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C:\Users\x376wn\Desktop\"/>
    </mc:Choice>
  </mc:AlternateContent>
  <bookViews>
    <workbookView xWindow="0" yWindow="0" windowWidth="28800" windowHeight="12210" tabRatio="941" firstSheet="42" activeTab="51"/>
  </bookViews>
  <sheets>
    <sheet name="README" sheetId="2" r:id="rId1"/>
    <sheet name="Data Sheet" sheetId="1" r:id="rId2"/>
    <sheet name="Cover" sheetId="3" r:id="rId3"/>
    <sheet name="Comments" sheetId="4" r:id="rId4"/>
    <sheet name="Gen Inst" sheetId="5" r:id="rId5"/>
    <sheet name="Table" sheetId="6" r:id="rId6"/>
    <sheet name="101" sheetId="7" r:id="rId7"/>
    <sheet name="102" sheetId="8" r:id="rId8"/>
    <sheet name="103" sheetId="90" r:id="rId9"/>
    <sheet name="104105" sheetId="10" r:id="rId10"/>
    <sheet name="106107" sheetId="11" r:id="rId11"/>
    <sheet name="108109" sheetId="12" r:id="rId12"/>
    <sheet name="110113" sheetId="13" r:id="rId13"/>
    <sheet name="114117" sheetId="14" r:id="rId14"/>
    <sheet name="118119" sheetId="15" r:id="rId15"/>
    <sheet name="120121" sheetId="16" r:id="rId16"/>
    <sheet name="121A" sheetId="91" r:id="rId17"/>
    <sheet name="122123" sheetId="17" r:id="rId18"/>
    <sheet name="122a122b" sheetId="78" r:id="rId19"/>
    <sheet name="200201" sheetId="18" r:id="rId20"/>
    <sheet name="202203" sheetId="19" state="hidden" r:id="rId21"/>
    <sheet name="204207" sheetId="20" r:id="rId22"/>
    <sheet name="213" sheetId="21" state="hidden" r:id="rId23"/>
    <sheet name="214" sheetId="22" r:id="rId24"/>
    <sheet name="216" sheetId="23" r:id="rId25"/>
    <sheet name="217" sheetId="24" r:id="rId26"/>
    <sheet name="218" sheetId="25" r:id="rId27"/>
    <sheet name="219" sheetId="26" r:id="rId28"/>
    <sheet name="221" sheetId="27" r:id="rId29"/>
    <sheet name="224225" sheetId="28" r:id="rId30"/>
    <sheet name="227" sheetId="29" r:id="rId31"/>
    <sheet name="228229" sheetId="30" r:id="rId32"/>
    <sheet name="230" sheetId="31" state="hidden" r:id="rId33"/>
    <sheet name="231" sheetId="79" r:id="rId34"/>
    <sheet name="232" sheetId="32" r:id="rId35"/>
    <sheet name="233" sheetId="33" r:id="rId36"/>
    <sheet name="234" sheetId="34" r:id="rId37"/>
    <sheet name="250251" sheetId="35" r:id="rId38"/>
    <sheet name="252" sheetId="89" r:id="rId39"/>
    <sheet name="253" sheetId="37" r:id="rId40"/>
    <sheet name="254" sheetId="38" r:id="rId41"/>
    <sheet name="256257" sheetId="39" r:id="rId42"/>
    <sheet name="261" sheetId="40" r:id="rId43"/>
    <sheet name="262263 a" sheetId="92" r:id="rId44"/>
    <sheet name="266267" sheetId="42" r:id="rId45"/>
    <sheet name="269" sheetId="43" r:id="rId46"/>
    <sheet name="272273" sheetId="44" state="hidden" r:id="rId47"/>
    <sheet name="274275" sheetId="45" r:id="rId48"/>
    <sheet name="276277" sheetId="46" r:id="rId49"/>
    <sheet name="278" sheetId="47" r:id="rId50"/>
    <sheet name="302" sheetId="80" state="hidden" r:id="rId51"/>
    <sheet name="300301" sheetId="93" r:id="rId52"/>
    <sheet name="304" sheetId="49" r:id="rId53"/>
    <sheet name="310311" sheetId="50" r:id="rId54"/>
    <sheet name="320323" sheetId="51" r:id="rId55"/>
    <sheet name="326327" sheetId="52" r:id="rId56"/>
    <sheet name="328330" sheetId="53" r:id="rId57"/>
    <sheet name="331" sheetId="81" state="hidden" r:id="rId58"/>
    <sheet name="332" sheetId="54" state="hidden" r:id="rId59"/>
    <sheet name="335" sheetId="55" r:id="rId60"/>
    <sheet name="336" sheetId="56" r:id="rId61"/>
    <sheet name="337" sheetId="57" r:id="rId62"/>
    <sheet name="340" sheetId="58" r:id="rId63"/>
    <sheet name="350351" sheetId="59" r:id="rId64"/>
    <sheet name="352353" sheetId="60" r:id="rId65"/>
    <sheet name="354355" sheetId="61" r:id="rId66"/>
    <sheet name="356" sheetId="62" r:id="rId67"/>
    <sheet name="397" sheetId="82" r:id="rId68"/>
    <sheet name="398" sheetId="83" r:id="rId69"/>
    <sheet name="400" sheetId="84" r:id="rId70"/>
    <sheet name="400a" sheetId="85" state="hidden" r:id="rId71"/>
    <sheet name="401" sheetId="63" r:id="rId72"/>
    <sheet name="402403" sheetId="64" r:id="rId73"/>
    <sheet name="406407" sheetId="65" state="hidden" r:id="rId74"/>
    <sheet name="408409" sheetId="66" state="hidden" r:id="rId75"/>
    <sheet name="410411" sheetId="67" state="hidden" r:id="rId76"/>
    <sheet name="414416" sheetId="87" state="hidden" r:id="rId77"/>
    <sheet name="419420" sheetId="88" state="hidden" r:id="rId78"/>
    <sheet name="422423" sheetId="68" r:id="rId79"/>
    <sheet name="424425" sheetId="69" r:id="rId80"/>
    <sheet name="426427" sheetId="70" r:id="rId81"/>
    <sheet name="429" sheetId="71" state="hidden" r:id="rId82"/>
    <sheet name="430" sheetId="86" state="hidden" r:id="rId83"/>
    <sheet name="450" sheetId="74" state="hidden" r:id="rId84"/>
    <sheet name="BOOK" sheetId="75" r:id="rId85"/>
  </sheets>
  <externalReferences>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s>
  <definedNames>
    <definedName name="\a" localSheetId="8">#REF!</definedName>
    <definedName name="\a" localSheetId="16">#REF!</definedName>
    <definedName name="\a" localSheetId="38">#REF!</definedName>
    <definedName name="\a" localSheetId="51">#REF!</definedName>
    <definedName name="\a">#REF!</definedName>
    <definedName name="\b" localSheetId="38">#REF!</definedName>
    <definedName name="\b">#REF!</definedName>
    <definedName name="\c" localSheetId="16">[1]Sullivan!#REF!</definedName>
    <definedName name="\c" localSheetId="38">[1]Sullivan!#REF!</definedName>
    <definedName name="\c" localSheetId="51">[1]Sullivan!#REF!</definedName>
    <definedName name="\c">[1]Sullivan!#REF!</definedName>
    <definedName name="\d" localSheetId="51">#REF!</definedName>
    <definedName name="\d">#REF!</definedName>
    <definedName name="\K" localSheetId="51">[2]BillingDays!#REF!</definedName>
    <definedName name="\K">[2]BillingDays!#REF!</definedName>
    <definedName name="\m" localSheetId="8">#REF!</definedName>
    <definedName name="\m" localSheetId="16">#REF!</definedName>
    <definedName name="\m" localSheetId="38">#REF!</definedName>
    <definedName name="\m" localSheetId="51">#REF!</definedName>
    <definedName name="\m">#REF!</definedName>
    <definedName name="\p" localSheetId="16">#REF!</definedName>
    <definedName name="\p" localSheetId="38">#REF!</definedName>
    <definedName name="\p">#REF!</definedName>
    <definedName name="\q">#REF!</definedName>
    <definedName name="\s" localSheetId="38">#REF!</definedName>
    <definedName name="\s">#REF!</definedName>
    <definedName name="\t">#REF!</definedName>
    <definedName name="\u" localSheetId="16">[3]Sullivan!#REF!</definedName>
    <definedName name="\u" localSheetId="38">[3]Sullivan!#REF!</definedName>
    <definedName name="\u" localSheetId="51">[3]Sullivan!#REF!</definedName>
    <definedName name="\u">[3]Sullivan!#REF!</definedName>
    <definedName name="\Z" localSheetId="51">#REF!</definedName>
    <definedName name="\Z">#REF!</definedName>
    <definedName name="_" localSheetId="16">'[4]Billing ADJ '!#REF!</definedName>
    <definedName name="_" localSheetId="38">'[4]Billing ADJ '!#REF!</definedName>
    <definedName name="_" localSheetId="51">'[4]Billing ADJ '!#REF!</definedName>
    <definedName name="_">'[4]Billing ADJ '!#REF!</definedName>
    <definedName name="______________PG1">#REF!</definedName>
    <definedName name="_____________APR2" localSheetId="8">#REF!</definedName>
    <definedName name="_____________APR2" localSheetId="16">#REF!</definedName>
    <definedName name="_____________APR2" localSheetId="51">#REF!</definedName>
    <definedName name="_____________APR2">#REF!</definedName>
    <definedName name="_____________AUG1" localSheetId="8">#REF!</definedName>
    <definedName name="_____________AUG1" localSheetId="16">#REF!</definedName>
    <definedName name="_____________AUG1" localSheetId="51">#REF!</definedName>
    <definedName name="_____________AUG1">#REF!</definedName>
    <definedName name="_____________AUG2" localSheetId="8">#REF!</definedName>
    <definedName name="_____________AUG2" localSheetId="16">#REF!</definedName>
    <definedName name="_____________AUG2">#REF!</definedName>
    <definedName name="_____________DEC1">#REF!</definedName>
    <definedName name="_____________DEC2">#REF!</definedName>
    <definedName name="_____________FEB1">#REF!</definedName>
    <definedName name="_____________FEB2">#REF!</definedName>
    <definedName name="_____________JAN1">#REF!</definedName>
    <definedName name="_____________JAN2">#REF!</definedName>
    <definedName name="_____________JUL1">#REF!</definedName>
    <definedName name="_____________JUL2">#REF!</definedName>
    <definedName name="_____________JUN1">#REF!</definedName>
    <definedName name="_____________JUN2">#REF!</definedName>
    <definedName name="_____________MAR1">#REF!</definedName>
    <definedName name="_____________MAR2">#REF!</definedName>
    <definedName name="_____________MAY1">#REF!</definedName>
    <definedName name="_____________MAY2">#REF!</definedName>
    <definedName name="_____________NOV1">#REF!</definedName>
    <definedName name="_____________NOV2">#REF!</definedName>
    <definedName name="_____________OCT1">#REF!</definedName>
    <definedName name="_____________OCT2">#REF!</definedName>
    <definedName name="_____________PG1">#REF!</definedName>
    <definedName name="_____________SEP1">#REF!</definedName>
    <definedName name="_____________SEP2">#REF!</definedName>
    <definedName name="____________APR1">#REF!</definedName>
    <definedName name="____________PG1">#REF!</definedName>
    <definedName name="___________APR2">#REF!</definedName>
    <definedName name="___________AUG1">#REF!</definedName>
    <definedName name="___________AUG2">#REF!</definedName>
    <definedName name="___________DEC1">#REF!</definedName>
    <definedName name="___________DEC2">#REF!</definedName>
    <definedName name="___________FEB1">#REF!</definedName>
    <definedName name="___________FEB2">#REF!</definedName>
    <definedName name="___________JAN1">#REF!</definedName>
    <definedName name="___________JAN2">#REF!</definedName>
    <definedName name="___________JUL1">#REF!</definedName>
    <definedName name="___________JUL2">#REF!</definedName>
    <definedName name="___________JUN1">#REF!</definedName>
    <definedName name="___________JUN2">#REF!</definedName>
    <definedName name="___________MAR1">#REF!</definedName>
    <definedName name="___________MAR2">#REF!</definedName>
    <definedName name="___________MAY1">#REF!</definedName>
    <definedName name="___________MAY2">#REF!</definedName>
    <definedName name="___________NOV1">#REF!</definedName>
    <definedName name="___________NOV2">#REF!</definedName>
    <definedName name="___________OCT1">#REF!</definedName>
    <definedName name="___________OCT2">#REF!</definedName>
    <definedName name="___________PG1">#REF!</definedName>
    <definedName name="___________SEP1">#REF!</definedName>
    <definedName name="___________SEP2">#REF!</definedName>
    <definedName name="__________APR1">#REF!</definedName>
    <definedName name="__________com99">#REF!</definedName>
    <definedName name="__________IV252116">#REF!</definedName>
    <definedName name="__________PG1" localSheetId="51">'[5]1'!#REF!</definedName>
    <definedName name="__________PG1">'[5]1'!#REF!</definedName>
    <definedName name="_________APR2" localSheetId="8">#REF!</definedName>
    <definedName name="_________APR2" localSheetId="16">#REF!</definedName>
    <definedName name="_________APR2" localSheetId="51">#REF!</definedName>
    <definedName name="_________APR2">#REF!</definedName>
    <definedName name="_________AUG1" localSheetId="8">#REF!</definedName>
    <definedName name="_________AUG1" localSheetId="16">#REF!</definedName>
    <definedName name="_________AUG1" localSheetId="51">#REF!</definedName>
    <definedName name="_________AUG1">#REF!</definedName>
    <definedName name="_________AUG2" localSheetId="8">#REF!</definedName>
    <definedName name="_________AUG2" localSheetId="16">#REF!</definedName>
    <definedName name="_________AUG2" localSheetId="51">#REF!</definedName>
    <definedName name="_________AUG2">#REF!</definedName>
    <definedName name="_________com99">#REF!</definedName>
    <definedName name="_________DEC1">#REF!</definedName>
    <definedName name="_________DEC2">#REF!</definedName>
    <definedName name="_________FEB1">#REF!</definedName>
    <definedName name="_________FEB2">#REF!</definedName>
    <definedName name="_________IV252116">#REF!</definedName>
    <definedName name="_________JAN1">#REF!</definedName>
    <definedName name="_________JAN2">#REF!</definedName>
    <definedName name="_________JUL1">#REF!</definedName>
    <definedName name="_________JUL2">#REF!</definedName>
    <definedName name="_________JUN1">#REF!</definedName>
    <definedName name="_________JUN2">#REF!</definedName>
    <definedName name="_________MAR1">#REF!</definedName>
    <definedName name="_________MAR2">#REF!</definedName>
    <definedName name="_________MAY1">#REF!</definedName>
    <definedName name="_________MAY2">#REF!</definedName>
    <definedName name="_________NOV1">#REF!</definedName>
    <definedName name="_________NOV2">#REF!</definedName>
    <definedName name="_________OCT1">#REF!</definedName>
    <definedName name="_________OCT2">#REF!</definedName>
    <definedName name="_________PG1" localSheetId="51">'[6]1'!#REF!</definedName>
    <definedName name="_________PG1">'[6]1'!#REF!</definedName>
    <definedName name="_________SEP1" localSheetId="8">#REF!</definedName>
    <definedName name="_________SEP1" localSheetId="16">#REF!</definedName>
    <definedName name="_________SEP1" localSheetId="51">#REF!</definedName>
    <definedName name="_________SEP1">#REF!</definedName>
    <definedName name="_________SEP2" localSheetId="8">#REF!</definedName>
    <definedName name="_________SEP2" localSheetId="16">#REF!</definedName>
    <definedName name="_________SEP2" localSheetId="51">#REF!</definedName>
    <definedName name="_________SEP2">#REF!</definedName>
    <definedName name="________APR1" localSheetId="8">#REF!</definedName>
    <definedName name="________APR1" localSheetId="16">#REF!</definedName>
    <definedName name="________APR1" localSheetId="51">#REF!</definedName>
    <definedName name="________APR1">#REF!</definedName>
    <definedName name="________APR2">#REF!</definedName>
    <definedName name="________AUG1">#REF!</definedName>
    <definedName name="________AUG2">#REF!</definedName>
    <definedName name="________com99">#REF!</definedName>
    <definedName name="________DEC1">#REF!</definedName>
    <definedName name="________DEC2">#REF!</definedName>
    <definedName name="________FEB1">#REF!</definedName>
    <definedName name="________FEB2">#REF!</definedName>
    <definedName name="________IV252116">#REF!</definedName>
    <definedName name="________JAN1">#REF!</definedName>
    <definedName name="________JAN2">#REF!</definedName>
    <definedName name="________JUL1">#REF!</definedName>
    <definedName name="________JUL2">#REF!</definedName>
    <definedName name="________JUN1">#REF!</definedName>
    <definedName name="________JUN2">#REF!</definedName>
    <definedName name="________MAR1">#REF!</definedName>
    <definedName name="________MAR2">#REF!</definedName>
    <definedName name="________MAY1">#REF!</definedName>
    <definedName name="________MAY2">#REF!</definedName>
    <definedName name="________NOV1">#REF!</definedName>
    <definedName name="________NOV2">#REF!</definedName>
    <definedName name="________OCT1">#REF!</definedName>
    <definedName name="________OCT2">#REF!</definedName>
    <definedName name="________PG1" localSheetId="51">'[6]1'!#REF!</definedName>
    <definedName name="________PG1">'[6]1'!#REF!</definedName>
    <definedName name="________SEP1" localSheetId="8">#REF!</definedName>
    <definedName name="________SEP1" localSheetId="16">#REF!</definedName>
    <definedName name="________SEP1" localSheetId="51">#REF!</definedName>
    <definedName name="________SEP1">#REF!</definedName>
    <definedName name="________SEP2" localSheetId="8">#REF!</definedName>
    <definedName name="________SEP2" localSheetId="16">#REF!</definedName>
    <definedName name="________SEP2" localSheetId="51">#REF!</definedName>
    <definedName name="________SEP2">#REF!</definedName>
    <definedName name="_______APR1" localSheetId="8">#REF!</definedName>
    <definedName name="_______APR1" localSheetId="16">#REF!</definedName>
    <definedName name="_______APR1" localSheetId="51">#REF!</definedName>
    <definedName name="_______APR1">#REF!</definedName>
    <definedName name="_______APR2">#REF!</definedName>
    <definedName name="_______AUG1">#REF!</definedName>
    <definedName name="_______AUG2">#REF!</definedName>
    <definedName name="_______com99">#REF!</definedName>
    <definedName name="_______DEC1">#REF!</definedName>
    <definedName name="_______DEC2">#REF!</definedName>
    <definedName name="_______FEB1">#REF!</definedName>
    <definedName name="_______FEB2">#REF!</definedName>
    <definedName name="_______IV252116">#REF!</definedName>
    <definedName name="_______JAN1">#REF!</definedName>
    <definedName name="_______JAN2">#REF!</definedName>
    <definedName name="_______JUL1">#REF!</definedName>
    <definedName name="_______JUL2">#REF!</definedName>
    <definedName name="_______JUN1">#REF!</definedName>
    <definedName name="_______JUN2">#REF!</definedName>
    <definedName name="_______MAR1">#REF!</definedName>
    <definedName name="_______MAR2">#REF!</definedName>
    <definedName name="_______MAY1">#REF!</definedName>
    <definedName name="_______MAY2">#REF!</definedName>
    <definedName name="_______NOV1">#REF!</definedName>
    <definedName name="_______NOV2">#REF!</definedName>
    <definedName name="_______OCT1">#REF!</definedName>
    <definedName name="_______OCT2">#REF!</definedName>
    <definedName name="_______PG1" localSheetId="16">'[7]1'!#REF!</definedName>
    <definedName name="_______PG1" localSheetId="38">'[7]1'!#REF!</definedName>
    <definedName name="_______PG1" localSheetId="51">'[7]1'!#REF!</definedName>
    <definedName name="_______PG1">'[7]1'!#REF!</definedName>
    <definedName name="_______SEP1" localSheetId="8">#REF!</definedName>
    <definedName name="_______SEP1" localSheetId="16">#REF!</definedName>
    <definedName name="_______SEP1" localSheetId="51">#REF!</definedName>
    <definedName name="_______SEP1">#REF!</definedName>
    <definedName name="_______SEP2" localSheetId="8">#REF!</definedName>
    <definedName name="_______SEP2" localSheetId="16">#REF!</definedName>
    <definedName name="_______SEP2" localSheetId="51">#REF!</definedName>
    <definedName name="_______SEP2">#REF!</definedName>
    <definedName name="_______tt02" localSheetId="8">#REF!</definedName>
    <definedName name="_______tt02" localSheetId="16">#REF!</definedName>
    <definedName name="_______tt02" localSheetId="51">#REF!</definedName>
    <definedName name="_______tt02">#REF!</definedName>
    <definedName name="_______tt03">#REF!</definedName>
    <definedName name="______APR1">#REF!</definedName>
    <definedName name="______APR2">#REF!</definedName>
    <definedName name="______AUG1">#REF!</definedName>
    <definedName name="______AUG2">#REF!</definedName>
    <definedName name="______com99">#REF!</definedName>
    <definedName name="______DEC1">#REF!</definedName>
    <definedName name="______DEC2">#REF!</definedName>
    <definedName name="______FEB1">#REF!</definedName>
    <definedName name="______FEB2">#REF!</definedName>
    <definedName name="______IV252116">#REF!</definedName>
    <definedName name="______JAN1">#REF!</definedName>
    <definedName name="______JAN2">#REF!</definedName>
    <definedName name="______JUL1">#REF!</definedName>
    <definedName name="______JUL2">#REF!</definedName>
    <definedName name="______JUN1">#REF!</definedName>
    <definedName name="______JUN2">#REF!</definedName>
    <definedName name="______MAR1">#REF!</definedName>
    <definedName name="______MAR2">#REF!</definedName>
    <definedName name="______MAY1">#REF!</definedName>
    <definedName name="______MAY2">#REF!</definedName>
    <definedName name="______NOV1">#REF!</definedName>
    <definedName name="______NOV2">#REF!</definedName>
    <definedName name="______OCT1">#REF!</definedName>
    <definedName name="______OCT2">#REF!</definedName>
    <definedName name="______PG1" localSheetId="16">'[7]1'!#REF!</definedName>
    <definedName name="______PG1" localSheetId="38">'[7]1'!#REF!</definedName>
    <definedName name="______PG1" localSheetId="51">'[7]1'!#REF!</definedName>
    <definedName name="______PG1">'[7]1'!#REF!</definedName>
    <definedName name="______PG2" localSheetId="8">#REF!</definedName>
    <definedName name="______PG2" localSheetId="16">#REF!</definedName>
    <definedName name="______PG2" localSheetId="38">#REF!</definedName>
    <definedName name="______PG2" localSheetId="51">#REF!</definedName>
    <definedName name="______PG2">#REF!</definedName>
    <definedName name="______PG40">#REF!</definedName>
    <definedName name="______PG41">#REF!</definedName>
    <definedName name="______PG64">#REF!</definedName>
    <definedName name="______PG70">#REF!</definedName>
    <definedName name="______PG71">#REF!</definedName>
    <definedName name="______PR1">#N/A</definedName>
    <definedName name="______scd1" localSheetId="8">#REF!</definedName>
    <definedName name="______scd1" localSheetId="16">#REF!</definedName>
    <definedName name="______scd1" localSheetId="51">#REF!</definedName>
    <definedName name="______scd1">#REF!</definedName>
    <definedName name="______SEP1" localSheetId="16">#REF!</definedName>
    <definedName name="______SEP1" localSheetId="51">#REF!</definedName>
    <definedName name="______SEP1">#REF!</definedName>
    <definedName name="______SEP2" localSheetId="16">#REF!</definedName>
    <definedName name="______SEP2" localSheetId="51">#REF!</definedName>
    <definedName name="______SEP2">#REF!</definedName>
    <definedName name="______tax1">#REF!</definedName>
    <definedName name="______tax2">#REF!</definedName>
    <definedName name="______tax3">#REF!</definedName>
    <definedName name="______tax4">#REF!</definedName>
    <definedName name="______tt02">#REF!</definedName>
    <definedName name="______tt03">#REF!</definedName>
    <definedName name="_____APR1">#REF!</definedName>
    <definedName name="_____APR2">#REF!</definedName>
    <definedName name="_____AUG1">#REF!</definedName>
    <definedName name="_____AUG2">#REF!</definedName>
    <definedName name="_____com99">#REF!</definedName>
    <definedName name="_____DEC1">#REF!</definedName>
    <definedName name="_____DEC2">#REF!</definedName>
    <definedName name="_____FEB1">#REF!</definedName>
    <definedName name="_____FEB2">#REF!</definedName>
    <definedName name="_____IV252116">#REF!</definedName>
    <definedName name="_____JAN1">#REF!</definedName>
    <definedName name="_____JAN2">#REF!</definedName>
    <definedName name="_____JUL1">#REF!</definedName>
    <definedName name="_____JUL2">#REF!</definedName>
    <definedName name="_____JUN1">#REF!</definedName>
    <definedName name="_____JUN2">#REF!</definedName>
    <definedName name="_____MAR1">#REF!</definedName>
    <definedName name="_____MAR2">#REF!</definedName>
    <definedName name="_____MAY1">#REF!</definedName>
    <definedName name="_____MAY2">#REF!</definedName>
    <definedName name="_____NOV1">#REF!</definedName>
    <definedName name="_____NOV2">#REF!</definedName>
    <definedName name="_____OCT1">#REF!</definedName>
    <definedName name="_____OCT2">#REF!</definedName>
    <definedName name="_____PG1" localSheetId="38">#REF!</definedName>
    <definedName name="_____PG1" localSheetId="51">#REF!</definedName>
    <definedName name="_____PG1">#REF!</definedName>
    <definedName name="_____PG2" localSheetId="38">#REF!</definedName>
    <definedName name="_____PG2" localSheetId="51">#REF!</definedName>
    <definedName name="_____PG2">#REF!</definedName>
    <definedName name="_____PG40">#REF!</definedName>
    <definedName name="_____PG41">#REF!</definedName>
    <definedName name="_____PG43">#REF!</definedName>
    <definedName name="_____PG46">#REF!</definedName>
    <definedName name="_____PG47">#REF!</definedName>
    <definedName name="_____PG60">#REF!</definedName>
    <definedName name="_____PG61">#REF!</definedName>
    <definedName name="_____PG62">#REF!</definedName>
    <definedName name="_____PG64">#REF!</definedName>
    <definedName name="_____PG68" localSheetId="51">'[8]068'!#REF!</definedName>
    <definedName name="_____PG68">'[8]068'!#REF!</definedName>
    <definedName name="_____PG70">#REF!</definedName>
    <definedName name="_____PG71">#REF!</definedName>
    <definedName name="_____PG78" localSheetId="8">#REF!</definedName>
    <definedName name="_____PG78" localSheetId="16">#REF!</definedName>
    <definedName name="_____PG78">#REF!</definedName>
    <definedName name="_____PG79" localSheetId="8">#REF!</definedName>
    <definedName name="_____PG79">#REF!</definedName>
    <definedName name="_____PG85" localSheetId="8">#REF!</definedName>
    <definedName name="_____PG85">#REF!</definedName>
    <definedName name="_____PR1">#N/A</definedName>
    <definedName name="_____SC19" localSheetId="8">'[9]DD &amp; Transportation MRA'!#REF!</definedName>
    <definedName name="_____SC19" localSheetId="51">'[9]DD &amp; Transportation MRA'!#REF!</definedName>
    <definedName name="_____SC19">'[9]DD &amp; Transportation MRA'!#REF!</definedName>
    <definedName name="_____scd1" localSheetId="8">#REF!</definedName>
    <definedName name="_____scd1" localSheetId="16">#REF!</definedName>
    <definedName name="_____scd1" localSheetId="51">#REF!</definedName>
    <definedName name="_____scd1">#REF!</definedName>
    <definedName name="_____SEP1" localSheetId="8">#REF!</definedName>
    <definedName name="_____SEP1" localSheetId="16">#REF!</definedName>
    <definedName name="_____SEP1" localSheetId="51">#REF!</definedName>
    <definedName name="_____SEP1">#REF!</definedName>
    <definedName name="_____SEP2" localSheetId="8">#REF!</definedName>
    <definedName name="_____SEP2" localSheetId="16">#REF!</definedName>
    <definedName name="_____SEP2" localSheetId="51">#REF!</definedName>
    <definedName name="_____SEP2">#REF!</definedName>
    <definedName name="_____tax1">#REF!</definedName>
    <definedName name="_____tax2">#REF!</definedName>
    <definedName name="_____tax3">#REF!</definedName>
    <definedName name="_____tax4">#REF!</definedName>
    <definedName name="_____tt02">#REF!</definedName>
    <definedName name="_____tt03">#REF!</definedName>
    <definedName name="____APR1">#REF!</definedName>
    <definedName name="____APR2">#REF!</definedName>
    <definedName name="____AUG1">#REF!</definedName>
    <definedName name="____AUG2">#REF!</definedName>
    <definedName name="____com99">#REF!</definedName>
    <definedName name="____DEC1">#REF!</definedName>
    <definedName name="____DEC2">#REF!</definedName>
    <definedName name="____FEB1">#REF!</definedName>
    <definedName name="____FEB2">#REF!</definedName>
    <definedName name="____IV252116">#REF!</definedName>
    <definedName name="____JAN1">#REF!</definedName>
    <definedName name="____JAN2">#REF!</definedName>
    <definedName name="____JUL1">#REF!</definedName>
    <definedName name="____JUL2">#REF!</definedName>
    <definedName name="____JUN1">#REF!</definedName>
    <definedName name="____JUN2">#REF!</definedName>
    <definedName name="____MAR1">#REF!</definedName>
    <definedName name="____MAR2">#REF!</definedName>
    <definedName name="____MAY1">#REF!</definedName>
    <definedName name="____MAY2">#REF!</definedName>
    <definedName name="____NOV1">#REF!</definedName>
    <definedName name="____NOV2">#REF!</definedName>
    <definedName name="____OCT1">#REF!</definedName>
    <definedName name="____OCT2">#REF!</definedName>
    <definedName name="____PG1" localSheetId="51">#REF!</definedName>
    <definedName name="____PG1">#REF!</definedName>
    <definedName name="____PG2" localSheetId="51">#REF!</definedName>
    <definedName name="____PG2">#REF!</definedName>
    <definedName name="____PG3" localSheetId="51">#REF!</definedName>
    <definedName name="____PG3">#REF!</definedName>
    <definedName name="____PG40">#REF!</definedName>
    <definedName name="____PG41">#REF!</definedName>
    <definedName name="____PG43">#REF!</definedName>
    <definedName name="____PG46">#REF!</definedName>
    <definedName name="____PG47">#REF!</definedName>
    <definedName name="____PG60">#REF!</definedName>
    <definedName name="____PG61">#REF!</definedName>
    <definedName name="____PG62">#REF!</definedName>
    <definedName name="____PG64">#REF!</definedName>
    <definedName name="____PG68">#REF!</definedName>
    <definedName name="____PG70">#REF!</definedName>
    <definedName name="____PG71">#REF!</definedName>
    <definedName name="____PG78">#REF!</definedName>
    <definedName name="____PG79">#REF!</definedName>
    <definedName name="____PG85">#REF!</definedName>
    <definedName name="____PR1">#N/A</definedName>
    <definedName name="____SC19" localSheetId="51">'[9]DD &amp; Transportation MRA'!#REF!</definedName>
    <definedName name="____SC19">'[9]DD &amp; Transportation MRA'!#REF!</definedName>
    <definedName name="____scd1" localSheetId="8">#REF!</definedName>
    <definedName name="____scd1" localSheetId="16">#REF!</definedName>
    <definedName name="____scd1" localSheetId="51">#REF!</definedName>
    <definedName name="____scd1">#REF!</definedName>
    <definedName name="____SEP1" localSheetId="8">#REF!</definedName>
    <definedName name="____SEP1" localSheetId="16">#REF!</definedName>
    <definedName name="____SEP1" localSheetId="51">#REF!</definedName>
    <definedName name="____SEP1">#REF!</definedName>
    <definedName name="____SEP2" localSheetId="8">#REF!</definedName>
    <definedName name="____SEP2" localSheetId="16">#REF!</definedName>
    <definedName name="____SEP2" localSheetId="51">#REF!</definedName>
    <definedName name="____SEP2">#REF!</definedName>
    <definedName name="____tax1">#REF!</definedName>
    <definedName name="____tax2">#REF!</definedName>
    <definedName name="____tax3">#REF!</definedName>
    <definedName name="____tax4">#REF!</definedName>
    <definedName name="____tt02">#REF!</definedName>
    <definedName name="____tt03">#REF!</definedName>
    <definedName name="___APR1">#REF!</definedName>
    <definedName name="___APR2">#REF!</definedName>
    <definedName name="___AUG1">#REF!</definedName>
    <definedName name="___AUG2">#REF!</definedName>
    <definedName name="___BAD0208" hidden="1">#REF!</definedName>
    <definedName name="___com99">#REF!</definedName>
    <definedName name="___DEC1">#REF!</definedName>
    <definedName name="___DEC2">#REF!</definedName>
    <definedName name="___FEB1">#REF!</definedName>
    <definedName name="___FEB2">#REF!</definedName>
    <definedName name="___IV252116">#REF!</definedName>
    <definedName name="___JAN1">#REF!</definedName>
    <definedName name="___JAN2">#REF!</definedName>
    <definedName name="___JUL1">#REF!</definedName>
    <definedName name="___JUL2">#REF!</definedName>
    <definedName name="___JUN1">#REF!</definedName>
    <definedName name="___JUN2">#REF!</definedName>
    <definedName name="___MAR1">#REF!</definedName>
    <definedName name="___MAR2">#REF!</definedName>
    <definedName name="___MAY1">#REF!</definedName>
    <definedName name="___MAY2">#REF!</definedName>
    <definedName name="___mds_first_cell___" localSheetId="16">#REF!</definedName>
    <definedName name="___mds_first_cell___">#REF!</definedName>
    <definedName name="___mds_view_data___" localSheetId="16">#REF!</definedName>
    <definedName name="___mds_view_data___">#REF!</definedName>
    <definedName name="___NAI1">#REF!</definedName>
    <definedName name="___NAT2">#REF!</definedName>
    <definedName name="___NAT3">#REF!</definedName>
    <definedName name="___NOV1">#REF!</definedName>
    <definedName name="___NOV2">#REF!</definedName>
    <definedName name="___OCT1">#REF!</definedName>
    <definedName name="___OCT2">#REF!</definedName>
    <definedName name="___PG1" localSheetId="16">'[8]1'!#REF!</definedName>
    <definedName name="___PG1" localSheetId="38">'[8]1'!#REF!</definedName>
    <definedName name="___PG1" localSheetId="51">'[8]1'!#REF!</definedName>
    <definedName name="___PG1">'[8]1'!#REF!</definedName>
    <definedName name="___PG10" localSheetId="8">#REF!</definedName>
    <definedName name="___PG10" localSheetId="16">#REF!</definedName>
    <definedName name="___PG10" localSheetId="38">#REF!</definedName>
    <definedName name="___PG10" localSheetId="51">#REF!</definedName>
    <definedName name="___PG10">#REF!</definedName>
    <definedName name="___PG11" localSheetId="38">#REF!</definedName>
    <definedName name="___PG11" localSheetId="51">#REF!</definedName>
    <definedName name="___PG11">#REF!</definedName>
    <definedName name="___PG12" localSheetId="38">#REF!</definedName>
    <definedName name="___PG12" localSheetId="51">#REF!</definedName>
    <definedName name="___PG12">#REF!</definedName>
    <definedName name="___PG13">#REF!</definedName>
    <definedName name="___PG14">#REF!</definedName>
    <definedName name="___PG15">#REF!</definedName>
    <definedName name="___PG16">#REF!</definedName>
    <definedName name="___PG17">#REF!</definedName>
    <definedName name="___PG18">#REF!</definedName>
    <definedName name="___PG19">#REF!</definedName>
    <definedName name="___PG2">#REF!</definedName>
    <definedName name="___PG20">#REF!</definedName>
    <definedName name="___PG21">#REF!</definedName>
    <definedName name="___PG22">#REF!</definedName>
    <definedName name="___PG23">#REF!</definedName>
    <definedName name="___PG24">#REF!</definedName>
    <definedName name="___PG25">#REF!</definedName>
    <definedName name="___PG26">#REF!</definedName>
    <definedName name="___PG261">#REF!</definedName>
    <definedName name="___PG27">#REF!</definedName>
    <definedName name="___PG28">#REF!</definedName>
    <definedName name="___PG29">#REF!</definedName>
    <definedName name="___PG3">#REF!</definedName>
    <definedName name="___PG30">#REF!</definedName>
    <definedName name="___PG31">#REF!</definedName>
    <definedName name="___PG32">#REF!</definedName>
    <definedName name="___PG33">#REF!</definedName>
    <definedName name="___PG40">#REF!</definedName>
    <definedName name="___PG41">#REF!</definedName>
    <definedName name="___PG42">#REF!</definedName>
    <definedName name="___PG43">#REF!</definedName>
    <definedName name="___PG44">#REF!</definedName>
    <definedName name="___PG45">#REF!</definedName>
    <definedName name="___PG46">#REF!</definedName>
    <definedName name="___PG47">#REF!</definedName>
    <definedName name="___PG60">#REF!</definedName>
    <definedName name="___PG61">#REF!</definedName>
    <definedName name="___PG62">#REF!</definedName>
    <definedName name="___PG63">#REF!</definedName>
    <definedName name="___PG64">#REF!</definedName>
    <definedName name="___PG65">#REF!</definedName>
    <definedName name="___PG66">#REF!</definedName>
    <definedName name="___PG67">#REF!</definedName>
    <definedName name="___PG68" localSheetId="16">'[8]068'!#REF!</definedName>
    <definedName name="___PG68" localSheetId="38">'[8]068'!#REF!</definedName>
    <definedName name="___PG68" localSheetId="51">'[8]068'!#REF!</definedName>
    <definedName name="___PG68">'[8]068'!#REF!</definedName>
    <definedName name="___PG69" localSheetId="8">#REF!</definedName>
    <definedName name="___PG69" localSheetId="16">#REF!</definedName>
    <definedName name="___PG69" localSheetId="38">#REF!</definedName>
    <definedName name="___PG69" localSheetId="51">#REF!</definedName>
    <definedName name="___PG69">#REF!</definedName>
    <definedName name="___PG70" localSheetId="38">#REF!</definedName>
    <definedName name="___PG70" localSheetId="51">#REF!</definedName>
    <definedName name="___PG70">#REF!</definedName>
    <definedName name="___PG71" localSheetId="38">#REF!</definedName>
    <definedName name="___PG71">#REF!</definedName>
    <definedName name="___PG72">#REF!</definedName>
    <definedName name="___PG7277">#REF!</definedName>
    <definedName name="___PG73">#REF!</definedName>
    <definedName name="___PG74">#REF!</definedName>
    <definedName name="___PG75">#REF!</definedName>
    <definedName name="___PG76">#REF!</definedName>
    <definedName name="___PG77">#REF!</definedName>
    <definedName name="___PG78">#REF!</definedName>
    <definedName name="___PG79">#REF!</definedName>
    <definedName name="___PG80">#REF!</definedName>
    <definedName name="___PG81">#REF!</definedName>
    <definedName name="___PG82">#REF!</definedName>
    <definedName name="___PG83">#REF!</definedName>
    <definedName name="___PG84">#REF!</definedName>
    <definedName name="___PG85">#REF!</definedName>
    <definedName name="___PG86">#REF!</definedName>
    <definedName name="___PG87">#REF!</definedName>
    <definedName name="___PG88">#REF!</definedName>
    <definedName name="___PG89">#REF!</definedName>
    <definedName name="___PG9">#REF!</definedName>
    <definedName name="___PG90">#REF!</definedName>
    <definedName name="___PG91">#REF!</definedName>
    <definedName name="___PG92">#REF!</definedName>
    <definedName name="___PG93">#REF!</definedName>
    <definedName name="___PG94">#REF!</definedName>
    <definedName name="___PR1">#N/A</definedName>
    <definedName name="___SC19" localSheetId="51">'[9]DD &amp; Transportation MRA'!#REF!</definedName>
    <definedName name="___SC19">'[9]DD &amp; Transportation MRA'!#REF!</definedName>
    <definedName name="___scd1" localSheetId="8">#REF!</definedName>
    <definedName name="___scd1" localSheetId="16">#REF!</definedName>
    <definedName name="___scd1" localSheetId="51">#REF!</definedName>
    <definedName name="___scd1">#REF!</definedName>
    <definedName name="___SEP1" localSheetId="8">#REF!</definedName>
    <definedName name="___SEP1" localSheetId="16">#REF!</definedName>
    <definedName name="___SEP1" localSheetId="51">#REF!</definedName>
    <definedName name="___SEP1">#REF!</definedName>
    <definedName name="___SEP2" localSheetId="8">#REF!</definedName>
    <definedName name="___SEP2" localSheetId="16">#REF!</definedName>
    <definedName name="___SEP2" localSheetId="51">#REF!</definedName>
    <definedName name="___SEP2">#REF!</definedName>
    <definedName name="___SUM1">#REF!</definedName>
    <definedName name="___SUM2">#REF!</definedName>
    <definedName name="___tax1">#REF!</definedName>
    <definedName name="___tax2">#REF!</definedName>
    <definedName name="___tax3">#REF!</definedName>
    <definedName name="___tax4">#REF!</definedName>
    <definedName name="___tt02">#REF!</definedName>
    <definedName name="___tt03">#REF!</definedName>
    <definedName name="__123Graph_A" hidden="1">#REF!</definedName>
    <definedName name="__123Graph_B" hidden="1">#REF!</definedName>
    <definedName name="__123Graph_C" hidden="1">#REF!</definedName>
    <definedName name="__123Graph_D" localSheetId="51" hidden="1">[10]pontiac!#REF!</definedName>
    <definedName name="__123Graph_D" hidden="1">[10]pontiac!#REF!</definedName>
    <definedName name="__123Graph_E" localSheetId="8" hidden="1">#REF!</definedName>
    <definedName name="__123Graph_E" localSheetId="16" hidden="1">#REF!</definedName>
    <definedName name="__123Graph_E" localSheetId="51" hidden="1">#REF!</definedName>
    <definedName name="__123Graph_E" hidden="1">#REF!</definedName>
    <definedName name="__123Graph_F" localSheetId="8" hidden="1">#REF!</definedName>
    <definedName name="__123Graph_F" localSheetId="16" hidden="1">#REF!</definedName>
    <definedName name="__123Graph_F" localSheetId="51" hidden="1">#REF!</definedName>
    <definedName name="__123Graph_F" hidden="1">#REF!</definedName>
    <definedName name="__APR1" localSheetId="8">#REF!</definedName>
    <definedName name="__APR1" localSheetId="16">#REF!</definedName>
    <definedName name="__APR1" localSheetId="51">#REF!</definedName>
    <definedName name="__APR1">#REF!</definedName>
    <definedName name="__APR2">#REF!</definedName>
    <definedName name="__AUG1">#REF!</definedName>
    <definedName name="__AUG2">#REF!</definedName>
    <definedName name="__BAD0208" hidden="1">#REF!</definedName>
    <definedName name="__com99">#REF!</definedName>
    <definedName name="__DEC1">#REF!</definedName>
    <definedName name="__DEC2">#REF!</definedName>
    <definedName name="__FEB1">#REF!</definedName>
    <definedName name="__FEB2">#REF!</definedName>
    <definedName name="__IntlFixup" hidden="1">TRUE</definedName>
    <definedName name="__IV252116">#REF!</definedName>
    <definedName name="__JAN1">#REF!</definedName>
    <definedName name="__JAN2">#REF!</definedName>
    <definedName name="__JUL1">#REF!</definedName>
    <definedName name="__JUL2">#REF!</definedName>
    <definedName name="__JUN1">#REF!</definedName>
    <definedName name="__JUN2">#REF!</definedName>
    <definedName name="__MAR1">#REF!</definedName>
    <definedName name="__MAR2">#REF!</definedName>
    <definedName name="__MAY1">#REF!</definedName>
    <definedName name="__MAY2">#REF!</definedName>
    <definedName name="__NAI1">#REF!</definedName>
    <definedName name="__NAT2">#REF!</definedName>
    <definedName name="__NAT3">#REF!</definedName>
    <definedName name="__NOV1">#REF!</definedName>
    <definedName name="__NOV2">#REF!</definedName>
    <definedName name="__OCT1">#REF!</definedName>
    <definedName name="__OCT2">#REF!</definedName>
    <definedName name="__PG1" localSheetId="16">'[8]1'!#REF!</definedName>
    <definedName name="__PG1" localSheetId="38">'[8]1'!#REF!</definedName>
    <definedName name="__PG1" localSheetId="51">'[8]1'!#REF!</definedName>
    <definedName name="__PG1">'[8]1'!#REF!</definedName>
    <definedName name="__PG10" localSheetId="8">#REF!</definedName>
    <definedName name="__PG10" localSheetId="16">#REF!</definedName>
    <definedName name="__PG10" localSheetId="38">#REF!</definedName>
    <definedName name="__PG10" localSheetId="51">#REF!</definedName>
    <definedName name="__PG10">#REF!</definedName>
    <definedName name="__PG11" localSheetId="38">#REF!</definedName>
    <definedName name="__PG11" localSheetId="51">#REF!</definedName>
    <definedName name="__PG11">#REF!</definedName>
    <definedName name="__PG12" localSheetId="38">#REF!</definedName>
    <definedName name="__PG12" localSheetId="51">#REF!</definedName>
    <definedName name="__PG12">#REF!</definedName>
    <definedName name="__PG13">#REF!</definedName>
    <definedName name="__PG14">#REF!</definedName>
    <definedName name="__PG15">#REF!</definedName>
    <definedName name="__PG16">#REF!</definedName>
    <definedName name="__PG17">#REF!</definedName>
    <definedName name="__PG18">#REF!</definedName>
    <definedName name="__PG19">#REF!</definedName>
    <definedName name="__PG2">#REF!</definedName>
    <definedName name="__PG20">#REF!</definedName>
    <definedName name="__PG21">#REF!</definedName>
    <definedName name="__PG22">#REF!</definedName>
    <definedName name="__PG23">#REF!</definedName>
    <definedName name="__PG24">#REF!</definedName>
    <definedName name="__PG25">#REF!</definedName>
    <definedName name="__PG26">#REF!</definedName>
    <definedName name="__PG261">#REF!</definedName>
    <definedName name="__PG27">#REF!</definedName>
    <definedName name="__PG28">#REF!</definedName>
    <definedName name="__PG29">#REF!</definedName>
    <definedName name="__PG3">#REF!</definedName>
    <definedName name="__PG30">#REF!</definedName>
    <definedName name="__PG31">#REF!</definedName>
    <definedName name="__PG32">#REF!</definedName>
    <definedName name="__PG33">#REF!</definedName>
    <definedName name="__PG40">#REF!</definedName>
    <definedName name="__PG41">#REF!</definedName>
    <definedName name="__PG42">#REF!</definedName>
    <definedName name="__PG43">#REF!</definedName>
    <definedName name="__PG44">#REF!</definedName>
    <definedName name="__PG45">#REF!</definedName>
    <definedName name="__PG46">#REF!</definedName>
    <definedName name="__PG47">#REF!</definedName>
    <definedName name="__PG60">#REF!</definedName>
    <definedName name="__PG61">#REF!</definedName>
    <definedName name="__PG62">#REF!</definedName>
    <definedName name="__PG63">#REF!</definedName>
    <definedName name="__PG64">#REF!</definedName>
    <definedName name="__PG65">#REF!</definedName>
    <definedName name="__PG66">#REF!</definedName>
    <definedName name="__PG67">#REF!</definedName>
    <definedName name="__PG68" localSheetId="16">'[8]068'!#REF!</definedName>
    <definedName name="__PG68" localSheetId="38">'[8]068'!#REF!</definedName>
    <definedName name="__PG68" localSheetId="51">'[8]068'!#REF!</definedName>
    <definedName name="__PG68">'[8]068'!#REF!</definedName>
    <definedName name="__PG69" localSheetId="8">#REF!</definedName>
    <definedName name="__PG69" localSheetId="16">#REF!</definedName>
    <definedName name="__PG69" localSheetId="38">#REF!</definedName>
    <definedName name="__PG69" localSheetId="51">#REF!</definedName>
    <definedName name="__PG69">#REF!</definedName>
    <definedName name="__PG70" localSheetId="38">#REF!</definedName>
    <definedName name="__PG70" localSheetId="51">#REF!</definedName>
    <definedName name="__PG70">#REF!</definedName>
    <definedName name="__PG71" localSheetId="38">#REF!</definedName>
    <definedName name="__PG71">#REF!</definedName>
    <definedName name="__PG72">#REF!</definedName>
    <definedName name="__PG7277">#REF!</definedName>
    <definedName name="__PG73">#REF!</definedName>
    <definedName name="__PG74">#REF!</definedName>
    <definedName name="__PG75">#REF!</definedName>
    <definedName name="__PG76">#REF!</definedName>
    <definedName name="__PG77">#REF!</definedName>
    <definedName name="__PG78">#REF!</definedName>
    <definedName name="__PG79">#REF!</definedName>
    <definedName name="__PG80">#REF!</definedName>
    <definedName name="__PG81">#REF!</definedName>
    <definedName name="__PG82">#REF!</definedName>
    <definedName name="__PG83">#REF!</definedName>
    <definedName name="__PG84">#REF!</definedName>
    <definedName name="__PG85">#REF!</definedName>
    <definedName name="__PG86">#REF!</definedName>
    <definedName name="__PG87">#REF!</definedName>
    <definedName name="__PG88">#REF!</definedName>
    <definedName name="__PG89">#REF!</definedName>
    <definedName name="__PG9">#REF!</definedName>
    <definedName name="__PG90">#REF!</definedName>
    <definedName name="__PG91">#REF!</definedName>
    <definedName name="__PG92">#REF!</definedName>
    <definedName name="__PG93">#REF!</definedName>
    <definedName name="__PG94">#REF!</definedName>
    <definedName name="__PR1">#N/A</definedName>
    <definedName name="__SC19" localSheetId="51">'[9]DD &amp; Transportation MRA'!#REF!</definedName>
    <definedName name="__SC19">'[9]DD &amp; Transportation MRA'!#REF!</definedName>
    <definedName name="__scd1" localSheetId="8">#REF!</definedName>
    <definedName name="__scd1" localSheetId="16">#REF!</definedName>
    <definedName name="__scd1" localSheetId="51">#REF!</definedName>
    <definedName name="__scd1">#REF!</definedName>
    <definedName name="__SEP1" localSheetId="8">#REF!</definedName>
    <definedName name="__SEP1" localSheetId="16">#REF!</definedName>
    <definedName name="__SEP1" localSheetId="51">#REF!</definedName>
    <definedName name="__SEP1">#REF!</definedName>
    <definedName name="__SEP2" localSheetId="8">#REF!</definedName>
    <definedName name="__SEP2" localSheetId="16">#REF!</definedName>
    <definedName name="__SEP2" localSheetId="51">#REF!</definedName>
    <definedName name="__SEP2">#REF!</definedName>
    <definedName name="__SUM1">#REF!</definedName>
    <definedName name="__SUM2">#REF!</definedName>
    <definedName name="__tax1">#REF!</definedName>
    <definedName name="__tax2">#REF!</definedName>
    <definedName name="__tax3">#REF!</definedName>
    <definedName name="__tax4">#REF!</definedName>
    <definedName name="__tt02">#REF!</definedName>
    <definedName name="__tt03">#REF!</definedName>
    <definedName name="_101" localSheetId="8">#REF!</definedName>
    <definedName name="_101" localSheetId="16">#REF!</definedName>
    <definedName name="_101" localSheetId="38">#REF!</definedName>
    <definedName name="_101" localSheetId="43">#REF!</definedName>
    <definedName name="_101">'101'!$A$1</definedName>
    <definedName name="_101PM" localSheetId="8">#REF!</definedName>
    <definedName name="_101PM" localSheetId="16">#REF!</definedName>
    <definedName name="_101PM" localSheetId="38">#REF!</definedName>
    <definedName name="_101PM" localSheetId="43">#REF!</definedName>
    <definedName name="_101PM">'101'!$B$66:$B$74</definedName>
    <definedName name="_102" localSheetId="8">#REF!</definedName>
    <definedName name="_102" localSheetId="16">#REF!</definedName>
    <definedName name="_102" localSheetId="38">#REF!</definedName>
    <definedName name="_102" localSheetId="43">#REF!</definedName>
    <definedName name="_102">'102'!$A$1</definedName>
    <definedName name="_102PM" localSheetId="8">#REF!</definedName>
    <definedName name="_102PM" localSheetId="16">#REF!</definedName>
    <definedName name="_102PM" localSheetId="38">#REF!</definedName>
    <definedName name="_102PM" localSheetId="43">#REF!</definedName>
    <definedName name="_102PM">'102'!$B$59:$B$67</definedName>
    <definedName name="_102PM_40" localSheetId="8">#REF!</definedName>
    <definedName name="_102PM_40" localSheetId="16">#REF!</definedName>
    <definedName name="_102PM_40" localSheetId="43">#REF!</definedName>
    <definedName name="_102PM_40">#REF!</definedName>
    <definedName name="_102PM_41" localSheetId="8">#REF!</definedName>
    <definedName name="_102PM_41" localSheetId="43">#REF!</definedName>
    <definedName name="_102PM_41">#REF!</definedName>
    <definedName name="_103" localSheetId="8">#REF!</definedName>
    <definedName name="_103" localSheetId="38">#REF!</definedName>
    <definedName name="_103" localSheetId="43">#REF!</definedName>
    <definedName name="_103">#REF!</definedName>
    <definedName name="_103_39" localSheetId="8">#REF!</definedName>
    <definedName name="_103_39" localSheetId="43">#REF!</definedName>
    <definedName name="_103_39">#REF!</definedName>
    <definedName name="_103_40" localSheetId="8">#REF!</definedName>
    <definedName name="_103_40" localSheetId="43">#REF!</definedName>
    <definedName name="_103_40">#REF!</definedName>
    <definedName name="_103_41" localSheetId="8">#REF!</definedName>
    <definedName name="_103_41" localSheetId="43">#REF!</definedName>
    <definedName name="_103_41">#REF!</definedName>
    <definedName name="_103_60" localSheetId="8">'[11]103'!#REF!</definedName>
    <definedName name="_103_60" localSheetId="16">'[11]103'!#REF!</definedName>
    <definedName name="_103_60" localSheetId="38">'[11]103'!#REF!</definedName>
    <definedName name="_103_60" localSheetId="43">'[12]103'!#REF!</definedName>
    <definedName name="_103_60" localSheetId="51">'[11]103'!#REF!</definedName>
    <definedName name="_103_60">'[11]103'!#REF!</definedName>
    <definedName name="_103_61" localSheetId="8">'[13]103'!#REF!</definedName>
    <definedName name="_103_61" localSheetId="16">'[13]103'!#REF!</definedName>
    <definedName name="_103_61" localSheetId="38">'[13]103'!#REF!</definedName>
    <definedName name="_103_61" localSheetId="43">'[14]103'!#REF!</definedName>
    <definedName name="_103_61" localSheetId="51">'[13]103'!#REF!</definedName>
    <definedName name="_103_61">'[13]103'!#REF!</definedName>
    <definedName name="_103PM" localSheetId="8">#REF!</definedName>
    <definedName name="_103PM" localSheetId="16">#REF!</definedName>
    <definedName name="_103PM" localSheetId="38">#REF!</definedName>
    <definedName name="_103PM" localSheetId="43">#REF!</definedName>
    <definedName name="_103PM" localSheetId="51">#REF!</definedName>
    <definedName name="_103PM">#REF!</definedName>
    <definedName name="_103PM_40" localSheetId="8">#REF!</definedName>
    <definedName name="_103PM_40" localSheetId="38">#REF!</definedName>
    <definedName name="_103PM_40" localSheetId="43">#REF!</definedName>
    <definedName name="_103PM_40" localSheetId="51">#REF!</definedName>
    <definedName name="_103PM_40">#REF!</definedName>
    <definedName name="_103PM_41" localSheetId="38">#REF!</definedName>
    <definedName name="_103PM_41" localSheetId="43">#REF!</definedName>
    <definedName name="_103PM_41" localSheetId="51">#REF!</definedName>
    <definedName name="_103PM_41">#REF!</definedName>
    <definedName name="_104105" localSheetId="8">#REF!</definedName>
    <definedName name="_104105" localSheetId="16">#REF!</definedName>
    <definedName name="_104105" localSheetId="38">#REF!</definedName>
    <definedName name="_104105" localSheetId="43">#REF!</definedName>
    <definedName name="_104105">'104105'!$A$1</definedName>
    <definedName name="_104105_60" localSheetId="8">#REF!</definedName>
    <definedName name="_104105_60" localSheetId="16">#REF!</definedName>
    <definedName name="_104105_60" localSheetId="43">#REF!</definedName>
    <definedName name="_104105_60">#REF!</definedName>
    <definedName name="_104105PM" localSheetId="8">#REF!</definedName>
    <definedName name="_104105PM" localSheetId="16">#REF!</definedName>
    <definedName name="_104105PM" localSheetId="38">#REF!</definedName>
    <definedName name="_104105PM" localSheetId="43">#REF!</definedName>
    <definedName name="_104105PM">'104105'!$B$77:$B$87</definedName>
    <definedName name="_104105PM_10" localSheetId="8">#REF!</definedName>
    <definedName name="_104105PM_10" localSheetId="16">#REF!</definedName>
    <definedName name="_104105PM_10" localSheetId="43">#REF!</definedName>
    <definedName name="_104105PM_10">#REF!</definedName>
    <definedName name="_104105PM_12" localSheetId="8">#REF!</definedName>
    <definedName name="_104105PM_12" localSheetId="43">#REF!</definedName>
    <definedName name="_104105PM_12">#REF!</definedName>
    <definedName name="_104105PM_17" localSheetId="8">#REF!</definedName>
    <definedName name="_104105PM_17" localSheetId="43">#REF!</definedName>
    <definedName name="_104105PM_17">#REF!</definedName>
    <definedName name="_104105PM_28" localSheetId="43">#REF!</definedName>
    <definedName name="_104105PM_28">#REF!</definedName>
    <definedName name="_104105PM_36" localSheetId="43">#REF!</definedName>
    <definedName name="_104105PM_36">#REF!</definedName>
    <definedName name="_104105PM_39" localSheetId="43">#REF!</definedName>
    <definedName name="_104105PM_39">#REF!</definedName>
    <definedName name="_104105PM_40" localSheetId="43">#REF!</definedName>
    <definedName name="_104105PM_40">#REF!</definedName>
    <definedName name="_104105PM_41" localSheetId="43">#REF!</definedName>
    <definedName name="_104105PM_41">#REF!</definedName>
    <definedName name="_104105PM_60" localSheetId="43">#REF!</definedName>
    <definedName name="_104105PM_60">#REF!</definedName>
    <definedName name="_104105PM_61" localSheetId="43">#REF!</definedName>
    <definedName name="_104105PM_61">#REF!</definedName>
    <definedName name="_104105PM_66" localSheetId="43">#REF!</definedName>
    <definedName name="_104105PM_66">#REF!</definedName>
    <definedName name="_106107" localSheetId="8">#REF!</definedName>
    <definedName name="_106107" localSheetId="16">#REF!</definedName>
    <definedName name="_106107" localSheetId="38">#REF!</definedName>
    <definedName name="_106107" localSheetId="43">#REF!</definedName>
    <definedName name="_106107">'106107'!$A$1</definedName>
    <definedName name="_106107_39" localSheetId="8">#REF!</definedName>
    <definedName name="_106107_39" localSheetId="16">#REF!</definedName>
    <definedName name="_106107_39" localSheetId="43">#REF!</definedName>
    <definedName name="_106107_39">#REF!</definedName>
    <definedName name="_106107_60" localSheetId="8">#REF!</definedName>
    <definedName name="_106107_60" localSheetId="43">#REF!</definedName>
    <definedName name="_106107_60">#REF!</definedName>
    <definedName name="_106107_61" localSheetId="8">#REF!</definedName>
    <definedName name="_106107_61" localSheetId="43">#REF!</definedName>
    <definedName name="_106107_61">#REF!</definedName>
    <definedName name="_106107PM" localSheetId="8">#REF!</definedName>
    <definedName name="_106107PM" localSheetId="16">#REF!</definedName>
    <definedName name="_106107PM" localSheetId="38">#REF!</definedName>
    <definedName name="_106107PM" localSheetId="43">#REF!</definedName>
    <definedName name="_106107PM">'106107'!$B$116:$B$118</definedName>
    <definedName name="_106107PM_39" localSheetId="8">#REF!</definedName>
    <definedName name="_106107PM_39" localSheetId="16">#REF!</definedName>
    <definedName name="_106107PM_39" localSheetId="43">#REF!</definedName>
    <definedName name="_106107PM_39">#REF!</definedName>
    <definedName name="_106107PM_60" localSheetId="8">#REF!</definedName>
    <definedName name="_106107PM_60" localSheetId="43">#REF!</definedName>
    <definedName name="_106107PM_60">#REF!</definedName>
    <definedName name="_106107PM_61" localSheetId="8">#REF!</definedName>
    <definedName name="_106107PM_61" localSheetId="43">#REF!</definedName>
    <definedName name="_106107PM_61">#REF!</definedName>
    <definedName name="_108109" localSheetId="8">#REF!</definedName>
    <definedName name="_108109" localSheetId="16">#REF!</definedName>
    <definedName name="_108109" localSheetId="38">#REF!</definedName>
    <definedName name="_108109" localSheetId="43">#REF!</definedName>
    <definedName name="_108109">'108109'!$E$9</definedName>
    <definedName name="_108109_40" localSheetId="8">#REF!</definedName>
    <definedName name="_108109_40" localSheetId="16">#REF!</definedName>
    <definedName name="_108109_40" localSheetId="43">#REF!</definedName>
    <definedName name="_108109_40">#REF!</definedName>
    <definedName name="_108109_41" localSheetId="8">#REF!</definedName>
    <definedName name="_108109_41" localSheetId="43">#REF!</definedName>
    <definedName name="_108109_41">#REF!</definedName>
    <definedName name="_108109PM" localSheetId="8">#REF!</definedName>
    <definedName name="_108109PM" localSheetId="16">#REF!</definedName>
    <definedName name="_108109PM" localSheetId="38">#REF!</definedName>
    <definedName name="_108109PM" localSheetId="43">#REF!</definedName>
    <definedName name="_108109PM">'108109'!$B$118:$B$126</definedName>
    <definedName name="_108109PM_10" localSheetId="8">#REF!</definedName>
    <definedName name="_108109PM_10" localSheetId="16">#REF!</definedName>
    <definedName name="_108109PM_10" localSheetId="43">#REF!</definedName>
    <definedName name="_108109PM_10">#REF!</definedName>
    <definedName name="_108109PM_12" localSheetId="8">'[15]108109'!#REF!</definedName>
    <definedName name="_108109PM_12" localSheetId="16">'[15]108109'!#REF!</definedName>
    <definedName name="_108109PM_12" localSheetId="38">'[15]108109'!#REF!</definedName>
    <definedName name="_108109PM_12" localSheetId="43">'[16]108109'!#REF!</definedName>
    <definedName name="_108109PM_12" localSheetId="51">'[15]108109'!#REF!</definedName>
    <definedName name="_108109PM_12">'[15]108109'!#REF!</definedName>
    <definedName name="_108109PM_17" localSheetId="16">'[15]108109'!#REF!</definedName>
    <definedName name="_108109PM_17" localSheetId="38">'[15]108109'!#REF!</definedName>
    <definedName name="_108109PM_17" localSheetId="43">'[16]108109'!#REF!</definedName>
    <definedName name="_108109PM_17" localSheetId="51">'[15]108109'!#REF!</definedName>
    <definedName name="_108109PM_17">'[15]108109'!#REF!</definedName>
    <definedName name="_108109PM_28" localSheetId="8">#REF!</definedName>
    <definedName name="_108109PM_28" localSheetId="16">#REF!</definedName>
    <definedName name="_108109PM_28" localSheetId="38">#REF!</definedName>
    <definedName name="_108109PM_28" localSheetId="43">#REF!</definedName>
    <definedName name="_108109PM_28" localSheetId="51">#REF!</definedName>
    <definedName name="_108109PM_28">#REF!</definedName>
    <definedName name="_108109PM_36" localSheetId="38">#REF!</definedName>
    <definedName name="_108109PM_36" localSheetId="43">#REF!</definedName>
    <definedName name="_108109PM_36" localSheetId="51">#REF!</definedName>
    <definedName name="_108109PM_36">#REF!</definedName>
    <definedName name="_108109PM_39" localSheetId="38">#REF!</definedName>
    <definedName name="_108109PM_39" localSheetId="43">#REF!</definedName>
    <definedName name="_108109PM_39" localSheetId="51">#REF!</definedName>
    <definedName name="_108109PM_39">#REF!</definedName>
    <definedName name="_108109PM_40" localSheetId="43">#REF!</definedName>
    <definedName name="_108109PM_40">#REF!</definedName>
    <definedName name="_108109PM_41" localSheetId="43">#REF!</definedName>
    <definedName name="_108109PM_41">#REF!</definedName>
    <definedName name="_108109PM_60" localSheetId="16">'[11]108109'!#REF!</definedName>
    <definedName name="_108109PM_60" localSheetId="38">'[11]108109'!#REF!</definedName>
    <definedName name="_108109PM_60" localSheetId="43">'[12]108109'!#REF!</definedName>
    <definedName name="_108109PM_60" localSheetId="51">'[11]108109'!#REF!</definedName>
    <definedName name="_108109PM_60">'[11]108109'!#REF!</definedName>
    <definedName name="_108109PM_61" localSheetId="16">'[13]108109'!#REF!</definedName>
    <definedName name="_108109PM_61" localSheetId="38">'[13]108109'!#REF!</definedName>
    <definedName name="_108109PM_61" localSheetId="43">'[14]108109'!#REF!</definedName>
    <definedName name="_108109PM_61" localSheetId="51">'[13]108109'!#REF!</definedName>
    <definedName name="_108109PM_61">'[13]108109'!#REF!</definedName>
    <definedName name="_108109PM_66" localSheetId="16">'[17]108109'!#REF!</definedName>
    <definedName name="_108109PM_66" localSheetId="38">'[17]108109'!#REF!</definedName>
    <definedName name="_108109PM_66" localSheetId="43">'[18]108109'!#REF!</definedName>
    <definedName name="_108109PM_66" localSheetId="51">'[17]108109'!#REF!</definedName>
    <definedName name="_108109PM_66">'[17]108109'!#REF!</definedName>
    <definedName name="_110113" localSheetId="8">#REF!</definedName>
    <definedName name="_110113" localSheetId="16">#REF!</definedName>
    <definedName name="_110113" localSheetId="38">#REF!</definedName>
    <definedName name="_110113" localSheetId="43">#REF!</definedName>
    <definedName name="_110113">'110113'!$A$1</definedName>
    <definedName name="_110113_17" localSheetId="8">#REF!</definedName>
    <definedName name="_110113_17" localSheetId="16">#REF!</definedName>
    <definedName name="_110113_17" localSheetId="38">#REF!</definedName>
    <definedName name="_110113_17" localSheetId="43">#REF!</definedName>
    <definedName name="_110113_17" localSheetId="51">#REF!</definedName>
    <definedName name="_110113_17">#REF!</definedName>
    <definedName name="_110113PM" localSheetId="8">#REF!</definedName>
    <definedName name="_110113PM" localSheetId="16">#REF!</definedName>
    <definedName name="_110113PM" localSheetId="38">#REF!</definedName>
    <definedName name="_110113PM" localSheetId="43">#REF!</definedName>
    <definedName name="_110113PM">'110113'!$B$261:$B$269</definedName>
    <definedName name="_110113PM_17" localSheetId="8">#REF!</definedName>
    <definedName name="_110113PM_17" localSheetId="16">#REF!</definedName>
    <definedName name="_110113PM_17" localSheetId="43">#REF!</definedName>
    <definedName name="_110113PM_17" localSheetId="51">#REF!</definedName>
    <definedName name="_110113PM_17">#REF!</definedName>
    <definedName name="_110113PM_40" localSheetId="8">#REF!</definedName>
    <definedName name="_110113PM_40" localSheetId="43">#REF!</definedName>
    <definedName name="_110113PM_40" localSheetId="51">#REF!</definedName>
    <definedName name="_110113PM_40">#REF!</definedName>
    <definedName name="_110113PM_41" localSheetId="8">#REF!</definedName>
    <definedName name="_110113PM_41" localSheetId="43">#REF!</definedName>
    <definedName name="_110113PM_41">#REF!</definedName>
    <definedName name="_114117" localSheetId="8">#REF!</definedName>
    <definedName name="_114117" localSheetId="16">#REF!</definedName>
    <definedName name="_114117" localSheetId="38">#REF!</definedName>
    <definedName name="_114117" localSheetId="43">#REF!</definedName>
    <definedName name="_114117">'114117'!$A$1</definedName>
    <definedName name="_114117PM" localSheetId="8">#REF!</definedName>
    <definedName name="_114117PM" localSheetId="16">#REF!</definedName>
    <definedName name="_114117PM" localSheetId="38">#REF!</definedName>
    <definedName name="_114117PM" localSheetId="43">#REF!</definedName>
    <definedName name="_114117PM">'114117'!$B$129:$B$143</definedName>
    <definedName name="_118119" localSheetId="8">#REF!</definedName>
    <definedName name="_118119" localSheetId="16">#REF!</definedName>
    <definedName name="_118119" localSheetId="38">#REF!</definedName>
    <definedName name="_118119" localSheetId="43">#REF!</definedName>
    <definedName name="_118119">'118119'!$A$1</definedName>
    <definedName name="_118119_17" localSheetId="8">#REF!</definedName>
    <definedName name="_118119_17" localSheetId="16">#REF!</definedName>
    <definedName name="_118119_17" localSheetId="43">#REF!</definedName>
    <definedName name="_118119_17">#REF!</definedName>
    <definedName name="_118119PM" localSheetId="8">#REF!</definedName>
    <definedName name="_118119PM" localSheetId="16">#REF!</definedName>
    <definedName name="_118119PM" localSheetId="38">#REF!</definedName>
    <definedName name="_118119PM" localSheetId="43">#REF!</definedName>
    <definedName name="_118119PM">'118119'!$B$133:$B$141</definedName>
    <definedName name="_118119PM_10" localSheetId="8">#REF!</definedName>
    <definedName name="_118119PM_10" localSheetId="16">#REF!</definedName>
    <definedName name="_118119PM_10" localSheetId="43">#REF!</definedName>
    <definedName name="_118119PM_10">#REF!</definedName>
    <definedName name="_118119PM_12" localSheetId="8">'[15]118119'!#REF!</definedName>
    <definedName name="_118119PM_12" localSheetId="16">'[15]118119'!#REF!</definedName>
    <definedName name="_118119PM_12" localSheetId="38">'[15]118119'!#REF!</definedName>
    <definedName name="_118119PM_12" localSheetId="43">'[16]118119'!#REF!</definedName>
    <definedName name="_118119PM_12" localSheetId="51">'[15]118119'!#REF!</definedName>
    <definedName name="_118119PM_12">'[15]118119'!#REF!</definedName>
    <definedName name="_118119PM_17" localSheetId="8">#REF!</definedName>
    <definedName name="_118119PM_17" localSheetId="16">#REF!</definedName>
    <definedName name="_118119PM_17" localSheetId="38">#REF!</definedName>
    <definedName name="_118119PM_17" localSheetId="43">#REF!</definedName>
    <definedName name="_118119PM_17" localSheetId="51">#REF!</definedName>
    <definedName name="_118119PM_17">#REF!</definedName>
    <definedName name="_118119PM_28" localSheetId="38">#REF!</definedName>
    <definedName name="_118119PM_28" localSheetId="43">#REF!</definedName>
    <definedName name="_118119PM_28" localSheetId="51">#REF!</definedName>
    <definedName name="_118119PM_28">#REF!</definedName>
    <definedName name="_118119PM_36" localSheetId="38">#REF!</definedName>
    <definedName name="_118119PM_36" localSheetId="43">#REF!</definedName>
    <definedName name="_118119PM_36" localSheetId="51">#REF!</definedName>
    <definedName name="_118119PM_36">#REF!</definedName>
    <definedName name="_118119PM_39" localSheetId="43">#REF!</definedName>
    <definedName name="_118119PM_39">#REF!</definedName>
    <definedName name="_118119PM_40" localSheetId="43">#REF!</definedName>
    <definedName name="_118119PM_40">#REF!</definedName>
    <definedName name="_118119PM_41" localSheetId="43">#REF!</definedName>
    <definedName name="_118119PM_41">#REF!</definedName>
    <definedName name="_118119PM_60" localSheetId="16">'[17]118119'!#REF!</definedName>
    <definedName name="_118119PM_60" localSheetId="38">'[17]118119'!#REF!</definedName>
    <definedName name="_118119PM_60" localSheetId="43">'[18]118119'!#REF!</definedName>
    <definedName name="_118119PM_60" localSheetId="51">'[17]118119'!#REF!</definedName>
    <definedName name="_118119PM_60">'[17]118119'!#REF!</definedName>
    <definedName name="_118119PM_61" localSheetId="16">'[15]118119'!#REF!</definedName>
    <definedName name="_118119PM_61" localSheetId="38">'[15]118119'!#REF!</definedName>
    <definedName name="_118119PM_61" localSheetId="43">'[16]118119'!#REF!</definedName>
    <definedName name="_118119PM_61" localSheetId="51">'[15]118119'!#REF!</definedName>
    <definedName name="_118119PM_61">'[15]118119'!#REF!</definedName>
    <definedName name="_118119PM_66" localSheetId="16">'[17]118119'!#REF!</definedName>
    <definedName name="_118119PM_66" localSheetId="38">'[17]118119'!#REF!</definedName>
    <definedName name="_118119PM_66" localSheetId="43">'[18]118119'!#REF!</definedName>
    <definedName name="_118119PM_66" localSheetId="51">'[17]118119'!#REF!</definedName>
    <definedName name="_118119PM_66">'[17]118119'!#REF!</definedName>
    <definedName name="_120121" localSheetId="8">#REF!</definedName>
    <definedName name="_120121" localSheetId="16">#REF!</definedName>
    <definedName name="_120121" localSheetId="38">#REF!</definedName>
    <definedName name="_120121" localSheetId="43">#REF!</definedName>
    <definedName name="_120121">'120121'!$A$1</definedName>
    <definedName name="_120121PM" localSheetId="8">#REF!</definedName>
    <definedName name="_120121PM" localSheetId="16">#REF!</definedName>
    <definedName name="_120121PM" localSheetId="38">#REF!</definedName>
    <definedName name="_120121PM" localSheetId="43">#REF!</definedName>
    <definedName name="_120121PM">'120121'!$B$134:$B$142</definedName>
    <definedName name="_120121PM_10" localSheetId="8">#REF!</definedName>
    <definedName name="_120121PM_10" localSheetId="16">#REF!</definedName>
    <definedName name="_120121PM_10" localSheetId="38">#REF!</definedName>
    <definedName name="_120121PM_10" localSheetId="43">#REF!</definedName>
    <definedName name="_120121PM_10" localSheetId="51">#REF!</definedName>
    <definedName name="_120121PM_10">#REF!</definedName>
    <definedName name="_120121PM_12" localSheetId="8">#REF!</definedName>
    <definedName name="_120121PM_12" localSheetId="43">#REF!</definedName>
    <definedName name="_120121PM_12" localSheetId="51">#REF!</definedName>
    <definedName name="_120121PM_12">#REF!</definedName>
    <definedName name="_120121PM_17" localSheetId="43">#REF!</definedName>
    <definedName name="_120121PM_17" localSheetId="51">#REF!</definedName>
    <definedName name="_120121PM_17">#REF!</definedName>
    <definedName name="_120121PM_28" localSheetId="43">#REF!</definedName>
    <definedName name="_120121PM_28">#REF!</definedName>
    <definedName name="_120121PM_36" localSheetId="43">#REF!</definedName>
    <definedName name="_120121PM_36">#REF!</definedName>
    <definedName name="_120121PM_39" localSheetId="43">#REF!</definedName>
    <definedName name="_120121PM_39">#REF!</definedName>
    <definedName name="_120121PM_40" localSheetId="43">#REF!</definedName>
    <definedName name="_120121PM_40">#REF!</definedName>
    <definedName name="_120121PM_41" localSheetId="43">#REF!</definedName>
    <definedName name="_120121PM_41">#REF!</definedName>
    <definedName name="_120121PM_60" localSheetId="43">#REF!</definedName>
    <definedName name="_120121PM_60">#REF!</definedName>
    <definedName name="_120121PM_61" localSheetId="43">#REF!</definedName>
    <definedName name="_120121PM_61">#REF!</definedName>
    <definedName name="_120121PM_66" localSheetId="43">#REF!</definedName>
    <definedName name="_120121PM_66">#REF!</definedName>
    <definedName name="_122123" localSheetId="8">#REF!</definedName>
    <definedName name="_122123" localSheetId="16">#REF!</definedName>
    <definedName name="_122123" localSheetId="38">#REF!</definedName>
    <definedName name="_122123" localSheetId="43">#REF!</definedName>
    <definedName name="_122123">'122123'!$A$1</definedName>
    <definedName name="_122123PM" localSheetId="8">#REF!</definedName>
    <definedName name="_122123PM" localSheetId="16">#REF!</definedName>
    <definedName name="_122123PM" localSheetId="38">#REF!</definedName>
    <definedName name="_122123PM" localSheetId="43">#REF!</definedName>
    <definedName name="_122123PM">'122123'!$B$144:$B$152</definedName>
    <definedName name="_14ST_PAGE_1" localSheetId="8">#REF!</definedName>
    <definedName name="_14ST_PAGE_1" localSheetId="16">#REF!</definedName>
    <definedName name="_14ST_PAGE_1" localSheetId="51">#REF!</definedName>
    <definedName name="_14ST_PAGE_1">#REF!</definedName>
    <definedName name="_14ST_PAGE_2" localSheetId="8">#REF!</definedName>
    <definedName name="_14ST_PAGE_2">#REF!</definedName>
    <definedName name="_14ST_TOTAL" localSheetId="8">#REF!</definedName>
    <definedName name="_14ST_TOTAL">#REF!</definedName>
    <definedName name="_200201" localSheetId="8">#REF!</definedName>
    <definedName name="_200201" localSheetId="16">#REF!</definedName>
    <definedName name="_200201" localSheetId="38">#REF!</definedName>
    <definedName name="_200201" localSheetId="43">#REF!</definedName>
    <definedName name="_200201" localSheetId="51">#REF!</definedName>
    <definedName name="_200201">'200201'!$A$1</definedName>
    <definedName name="_200201PM" localSheetId="8">#REF!</definedName>
    <definedName name="_200201PM" localSheetId="16">#REF!</definedName>
    <definedName name="_200201PM" localSheetId="38">#REF!</definedName>
    <definedName name="_200201PM" localSheetId="43">#REF!</definedName>
    <definedName name="_200201PM" localSheetId="51">#REF!</definedName>
    <definedName name="_200201PM">'200201'!$B$66:$B$74</definedName>
    <definedName name="_202203" localSheetId="8">#REF!</definedName>
    <definedName name="_202203" localSheetId="16">#REF!</definedName>
    <definedName name="_202203" localSheetId="38">#REF!</definedName>
    <definedName name="_202203" localSheetId="43">#REF!</definedName>
    <definedName name="_202203">'202203'!$A$1</definedName>
    <definedName name="_202203PM" localSheetId="8">#REF!</definedName>
    <definedName name="_202203PM" localSheetId="16">#REF!</definedName>
    <definedName name="_202203PM" localSheetId="38">#REF!</definedName>
    <definedName name="_202203PM" localSheetId="43">#REF!</definedName>
    <definedName name="_202203PM">'202203'!$B$65:$B$73</definedName>
    <definedName name="_204207" localSheetId="8">#REF!</definedName>
    <definedName name="_204207" localSheetId="16">#REF!</definedName>
    <definedName name="_204207" localSheetId="38">#REF!</definedName>
    <definedName name="_204207" localSheetId="43">#REF!</definedName>
    <definedName name="_204207">'204207'!$A$1</definedName>
    <definedName name="_204207PM" localSheetId="8">#REF!</definedName>
    <definedName name="_204207PM" localSheetId="16">#REF!</definedName>
    <definedName name="_204207PM" localSheetId="38">#REF!</definedName>
    <definedName name="_204207PM" localSheetId="43">#REF!</definedName>
    <definedName name="_204207PM">'204207'!$B$153:$B$167</definedName>
    <definedName name="_204207PM_40" localSheetId="8">#REF!</definedName>
    <definedName name="_204207PM_40" localSheetId="16">#REF!</definedName>
    <definedName name="_204207PM_40" localSheetId="43">#REF!</definedName>
    <definedName name="_204207PM_40">#REF!</definedName>
    <definedName name="_204207PM_41" localSheetId="8">#REF!</definedName>
    <definedName name="_204207PM_41" localSheetId="43">#REF!</definedName>
    <definedName name="_204207PM_41">#REF!</definedName>
    <definedName name="_213" localSheetId="8">#REF!</definedName>
    <definedName name="_213" localSheetId="16">#REF!</definedName>
    <definedName name="_213" localSheetId="38">#REF!</definedName>
    <definedName name="_213" localSheetId="43">#REF!</definedName>
    <definedName name="_213">'213'!$A$1</definedName>
    <definedName name="_213PM" localSheetId="8">#REF!</definedName>
    <definedName name="_213PM" localSheetId="16">#REF!</definedName>
    <definedName name="_213PM" localSheetId="38">#REF!</definedName>
    <definedName name="_213PM" localSheetId="43">#REF!</definedName>
    <definedName name="_213PM">'213'!$B$69:$B$77</definedName>
    <definedName name="_214" localSheetId="8">#REF!</definedName>
    <definedName name="_214" localSheetId="16">#REF!</definedName>
    <definedName name="_214" localSheetId="38">#REF!</definedName>
    <definedName name="_214" localSheetId="43">#REF!</definedName>
    <definedName name="_214">'214'!$A$1</definedName>
    <definedName name="_214PM" localSheetId="8">#REF!</definedName>
    <definedName name="_214PM" localSheetId="16">#REF!</definedName>
    <definedName name="_214PM" localSheetId="38">#REF!</definedName>
    <definedName name="_214PM" localSheetId="43">#REF!</definedName>
    <definedName name="_214PM">'214'!$B$72:$B$80</definedName>
    <definedName name="_214PM_40" localSheetId="8">#REF!</definedName>
    <definedName name="_214PM_40" localSheetId="16">#REF!</definedName>
    <definedName name="_214PM_40" localSheetId="43">#REF!</definedName>
    <definedName name="_214PM_40">#REF!</definedName>
    <definedName name="_214PM_41" localSheetId="8">#REF!</definedName>
    <definedName name="_214PM_41" localSheetId="43">#REF!</definedName>
    <definedName name="_214PM_41">#REF!</definedName>
    <definedName name="_216" localSheetId="8">#REF!</definedName>
    <definedName name="_216" localSheetId="16">#REF!</definedName>
    <definedName name="_216" localSheetId="38">#REF!</definedName>
    <definedName name="_216" localSheetId="43">#REF!</definedName>
    <definedName name="_216">'216'!$A$1</definedName>
    <definedName name="_216_60" localSheetId="8">#REF!</definedName>
    <definedName name="_216_60" localSheetId="16">#REF!</definedName>
    <definedName name="_216_60" localSheetId="43">#REF!</definedName>
    <definedName name="_216_60">#REF!</definedName>
    <definedName name="_216PM" localSheetId="8">#REF!</definedName>
    <definedName name="_216PM" localSheetId="16">'[19]216'!#REF!</definedName>
    <definedName name="_216PM" localSheetId="38">#REF!</definedName>
    <definedName name="_216PM" localSheetId="43">'[20]216'!#REF!</definedName>
    <definedName name="_216PM" localSheetId="51">'216'!#REF!</definedName>
    <definedName name="_216PM">'216'!#REF!</definedName>
    <definedName name="_216PM_10" localSheetId="8">#REF!</definedName>
    <definedName name="_216PM_10" localSheetId="16">#REF!</definedName>
    <definedName name="_216PM_10" localSheetId="43">#REF!</definedName>
    <definedName name="_216PM_10" localSheetId="51">#REF!</definedName>
    <definedName name="_216PM_10">#REF!</definedName>
    <definedName name="_216PM_11" localSheetId="8">#REF!</definedName>
    <definedName name="_216PM_11" localSheetId="43">#REF!</definedName>
    <definedName name="_216PM_11" localSheetId="51">#REF!</definedName>
    <definedName name="_216PM_11">#REF!</definedName>
    <definedName name="_216PM_12" localSheetId="8">#REF!</definedName>
    <definedName name="_216PM_12" localSheetId="43">#REF!</definedName>
    <definedName name="_216PM_12" localSheetId="51">#REF!</definedName>
    <definedName name="_216PM_12">#REF!</definedName>
    <definedName name="_216PM_14" localSheetId="8">'[21]216'!#REF!</definedName>
    <definedName name="_216PM_14" localSheetId="16">'[21]216'!#REF!</definedName>
    <definedName name="_216PM_14" localSheetId="38">'[21]216'!#REF!</definedName>
    <definedName name="_216PM_14" localSheetId="43">'[22]216'!#REF!</definedName>
    <definedName name="_216PM_14" localSheetId="51">'[21]216'!#REF!</definedName>
    <definedName name="_216PM_14">'[21]216'!#REF!</definedName>
    <definedName name="_216PM_15" localSheetId="8">'[21]216'!#REF!</definedName>
    <definedName name="_216PM_15" localSheetId="16">'[21]216'!#REF!</definedName>
    <definedName name="_216PM_15" localSheetId="38">'[21]216'!#REF!</definedName>
    <definedName name="_216PM_15" localSheetId="43">'[22]216'!#REF!</definedName>
    <definedName name="_216PM_15" localSheetId="51">'[21]216'!#REF!</definedName>
    <definedName name="_216PM_15">'[21]216'!#REF!</definedName>
    <definedName name="_216PM_16" localSheetId="16">'[21]216'!#REF!</definedName>
    <definedName name="_216PM_16" localSheetId="38">'[21]216'!#REF!</definedName>
    <definedName name="_216PM_16" localSheetId="43">'[22]216'!#REF!</definedName>
    <definedName name="_216PM_16" localSheetId="51">'[21]216'!#REF!</definedName>
    <definedName name="_216PM_16">'[21]216'!#REF!</definedName>
    <definedName name="_216PM_17" localSheetId="16">'[23]216'!#REF!</definedName>
    <definedName name="_216PM_17" localSheetId="38">'[23]216'!#REF!</definedName>
    <definedName name="_216PM_17" localSheetId="43">'[24]216'!#REF!</definedName>
    <definedName name="_216PM_17" localSheetId="51">'[23]216'!#REF!</definedName>
    <definedName name="_216PM_17">'[23]216'!#REF!</definedName>
    <definedName name="_216PM_18" localSheetId="16">'[25]216'!#REF!</definedName>
    <definedName name="_216PM_18" localSheetId="38">'[25]216'!#REF!</definedName>
    <definedName name="_216PM_18" localSheetId="43">'[26]216'!#REF!</definedName>
    <definedName name="_216PM_18" localSheetId="51">'[25]216'!#REF!</definedName>
    <definedName name="_216PM_18">'[25]216'!#REF!</definedName>
    <definedName name="_216PM_19" localSheetId="8">#REF!</definedName>
    <definedName name="_216PM_19" localSheetId="16">#REF!</definedName>
    <definedName name="_216PM_19" localSheetId="38">#REF!</definedName>
    <definedName name="_216PM_19" localSheetId="43">#REF!</definedName>
    <definedName name="_216PM_19" localSheetId="51">#REF!</definedName>
    <definedName name="_216PM_19">#REF!</definedName>
    <definedName name="_216PM_20" localSheetId="38">#REF!</definedName>
    <definedName name="_216PM_20" localSheetId="43">#REF!</definedName>
    <definedName name="_216PM_20" localSheetId="51">#REF!</definedName>
    <definedName name="_216PM_20">#REF!</definedName>
    <definedName name="_216PM_25" localSheetId="16">'[27]216'!#REF!</definedName>
    <definedName name="_216PM_25" localSheetId="38">'[27]216'!#REF!</definedName>
    <definedName name="_216PM_25" localSheetId="43">'[28]216'!#REF!</definedName>
    <definedName name="_216PM_25" localSheetId="51">'[27]216'!#REF!</definedName>
    <definedName name="_216PM_25">'[27]216'!#REF!</definedName>
    <definedName name="_216PM_26" localSheetId="8">#REF!</definedName>
    <definedName name="_216PM_26" localSheetId="16">#REF!</definedName>
    <definedName name="_216PM_26" localSheetId="38">#REF!</definedName>
    <definedName name="_216PM_26" localSheetId="43">#REF!</definedName>
    <definedName name="_216PM_26" localSheetId="51">#REF!</definedName>
    <definedName name="_216PM_26">#REF!</definedName>
    <definedName name="_216PM_28" localSheetId="38">#REF!</definedName>
    <definedName name="_216PM_28" localSheetId="43">#REF!</definedName>
    <definedName name="_216PM_28" localSheetId="51">#REF!</definedName>
    <definedName name="_216PM_28">#REF!</definedName>
    <definedName name="_216PM_29" localSheetId="38">#REF!</definedName>
    <definedName name="_216PM_29" localSheetId="43">#REF!</definedName>
    <definedName name="_216PM_29" localSheetId="51">#REF!</definedName>
    <definedName name="_216PM_29">#REF!</definedName>
    <definedName name="_216PM_34" localSheetId="16">'[21]216'!#REF!</definedName>
    <definedName name="_216PM_34" localSheetId="38">'[21]216'!#REF!</definedName>
    <definedName name="_216PM_34" localSheetId="43">'[22]216'!#REF!</definedName>
    <definedName name="_216PM_34" localSheetId="51">'[21]216'!#REF!</definedName>
    <definedName name="_216PM_34">'[21]216'!#REF!</definedName>
    <definedName name="_216PM_35" localSheetId="16">'[21]216'!#REF!</definedName>
    <definedName name="_216PM_35" localSheetId="38">'[21]216'!#REF!</definedName>
    <definedName name="_216PM_35" localSheetId="43">'[22]216'!#REF!</definedName>
    <definedName name="_216PM_35" localSheetId="51">'[21]216'!#REF!</definedName>
    <definedName name="_216PM_35">'[21]216'!#REF!</definedName>
    <definedName name="_216PM_36" localSheetId="8">#REF!</definedName>
    <definedName name="_216PM_36" localSheetId="16">#REF!</definedName>
    <definedName name="_216PM_36" localSheetId="38">#REF!</definedName>
    <definedName name="_216PM_36" localSheetId="43">#REF!</definedName>
    <definedName name="_216PM_36" localSheetId="51">#REF!</definedName>
    <definedName name="_216PM_36">#REF!</definedName>
    <definedName name="_216PM_39" localSheetId="38">#REF!</definedName>
    <definedName name="_216PM_39" localSheetId="43">#REF!</definedName>
    <definedName name="_216PM_39" localSheetId="51">#REF!</definedName>
    <definedName name="_216PM_39">#REF!</definedName>
    <definedName name="_216PM_43" localSheetId="38">#REF!</definedName>
    <definedName name="_216PM_43" localSheetId="43">#REF!</definedName>
    <definedName name="_216PM_43" localSheetId="51">#REF!</definedName>
    <definedName name="_216PM_43">#REF!</definedName>
    <definedName name="_216PM_46" localSheetId="43">#REF!</definedName>
    <definedName name="_216PM_46">#REF!</definedName>
    <definedName name="_216PM_48" localSheetId="43">#REF!</definedName>
    <definedName name="_216PM_48">#REF!</definedName>
    <definedName name="_216PM_50" localSheetId="43">#REF!</definedName>
    <definedName name="_216PM_50">#REF!</definedName>
    <definedName name="_216PM_51" localSheetId="16">'[25]216'!#REF!</definedName>
    <definedName name="_216PM_51" localSheetId="38">'[25]216'!#REF!</definedName>
    <definedName name="_216PM_51" localSheetId="43">'[26]216'!#REF!</definedName>
    <definedName name="_216PM_51" localSheetId="51">'[25]216'!#REF!</definedName>
    <definedName name="_216PM_51">'[25]216'!#REF!</definedName>
    <definedName name="_216PM_55" localSheetId="8">#REF!</definedName>
    <definedName name="_216PM_55" localSheetId="16">#REF!</definedName>
    <definedName name="_216PM_55" localSheetId="38">#REF!</definedName>
    <definedName name="_216PM_55" localSheetId="43">#REF!</definedName>
    <definedName name="_216PM_55" localSheetId="51">#REF!</definedName>
    <definedName name="_216PM_55">#REF!</definedName>
    <definedName name="_216PM_56" localSheetId="38">#REF!</definedName>
    <definedName name="_216PM_56" localSheetId="43">#REF!</definedName>
    <definedName name="_216PM_56" localSheetId="51">#REF!</definedName>
    <definedName name="_216PM_56">#REF!</definedName>
    <definedName name="_216PM_57" localSheetId="16">'[27]216'!#REF!</definedName>
    <definedName name="_216PM_57" localSheetId="38">'[27]216'!#REF!</definedName>
    <definedName name="_216PM_57" localSheetId="43">'[28]216'!#REF!</definedName>
    <definedName name="_216PM_57" localSheetId="51">'[27]216'!#REF!</definedName>
    <definedName name="_216PM_57">'[27]216'!#REF!</definedName>
    <definedName name="_216PM_58" localSheetId="8">#REF!</definedName>
    <definedName name="_216PM_58" localSheetId="16">#REF!</definedName>
    <definedName name="_216PM_58" localSheetId="38">#REF!</definedName>
    <definedName name="_216PM_58" localSheetId="43">#REF!</definedName>
    <definedName name="_216PM_58" localSheetId="51">#REF!</definedName>
    <definedName name="_216PM_58">#REF!</definedName>
    <definedName name="_216PM_59" localSheetId="8">'[29]216'!#REF!</definedName>
    <definedName name="_216PM_59" localSheetId="16">'[29]216'!#REF!</definedName>
    <definedName name="_216PM_59" localSheetId="38">'[29]216'!#REF!</definedName>
    <definedName name="_216PM_59" localSheetId="43">'[30]216'!#REF!</definedName>
    <definedName name="_216PM_59" localSheetId="51">'[29]216'!#REF!</definedName>
    <definedName name="_216PM_59">'[29]216'!#REF!</definedName>
    <definedName name="_216PM_60" localSheetId="8">#REF!</definedName>
    <definedName name="_216PM_60" localSheetId="16">#REF!</definedName>
    <definedName name="_216PM_60" localSheetId="38">#REF!</definedName>
    <definedName name="_216PM_60" localSheetId="43">#REF!</definedName>
    <definedName name="_216PM_60" localSheetId="51">#REF!</definedName>
    <definedName name="_216PM_60">#REF!</definedName>
    <definedName name="_216PM_61" localSheetId="38">#REF!</definedName>
    <definedName name="_216PM_61" localSheetId="43">#REF!</definedName>
    <definedName name="_216PM_61" localSheetId="51">#REF!</definedName>
    <definedName name="_216PM_61">#REF!</definedName>
    <definedName name="_216PM_62" localSheetId="16">'[31]216'!#REF!</definedName>
    <definedName name="_216PM_62" localSheetId="38">'[31]216'!#REF!</definedName>
    <definedName name="_216PM_62" localSheetId="43">'[32]216'!#REF!</definedName>
    <definedName name="_216PM_62" localSheetId="51">'[31]216'!#REF!</definedName>
    <definedName name="_216PM_62">'[31]216'!#REF!</definedName>
    <definedName name="_216PM_63" localSheetId="8">#REF!</definedName>
    <definedName name="_216PM_63" localSheetId="16">#REF!</definedName>
    <definedName name="_216PM_63" localSheetId="38">#REF!</definedName>
    <definedName name="_216PM_63" localSheetId="43">#REF!</definedName>
    <definedName name="_216PM_63" localSheetId="51">#REF!</definedName>
    <definedName name="_216PM_63">#REF!</definedName>
    <definedName name="_216PM_64" localSheetId="38">#REF!</definedName>
    <definedName name="_216PM_64" localSheetId="43">#REF!</definedName>
    <definedName name="_216PM_64" localSheetId="51">#REF!</definedName>
    <definedName name="_216PM_64">#REF!</definedName>
    <definedName name="_216PM_66" localSheetId="38">#REF!</definedName>
    <definedName name="_216PM_66" localSheetId="43">#REF!</definedName>
    <definedName name="_216PM_66" localSheetId="51">#REF!</definedName>
    <definedName name="_216PM_66">#REF!</definedName>
    <definedName name="_216PM_7" localSheetId="16">'[21]216'!#REF!</definedName>
    <definedName name="_216PM_7" localSheetId="38">'[21]216'!#REF!</definedName>
    <definedName name="_216PM_7" localSheetId="43">'[22]216'!#REF!</definedName>
    <definedName name="_216PM_7" localSheetId="51">'[21]216'!#REF!</definedName>
    <definedName name="_216PM_7">'[21]216'!#REF!</definedName>
    <definedName name="_216PM_8" localSheetId="16">'[21]216'!#REF!</definedName>
    <definedName name="_216PM_8" localSheetId="38">'[21]216'!#REF!</definedName>
    <definedName name="_216PM_8" localSheetId="43">'[22]216'!#REF!</definedName>
    <definedName name="_216PM_8" localSheetId="51">'[21]216'!#REF!</definedName>
    <definedName name="_216PM_8">'[21]216'!#REF!</definedName>
    <definedName name="_216PM_9" localSheetId="16">'[33]216'!#REF!</definedName>
    <definedName name="_216PM_9" localSheetId="38">'[33]216'!#REF!</definedName>
    <definedName name="_216PM_9" localSheetId="43">'[34]216'!#REF!</definedName>
    <definedName name="_216PM_9" localSheetId="51">'[33]216'!#REF!</definedName>
    <definedName name="_216PM_9">'[33]216'!#REF!</definedName>
    <definedName name="_217" localSheetId="8">#REF!</definedName>
    <definedName name="_217" localSheetId="16">#REF!</definedName>
    <definedName name="_217" localSheetId="38">#REF!</definedName>
    <definedName name="_217" localSheetId="43">#REF!</definedName>
    <definedName name="_217">'217'!$A$1</definedName>
    <definedName name="_217_60" localSheetId="8">#REF!</definedName>
    <definedName name="_217_60" localSheetId="16">#REF!</definedName>
    <definedName name="_217_60" localSheetId="38">#REF!</definedName>
    <definedName name="_217_60" localSheetId="43">#REF!</definedName>
    <definedName name="_217_60" localSheetId="51">#REF!</definedName>
    <definedName name="_217_60">#REF!</definedName>
    <definedName name="_217PM" localSheetId="8">#REF!</definedName>
    <definedName name="_217PM" localSheetId="16">#REF!</definedName>
    <definedName name="_217PM" localSheetId="38">#REF!</definedName>
    <definedName name="_217PM" localSheetId="43">#REF!</definedName>
    <definedName name="_217PM">'217'!$B$77:$B$85</definedName>
    <definedName name="_217PM_60" localSheetId="8">#REF!</definedName>
    <definedName name="_217PM_60" localSheetId="16">#REF!</definedName>
    <definedName name="_217PM_60" localSheetId="43">#REF!</definedName>
    <definedName name="_217PM_60" localSheetId="51">#REF!</definedName>
    <definedName name="_217PM_60">#REF!</definedName>
    <definedName name="_218" localSheetId="8">#REF!</definedName>
    <definedName name="_218" localSheetId="16">#REF!</definedName>
    <definedName name="_218" localSheetId="38">#REF!</definedName>
    <definedName name="_218" localSheetId="43">#REF!</definedName>
    <definedName name="_218">'218'!$A$1</definedName>
    <definedName name="_218_60" localSheetId="8">#REF!</definedName>
    <definedName name="_218_60" localSheetId="16">#REF!</definedName>
    <definedName name="_218_60" localSheetId="43">#REF!</definedName>
    <definedName name="_218_60" localSheetId="51">#REF!</definedName>
    <definedName name="_218_60">#REF!</definedName>
    <definedName name="_218PM" localSheetId="8">#REF!</definedName>
    <definedName name="_218PM" localSheetId="16">'[19]218'!#REF!</definedName>
    <definedName name="_218PM" localSheetId="38">#REF!</definedName>
    <definedName name="_218PM" localSheetId="43">'[20]218'!#REF!</definedName>
    <definedName name="_218PM" localSheetId="51">'218'!#REF!</definedName>
    <definedName name="_218PM">'218'!#REF!</definedName>
    <definedName name="_218PM_10" localSheetId="8">#REF!</definedName>
    <definedName name="_218PM_10" localSheetId="16">#REF!</definedName>
    <definedName name="_218PM_10" localSheetId="43">#REF!</definedName>
    <definedName name="_218PM_10" localSheetId="51">#REF!</definedName>
    <definedName name="_218PM_10">#REF!</definedName>
    <definedName name="_218PM_11" localSheetId="8">#REF!</definedName>
    <definedName name="_218PM_11" localSheetId="43">#REF!</definedName>
    <definedName name="_218PM_11" localSheetId="51">#REF!</definedName>
    <definedName name="_218PM_11">#REF!</definedName>
    <definedName name="_218PM_12" localSheetId="8">#REF!</definedName>
    <definedName name="_218PM_12" localSheetId="43">#REF!</definedName>
    <definedName name="_218PM_12" localSheetId="51">#REF!</definedName>
    <definedName name="_218PM_12">#REF!</definedName>
    <definedName name="_218PM_14" localSheetId="8">'[21]218'!#REF!</definedName>
    <definedName name="_218PM_14" localSheetId="16">'[21]218'!#REF!</definedName>
    <definedName name="_218PM_14" localSheetId="38">'[21]218'!#REF!</definedName>
    <definedName name="_218PM_14" localSheetId="43">'[22]218'!#REF!</definedName>
    <definedName name="_218PM_14" localSheetId="51">'[21]218'!#REF!</definedName>
    <definedName name="_218PM_14">'[21]218'!#REF!</definedName>
    <definedName name="_218PM_15" localSheetId="8">'[21]218'!#REF!</definedName>
    <definedName name="_218PM_15" localSheetId="16">'[21]218'!#REF!</definedName>
    <definedName name="_218PM_15" localSheetId="38">'[21]218'!#REF!</definedName>
    <definedName name="_218PM_15" localSheetId="43">'[22]218'!#REF!</definedName>
    <definedName name="_218PM_15" localSheetId="51">'[21]218'!#REF!</definedName>
    <definedName name="_218PM_15">'[21]218'!#REF!</definedName>
    <definedName name="_218PM_16" localSheetId="16">'[21]218'!#REF!</definedName>
    <definedName name="_218PM_16" localSheetId="38">'[21]218'!#REF!</definedName>
    <definedName name="_218PM_16" localSheetId="43">'[22]218'!#REF!</definedName>
    <definedName name="_218PM_16" localSheetId="51">'[21]218'!#REF!</definedName>
    <definedName name="_218PM_16">'[21]218'!#REF!</definedName>
    <definedName name="_218PM_17" localSheetId="16">'[23]218'!#REF!</definedName>
    <definedName name="_218PM_17" localSheetId="38">'[23]218'!#REF!</definedName>
    <definedName name="_218PM_17" localSheetId="43">'[24]218'!#REF!</definedName>
    <definedName name="_218PM_17" localSheetId="51">'[23]218'!#REF!</definedName>
    <definedName name="_218PM_17">'[23]218'!#REF!</definedName>
    <definedName name="_218PM_18" localSheetId="16">'[25]218'!#REF!</definedName>
    <definedName name="_218PM_18" localSheetId="38">'[25]218'!#REF!</definedName>
    <definedName name="_218PM_18" localSheetId="43">'[26]218'!#REF!</definedName>
    <definedName name="_218PM_18" localSheetId="51">'[25]218'!#REF!</definedName>
    <definedName name="_218PM_18">'[25]218'!#REF!</definedName>
    <definedName name="_218PM_19" localSheetId="8">#REF!</definedName>
    <definedName name="_218PM_19" localSheetId="16">#REF!</definedName>
    <definedName name="_218PM_19" localSheetId="38">#REF!</definedName>
    <definedName name="_218PM_19" localSheetId="43">#REF!</definedName>
    <definedName name="_218PM_19" localSheetId="51">#REF!</definedName>
    <definedName name="_218PM_19">#REF!</definedName>
    <definedName name="_218PM_20" localSheetId="38">#REF!</definedName>
    <definedName name="_218PM_20" localSheetId="43">#REF!</definedName>
    <definedName name="_218PM_20" localSheetId="51">#REF!</definedName>
    <definedName name="_218PM_20">#REF!</definedName>
    <definedName name="_218PM_25" localSheetId="16">'[27]218'!#REF!</definedName>
    <definedName name="_218PM_25" localSheetId="38">'[27]218'!#REF!</definedName>
    <definedName name="_218PM_25" localSheetId="43">'[28]218'!#REF!</definedName>
    <definedName name="_218PM_25" localSheetId="51">'[27]218'!#REF!</definedName>
    <definedName name="_218PM_25">'[27]218'!#REF!</definedName>
    <definedName name="_218PM_26" localSheetId="8">#REF!</definedName>
    <definedName name="_218PM_26" localSheetId="16">#REF!</definedName>
    <definedName name="_218PM_26" localSheetId="38">#REF!</definedName>
    <definedName name="_218PM_26" localSheetId="43">#REF!</definedName>
    <definedName name="_218PM_26" localSheetId="51">#REF!</definedName>
    <definedName name="_218PM_26">#REF!</definedName>
    <definedName name="_218PM_28" localSheetId="38">#REF!</definedName>
    <definedName name="_218PM_28" localSheetId="43">#REF!</definedName>
    <definedName name="_218PM_28" localSheetId="51">#REF!</definedName>
    <definedName name="_218PM_28">#REF!</definedName>
    <definedName name="_218PM_29" localSheetId="38">#REF!</definedName>
    <definedName name="_218PM_29" localSheetId="43">#REF!</definedName>
    <definedName name="_218PM_29" localSheetId="51">#REF!</definedName>
    <definedName name="_218PM_29">#REF!</definedName>
    <definedName name="_218PM_34" localSheetId="16">'[21]218'!#REF!</definedName>
    <definedName name="_218PM_34" localSheetId="38">'[21]218'!#REF!</definedName>
    <definedName name="_218PM_34" localSheetId="43">'[22]218'!#REF!</definedName>
    <definedName name="_218PM_34" localSheetId="51">'[21]218'!#REF!</definedName>
    <definedName name="_218PM_34">'[21]218'!#REF!</definedName>
    <definedName name="_218PM_35" localSheetId="16">'[21]218'!#REF!</definedName>
    <definedName name="_218PM_35" localSheetId="38">'[21]218'!#REF!</definedName>
    <definedName name="_218PM_35" localSheetId="43">'[22]218'!#REF!</definedName>
    <definedName name="_218PM_35" localSheetId="51">'[21]218'!#REF!</definedName>
    <definedName name="_218PM_35">'[21]218'!#REF!</definedName>
    <definedName name="_218PM_36" localSheetId="8">#REF!</definedName>
    <definedName name="_218PM_36" localSheetId="16">#REF!</definedName>
    <definedName name="_218PM_36" localSheetId="38">#REF!</definedName>
    <definedName name="_218PM_36" localSheetId="43">#REF!</definedName>
    <definedName name="_218PM_36" localSheetId="51">#REF!</definedName>
    <definedName name="_218PM_36">#REF!</definedName>
    <definedName name="_218PM_39" localSheetId="38">#REF!</definedName>
    <definedName name="_218PM_39" localSheetId="43">#REF!</definedName>
    <definedName name="_218PM_39" localSheetId="51">#REF!</definedName>
    <definedName name="_218PM_39">#REF!</definedName>
    <definedName name="_218PM_43" localSheetId="38">#REF!</definedName>
    <definedName name="_218PM_43" localSheetId="43">#REF!</definedName>
    <definedName name="_218PM_43" localSheetId="51">#REF!</definedName>
    <definedName name="_218PM_43">#REF!</definedName>
    <definedName name="_218PM_46" localSheetId="43">#REF!</definedName>
    <definedName name="_218PM_46">#REF!</definedName>
    <definedName name="_218PM_48" localSheetId="43">#REF!</definedName>
    <definedName name="_218PM_48">#REF!</definedName>
    <definedName name="_218PM_50" localSheetId="43">#REF!</definedName>
    <definedName name="_218PM_50">#REF!</definedName>
    <definedName name="_218PM_51" localSheetId="16">'[25]218'!#REF!</definedName>
    <definedName name="_218PM_51" localSheetId="38">'[25]218'!#REF!</definedName>
    <definedName name="_218PM_51" localSheetId="43">'[26]218'!#REF!</definedName>
    <definedName name="_218PM_51" localSheetId="51">'[25]218'!#REF!</definedName>
    <definedName name="_218PM_51">'[25]218'!#REF!</definedName>
    <definedName name="_218PM_55" localSheetId="8">#REF!</definedName>
    <definedName name="_218PM_55" localSheetId="16">#REF!</definedName>
    <definedName name="_218PM_55" localSheetId="38">#REF!</definedName>
    <definedName name="_218PM_55" localSheetId="43">#REF!</definedName>
    <definedName name="_218PM_55" localSheetId="51">#REF!</definedName>
    <definedName name="_218PM_55">#REF!</definedName>
    <definedName name="_218PM_56" localSheetId="38">#REF!</definedName>
    <definedName name="_218PM_56" localSheetId="43">#REF!</definedName>
    <definedName name="_218PM_56" localSheetId="51">#REF!</definedName>
    <definedName name="_218PM_56">#REF!</definedName>
    <definedName name="_218PM_57" localSheetId="16">'[27]218'!#REF!</definedName>
    <definedName name="_218PM_57" localSheetId="38">'[27]218'!#REF!</definedName>
    <definedName name="_218PM_57" localSheetId="43">'[28]218'!#REF!</definedName>
    <definedName name="_218PM_57" localSheetId="51">'[27]218'!#REF!</definedName>
    <definedName name="_218PM_57">'[27]218'!#REF!</definedName>
    <definedName name="_218PM_58" localSheetId="8">#REF!</definedName>
    <definedName name="_218PM_58" localSheetId="16">#REF!</definedName>
    <definedName name="_218PM_58" localSheetId="38">#REF!</definedName>
    <definedName name="_218PM_58" localSheetId="43">#REF!</definedName>
    <definedName name="_218PM_58" localSheetId="51">#REF!</definedName>
    <definedName name="_218PM_58">#REF!</definedName>
    <definedName name="_218PM_59" localSheetId="8">'[29]218'!#REF!</definedName>
    <definedName name="_218PM_59" localSheetId="16">'[29]218'!#REF!</definedName>
    <definedName name="_218PM_59" localSheetId="38">'[29]218'!#REF!</definedName>
    <definedName name="_218PM_59" localSheetId="43">'[30]218'!#REF!</definedName>
    <definedName name="_218PM_59" localSheetId="51">'[29]218'!#REF!</definedName>
    <definedName name="_218PM_59">'[29]218'!#REF!</definedName>
    <definedName name="_218PM_60" localSheetId="8">#REF!</definedName>
    <definedName name="_218PM_60" localSheetId="16">#REF!</definedName>
    <definedName name="_218PM_60" localSheetId="38">#REF!</definedName>
    <definedName name="_218PM_60" localSheetId="43">#REF!</definedName>
    <definedName name="_218PM_60" localSheetId="51">#REF!</definedName>
    <definedName name="_218PM_60">#REF!</definedName>
    <definedName name="_218PM_61" localSheetId="38">#REF!</definedName>
    <definedName name="_218PM_61" localSheetId="43">#REF!</definedName>
    <definedName name="_218PM_61" localSheetId="51">#REF!</definedName>
    <definedName name="_218PM_61">#REF!</definedName>
    <definedName name="_218PM_62" localSheetId="16">'[31]218'!#REF!</definedName>
    <definedName name="_218PM_62" localSheetId="38">'[31]218'!#REF!</definedName>
    <definedName name="_218PM_62" localSheetId="43">'[32]218'!#REF!</definedName>
    <definedName name="_218PM_62" localSheetId="51">'[31]218'!#REF!</definedName>
    <definedName name="_218PM_62">'[31]218'!#REF!</definedName>
    <definedName name="_218PM_63" localSheetId="8">#REF!</definedName>
    <definedName name="_218PM_63" localSheetId="16">#REF!</definedName>
    <definedName name="_218PM_63" localSheetId="38">#REF!</definedName>
    <definedName name="_218PM_63" localSheetId="43">#REF!</definedName>
    <definedName name="_218PM_63" localSheetId="51">#REF!</definedName>
    <definedName name="_218PM_63">#REF!</definedName>
    <definedName name="_218PM_64" localSheetId="38">#REF!</definedName>
    <definedName name="_218PM_64" localSheetId="43">#REF!</definedName>
    <definedName name="_218PM_64" localSheetId="51">#REF!</definedName>
    <definedName name="_218PM_64">#REF!</definedName>
    <definedName name="_218PM_66" localSheetId="38">#REF!</definedName>
    <definedName name="_218PM_66" localSheetId="43">#REF!</definedName>
    <definedName name="_218PM_66" localSheetId="51">#REF!</definedName>
    <definedName name="_218PM_66">#REF!</definedName>
    <definedName name="_218PM_7" localSheetId="16">'[21]218'!#REF!</definedName>
    <definedName name="_218PM_7" localSheetId="38">'[21]218'!#REF!</definedName>
    <definedName name="_218PM_7" localSheetId="43">'[22]218'!#REF!</definedName>
    <definedName name="_218PM_7" localSheetId="51">'[21]218'!#REF!</definedName>
    <definedName name="_218PM_7">'[21]218'!#REF!</definedName>
    <definedName name="_218PM_8" localSheetId="16">'[21]218'!#REF!</definedName>
    <definedName name="_218PM_8" localSheetId="38">'[21]218'!#REF!</definedName>
    <definedName name="_218PM_8" localSheetId="43">'[22]218'!#REF!</definedName>
    <definedName name="_218PM_8" localSheetId="51">'[21]218'!#REF!</definedName>
    <definedName name="_218PM_8">'[21]218'!#REF!</definedName>
    <definedName name="_218PM_9" localSheetId="16">'[33]218'!#REF!</definedName>
    <definedName name="_218PM_9" localSheetId="38">'[33]218'!#REF!</definedName>
    <definedName name="_218PM_9" localSheetId="43">'[34]218'!#REF!</definedName>
    <definedName name="_218PM_9" localSheetId="51">'[33]218'!#REF!</definedName>
    <definedName name="_218PM_9">'[33]218'!#REF!</definedName>
    <definedName name="_219" localSheetId="8">#REF!</definedName>
    <definedName name="_219" localSheetId="16">#REF!</definedName>
    <definedName name="_219" localSheetId="38">#REF!</definedName>
    <definedName name="_219" localSheetId="43">#REF!</definedName>
    <definedName name="_219" localSheetId="51">#REF!</definedName>
    <definedName name="_219">'219'!$A$1</definedName>
    <definedName name="_219_25" localSheetId="16">'[35]219'!#REF!</definedName>
    <definedName name="_219_25" localSheetId="38">'[35]219'!#REF!</definedName>
    <definedName name="_219_25" localSheetId="43">'[36]219'!#REF!</definedName>
    <definedName name="_219_25" localSheetId="51">'[35]219'!#REF!</definedName>
    <definedName name="_219_25">'[35]219'!#REF!</definedName>
    <definedName name="_219_39" localSheetId="8">#REF!</definedName>
    <definedName name="_219_39" localSheetId="16">#REF!</definedName>
    <definedName name="_219_39" localSheetId="38">#REF!</definedName>
    <definedName name="_219_39" localSheetId="43">#REF!</definedName>
    <definedName name="_219_39" localSheetId="51">#REF!</definedName>
    <definedName name="_219_39">#REF!</definedName>
    <definedName name="_219_40" localSheetId="38">#REF!</definedName>
    <definedName name="_219_40" localSheetId="43">#REF!</definedName>
    <definedName name="_219_40" localSheetId="51">#REF!</definedName>
    <definedName name="_219_40">#REF!</definedName>
    <definedName name="_219_41" localSheetId="38">#REF!</definedName>
    <definedName name="_219_41" localSheetId="43">#REF!</definedName>
    <definedName name="_219_41" localSheetId="51">#REF!</definedName>
    <definedName name="_219_41">#REF!</definedName>
    <definedName name="_219_60" localSheetId="16">'[11]219'!#REF!</definedName>
    <definedName name="_219_60" localSheetId="38">'[11]219'!#REF!</definedName>
    <definedName name="_219_60" localSheetId="43">'[12]219'!#REF!</definedName>
    <definedName name="_219_60" localSheetId="51">'[11]219'!#REF!</definedName>
    <definedName name="_219_60">'[11]219'!#REF!</definedName>
    <definedName name="_219_61" localSheetId="16">'[13]219'!#REF!</definedName>
    <definedName name="_219_61" localSheetId="38">'[13]219'!#REF!</definedName>
    <definedName name="_219_61" localSheetId="43">'[14]219'!#REF!</definedName>
    <definedName name="_219_61" localSheetId="51">'[13]219'!#REF!</definedName>
    <definedName name="_219_61">'[13]219'!#REF!</definedName>
    <definedName name="_219_68" localSheetId="8">#REF!</definedName>
    <definedName name="_219_68" localSheetId="16">#REF!</definedName>
    <definedName name="_219_68" localSheetId="38">#REF!</definedName>
    <definedName name="_219_68" localSheetId="43">#REF!</definedName>
    <definedName name="_219_68" localSheetId="51">#REF!</definedName>
    <definedName name="_219_68">#REF!</definedName>
    <definedName name="_219PM" localSheetId="8">#REF!</definedName>
    <definedName name="_219PM" localSheetId="16">'[19]219'!#REF!</definedName>
    <definedName name="_219PM" localSheetId="38">#REF!</definedName>
    <definedName name="_219PM" localSheetId="43">'[20]219'!#REF!</definedName>
    <definedName name="_219PM" localSheetId="51">'219'!#REF!</definedName>
    <definedName name="_219PM">'219'!#REF!</definedName>
    <definedName name="_219PM_10" localSheetId="8">#REF!</definedName>
    <definedName name="_219PM_10" localSheetId="16">#REF!</definedName>
    <definedName name="_219PM_10" localSheetId="38">#REF!</definedName>
    <definedName name="_219PM_10" localSheetId="43">#REF!</definedName>
    <definedName name="_219PM_10" localSheetId="51">#REF!</definedName>
    <definedName name="_219PM_10">#REF!</definedName>
    <definedName name="_219PM_11" localSheetId="8">#REF!</definedName>
    <definedName name="_219PM_11" localSheetId="43">#REF!</definedName>
    <definedName name="_219PM_11" localSheetId="51">#REF!</definedName>
    <definedName name="_219PM_11">#REF!</definedName>
    <definedName name="_219PM_12" localSheetId="43">#REF!</definedName>
    <definedName name="_219PM_12" localSheetId="51">#REF!</definedName>
    <definedName name="_219PM_12">#REF!</definedName>
    <definedName name="_219PM_14" localSheetId="43">#REF!</definedName>
    <definedName name="_219PM_14">#REF!</definedName>
    <definedName name="_219PM_15" localSheetId="43">#REF!</definedName>
    <definedName name="_219PM_15">#REF!</definedName>
    <definedName name="_219PM_16" localSheetId="43">#REF!</definedName>
    <definedName name="_219PM_16">#REF!</definedName>
    <definedName name="_219PM_17" localSheetId="16">'[23]219'!#REF!</definedName>
    <definedName name="_219PM_17" localSheetId="38">'[23]219'!#REF!</definedName>
    <definedName name="_219PM_17" localSheetId="43">'[24]219'!#REF!</definedName>
    <definedName name="_219PM_17" localSheetId="51">'[23]219'!#REF!</definedName>
    <definedName name="_219PM_17">'[23]219'!#REF!</definedName>
    <definedName name="_219PM_19" localSheetId="8">#REF!</definedName>
    <definedName name="_219PM_19" localSheetId="16">#REF!</definedName>
    <definedName name="_219PM_19" localSheetId="38">#REF!</definedName>
    <definedName name="_219PM_19" localSheetId="43">#REF!</definedName>
    <definedName name="_219PM_19" localSheetId="51">#REF!</definedName>
    <definedName name="_219PM_19">#REF!</definedName>
    <definedName name="_219PM_20" localSheetId="38">#REF!</definedName>
    <definedName name="_219PM_20" localSheetId="43">#REF!</definedName>
    <definedName name="_219PM_20" localSheetId="51">#REF!</definedName>
    <definedName name="_219PM_20">#REF!</definedName>
    <definedName name="_219PM_25" localSheetId="16">'[35]219'!#REF!</definedName>
    <definedName name="_219PM_25" localSheetId="38">'[35]219'!#REF!</definedName>
    <definedName name="_219PM_25" localSheetId="43">'[36]219'!#REF!</definedName>
    <definedName name="_219PM_25" localSheetId="51">'[35]219'!#REF!</definedName>
    <definedName name="_219PM_25">'[35]219'!#REF!</definedName>
    <definedName name="_219PM_26" localSheetId="8">#REF!</definedName>
    <definedName name="_219PM_26" localSheetId="16">#REF!</definedName>
    <definedName name="_219PM_26" localSheetId="38">#REF!</definedName>
    <definedName name="_219PM_26" localSheetId="43">#REF!</definedName>
    <definedName name="_219PM_26" localSheetId="51">#REF!</definedName>
    <definedName name="_219PM_26">#REF!</definedName>
    <definedName name="_219PM_28" localSheetId="38">#REF!</definedName>
    <definedName name="_219PM_28" localSheetId="43">#REF!</definedName>
    <definedName name="_219PM_28" localSheetId="51">#REF!</definedName>
    <definedName name="_219PM_28">#REF!</definedName>
    <definedName name="_219PM_29" localSheetId="38">#REF!</definedName>
    <definedName name="_219PM_29" localSheetId="43">#REF!</definedName>
    <definedName name="_219PM_29" localSheetId="51">#REF!</definedName>
    <definedName name="_219PM_29">#REF!</definedName>
    <definedName name="_219PM_34" localSheetId="43">#REF!</definedName>
    <definedName name="_219PM_34">#REF!</definedName>
    <definedName name="_219PM_35" localSheetId="43">#REF!</definedName>
    <definedName name="_219PM_35">#REF!</definedName>
    <definedName name="_219PM_36" localSheetId="43">#REF!</definedName>
    <definedName name="_219PM_36">#REF!</definedName>
    <definedName name="_219PM_39" localSheetId="43">#REF!</definedName>
    <definedName name="_219PM_39">#REF!</definedName>
    <definedName name="_219PM_43" localSheetId="43">#REF!</definedName>
    <definedName name="_219PM_43">#REF!</definedName>
    <definedName name="_219PM_46" localSheetId="43">#REF!</definedName>
    <definedName name="_219PM_46">#REF!</definedName>
    <definedName name="_219PM_48" localSheetId="43">#REF!</definedName>
    <definedName name="_219PM_48">#REF!</definedName>
    <definedName name="_219PM_50" localSheetId="43">#REF!</definedName>
    <definedName name="_219PM_50">#REF!</definedName>
    <definedName name="_219PM_55" localSheetId="43">#REF!</definedName>
    <definedName name="_219PM_55">#REF!</definedName>
    <definedName name="_219PM_56" localSheetId="43">#REF!</definedName>
    <definedName name="_219PM_56">#REF!</definedName>
    <definedName name="_219PM_57" localSheetId="16">'[27]219'!#REF!</definedName>
    <definedName name="_219PM_57" localSheetId="38">'[27]219'!#REF!</definedName>
    <definedName name="_219PM_57" localSheetId="43">'[28]219'!#REF!</definedName>
    <definedName name="_219PM_57" localSheetId="51">'[27]219'!#REF!</definedName>
    <definedName name="_219PM_57">'[27]219'!#REF!</definedName>
    <definedName name="_219PM_58" localSheetId="8">#REF!</definedName>
    <definedName name="_219PM_58" localSheetId="16">#REF!</definedName>
    <definedName name="_219PM_58" localSheetId="38">#REF!</definedName>
    <definedName name="_219PM_58" localSheetId="43">#REF!</definedName>
    <definedName name="_219PM_58" localSheetId="51">#REF!</definedName>
    <definedName name="_219PM_58">#REF!</definedName>
    <definedName name="_219PM_59" localSheetId="8">'[29]219'!#REF!</definedName>
    <definedName name="_219PM_59" localSheetId="16">'[29]219'!#REF!</definedName>
    <definedName name="_219PM_59" localSheetId="38">'[29]219'!#REF!</definedName>
    <definedName name="_219PM_59" localSheetId="43">'[30]219'!#REF!</definedName>
    <definedName name="_219PM_59" localSheetId="51">'[29]219'!#REF!</definedName>
    <definedName name="_219PM_59">'[29]219'!#REF!</definedName>
    <definedName name="_219PM_60" localSheetId="16">'[11]219'!#REF!</definedName>
    <definedName name="_219PM_60" localSheetId="38">'[11]219'!#REF!</definedName>
    <definedName name="_219PM_60" localSheetId="43">'[12]219'!#REF!</definedName>
    <definedName name="_219PM_60" localSheetId="51">'[11]219'!#REF!</definedName>
    <definedName name="_219PM_60">'[11]219'!#REF!</definedName>
    <definedName name="_219PM_61" localSheetId="16">'[13]219'!#REF!</definedName>
    <definedName name="_219PM_61" localSheetId="38">'[13]219'!#REF!</definedName>
    <definedName name="_219PM_61" localSheetId="43">'[14]219'!#REF!</definedName>
    <definedName name="_219PM_61" localSheetId="51">'[13]219'!#REF!</definedName>
    <definedName name="_219PM_61">'[13]219'!#REF!</definedName>
    <definedName name="_219PM_62" localSheetId="16">'[31]219'!#REF!</definedName>
    <definedName name="_219PM_62" localSheetId="38">'[31]219'!#REF!</definedName>
    <definedName name="_219PM_62" localSheetId="43">'[32]219'!#REF!</definedName>
    <definedName name="_219PM_62" localSheetId="51">'[31]219'!#REF!</definedName>
    <definedName name="_219PM_62">'[31]219'!#REF!</definedName>
    <definedName name="_219PM_63" localSheetId="8">#REF!</definedName>
    <definedName name="_219PM_63" localSheetId="16">#REF!</definedName>
    <definedName name="_219PM_63" localSheetId="38">#REF!</definedName>
    <definedName name="_219PM_63" localSheetId="43">#REF!</definedName>
    <definedName name="_219PM_63" localSheetId="51">#REF!</definedName>
    <definedName name="_219PM_63">#REF!</definedName>
    <definedName name="_219PM_64" localSheetId="38">#REF!</definedName>
    <definedName name="_219PM_64" localSheetId="43">#REF!</definedName>
    <definedName name="_219PM_64" localSheetId="51">#REF!</definedName>
    <definedName name="_219PM_64">#REF!</definedName>
    <definedName name="_219PM_66" localSheetId="38">#REF!</definedName>
    <definedName name="_219PM_66" localSheetId="43">#REF!</definedName>
    <definedName name="_219PM_66" localSheetId="51">#REF!</definedName>
    <definedName name="_219PM_66">#REF!</definedName>
    <definedName name="_219PM_7" localSheetId="43">#REF!</definedName>
    <definedName name="_219PM_7">#REF!</definedName>
    <definedName name="_219PM_8" localSheetId="43">#REF!</definedName>
    <definedName name="_219PM_8">#REF!</definedName>
    <definedName name="_219PM_9" localSheetId="16">'[33]219'!#REF!</definedName>
    <definedName name="_219PM_9" localSheetId="38">'[33]219'!#REF!</definedName>
    <definedName name="_219PM_9" localSheetId="43">'[34]219'!#REF!</definedName>
    <definedName name="_219PM_9" localSheetId="51">'[33]219'!#REF!</definedName>
    <definedName name="_219PM_9">'[33]219'!#REF!</definedName>
    <definedName name="_221" localSheetId="8">#REF!</definedName>
    <definedName name="_221" localSheetId="16">#REF!</definedName>
    <definedName name="_221" localSheetId="38">#REF!</definedName>
    <definedName name="_221" localSheetId="43">#REF!</definedName>
    <definedName name="_221">'221'!$A$1</definedName>
    <definedName name="_221PM" localSheetId="8">#REF!</definedName>
    <definedName name="_221PM" localSheetId="16">#REF!</definedName>
    <definedName name="_221PM" localSheetId="38">#REF!</definedName>
    <definedName name="_221PM" localSheetId="43">#REF!</definedName>
    <definedName name="_221PM">'221'!$A$66:$B$77</definedName>
    <definedName name="_221PM_10" localSheetId="8">#REF!</definedName>
    <definedName name="_221PM_10" localSheetId="16">#REF!</definedName>
    <definedName name="_221PM_10" localSheetId="38">#REF!</definedName>
    <definedName name="_221PM_10" localSheetId="43">#REF!</definedName>
    <definedName name="_221PM_10" localSheetId="51">#REF!</definedName>
    <definedName name="_221PM_10">#REF!</definedName>
    <definedName name="_221PM_12" localSheetId="8">#REF!</definedName>
    <definedName name="_221PM_12" localSheetId="43">#REF!</definedName>
    <definedName name="_221PM_12" localSheetId="51">#REF!</definedName>
    <definedName name="_221PM_12">#REF!</definedName>
    <definedName name="_221PM_17" localSheetId="43">#REF!</definedName>
    <definedName name="_221PM_17" localSheetId="51">#REF!</definedName>
    <definedName name="_221PM_17">#REF!</definedName>
    <definedName name="_221PM_28" localSheetId="43">#REF!</definedName>
    <definedName name="_221PM_28">#REF!</definedName>
    <definedName name="_221PM_36" localSheetId="43">#REF!</definedName>
    <definedName name="_221PM_36">#REF!</definedName>
    <definedName name="_221PM_39" localSheetId="43">#REF!</definedName>
    <definedName name="_221PM_39">#REF!</definedName>
    <definedName name="_221PM_40" localSheetId="43">#REF!</definedName>
    <definedName name="_221PM_40">#REF!</definedName>
    <definedName name="_221PM_41" localSheetId="43">#REF!</definedName>
    <definedName name="_221PM_41">#REF!</definedName>
    <definedName name="_221PM_60" localSheetId="43">#REF!</definedName>
    <definedName name="_221PM_60">#REF!</definedName>
    <definedName name="_221PM_61" localSheetId="43">#REF!</definedName>
    <definedName name="_221PM_61">#REF!</definedName>
    <definedName name="_221PM_66" localSheetId="43">#REF!</definedName>
    <definedName name="_221PM_66">#REF!</definedName>
    <definedName name="_224225" localSheetId="8">#REF!</definedName>
    <definedName name="_224225" localSheetId="16">#REF!</definedName>
    <definedName name="_224225" localSheetId="38">#REF!</definedName>
    <definedName name="_224225" localSheetId="43">#REF!</definedName>
    <definedName name="_224225">'224225'!$A$1</definedName>
    <definedName name="_224225_26" localSheetId="16">'[35]224225'!#REF!</definedName>
    <definedName name="_224225_26" localSheetId="38">'[35]224225'!#REF!</definedName>
    <definedName name="_224225_26" localSheetId="43">'[36]224225'!#REF!</definedName>
    <definedName name="_224225_26" localSheetId="51">'[35]224225'!#REF!</definedName>
    <definedName name="_224225_26">'[35]224225'!#REF!</definedName>
    <definedName name="_224225PM" localSheetId="8">#REF!</definedName>
    <definedName name="_224225PM" localSheetId="16">'[19]224225'!#REF!</definedName>
    <definedName name="_224225PM" localSheetId="38">#REF!</definedName>
    <definedName name="_224225PM" localSheetId="43">'[20]224225'!#REF!</definedName>
    <definedName name="_224225PM" localSheetId="51">'224225'!#REF!</definedName>
    <definedName name="_224225PM">'224225'!#REF!</definedName>
    <definedName name="_224225PM_10" localSheetId="8">#REF!</definedName>
    <definedName name="_224225PM_10" localSheetId="16">#REF!</definedName>
    <definedName name="_224225PM_10" localSheetId="38">#REF!</definedName>
    <definedName name="_224225PM_10" localSheetId="43">#REF!</definedName>
    <definedName name="_224225PM_10" localSheetId="51">#REF!</definedName>
    <definedName name="_224225PM_10">#REF!</definedName>
    <definedName name="_224225PM_11" localSheetId="38">#REF!</definedName>
    <definedName name="_224225PM_11" localSheetId="43">#REF!</definedName>
    <definedName name="_224225PM_11" localSheetId="51">#REF!</definedName>
    <definedName name="_224225PM_11">#REF!</definedName>
    <definedName name="_224225PM_12" localSheetId="43">#REF!</definedName>
    <definedName name="_224225PM_12" localSheetId="51">#REF!</definedName>
    <definedName name="_224225PM_12">#REF!</definedName>
    <definedName name="_224225PM_14" localSheetId="43">#REF!</definedName>
    <definedName name="_224225PM_14">#REF!</definedName>
    <definedName name="_224225PM_15" localSheetId="43">#REF!</definedName>
    <definedName name="_224225PM_15">#REF!</definedName>
    <definedName name="_224225PM_16" localSheetId="43">#REF!</definedName>
    <definedName name="_224225PM_16">#REF!</definedName>
    <definedName name="_224225PM_17" localSheetId="16">'[23]224225'!#REF!</definedName>
    <definedName name="_224225PM_17" localSheetId="38">'[23]224225'!#REF!</definedName>
    <definedName name="_224225PM_17" localSheetId="43">'[24]224225'!#REF!</definedName>
    <definedName name="_224225PM_17" localSheetId="51">'[23]224225'!#REF!</definedName>
    <definedName name="_224225PM_17">'[23]224225'!#REF!</definedName>
    <definedName name="_224225PM_18" localSheetId="16">'[25]224225'!#REF!</definedName>
    <definedName name="_224225PM_18" localSheetId="38">'[25]224225'!#REF!</definedName>
    <definedName name="_224225PM_18" localSheetId="43">'[26]224225'!#REF!</definedName>
    <definedName name="_224225PM_18" localSheetId="51">'[25]224225'!#REF!</definedName>
    <definedName name="_224225PM_18">'[25]224225'!#REF!</definedName>
    <definedName name="_224225PM_19" localSheetId="8">#REF!</definedName>
    <definedName name="_224225PM_19" localSheetId="16">#REF!</definedName>
    <definedName name="_224225PM_19" localSheetId="38">#REF!</definedName>
    <definedName name="_224225PM_19" localSheetId="43">#REF!</definedName>
    <definedName name="_224225PM_19" localSheetId="51">#REF!</definedName>
    <definedName name="_224225PM_19">#REF!</definedName>
    <definedName name="_224225PM_20" localSheetId="38">#REF!</definedName>
    <definedName name="_224225PM_20" localSheetId="43">#REF!</definedName>
    <definedName name="_224225PM_20" localSheetId="51">#REF!</definedName>
    <definedName name="_224225PM_20">#REF!</definedName>
    <definedName name="_224225PM_25" localSheetId="16">'[27]224225'!#REF!</definedName>
    <definedName name="_224225PM_25" localSheetId="38">'[27]224225'!#REF!</definedName>
    <definedName name="_224225PM_25" localSheetId="43">'[28]224225'!#REF!</definedName>
    <definedName name="_224225PM_25" localSheetId="51">'[27]224225'!#REF!</definedName>
    <definedName name="_224225PM_25">'[27]224225'!#REF!</definedName>
    <definedName name="_224225PM_26" localSheetId="16">'[35]224225'!#REF!</definedName>
    <definedName name="_224225PM_26" localSheetId="38">'[35]224225'!#REF!</definedName>
    <definedName name="_224225PM_26" localSheetId="43">'[36]224225'!#REF!</definedName>
    <definedName name="_224225PM_26" localSheetId="51">'[35]224225'!#REF!</definedName>
    <definedName name="_224225PM_26">'[35]224225'!#REF!</definedName>
    <definedName name="_224225PM_28" localSheetId="8">#REF!</definedName>
    <definedName name="_224225PM_28" localSheetId="16">#REF!</definedName>
    <definedName name="_224225PM_28" localSheetId="38">#REF!</definedName>
    <definedName name="_224225PM_28" localSheetId="43">#REF!</definedName>
    <definedName name="_224225PM_28" localSheetId="51">#REF!</definedName>
    <definedName name="_224225PM_28">#REF!</definedName>
    <definedName name="_224225PM_29" localSheetId="38">#REF!</definedName>
    <definedName name="_224225PM_29" localSheetId="43">#REF!</definedName>
    <definedName name="_224225PM_29" localSheetId="51">#REF!</definedName>
    <definedName name="_224225PM_29">#REF!</definedName>
    <definedName name="_224225PM_34" localSheetId="38">#REF!</definedName>
    <definedName name="_224225PM_34" localSheetId="43">#REF!</definedName>
    <definedName name="_224225PM_34" localSheetId="51">#REF!</definedName>
    <definedName name="_224225PM_34">#REF!</definedName>
    <definedName name="_224225PM_35" localSheetId="43">#REF!</definedName>
    <definedName name="_224225PM_35">#REF!</definedName>
    <definedName name="_224225PM_36" localSheetId="43">#REF!</definedName>
    <definedName name="_224225PM_36">#REF!</definedName>
    <definedName name="_224225PM_39" localSheetId="43">#REF!</definedName>
    <definedName name="_224225PM_39">#REF!</definedName>
    <definedName name="_224225PM_43" localSheetId="43">#REF!</definedName>
    <definedName name="_224225PM_43">#REF!</definedName>
    <definedName name="_224225PM_46" localSheetId="43">#REF!</definedName>
    <definedName name="_224225PM_46">#REF!</definedName>
    <definedName name="_224225PM_48" localSheetId="43">#REF!</definedName>
    <definedName name="_224225PM_48">#REF!</definedName>
    <definedName name="_224225PM_50" localSheetId="43">#REF!</definedName>
    <definedName name="_224225PM_50">#REF!</definedName>
    <definedName name="_224225PM_51" localSheetId="16">'[25]224225'!#REF!</definedName>
    <definedName name="_224225PM_51" localSheetId="38">'[25]224225'!#REF!</definedName>
    <definedName name="_224225PM_51" localSheetId="43">'[26]224225'!#REF!</definedName>
    <definedName name="_224225PM_51" localSheetId="51">'[25]224225'!#REF!</definedName>
    <definedName name="_224225PM_51">'[25]224225'!#REF!</definedName>
    <definedName name="_224225PM_55" localSheetId="8">#REF!</definedName>
    <definedName name="_224225PM_55" localSheetId="16">#REF!</definedName>
    <definedName name="_224225PM_55" localSheetId="38">#REF!</definedName>
    <definedName name="_224225PM_55" localSheetId="43">#REF!</definedName>
    <definedName name="_224225PM_55" localSheetId="51">#REF!</definedName>
    <definedName name="_224225PM_55">#REF!</definedName>
    <definedName name="_224225PM_56" localSheetId="38">#REF!</definedName>
    <definedName name="_224225PM_56" localSheetId="43">#REF!</definedName>
    <definedName name="_224225PM_56" localSheetId="51">#REF!</definedName>
    <definedName name="_224225PM_56">#REF!</definedName>
    <definedName name="_224225PM_57" localSheetId="16">'[27]224225'!#REF!</definedName>
    <definedName name="_224225PM_57" localSheetId="38">'[27]224225'!#REF!</definedName>
    <definedName name="_224225PM_57" localSheetId="43">'[28]224225'!#REF!</definedName>
    <definedName name="_224225PM_57" localSheetId="51">'[27]224225'!#REF!</definedName>
    <definedName name="_224225PM_57">'[27]224225'!#REF!</definedName>
    <definedName name="_224225PM_58" localSheetId="8">#REF!</definedName>
    <definedName name="_224225PM_58" localSheetId="16">#REF!</definedName>
    <definedName name="_224225PM_58" localSheetId="38">#REF!</definedName>
    <definedName name="_224225PM_58" localSheetId="43">#REF!</definedName>
    <definedName name="_224225PM_58" localSheetId="51">#REF!</definedName>
    <definedName name="_224225PM_58">#REF!</definedName>
    <definedName name="_224225PM_59" localSheetId="8">'[29]224225'!#REF!</definedName>
    <definedName name="_224225PM_59" localSheetId="16">'[29]224225'!#REF!</definedName>
    <definedName name="_224225PM_59" localSheetId="38">'[29]224225'!#REF!</definedName>
    <definedName name="_224225PM_59" localSheetId="43">'[30]224225'!#REF!</definedName>
    <definedName name="_224225PM_59" localSheetId="51">'[29]224225'!#REF!</definedName>
    <definedName name="_224225PM_59">'[29]224225'!#REF!</definedName>
    <definedName name="_224225PM_60" localSheetId="16">'[11]224225'!#REF!</definedName>
    <definedName name="_224225PM_60" localSheetId="38">'[11]224225'!#REF!</definedName>
    <definedName name="_224225PM_60" localSheetId="43">'[12]224225'!#REF!</definedName>
    <definedName name="_224225PM_60" localSheetId="51">'[11]224225'!#REF!</definedName>
    <definedName name="_224225PM_60">'[11]224225'!#REF!</definedName>
    <definedName name="_224225PM_61" localSheetId="16">'[13]224225'!#REF!</definedName>
    <definedName name="_224225PM_61" localSheetId="38">'[13]224225'!#REF!</definedName>
    <definedName name="_224225PM_61" localSheetId="43">'[14]224225'!#REF!</definedName>
    <definedName name="_224225PM_61" localSheetId="51">'[13]224225'!#REF!</definedName>
    <definedName name="_224225PM_61">'[13]224225'!#REF!</definedName>
    <definedName name="_224225PM_62" localSheetId="16">'[31]224225'!#REF!</definedName>
    <definedName name="_224225PM_62" localSheetId="38">'[31]224225'!#REF!</definedName>
    <definedName name="_224225PM_62" localSheetId="43">'[32]224225'!#REF!</definedName>
    <definedName name="_224225PM_62" localSheetId="51">'[31]224225'!#REF!</definedName>
    <definedName name="_224225PM_62">'[31]224225'!#REF!</definedName>
    <definedName name="_224225PM_63" localSheetId="8">#REF!</definedName>
    <definedName name="_224225PM_63" localSheetId="16">#REF!</definedName>
    <definedName name="_224225PM_63" localSheetId="38">#REF!</definedName>
    <definedName name="_224225PM_63" localSheetId="43">#REF!</definedName>
    <definedName name="_224225PM_63" localSheetId="51">#REF!</definedName>
    <definedName name="_224225PM_63">#REF!</definedName>
    <definedName name="_224225PM_64" localSheetId="38">#REF!</definedName>
    <definedName name="_224225PM_64" localSheetId="43">#REF!</definedName>
    <definedName name="_224225PM_64" localSheetId="51">#REF!</definedName>
    <definedName name="_224225PM_64">#REF!</definedName>
    <definedName name="_224225PM_66" localSheetId="38">#REF!</definedName>
    <definedName name="_224225PM_66" localSheetId="43">#REF!</definedName>
    <definedName name="_224225PM_66" localSheetId="51">#REF!</definedName>
    <definedName name="_224225PM_66">#REF!</definedName>
    <definedName name="_224225PM_7" localSheetId="43">#REF!</definedName>
    <definedName name="_224225PM_7">#REF!</definedName>
    <definedName name="_224225PM_8" localSheetId="43">#REF!</definedName>
    <definedName name="_224225PM_8">#REF!</definedName>
    <definedName name="_224225PM_9" localSheetId="16">'[33]224225'!#REF!</definedName>
    <definedName name="_224225PM_9" localSheetId="38">'[33]224225'!#REF!</definedName>
    <definedName name="_224225PM_9" localSheetId="43">'[34]224225'!#REF!</definedName>
    <definedName name="_224225PM_9" localSheetId="51">'[33]224225'!#REF!</definedName>
    <definedName name="_224225PM_9">'[33]224225'!#REF!</definedName>
    <definedName name="_227" localSheetId="8">#REF!</definedName>
    <definedName name="_227" localSheetId="16">#REF!</definedName>
    <definedName name="_227" localSheetId="38">#REF!</definedName>
    <definedName name="_227" localSheetId="43">#REF!</definedName>
    <definedName name="_227">'227'!$A$1</definedName>
    <definedName name="_227PM" localSheetId="8">#REF!</definedName>
    <definedName name="_227PM" localSheetId="16">#REF!</definedName>
    <definedName name="_227PM" localSheetId="38">#REF!</definedName>
    <definedName name="_227PM" localSheetId="43">#REF!</definedName>
    <definedName name="_227PM">'227'!$B$72:$B$80</definedName>
    <definedName name="_228229" localSheetId="8">#REF!</definedName>
    <definedName name="_228229" localSheetId="16">#REF!</definedName>
    <definedName name="_228229" localSheetId="38">#REF!</definedName>
    <definedName name="_228229" localSheetId="43">#REF!</definedName>
    <definedName name="_228229">'228229'!$A$1</definedName>
    <definedName name="_228229PM" localSheetId="8">#REF!</definedName>
    <definedName name="_228229PM" localSheetId="16">#REF!</definedName>
    <definedName name="_228229PM" localSheetId="38">#REF!</definedName>
    <definedName name="_228229PM" localSheetId="43">#REF!</definedName>
    <definedName name="_228229PM">'228229'!$B$72:$B$82</definedName>
    <definedName name="_230" localSheetId="8">#REF!</definedName>
    <definedName name="_230" localSheetId="16">#REF!</definedName>
    <definedName name="_230" localSheetId="38">#REF!</definedName>
    <definedName name="_230" localSheetId="43">#REF!</definedName>
    <definedName name="_230">'230'!$A$1</definedName>
    <definedName name="_230PM" localSheetId="8">#REF!</definedName>
    <definedName name="_230PM" localSheetId="16">#REF!</definedName>
    <definedName name="_230PM" localSheetId="38">#REF!</definedName>
    <definedName name="_230PM" localSheetId="43">#REF!</definedName>
    <definedName name="_230PM">'230'!$B$74:$B$82</definedName>
    <definedName name="_232" localSheetId="8">#REF!</definedName>
    <definedName name="_232" localSheetId="16">#REF!</definedName>
    <definedName name="_232" localSheetId="38">#REF!</definedName>
    <definedName name="_232" localSheetId="43">#REF!</definedName>
    <definedName name="_232">'232'!$A$1</definedName>
    <definedName name="_232PM" localSheetId="8">#REF!</definedName>
    <definedName name="_232PM" localSheetId="16">'[19]232'!#REF!</definedName>
    <definedName name="_232PM" localSheetId="38">#REF!</definedName>
    <definedName name="_232PM" localSheetId="43">'[20]232'!#REF!</definedName>
    <definedName name="_232PM" localSheetId="51">'232'!#REF!</definedName>
    <definedName name="_232PM">'232'!#REF!</definedName>
    <definedName name="_232PM_10" localSheetId="8">#REF!</definedName>
    <definedName name="_232PM_10" localSheetId="16">#REF!</definedName>
    <definedName name="_232PM_10" localSheetId="43">#REF!</definedName>
    <definedName name="_232PM_10" localSheetId="51">#REF!</definedName>
    <definedName name="_232PM_10">#REF!</definedName>
    <definedName name="_232PM_11" localSheetId="8">#REF!</definedName>
    <definedName name="_232PM_11" localSheetId="43">#REF!</definedName>
    <definedName name="_232PM_11" localSheetId="51">#REF!</definedName>
    <definedName name="_232PM_11">#REF!</definedName>
    <definedName name="_232PM_12" localSheetId="8">#REF!</definedName>
    <definedName name="_232PM_12" localSheetId="43">#REF!</definedName>
    <definedName name="_232PM_12" localSheetId="51">#REF!</definedName>
    <definedName name="_232PM_12">#REF!</definedName>
    <definedName name="_232PM_14" localSheetId="43">#REF!</definedName>
    <definedName name="_232PM_14">#REF!</definedName>
    <definedName name="_232PM_15" localSheetId="43">#REF!</definedName>
    <definedName name="_232PM_15">#REF!</definedName>
    <definedName name="_232PM_16" localSheetId="43">#REF!</definedName>
    <definedName name="_232PM_16">#REF!</definedName>
    <definedName name="_232PM_17" localSheetId="16">'[23]232'!#REF!</definedName>
    <definedName name="_232PM_17" localSheetId="38">'[23]232'!#REF!</definedName>
    <definedName name="_232PM_17" localSheetId="43">'[24]232'!#REF!</definedName>
    <definedName name="_232PM_17" localSheetId="51">'[23]232'!#REF!</definedName>
    <definedName name="_232PM_17">'[23]232'!#REF!</definedName>
    <definedName name="_232PM_18" localSheetId="16">'[25]232'!#REF!</definedName>
    <definedName name="_232PM_18" localSheetId="38">'[25]232'!#REF!</definedName>
    <definedName name="_232PM_18" localSheetId="43">'[26]232'!#REF!</definedName>
    <definedName name="_232PM_18" localSheetId="51">'[25]232'!#REF!</definedName>
    <definedName name="_232PM_18">'[25]232'!#REF!</definedName>
    <definedName name="_232PM_19" localSheetId="8">#REF!</definedName>
    <definedName name="_232PM_19" localSheetId="16">#REF!</definedName>
    <definedName name="_232PM_19" localSheetId="38">#REF!</definedName>
    <definedName name="_232PM_19" localSheetId="43">#REF!</definedName>
    <definedName name="_232PM_19" localSheetId="51">#REF!</definedName>
    <definedName name="_232PM_19">#REF!</definedName>
    <definedName name="_232PM_20" localSheetId="38">#REF!</definedName>
    <definedName name="_232PM_20" localSheetId="43">#REF!</definedName>
    <definedName name="_232PM_20" localSheetId="51">#REF!</definedName>
    <definedName name="_232PM_20">#REF!</definedName>
    <definedName name="_232PM_25" localSheetId="16">'[27]232'!#REF!</definedName>
    <definedName name="_232PM_25" localSheetId="38">'[27]232'!#REF!</definedName>
    <definedName name="_232PM_25" localSheetId="43">'[28]232'!#REF!</definedName>
    <definedName name="_232PM_25" localSheetId="51">'[27]232'!#REF!</definedName>
    <definedName name="_232PM_25">'[27]232'!#REF!</definedName>
    <definedName name="_232PM_26" localSheetId="8">#REF!</definedName>
    <definedName name="_232PM_26" localSheetId="16">#REF!</definedName>
    <definedName name="_232PM_26" localSheetId="38">#REF!</definedName>
    <definedName name="_232PM_26" localSheetId="43">#REF!</definedName>
    <definedName name="_232PM_26" localSheetId="51">#REF!</definedName>
    <definedName name="_232PM_26">#REF!</definedName>
    <definedName name="_232PM_28" localSheetId="38">#REF!</definedName>
    <definedName name="_232PM_28" localSheetId="43">#REF!</definedName>
    <definedName name="_232PM_28" localSheetId="51">#REF!</definedName>
    <definedName name="_232PM_28">#REF!</definedName>
    <definedName name="_232PM_29" localSheetId="38">#REF!</definedName>
    <definedName name="_232PM_29" localSheetId="43">#REF!</definedName>
    <definedName name="_232PM_29" localSheetId="51">#REF!</definedName>
    <definedName name="_232PM_29">#REF!</definedName>
    <definedName name="_232PM_34" localSheetId="43">#REF!</definedName>
    <definedName name="_232PM_34">#REF!</definedName>
    <definedName name="_232PM_35" localSheetId="43">#REF!</definedName>
    <definedName name="_232PM_35">#REF!</definedName>
    <definedName name="_232PM_36" localSheetId="43">#REF!</definedName>
    <definedName name="_232PM_36">#REF!</definedName>
    <definedName name="_232PM_39" localSheetId="43">#REF!</definedName>
    <definedName name="_232PM_39">#REF!</definedName>
    <definedName name="_232PM_43" localSheetId="43">#REF!</definedName>
    <definedName name="_232PM_43">#REF!</definedName>
    <definedName name="_232PM_46" localSheetId="43">#REF!</definedName>
    <definedName name="_232PM_46">#REF!</definedName>
    <definedName name="_232PM_48" localSheetId="43">#REF!</definedName>
    <definedName name="_232PM_48">#REF!</definedName>
    <definedName name="_232PM_50" localSheetId="43">#REF!</definedName>
    <definedName name="_232PM_50">#REF!</definedName>
    <definedName name="_232PM_51" localSheetId="16">'[25]232'!#REF!</definedName>
    <definedName name="_232PM_51" localSheetId="38">'[25]232'!#REF!</definedName>
    <definedName name="_232PM_51" localSheetId="43">'[26]232'!#REF!</definedName>
    <definedName name="_232PM_51" localSheetId="51">'[25]232'!#REF!</definedName>
    <definedName name="_232PM_51">'[25]232'!#REF!</definedName>
    <definedName name="_232PM_55" localSheetId="8">#REF!</definedName>
    <definedName name="_232PM_55" localSheetId="16">#REF!</definedName>
    <definedName name="_232PM_55" localSheetId="38">#REF!</definedName>
    <definedName name="_232PM_55" localSheetId="43">#REF!</definedName>
    <definedName name="_232PM_55" localSheetId="51">#REF!</definedName>
    <definedName name="_232PM_55">#REF!</definedName>
    <definedName name="_232PM_56" localSheetId="38">#REF!</definedName>
    <definedName name="_232PM_56" localSheetId="43">#REF!</definedName>
    <definedName name="_232PM_56" localSheetId="51">#REF!</definedName>
    <definedName name="_232PM_56">#REF!</definedName>
    <definedName name="_232PM_57" localSheetId="16">'[27]232'!#REF!</definedName>
    <definedName name="_232PM_57" localSheetId="38">'[27]232'!#REF!</definedName>
    <definedName name="_232PM_57" localSheetId="43">'[28]232'!#REF!</definedName>
    <definedName name="_232PM_57" localSheetId="51">'[27]232'!#REF!</definedName>
    <definedName name="_232PM_57">'[27]232'!#REF!</definedName>
    <definedName name="_232PM_58" localSheetId="8">#REF!</definedName>
    <definedName name="_232PM_58" localSheetId="16">#REF!</definedName>
    <definedName name="_232PM_58" localSheetId="38">#REF!</definedName>
    <definedName name="_232PM_58" localSheetId="43">#REF!</definedName>
    <definedName name="_232PM_58" localSheetId="51">#REF!</definedName>
    <definedName name="_232PM_58">#REF!</definedName>
    <definedName name="_232PM_59" localSheetId="8">'[29]232'!#REF!</definedName>
    <definedName name="_232PM_59" localSheetId="16">'[29]232'!#REF!</definedName>
    <definedName name="_232PM_59" localSheetId="38">'[29]232'!#REF!</definedName>
    <definedName name="_232PM_59" localSheetId="43">'[30]232'!#REF!</definedName>
    <definedName name="_232PM_59" localSheetId="51">'[29]232'!#REF!</definedName>
    <definedName name="_232PM_59">'[29]232'!#REF!</definedName>
    <definedName name="_232PM_60" localSheetId="16">'[11]232'!#REF!</definedName>
    <definedName name="_232PM_60" localSheetId="38">'[11]232'!#REF!</definedName>
    <definedName name="_232PM_60" localSheetId="43">'[12]232'!#REF!</definedName>
    <definedName name="_232PM_60" localSheetId="51">'[11]232'!#REF!</definedName>
    <definedName name="_232PM_60">'[11]232'!#REF!</definedName>
    <definedName name="_232PM_61" localSheetId="16">'[13]232'!#REF!</definedName>
    <definedName name="_232PM_61" localSheetId="38">'[13]232'!#REF!</definedName>
    <definedName name="_232PM_61" localSheetId="43">'[14]232'!#REF!</definedName>
    <definedName name="_232PM_61" localSheetId="51">'[13]232'!#REF!</definedName>
    <definedName name="_232PM_61">'[13]232'!#REF!</definedName>
    <definedName name="_232PM_62" localSheetId="16">'[31]232'!#REF!</definedName>
    <definedName name="_232PM_62" localSheetId="38">'[31]232'!#REF!</definedName>
    <definedName name="_232PM_62" localSheetId="43">'[32]232'!#REF!</definedName>
    <definedName name="_232PM_62" localSheetId="51">'[31]232'!#REF!</definedName>
    <definedName name="_232PM_62">'[31]232'!#REF!</definedName>
    <definedName name="_232PM_63" localSheetId="8">#REF!</definedName>
    <definedName name="_232PM_63" localSheetId="16">#REF!</definedName>
    <definedName name="_232PM_63" localSheetId="38">#REF!</definedName>
    <definedName name="_232PM_63" localSheetId="43">#REF!</definedName>
    <definedName name="_232PM_63" localSheetId="51">#REF!</definedName>
    <definedName name="_232PM_63">#REF!</definedName>
    <definedName name="_232PM_64" localSheetId="38">#REF!</definedName>
    <definedName name="_232PM_64" localSheetId="43">#REF!</definedName>
    <definedName name="_232PM_64" localSheetId="51">#REF!</definedName>
    <definedName name="_232PM_64">#REF!</definedName>
    <definedName name="_232PM_66" localSheetId="38">#REF!</definedName>
    <definedName name="_232PM_66" localSheetId="43">#REF!</definedName>
    <definedName name="_232PM_66" localSheetId="51">#REF!</definedName>
    <definedName name="_232PM_66">#REF!</definedName>
    <definedName name="_232PM_7" localSheetId="43">#REF!</definedName>
    <definedName name="_232PM_7">#REF!</definedName>
    <definedName name="_232PM_8" localSheetId="43">#REF!</definedName>
    <definedName name="_232PM_8">#REF!</definedName>
    <definedName name="_232PM_9" localSheetId="16">'[33]232'!#REF!</definedName>
    <definedName name="_232PM_9" localSheetId="38">'[33]232'!#REF!</definedName>
    <definedName name="_232PM_9" localSheetId="43">'[34]232'!#REF!</definedName>
    <definedName name="_232PM_9" localSheetId="51">'[33]232'!#REF!</definedName>
    <definedName name="_232PM_9">'[33]232'!#REF!</definedName>
    <definedName name="_233" localSheetId="8">#REF!</definedName>
    <definedName name="_233" localSheetId="16">#REF!</definedName>
    <definedName name="_233" localSheetId="38">#REF!</definedName>
    <definedName name="_233" localSheetId="43">#REF!</definedName>
    <definedName name="_233">'233'!$A$1</definedName>
    <definedName name="_233PM" localSheetId="8">#REF!</definedName>
    <definedName name="_233PM" localSheetId="16">'[19]233'!#REF!</definedName>
    <definedName name="_233PM" localSheetId="38">#REF!</definedName>
    <definedName name="_233PM" localSheetId="43">'[20]233'!#REF!</definedName>
    <definedName name="_233PM" localSheetId="51">'233'!#REF!</definedName>
    <definedName name="_233PM">'233'!#REF!</definedName>
    <definedName name="_233PM_10" localSheetId="8">#REF!</definedName>
    <definedName name="_233PM_10" localSheetId="16">#REF!</definedName>
    <definedName name="_233PM_10" localSheetId="38">#REF!</definedName>
    <definedName name="_233PM_10" localSheetId="43">#REF!</definedName>
    <definedName name="_233PM_10" localSheetId="51">#REF!</definedName>
    <definedName name="_233PM_10">#REF!</definedName>
    <definedName name="_233PM_11" localSheetId="8">#REF!</definedName>
    <definedName name="_233PM_11" localSheetId="43">#REF!</definedName>
    <definedName name="_233PM_11" localSheetId="51">#REF!</definedName>
    <definedName name="_233PM_11">#REF!</definedName>
    <definedName name="_233PM_12" localSheetId="43">#REF!</definedName>
    <definedName name="_233PM_12" localSheetId="51">#REF!</definedName>
    <definedName name="_233PM_12">#REF!</definedName>
    <definedName name="_233PM_14" localSheetId="43">#REF!</definedName>
    <definedName name="_233PM_14">#REF!</definedName>
    <definedName name="_233PM_15" localSheetId="43">#REF!</definedName>
    <definedName name="_233PM_15">#REF!</definedName>
    <definedName name="_233PM_16" localSheetId="43">#REF!</definedName>
    <definedName name="_233PM_16">#REF!</definedName>
    <definedName name="_233PM_17" localSheetId="16">'[23]233'!#REF!</definedName>
    <definedName name="_233PM_17" localSheetId="38">'[23]233'!#REF!</definedName>
    <definedName name="_233PM_17" localSheetId="43">'[24]233'!#REF!</definedName>
    <definedName name="_233PM_17" localSheetId="51">'[23]233'!#REF!</definedName>
    <definedName name="_233PM_17">'[23]233'!#REF!</definedName>
    <definedName name="_233PM_18" localSheetId="16">'[25]233'!#REF!</definedName>
    <definedName name="_233PM_18" localSheetId="38">'[25]233'!#REF!</definedName>
    <definedName name="_233PM_18" localSheetId="43">'[26]233'!#REF!</definedName>
    <definedName name="_233PM_18" localSheetId="51">'[25]233'!#REF!</definedName>
    <definedName name="_233PM_18">'[25]233'!#REF!</definedName>
    <definedName name="_233PM_19" localSheetId="8">#REF!</definedName>
    <definedName name="_233PM_19" localSheetId="16">#REF!</definedName>
    <definedName name="_233PM_19" localSheetId="38">#REF!</definedName>
    <definedName name="_233PM_19" localSheetId="43">#REF!</definedName>
    <definedName name="_233PM_19" localSheetId="51">#REF!</definedName>
    <definedName name="_233PM_19">#REF!</definedName>
    <definedName name="_233PM_20" localSheetId="38">#REF!</definedName>
    <definedName name="_233PM_20" localSheetId="43">#REF!</definedName>
    <definedName name="_233PM_20" localSheetId="51">#REF!</definedName>
    <definedName name="_233PM_20">#REF!</definedName>
    <definedName name="_233PM_25" localSheetId="16">'[27]233'!#REF!</definedName>
    <definedName name="_233PM_25" localSheetId="38">'[27]233'!#REF!</definedName>
    <definedName name="_233PM_25" localSheetId="43">'[28]233'!#REF!</definedName>
    <definedName name="_233PM_25" localSheetId="51">'[27]233'!#REF!</definedName>
    <definedName name="_233PM_25">'[27]233'!#REF!</definedName>
    <definedName name="_233PM_26" localSheetId="8">#REF!</definedName>
    <definedName name="_233PM_26" localSheetId="16">#REF!</definedName>
    <definedName name="_233PM_26" localSheetId="38">#REF!</definedName>
    <definedName name="_233PM_26" localSheetId="43">#REF!</definedName>
    <definedName name="_233PM_26" localSheetId="51">#REF!</definedName>
    <definedName name="_233PM_26">#REF!</definedName>
    <definedName name="_233PM_28" localSheetId="38">#REF!</definedName>
    <definedName name="_233PM_28" localSheetId="43">#REF!</definedName>
    <definedName name="_233PM_28" localSheetId="51">#REF!</definedName>
    <definedName name="_233PM_28">#REF!</definedName>
    <definedName name="_233PM_29" localSheetId="16">'[35]233'!#REF!</definedName>
    <definedName name="_233PM_29" localSheetId="38">'[35]233'!#REF!</definedName>
    <definedName name="_233PM_29" localSheetId="43">'[36]233'!#REF!</definedName>
    <definedName name="_233PM_29" localSheetId="51">'[35]233'!#REF!</definedName>
    <definedName name="_233PM_29">'[35]233'!#REF!</definedName>
    <definedName name="_233PM_34" localSheetId="8">#REF!</definedName>
    <definedName name="_233PM_34" localSheetId="16">#REF!</definedName>
    <definedName name="_233PM_34" localSheetId="38">#REF!</definedName>
    <definedName name="_233PM_34" localSheetId="43">#REF!</definedName>
    <definedName name="_233PM_34" localSheetId="51">#REF!</definedName>
    <definedName name="_233PM_34">#REF!</definedName>
    <definedName name="_233PM_35" localSheetId="38">#REF!</definedName>
    <definedName name="_233PM_35" localSheetId="43">#REF!</definedName>
    <definedName name="_233PM_35" localSheetId="51">#REF!</definedName>
    <definedName name="_233PM_35">#REF!</definedName>
    <definedName name="_233PM_36" localSheetId="38">#REF!</definedName>
    <definedName name="_233PM_36" localSheetId="43">#REF!</definedName>
    <definedName name="_233PM_36" localSheetId="51">#REF!</definedName>
    <definedName name="_233PM_36">#REF!</definedName>
    <definedName name="_233PM_39" localSheetId="43">#REF!</definedName>
    <definedName name="_233PM_39">#REF!</definedName>
    <definedName name="_233PM_43" localSheetId="43">#REF!</definedName>
    <definedName name="_233PM_43">#REF!</definedName>
    <definedName name="_233PM_46" localSheetId="43">#REF!</definedName>
    <definedName name="_233PM_46">#REF!</definedName>
    <definedName name="_233PM_48" localSheetId="43">#REF!</definedName>
    <definedName name="_233PM_48">#REF!</definedName>
    <definedName name="_233PM_50" localSheetId="43">#REF!</definedName>
    <definedName name="_233PM_50">#REF!</definedName>
    <definedName name="_233PM_51" localSheetId="16">'[25]233'!#REF!</definedName>
    <definedName name="_233PM_51" localSheetId="38">'[25]233'!#REF!</definedName>
    <definedName name="_233PM_51" localSheetId="43">'[26]233'!#REF!</definedName>
    <definedName name="_233PM_51" localSheetId="51">'[25]233'!#REF!</definedName>
    <definedName name="_233PM_51">'[25]233'!#REF!</definedName>
    <definedName name="_233PM_55" localSheetId="8">#REF!</definedName>
    <definedName name="_233PM_55" localSheetId="16">#REF!</definedName>
    <definedName name="_233PM_55" localSheetId="38">#REF!</definedName>
    <definedName name="_233PM_55" localSheetId="43">#REF!</definedName>
    <definedName name="_233PM_55" localSheetId="51">#REF!</definedName>
    <definedName name="_233PM_55">#REF!</definedName>
    <definedName name="_233PM_56" localSheetId="38">#REF!</definedName>
    <definedName name="_233PM_56" localSheetId="43">#REF!</definedName>
    <definedName name="_233PM_56" localSheetId="51">#REF!</definedName>
    <definedName name="_233PM_56">#REF!</definedName>
    <definedName name="_233PM_57" localSheetId="16">'[27]233'!#REF!</definedName>
    <definedName name="_233PM_57" localSheetId="38">'[27]233'!#REF!</definedName>
    <definedName name="_233PM_57" localSheetId="43">'[28]233'!#REF!</definedName>
    <definedName name="_233PM_57" localSheetId="51">'[27]233'!#REF!</definedName>
    <definedName name="_233PM_57">'[27]233'!#REF!</definedName>
    <definedName name="_233PM_58" localSheetId="8">#REF!</definedName>
    <definedName name="_233PM_58" localSheetId="16">#REF!</definedName>
    <definedName name="_233PM_58" localSheetId="38">#REF!</definedName>
    <definedName name="_233PM_58" localSheetId="43">#REF!</definedName>
    <definedName name="_233PM_58" localSheetId="51">#REF!</definedName>
    <definedName name="_233PM_58">#REF!</definedName>
    <definedName name="_233PM_59" localSheetId="8">'[29]233'!#REF!</definedName>
    <definedName name="_233PM_59" localSheetId="16">'[29]233'!#REF!</definedName>
    <definedName name="_233PM_59" localSheetId="38">'[29]233'!#REF!</definedName>
    <definedName name="_233PM_59" localSheetId="43">'[30]233'!#REF!</definedName>
    <definedName name="_233PM_59" localSheetId="51">'[29]233'!#REF!</definedName>
    <definedName name="_233PM_59">'[29]233'!#REF!</definedName>
    <definedName name="_233PM_60" localSheetId="16">'[11]233'!#REF!</definedName>
    <definedName name="_233PM_60" localSheetId="38">'[11]233'!#REF!</definedName>
    <definedName name="_233PM_60" localSheetId="43">'[12]233'!#REF!</definedName>
    <definedName name="_233PM_60" localSheetId="51">'[11]233'!#REF!</definedName>
    <definedName name="_233PM_60">'[11]233'!#REF!</definedName>
    <definedName name="_233PM_61" localSheetId="16">'[13]233'!#REF!</definedName>
    <definedName name="_233PM_61" localSheetId="38">'[13]233'!#REF!</definedName>
    <definedName name="_233PM_61" localSheetId="43">'[14]233'!#REF!</definedName>
    <definedName name="_233PM_61" localSheetId="51">'[13]233'!#REF!</definedName>
    <definedName name="_233PM_61">'[13]233'!#REF!</definedName>
    <definedName name="_233PM_62" localSheetId="16">'[31]233'!#REF!</definedName>
    <definedName name="_233PM_62" localSheetId="38">'[31]233'!#REF!</definedName>
    <definedName name="_233PM_62" localSheetId="43">'[32]233'!#REF!</definedName>
    <definedName name="_233PM_62" localSheetId="51">'[31]233'!#REF!</definedName>
    <definedName name="_233PM_62">'[31]233'!#REF!</definedName>
    <definedName name="_233PM_63" localSheetId="8">#REF!</definedName>
    <definedName name="_233PM_63" localSheetId="16">#REF!</definedName>
    <definedName name="_233PM_63" localSheetId="38">#REF!</definedName>
    <definedName name="_233PM_63" localSheetId="43">#REF!</definedName>
    <definedName name="_233PM_63" localSheetId="51">#REF!</definedName>
    <definedName name="_233PM_63">#REF!</definedName>
    <definedName name="_233PM_64" localSheetId="38">#REF!</definedName>
    <definedName name="_233PM_64" localSheetId="43">#REF!</definedName>
    <definedName name="_233PM_64" localSheetId="51">#REF!</definedName>
    <definedName name="_233PM_64">#REF!</definedName>
    <definedName name="_233PM_66" localSheetId="38">#REF!</definedName>
    <definedName name="_233PM_66" localSheetId="43">#REF!</definedName>
    <definedName name="_233PM_66" localSheetId="51">#REF!</definedName>
    <definedName name="_233PM_66">#REF!</definedName>
    <definedName name="_233PM_7" localSheetId="43">#REF!</definedName>
    <definedName name="_233PM_7">#REF!</definedName>
    <definedName name="_233PM_8" localSheetId="43">#REF!</definedName>
    <definedName name="_233PM_8">#REF!</definedName>
    <definedName name="_233PM_9" localSheetId="16">'[33]233'!#REF!</definedName>
    <definedName name="_233PM_9" localSheetId="38">'[33]233'!#REF!</definedName>
    <definedName name="_233PM_9" localSheetId="43">'[34]233'!#REF!</definedName>
    <definedName name="_233PM_9" localSheetId="51">'[33]233'!#REF!</definedName>
    <definedName name="_233PM_9">'[33]233'!#REF!</definedName>
    <definedName name="_234" localSheetId="8">#REF!</definedName>
    <definedName name="_234" localSheetId="16">#REF!</definedName>
    <definedName name="_234" localSheetId="38">#REF!</definedName>
    <definedName name="_234" localSheetId="43">#REF!</definedName>
    <definedName name="_234">'234'!$A$1</definedName>
    <definedName name="_234PM" localSheetId="8">#REF!</definedName>
    <definedName name="_234PM" localSheetId="16">'[19]234'!#REF!</definedName>
    <definedName name="_234PM" localSheetId="38">#REF!</definedName>
    <definedName name="_234PM" localSheetId="43">'[20]234'!#REF!</definedName>
    <definedName name="_234PM" localSheetId="51">'234'!#REF!</definedName>
    <definedName name="_234PM">'234'!#REF!</definedName>
    <definedName name="_234PM_10" localSheetId="8">#REF!</definedName>
    <definedName name="_234PM_10" localSheetId="16">#REF!</definedName>
    <definedName name="_234PM_10" localSheetId="38">#REF!</definedName>
    <definedName name="_234PM_10" localSheetId="43">#REF!</definedName>
    <definedName name="_234PM_10" localSheetId="51">#REF!</definedName>
    <definedName name="_234PM_10">#REF!</definedName>
    <definedName name="_234PM_11" localSheetId="8">#REF!</definedName>
    <definedName name="_234PM_11" localSheetId="43">#REF!</definedName>
    <definedName name="_234PM_11" localSheetId="51">#REF!</definedName>
    <definedName name="_234PM_11">#REF!</definedName>
    <definedName name="_234PM_12" localSheetId="43">#REF!</definedName>
    <definedName name="_234PM_12" localSheetId="51">#REF!</definedName>
    <definedName name="_234PM_12">#REF!</definedName>
    <definedName name="_234PM_14" localSheetId="43">#REF!</definedName>
    <definedName name="_234PM_14">#REF!</definedName>
    <definedName name="_234PM_15" localSheetId="43">#REF!</definedName>
    <definedName name="_234PM_15">#REF!</definedName>
    <definedName name="_234PM_16" localSheetId="43">#REF!</definedName>
    <definedName name="_234PM_16">#REF!</definedName>
    <definedName name="_234PM_17" localSheetId="16">'[23]234'!#REF!</definedName>
    <definedName name="_234PM_17" localSheetId="38">'[23]234'!#REF!</definedName>
    <definedName name="_234PM_17" localSheetId="43">'[24]234'!#REF!</definedName>
    <definedName name="_234PM_17" localSheetId="51">'[23]234'!#REF!</definedName>
    <definedName name="_234PM_17">'[23]234'!#REF!</definedName>
    <definedName name="_234PM_18" localSheetId="16">'[25]234'!#REF!</definedName>
    <definedName name="_234PM_18" localSheetId="38">'[25]234'!#REF!</definedName>
    <definedName name="_234PM_18" localSheetId="43">'[26]234'!#REF!</definedName>
    <definedName name="_234PM_18" localSheetId="51">'[25]234'!#REF!</definedName>
    <definedName name="_234PM_18">'[25]234'!#REF!</definedName>
    <definedName name="_234PM_19" localSheetId="8">#REF!</definedName>
    <definedName name="_234PM_19" localSheetId="16">#REF!</definedName>
    <definedName name="_234PM_19" localSheetId="38">#REF!</definedName>
    <definedName name="_234PM_19" localSheetId="43">#REF!</definedName>
    <definedName name="_234PM_19" localSheetId="51">#REF!</definedName>
    <definedName name="_234PM_19">#REF!</definedName>
    <definedName name="_234PM_20" localSheetId="38">#REF!</definedName>
    <definedName name="_234PM_20" localSheetId="43">#REF!</definedName>
    <definedName name="_234PM_20" localSheetId="51">#REF!</definedName>
    <definedName name="_234PM_20">#REF!</definedName>
    <definedName name="_234PM_25" localSheetId="16">'[27]234'!#REF!</definedName>
    <definedName name="_234PM_25" localSheetId="38">'[27]234'!#REF!</definedName>
    <definedName name="_234PM_25" localSheetId="43">'[28]234'!#REF!</definedName>
    <definedName name="_234PM_25" localSheetId="51">'[27]234'!#REF!</definedName>
    <definedName name="_234PM_25">'[27]234'!#REF!</definedName>
    <definedName name="_234PM_26" localSheetId="8">#REF!</definedName>
    <definedName name="_234PM_26" localSheetId="16">#REF!</definedName>
    <definedName name="_234PM_26" localSheetId="38">#REF!</definedName>
    <definedName name="_234PM_26" localSheetId="43">#REF!</definedName>
    <definedName name="_234PM_26" localSheetId="51">#REF!</definedName>
    <definedName name="_234PM_26">#REF!</definedName>
    <definedName name="_234PM_28" localSheetId="38">#REF!</definedName>
    <definedName name="_234PM_28" localSheetId="43">#REF!</definedName>
    <definedName name="_234PM_28" localSheetId="51">#REF!</definedName>
    <definedName name="_234PM_28">#REF!</definedName>
    <definedName name="_234PM_29" localSheetId="38">#REF!</definedName>
    <definedName name="_234PM_29" localSheetId="43">#REF!</definedName>
    <definedName name="_234PM_29" localSheetId="51">#REF!</definedName>
    <definedName name="_234PM_29">#REF!</definedName>
    <definedName name="_234PM_34" localSheetId="43">#REF!</definedName>
    <definedName name="_234PM_34">#REF!</definedName>
    <definedName name="_234PM_35" localSheetId="43">#REF!</definedName>
    <definedName name="_234PM_35">#REF!</definedName>
    <definedName name="_234PM_36" localSheetId="43">#REF!</definedName>
    <definedName name="_234PM_36">#REF!</definedName>
    <definedName name="_234PM_39" localSheetId="43">#REF!</definedName>
    <definedName name="_234PM_39">#REF!</definedName>
    <definedName name="_234PM_40" localSheetId="43">#REF!</definedName>
    <definedName name="_234PM_40">#REF!</definedName>
    <definedName name="_234PM_41" localSheetId="43">#REF!</definedName>
    <definedName name="_234PM_41">#REF!</definedName>
    <definedName name="_234PM_43" localSheetId="43">#REF!</definedName>
    <definedName name="_234PM_43">#REF!</definedName>
    <definedName name="_234PM_46" localSheetId="43">#REF!</definedName>
    <definedName name="_234PM_46">#REF!</definedName>
    <definedName name="_234PM_48" localSheetId="43">#REF!</definedName>
    <definedName name="_234PM_48">#REF!</definedName>
    <definedName name="_234PM_50" localSheetId="43">#REF!</definedName>
    <definedName name="_234PM_50">#REF!</definedName>
    <definedName name="_234PM_51" localSheetId="16">'[25]234'!#REF!</definedName>
    <definedName name="_234PM_51" localSheetId="38">'[25]234'!#REF!</definedName>
    <definedName name="_234PM_51" localSheetId="43">'[26]234'!#REF!</definedName>
    <definedName name="_234PM_51" localSheetId="51">'[25]234'!#REF!</definedName>
    <definedName name="_234PM_51">'[25]234'!#REF!</definedName>
    <definedName name="_234PM_55" localSheetId="8">#REF!</definedName>
    <definedName name="_234PM_55" localSheetId="16">#REF!</definedName>
    <definedName name="_234PM_55" localSheetId="38">#REF!</definedName>
    <definedName name="_234PM_55" localSheetId="43">#REF!</definedName>
    <definedName name="_234PM_55" localSheetId="51">#REF!</definedName>
    <definedName name="_234PM_55">#REF!</definedName>
    <definedName name="_234PM_56" localSheetId="38">#REF!</definedName>
    <definedName name="_234PM_56" localSheetId="43">#REF!</definedName>
    <definedName name="_234PM_56" localSheetId="51">#REF!</definedName>
    <definedName name="_234PM_56">#REF!</definedName>
    <definedName name="_234PM_57" localSheetId="16">'[27]234'!#REF!</definedName>
    <definedName name="_234PM_57" localSheetId="38">'[27]234'!#REF!</definedName>
    <definedName name="_234PM_57" localSheetId="43">'[28]234'!#REF!</definedName>
    <definedName name="_234PM_57" localSheetId="51">'[27]234'!#REF!</definedName>
    <definedName name="_234PM_57">'[27]234'!#REF!</definedName>
    <definedName name="_234PM_58" localSheetId="8">#REF!</definedName>
    <definedName name="_234PM_58" localSheetId="16">#REF!</definedName>
    <definedName name="_234PM_58" localSheetId="38">#REF!</definedName>
    <definedName name="_234PM_58" localSheetId="43">#REF!</definedName>
    <definedName name="_234PM_58" localSheetId="51">#REF!</definedName>
    <definedName name="_234PM_58">#REF!</definedName>
    <definedName name="_234PM_59" localSheetId="8">'[29]234'!#REF!</definedName>
    <definedName name="_234PM_59" localSheetId="16">'[29]234'!#REF!</definedName>
    <definedName name="_234PM_59" localSheetId="38">'[29]234'!#REF!</definedName>
    <definedName name="_234PM_59" localSheetId="43">'[30]234'!#REF!</definedName>
    <definedName name="_234PM_59" localSheetId="51">'[29]234'!#REF!</definedName>
    <definedName name="_234PM_59">'[29]234'!#REF!</definedName>
    <definedName name="_234PM_60" localSheetId="16">'[11]234'!#REF!</definedName>
    <definedName name="_234PM_60" localSheetId="38">'[11]234'!#REF!</definedName>
    <definedName name="_234PM_60" localSheetId="43">'[12]234'!#REF!</definedName>
    <definedName name="_234PM_60" localSheetId="51">'[11]234'!#REF!</definedName>
    <definedName name="_234PM_60">'[11]234'!#REF!</definedName>
    <definedName name="_234PM_61" localSheetId="16">'[13]234'!#REF!</definedName>
    <definedName name="_234PM_61" localSheetId="38">'[13]234'!#REF!</definedName>
    <definedName name="_234PM_61" localSheetId="43">'[14]234'!#REF!</definedName>
    <definedName name="_234PM_61" localSheetId="51">'[13]234'!#REF!</definedName>
    <definedName name="_234PM_61">'[13]234'!#REF!</definedName>
    <definedName name="_234PM_62" localSheetId="16">'[31]234'!#REF!</definedName>
    <definedName name="_234PM_62" localSheetId="38">'[31]234'!#REF!</definedName>
    <definedName name="_234PM_62" localSheetId="43">'[32]234'!#REF!</definedName>
    <definedName name="_234PM_62" localSheetId="51">'[31]234'!#REF!</definedName>
    <definedName name="_234PM_62">'[31]234'!#REF!</definedName>
    <definedName name="_234PM_63" localSheetId="8">#REF!</definedName>
    <definedName name="_234PM_63" localSheetId="16">#REF!</definedName>
    <definedName name="_234PM_63" localSheetId="38">#REF!</definedName>
    <definedName name="_234PM_63" localSheetId="43">#REF!</definedName>
    <definedName name="_234PM_63" localSheetId="51">#REF!</definedName>
    <definedName name="_234PM_63">#REF!</definedName>
    <definedName name="_234PM_64" localSheetId="38">#REF!</definedName>
    <definedName name="_234PM_64" localSheetId="43">#REF!</definedName>
    <definedName name="_234PM_64" localSheetId="51">#REF!</definedName>
    <definedName name="_234PM_64">#REF!</definedName>
    <definedName name="_234PM_66" localSheetId="38">#REF!</definedName>
    <definedName name="_234PM_66" localSheetId="43">#REF!</definedName>
    <definedName name="_234PM_66" localSheetId="51">#REF!</definedName>
    <definedName name="_234PM_66">#REF!</definedName>
    <definedName name="_234PM_7" localSheetId="43">#REF!</definedName>
    <definedName name="_234PM_7">#REF!</definedName>
    <definedName name="_234PM_8" localSheetId="43">#REF!</definedName>
    <definedName name="_234PM_8">#REF!</definedName>
    <definedName name="_234PM_9" localSheetId="16">'[33]234'!#REF!</definedName>
    <definedName name="_234PM_9" localSheetId="38">'[33]234'!#REF!</definedName>
    <definedName name="_234PM_9" localSheetId="43">'[34]234'!#REF!</definedName>
    <definedName name="_234PM_9" localSheetId="51">'[33]234'!#REF!</definedName>
    <definedName name="_234PM_9">'[33]234'!#REF!</definedName>
    <definedName name="_250251" localSheetId="8">#REF!</definedName>
    <definedName name="_250251" localSheetId="16">#REF!</definedName>
    <definedName name="_250251" localSheetId="38">#REF!</definedName>
    <definedName name="_250251" localSheetId="43">#REF!</definedName>
    <definedName name="_250251">'250251'!$A$1</definedName>
    <definedName name="_250251PM" localSheetId="8">#REF!</definedName>
    <definedName name="_250251PM" localSheetId="16">'[19]250251'!#REF!</definedName>
    <definedName name="_250251PM" localSheetId="38">#REF!</definedName>
    <definedName name="_250251PM" localSheetId="43">'[20]250251'!#REF!</definedName>
    <definedName name="_250251PM" localSheetId="51">'250251'!#REF!</definedName>
    <definedName name="_250251PM">'250251'!#REF!</definedName>
    <definedName name="_250251PM_10" localSheetId="8">#REF!</definedName>
    <definedName name="_250251PM_10" localSheetId="16">#REF!</definedName>
    <definedName name="_250251PM_10" localSheetId="38">#REF!</definedName>
    <definedName name="_250251PM_10" localSheetId="43">#REF!</definedName>
    <definedName name="_250251PM_10" localSheetId="51">#REF!</definedName>
    <definedName name="_250251PM_10">#REF!</definedName>
    <definedName name="_250251PM_11" localSheetId="8">#REF!</definedName>
    <definedName name="_250251PM_11" localSheetId="43">#REF!</definedName>
    <definedName name="_250251PM_11" localSheetId="51">#REF!</definedName>
    <definedName name="_250251PM_11">#REF!</definedName>
    <definedName name="_250251PM_12" localSheetId="8">'[15]250251'!#REF!</definedName>
    <definedName name="_250251PM_12" localSheetId="16">'[15]250251'!#REF!</definedName>
    <definedName name="_250251PM_12" localSheetId="38">'[15]250251'!#REF!</definedName>
    <definedName name="_250251PM_12" localSheetId="43">'[16]250251'!#REF!</definedName>
    <definedName name="_250251PM_12" localSheetId="51">'[15]250251'!#REF!</definedName>
    <definedName name="_250251PM_12">'[15]250251'!#REF!</definedName>
    <definedName name="_250251PM_14" localSheetId="8">#REF!</definedName>
    <definedName name="_250251PM_14" localSheetId="16">#REF!</definedName>
    <definedName name="_250251PM_14" localSheetId="38">#REF!</definedName>
    <definedName name="_250251PM_14" localSheetId="43">#REF!</definedName>
    <definedName name="_250251PM_14" localSheetId="51">#REF!</definedName>
    <definedName name="_250251PM_14">#REF!</definedName>
    <definedName name="_250251PM_15" localSheetId="38">#REF!</definedName>
    <definedName name="_250251PM_15" localSheetId="43">#REF!</definedName>
    <definedName name="_250251PM_15" localSheetId="51">#REF!</definedName>
    <definedName name="_250251PM_15">#REF!</definedName>
    <definedName name="_250251PM_16" localSheetId="38">#REF!</definedName>
    <definedName name="_250251PM_16" localSheetId="43">#REF!</definedName>
    <definedName name="_250251PM_16" localSheetId="51">#REF!</definedName>
    <definedName name="_250251PM_16">#REF!</definedName>
    <definedName name="_250251PM_17" localSheetId="16">'[23]250251'!#REF!</definedName>
    <definedName name="_250251PM_17" localSheetId="38">'[23]250251'!#REF!</definedName>
    <definedName name="_250251PM_17" localSheetId="43">'[24]250251'!#REF!</definedName>
    <definedName name="_250251PM_17" localSheetId="51">'[23]250251'!#REF!</definedName>
    <definedName name="_250251PM_17">'[23]250251'!#REF!</definedName>
    <definedName name="_250251PM_18" localSheetId="16">'[25]250251'!#REF!</definedName>
    <definedName name="_250251PM_18" localSheetId="38">'[25]250251'!#REF!</definedName>
    <definedName name="_250251PM_18" localSheetId="43">'[26]250251'!#REF!</definedName>
    <definedName name="_250251PM_18" localSheetId="51">'[25]250251'!#REF!</definedName>
    <definedName name="_250251PM_18">'[25]250251'!#REF!</definedName>
    <definedName name="_250251PM_19" localSheetId="8">#REF!</definedName>
    <definedName name="_250251PM_19" localSheetId="16">#REF!</definedName>
    <definedName name="_250251PM_19" localSheetId="38">#REF!</definedName>
    <definedName name="_250251PM_19" localSheetId="43">#REF!</definedName>
    <definedName name="_250251PM_19" localSheetId="51">#REF!</definedName>
    <definedName name="_250251PM_19">#REF!</definedName>
    <definedName name="_250251PM_20" localSheetId="38">#REF!</definedName>
    <definedName name="_250251PM_20" localSheetId="43">#REF!</definedName>
    <definedName name="_250251PM_20" localSheetId="51">#REF!</definedName>
    <definedName name="_250251PM_20">#REF!</definedName>
    <definedName name="_250251PM_25" localSheetId="16">'[27]250251'!#REF!</definedName>
    <definedName name="_250251PM_25" localSheetId="38">'[27]250251'!#REF!</definedName>
    <definedName name="_250251PM_25" localSheetId="43">'[28]250251'!#REF!</definedName>
    <definedName name="_250251PM_25" localSheetId="51">'[27]250251'!#REF!</definedName>
    <definedName name="_250251PM_25">'[27]250251'!#REF!</definedName>
    <definedName name="_250251PM_26" localSheetId="8">#REF!</definedName>
    <definedName name="_250251PM_26" localSheetId="16">#REF!</definedName>
    <definedName name="_250251PM_26" localSheetId="38">#REF!</definedName>
    <definedName name="_250251PM_26" localSheetId="43">#REF!</definedName>
    <definedName name="_250251PM_26" localSheetId="51">#REF!</definedName>
    <definedName name="_250251PM_26">#REF!</definedName>
    <definedName name="_250251PM_28" localSheetId="38">#REF!</definedName>
    <definedName name="_250251PM_28" localSheetId="43">#REF!</definedName>
    <definedName name="_250251PM_28" localSheetId="51">#REF!</definedName>
    <definedName name="_250251PM_28">#REF!</definedName>
    <definedName name="_250251PM_29" localSheetId="38">#REF!</definedName>
    <definedName name="_250251PM_29" localSheetId="43">#REF!</definedName>
    <definedName name="_250251PM_29" localSheetId="51">#REF!</definedName>
    <definedName name="_250251PM_29">#REF!</definedName>
    <definedName name="_250251PM_34" localSheetId="16">'[35]250-251'!#REF!</definedName>
    <definedName name="_250251PM_34" localSheetId="38">'[35]250-251'!#REF!</definedName>
    <definedName name="_250251PM_34" localSheetId="43">'[36]250-251'!#REF!</definedName>
    <definedName name="_250251PM_34" localSheetId="51">'[35]250-251'!#REF!</definedName>
    <definedName name="_250251PM_34">'[35]250-251'!#REF!</definedName>
    <definedName name="_250251PM_35" localSheetId="8">#REF!</definedName>
    <definedName name="_250251PM_35" localSheetId="16">#REF!</definedName>
    <definedName name="_250251PM_35" localSheetId="38">#REF!</definedName>
    <definedName name="_250251PM_35" localSheetId="43">#REF!</definedName>
    <definedName name="_250251PM_35" localSheetId="51">#REF!</definedName>
    <definedName name="_250251PM_35">#REF!</definedName>
    <definedName name="_250251PM_36" localSheetId="38">#REF!</definedName>
    <definedName name="_250251PM_36" localSheetId="43">#REF!</definedName>
    <definedName name="_250251PM_36" localSheetId="51">#REF!</definedName>
    <definedName name="_250251PM_36">#REF!</definedName>
    <definedName name="_250251PM_39" localSheetId="38">#REF!</definedName>
    <definedName name="_250251PM_39" localSheetId="43">#REF!</definedName>
    <definedName name="_250251PM_39" localSheetId="51">#REF!</definedName>
    <definedName name="_250251PM_39">#REF!</definedName>
    <definedName name="_250251PM_43" localSheetId="43">#REF!</definedName>
    <definedName name="_250251PM_43">#REF!</definedName>
    <definedName name="_250251PM_46" localSheetId="43">#REF!</definedName>
    <definedName name="_250251PM_46">#REF!</definedName>
    <definedName name="_250251PM_48" localSheetId="43">#REF!</definedName>
    <definedName name="_250251PM_48">#REF!</definedName>
    <definedName name="_250251PM_50" localSheetId="43">#REF!</definedName>
    <definedName name="_250251PM_50">#REF!</definedName>
    <definedName name="_250251PM_51" localSheetId="16">'[25]250251'!#REF!</definedName>
    <definedName name="_250251PM_51" localSheetId="38">'[25]250251'!#REF!</definedName>
    <definedName name="_250251PM_51" localSheetId="43">'[26]250251'!#REF!</definedName>
    <definedName name="_250251PM_51" localSheetId="51">'[25]250251'!#REF!</definedName>
    <definedName name="_250251PM_51">'[25]250251'!#REF!</definedName>
    <definedName name="_250251PM_55" localSheetId="8">#REF!</definedName>
    <definedName name="_250251PM_55" localSheetId="16">#REF!</definedName>
    <definedName name="_250251PM_55" localSheetId="38">#REF!</definedName>
    <definedName name="_250251PM_55" localSheetId="43">#REF!</definedName>
    <definedName name="_250251PM_55" localSheetId="51">#REF!</definedName>
    <definedName name="_250251PM_55">#REF!</definedName>
    <definedName name="_250251PM_56" localSheetId="38">#REF!</definedName>
    <definedName name="_250251PM_56" localSheetId="43">#REF!</definedName>
    <definedName name="_250251PM_56" localSheetId="51">#REF!</definedName>
    <definedName name="_250251PM_56">#REF!</definedName>
    <definedName name="_250251PM_57" localSheetId="16">'[27]250251'!#REF!</definedName>
    <definedName name="_250251PM_57" localSheetId="38">'[27]250251'!#REF!</definedName>
    <definedName name="_250251PM_57" localSheetId="43">'[28]250251'!#REF!</definedName>
    <definedName name="_250251PM_57" localSheetId="51">'[27]250251'!#REF!</definedName>
    <definedName name="_250251PM_57">'[27]250251'!#REF!</definedName>
    <definedName name="_250251PM_58" localSheetId="8">#REF!</definedName>
    <definedName name="_250251PM_58" localSheetId="16">#REF!</definedName>
    <definedName name="_250251PM_58" localSheetId="38">#REF!</definedName>
    <definedName name="_250251PM_58" localSheetId="43">#REF!</definedName>
    <definedName name="_250251PM_58" localSheetId="51">#REF!</definedName>
    <definedName name="_250251PM_58">#REF!</definedName>
    <definedName name="_250251PM_59" localSheetId="8">'[29]250251'!#REF!</definedName>
    <definedName name="_250251PM_59" localSheetId="16">'[29]250251'!#REF!</definedName>
    <definedName name="_250251PM_59" localSheetId="38">'[29]250251'!#REF!</definedName>
    <definedName name="_250251PM_59" localSheetId="43">'[30]250251'!#REF!</definedName>
    <definedName name="_250251PM_59" localSheetId="51">'[29]250251'!#REF!</definedName>
    <definedName name="_250251PM_59">'[29]250251'!#REF!</definedName>
    <definedName name="_250251PM_60" localSheetId="16">'[11]250251'!#REF!</definedName>
    <definedName name="_250251PM_60" localSheetId="38">'[11]250251'!#REF!</definedName>
    <definedName name="_250251PM_60" localSheetId="43">'[12]250251'!#REF!</definedName>
    <definedName name="_250251PM_60" localSheetId="51">'[11]250251'!#REF!</definedName>
    <definedName name="_250251PM_60">'[11]250251'!#REF!</definedName>
    <definedName name="_250251PM_61" localSheetId="16">'[13]250251'!#REF!</definedName>
    <definedName name="_250251PM_61" localSheetId="38">'[13]250251'!#REF!</definedName>
    <definedName name="_250251PM_61" localSheetId="43">'[14]250251'!#REF!</definedName>
    <definedName name="_250251PM_61" localSheetId="51">'[13]250251'!#REF!</definedName>
    <definedName name="_250251PM_61">'[13]250251'!#REF!</definedName>
    <definedName name="_250251PM_62" localSheetId="16">'[31]250251'!#REF!</definedName>
    <definedName name="_250251PM_62" localSheetId="38">'[31]250251'!#REF!</definedName>
    <definedName name="_250251PM_62" localSheetId="43">'[32]250251'!#REF!</definedName>
    <definedName name="_250251PM_62" localSheetId="51">'[31]250251'!#REF!</definedName>
    <definedName name="_250251PM_62">'[31]250251'!#REF!</definedName>
    <definedName name="_250251PM_63" localSheetId="8">#REF!</definedName>
    <definedName name="_250251PM_63" localSheetId="16">#REF!</definedName>
    <definedName name="_250251PM_63" localSheetId="38">#REF!</definedName>
    <definedName name="_250251PM_63" localSheetId="43">#REF!</definedName>
    <definedName name="_250251PM_63" localSheetId="51">#REF!</definedName>
    <definedName name="_250251PM_63">#REF!</definedName>
    <definedName name="_250251PM_64" localSheetId="38">#REF!</definedName>
    <definedName name="_250251PM_64" localSheetId="43">#REF!</definedName>
    <definedName name="_250251PM_64" localSheetId="51">#REF!</definedName>
    <definedName name="_250251PM_64">#REF!</definedName>
    <definedName name="_250251PM_66" localSheetId="16">'[17]250251'!#REF!</definedName>
    <definedName name="_250251PM_66" localSheetId="38">'[17]250251'!#REF!</definedName>
    <definedName name="_250251PM_66" localSheetId="43">'[18]250251'!#REF!</definedName>
    <definedName name="_250251PM_66" localSheetId="51">'[17]250251'!#REF!</definedName>
    <definedName name="_250251PM_66">'[17]250251'!#REF!</definedName>
    <definedName name="_250251PM_7" localSheetId="8">#REF!</definedName>
    <definedName name="_250251PM_7" localSheetId="16">#REF!</definedName>
    <definedName name="_250251PM_7" localSheetId="38">#REF!</definedName>
    <definedName name="_250251PM_7" localSheetId="43">#REF!</definedName>
    <definedName name="_250251PM_7" localSheetId="51">#REF!</definedName>
    <definedName name="_250251PM_7">#REF!</definedName>
    <definedName name="_250251PM_8" localSheetId="38">#REF!</definedName>
    <definedName name="_250251PM_8" localSheetId="43">#REF!</definedName>
    <definedName name="_250251PM_8" localSheetId="51">#REF!</definedName>
    <definedName name="_250251PM_8">#REF!</definedName>
    <definedName name="_250251PM_9" localSheetId="16">'[33]250251'!#REF!</definedName>
    <definedName name="_250251PM_9" localSheetId="38">'[33]250251'!#REF!</definedName>
    <definedName name="_250251PM_9" localSheetId="43">'[34]250251'!#REF!</definedName>
    <definedName name="_250251PM_9" localSheetId="51">'[33]250251'!#REF!</definedName>
    <definedName name="_250251PM_9">'[33]250251'!#REF!</definedName>
    <definedName name="_252" localSheetId="8">#REF!</definedName>
    <definedName name="_252" localSheetId="16">#REF!</definedName>
    <definedName name="_252" localSheetId="38">#REF!</definedName>
    <definedName name="_252" localSheetId="43">#REF!</definedName>
    <definedName name="_252" localSheetId="51">#REF!</definedName>
    <definedName name="_252">#REF!</definedName>
    <definedName name="_252_60" localSheetId="38">#REF!</definedName>
    <definedName name="_252_60" localSheetId="43">#REF!</definedName>
    <definedName name="_252_60" localSheetId="51">#REF!</definedName>
    <definedName name="_252_60">#REF!</definedName>
    <definedName name="_252PM" localSheetId="8">#REF!</definedName>
    <definedName name="_252PM" localSheetId="16">'[19]252'!#REF!</definedName>
    <definedName name="_252PM" localSheetId="38">#REF!</definedName>
    <definedName name="_252PM" localSheetId="43">'[20]252'!#REF!</definedName>
    <definedName name="_252PM" localSheetId="51">#REF!</definedName>
    <definedName name="_252PM">#REF!</definedName>
    <definedName name="_252PM_10" localSheetId="43">#REF!</definedName>
    <definedName name="_252PM_10" localSheetId="51">#REF!</definedName>
    <definedName name="_252PM_10">#REF!</definedName>
    <definedName name="_252PM_11" localSheetId="43">#REF!</definedName>
    <definedName name="_252PM_11" localSheetId="51">#REF!</definedName>
    <definedName name="_252PM_11">#REF!</definedName>
    <definedName name="_252PM_12" localSheetId="43">#REF!</definedName>
    <definedName name="_252PM_12">#REF!</definedName>
    <definedName name="_252PM_14" localSheetId="43">#REF!</definedName>
    <definedName name="_252PM_14">#REF!</definedName>
    <definedName name="_252PM_15" localSheetId="43">#REF!</definedName>
    <definedName name="_252PM_15">#REF!</definedName>
    <definedName name="_252PM_16" localSheetId="43">#REF!</definedName>
    <definedName name="_252PM_16">#REF!</definedName>
    <definedName name="_252PM_17" localSheetId="16">'[23]252'!#REF!</definedName>
    <definedName name="_252PM_17" localSheetId="38">'[23]252'!#REF!</definedName>
    <definedName name="_252PM_17" localSheetId="43">'[24]252'!#REF!</definedName>
    <definedName name="_252PM_17" localSheetId="51">'[23]252'!#REF!</definedName>
    <definedName name="_252PM_17">'[23]252'!#REF!</definedName>
    <definedName name="_252PM_18" localSheetId="16">'[25]252'!#REF!</definedName>
    <definedName name="_252PM_18" localSheetId="38">'[25]252'!#REF!</definedName>
    <definedName name="_252PM_18" localSheetId="43">'[26]252'!#REF!</definedName>
    <definedName name="_252PM_18" localSheetId="51">'[25]252'!#REF!</definedName>
    <definedName name="_252PM_18">'[25]252'!#REF!</definedName>
    <definedName name="_252PM_19" localSheetId="8">#REF!</definedName>
    <definedName name="_252PM_19" localSheetId="16">#REF!</definedName>
    <definedName name="_252PM_19" localSheetId="38">#REF!</definedName>
    <definedName name="_252PM_19" localSheetId="43">#REF!</definedName>
    <definedName name="_252PM_19" localSheetId="51">#REF!</definedName>
    <definedName name="_252PM_19">#REF!</definedName>
    <definedName name="_252PM_20" localSheetId="38">#REF!</definedName>
    <definedName name="_252PM_20" localSheetId="43">#REF!</definedName>
    <definedName name="_252PM_20" localSheetId="51">#REF!</definedName>
    <definedName name="_252PM_20">#REF!</definedName>
    <definedName name="_252PM_25" localSheetId="16">'[27]252'!#REF!</definedName>
    <definedName name="_252PM_25" localSheetId="38">'[27]252'!#REF!</definedName>
    <definedName name="_252PM_25" localSheetId="43">'[28]252'!#REF!</definedName>
    <definedName name="_252PM_25" localSheetId="51">'[27]252'!#REF!</definedName>
    <definedName name="_252PM_25">'[27]252'!#REF!</definedName>
    <definedName name="_252PM_26" localSheetId="8">#REF!</definedName>
    <definedName name="_252PM_26" localSheetId="16">#REF!</definedName>
    <definedName name="_252PM_26" localSheetId="38">#REF!</definedName>
    <definedName name="_252PM_26" localSheetId="43">#REF!</definedName>
    <definedName name="_252PM_26" localSheetId="51">#REF!</definedName>
    <definedName name="_252PM_26">#REF!</definedName>
    <definedName name="_252PM_28" localSheetId="38">#REF!</definedName>
    <definedName name="_252PM_28" localSheetId="43">#REF!</definedName>
    <definedName name="_252PM_28" localSheetId="51">#REF!</definedName>
    <definedName name="_252PM_28">#REF!</definedName>
    <definedName name="_252PM_29" localSheetId="38">#REF!</definedName>
    <definedName name="_252PM_29" localSheetId="43">#REF!</definedName>
    <definedName name="_252PM_29" localSheetId="51">#REF!</definedName>
    <definedName name="_252PM_29">#REF!</definedName>
    <definedName name="_252PM_34" localSheetId="43">#REF!</definedName>
    <definedName name="_252PM_34">#REF!</definedName>
    <definedName name="_252PM_35" localSheetId="43">#REF!</definedName>
    <definedName name="_252PM_35">#REF!</definedName>
    <definedName name="_252PM_36" localSheetId="43">#REF!</definedName>
    <definedName name="_252PM_36">#REF!</definedName>
    <definedName name="_252PM_39" localSheetId="43">#REF!</definedName>
    <definedName name="_252PM_39">#REF!</definedName>
    <definedName name="_252PM_43" localSheetId="43">#REF!</definedName>
    <definedName name="_252PM_43">#REF!</definedName>
    <definedName name="_252PM_46" localSheetId="43">#REF!</definedName>
    <definedName name="_252PM_46">#REF!</definedName>
    <definedName name="_252PM_48" localSheetId="43">#REF!</definedName>
    <definedName name="_252PM_48">#REF!</definedName>
    <definedName name="_252PM_50" localSheetId="43">#REF!</definedName>
    <definedName name="_252PM_50">#REF!</definedName>
    <definedName name="_252PM_51" localSheetId="16">'[25]252'!#REF!</definedName>
    <definedName name="_252PM_51" localSheetId="38">'[25]252'!#REF!</definedName>
    <definedName name="_252PM_51" localSheetId="43">'[26]252'!#REF!</definedName>
    <definedName name="_252PM_51" localSheetId="51">'[25]252'!#REF!</definedName>
    <definedName name="_252PM_51">'[25]252'!#REF!</definedName>
    <definedName name="_252PM_55" localSheetId="8">#REF!</definedName>
    <definedName name="_252PM_55" localSheetId="16">#REF!</definedName>
    <definedName name="_252PM_55" localSheetId="38">#REF!</definedName>
    <definedName name="_252PM_55" localSheetId="43">#REF!</definedName>
    <definedName name="_252PM_55" localSheetId="51">#REF!</definedName>
    <definedName name="_252PM_55">#REF!</definedName>
    <definedName name="_252PM_56" localSheetId="38">#REF!</definedName>
    <definedName name="_252PM_56" localSheetId="43">#REF!</definedName>
    <definedName name="_252PM_56" localSheetId="51">#REF!</definedName>
    <definedName name="_252PM_56">#REF!</definedName>
    <definedName name="_252PM_57" localSheetId="16">'[27]252'!#REF!</definedName>
    <definedName name="_252PM_57" localSheetId="38">'[27]252'!#REF!</definedName>
    <definedName name="_252PM_57" localSheetId="43">'[28]252'!#REF!</definedName>
    <definedName name="_252PM_57" localSheetId="51">'[27]252'!#REF!</definedName>
    <definedName name="_252PM_57">'[27]252'!#REF!</definedName>
    <definedName name="_252PM_58" localSheetId="8">#REF!</definedName>
    <definedName name="_252PM_58" localSheetId="16">#REF!</definedName>
    <definedName name="_252PM_58" localSheetId="38">#REF!</definedName>
    <definedName name="_252PM_58" localSheetId="43">#REF!</definedName>
    <definedName name="_252PM_58" localSheetId="51">#REF!</definedName>
    <definedName name="_252PM_58">#REF!</definedName>
    <definedName name="_252PM_59" localSheetId="8">'[29]252'!#REF!</definedName>
    <definedName name="_252PM_59" localSheetId="16">'[29]252'!#REF!</definedName>
    <definedName name="_252PM_59" localSheetId="38">'[29]252'!#REF!</definedName>
    <definedName name="_252PM_59" localSheetId="43">'[30]252'!#REF!</definedName>
    <definedName name="_252PM_59" localSheetId="51">'[29]252'!#REF!</definedName>
    <definedName name="_252PM_59">'[29]252'!#REF!</definedName>
    <definedName name="_252PM_60" localSheetId="8">#REF!</definedName>
    <definedName name="_252PM_60" localSheetId="16">#REF!</definedName>
    <definedName name="_252PM_60" localSheetId="38">#REF!</definedName>
    <definedName name="_252PM_60" localSheetId="43">#REF!</definedName>
    <definedName name="_252PM_60" localSheetId="51">#REF!</definedName>
    <definedName name="_252PM_60">#REF!</definedName>
    <definedName name="_252PM_61" localSheetId="38">#REF!</definedName>
    <definedName name="_252PM_61" localSheetId="43">#REF!</definedName>
    <definedName name="_252PM_61" localSheetId="51">#REF!</definedName>
    <definedName name="_252PM_61">#REF!</definedName>
    <definedName name="_252PM_62" localSheetId="16">'[31]252'!#REF!</definedName>
    <definedName name="_252PM_62" localSheetId="38">'[31]252'!#REF!</definedName>
    <definedName name="_252PM_62" localSheetId="43">'[32]252'!#REF!</definedName>
    <definedName name="_252PM_62" localSheetId="51">'[31]252'!#REF!</definedName>
    <definedName name="_252PM_62">'[31]252'!#REF!</definedName>
    <definedName name="_252PM_63" localSheetId="8">#REF!</definedName>
    <definedName name="_252PM_63" localSheetId="16">#REF!</definedName>
    <definedName name="_252PM_63" localSheetId="38">#REF!</definedName>
    <definedName name="_252PM_63" localSheetId="43">#REF!</definedName>
    <definedName name="_252PM_63" localSheetId="51">#REF!</definedName>
    <definedName name="_252PM_63">#REF!</definedName>
    <definedName name="_252PM_64" localSheetId="38">#REF!</definedName>
    <definedName name="_252PM_64" localSheetId="43">#REF!</definedName>
    <definedName name="_252PM_64" localSheetId="51">#REF!</definedName>
    <definedName name="_252PM_64">#REF!</definedName>
    <definedName name="_252PM_66" localSheetId="38">#REF!</definedName>
    <definedName name="_252PM_66" localSheetId="43">#REF!</definedName>
    <definedName name="_252PM_66" localSheetId="51">#REF!</definedName>
    <definedName name="_252PM_66">#REF!</definedName>
    <definedName name="_252PM_7" localSheetId="43">#REF!</definedName>
    <definedName name="_252PM_7">#REF!</definedName>
    <definedName name="_252PM_8" localSheetId="43">#REF!</definedName>
    <definedName name="_252PM_8">#REF!</definedName>
    <definedName name="_252PM_9" localSheetId="16">'[33]252'!#REF!</definedName>
    <definedName name="_252PM_9" localSheetId="38">'[33]252'!#REF!</definedName>
    <definedName name="_252PM_9" localSheetId="43">'[34]252'!#REF!</definedName>
    <definedName name="_252PM_9" localSheetId="51">'[33]252'!#REF!</definedName>
    <definedName name="_252PM_9">'[33]252'!#REF!</definedName>
    <definedName name="_253" localSheetId="8">#REF!</definedName>
    <definedName name="_253" localSheetId="16">#REF!</definedName>
    <definedName name="_253" localSheetId="38">#REF!</definedName>
    <definedName name="_253" localSheetId="43">#REF!</definedName>
    <definedName name="_253">'253'!$A$1</definedName>
    <definedName name="_253PM" localSheetId="8">#REF!</definedName>
    <definedName name="_253PM" localSheetId="16">#REF!</definedName>
    <definedName name="_253PM" localSheetId="38">#REF!</definedName>
    <definedName name="_253PM" localSheetId="43">#REF!</definedName>
    <definedName name="_253PM">'253'!$C$73:$C$81</definedName>
    <definedName name="_254" localSheetId="8">#REF!</definedName>
    <definedName name="_254" localSheetId="16">#REF!</definedName>
    <definedName name="_254" localSheetId="38">#REF!</definedName>
    <definedName name="_254" localSheetId="43">#REF!</definedName>
    <definedName name="_254">'254'!$A$1</definedName>
    <definedName name="_254_60" localSheetId="8">#REF!</definedName>
    <definedName name="_254_60" localSheetId="16">#REF!</definedName>
    <definedName name="_254_60" localSheetId="43">#REF!</definedName>
    <definedName name="_254_60" localSheetId="51">#REF!</definedName>
    <definedName name="_254_60">#REF!</definedName>
    <definedName name="_254PM" localSheetId="8">#REF!</definedName>
    <definedName name="_254PM" localSheetId="16">'[19]254'!#REF!</definedName>
    <definedName name="_254PM" localSheetId="38">#REF!</definedName>
    <definedName name="_254PM" localSheetId="43">'[20]254'!#REF!</definedName>
    <definedName name="_254PM" localSheetId="51">'254'!#REF!</definedName>
    <definedName name="_254PM">'254'!#REF!</definedName>
    <definedName name="_254PM_10" localSheetId="8">#REF!</definedName>
    <definedName name="_254PM_10" localSheetId="16">#REF!</definedName>
    <definedName name="_254PM_10" localSheetId="43">#REF!</definedName>
    <definedName name="_254PM_10" localSheetId="51">#REF!</definedName>
    <definedName name="_254PM_10">#REF!</definedName>
    <definedName name="_254PM_11" localSheetId="8">#REF!</definedName>
    <definedName name="_254PM_11" localSheetId="43">#REF!</definedName>
    <definedName name="_254PM_11" localSheetId="51">#REF!</definedName>
    <definedName name="_254PM_11">#REF!</definedName>
    <definedName name="_254PM_12" localSheetId="8">#REF!</definedName>
    <definedName name="_254PM_12" localSheetId="43">#REF!</definedName>
    <definedName name="_254PM_12" localSheetId="51">#REF!</definedName>
    <definedName name="_254PM_12">#REF!</definedName>
    <definedName name="_254PM_14" localSheetId="43">#REF!</definedName>
    <definedName name="_254PM_14">#REF!</definedName>
    <definedName name="_254PM_15" localSheetId="43">#REF!</definedName>
    <definedName name="_254PM_15">#REF!</definedName>
    <definedName name="_254PM_16" localSheetId="43">#REF!</definedName>
    <definedName name="_254PM_16">#REF!</definedName>
    <definedName name="_254PM_17" localSheetId="16">'[23]254'!#REF!</definedName>
    <definedName name="_254PM_17" localSheetId="38">'[23]254'!#REF!</definedName>
    <definedName name="_254PM_17" localSheetId="43">'[24]254'!#REF!</definedName>
    <definedName name="_254PM_17" localSheetId="51">'[23]254'!#REF!</definedName>
    <definedName name="_254PM_17">'[23]254'!#REF!</definedName>
    <definedName name="_254PM_18" localSheetId="16">'[25]254'!#REF!</definedName>
    <definedName name="_254PM_18" localSheetId="38">'[25]254'!#REF!</definedName>
    <definedName name="_254PM_18" localSheetId="43">'[26]254'!#REF!</definedName>
    <definedName name="_254PM_18" localSheetId="51">'[25]254'!#REF!</definedName>
    <definedName name="_254PM_18">'[25]254'!#REF!</definedName>
    <definedName name="_254PM_19" localSheetId="8">#REF!</definedName>
    <definedName name="_254PM_19" localSheetId="16">#REF!</definedName>
    <definedName name="_254PM_19" localSheetId="38">#REF!</definedName>
    <definedName name="_254PM_19" localSheetId="43">#REF!</definedName>
    <definedName name="_254PM_19" localSheetId="51">#REF!</definedName>
    <definedName name="_254PM_19">#REF!</definedName>
    <definedName name="_254PM_20" localSheetId="38">#REF!</definedName>
    <definedName name="_254PM_20" localSheetId="43">#REF!</definedName>
    <definedName name="_254PM_20" localSheetId="51">#REF!</definedName>
    <definedName name="_254PM_20">#REF!</definedName>
    <definedName name="_254PM_25" localSheetId="16">'[27]254'!#REF!</definedName>
    <definedName name="_254PM_25" localSheetId="38">'[27]254'!#REF!</definedName>
    <definedName name="_254PM_25" localSheetId="43">'[28]254'!#REF!</definedName>
    <definedName name="_254PM_25" localSheetId="51">'[27]254'!#REF!</definedName>
    <definedName name="_254PM_25">'[27]254'!#REF!</definedName>
    <definedName name="_254PM_26" localSheetId="8">#REF!</definedName>
    <definedName name="_254PM_26" localSheetId="16">#REF!</definedName>
    <definedName name="_254PM_26" localSheetId="38">#REF!</definedName>
    <definedName name="_254PM_26" localSheetId="43">#REF!</definedName>
    <definedName name="_254PM_26" localSheetId="51">#REF!</definedName>
    <definedName name="_254PM_26">#REF!</definedName>
    <definedName name="_254PM_28" localSheetId="38">#REF!</definedName>
    <definedName name="_254PM_28" localSheetId="43">#REF!</definedName>
    <definedName name="_254PM_28" localSheetId="51">#REF!</definedName>
    <definedName name="_254PM_28">#REF!</definedName>
    <definedName name="_254PM_29" localSheetId="38">#REF!</definedName>
    <definedName name="_254PM_29" localSheetId="43">#REF!</definedName>
    <definedName name="_254PM_29" localSheetId="51">#REF!</definedName>
    <definedName name="_254PM_29">#REF!</definedName>
    <definedName name="_254PM_34" localSheetId="43">#REF!</definedName>
    <definedName name="_254PM_34">#REF!</definedName>
    <definedName name="_254PM_35" localSheetId="43">#REF!</definedName>
    <definedName name="_254PM_35">#REF!</definedName>
    <definedName name="_254PM_36" localSheetId="43">#REF!</definedName>
    <definedName name="_254PM_36">#REF!</definedName>
    <definedName name="_254PM_39" localSheetId="43">#REF!</definedName>
    <definedName name="_254PM_39">#REF!</definedName>
    <definedName name="_254PM_43" localSheetId="43">#REF!</definedName>
    <definedName name="_254PM_43">#REF!</definedName>
    <definedName name="_254PM_46" localSheetId="43">#REF!</definedName>
    <definedName name="_254PM_46">#REF!</definedName>
    <definedName name="_254PM_48" localSheetId="43">#REF!</definedName>
    <definedName name="_254PM_48">#REF!</definedName>
    <definedName name="_254PM_50" localSheetId="43">#REF!</definedName>
    <definedName name="_254PM_50">#REF!</definedName>
    <definedName name="_254PM_51" localSheetId="16">'[25]254'!#REF!</definedName>
    <definedName name="_254PM_51" localSheetId="38">'[25]254'!#REF!</definedName>
    <definedName name="_254PM_51" localSheetId="43">'[26]254'!#REF!</definedName>
    <definedName name="_254PM_51" localSheetId="51">'[25]254'!#REF!</definedName>
    <definedName name="_254PM_51">'[25]254'!#REF!</definedName>
    <definedName name="_254PM_55" localSheetId="8">#REF!</definedName>
    <definedName name="_254PM_55" localSheetId="16">#REF!</definedName>
    <definedName name="_254PM_55" localSheetId="38">#REF!</definedName>
    <definedName name="_254PM_55" localSheetId="43">#REF!</definedName>
    <definedName name="_254PM_55" localSheetId="51">#REF!</definedName>
    <definedName name="_254PM_55">#REF!</definedName>
    <definedName name="_254PM_56" localSheetId="38">#REF!</definedName>
    <definedName name="_254PM_56" localSheetId="43">#REF!</definedName>
    <definedName name="_254PM_56" localSheetId="51">#REF!</definedName>
    <definedName name="_254PM_56">#REF!</definedName>
    <definedName name="_254PM_57" localSheetId="16">'[27]254'!#REF!</definedName>
    <definedName name="_254PM_57" localSheetId="38">'[27]254'!#REF!</definedName>
    <definedName name="_254PM_57" localSheetId="43">'[28]254'!#REF!</definedName>
    <definedName name="_254PM_57" localSheetId="51">'[27]254'!#REF!</definedName>
    <definedName name="_254PM_57">'[27]254'!#REF!</definedName>
    <definedName name="_254PM_58" localSheetId="8">#REF!</definedName>
    <definedName name="_254PM_58" localSheetId="16">#REF!</definedName>
    <definedName name="_254PM_58" localSheetId="38">#REF!</definedName>
    <definedName name="_254PM_58" localSheetId="43">#REF!</definedName>
    <definedName name="_254PM_58" localSheetId="51">#REF!</definedName>
    <definedName name="_254PM_58">#REF!</definedName>
    <definedName name="_254PM_59" localSheetId="8">'[29]254'!#REF!</definedName>
    <definedName name="_254PM_59" localSheetId="16">'[29]254'!#REF!</definedName>
    <definedName name="_254PM_59" localSheetId="38">'[29]254'!#REF!</definedName>
    <definedName name="_254PM_59" localSheetId="43">'[30]254'!#REF!</definedName>
    <definedName name="_254PM_59" localSheetId="51">'[29]254'!#REF!</definedName>
    <definedName name="_254PM_59">'[29]254'!#REF!</definedName>
    <definedName name="_254PM_60" localSheetId="8">#REF!</definedName>
    <definedName name="_254PM_60" localSheetId="16">#REF!</definedName>
    <definedName name="_254PM_60" localSheetId="38">#REF!</definedName>
    <definedName name="_254PM_60" localSheetId="43">#REF!</definedName>
    <definedName name="_254PM_60" localSheetId="51">#REF!</definedName>
    <definedName name="_254PM_60">#REF!</definedName>
    <definedName name="_254PM_61" localSheetId="38">#REF!</definedName>
    <definedName name="_254PM_61" localSheetId="43">#REF!</definedName>
    <definedName name="_254PM_61" localSheetId="51">#REF!</definedName>
    <definedName name="_254PM_61">#REF!</definedName>
    <definedName name="_254PM_62" localSheetId="16">'[31]254'!#REF!</definedName>
    <definedName name="_254PM_62" localSheetId="38">'[31]254'!#REF!</definedName>
    <definedName name="_254PM_62" localSheetId="43">'[32]254'!#REF!</definedName>
    <definedName name="_254PM_62" localSheetId="51">'[31]254'!#REF!</definedName>
    <definedName name="_254PM_62">'[31]254'!#REF!</definedName>
    <definedName name="_254PM_63" localSheetId="8">#REF!</definedName>
    <definedName name="_254PM_63" localSheetId="16">#REF!</definedName>
    <definedName name="_254PM_63" localSheetId="38">#REF!</definedName>
    <definedName name="_254PM_63" localSheetId="43">#REF!</definedName>
    <definedName name="_254PM_63" localSheetId="51">#REF!</definedName>
    <definedName name="_254PM_63">#REF!</definedName>
    <definedName name="_254PM_64" localSheetId="38">#REF!</definedName>
    <definedName name="_254PM_64" localSheetId="43">#REF!</definedName>
    <definedName name="_254PM_64" localSheetId="51">#REF!</definedName>
    <definedName name="_254PM_64">#REF!</definedName>
    <definedName name="_254PM_66" localSheetId="38">#REF!</definedName>
    <definedName name="_254PM_66" localSheetId="43">#REF!</definedName>
    <definedName name="_254PM_66" localSheetId="51">#REF!</definedName>
    <definedName name="_254PM_66">#REF!</definedName>
    <definedName name="_254PM_7" localSheetId="43">#REF!</definedName>
    <definedName name="_254PM_7">#REF!</definedName>
    <definedName name="_254PM_8" localSheetId="43">#REF!</definedName>
    <definedName name="_254PM_8">#REF!</definedName>
    <definedName name="_254PM_9" localSheetId="16">'[33]254'!#REF!</definedName>
    <definedName name="_254PM_9" localSheetId="38">'[33]254'!#REF!</definedName>
    <definedName name="_254PM_9" localSheetId="43">'[34]254'!#REF!</definedName>
    <definedName name="_254PM_9" localSheetId="51">'[33]254'!#REF!</definedName>
    <definedName name="_254PM_9">'[33]254'!#REF!</definedName>
    <definedName name="_256257" localSheetId="8">#REF!</definedName>
    <definedName name="_256257" localSheetId="16">#REF!</definedName>
    <definedName name="_256257" localSheetId="38">#REF!</definedName>
    <definedName name="_256257" localSheetId="43">#REF!</definedName>
    <definedName name="_256257">'256257'!$A$1</definedName>
    <definedName name="_256257PM" localSheetId="8">#REF!</definedName>
    <definedName name="_256257PM" localSheetId="16">'[19]256257'!#REF!</definedName>
    <definedName name="_256257PM" localSheetId="38">#REF!</definedName>
    <definedName name="_256257PM" localSheetId="43">'[20]256257'!#REF!</definedName>
    <definedName name="_256257PM" localSheetId="51">'256257'!#REF!</definedName>
    <definedName name="_256257PM">'256257'!#REF!</definedName>
    <definedName name="_256257PM_10" localSheetId="8">#REF!</definedName>
    <definedName name="_256257PM_10" localSheetId="16">#REF!</definedName>
    <definedName name="_256257PM_10" localSheetId="38">#REF!</definedName>
    <definedName name="_256257PM_10" localSheetId="43">#REF!</definedName>
    <definedName name="_256257PM_10" localSheetId="51">#REF!</definedName>
    <definedName name="_256257PM_10">#REF!</definedName>
    <definedName name="_256257PM_11" localSheetId="8">#REF!</definedName>
    <definedName name="_256257PM_11" localSheetId="43">#REF!</definedName>
    <definedName name="_256257PM_11" localSheetId="51">#REF!</definedName>
    <definedName name="_256257PM_11">#REF!</definedName>
    <definedName name="_256257PM_12" localSheetId="43">#REF!</definedName>
    <definedName name="_256257PM_12" localSheetId="51">#REF!</definedName>
    <definedName name="_256257PM_12">#REF!</definedName>
    <definedName name="_256257PM_14" localSheetId="43">#REF!</definedName>
    <definedName name="_256257PM_14">#REF!</definedName>
    <definedName name="_256257PM_15" localSheetId="43">#REF!</definedName>
    <definedName name="_256257PM_15">#REF!</definedName>
    <definedName name="_256257PM_16" localSheetId="43">#REF!</definedName>
    <definedName name="_256257PM_16">#REF!</definedName>
    <definedName name="_256257PM_17" localSheetId="16">'[23]256257'!#REF!</definedName>
    <definedName name="_256257PM_17" localSheetId="38">'[23]256257'!#REF!</definedName>
    <definedName name="_256257PM_17" localSheetId="43">'[24]256257'!#REF!</definedName>
    <definedName name="_256257PM_17" localSheetId="51">'[23]256257'!#REF!</definedName>
    <definedName name="_256257PM_17">'[23]256257'!#REF!</definedName>
    <definedName name="_256257PM_18" localSheetId="16">'[25]256257'!#REF!</definedName>
    <definedName name="_256257PM_18" localSheetId="38">'[25]256257'!#REF!</definedName>
    <definedName name="_256257PM_18" localSheetId="43">'[26]256257'!#REF!</definedName>
    <definedName name="_256257PM_18" localSheetId="51">'[25]256257'!#REF!</definedName>
    <definedName name="_256257PM_18">'[25]256257'!#REF!</definedName>
    <definedName name="_256257PM_19" localSheetId="8">#REF!</definedName>
    <definedName name="_256257PM_19" localSheetId="16">#REF!</definedName>
    <definedName name="_256257PM_19" localSheetId="38">#REF!</definedName>
    <definedName name="_256257PM_19" localSheetId="43">#REF!</definedName>
    <definedName name="_256257PM_19" localSheetId="51">#REF!</definedName>
    <definedName name="_256257PM_19">#REF!</definedName>
    <definedName name="_256257PM_20" localSheetId="38">#REF!</definedName>
    <definedName name="_256257PM_20" localSheetId="43">#REF!</definedName>
    <definedName name="_256257PM_20" localSheetId="51">#REF!</definedName>
    <definedName name="_256257PM_20">#REF!</definedName>
    <definedName name="_256257PM_25" localSheetId="16">'[27]256257'!#REF!</definedName>
    <definedName name="_256257PM_25" localSheetId="38">'[27]256257'!#REF!</definedName>
    <definedName name="_256257PM_25" localSheetId="43">'[28]256257'!#REF!</definedName>
    <definedName name="_256257PM_25" localSheetId="51">'[27]256257'!#REF!</definedName>
    <definedName name="_256257PM_25">'[27]256257'!#REF!</definedName>
    <definedName name="_256257PM_26" localSheetId="8">#REF!</definedName>
    <definedName name="_256257PM_26" localSheetId="16">#REF!</definedName>
    <definedName name="_256257PM_26" localSheetId="38">#REF!</definedName>
    <definedName name="_256257PM_26" localSheetId="43">#REF!</definedName>
    <definedName name="_256257PM_26" localSheetId="51">#REF!</definedName>
    <definedName name="_256257PM_26">#REF!</definedName>
    <definedName name="_256257PM_28" localSheetId="38">#REF!</definedName>
    <definedName name="_256257PM_28" localSheetId="43">#REF!</definedName>
    <definedName name="_256257PM_28" localSheetId="51">#REF!</definedName>
    <definedName name="_256257PM_28">#REF!</definedName>
    <definedName name="_256257PM_29" localSheetId="38">#REF!</definedName>
    <definedName name="_256257PM_29" localSheetId="43">#REF!</definedName>
    <definedName name="_256257PM_29" localSheetId="51">#REF!</definedName>
    <definedName name="_256257PM_29">#REF!</definedName>
    <definedName name="_256257PM_34" localSheetId="43">#REF!</definedName>
    <definedName name="_256257PM_34">#REF!</definedName>
    <definedName name="_256257PM_35" localSheetId="43">#REF!</definedName>
    <definedName name="_256257PM_35">#REF!</definedName>
    <definedName name="_256257PM_36" localSheetId="43">#REF!</definedName>
    <definedName name="_256257PM_36">#REF!</definedName>
    <definedName name="_256257PM_39" localSheetId="43">#REF!</definedName>
    <definedName name="_256257PM_39">#REF!</definedName>
    <definedName name="_256257PM_43" localSheetId="43">#REF!</definedName>
    <definedName name="_256257PM_43">#REF!</definedName>
    <definedName name="_256257PM_46" localSheetId="43">#REF!</definedName>
    <definedName name="_256257PM_46">#REF!</definedName>
    <definedName name="_256257PM_48" localSheetId="43">#REF!</definedName>
    <definedName name="_256257PM_48">#REF!</definedName>
    <definedName name="_256257PM_50" localSheetId="43">#REF!</definedName>
    <definedName name="_256257PM_50">#REF!</definedName>
    <definedName name="_256257PM_51" localSheetId="16">'[25]256257'!#REF!</definedName>
    <definedName name="_256257PM_51" localSheetId="38">'[25]256257'!#REF!</definedName>
    <definedName name="_256257PM_51" localSheetId="43">'[26]256257'!#REF!</definedName>
    <definedName name="_256257PM_51" localSheetId="51">'[25]256257'!#REF!</definedName>
    <definedName name="_256257PM_51">'[25]256257'!#REF!</definedName>
    <definedName name="_256257PM_55" localSheetId="8">#REF!</definedName>
    <definedName name="_256257PM_55" localSheetId="16">#REF!</definedName>
    <definedName name="_256257PM_55" localSheetId="38">#REF!</definedName>
    <definedName name="_256257PM_55" localSheetId="43">#REF!</definedName>
    <definedName name="_256257PM_55" localSheetId="51">#REF!</definedName>
    <definedName name="_256257PM_55">#REF!</definedName>
    <definedName name="_256257PM_56" localSheetId="38">#REF!</definedName>
    <definedName name="_256257PM_56" localSheetId="43">#REF!</definedName>
    <definedName name="_256257PM_56" localSheetId="51">#REF!</definedName>
    <definedName name="_256257PM_56">#REF!</definedName>
    <definedName name="_256257PM_57" localSheetId="16">'[27]256257'!#REF!</definedName>
    <definedName name="_256257PM_57" localSheetId="38">'[27]256257'!#REF!</definedName>
    <definedName name="_256257PM_57" localSheetId="43">'[28]256257'!#REF!</definedName>
    <definedName name="_256257PM_57" localSheetId="51">'[27]256257'!#REF!</definedName>
    <definedName name="_256257PM_57">'[27]256257'!#REF!</definedName>
    <definedName name="_256257PM_58" localSheetId="8">#REF!</definedName>
    <definedName name="_256257PM_58" localSheetId="16">#REF!</definedName>
    <definedName name="_256257PM_58" localSheetId="38">#REF!</definedName>
    <definedName name="_256257PM_58" localSheetId="43">#REF!</definedName>
    <definedName name="_256257PM_58" localSheetId="51">#REF!</definedName>
    <definedName name="_256257PM_58">#REF!</definedName>
    <definedName name="_256257PM_59" localSheetId="8">'[29]256257'!#REF!</definedName>
    <definedName name="_256257PM_59" localSheetId="16">'[29]256257'!#REF!</definedName>
    <definedName name="_256257PM_59" localSheetId="38">'[29]256257'!#REF!</definedName>
    <definedName name="_256257PM_59" localSheetId="43">'[30]256257'!#REF!</definedName>
    <definedName name="_256257PM_59" localSheetId="51">'[29]256257'!#REF!</definedName>
    <definedName name="_256257PM_59">'[29]256257'!#REF!</definedName>
    <definedName name="_256257PM_60" localSheetId="16">'[11]256257'!#REF!</definedName>
    <definedName name="_256257PM_60" localSheetId="38">'[11]256257'!#REF!</definedName>
    <definedName name="_256257PM_60" localSheetId="43">'[12]256257'!#REF!</definedName>
    <definedName name="_256257PM_60" localSheetId="51">'[11]256257'!#REF!</definedName>
    <definedName name="_256257PM_60">'[11]256257'!#REF!</definedName>
    <definedName name="_256257PM_61" localSheetId="16">'[13]256257'!#REF!</definedName>
    <definedName name="_256257PM_61" localSheetId="38">'[13]256257'!#REF!</definedName>
    <definedName name="_256257PM_61" localSheetId="43">'[14]256257'!#REF!</definedName>
    <definedName name="_256257PM_61" localSheetId="51">'[13]256257'!#REF!</definedName>
    <definedName name="_256257PM_61">'[13]256257'!#REF!</definedName>
    <definedName name="_256257PM_62" localSheetId="16">'[31]256257'!#REF!</definedName>
    <definedName name="_256257PM_62" localSheetId="38">'[31]256257'!#REF!</definedName>
    <definedName name="_256257PM_62" localSheetId="43">'[32]256257'!#REF!</definedName>
    <definedName name="_256257PM_62" localSheetId="51">'[31]256257'!#REF!</definedName>
    <definedName name="_256257PM_62">'[31]256257'!#REF!</definedName>
    <definedName name="_256257PM_63" localSheetId="8">#REF!</definedName>
    <definedName name="_256257PM_63" localSheetId="16">#REF!</definedName>
    <definedName name="_256257PM_63" localSheetId="38">#REF!</definedName>
    <definedName name="_256257PM_63" localSheetId="43">#REF!</definedName>
    <definedName name="_256257PM_63" localSheetId="51">#REF!</definedName>
    <definedName name="_256257PM_63">#REF!</definedName>
    <definedName name="_256257PM_64" localSheetId="38">#REF!</definedName>
    <definedName name="_256257PM_64" localSheetId="43">#REF!</definedName>
    <definedName name="_256257PM_64" localSheetId="51">#REF!</definedName>
    <definedName name="_256257PM_64">#REF!</definedName>
    <definedName name="_256257PM_66" localSheetId="38">#REF!</definedName>
    <definedName name="_256257PM_66" localSheetId="43">#REF!</definedName>
    <definedName name="_256257PM_66" localSheetId="51">#REF!</definedName>
    <definedName name="_256257PM_66">#REF!</definedName>
    <definedName name="_256257PM_7" localSheetId="43">#REF!</definedName>
    <definedName name="_256257PM_7">#REF!</definedName>
    <definedName name="_256257PM_8" localSheetId="43">#REF!</definedName>
    <definedName name="_256257PM_8">#REF!</definedName>
    <definedName name="_256257PM_9" localSheetId="16">'[33]256257'!#REF!</definedName>
    <definedName name="_256257PM_9" localSheetId="38">'[33]256257'!#REF!</definedName>
    <definedName name="_256257PM_9" localSheetId="43">'[34]256257'!#REF!</definedName>
    <definedName name="_256257PM_9" localSheetId="51">'[33]256257'!#REF!</definedName>
    <definedName name="_256257PM_9">'[33]256257'!#REF!</definedName>
    <definedName name="_261" localSheetId="8">#REF!</definedName>
    <definedName name="_261" localSheetId="16">#REF!</definedName>
    <definedName name="_261" localSheetId="38">#REF!</definedName>
    <definedName name="_261" localSheetId="43">#REF!</definedName>
    <definedName name="_261">'261'!$A$1</definedName>
    <definedName name="_261_17" localSheetId="8">#REF!</definedName>
    <definedName name="_261_17" localSheetId="16">#REF!</definedName>
    <definedName name="_261_17" localSheetId="38">#REF!</definedName>
    <definedName name="_261_17" localSheetId="43">#REF!</definedName>
    <definedName name="_261_17" localSheetId="51">#REF!</definedName>
    <definedName name="_261_17">#REF!</definedName>
    <definedName name="_261PM" localSheetId="8">#REF!</definedName>
    <definedName name="_261PM" localSheetId="16">'[19]261'!#REF!</definedName>
    <definedName name="_261PM" localSheetId="38">#REF!</definedName>
    <definedName name="_261PM" localSheetId="43">'[20]261'!#REF!</definedName>
    <definedName name="_261PM" localSheetId="51">'261'!#REF!</definedName>
    <definedName name="_261PM">'261'!#REF!</definedName>
    <definedName name="_261PM_10" localSheetId="8">#REF!</definedName>
    <definedName name="_261PM_10" localSheetId="16">#REF!</definedName>
    <definedName name="_261PM_10" localSheetId="43">#REF!</definedName>
    <definedName name="_261PM_10" localSheetId="51">#REF!</definedName>
    <definedName name="_261PM_10">#REF!</definedName>
    <definedName name="_261PM_11" localSheetId="8">#REF!</definedName>
    <definedName name="_261PM_11" localSheetId="43">#REF!</definedName>
    <definedName name="_261PM_11" localSheetId="51">#REF!</definedName>
    <definedName name="_261PM_11">#REF!</definedName>
    <definedName name="_261PM_12" localSheetId="8">#REF!</definedName>
    <definedName name="_261PM_12" localSheetId="43">#REF!</definedName>
    <definedName name="_261PM_12" localSheetId="51">#REF!</definedName>
    <definedName name="_261PM_12">#REF!</definedName>
    <definedName name="_261PM_14" localSheetId="43">#REF!</definedName>
    <definedName name="_261PM_14">#REF!</definedName>
    <definedName name="_261PM_15" localSheetId="43">#REF!</definedName>
    <definedName name="_261PM_15">#REF!</definedName>
    <definedName name="_261PM_16" localSheetId="43">#REF!</definedName>
    <definedName name="_261PM_16">#REF!</definedName>
    <definedName name="_261PM_17" localSheetId="43">#REF!</definedName>
    <definedName name="_261PM_17">#REF!</definedName>
    <definedName name="_261PM_18" localSheetId="16">'[25]261'!#REF!</definedName>
    <definedName name="_261PM_18" localSheetId="38">'[25]261'!#REF!</definedName>
    <definedName name="_261PM_18" localSheetId="43">'[26]261'!#REF!</definedName>
    <definedName name="_261PM_18" localSheetId="51">'[25]261'!#REF!</definedName>
    <definedName name="_261PM_18">'[25]261'!#REF!</definedName>
    <definedName name="_261PM_19" localSheetId="8">#REF!</definedName>
    <definedName name="_261PM_19" localSheetId="16">#REF!</definedName>
    <definedName name="_261PM_19" localSheetId="38">#REF!</definedName>
    <definedName name="_261PM_19" localSheetId="43">#REF!</definedName>
    <definedName name="_261PM_19" localSheetId="51">#REF!</definedName>
    <definedName name="_261PM_19">#REF!</definedName>
    <definedName name="_261PM_20" localSheetId="38">#REF!</definedName>
    <definedName name="_261PM_20" localSheetId="43">#REF!</definedName>
    <definedName name="_261PM_20" localSheetId="51">#REF!</definedName>
    <definedName name="_261PM_20">#REF!</definedName>
    <definedName name="_261PM_25" localSheetId="16">'[27]261'!#REF!</definedName>
    <definedName name="_261PM_25" localSheetId="38">'[27]261'!#REF!</definedName>
    <definedName name="_261PM_25" localSheetId="43">'[28]261'!#REF!</definedName>
    <definedName name="_261PM_25" localSheetId="51">'[27]261'!#REF!</definedName>
    <definedName name="_261PM_25">'[27]261'!#REF!</definedName>
    <definedName name="_261PM_26" localSheetId="8">#REF!</definedName>
    <definedName name="_261PM_26" localSheetId="16">#REF!</definedName>
    <definedName name="_261PM_26" localSheetId="38">#REF!</definedName>
    <definedName name="_261PM_26" localSheetId="43">#REF!</definedName>
    <definedName name="_261PM_26" localSheetId="51">#REF!</definedName>
    <definedName name="_261PM_26">#REF!</definedName>
    <definedName name="_261PM_28" localSheetId="38">#REF!</definedName>
    <definedName name="_261PM_28" localSheetId="43">#REF!</definedName>
    <definedName name="_261PM_28" localSheetId="51">#REF!</definedName>
    <definedName name="_261PM_28">#REF!</definedName>
    <definedName name="_261PM_29" localSheetId="38">#REF!</definedName>
    <definedName name="_261PM_29" localSheetId="43">#REF!</definedName>
    <definedName name="_261PM_29" localSheetId="51">#REF!</definedName>
    <definedName name="_261PM_29">#REF!</definedName>
    <definedName name="_261PM_34" localSheetId="43">#REF!</definedName>
    <definedName name="_261PM_34">#REF!</definedName>
    <definedName name="_261PM_35" localSheetId="43">#REF!</definedName>
    <definedName name="_261PM_35">#REF!</definedName>
    <definedName name="_261PM_36" localSheetId="43">#REF!</definedName>
    <definedName name="_261PM_36">#REF!</definedName>
    <definedName name="_261PM_39" localSheetId="43">#REF!</definedName>
    <definedName name="_261PM_39">#REF!</definedName>
    <definedName name="_261PM_40" localSheetId="43">#REF!</definedName>
    <definedName name="_261PM_40">#REF!</definedName>
    <definedName name="_261PM_41" localSheetId="43">#REF!</definedName>
    <definedName name="_261PM_41">#REF!</definedName>
    <definedName name="_261PM_43" localSheetId="43">#REF!</definedName>
    <definedName name="_261PM_43">#REF!</definedName>
    <definedName name="_261PM_46" localSheetId="43">#REF!</definedName>
    <definedName name="_261PM_46">#REF!</definedName>
    <definedName name="_261PM_48" localSheetId="43">#REF!</definedName>
    <definedName name="_261PM_48">#REF!</definedName>
    <definedName name="_261PM_50" localSheetId="43">#REF!</definedName>
    <definedName name="_261PM_50">#REF!</definedName>
    <definedName name="_261PM_51" localSheetId="16">'[25]261'!#REF!</definedName>
    <definedName name="_261PM_51" localSheetId="38">'[25]261'!#REF!</definedName>
    <definedName name="_261PM_51" localSheetId="43">'[26]261'!#REF!</definedName>
    <definedName name="_261PM_51" localSheetId="51">'[25]261'!#REF!</definedName>
    <definedName name="_261PM_51">'[25]261'!#REF!</definedName>
    <definedName name="_261PM_55" localSheetId="8">#REF!</definedName>
    <definedName name="_261PM_55" localSheetId="16">#REF!</definedName>
    <definedName name="_261PM_55" localSheetId="38">#REF!</definedName>
    <definedName name="_261PM_55" localSheetId="43">#REF!</definedName>
    <definedName name="_261PM_55" localSheetId="51">#REF!</definedName>
    <definedName name="_261PM_55">#REF!</definedName>
    <definedName name="_261PM_56" localSheetId="38">#REF!</definedName>
    <definedName name="_261PM_56" localSheetId="43">#REF!</definedName>
    <definedName name="_261PM_56" localSheetId="51">#REF!</definedName>
    <definedName name="_261PM_56">#REF!</definedName>
    <definedName name="_261PM_57" localSheetId="16">'[27]261'!#REF!</definedName>
    <definedName name="_261PM_57" localSheetId="38">'[27]261'!#REF!</definedName>
    <definedName name="_261PM_57" localSheetId="43">'[28]261'!#REF!</definedName>
    <definedName name="_261PM_57" localSheetId="51">'[27]261'!#REF!</definedName>
    <definedName name="_261PM_57">'[27]261'!#REF!</definedName>
    <definedName name="_261PM_58" localSheetId="8">#REF!</definedName>
    <definedName name="_261PM_58" localSheetId="16">#REF!</definedName>
    <definedName name="_261PM_58" localSheetId="38">#REF!</definedName>
    <definedName name="_261PM_58" localSheetId="43">#REF!</definedName>
    <definedName name="_261PM_58" localSheetId="51">#REF!</definedName>
    <definedName name="_261PM_58">#REF!</definedName>
    <definedName name="_261PM_59" localSheetId="8">'[29]261'!#REF!</definedName>
    <definedName name="_261PM_59" localSheetId="16">'[29]261'!#REF!</definedName>
    <definedName name="_261PM_59" localSheetId="38">'[29]261'!#REF!</definedName>
    <definedName name="_261PM_59" localSheetId="43">'[30]261'!#REF!</definedName>
    <definedName name="_261PM_59" localSheetId="51">'[29]261'!#REF!</definedName>
    <definedName name="_261PM_59">'[29]261'!#REF!</definedName>
    <definedName name="_261PM_60" localSheetId="16">'[11]261'!#REF!</definedName>
    <definedName name="_261PM_60" localSheetId="38">'[11]261'!#REF!</definedName>
    <definedName name="_261PM_60" localSheetId="43">'[12]261'!#REF!</definedName>
    <definedName name="_261PM_60" localSheetId="51">'[11]261'!#REF!</definedName>
    <definedName name="_261PM_60">'[11]261'!#REF!</definedName>
    <definedName name="_261PM_61" localSheetId="16">'[13]261'!#REF!</definedName>
    <definedName name="_261PM_61" localSheetId="38">'[13]261'!#REF!</definedName>
    <definedName name="_261PM_61" localSheetId="43">'[14]261'!#REF!</definedName>
    <definedName name="_261PM_61" localSheetId="51">'[13]261'!#REF!</definedName>
    <definedName name="_261PM_61">'[13]261'!#REF!</definedName>
    <definedName name="_261PM_62" localSheetId="16">'[31]261'!#REF!</definedName>
    <definedName name="_261PM_62" localSheetId="38">'[31]261'!#REF!</definedName>
    <definedName name="_261PM_62" localSheetId="43">'[32]261'!#REF!</definedName>
    <definedName name="_261PM_62" localSheetId="51">'[31]261'!#REF!</definedName>
    <definedName name="_261PM_62">'[31]261'!#REF!</definedName>
    <definedName name="_261PM_63" localSheetId="8">#REF!</definedName>
    <definedName name="_261PM_63" localSheetId="16">#REF!</definedName>
    <definedName name="_261PM_63" localSheetId="38">#REF!</definedName>
    <definedName name="_261PM_63" localSheetId="43">#REF!</definedName>
    <definedName name="_261PM_63" localSheetId="51">#REF!</definedName>
    <definedName name="_261PM_63">#REF!</definedName>
    <definedName name="_261PM_64" localSheetId="38">#REF!</definedName>
    <definedName name="_261PM_64" localSheetId="43">#REF!</definedName>
    <definedName name="_261PM_64" localSheetId="51">#REF!</definedName>
    <definedName name="_261PM_64">#REF!</definedName>
    <definedName name="_261PM_66" localSheetId="38">#REF!</definedName>
    <definedName name="_261PM_66" localSheetId="43">#REF!</definedName>
    <definedName name="_261PM_66" localSheetId="51">#REF!</definedName>
    <definedName name="_261PM_66">#REF!</definedName>
    <definedName name="_261PM_7" localSheetId="43">#REF!</definedName>
    <definedName name="_261PM_7">#REF!</definedName>
    <definedName name="_261PM_8" localSheetId="43">#REF!</definedName>
    <definedName name="_261PM_8">#REF!</definedName>
    <definedName name="_261PM_9" localSheetId="16">'[33]261'!#REF!</definedName>
    <definedName name="_261PM_9" localSheetId="38">'[33]261'!#REF!</definedName>
    <definedName name="_261PM_9" localSheetId="43">'[34]261'!#REF!</definedName>
    <definedName name="_261PM_9" localSheetId="51">'[33]261'!#REF!</definedName>
    <definedName name="_261PM_9">'[33]261'!#REF!</definedName>
    <definedName name="_262263" localSheetId="8">#REF!</definedName>
    <definedName name="_262263" localSheetId="16">#REF!</definedName>
    <definedName name="_262263" localSheetId="38">#REF!</definedName>
    <definedName name="_262263" localSheetId="43">'262263 a'!$A$1</definedName>
    <definedName name="_262263" localSheetId="51">#REF!</definedName>
    <definedName name="_262263">#REF!</definedName>
    <definedName name="_262263PM" localSheetId="8">#REF!</definedName>
    <definedName name="_262263PM" localSheetId="16">#REF!</definedName>
    <definedName name="_262263PM" localSheetId="38">#REF!</definedName>
    <definedName name="_262263PM" localSheetId="43">'262263 a'!$B$162:$B$172</definedName>
    <definedName name="_262263PM" localSheetId="51">#REF!</definedName>
    <definedName name="_262263PM">#REF!</definedName>
    <definedName name="_262263PM_17" localSheetId="8">'[23]262263'!#REF!</definedName>
    <definedName name="_262263PM_17" localSheetId="16">'[23]262263'!#REF!</definedName>
    <definedName name="_262263PM_17" localSheetId="38">'[23]262263'!#REF!</definedName>
    <definedName name="_262263PM_17" localSheetId="43">'[24]262263'!#REF!</definedName>
    <definedName name="_262263PM_17" localSheetId="51">'[23]262263'!#REF!</definedName>
    <definedName name="_262263PM_17">'[23]262263'!#REF!</definedName>
    <definedName name="_266267" localSheetId="8">#REF!</definedName>
    <definedName name="_266267" localSheetId="16">#REF!</definedName>
    <definedName name="_266267" localSheetId="38">#REF!</definedName>
    <definedName name="_266267" localSheetId="43">'262263 a'!$A$1</definedName>
    <definedName name="_266267" localSheetId="51">#REF!</definedName>
    <definedName name="_266267">#REF!</definedName>
    <definedName name="_266267PM" localSheetId="8">#REF!</definedName>
    <definedName name="_266267PM" localSheetId="16">'[19]266267'!#REF!</definedName>
    <definedName name="_266267PM" localSheetId="38">#REF!</definedName>
    <definedName name="_266267PM" localSheetId="43">'[20]266267'!#REF!</definedName>
    <definedName name="_266267PM" localSheetId="51">'266267'!#REF!</definedName>
    <definedName name="_266267PM">'266267'!#REF!</definedName>
    <definedName name="_266267PM_10" localSheetId="8">#REF!</definedName>
    <definedName name="_266267PM_10" localSheetId="16">#REF!</definedName>
    <definedName name="_266267PM_10" localSheetId="38">#REF!</definedName>
    <definedName name="_266267PM_10" localSheetId="43">#REF!</definedName>
    <definedName name="_266267PM_10" localSheetId="51">#REF!</definedName>
    <definedName name="_266267PM_10">#REF!</definedName>
    <definedName name="_266267PM_11" localSheetId="8">#REF!</definedName>
    <definedName name="_266267PM_11" localSheetId="43">#REF!</definedName>
    <definedName name="_266267PM_11" localSheetId="51">#REF!</definedName>
    <definedName name="_266267PM_11">#REF!</definedName>
    <definedName name="_266267PM_12" localSheetId="43">#REF!</definedName>
    <definedName name="_266267PM_12" localSheetId="51">#REF!</definedName>
    <definedName name="_266267PM_12">#REF!</definedName>
    <definedName name="_266267PM_14" localSheetId="43">#REF!</definedName>
    <definedName name="_266267PM_14">#REF!</definedName>
    <definedName name="_266267PM_15" localSheetId="43">#REF!</definedName>
    <definedName name="_266267PM_15">#REF!</definedName>
    <definedName name="_266267PM_16" localSheetId="43">#REF!</definedName>
    <definedName name="_266267PM_16">#REF!</definedName>
    <definedName name="_266267PM_17" localSheetId="16">'[23]266267'!#REF!</definedName>
    <definedName name="_266267PM_17" localSheetId="38">'[23]266267'!#REF!</definedName>
    <definedName name="_266267PM_17" localSheetId="43">'[24]266267'!#REF!</definedName>
    <definedName name="_266267PM_17" localSheetId="51">'[23]266267'!#REF!</definedName>
    <definedName name="_266267PM_17">'[23]266267'!#REF!</definedName>
    <definedName name="_266267PM_18" localSheetId="16">'[25]266267'!#REF!</definedName>
    <definedName name="_266267PM_18" localSheetId="38">'[25]266267'!#REF!</definedName>
    <definedName name="_266267PM_18" localSheetId="43">'[26]266267'!#REF!</definedName>
    <definedName name="_266267PM_18" localSheetId="51">'[25]266267'!#REF!</definedName>
    <definedName name="_266267PM_18">'[25]266267'!#REF!</definedName>
    <definedName name="_266267PM_19" localSheetId="8">#REF!</definedName>
    <definedName name="_266267PM_19" localSheetId="16">#REF!</definedName>
    <definedName name="_266267PM_19" localSheetId="38">#REF!</definedName>
    <definedName name="_266267PM_19" localSheetId="43">#REF!</definedName>
    <definedName name="_266267PM_19" localSheetId="51">#REF!</definedName>
    <definedName name="_266267PM_19">#REF!</definedName>
    <definedName name="_266267PM_20" localSheetId="38">#REF!</definedName>
    <definedName name="_266267PM_20" localSheetId="43">#REF!</definedName>
    <definedName name="_266267PM_20" localSheetId="51">#REF!</definedName>
    <definedName name="_266267PM_20">#REF!</definedName>
    <definedName name="_266267PM_25" localSheetId="16">'[27]266267'!#REF!</definedName>
    <definedName name="_266267PM_25" localSheetId="38">'[27]266267'!#REF!</definedName>
    <definedName name="_266267PM_25" localSheetId="43">'[28]266267'!#REF!</definedName>
    <definedName name="_266267PM_25" localSheetId="51">'[27]266267'!#REF!</definedName>
    <definedName name="_266267PM_25">'[27]266267'!#REF!</definedName>
    <definedName name="_266267PM_26" localSheetId="8">#REF!</definedName>
    <definedName name="_266267PM_26" localSheetId="16">#REF!</definedName>
    <definedName name="_266267PM_26" localSheetId="38">#REF!</definedName>
    <definedName name="_266267PM_26" localSheetId="43">#REF!</definedName>
    <definedName name="_266267PM_26" localSheetId="51">#REF!</definedName>
    <definedName name="_266267PM_26">#REF!</definedName>
    <definedName name="_266267PM_28" localSheetId="38">#REF!</definedName>
    <definedName name="_266267PM_28" localSheetId="43">#REF!</definedName>
    <definedName name="_266267PM_28" localSheetId="51">#REF!</definedName>
    <definedName name="_266267PM_28">#REF!</definedName>
    <definedName name="_266267PM_29" localSheetId="38">#REF!</definedName>
    <definedName name="_266267PM_29" localSheetId="43">#REF!</definedName>
    <definedName name="_266267PM_29" localSheetId="51">#REF!</definedName>
    <definedName name="_266267PM_29">#REF!</definedName>
    <definedName name="_266267PM_34" localSheetId="43">#REF!</definedName>
    <definedName name="_266267PM_34">#REF!</definedName>
    <definedName name="_266267PM_35" localSheetId="43">#REF!</definedName>
    <definedName name="_266267PM_35">#REF!</definedName>
    <definedName name="_266267PM_36" localSheetId="43">#REF!</definedName>
    <definedName name="_266267PM_36">#REF!</definedName>
    <definedName name="_266267PM_39" localSheetId="43">#REF!</definedName>
    <definedName name="_266267PM_39">#REF!</definedName>
    <definedName name="_266267PM_40" localSheetId="43">#REF!</definedName>
    <definedName name="_266267PM_40">#REF!</definedName>
    <definedName name="_266267PM_41" localSheetId="43">#REF!</definedName>
    <definedName name="_266267PM_41">#REF!</definedName>
    <definedName name="_266267PM_43" localSheetId="43">#REF!</definedName>
    <definedName name="_266267PM_43">#REF!</definedName>
    <definedName name="_266267PM_46" localSheetId="43">#REF!</definedName>
    <definedName name="_266267PM_46">#REF!</definedName>
    <definedName name="_266267PM_48" localSheetId="43">#REF!</definedName>
    <definedName name="_266267PM_48">#REF!</definedName>
    <definedName name="_266267PM_50" localSheetId="43">#REF!</definedName>
    <definedName name="_266267PM_50">#REF!</definedName>
    <definedName name="_266267PM_51" localSheetId="16">'[25]266267'!#REF!</definedName>
    <definedName name="_266267PM_51" localSheetId="38">'[25]266267'!#REF!</definedName>
    <definedName name="_266267PM_51" localSheetId="43">'[26]266267'!#REF!</definedName>
    <definedName name="_266267PM_51" localSheetId="51">'[25]266267'!#REF!</definedName>
    <definedName name="_266267PM_51">'[25]266267'!#REF!</definedName>
    <definedName name="_266267PM_55" localSheetId="8">#REF!</definedName>
    <definedName name="_266267PM_55" localSheetId="16">#REF!</definedName>
    <definedName name="_266267PM_55" localSheetId="38">#REF!</definedName>
    <definedName name="_266267PM_55" localSheetId="43">#REF!</definedName>
    <definedName name="_266267PM_55" localSheetId="51">#REF!</definedName>
    <definedName name="_266267PM_55">#REF!</definedName>
    <definedName name="_266267PM_56" localSheetId="38">#REF!</definedName>
    <definedName name="_266267PM_56" localSheetId="43">#REF!</definedName>
    <definedName name="_266267PM_56" localSheetId="51">#REF!</definedName>
    <definedName name="_266267PM_56">#REF!</definedName>
    <definedName name="_266267PM_57" localSheetId="16">'[27]266267'!#REF!</definedName>
    <definedName name="_266267PM_57" localSheetId="38">'[27]266267'!#REF!</definedName>
    <definedName name="_266267PM_57" localSheetId="43">'[28]266267'!#REF!</definedName>
    <definedName name="_266267PM_57" localSheetId="51">'[27]266267'!#REF!</definedName>
    <definedName name="_266267PM_57">'[27]266267'!#REF!</definedName>
    <definedName name="_266267PM_58" localSheetId="8">#REF!</definedName>
    <definedName name="_266267PM_58" localSheetId="16">#REF!</definedName>
    <definedName name="_266267PM_58" localSheetId="38">#REF!</definedName>
    <definedName name="_266267PM_58" localSheetId="43">#REF!</definedName>
    <definedName name="_266267PM_58" localSheetId="51">#REF!</definedName>
    <definedName name="_266267PM_58">#REF!</definedName>
    <definedName name="_266267PM_59" localSheetId="8">'[29]266267'!#REF!</definedName>
    <definedName name="_266267PM_59" localSheetId="16">'[29]266267'!#REF!</definedName>
    <definedName name="_266267PM_59" localSheetId="38">'[29]266267'!#REF!</definedName>
    <definedName name="_266267PM_59" localSheetId="43">'[30]266267'!#REF!</definedName>
    <definedName name="_266267PM_59" localSheetId="51">'[29]266267'!#REF!</definedName>
    <definedName name="_266267PM_59">'[29]266267'!#REF!</definedName>
    <definedName name="_266267PM_60" localSheetId="16">'[11]266267'!#REF!</definedName>
    <definedName name="_266267PM_60" localSheetId="38">'[11]266267'!#REF!</definedName>
    <definedName name="_266267PM_60" localSheetId="43">'[12]266267'!#REF!</definedName>
    <definedName name="_266267PM_60" localSheetId="51">'[11]266267'!#REF!</definedName>
    <definedName name="_266267PM_60">'[11]266267'!#REF!</definedName>
    <definedName name="_266267PM_61" localSheetId="16">'[13]266267'!#REF!</definedName>
    <definedName name="_266267PM_61" localSheetId="38">'[13]266267'!#REF!</definedName>
    <definedName name="_266267PM_61" localSheetId="43">'[14]266267'!#REF!</definedName>
    <definedName name="_266267PM_61" localSheetId="51">'[13]266267'!#REF!</definedName>
    <definedName name="_266267PM_61">'[13]266267'!#REF!</definedName>
    <definedName name="_266267PM_62" localSheetId="16">'[31]266267'!#REF!</definedName>
    <definedName name="_266267PM_62" localSheetId="38">'[31]266267'!#REF!</definedName>
    <definedName name="_266267PM_62" localSheetId="43">'[32]266267'!#REF!</definedName>
    <definedName name="_266267PM_62" localSheetId="51">'[31]266267'!#REF!</definedName>
    <definedName name="_266267PM_62">'[31]266267'!#REF!</definedName>
    <definedName name="_266267PM_63" localSheetId="8">#REF!</definedName>
    <definedName name="_266267PM_63" localSheetId="16">#REF!</definedName>
    <definedName name="_266267PM_63" localSheetId="38">#REF!</definedName>
    <definedName name="_266267PM_63" localSheetId="43">#REF!</definedName>
    <definedName name="_266267PM_63" localSheetId="51">#REF!</definedName>
    <definedName name="_266267PM_63">#REF!</definedName>
    <definedName name="_266267PM_64" localSheetId="38">#REF!</definedName>
    <definedName name="_266267PM_64" localSheetId="43">#REF!</definedName>
    <definedName name="_266267PM_64" localSheetId="51">#REF!</definedName>
    <definedName name="_266267PM_64">#REF!</definedName>
    <definedName name="_266267PM_66" localSheetId="38">#REF!</definedName>
    <definedName name="_266267PM_66" localSheetId="43">#REF!</definedName>
    <definedName name="_266267PM_66" localSheetId="51">#REF!</definedName>
    <definedName name="_266267PM_66">#REF!</definedName>
    <definedName name="_266267PM_7" localSheetId="43">#REF!</definedName>
    <definedName name="_266267PM_7">#REF!</definedName>
    <definedName name="_266267PM_8" localSheetId="43">#REF!</definedName>
    <definedName name="_266267PM_8">#REF!</definedName>
    <definedName name="_266267PM_9" localSheetId="16">'[33]266267'!#REF!</definedName>
    <definedName name="_266267PM_9" localSheetId="38">'[33]266267'!#REF!</definedName>
    <definedName name="_266267PM_9" localSheetId="43">'[34]266267'!#REF!</definedName>
    <definedName name="_266267PM_9" localSheetId="51">'[33]266267'!#REF!</definedName>
    <definedName name="_266267PM_9">'[33]266267'!#REF!</definedName>
    <definedName name="_269" localSheetId="8">#REF!</definedName>
    <definedName name="_269" localSheetId="16">#REF!</definedName>
    <definedName name="_269" localSheetId="38">#REF!</definedName>
    <definedName name="_269" localSheetId="43">#REF!</definedName>
    <definedName name="_269">'269'!$A$1</definedName>
    <definedName name="_269PM" localSheetId="8">#REF!</definedName>
    <definedName name="_269PM" localSheetId="16">'[19]269'!#REF!</definedName>
    <definedName name="_269PM" localSheetId="38">#REF!</definedName>
    <definedName name="_269PM" localSheetId="43">'[20]269'!#REF!</definedName>
    <definedName name="_269PM" localSheetId="51">'269'!#REF!</definedName>
    <definedName name="_269PM">'269'!#REF!</definedName>
    <definedName name="_269PM_10" localSheetId="8">#REF!</definedName>
    <definedName name="_269PM_10" localSheetId="16">#REF!</definedName>
    <definedName name="_269PM_10" localSheetId="38">#REF!</definedName>
    <definedName name="_269PM_10" localSheetId="43">#REF!</definedName>
    <definedName name="_269PM_10" localSheetId="51">#REF!</definedName>
    <definedName name="_269PM_10">#REF!</definedName>
    <definedName name="_269PM_11" localSheetId="8">#REF!</definedName>
    <definedName name="_269PM_11" localSheetId="43">#REF!</definedName>
    <definedName name="_269PM_11" localSheetId="51">#REF!</definedName>
    <definedName name="_269PM_11">#REF!</definedName>
    <definedName name="_269PM_12" localSheetId="43">#REF!</definedName>
    <definedName name="_269PM_12" localSheetId="51">#REF!</definedName>
    <definedName name="_269PM_12">#REF!</definedName>
    <definedName name="_269PM_14" localSheetId="43">#REF!</definedName>
    <definedName name="_269PM_14">#REF!</definedName>
    <definedName name="_269PM_15" localSheetId="43">#REF!</definedName>
    <definedName name="_269PM_15">#REF!</definedName>
    <definedName name="_269PM_16" localSheetId="43">#REF!</definedName>
    <definedName name="_269PM_16">#REF!</definedName>
    <definedName name="_269PM_17" localSheetId="16">'[23]269'!#REF!</definedName>
    <definedName name="_269PM_17" localSheetId="38">'[23]269'!#REF!</definedName>
    <definedName name="_269PM_17" localSheetId="43">'[24]269'!#REF!</definedName>
    <definedName name="_269PM_17" localSheetId="51">'[23]269'!#REF!</definedName>
    <definedName name="_269PM_17">'[23]269'!#REF!</definedName>
    <definedName name="_269PM_18" localSheetId="16">'[25]269'!#REF!</definedName>
    <definedName name="_269PM_18" localSheetId="38">'[25]269'!#REF!</definedName>
    <definedName name="_269PM_18" localSheetId="43">'[26]269'!#REF!</definedName>
    <definedName name="_269PM_18" localSheetId="51">'[25]269'!#REF!</definedName>
    <definedName name="_269PM_18">'[25]269'!#REF!</definedName>
    <definedName name="_269PM_19" localSheetId="8">#REF!</definedName>
    <definedName name="_269PM_19" localSheetId="16">#REF!</definedName>
    <definedName name="_269PM_19" localSheetId="38">#REF!</definedName>
    <definedName name="_269PM_19" localSheetId="43">#REF!</definedName>
    <definedName name="_269PM_19" localSheetId="51">#REF!</definedName>
    <definedName name="_269PM_19">#REF!</definedName>
    <definedName name="_269PM_20" localSheetId="38">#REF!</definedName>
    <definedName name="_269PM_20" localSheetId="43">#REF!</definedName>
    <definedName name="_269PM_20" localSheetId="51">#REF!</definedName>
    <definedName name="_269PM_20">#REF!</definedName>
    <definedName name="_269PM_25" localSheetId="16">'[27]269'!#REF!</definedName>
    <definedName name="_269PM_25" localSheetId="38">'[27]269'!#REF!</definedName>
    <definedName name="_269PM_25" localSheetId="43">'[28]269'!#REF!</definedName>
    <definedName name="_269PM_25" localSheetId="51">'[27]269'!#REF!</definedName>
    <definedName name="_269PM_25">'[27]269'!#REF!</definedName>
    <definedName name="_269PM_26" localSheetId="8">#REF!</definedName>
    <definedName name="_269PM_26" localSheetId="16">#REF!</definedName>
    <definedName name="_269PM_26" localSheetId="38">#REF!</definedName>
    <definedName name="_269PM_26" localSheetId="43">#REF!</definedName>
    <definedName name="_269PM_26" localSheetId="51">#REF!</definedName>
    <definedName name="_269PM_26">#REF!</definedName>
    <definedName name="_269PM_28" localSheetId="38">#REF!</definedName>
    <definedName name="_269PM_28" localSheetId="43">#REF!</definedName>
    <definedName name="_269PM_28" localSheetId="51">#REF!</definedName>
    <definedName name="_269PM_28">#REF!</definedName>
    <definedName name="_269PM_29" localSheetId="38">#REF!</definedName>
    <definedName name="_269PM_29" localSheetId="43">#REF!</definedName>
    <definedName name="_269PM_29" localSheetId="51">#REF!</definedName>
    <definedName name="_269PM_29">#REF!</definedName>
    <definedName name="_269PM_34" localSheetId="43">#REF!</definedName>
    <definedName name="_269PM_34">#REF!</definedName>
    <definedName name="_269PM_35" localSheetId="43">#REF!</definedName>
    <definedName name="_269PM_35">#REF!</definedName>
    <definedName name="_269PM_36" localSheetId="43">#REF!</definedName>
    <definedName name="_269PM_36">#REF!</definedName>
    <definedName name="_269PM_39" localSheetId="43">#REF!</definedName>
    <definedName name="_269PM_39">#REF!</definedName>
    <definedName name="_269PM_43" localSheetId="43">#REF!</definedName>
    <definedName name="_269PM_43">#REF!</definedName>
    <definedName name="_269PM_46" localSheetId="43">#REF!</definedName>
    <definedName name="_269PM_46">#REF!</definedName>
    <definedName name="_269PM_48" localSheetId="43">#REF!</definedName>
    <definedName name="_269PM_48">#REF!</definedName>
    <definedName name="_269PM_50" localSheetId="43">#REF!</definedName>
    <definedName name="_269PM_50">#REF!</definedName>
    <definedName name="_269PM_51" localSheetId="16">'[25]269'!#REF!</definedName>
    <definedName name="_269PM_51" localSheetId="38">'[25]269'!#REF!</definedName>
    <definedName name="_269PM_51" localSheetId="43">'[26]269'!#REF!</definedName>
    <definedName name="_269PM_51" localSheetId="51">'[25]269'!#REF!</definedName>
    <definedName name="_269PM_51">'[25]269'!#REF!</definedName>
    <definedName name="_269PM_55" localSheetId="8">#REF!</definedName>
    <definedName name="_269PM_55" localSheetId="16">#REF!</definedName>
    <definedName name="_269PM_55" localSheetId="38">#REF!</definedName>
    <definedName name="_269PM_55" localSheetId="43">#REF!</definedName>
    <definedName name="_269PM_55" localSheetId="51">#REF!</definedName>
    <definedName name="_269PM_55">#REF!</definedName>
    <definedName name="_269PM_56" localSheetId="38">#REF!</definedName>
    <definedName name="_269PM_56" localSheetId="43">#REF!</definedName>
    <definedName name="_269PM_56" localSheetId="51">#REF!</definedName>
    <definedName name="_269PM_56">#REF!</definedName>
    <definedName name="_269PM_57" localSheetId="16">'[27]269'!#REF!</definedName>
    <definedName name="_269PM_57" localSheetId="38">'[27]269'!#REF!</definedName>
    <definedName name="_269PM_57" localSheetId="43">'[28]269'!#REF!</definedName>
    <definedName name="_269PM_57" localSheetId="51">'[27]269'!#REF!</definedName>
    <definedName name="_269PM_57">'[27]269'!#REF!</definedName>
    <definedName name="_269PM_58" localSheetId="8">#REF!</definedName>
    <definedName name="_269PM_58" localSheetId="16">#REF!</definedName>
    <definedName name="_269PM_58" localSheetId="38">#REF!</definedName>
    <definedName name="_269PM_58" localSheetId="43">#REF!</definedName>
    <definedName name="_269PM_58" localSheetId="51">#REF!</definedName>
    <definedName name="_269PM_58">#REF!</definedName>
    <definedName name="_269PM_59" localSheetId="8">'[29]269'!#REF!</definedName>
    <definedName name="_269PM_59" localSheetId="16">'[29]269'!#REF!</definedName>
    <definedName name="_269PM_59" localSheetId="38">'[29]269'!#REF!</definedName>
    <definedName name="_269PM_59" localSheetId="43">'[30]269'!#REF!</definedName>
    <definedName name="_269PM_59" localSheetId="51">'[29]269'!#REF!</definedName>
    <definedName name="_269PM_59">'[29]269'!#REF!</definedName>
    <definedName name="_269PM_60" localSheetId="16">'[11]269'!#REF!</definedName>
    <definedName name="_269PM_60" localSheetId="38">'[11]269'!#REF!</definedName>
    <definedName name="_269PM_60" localSheetId="43">'[12]269'!#REF!</definedName>
    <definedName name="_269PM_60" localSheetId="51">'[11]269'!#REF!</definedName>
    <definedName name="_269PM_60">'[11]269'!#REF!</definedName>
    <definedName name="_269PM_61" localSheetId="16">'[13]269'!#REF!</definedName>
    <definedName name="_269PM_61" localSheetId="38">'[13]269'!#REF!</definedName>
    <definedName name="_269PM_61" localSheetId="43">'[14]269'!#REF!</definedName>
    <definedName name="_269PM_61" localSheetId="51">'[13]269'!#REF!</definedName>
    <definedName name="_269PM_61">'[13]269'!#REF!</definedName>
    <definedName name="_269PM_62" localSheetId="16">'[31]269'!#REF!</definedName>
    <definedName name="_269PM_62" localSheetId="38">'[31]269'!#REF!</definedName>
    <definedName name="_269PM_62" localSheetId="43">'[32]269'!#REF!</definedName>
    <definedName name="_269PM_62" localSheetId="51">'[31]269'!#REF!</definedName>
    <definedName name="_269PM_62">'[31]269'!#REF!</definedName>
    <definedName name="_269PM_63" localSheetId="8">#REF!</definedName>
    <definedName name="_269PM_63" localSheetId="16">#REF!</definedName>
    <definedName name="_269PM_63" localSheetId="38">#REF!</definedName>
    <definedName name="_269PM_63" localSheetId="43">#REF!</definedName>
    <definedName name="_269PM_63" localSheetId="51">#REF!</definedName>
    <definedName name="_269PM_63">#REF!</definedName>
    <definedName name="_269PM_64" localSheetId="38">#REF!</definedName>
    <definedName name="_269PM_64" localSheetId="43">#REF!</definedName>
    <definedName name="_269PM_64" localSheetId="51">#REF!</definedName>
    <definedName name="_269PM_64">#REF!</definedName>
    <definedName name="_269PM_66" localSheetId="38">#REF!</definedName>
    <definedName name="_269PM_66" localSheetId="43">#REF!</definedName>
    <definedName name="_269PM_66" localSheetId="51">#REF!</definedName>
    <definedName name="_269PM_66">#REF!</definedName>
    <definedName name="_269PM_7" localSheetId="43">#REF!</definedName>
    <definedName name="_269PM_7">#REF!</definedName>
    <definedName name="_269PM_8" localSheetId="43">#REF!</definedName>
    <definedName name="_269PM_8">#REF!</definedName>
    <definedName name="_269PM_9" localSheetId="16">'[33]269'!#REF!</definedName>
    <definedName name="_269PM_9" localSheetId="38">'[33]269'!#REF!</definedName>
    <definedName name="_269PM_9" localSheetId="43">'[34]269'!#REF!</definedName>
    <definedName name="_269PM_9" localSheetId="51">'[33]269'!#REF!</definedName>
    <definedName name="_269PM_9">'[33]269'!#REF!</definedName>
    <definedName name="_272273" localSheetId="16">#REF!</definedName>
    <definedName name="_272273" localSheetId="43">#REF!</definedName>
    <definedName name="_272273">'272273'!$A$1</definedName>
    <definedName name="_272273PM" localSheetId="8">'[37]272273'!#REF!</definedName>
    <definedName name="_272273PM" localSheetId="16">'[19]272273'!#REF!</definedName>
    <definedName name="_272273PM" localSheetId="38">'[37]272273'!#REF!</definedName>
    <definedName name="_272273PM" localSheetId="43">'[20]272273'!#REF!</definedName>
    <definedName name="_272273PM" localSheetId="51">'272273'!#REF!</definedName>
    <definedName name="_272273PM">'272273'!#REF!</definedName>
    <definedName name="_272273PM_10" localSheetId="8">#REF!</definedName>
    <definedName name="_272273PM_10" localSheetId="16">#REF!</definedName>
    <definedName name="_272273PM_10" localSheetId="38">#REF!</definedName>
    <definedName name="_272273PM_10" localSheetId="43">#REF!</definedName>
    <definedName name="_272273PM_10" localSheetId="51">#REF!</definedName>
    <definedName name="_272273PM_10">#REF!</definedName>
    <definedName name="_272273PM_11" localSheetId="38">#REF!</definedName>
    <definedName name="_272273PM_11" localSheetId="43">#REF!</definedName>
    <definedName name="_272273PM_11" localSheetId="51">#REF!</definedName>
    <definedName name="_272273PM_11">#REF!</definedName>
    <definedName name="_272273PM_12" localSheetId="38">#REF!</definedName>
    <definedName name="_272273PM_12" localSheetId="43">#REF!</definedName>
    <definedName name="_272273PM_12" localSheetId="51">#REF!</definedName>
    <definedName name="_272273PM_12">#REF!</definedName>
    <definedName name="_272273PM_14" localSheetId="43">#REF!</definedName>
    <definedName name="_272273PM_14">#REF!</definedName>
    <definedName name="_272273PM_15" localSheetId="43">#REF!</definedName>
    <definedName name="_272273PM_15">#REF!</definedName>
    <definedName name="_272273PM_16" localSheetId="43">#REF!</definedName>
    <definedName name="_272273PM_16">#REF!</definedName>
    <definedName name="_272273PM_17" localSheetId="16">'[23]272273'!#REF!</definedName>
    <definedName name="_272273PM_17" localSheetId="38">'[23]272273'!#REF!</definedName>
    <definedName name="_272273PM_17" localSheetId="43">'[24]272273'!#REF!</definedName>
    <definedName name="_272273PM_17" localSheetId="51">'[23]272273'!#REF!</definedName>
    <definedName name="_272273PM_17">'[23]272273'!#REF!</definedName>
    <definedName name="_272273PM_18" localSheetId="16">'[25]272273'!#REF!</definedName>
    <definedName name="_272273PM_18" localSheetId="38">'[25]272273'!#REF!</definedName>
    <definedName name="_272273PM_18" localSheetId="43">'[26]272273'!#REF!</definedName>
    <definedName name="_272273PM_18" localSheetId="51">'[25]272273'!#REF!</definedName>
    <definedName name="_272273PM_18">'[25]272273'!#REF!</definedName>
    <definedName name="_272273PM_19" localSheetId="8">#REF!</definedName>
    <definedName name="_272273PM_19" localSheetId="16">#REF!</definedName>
    <definedName name="_272273PM_19" localSheetId="38">#REF!</definedName>
    <definedName name="_272273PM_19" localSheetId="43">#REF!</definedName>
    <definedName name="_272273PM_19" localSheetId="51">#REF!</definedName>
    <definedName name="_272273PM_19">#REF!</definedName>
    <definedName name="_272273PM_20" localSheetId="38">#REF!</definedName>
    <definedName name="_272273PM_20" localSheetId="43">#REF!</definedName>
    <definedName name="_272273PM_20" localSheetId="51">#REF!</definedName>
    <definedName name="_272273PM_20">#REF!</definedName>
    <definedName name="_272273PM_25" localSheetId="16">'[27]272273'!#REF!</definedName>
    <definedName name="_272273PM_25" localSheetId="38">'[27]272273'!#REF!</definedName>
    <definedName name="_272273PM_25" localSheetId="43">'[28]272273'!#REF!</definedName>
    <definedName name="_272273PM_25" localSheetId="51">'[27]272273'!#REF!</definedName>
    <definedName name="_272273PM_25">'[27]272273'!#REF!</definedName>
    <definedName name="_272273PM_26" localSheetId="8">#REF!</definedName>
    <definedName name="_272273PM_26" localSheetId="16">#REF!</definedName>
    <definedName name="_272273PM_26" localSheetId="38">#REF!</definedName>
    <definedName name="_272273PM_26" localSheetId="43">#REF!</definedName>
    <definedName name="_272273PM_26" localSheetId="51">#REF!</definedName>
    <definedName name="_272273PM_26">#REF!</definedName>
    <definedName name="_272273PM_28" localSheetId="38">#REF!</definedName>
    <definedName name="_272273PM_28" localSheetId="43">#REF!</definedName>
    <definedName name="_272273PM_28" localSheetId="51">#REF!</definedName>
    <definedName name="_272273PM_28">#REF!</definedName>
    <definedName name="_272273PM_29" localSheetId="38">#REF!</definedName>
    <definedName name="_272273PM_29" localSheetId="43">#REF!</definedName>
    <definedName name="_272273PM_29" localSheetId="51">#REF!</definedName>
    <definedName name="_272273PM_29">#REF!</definedName>
    <definedName name="_272273PM_34" localSheetId="43">#REF!</definedName>
    <definedName name="_272273PM_34">#REF!</definedName>
    <definedName name="_272273PM_35" localSheetId="43">#REF!</definedName>
    <definedName name="_272273PM_35">#REF!</definedName>
    <definedName name="_272273PM_36" localSheetId="43">#REF!</definedName>
    <definedName name="_272273PM_36">#REF!</definedName>
    <definedName name="_272273PM_39" localSheetId="43">#REF!</definedName>
    <definedName name="_272273PM_39">#REF!</definedName>
    <definedName name="_272273PM_40" localSheetId="43">#REF!</definedName>
    <definedName name="_272273PM_40">#REF!</definedName>
    <definedName name="_272273PM_41" localSheetId="43">#REF!</definedName>
    <definedName name="_272273PM_41">#REF!</definedName>
    <definedName name="_272273PM_43" localSheetId="43">#REF!</definedName>
    <definedName name="_272273PM_43">#REF!</definedName>
    <definedName name="_272273PM_46" localSheetId="43">#REF!</definedName>
    <definedName name="_272273PM_46">#REF!</definedName>
    <definedName name="_272273PM_48" localSheetId="43">#REF!</definedName>
    <definedName name="_272273PM_48">#REF!</definedName>
    <definedName name="_272273PM_50" localSheetId="43">#REF!</definedName>
    <definedName name="_272273PM_50">#REF!</definedName>
    <definedName name="_272273PM_51" localSheetId="16">'[25]272273'!#REF!</definedName>
    <definedName name="_272273PM_51" localSheetId="38">'[25]272273'!#REF!</definedName>
    <definedName name="_272273PM_51" localSheetId="43">'[26]272273'!#REF!</definedName>
    <definedName name="_272273PM_51" localSheetId="51">'[25]272273'!#REF!</definedName>
    <definedName name="_272273PM_51">'[25]272273'!#REF!</definedName>
    <definedName name="_272273PM_55" localSheetId="8">#REF!</definedName>
    <definedName name="_272273PM_55" localSheetId="16">#REF!</definedName>
    <definedName name="_272273PM_55" localSheetId="38">#REF!</definedName>
    <definedName name="_272273PM_55" localSheetId="43">#REF!</definedName>
    <definedName name="_272273PM_55" localSheetId="51">#REF!</definedName>
    <definedName name="_272273PM_55">#REF!</definedName>
    <definedName name="_272273PM_56" localSheetId="38">#REF!</definedName>
    <definedName name="_272273PM_56" localSheetId="43">#REF!</definedName>
    <definedName name="_272273PM_56" localSheetId="51">#REF!</definedName>
    <definedName name="_272273PM_56">#REF!</definedName>
    <definedName name="_272273PM_57" localSheetId="16">'[27]272273'!#REF!</definedName>
    <definedName name="_272273PM_57" localSheetId="38">'[27]272273'!#REF!</definedName>
    <definedName name="_272273PM_57" localSheetId="43">'[28]272273'!#REF!</definedName>
    <definedName name="_272273PM_57" localSheetId="51">'[27]272273'!#REF!</definedName>
    <definedName name="_272273PM_57">'[27]272273'!#REF!</definedName>
    <definedName name="_272273PM_58" localSheetId="8">#REF!</definedName>
    <definedName name="_272273PM_58" localSheetId="16">#REF!</definedName>
    <definedName name="_272273PM_58" localSheetId="38">#REF!</definedName>
    <definedName name="_272273PM_58" localSheetId="43">#REF!</definedName>
    <definedName name="_272273PM_58" localSheetId="51">#REF!</definedName>
    <definedName name="_272273PM_58">#REF!</definedName>
    <definedName name="_272273PM_59" localSheetId="8">'[29]272273'!#REF!</definedName>
    <definedName name="_272273PM_59" localSheetId="16">'[29]272273'!#REF!</definedName>
    <definedName name="_272273PM_59" localSheetId="38">'[29]272273'!#REF!</definedName>
    <definedName name="_272273PM_59" localSheetId="43">'[30]272273'!#REF!</definedName>
    <definedName name="_272273PM_59" localSheetId="51">'[29]272273'!#REF!</definedName>
    <definedName name="_272273PM_59">'[29]272273'!#REF!</definedName>
    <definedName name="_272273PM_60" localSheetId="16">'[11]272273'!#REF!</definedName>
    <definedName name="_272273PM_60" localSheetId="38">'[11]272273'!#REF!</definedName>
    <definedName name="_272273PM_60" localSheetId="43">'[12]272273'!#REF!</definedName>
    <definedName name="_272273PM_60" localSheetId="51">'[11]272273'!#REF!</definedName>
    <definedName name="_272273PM_60">'[11]272273'!#REF!</definedName>
    <definedName name="_272273PM_61" localSheetId="16">'[13]272273'!#REF!</definedName>
    <definedName name="_272273PM_61" localSheetId="38">'[13]272273'!#REF!</definedName>
    <definedName name="_272273PM_61" localSheetId="43">'[14]272273'!#REF!</definedName>
    <definedName name="_272273PM_61" localSheetId="51">'[13]272273'!#REF!</definedName>
    <definedName name="_272273PM_61">'[13]272273'!#REF!</definedName>
    <definedName name="_272273PM_62" localSheetId="16">'[31]272273'!#REF!</definedName>
    <definedName name="_272273PM_62" localSheetId="38">'[31]272273'!#REF!</definedName>
    <definedName name="_272273PM_62" localSheetId="43">'[32]272273'!#REF!</definedName>
    <definedName name="_272273PM_62" localSheetId="51">'[31]272273'!#REF!</definedName>
    <definedName name="_272273PM_62">'[31]272273'!#REF!</definedName>
    <definedName name="_272273PM_63" localSheetId="8">#REF!</definedName>
    <definedName name="_272273PM_63" localSheetId="16">#REF!</definedName>
    <definedName name="_272273PM_63" localSheetId="38">#REF!</definedName>
    <definedName name="_272273PM_63" localSheetId="43">#REF!</definedName>
    <definedName name="_272273PM_63" localSheetId="51">#REF!</definedName>
    <definedName name="_272273PM_63">#REF!</definedName>
    <definedName name="_272273PM_64" localSheetId="38">#REF!</definedName>
    <definedName name="_272273PM_64" localSheetId="43">#REF!</definedName>
    <definedName name="_272273PM_64" localSheetId="51">#REF!</definedName>
    <definedName name="_272273PM_64">#REF!</definedName>
    <definedName name="_272273PM_66" localSheetId="38">#REF!</definedName>
    <definedName name="_272273PM_66" localSheetId="43">#REF!</definedName>
    <definedName name="_272273PM_66" localSheetId="51">#REF!</definedName>
    <definedName name="_272273PM_66">#REF!</definedName>
    <definedName name="_272273PM_7" localSheetId="43">#REF!</definedName>
    <definedName name="_272273PM_7">#REF!</definedName>
    <definedName name="_272273PM_8" localSheetId="43">#REF!</definedName>
    <definedName name="_272273PM_8">#REF!</definedName>
    <definedName name="_272273PM_9" localSheetId="16">'[33]272273'!#REF!</definedName>
    <definedName name="_272273PM_9" localSheetId="38">'[33]272273'!#REF!</definedName>
    <definedName name="_272273PM_9" localSheetId="43">'[34]272273'!#REF!</definedName>
    <definedName name="_272273PM_9" localSheetId="51">'[33]272273'!#REF!</definedName>
    <definedName name="_272273PM_9">'[33]272273'!#REF!</definedName>
    <definedName name="_274275" localSheetId="8">#REF!</definedName>
    <definedName name="_274275" localSheetId="16">#REF!</definedName>
    <definedName name="_274275" localSheetId="38">#REF!</definedName>
    <definedName name="_274275" localSheetId="43">#REF!</definedName>
    <definedName name="_274275">'274275'!$A$1</definedName>
    <definedName name="_274275PM" localSheetId="8">#REF!</definedName>
    <definedName name="_274275PM" localSheetId="16">'[19]274275'!#REF!</definedName>
    <definedName name="_274275PM" localSheetId="38">#REF!</definedName>
    <definedName name="_274275PM" localSheetId="43">'[20]274275'!#REF!</definedName>
    <definedName name="_274275PM" localSheetId="51">'274275'!#REF!</definedName>
    <definedName name="_274275PM">'274275'!#REF!</definedName>
    <definedName name="_274275PM_10" localSheetId="8">#REF!</definedName>
    <definedName name="_274275PM_10" localSheetId="16">#REF!</definedName>
    <definedName name="_274275PM_10" localSheetId="38">#REF!</definedName>
    <definedName name="_274275PM_10" localSheetId="43">#REF!</definedName>
    <definedName name="_274275PM_10" localSheetId="51">#REF!</definedName>
    <definedName name="_274275PM_10">#REF!</definedName>
    <definedName name="_274275PM_11" localSheetId="8">#REF!</definedName>
    <definedName name="_274275PM_11" localSheetId="43">#REF!</definedName>
    <definedName name="_274275PM_11" localSheetId="51">#REF!</definedName>
    <definedName name="_274275PM_11">#REF!</definedName>
    <definedName name="_274275PM_12" localSheetId="43">#REF!</definedName>
    <definedName name="_274275PM_12" localSheetId="51">#REF!</definedName>
    <definedName name="_274275PM_12">#REF!</definedName>
    <definedName name="_274275PM_14" localSheetId="43">#REF!</definedName>
    <definedName name="_274275PM_14">#REF!</definedName>
    <definedName name="_274275PM_15" localSheetId="43">#REF!</definedName>
    <definedName name="_274275PM_15">#REF!</definedName>
    <definedName name="_274275PM_16" localSheetId="43">#REF!</definedName>
    <definedName name="_274275PM_16">#REF!</definedName>
    <definedName name="_274275PM_17" localSheetId="16">'[23]274275'!#REF!</definedName>
    <definedName name="_274275PM_17" localSheetId="38">'[23]274275'!#REF!</definedName>
    <definedName name="_274275PM_17" localSheetId="43">'[24]274275'!#REF!</definedName>
    <definedName name="_274275PM_17" localSheetId="51">'[23]274275'!#REF!</definedName>
    <definedName name="_274275PM_17">'[23]274275'!#REF!</definedName>
    <definedName name="_274275PM_18" localSheetId="16">'[25]274275'!#REF!</definedName>
    <definedName name="_274275PM_18" localSheetId="38">'[25]274275'!#REF!</definedName>
    <definedName name="_274275PM_18" localSheetId="43">'[26]274275'!#REF!</definedName>
    <definedName name="_274275PM_18" localSheetId="51">'[25]274275'!#REF!</definedName>
    <definedName name="_274275PM_18">'[25]274275'!#REF!</definedName>
    <definedName name="_274275PM_19" localSheetId="8">#REF!</definedName>
    <definedName name="_274275PM_19" localSheetId="16">#REF!</definedName>
    <definedName name="_274275PM_19" localSheetId="38">#REF!</definedName>
    <definedName name="_274275PM_19" localSheetId="43">#REF!</definedName>
    <definedName name="_274275PM_19" localSheetId="51">#REF!</definedName>
    <definedName name="_274275PM_19">#REF!</definedName>
    <definedName name="_274275PM_20" localSheetId="38">#REF!</definedName>
    <definedName name="_274275PM_20" localSheetId="43">#REF!</definedName>
    <definedName name="_274275PM_20" localSheetId="51">#REF!</definedName>
    <definedName name="_274275PM_20">#REF!</definedName>
    <definedName name="_274275PM_25" localSheetId="16">'[27]274275'!#REF!</definedName>
    <definedName name="_274275PM_25" localSheetId="38">'[27]274275'!#REF!</definedName>
    <definedName name="_274275PM_25" localSheetId="43">'[28]274275'!#REF!</definedName>
    <definedName name="_274275PM_25" localSheetId="51">'[27]274275'!#REF!</definedName>
    <definedName name="_274275PM_25">'[27]274275'!#REF!</definedName>
    <definedName name="_274275PM_26" localSheetId="8">#REF!</definedName>
    <definedName name="_274275PM_26" localSheetId="16">#REF!</definedName>
    <definedName name="_274275PM_26" localSheetId="38">#REF!</definedName>
    <definedName name="_274275PM_26" localSheetId="43">#REF!</definedName>
    <definedName name="_274275PM_26" localSheetId="51">#REF!</definedName>
    <definedName name="_274275PM_26">#REF!</definedName>
    <definedName name="_274275PM_28" localSheetId="38">#REF!</definedName>
    <definedName name="_274275PM_28" localSheetId="43">#REF!</definedName>
    <definedName name="_274275PM_28" localSheetId="51">#REF!</definedName>
    <definedName name="_274275PM_28">#REF!</definedName>
    <definedName name="_274275PM_29" localSheetId="38">#REF!</definedName>
    <definedName name="_274275PM_29" localSheetId="43">#REF!</definedName>
    <definedName name="_274275PM_29" localSheetId="51">#REF!</definedName>
    <definedName name="_274275PM_29">#REF!</definedName>
    <definedName name="_274275PM_34" localSheetId="43">#REF!</definedName>
    <definedName name="_274275PM_34">#REF!</definedName>
    <definedName name="_274275PM_35" localSheetId="43">#REF!</definedName>
    <definedName name="_274275PM_35">#REF!</definedName>
    <definedName name="_274275PM_36" localSheetId="43">#REF!</definedName>
    <definedName name="_274275PM_36">#REF!</definedName>
    <definedName name="_274275PM_39" localSheetId="43">#REF!</definedName>
    <definedName name="_274275PM_39">#REF!</definedName>
    <definedName name="_274275PM_40" localSheetId="43">#REF!</definedName>
    <definedName name="_274275PM_40">#REF!</definedName>
    <definedName name="_274275PM_41" localSheetId="43">#REF!</definedName>
    <definedName name="_274275PM_41">#REF!</definedName>
    <definedName name="_274275PM_43" localSheetId="43">#REF!</definedName>
    <definedName name="_274275PM_43">#REF!</definedName>
    <definedName name="_274275PM_46" localSheetId="43">#REF!</definedName>
    <definedName name="_274275PM_46">#REF!</definedName>
    <definedName name="_274275PM_48" localSheetId="43">#REF!</definedName>
    <definedName name="_274275PM_48">#REF!</definedName>
    <definedName name="_274275PM_50" localSheetId="43">#REF!</definedName>
    <definedName name="_274275PM_50">#REF!</definedName>
    <definedName name="_274275PM_51" localSheetId="16">'[25]274275'!#REF!</definedName>
    <definedName name="_274275PM_51" localSheetId="38">'[25]274275'!#REF!</definedName>
    <definedName name="_274275PM_51" localSheetId="43">'[26]274275'!#REF!</definedName>
    <definedName name="_274275PM_51" localSheetId="51">'[25]274275'!#REF!</definedName>
    <definedName name="_274275PM_51">'[25]274275'!#REF!</definedName>
    <definedName name="_274275PM_55" localSheetId="8">#REF!</definedName>
    <definedName name="_274275PM_55" localSheetId="16">#REF!</definedName>
    <definedName name="_274275PM_55" localSheetId="38">#REF!</definedName>
    <definedName name="_274275PM_55" localSheetId="43">#REF!</definedName>
    <definedName name="_274275PM_55" localSheetId="51">#REF!</definedName>
    <definedName name="_274275PM_55">#REF!</definedName>
    <definedName name="_274275PM_56" localSheetId="38">#REF!</definedName>
    <definedName name="_274275PM_56" localSheetId="43">#REF!</definedName>
    <definedName name="_274275PM_56" localSheetId="51">#REF!</definedName>
    <definedName name="_274275PM_56">#REF!</definedName>
    <definedName name="_274275PM_57" localSheetId="16">'[27]274275'!#REF!</definedName>
    <definedName name="_274275PM_57" localSheetId="38">'[27]274275'!#REF!</definedName>
    <definedName name="_274275PM_57" localSheetId="43">'[28]274275'!#REF!</definedName>
    <definedName name="_274275PM_57" localSheetId="51">'[27]274275'!#REF!</definedName>
    <definedName name="_274275PM_57">'[27]274275'!#REF!</definedName>
    <definedName name="_274275PM_58" localSheetId="8">#REF!</definedName>
    <definedName name="_274275PM_58" localSheetId="16">#REF!</definedName>
    <definedName name="_274275PM_58" localSheetId="38">#REF!</definedName>
    <definedName name="_274275PM_58" localSheetId="43">#REF!</definedName>
    <definedName name="_274275PM_58" localSheetId="51">#REF!</definedName>
    <definedName name="_274275PM_58">#REF!</definedName>
    <definedName name="_274275PM_59" localSheetId="8">'[29]274275'!#REF!</definedName>
    <definedName name="_274275PM_59" localSheetId="16">'[29]274275'!#REF!</definedName>
    <definedName name="_274275PM_59" localSheetId="38">'[29]274275'!#REF!</definedName>
    <definedName name="_274275PM_59" localSheetId="43">'[30]274275'!#REF!</definedName>
    <definedName name="_274275PM_59" localSheetId="51">'[29]274275'!#REF!</definedName>
    <definedName name="_274275PM_59">'[29]274275'!#REF!</definedName>
    <definedName name="_274275PM_60" localSheetId="16">'[11]274275'!#REF!</definedName>
    <definedName name="_274275PM_60" localSheetId="38">'[11]274275'!#REF!</definedName>
    <definedName name="_274275PM_60" localSheetId="43">'[12]274275'!#REF!</definedName>
    <definedName name="_274275PM_60" localSheetId="51">'[11]274275'!#REF!</definedName>
    <definedName name="_274275PM_60">'[11]274275'!#REF!</definedName>
    <definedName name="_274275PM_61" localSheetId="16">'[13]274275'!#REF!</definedName>
    <definedName name="_274275PM_61" localSheetId="38">'[13]274275'!#REF!</definedName>
    <definedName name="_274275PM_61" localSheetId="43">'[14]274275'!#REF!</definedName>
    <definedName name="_274275PM_61" localSheetId="51">'[13]274275'!#REF!</definedName>
    <definedName name="_274275PM_61">'[13]274275'!#REF!</definedName>
    <definedName name="_274275PM_62" localSheetId="16">'[31]274275'!#REF!</definedName>
    <definedName name="_274275PM_62" localSheetId="38">'[31]274275'!#REF!</definedName>
    <definedName name="_274275PM_62" localSheetId="43">'[32]274275'!#REF!</definedName>
    <definedName name="_274275PM_62" localSheetId="51">'[31]274275'!#REF!</definedName>
    <definedName name="_274275PM_62">'[31]274275'!#REF!</definedName>
    <definedName name="_274275PM_63" localSheetId="8">#REF!</definedName>
    <definedName name="_274275PM_63" localSheetId="16">#REF!</definedName>
    <definedName name="_274275PM_63" localSheetId="38">#REF!</definedName>
    <definedName name="_274275PM_63" localSheetId="43">#REF!</definedName>
    <definedName name="_274275PM_63" localSheetId="51">#REF!</definedName>
    <definedName name="_274275PM_63">#REF!</definedName>
    <definedName name="_274275PM_64" localSheetId="38">#REF!</definedName>
    <definedName name="_274275PM_64" localSheetId="43">#REF!</definedName>
    <definedName name="_274275PM_64" localSheetId="51">#REF!</definedName>
    <definedName name="_274275PM_64">#REF!</definedName>
    <definedName name="_274275PM_66" localSheetId="38">#REF!</definedName>
    <definedName name="_274275PM_66" localSheetId="43">#REF!</definedName>
    <definedName name="_274275PM_66" localSheetId="51">#REF!</definedName>
    <definedName name="_274275PM_66">#REF!</definedName>
    <definedName name="_274275PM_7" localSheetId="43">#REF!</definedName>
    <definedName name="_274275PM_7">#REF!</definedName>
    <definedName name="_274275PM_8" localSheetId="43">#REF!</definedName>
    <definedName name="_274275PM_8">#REF!</definedName>
    <definedName name="_274275PM_9" localSheetId="16">'[33]274275'!#REF!</definedName>
    <definedName name="_274275PM_9" localSheetId="38">'[33]274275'!#REF!</definedName>
    <definedName name="_274275PM_9" localSheetId="43">'[34]274275'!#REF!</definedName>
    <definedName name="_274275PM_9" localSheetId="51">'[33]274275'!#REF!</definedName>
    <definedName name="_274275PM_9">'[33]274275'!#REF!</definedName>
    <definedName name="_276277" localSheetId="8">#REF!</definedName>
    <definedName name="_276277" localSheetId="16">#REF!</definedName>
    <definedName name="_276277" localSheetId="38">#REF!</definedName>
    <definedName name="_276277" localSheetId="43">#REF!</definedName>
    <definedName name="_276277">'276277'!$A$1</definedName>
    <definedName name="_276277_17" localSheetId="8">#REF!</definedName>
    <definedName name="_276277_17" localSheetId="16">#REF!</definedName>
    <definedName name="_276277_17" localSheetId="38">#REF!</definedName>
    <definedName name="_276277_17" localSheetId="43">#REF!</definedName>
    <definedName name="_276277_17" localSheetId="51">#REF!</definedName>
    <definedName name="_276277_17">#REF!</definedName>
    <definedName name="_276277_39" localSheetId="38">#REF!</definedName>
    <definedName name="_276277_39" localSheetId="43">#REF!</definedName>
    <definedName name="_276277_39" localSheetId="51">#REF!</definedName>
    <definedName name="_276277_39">#REF!</definedName>
    <definedName name="_276277_60" localSheetId="43">#REF!</definedName>
    <definedName name="_276277_60" localSheetId="51">#REF!</definedName>
    <definedName name="_276277_60">#REF!</definedName>
    <definedName name="_276277_61" localSheetId="43">#REF!</definedName>
    <definedName name="_276277_61">#REF!</definedName>
    <definedName name="_276277PM" localSheetId="8">#REF!</definedName>
    <definedName name="_276277PM" localSheetId="16">'[19]276277'!#REF!</definedName>
    <definedName name="_276277PM" localSheetId="38">#REF!</definedName>
    <definedName name="_276277PM" localSheetId="43">'[20]276277'!#REF!</definedName>
    <definedName name="_276277PM" localSheetId="51">'276277'!#REF!</definedName>
    <definedName name="_276277PM">'276277'!#REF!</definedName>
    <definedName name="_276277PM_10" localSheetId="8">#REF!</definedName>
    <definedName name="_276277PM_10" localSheetId="16">#REF!</definedName>
    <definedName name="_276277PM_10" localSheetId="43">#REF!</definedName>
    <definedName name="_276277PM_10" localSheetId="51">#REF!</definedName>
    <definedName name="_276277PM_10">#REF!</definedName>
    <definedName name="_276277PM_11" localSheetId="8">#REF!</definedName>
    <definedName name="_276277PM_11" localSheetId="43">#REF!</definedName>
    <definedName name="_276277PM_11" localSheetId="51">#REF!</definedName>
    <definedName name="_276277PM_11">#REF!</definedName>
    <definedName name="_276277PM_12" localSheetId="8">'[15]276277'!#REF!</definedName>
    <definedName name="_276277PM_12" localSheetId="16">'[15]276277'!#REF!</definedName>
    <definedName name="_276277PM_12" localSheetId="38">'[15]276277'!#REF!</definedName>
    <definedName name="_276277PM_12" localSheetId="43">'[16]276277'!#REF!</definedName>
    <definedName name="_276277PM_12" localSheetId="51">'[15]276277'!#REF!</definedName>
    <definedName name="_276277PM_12">'[15]276277'!#REF!</definedName>
    <definedName name="_276277PM_14" localSheetId="8">#REF!</definedName>
    <definedName name="_276277PM_14" localSheetId="16">#REF!</definedName>
    <definedName name="_276277PM_14" localSheetId="38">#REF!</definedName>
    <definedName name="_276277PM_14" localSheetId="43">#REF!</definedName>
    <definedName name="_276277PM_14" localSheetId="51">#REF!</definedName>
    <definedName name="_276277PM_14">#REF!</definedName>
    <definedName name="_276277PM_15" localSheetId="38">#REF!</definedName>
    <definedName name="_276277PM_15" localSheetId="43">#REF!</definedName>
    <definedName name="_276277PM_15" localSheetId="51">#REF!</definedName>
    <definedName name="_276277PM_15">#REF!</definedName>
    <definedName name="_276277PM_16" localSheetId="38">#REF!</definedName>
    <definedName name="_276277PM_16" localSheetId="43">#REF!</definedName>
    <definedName name="_276277PM_16" localSheetId="51">#REF!</definedName>
    <definedName name="_276277PM_16">#REF!</definedName>
    <definedName name="_276277PM_17" localSheetId="43">#REF!</definedName>
    <definedName name="_276277PM_17">#REF!</definedName>
    <definedName name="_276277PM_18" localSheetId="16">'[25]276277'!#REF!</definedName>
    <definedName name="_276277PM_18" localSheetId="38">'[25]276277'!#REF!</definedName>
    <definedName name="_276277PM_18" localSheetId="43">'[26]276277'!#REF!</definedName>
    <definedName name="_276277PM_18" localSheetId="51">'[25]276277'!#REF!</definedName>
    <definedName name="_276277PM_18">'[25]276277'!#REF!</definedName>
    <definedName name="_276277PM_19" localSheetId="8">#REF!</definedName>
    <definedName name="_276277PM_19" localSheetId="16">#REF!</definedName>
    <definedName name="_276277PM_19" localSheetId="38">#REF!</definedName>
    <definedName name="_276277PM_19" localSheetId="43">#REF!</definedName>
    <definedName name="_276277PM_19" localSheetId="51">#REF!</definedName>
    <definedName name="_276277PM_19">#REF!</definedName>
    <definedName name="_276277PM_20" localSheetId="38">#REF!</definedName>
    <definedName name="_276277PM_20" localSheetId="43">#REF!</definedName>
    <definedName name="_276277PM_20" localSheetId="51">#REF!</definedName>
    <definedName name="_276277PM_20">#REF!</definedName>
    <definedName name="_276277PM_25" localSheetId="16">'[27]276277'!#REF!</definedName>
    <definedName name="_276277PM_25" localSheetId="38">'[27]276277'!#REF!</definedName>
    <definedName name="_276277PM_25" localSheetId="43">'[28]276277'!#REF!</definedName>
    <definedName name="_276277PM_25" localSheetId="51">'[27]276277'!#REF!</definedName>
    <definedName name="_276277PM_25">'[27]276277'!#REF!</definedName>
    <definedName name="_276277PM_26" localSheetId="8">#REF!</definedName>
    <definedName name="_276277PM_26" localSheetId="16">#REF!</definedName>
    <definedName name="_276277PM_26" localSheetId="38">#REF!</definedName>
    <definedName name="_276277PM_26" localSheetId="43">#REF!</definedName>
    <definedName name="_276277PM_26" localSheetId="51">#REF!</definedName>
    <definedName name="_276277PM_26">#REF!</definedName>
    <definedName name="_276277PM_28" localSheetId="38">#REF!</definedName>
    <definedName name="_276277PM_28" localSheetId="43">#REF!</definedName>
    <definedName name="_276277PM_28" localSheetId="51">#REF!</definedName>
    <definedName name="_276277PM_28">#REF!</definedName>
    <definedName name="_276277PM_29" localSheetId="38">#REF!</definedName>
    <definedName name="_276277PM_29" localSheetId="43">#REF!</definedName>
    <definedName name="_276277PM_29" localSheetId="51">#REF!</definedName>
    <definedName name="_276277PM_29">#REF!</definedName>
    <definedName name="_276277PM_34" localSheetId="43">#REF!</definedName>
    <definedName name="_276277PM_34">#REF!</definedName>
    <definedName name="_276277PM_35" localSheetId="43">#REF!</definedName>
    <definedName name="_276277PM_35">#REF!</definedName>
    <definedName name="_276277PM_36" localSheetId="43">#REF!</definedName>
    <definedName name="_276277PM_36">#REF!</definedName>
    <definedName name="_276277PM_39" localSheetId="43">#REF!</definedName>
    <definedName name="_276277PM_39">#REF!</definedName>
    <definedName name="_276277PM_43" localSheetId="43">#REF!</definedName>
    <definedName name="_276277PM_43">#REF!</definedName>
    <definedName name="_276277PM_46" localSheetId="16">'[35]276277'!#REF!</definedName>
    <definedName name="_276277PM_46" localSheetId="38">'[35]276277'!#REF!</definedName>
    <definedName name="_276277PM_46" localSheetId="43">'[36]276277'!#REF!</definedName>
    <definedName name="_276277PM_46" localSheetId="51">'[35]276277'!#REF!</definedName>
    <definedName name="_276277PM_46">'[35]276277'!#REF!</definedName>
    <definedName name="_276277PM_48" localSheetId="8">#REF!</definedName>
    <definedName name="_276277PM_48" localSheetId="16">#REF!</definedName>
    <definedName name="_276277PM_48" localSheetId="38">#REF!</definedName>
    <definedName name="_276277PM_48" localSheetId="43">#REF!</definedName>
    <definedName name="_276277PM_48" localSheetId="51">#REF!</definedName>
    <definedName name="_276277PM_48">#REF!</definedName>
    <definedName name="_276277PM_50" localSheetId="38">#REF!</definedName>
    <definedName name="_276277PM_50" localSheetId="43">#REF!</definedName>
    <definedName name="_276277PM_50" localSheetId="51">#REF!</definedName>
    <definedName name="_276277PM_50">#REF!</definedName>
    <definedName name="_276277PM_51" localSheetId="16">'[25]276277'!#REF!</definedName>
    <definedName name="_276277PM_51" localSheetId="38">'[25]276277'!#REF!</definedName>
    <definedName name="_276277PM_51" localSheetId="43">'[26]276277'!#REF!</definedName>
    <definedName name="_276277PM_51" localSheetId="51">'[25]276277'!#REF!</definedName>
    <definedName name="_276277PM_51">'[25]276277'!#REF!</definedName>
    <definedName name="_276277PM_55" localSheetId="8">#REF!</definedName>
    <definedName name="_276277PM_55" localSheetId="16">#REF!</definedName>
    <definedName name="_276277PM_55" localSheetId="38">#REF!</definedName>
    <definedName name="_276277PM_55" localSheetId="43">#REF!</definedName>
    <definedName name="_276277PM_55" localSheetId="51">#REF!</definedName>
    <definedName name="_276277PM_55">#REF!</definedName>
    <definedName name="_276277PM_56" localSheetId="38">#REF!</definedName>
    <definedName name="_276277PM_56" localSheetId="43">#REF!</definedName>
    <definedName name="_276277PM_56" localSheetId="51">#REF!</definedName>
    <definedName name="_276277PM_56">#REF!</definedName>
    <definedName name="_276277PM_57" localSheetId="16">'[27]276277'!#REF!</definedName>
    <definedName name="_276277PM_57" localSheetId="38">'[27]276277'!#REF!</definedName>
    <definedName name="_276277PM_57" localSheetId="43">'[28]276277'!#REF!</definedName>
    <definedName name="_276277PM_57" localSheetId="51">'[27]276277'!#REF!</definedName>
    <definedName name="_276277PM_57">'[27]276277'!#REF!</definedName>
    <definedName name="_276277PM_58" localSheetId="8">#REF!</definedName>
    <definedName name="_276277PM_58" localSheetId="16">#REF!</definedName>
    <definedName name="_276277PM_58" localSheetId="38">#REF!</definedName>
    <definedName name="_276277PM_58" localSheetId="43">#REF!</definedName>
    <definedName name="_276277PM_58" localSheetId="51">#REF!</definedName>
    <definedName name="_276277PM_58">#REF!</definedName>
    <definedName name="_276277PM_59" localSheetId="8">'[29]276277'!#REF!</definedName>
    <definedName name="_276277PM_59" localSheetId="16">'[29]276277'!#REF!</definedName>
    <definedName name="_276277PM_59" localSheetId="38">'[29]276277'!#REF!</definedName>
    <definedName name="_276277PM_59" localSheetId="43">'[30]276277'!#REF!</definedName>
    <definedName name="_276277PM_59" localSheetId="51">'[29]276277'!#REF!</definedName>
    <definedName name="_276277PM_59">'[29]276277'!#REF!</definedName>
    <definedName name="_276277PM_60" localSheetId="8">#REF!</definedName>
    <definedName name="_276277PM_60" localSheetId="16">#REF!</definedName>
    <definedName name="_276277PM_60" localSheetId="38">#REF!</definedName>
    <definedName name="_276277PM_60" localSheetId="43">#REF!</definedName>
    <definedName name="_276277PM_60" localSheetId="51">#REF!</definedName>
    <definedName name="_276277PM_60">#REF!</definedName>
    <definedName name="_276277PM_61" localSheetId="38">#REF!</definedName>
    <definedName name="_276277PM_61" localSheetId="43">#REF!</definedName>
    <definedName name="_276277PM_61" localSheetId="51">#REF!</definedName>
    <definedName name="_276277PM_61">#REF!</definedName>
    <definedName name="_276277PM_62" localSheetId="16">'[31]276277'!#REF!</definedName>
    <definedName name="_276277PM_62" localSheetId="38">'[31]276277'!#REF!</definedName>
    <definedName name="_276277PM_62" localSheetId="43">'[32]276277'!#REF!</definedName>
    <definedName name="_276277PM_62" localSheetId="51">'[31]276277'!#REF!</definedName>
    <definedName name="_276277PM_62">'[31]276277'!#REF!</definedName>
    <definedName name="_276277PM_63" localSheetId="8">#REF!</definedName>
    <definedName name="_276277PM_63" localSheetId="16">#REF!</definedName>
    <definedName name="_276277PM_63" localSheetId="38">#REF!</definedName>
    <definedName name="_276277PM_63" localSheetId="43">#REF!</definedName>
    <definedName name="_276277PM_63" localSheetId="51">#REF!</definedName>
    <definedName name="_276277PM_63">#REF!</definedName>
    <definedName name="_276277PM_64" localSheetId="38">#REF!</definedName>
    <definedName name="_276277PM_64" localSheetId="43">#REF!</definedName>
    <definedName name="_276277PM_64" localSheetId="51">#REF!</definedName>
    <definedName name="_276277PM_64">#REF!</definedName>
    <definedName name="_276277PM_66" localSheetId="16">'[17]276277'!#REF!</definedName>
    <definedName name="_276277PM_66" localSheetId="38">'[17]276277'!#REF!</definedName>
    <definedName name="_276277PM_66" localSheetId="43">'[18]276277'!#REF!</definedName>
    <definedName name="_276277PM_66" localSheetId="51">'[17]276277'!#REF!</definedName>
    <definedName name="_276277PM_66">'[17]276277'!#REF!</definedName>
    <definedName name="_276277PM_7" localSheetId="8">#REF!</definedName>
    <definedName name="_276277PM_7" localSheetId="16">#REF!</definedName>
    <definedName name="_276277PM_7" localSheetId="38">#REF!</definedName>
    <definedName name="_276277PM_7" localSheetId="43">#REF!</definedName>
    <definedName name="_276277PM_7" localSheetId="51">#REF!</definedName>
    <definedName name="_276277PM_7">#REF!</definedName>
    <definedName name="_276277PM_8" localSheetId="38">#REF!</definedName>
    <definedName name="_276277PM_8" localSheetId="43">#REF!</definedName>
    <definedName name="_276277PM_8" localSheetId="51">#REF!</definedName>
    <definedName name="_276277PM_8">#REF!</definedName>
    <definedName name="_276277PM_9" localSheetId="16">'[33]276277'!#REF!</definedName>
    <definedName name="_276277PM_9" localSheetId="38">'[33]276277'!#REF!</definedName>
    <definedName name="_276277PM_9" localSheetId="43">'[34]276277'!#REF!</definedName>
    <definedName name="_276277PM_9" localSheetId="51">'[33]276277'!#REF!</definedName>
    <definedName name="_276277PM_9">'[33]276277'!#REF!</definedName>
    <definedName name="_278" localSheetId="8">#REF!</definedName>
    <definedName name="_278" localSheetId="16">#REF!</definedName>
    <definedName name="_278" localSheetId="38">#REF!</definedName>
    <definedName name="_278" localSheetId="43">#REF!</definedName>
    <definedName name="_278">'278'!$A$1</definedName>
    <definedName name="_278PM" localSheetId="8">#REF!</definedName>
    <definedName name="_278PM" localSheetId="16">'[19]278'!#REF!</definedName>
    <definedName name="_278PM" localSheetId="38">#REF!</definedName>
    <definedName name="_278PM" localSheetId="43">'[20]278'!#REF!</definedName>
    <definedName name="_278PM" localSheetId="51">'278'!#REF!</definedName>
    <definedName name="_278PM">'278'!#REF!</definedName>
    <definedName name="_278PM_10" localSheetId="8">#REF!</definedName>
    <definedName name="_278PM_10" localSheetId="16">#REF!</definedName>
    <definedName name="_278PM_10" localSheetId="38">#REF!</definedName>
    <definedName name="_278PM_10" localSheetId="43">#REF!</definedName>
    <definedName name="_278PM_10" localSheetId="51">#REF!</definedName>
    <definedName name="_278PM_10">#REF!</definedName>
    <definedName name="_278PM_11" localSheetId="8">#REF!</definedName>
    <definedName name="_278PM_11" localSheetId="43">#REF!</definedName>
    <definedName name="_278PM_11" localSheetId="51">#REF!</definedName>
    <definedName name="_278PM_11">#REF!</definedName>
    <definedName name="_278PM_12" localSheetId="43">#REF!</definedName>
    <definedName name="_278PM_12" localSheetId="51">#REF!</definedName>
    <definedName name="_278PM_12">#REF!</definedName>
    <definedName name="_278PM_14" localSheetId="43">#REF!</definedName>
    <definedName name="_278PM_14">#REF!</definedName>
    <definedName name="_278PM_15" localSheetId="43">#REF!</definedName>
    <definedName name="_278PM_15">#REF!</definedName>
    <definedName name="_278PM_16" localSheetId="43">#REF!</definedName>
    <definedName name="_278PM_16">#REF!</definedName>
    <definedName name="_278PM_17" localSheetId="16">'[23]278'!#REF!</definedName>
    <definedName name="_278PM_17" localSheetId="38">'[23]278'!#REF!</definedName>
    <definedName name="_278PM_17" localSheetId="43">'[24]278'!#REF!</definedName>
    <definedName name="_278PM_17" localSheetId="51">'[23]278'!#REF!</definedName>
    <definedName name="_278PM_17">'[23]278'!#REF!</definedName>
    <definedName name="_278PM_18" localSheetId="16">'[25]278'!#REF!</definedName>
    <definedName name="_278PM_18" localSheetId="38">'[25]278'!#REF!</definedName>
    <definedName name="_278PM_18" localSheetId="43">'[26]278'!#REF!</definedName>
    <definedName name="_278PM_18" localSheetId="51">'[25]278'!#REF!</definedName>
    <definedName name="_278PM_18">'[25]278'!#REF!</definedName>
    <definedName name="_278PM_19" localSheetId="8">#REF!</definedName>
    <definedName name="_278PM_19" localSheetId="16">#REF!</definedName>
    <definedName name="_278PM_19" localSheetId="38">#REF!</definedName>
    <definedName name="_278PM_19" localSheetId="43">#REF!</definedName>
    <definedName name="_278PM_19" localSheetId="51">#REF!</definedName>
    <definedName name="_278PM_19">#REF!</definedName>
    <definedName name="_278PM_20" localSheetId="38">#REF!</definedName>
    <definedName name="_278PM_20" localSheetId="43">#REF!</definedName>
    <definedName name="_278PM_20" localSheetId="51">#REF!</definedName>
    <definedName name="_278PM_20">#REF!</definedName>
    <definedName name="_278PM_25" localSheetId="16">'[27]278'!#REF!</definedName>
    <definedName name="_278PM_25" localSheetId="38">'[27]278'!#REF!</definedName>
    <definedName name="_278PM_25" localSheetId="43">'[28]278'!#REF!</definedName>
    <definedName name="_278PM_25" localSheetId="51">'[27]278'!#REF!</definedName>
    <definedName name="_278PM_25">'[27]278'!#REF!</definedName>
    <definedName name="_278PM_26" localSheetId="8">#REF!</definedName>
    <definedName name="_278PM_26" localSheetId="16">#REF!</definedName>
    <definedName name="_278PM_26" localSheetId="38">#REF!</definedName>
    <definedName name="_278PM_26" localSheetId="43">#REF!</definedName>
    <definedName name="_278PM_26" localSheetId="51">#REF!</definedName>
    <definedName name="_278PM_26">#REF!</definedName>
    <definedName name="_278PM_28" localSheetId="38">#REF!</definedName>
    <definedName name="_278PM_28" localSheetId="43">#REF!</definedName>
    <definedName name="_278PM_28" localSheetId="51">#REF!</definedName>
    <definedName name="_278PM_28">#REF!</definedName>
    <definedName name="_278PM_29" localSheetId="38">#REF!</definedName>
    <definedName name="_278PM_29" localSheetId="43">#REF!</definedName>
    <definedName name="_278PM_29" localSheetId="51">#REF!</definedName>
    <definedName name="_278PM_29">#REF!</definedName>
    <definedName name="_278PM_34" localSheetId="43">#REF!</definedName>
    <definedName name="_278PM_34">#REF!</definedName>
    <definedName name="_278PM_35" localSheetId="43">#REF!</definedName>
    <definedName name="_278PM_35">#REF!</definedName>
    <definedName name="_278PM_36" localSheetId="43">#REF!</definedName>
    <definedName name="_278PM_36">#REF!</definedName>
    <definedName name="_278PM_39" localSheetId="43">#REF!</definedName>
    <definedName name="_278PM_39">#REF!</definedName>
    <definedName name="_278PM_43" localSheetId="43">#REF!</definedName>
    <definedName name="_278PM_43">#REF!</definedName>
    <definedName name="_278PM_46" localSheetId="43">#REF!</definedName>
    <definedName name="_278PM_46">#REF!</definedName>
    <definedName name="_278PM_48" localSheetId="43">#REF!</definedName>
    <definedName name="_278PM_48">#REF!</definedName>
    <definedName name="_278PM_50" localSheetId="43">#REF!</definedName>
    <definedName name="_278PM_50">#REF!</definedName>
    <definedName name="_278PM_51" localSheetId="16">'[25]278'!#REF!</definedName>
    <definedName name="_278PM_51" localSheetId="38">'[25]278'!#REF!</definedName>
    <definedName name="_278PM_51" localSheetId="43">'[26]278'!#REF!</definedName>
    <definedName name="_278PM_51" localSheetId="51">'[25]278'!#REF!</definedName>
    <definedName name="_278PM_51">'[25]278'!#REF!</definedName>
    <definedName name="_278PM_55" localSheetId="8">#REF!</definedName>
    <definedName name="_278PM_55" localSheetId="16">#REF!</definedName>
    <definedName name="_278PM_55" localSheetId="38">#REF!</definedName>
    <definedName name="_278PM_55" localSheetId="43">#REF!</definedName>
    <definedName name="_278PM_55" localSheetId="51">#REF!</definedName>
    <definedName name="_278PM_55">#REF!</definedName>
    <definedName name="_278PM_56" localSheetId="38">#REF!</definedName>
    <definedName name="_278PM_56" localSheetId="43">#REF!</definedName>
    <definedName name="_278PM_56" localSheetId="51">#REF!</definedName>
    <definedName name="_278PM_56">#REF!</definedName>
    <definedName name="_278PM_57" localSheetId="16">'[27]278'!#REF!</definedName>
    <definedName name="_278PM_57" localSheetId="38">'[27]278'!#REF!</definedName>
    <definedName name="_278PM_57" localSheetId="43">'[28]278'!#REF!</definedName>
    <definedName name="_278PM_57" localSheetId="51">'[27]278'!#REF!</definedName>
    <definedName name="_278PM_57">'[27]278'!#REF!</definedName>
    <definedName name="_278PM_58" localSheetId="8">#REF!</definedName>
    <definedName name="_278PM_58" localSheetId="16">#REF!</definedName>
    <definedName name="_278PM_58" localSheetId="38">#REF!</definedName>
    <definedName name="_278PM_58" localSheetId="43">#REF!</definedName>
    <definedName name="_278PM_58" localSheetId="51">#REF!</definedName>
    <definedName name="_278PM_58">#REF!</definedName>
    <definedName name="_278PM_59" localSheetId="8">'[29]278'!#REF!</definedName>
    <definedName name="_278PM_59" localSheetId="16">'[29]278'!#REF!</definedName>
    <definedName name="_278PM_59" localSheetId="38">'[29]278'!#REF!</definedName>
    <definedName name="_278PM_59" localSheetId="43">'[30]278'!#REF!</definedName>
    <definedName name="_278PM_59" localSheetId="51">'[29]278'!#REF!</definedName>
    <definedName name="_278PM_59">'[29]278'!#REF!</definedName>
    <definedName name="_278PM_60" localSheetId="16">'[11]278A-B'!#REF!</definedName>
    <definedName name="_278PM_60" localSheetId="38">'[11]278A-B'!#REF!</definedName>
    <definedName name="_278PM_60" localSheetId="43">'[12]278A-B'!#REF!</definedName>
    <definedName name="_278PM_60" localSheetId="51">'[11]278A-B'!#REF!</definedName>
    <definedName name="_278PM_60">'[11]278A-B'!#REF!</definedName>
    <definedName name="_278PM_61" localSheetId="16">'[13]278A-B'!#REF!</definedName>
    <definedName name="_278PM_61" localSheetId="38">'[13]278A-B'!#REF!</definedName>
    <definedName name="_278PM_61" localSheetId="43">'[14]278A-B'!#REF!</definedName>
    <definedName name="_278PM_61" localSheetId="51">'[13]278A-B'!#REF!</definedName>
    <definedName name="_278PM_61">'[13]278A-B'!#REF!</definedName>
    <definedName name="_278PM_62" localSheetId="16">'[31]278'!#REF!</definedName>
    <definedName name="_278PM_62" localSheetId="38">'[31]278'!#REF!</definedName>
    <definedName name="_278PM_62" localSheetId="43">'[32]278'!#REF!</definedName>
    <definedName name="_278PM_62" localSheetId="51">'[31]278'!#REF!</definedName>
    <definedName name="_278PM_62">'[31]278'!#REF!</definedName>
    <definedName name="_278PM_63" localSheetId="8">#REF!</definedName>
    <definedName name="_278PM_63" localSheetId="16">#REF!</definedName>
    <definedName name="_278PM_63" localSheetId="38">#REF!</definedName>
    <definedName name="_278PM_63" localSheetId="43">#REF!</definedName>
    <definedName name="_278PM_63" localSheetId="51">#REF!</definedName>
    <definedName name="_278PM_63">#REF!</definedName>
    <definedName name="_278PM_64" localSheetId="38">#REF!</definedName>
    <definedName name="_278PM_64" localSheetId="43">#REF!</definedName>
    <definedName name="_278PM_64" localSheetId="51">#REF!</definedName>
    <definedName name="_278PM_64">#REF!</definedName>
    <definedName name="_278PM_66" localSheetId="38">#REF!</definedName>
    <definedName name="_278PM_66" localSheetId="43">#REF!</definedName>
    <definedName name="_278PM_66" localSheetId="51">#REF!</definedName>
    <definedName name="_278PM_66">#REF!</definedName>
    <definedName name="_278PM_7" localSheetId="43">#REF!</definedName>
    <definedName name="_278PM_7">#REF!</definedName>
    <definedName name="_278PM_8" localSheetId="43">#REF!</definedName>
    <definedName name="_278PM_8">#REF!</definedName>
    <definedName name="_278PM_9" localSheetId="16">'[33]278'!#REF!</definedName>
    <definedName name="_278PM_9" localSheetId="38">'[33]278'!#REF!</definedName>
    <definedName name="_278PM_9" localSheetId="43">'[34]278'!#REF!</definedName>
    <definedName name="_278PM_9" localSheetId="51">'[33]278'!#REF!</definedName>
    <definedName name="_278PM_9">'[33]278'!#REF!</definedName>
    <definedName name="_300301" localSheetId="8">#REF!</definedName>
    <definedName name="_300301" localSheetId="16">#REF!</definedName>
    <definedName name="_300301" localSheetId="38">#REF!</definedName>
    <definedName name="_300301" localSheetId="43">#REF!</definedName>
    <definedName name="_300301" localSheetId="51">'300301'!$A$1</definedName>
    <definedName name="_300301">#REF!</definedName>
    <definedName name="_300301PM" localSheetId="8">#REF!</definedName>
    <definedName name="_300301PM" localSheetId="16">#REF!</definedName>
    <definedName name="_300301PM" localSheetId="38">#REF!</definedName>
    <definedName name="_300301PM" localSheetId="43">#REF!</definedName>
    <definedName name="_300301PM" localSheetId="51">'300301'!$B$70:$B$80</definedName>
    <definedName name="_300301PM">#REF!</definedName>
    <definedName name="_300301PM_40" localSheetId="8">#REF!</definedName>
    <definedName name="_300301PM_40" localSheetId="16">#REF!</definedName>
    <definedName name="_300301PM_40" localSheetId="38">#REF!</definedName>
    <definedName name="_300301PM_40" localSheetId="43">#REF!</definedName>
    <definedName name="_300301PM_40" localSheetId="51">#REF!</definedName>
    <definedName name="_300301PM_40">#REF!</definedName>
    <definedName name="_300301PM_41" localSheetId="8">#REF!</definedName>
    <definedName name="_300301PM_41" localSheetId="43">#REF!</definedName>
    <definedName name="_300301PM_41" localSheetId="51">#REF!</definedName>
    <definedName name="_300301PM_41">#REF!</definedName>
    <definedName name="_304" localSheetId="8">#REF!</definedName>
    <definedName name="_304" localSheetId="16">#REF!</definedName>
    <definedName name="_304" localSheetId="38">#REF!</definedName>
    <definedName name="_304" localSheetId="43">#REF!</definedName>
    <definedName name="_304">'304'!$A$1</definedName>
    <definedName name="_304PM" localSheetId="8">#REF!</definedName>
    <definedName name="_304PM" localSheetId="16">#REF!</definedName>
    <definedName name="_304PM" localSheetId="38">#REF!</definedName>
    <definedName name="_304PM" localSheetId="43">#REF!</definedName>
    <definedName name="_304PM">'304'!$B$72:$B$80</definedName>
    <definedName name="_304PM_10" localSheetId="8">#REF!</definedName>
    <definedName name="_304PM_10" localSheetId="16">#REF!</definedName>
    <definedName name="_304PM_10" localSheetId="43">#REF!</definedName>
    <definedName name="_304PM_10" localSheetId="51">#REF!</definedName>
    <definedName name="_304PM_10">#REF!</definedName>
    <definedName name="_304PM_12" localSheetId="8">'[11]304'!#REF!</definedName>
    <definedName name="_304PM_12" localSheetId="16">'[11]304'!#REF!</definedName>
    <definedName name="_304PM_12" localSheetId="38">'[11]304'!#REF!</definedName>
    <definedName name="_304PM_12" localSheetId="43">'[12]304'!#REF!</definedName>
    <definedName name="_304PM_12" localSheetId="51">'[11]304'!#REF!</definedName>
    <definedName name="_304PM_12">'[11]304'!#REF!</definedName>
    <definedName name="_304PM_17" localSheetId="16">'[11]304'!#REF!</definedName>
    <definedName name="_304PM_17" localSheetId="38">'[11]304'!#REF!</definedName>
    <definedName name="_304PM_17" localSheetId="43">'[12]304'!#REF!</definedName>
    <definedName name="_304PM_17" localSheetId="51">'[11]304'!#REF!</definedName>
    <definedName name="_304PM_17">'[11]304'!#REF!</definedName>
    <definedName name="_304PM_28" localSheetId="8">#REF!</definedName>
    <definedName name="_304PM_28" localSheetId="16">#REF!</definedName>
    <definedName name="_304PM_28" localSheetId="38">#REF!</definedName>
    <definedName name="_304PM_28" localSheetId="43">#REF!</definedName>
    <definedName name="_304PM_28" localSheetId="51">#REF!</definedName>
    <definedName name="_304PM_28">#REF!</definedName>
    <definedName name="_304PM_36" localSheetId="38">#REF!</definedName>
    <definedName name="_304PM_36" localSheetId="43">#REF!</definedName>
    <definedName name="_304PM_36" localSheetId="51">#REF!</definedName>
    <definedName name="_304PM_36">#REF!</definedName>
    <definedName name="_304PM_39" localSheetId="38">#REF!</definedName>
    <definedName name="_304PM_39" localSheetId="43">#REF!</definedName>
    <definedName name="_304PM_39" localSheetId="51">#REF!</definedName>
    <definedName name="_304PM_39">#REF!</definedName>
    <definedName name="_304PM_40" localSheetId="43">#REF!</definedName>
    <definedName name="_304PM_40">#REF!</definedName>
    <definedName name="_304PM_41" localSheetId="43">#REF!</definedName>
    <definedName name="_304PM_41">#REF!</definedName>
    <definedName name="_304PM_60" localSheetId="16">'[11]304'!#REF!</definedName>
    <definedName name="_304PM_60" localSheetId="38">'[11]304'!#REF!</definedName>
    <definedName name="_304PM_60" localSheetId="43">'[12]304'!#REF!</definedName>
    <definedName name="_304PM_60">'[11]304'!#REF!</definedName>
    <definedName name="_304PM_61" localSheetId="16">'[13]304'!#REF!</definedName>
    <definedName name="_304PM_61" localSheetId="38">'[13]304'!#REF!</definedName>
    <definedName name="_304PM_61" localSheetId="43">'[14]304'!#REF!</definedName>
    <definedName name="_304PM_61">'[13]304'!#REF!</definedName>
    <definedName name="_304PM_66" localSheetId="16">'[11]304'!#REF!</definedName>
    <definedName name="_304PM_66" localSheetId="38">'[11]304'!#REF!</definedName>
    <definedName name="_304PM_66" localSheetId="43">'[12]304'!#REF!</definedName>
    <definedName name="_304PM_66">'[11]304'!#REF!</definedName>
    <definedName name="_310311" localSheetId="8">#REF!</definedName>
    <definedName name="_310311" localSheetId="16">#REF!</definedName>
    <definedName name="_310311" localSheetId="38">#REF!</definedName>
    <definedName name="_310311" localSheetId="43">#REF!</definedName>
    <definedName name="_310311">'310311'!$A$1</definedName>
    <definedName name="_310311PM" localSheetId="8">#REF!</definedName>
    <definedName name="_310311PM" localSheetId="16">#REF!</definedName>
    <definedName name="_310311PM" localSheetId="38">#REF!</definedName>
    <definedName name="_310311PM" localSheetId="43">#REF!</definedName>
    <definedName name="_310311PM">'310311'!$B$62:$B$72</definedName>
    <definedName name="_310311PM_40" localSheetId="8">#REF!</definedName>
    <definedName name="_310311PM_40" localSheetId="16">#REF!</definedName>
    <definedName name="_310311PM_40" localSheetId="38">#REF!</definedName>
    <definedName name="_310311PM_40" localSheetId="43">#REF!</definedName>
    <definedName name="_310311PM_40" localSheetId="51">#REF!</definedName>
    <definedName name="_310311PM_40">#REF!</definedName>
    <definedName name="_310311PM_41" localSheetId="8">#REF!</definedName>
    <definedName name="_310311PM_41" localSheetId="43">#REF!</definedName>
    <definedName name="_310311PM_41" localSheetId="51">#REF!</definedName>
    <definedName name="_310311PM_41">#REF!</definedName>
    <definedName name="_320323" localSheetId="8">#REF!</definedName>
    <definedName name="_320323" localSheetId="16">#REF!</definedName>
    <definedName name="_320323" localSheetId="38">#REF!</definedName>
    <definedName name="_320323" localSheetId="43">#REF!</definedName>
    <definedName name="_320323">'320323'!$A$1</definedName>
    <definedName name="_320323PM" localSheetId="8">#REF!</definedName>
    <definedName name="_320323PM" localSheetId="16">#REF!</definedName>
    <definedName name="_320323PM" localSheetId="38">#REF!</definedName>
    <definedName name="_320323PM" localSheetId="43">#REF!</definedName>
    <definedName name="_320323PM">'320323'!$C$68:$C$79</definedName>
    <definedName name="_326327" localSheetId="8">#REF!</definedName>
    <definedName name="_326327" localSheetId="16">#REF!</definedName>
    <definedName name="_326327" localSheetId="38">#REF!</definedName>
    <definedName name="_326327" localSheetId="43">#REF!</definedName>
    <definedName name="_326327">'326327'!$A$1</definedName>
    <definedName name="_326327PM" localSheetId="8">#REF!</definedName>
    <definedName name="_326327PM" localSheetId="16">#REF!</definedName>
    <definedName name="_326327PM" localSheetId="38">#REF!</definedName>
    <definedName name="_326327PM" localSheetId="43">#REF!</definedName>
    <definedName name="_326327PM">'326327'!$B$59:$B$69</definedName>
    <definedName name="_326327PM_40" localSheetId="8">#REF!</definedName>
    <definedName name="_326327PM_40" localSheetId="16">#REF!</definedName>
    <definedName name="_326327PM_40" localSheetId="43">#REF!</definedName>
    <definedName name="_326327PM_40" localSheetId="51">#REF!</definedName>
    <definedName name="_326327PM_40">#REF!</definedName>
    <definedName name="_326327PM_41" localSheetId="8">#REF!</definedName>
    <definedName name="_326327PM_41" localSheetId="43">#REF!</definedName>
    <definedName name="_326327PM_41">#REF!</definedName>
    <definedName name="_328330" localSheetId="8">#REF!</definedName>
    <definedName name="_328330" localSheetId="16">#REF!</definedName>
    <definedName name="_328330" localSheetId="38">#REF!</definedName>
    <definedName name="_328330" localSheetId="43">#REF!</definedName>
    <definedName name="_328330">'328330'!$A$1</definedName>
    <definedName name="_328330PM" localSheetId="8">#REF!</definedName>
    <definedName name="_328330PM" localSheetId="16">#REF!</definedName>
    <definedName name="_328330PM" localSheetId="38">#REF!</definedName>
    <definedName name="_328330PM" localSheetId="43">#REF!</definedName>
    <definedName name="_328330PM">'328330'!$B$65:$B$75</definedName>
    <definedName name="_328330PM_40" localSheetId="8">#REF!</definedName>
    <definedName name="_328330PM_40" localSheetId="16">#REF!</definedName>
    <definedName name="_328330PM_40" localSheetId="43">#REF!</definedName>
    <definedName name="_328330PM_40">#REF!</definedName>
    <definedName name="_328330PM_41" localSheetId="8">#REF!</definedName>
    <definedName name="_328330PM_41" localSheetId="43">#REF!</definedName>
    <definedName name="_328330PM_41">#REF!</definedName>
    <definedName name="_332" localSheetId="16">#REF!</definedName>
    <definedName name="_332" localSheetId="43">#REF!</definedName>
    <definedName name="_332">'332'!$A$1</definedName>
    <definedName name="_332PM" localSheetId="16">#REF!</definedName>
    <definedName name="_332PM" localSheetId="43">#REF!</definedName>
    <definedName name="_332PM">'332'!$B$64:$B$74</definedName>
    <definedName name="_335" localSheetId="8">#REF!</definedName>
    <definedName name="_335" localSheetId="16">#REF!</definedName>
    <definedName name="_335" localSheetId="38">#REF!</definedName>
    <definedName name="_335" localSheetId="43">#REF!</definedName>
    <definedName name="_335">'335'!$A$1</definedName>
    <definedName name="_335PM" localSheetId="8">#REF!</definedName>
    <definedName name="_335PM" localSheetId="16">#REF!</definedName>
    <definedName name="_335PM" localSheetId="38">#REF!</definedName>
    <definedName name="_335PM" localSheetId="43">#REF!</definedName>
    <definedName name="_335PM">'335'!$C$69:$C$79</definedName>
    <definedName name="_335PM_10" localSheetId="8">#REF!</definedName>
    <definedName name="_335PM_10" localSheetId="16">#REF!</definedName>
    <definedName name="_335PM_10" localSheetId="43">#REF!</definedName>
    <definedName name="_335PM_10">#REF!</definedName>
    <definedName name="_335PM_12" localSheetId="8">#REF!</definedName>
    <definedName name="_335PM_12" localSheetId="43">#REF!</definedName>
    <definedName name="_335PM_12">#REF!</definedName>
    <definedName name="_335PM_17" localSheetId="8">#REF!</definedName>
    <definedName name="_335PM_17" localSheetId="43">#REF!</definedName>
    <definedName name="_335PM_17">#REF!</definedName>
    <definedName name="_335PM_28" localSheetId="43">#REF!</definedName>
    <definedName name="_335PM_28">#REF!</definedName>
    <definedName name="_335PM_36" localSheetId="43">#REF!</definedName>
    <definedName name="_335PM_36">#REF!</definedName>
    <definedName name="_335PM_39" localSheetId="43">#REF!</definedName>
    <definedName name="_335PM_39">#REF!</definedName>
    <definedName name="_335PM_40" localSheetId="43">#REF!</definedName>
    <definedName name="_335PM_40">#REF!</definedName>
    <definedName name="_335PM_41" localSheetId="43">#REF!</definedName>
    <definedName name="_335PM_41">#REF!</definedName>
    <definedName name="_335PM_60" localSheetId="43">#REF!</definedName>
    <definedName name="_335PM_60">#REF!</definedName>
    <definedName name="_335PM_61" localSheetId="43">#REF!</definedName>
    <definedName name="_335PM_61">#REF!</definedName>
    <definedName name="_335PM_66" localSheetId="43">#REF!</definedName>
    <definedName name="_335PM_66">#REF!</definedName>
    <definedName name="_336" localSheetId="8">#REF!</definedName>
    <definedName name="_336" localSheetId="16">#REF!</definedName>
    <definedName name="_336" localSheetId="38">#REF!</definedName>
    <definedName name="_336" localSheetId="43">#REF!</definedName>
    <definedName name="_336" localSheetId="51">#REF!</definedName>
    <definedName name="_336">'336'!$A$1</definedName>
    <definedName name="_336PM" localSheetId="8">#REF!</definedName>
    <definedName name="_336PM" localSheetId="16">#REF!</definedName>
    <definedName name="_336PM" localSheetId="38">#REF!</definedName>
    <definedName name="_336PM" localSheetId="43">#REF!</definedName>
    <definedName name="_336PM" localSheetId="51">#REF!</definedName>
    <definedName name="_336PM">'336'!$C$68:$C$76</definedName>
    <definedName name="_336PM_40" localSheetId="8">#REF!</definedName>
    <definedName name="_336PM_40" localSheetId="16">#REF!</definedName>
    <definedName name="_336PM_40" localSheetId="43">#REF!</definedName>
    <definedName name="_336PM_40">#REF!</definedName>
    <definedName name="_336PM_41" localSheetId="8">#REF!</definedName>
    <definedName name="_336PM_41" localSheetId="43">#REF!</definedName>
    <definedName name="_336PM_41">#REF!</definedName>
    <definedName name="_336PM_68" localSheetId="8">#REF!</definedName>
    <definedName name="_336PM_68" localSheetId="43">#REF!</definedName>
    <definedName name="_336PM_68">#REF!</definedName>
    <definedName name="_337" localSheetId="8">#REF!</definedName>
    <definedName name="_337" localSheetId="16">#REF!</definedName>
    <definedName name="_337" localSheetId="38">#REF!</definedName>
    <definedName name="_337" localSheetId="43">#REF!</definedName>
    <definedName name="_337" localSheetId="51">#REF!</definedName>
    <definedName name="_337">'337'!$A$1</definedName>
    <definedName name="_337PM" localSheetId="8">#REF!</definedName>
    <definedName name="_337PM" localSheetId="16">#REF!</definedName>
    <definedName name="_337PM" localSheetId="38">#REF!</definedName>
    <definedName name="_337PM" localSheetId="43">#REF!</definedName>
    <definedName name="_337PM" localSheetId="51">#REF!</definedName>
    <definedName name="_337PM">'337'!$B$127:$B$135</definedName>
    <definedName name="_340" localSheetId="8">#REF!</definedName>
    <definedName name="_340" localSheetId="16">#REF!</definedName>
    <definedName name="_340" localSheetId="38">#REF!</definedName>
    <definedName name="_340" localSheetId="43">#REF!</definedName>
    <definedName name="_340">'340'!$A$1</definedName>
    <definedName name="_340PM" localSheetId="8">#REF!</definedName>
    <definedName name="_340PM" localSheetId="16">#REF!</definedName>
    <definedName name="_340PM" localSheetId="38">#REF!</definedName>
    <definedName name="_340PM" localSheetId="43">#REF!</definedName>
    <definedName name="_340PM">'340'!$B$71:$B$81</definedName>
    <definedName name="_350351" localSheetId="8">#REF!</definedName>
    <definedName name="_350351" localSheetId="16">#REF!</definedName>
    <definedName name="_350351" localSheetId="38">#REF!</definedName>
    <definedName name="_350351" localSheetId="43">#REF!</definedName>
    <definedName name="_350351">'350351'!$A$1</definedName>
    <definedName name="_350351PM" localSheetId="8">#REF!</definedName>
    <definedName name="_350351PM" localSheetId="16">#REF!</definedName>
    <definedName name="_350351PM" localSheetId="38">#REF!</definedName>
    <definedName name="_350351PM" localSheetId="43">#REF!</definedName>
    <definedName name="_350351PM">'350351'!$B$71:$B$79</definedName>
    <definedName name="_350351PM_40" localSheetId="8">#REF!</definedName>
    <definedName name="_350351PM_40" localSheetId="16">#REF!</definedName>
    <definedName name="_350351PM_40" localSheetId="43">#REF!</definedName>
    <definedName name="_350351PM_40">#REF!</definedName>
    <definedName name="_350351PM_41" localSheetId="8">#REF!</definedName>
    <definedName name="_350351PM_41" localSheetId="43">#REF!</definedName>
    <definedName name="_350351PM_41">#REF!</definedName>
    <definedName name="_352353" localSheetId="8">#REF!</definedName>
    <definedName name="_352353" localSheetId="16">#REF!</definedName>
    <definedName name="_352353" localSheetId="38">#REF!</definedName>
    <definedName name="_352353" localSheetId="43">#REF!</definedName>
    <definedName name="_352353">'352353'!$A$1</definedName>
    <definedName name="_352353PM" localSheetId="8">#REF!</definedName>
    <definedName name="_352353PM" localSheetId="16">#REF!</definedName>
    <definedName name="_352353PM" localSheetId="38">#REF!</definedName>
    <definedName name="_352353PM" localSheetId="43">#REF!</definedName>
    <definedName name="_352353PM">'352353'!$B$95:$B$107</definedName>
    <definedName name="_354355" localSheetId="8">#REF!</definedName>
    <definedName name="_354355" localSheetId="16">#REF!</definedName>
    <definedName name="_354355" localSheetId="38">#REF!</definedName>
    <definedName name="_354355" localSheetId="43">#REF!</definedName>
    <definedName name="_354355">'354355'!$A$1</definedName>
    <definedName name="_354355PM" localSheetId="8">#REF!</definedName>
    <definedName name="_354355PM" localSheetId="16">#REF!</definedName>
    <definedName name="_354355PM" localSheetId="38">#REF!</definedName>
    <definedName name="_354355PM" localSheetId="43">#REF!</definedName>
    <definedName name="_354355PM">'354355'!$B$134:$B$142</definedName>
    <definedName name="_356" localSheetId="8">#REF!</definedName>
    <definedName name="_356" localSheetId="16">#REF!</definedName>
    <definedName name="_356" localSheetId="38">#REF!</definedName>
    <definedName name="_356" localSheetId="43">#REF!</definedName>
    <definedName name="_356">'356'!$A$1</definedName>
    <definedName name="_356_18" localSheetId="16">'[38]356A-NOT USED'!#REF!</definedName>
    <definedName name="_356_18" localSheetId="38">'[38]356A-NOT USED'!#REF!</definedName>
    <definedName name="_356_18" localSheetId="43">'[39]356A-NOT USED'!#REF!</definedName>
    <definedName name="_356_18">'[38]356A-NOT USED'!#REF!</definedName>
    <definedName name="_356_25" localSheetId="16">'[38]356A-NOT USED'!#REF!</definedName>
    <definedName name="_356_25" localSheetId="38">'[38]356A-NOT USED'!#REF!</definedName>
    <definedName name="_356_25" localSheetId="43">'[39]356A-NOT USED'!#REF!</definedName>
    <definedName name="_356_25">'[38]356A-NOT USED'!#REF!</definedName>
    <definedName name="_356_51" localSheetId="16">'[38]356A-NOT USED'!#REF!</definedName>
    <definedName name="_356_51" localSheetId="38">'[38]356A-NOT USED'!#REF!</definedName>
    <definedName name="_356_51" localSheetId="43">'[39]356A-NOT USED'!#REF!</definedName>
    <definedName name="_356_51">'[38]356A-NOT USED'!#REF!</definedName>
    <definedName name="_356_59" localSheetId="16">'[35]356A'!#REF!</definedName>
    <definedName name="_356_59" localSheetId="38">'[35]356A'!#REF!</definedName>
    <definedName name="_356_59" localSheetId="43">'[36]356A'!#REF!</definedName>
    <definedName name="_356_59">'[35]356A'!#REF!</definedName>
    <definedName name="_356PM" localSheetId="8">#REF!</definedName>
    <definedName name="_356PM" localSheetId="16">#REF!</definedName>
    <definedName name="_356PM" localSheetId="38">#REF!</definedName>
    <definedName name="_356PM" localSheetId="43">#REF!</definedName>
    <definedName name="_356PM" localSheetId="51">#REF!</definedName>
    <definedName name="_356PM">'356'!$B$69:$B$79</definedName>
    <definedName name="_356PM_40" localSheetId="8">#REF!</definedName>
    <definedName name="_356PM_40" localSheetId="16">#REF!</definedName>
    <definedName name="_356PM_40" localSheetId="38">#REF!</definedName>
    <definedName name="_356PM_40" localSheetId="43">#REF!</definedName>
    <definedName name="_356PM_40" localSheetId="51">#REF!</definedName>
    <definedName name="_356PM_40">#REF!</definedName>
    <definedName name="_356PM_41" localSheetId="38">#REF!</definedName>
    <definedName name="_356PM_41" localSheetId="43">#REF!</definedName>
    <definedName name="_356PM_41" localSheetId="51">#REF!</definedName>
    <definedName name="_356PM_41">#REF!</definedName>
    <definedName name="_356PM_58" localSheetId="16">'[35]356'!#REF!</definedName>
    <definedName name="_356PM_58" localSheetId="38">'[35]356'!#REF!</definedName>
    <definedName name="_356PM_58" localSheetId="43">'[36]356'!#REF!</definedName>
    <definedName name="_356PM_58" localSheetId="51">'[35]356'!#REF!</definedName>
    <definedName name="_356PM_58">'[35]356'!#REF!</definedName>
    <definedName name="_401" localSheetId="8">#REF!</definedName>
    <definedName name="_401" localSheetId="16">#REF!</definedName>
    <definedName name="_401" localSheetId="38">#REF!</definedName>
    <definedName name="_401" localSheetId="43">#REF!</definedName>
    <definedName name="_401">'401'!$A$1</definedName>
    <definedName name="_401_17" localSheetId="8">#REF!</definedName>
    <definedName name="_401_17" localSheetId="16">#REF!</definedName>
    <definedName name="_401_17" localSheetId="38">#REF!</definedName>
    <definedName name="_401_17" localSheetId="43">#REF!</definedName>
    <definedName name="_401_17" localSheetId="51">#REF!</definedName>
    <definedName name="_401_17">#REF!</definedName>
    <definedName name="_401PM" localSheetId="8">#REF!</definedName>
    <definedName name="_401PM" localSheetId="16">#REF!</definedName>
    <definedName name="_401PM" localSheetId="38">#REF!</definedName>
    <definedName name="_401PM" localSheetId="43">#REF!</definedName>
    <definedName name="_401PM">'401'!$B$76:$B$84</definedName>
    <definedName name="_401PM_17" localSheetId="8">#REF!</definedName>
    <definedName name="_401PM_17" localSheetId="16">#REF!</definedName>
    <definedName name="_401PM_17" localSheetId="43">#REF!</definedName>
    <definedName name="_401PM_17" localSheetId="51">#REF!</definedName>
    <definedName name="_401PM_17">#REF!</definedName>
    <definedName name="_401PM_62" localSheetId="8">'[35]401'!#REF!</definedName>
    <definedName name="_401PM_62" localSheetId="16">'[35]401'!#REF!</definedName>
    <definedName name="_401PM_62" localSheetId="38">'[35]401'!#REF!</definedName>
    <definedName name="_401PM_62" localSheetId="43">'[36]401'!#REF!</definedName>
    <definedName name="_401PM_62" localSheetId="51">'[35]401'!#REF!</definedName>
    <definedName name="_401PM_62">'[35]401'!#REF!</definedName>
    <definedName name="_402403" localSheetId="8">#REF!</definedName>
    <definedName name="_402403" localSheetId="16">#REF!</definedName>
    <definedName name="_402403" localSheetId="38">#REF!</definedName>
    <definedName name="_402403" localSheetId="43">#REF!</definedName>
    <definedName name="_402403">'402403'!$A$1</definedName>
    <definedName name="_402403PM" localSheetId="8">#REF!</definedName>
    <definedName name="_402403PM" localSheetId="16">#REF!</definedName>
    <definedName name="_402403PM" localSheetId="38">#REF!</definedName>
    <definedName name="_402403PM" localSheetId="43">#REF!</definedName>
    <definedName name="_402403PM">'402403'!$B$78:$B$88</definedName>
    <definedName name="_402403PM_40" localSheetId="8">#REF!</definedName>
    <definedName name="_402403PM_40" localSheetId="16">#REF!</definedName>
    <definedName name="_402403PM_40" localSheetId="38">#REF!</definedName>
    <definedName name="_402403PM_40" localSheetId="43">#REF!</definedName>
    <definedName name="_402403PM_40" localSheetId="51">#REF!</definedName>
    <definedName name="_402403PM_40">#REF!</definedName>
    <definedName name="_402403PM_41" localSheetId="8">#REF!</definedName>
    <definedName name="_402403PM_41" localSheetId="43">#REF!</definedName>
    <definedName name="_402403PM_41" localSheetId="51">#REF!</definedName>
    <definedName name="_402403PM_41">#REF!</definedName>
    <definedName name="_406407" localSheetId="16">#REF!</definedName>
    <definedName name="_406407" localSheetId="43">#REF!</definedName>
    <definedName name="_406407">'406407'!$A$1</definedName>
    <definedName name="_406407PM" localSheetId="16">#REF!</definedName>
    <definedName name="_406407PM" localSheetId="43">#REF!</definedName>
    <definedName name="_406407PM">'406407'!$B$76:$B$86</definedName>
    <definedName name="_406407PM_10" localSheetId="8">#REF!</definedName>
    <definedName name="_406407PM_10" localSheetId="16">#REF!</definedName>
    <definedName name="_406407PM_10" localSheetId="43">#REF!</definedName>
    <definedName name="_406407PM_10" localSheetId="51">#REF!</definedName>
    <definedName name="_406407PM_10">#REF!</definedName>
    <definedName name="_406407PM_12" localSheetId="8">#REF!</definedName>
    <definedName name="_406407PM_12" localSheetId="43">#REF!</definedName>
    <definedName name="_406407PM_12">#REF!</definedName>
    <definedName name="_406407PM_17" localSheetId="8">#REF!</definedName>
    <definedName name="_406407PM_17" localSheetId="43">#REF!</definedName>
    <definedName name="_406407PM_17">#REF!</definedName>
    <definedName name="_406407PM_28" localSheetId="43">#REF!</definedName>
    <definedName name="_406407PM_28">#REF!</definedName>
    <definedName name="_406407PM_36" localSheetId="43">#REF!</definedName>
    <definedName name="_406407PM_36">#REF!</definedName>
    <definedName name="_406407PM_39" localSheetId="43">#REF!</definedName>
    <definedName name="_406407PM_39">#REF!</definedName>
    <definedName name="_406407PM_40" localSheetId="43">#REF!</definedName>
    <definedName name="_406407PM_40">#REF!</definedName>
    <definedName name="_406407PM_41" localSheetId="43">#REF!</definedName>
    <definedName name="_406407PM_41">#REF!</definedName>
    <definedName name="_406407PM_60" localSheetId="43">#REF!</definedName>
    <definedName name="_406407PM_60">#REF!</definedName>
    <definedName name="_406407PM_61" localSheetId="43">#REF!</definedName>
    <definedName name="_406407PM_61">#REF!</definedName>
    <definedName name="_406407PM_66" localSheetId="43">#REF!</definedName>
    <definedName name="_406407PM_66">#REF!</definedName>
    <definedName name="_408409" localSheetId="16">#REF!</definedName>
    <definedName name="_408409" localSheetId="43">#REF!</definedName>
    <definedName name="_408409">'408409'!$B$2</definedName>
    <definedName name="_408409PM" localSheetId="16">#REF!</definedName>
    <definedName name="_408409PM" localSheetId="43">#REF!</definedName>
    <definedName name="_408409PM">'408409'!$B$69:$B$79</definedName>
    <definedName name="_410411" localSheetId="16">#REF!</definedName>
    <definedName name="_410411" localSheetId="43">#REF!</definedName>
    <definedName name="_410411">'410411'!$A$1</definedName>
    <definedName name="_410411_60" localSheetId="8">#REF!</definedName>
    <definedName name="_410411_60" localSheetId="16">#REF!</definedName>
    <definedName name="_410411_60" localSheetId="43">#REF!</definedName>
    <definedName name="_410411_60">#REF!</definedName>
    <definedName name="_410411PM" localSheetId="16">#REF!</definedName>
    <definedName name="_410411PM" localSheetId="43">#REF!</definedName>
    <definedName name="_410411PM">'410411'!$B$75:$B$89</definedName>
    <definedName name="_410411PM_60" localSheetId="8">#REF!</definedName>
    <definedName name="_410411PM_60" localSheetId="16">#REF!</definedName>
    <definedName name="_410411PM_60" localSheetId="43">#REF!</definedName>
    <definedName name="_410411PM_60">#REF!</definedName>
    <definedName name="_422423" localSheetId="8">#REF!</definedName>
    <definedName name="_422423" localSheetId="16">#REF!</definedName>
    <definedName name="_422423" localSheetId="38">#REF!</definedName>
    <definedName name="_422423" localSheetId="43">#REF!</definedName>
    <definedName name="_422423">'422423'!$A$1</definedName>
    <definedName name="_422423PM" localSheetId="8">#REF!</definedName>
    <definedName name="_422423PM" localSheetId="16">#REF!</definedName>
    <definedName name="_422423PM" localSheetId="38">#REF!</definedName>
    <definedName name="_422423PM" localSheetId="43">#REF!</definedName>
    <definedName name="_422423PM">'422423'!$B$71:$B$85</definedName>
    <definedName name="_422423PM_40" localSheetId="8">#REF!</definedName>
    <definedName name="_422423PM_40" localSheetId="16">#REF!</definedName>
    <definedName name="_422423PM_40" localSheetId="43">#REF!</definedName>
    <definedName name="_422423PM_40">#REF!</definedName>
    <definedName name="_422423PM_41" localSheetId="8">#REF!</definedName>
    <definedName name="_422423PM_41" localSheetId="43">#REF!</definedName>
    <definedName name="_422423PM_41">#REF!</definedName>
    <definedName name="_424425" localSheetId="8">#REF!</definedName>
    <definedName name="_424425" localSheetId="16">#REF!</definedName>
    <definedName name="_424425" localSheetId="38">#REF!</definedName>
    <definedName name="_424425" localSheetId="43">#REF!</definedName>
    <definedName name="_424425">'424425'!$A$1</definedName>
    <definedName name="_424425PM" localSheetId="8">#REF!</definedName>
    <definedName name="_424425PM" localSheetId="16">#REF!</definedName>
    <definedName name="_424425PM" localSheetId="38">#REF!</definedName>
    <definedName name="_424425PM" localSheetId="43">#REF!</definedName>
    <definedName name="_424425PM">'424425'!$B$70:$B$80</definedName>
    <definedName name="_424425PM_40" localSheetId="8">#REF!</definedName>
    <definedName name="_424425PM_40" localSheetId="16">#REF!</definedName>
    <definedName name="_424425PM_40" localSheetId="43">#REF!</definedName>
    <definedName name="_424425PM_40">#REF!</definedName>
    <definedName name="_424425PM_41" localSheetId="8">#REF!</definedName>
    <definedName name="_424425PM_41" localSheetId="43">#REF!</definedName>
    <definedName name="_424425PM_41">#REF!</definedName>
    <definedName name="_426427" localSheetId="8">#REF!</definedName>
    <definedName name="_426427" localSheetId="16">#REF!</definedName>
    <definedName name="_426427" localSheetId="38">#REF!</definedName>
    <definedName name="_426427" localSheetId="43">#REF!</definedName>
    <definedName name="_426427">'426427'!$A$1</definedName>
    <definedName name="_426427PM" localSheetId="8">#REF!</definedName>
    <definedName name="_426427PM" localSheetId="16">#REF!</definedName>
    <definedName name="_426427PM" localSheetId="38">#REF!</definedName>
    <definedName name="_426427PM" localSheetId="43">#REF!</definedName>
    <definedName name="_426427PM">'426427'!$B$96:$B$106</definedName>
    <definedName name="_426427PM_40" localSheetId="8">#REF!</definedName>
    <definedName name="_426427PM_40" localSheetId="16">#REF!</definedName>
    <definedName name="_426427PM_40" localSheetId="43">#REF!</definedName>
    <definedName name="_426427PM_40">#REF!</definedName>
    <definedName name="_426427PM_41" localSheetId="8">#REF!</definedName>
    <definedName name="_426427PM_41" localSheetId="43">#REF!</definedName>
    <definedName name="_426427PM_41">#REF!</definedName>
    <definedName name="_429" localSheetId="16">#REF!</definedName>
    <definedName name="_429" localSheetId="43">#REF!</definedName>
    <definedName name="_429">'429'!$A$1</definedName>
    <definedName name="_429_60" localSheetId="8">#REF!</definedName>
    <definedName name="_429_60" localSheetId="16">#REF!</definedName>
    <definedName name="_429_60" localSheetId="43">#REF!</definedName>
    <definedName name="_429_60">#REF!</definedName>
    <definedName name="_429PM" localSheetId="16">#REF!</definedName>
    <definedName name="_429PM" localSheetId="43">#REF!</definedName>
    <definedName name="_429PM">'429'!$B$70:$B$78</definedName>
    <definedName name="_429PM_60" localSheetId="8">#REF!</definedName>
    <definedName name="_429PM_60" localSheetId="16">#REF!</definedName>
    <definedName name="_429PM_60" localSheetId="43">#REF!</definedName>
    <definedName name="_429PM_60">#REF!</definedName>
    <definedName name="_430" localSheetId="16">#REF!</definedName>
    <definedName name="_430" localSheetId="43">#REF!</definedName>
    <definedName name="_430">#REF!</definedName>
    <definedName name="_430_60" localSheetId="8">#REF!</definedName>
    <definedName name="_430_60" localSheetId="43">#REF!</definedName>
    <definedName name="_430_60">#REF!</definedName>
    <definedName name="_430PM" localSheetId="16">#REF!</definedName>
    <definedName name="_430PM" localSheetId="43">#REF!</definedName>
    <definedName name="_430PM">#REF!</definedName>
    <definedName name="_430PM_60" localSheetId="43">#REF!</definedName>
    <definedName name="_430PM_60">#REF!</definedName>
    <definedName name="_431" localSheetId="16">#REF!</definedName>
    <definedName name="_431" localSheetId="43">#REF!</definedName>
    <definedName name="_431">#REF!</definedName>
    <definedName name="_431_60" localSheetId="43">#REF!</definedName>
    <definedName name="_431_60">#REF!</definedName>
    <definedName name="_431PM" localSheetId="16">#REF!</definedName>
    <definedName name="_431PM" localSheetId="43">#REF!</definedName>
    <definedName name="_431PM">#REF!</definedName>
    <definedName name="_431PM_60" localSheetId="43">#REF!</definedName>
    <definedName name="_431PM_60">#REF!</definedName>
    <definedName name="_450" localSheetId="16">#REF!</definedName>
    <definedName name="_450" localSheetId="43">#REF!</definedName>
    <definedName name="_450">'450'!$A$1</definedName>
    <definedName name="_450PM" localSheetId="8">'[37]450'!#REF!</definedName>
    <definedName name="_450PM" localSheetId="16">'[19]450'!#REF!</definedName>
    <definedName name="_450PM" localSheetId="38">'[37]450'!#REF!</definedName>
    <definedName name="_450PM" localSheetId="43">'[20]450'!#REF!</definedName>
    <definedName name="_450PM" localSheetId="51">'450'!#REF!</definedName>
    <definedName name="_450PM">'450'!#REF!</definedName>
    <definedName name="_450PM_10" localSheetId="8">#REF!</definedName>
    <definedName name="_450PM_10" localSheetId="16">#REF!</definedName>
    <definedName name="_450PM_10" localSheetId="38">#REF!</definedName>
    <definedName name="_450PM_10" localSheetId="43">#REF!</definedName>
    <definedName name="_450PM_10" localSheetId="51">#REF!</definedName>
    <definedName name="_450PM_10">#REF!</definedName>
    <definedName name="_450PM_11" localSheetId="38">#REF!</definedName>
    <definedName name="_450PM_11" localSheetId="43">#REF!</definedName>
    <definedName name="_450PM_11" localSheetId="51">#REF!</definedName>
    <definedName name="_450PM_11">#REF!</definedName>
    <definedName name="_450PM_12" localSheetId="38">#REF!</definedName>
    <definedName name="_450PM_12" localSheetId="43">#REF!</definedName>
    <definedName name="_450PM_12" localSheetId="51">#REF!</definedName>
    <definedName name="_450PM_12">#REF!</definedName>
    <definedName name="_450PM_14" localSheetId="43">#REF!</definedName>
    <definedName name="_450PM_14">#REF!</definedName>
    <definedName name="_450PM_15" localSheetId="43">#REF!</definedName>
    <definedName name="_450PM_15">#REF!</definedName>
    <definedName name="_450PM_16" localSheetId="43">#REF!</definedName>
    <definedName name="_450PM_16">#REF!</definedName>
    <definedName name="_450PM_17" localSheetId="16">'[23]450'!#REF!</definedName>
    <definedName name="_450PM_17" localSheetId="38">'[23]450'!#REF!</definedName>
    <definedName name="_450PM_17" localSheetId="43">'[24]450'!#REF!</definedName>
    <definedName name="_450PM_17">'[23]450'!#REF!</definedName>
    <definedName name="_450PM_18" localSheetId="16">'[25]450'!#REF!</definedName>
    <definedName name="_450PM_18" localSheetId="38">'[25]450'!#REF!</definedName>
    <definedName name="_450PM_18" localSheetId="43">'[26]450'!#REF!</definedName>
    <definedName name="_450PM_18">'[25]450'!#REF!</definedName>
    <definedName name="_450PM_19" localSheetId="8">#REF!</definedName>
    <definedName name="_450PM_19" localSheetId="16">#REF!</definedName>
    <definedName name="_450PM_19" localSheetId="38">#REF!</definedName>
    <definedName name="_450PM_19" localSheetId="43">#REF!</definedName>
    <definedName name="_450PM_19" localSheetId="51">#REF!</definedName>
    <definedName name="_450PM_19">#REF!</definedName>
    <definedName name="_450PM_20" localSheetId="38">#REF!</definedName>
    <definedName name="_450PM_20" localSheetId="43">#REF!</definedName>
    <definedName name="_450PM_20" localSheetId="51">#REF!</definedName>
    <definedName name="_450PM_20">#REF!</definedName>
    <definedName name="_450PM_25" localSheetId="16">'[27]450'!#REF!</definedName>
    <definedName name="_450PM_25" localSheetId="38">'[27]450'!#REF!</definedName>
    <definedName name="_450PM_25" localSheetId="43">'[28]450'!#REF!</definedName>
    <definedName name="_450PM_25" localSheetId="51">'[27]450'!#REF!</definedName>
    <definedName name="_450PM_25">'[27]450'!#REF!</definedName>
    <definedName name="_450PM_26" localSheetId="8">#REF!</definedName>
    <definedName name="_450PM_26" localSheetId="16">#REF!</definedName>
    <definedName name="_450PM_26" localSheetId="38">#REF!</definedName>
    <definedName name="_450PM_26" localSheetId="43">#REF!</definedName>
    <definedName name="_450PM_26" localSheetId="51">#REF!</definedName>
    <definedName name="_450PM_26">#REF!</definedName>
    <definedName name="_450PM_28" localSheetId="38">#REF!</definedName>
    <definedName name="_450PM_28" localSheetId="43">#REF!</definedName>
    <definedName name="_450PM_28" localSheetId="51">#REF!</definedName>
    <definedName name="_450PM_28">#REF!</definedName>
    <definedName name="_450PM_29" localSheetId="38">#REF!</definedName>
    <definedName name="_450PM_29" localSheetId="43">#REF!</definedName>
    <definedName name="_450PM_29" localSheetId="51">#REF!</definedName>
    <definedName name="_450PM_29">#REF!</definedName>
    <definedName name="_450PM_34" localSheetId="43">#REF!</definedName>
    <definedName name="_450PM_34">#REF!</definedName>
    <definedName name="_450PM_35" localSheetId="43">#REF!</definedName>
    <definedName name="_450PM_35">#REF!</definedName>
    <definedName name="_450PM_36" localSheetId="43">#REF!</definedName>
    <definedName name="_450PM_36">#REF!</definedName>
    <definedName name="_450PM_39" localSheetId="43">#REF!</definedName>
    <definedName name="_450PM_39">#REF!</definedName>
    <definedName name="_450PM_43" localSheetId="43">#REF!</definedName>
    <definedName name="_450PM_43">#REF!</definedName>
    <definedName name="_450PM_46" localSheetId="43">#REF!</definedName>
    <definedName name="_450PM_46">#REF!</definedName>
    <definedName name="_450PM_48" localSheetId="43">#REF!</definedName>
    <definedName name="_450PM_48">#REF!</definedName>
    <definedName name="_450PM_50" localSheetId="43">#REF!</definedName>
    <definedName name="_450PM_50">#REF!</definedName>
    <definedName name="_450PM_51" localSheetId="16">'[25]450'!#REF!</definedName>
    <definedName name="_450PM_51" localSheetId="38">'[25]450'!#REF!</definedName>
    <definedName name="_450PM_51" localSheetId="43">'[26]450'!#REF!</definedName>
    <definedName name="_450PM_51">'[25]450'!#REF!</definedName>
    <definedName name="_450PM_55" localSheetId="8">#REF!</definedName>
    <definedName name="_450PM_55" localSheetId="16">#REF!</definedName>
    <definedName name="_450PM_55" localSheetId="38">#REF!</definedName>
    <definedName name="_450PM_55" localSheetId="43">#REF!</definedName>
    <definedName name="_450PM_55" localSheetId="51">#REF!</definedName>
    <definedName name="_450PM_55">#REF!</definedName>
    <definedName name="_450PM_56" localSheetId="38">#REF!</definedName>
    <definedName name="_450PM_56" localSheetId="43">#REF!</definedName>
    <definedName name="_450PM_56" localSheetId="51">#REF!</definedName>
    <definedName name="_450PM_56">#REF!</definedName>
    <definedName name="_450PM_57" localSheetId="16">'[27]450'!#REF!</definedName>
    <definedName name="_450PM_57" localSheetId="38">'[27]450'!#REF!</definedName>
    <definedName name="_450PM_57" localSheetId="43">'[28]450'!#REF!</definedName>
    <definedName name="_450PM_57" localSheetId="51">'[27]450'!#REF!</definedName>
    <definedName name="_450PM_57">'[27]450'!#REF!</definedName>
    <definedName name="_450PM_58" localSheetId="8">#REF!</definedName>
    <definedName name="_450PM_58" localSheetId="16">#REF!</definedName>
    <definedName name="_450PM_58" localSheetId="38">#REF!</definedName>
    <definedName name="_450PM_58" localSheetId="43">#REF!</definedName>
    <definedName name="_450PM_58" localSheetId="51">#REF!</definedName>
    <definedName name="_450PM_58">#REF!</definedName>
    <definedName name="_450PM_59" localSheetId="8">'[29]450'!#REF!</definedName>
    <definedName name="_450PM_59" localSheetId="16">'[29]450'!#REF!</definedName>
    <definedName name="_450PM_59" localSheetId="38">'[29]450'!#REF!</definedName>
    <definedName name="_450PM_59" localSheetId="43">'[30]450'!#REF!</definedName>
    <definedName name="_450PM_59" localSheetId="51">'[29]450'!#REF!</definedName>
    <definedName name="_450PM_59">'[29]450'!#REF!</definedName>
    <definedName name="_450PM_60" localSheetId="16">'[11]450'!#REF!</definedName>
    <definedName name="_450PM_60" localSheetId="38">'[11]450'!#REF!</definedName>
    <definedName name="_450PM_60" localSheetId="43">'[12]450'!#REF!</definedName>
    <definedName name="_450PM_60" localSheetId="51">'[11]450'!#REF!</definedName>
    <definedName name="_450PM_60">'[11]450'!#REF!</definedName>
    <definedName name="_450PM_61" localSheetId="16">'[13]450'!#REF!</definedName>
    <definedName name="_450PM_61" localSheetId="38">'[13]450'!#REF!</definedName>
    <definedName name="_450PM_61" localSheetId="43">'[14]450'!#REF!</definedName>
    <definedName name="_450PM_61" localSheetId="51">'[13]450'!#REF!</definedName>
    <definedName name="_450PM_61">'[13]450'!#REF!</definedName>
    <definedName name="_450PM_62" localSheetId="16">'[31]450'!#REF!</definedName>
    <definedName name="_450PM_62" localSheetId="38">'[31]450'!#REF!</definedName>
    <definedName name="_450PM_62" localSheetId="43">'[32]450'!#REF!</definedName>
    <definedName name="_450PM_62">'[31]450'!#REF!</definedName>
    <definedName name="_450PM_63" localSheetId="8">#REF!</definedName>
    <definedName name="_450PM_63" localSheetId="16">#REF!</definedName>
    <definedName name="_450PM_63" localSheetId="38">#REF!</definedName>
    <definedName name="_450PM_63" localSheetId="43">#REF!</definedName>
    <definedName name="_450PM_63" localSheetId="51">#REF!</definedName>
    <definedName name="_450PM_63">#REF!</definedName>
    <definedName name="_450PM_64" localSheetId="38">#REF!</definedName>
    <definedName name="_450PM_64" localSheetId="43">#REF!</definedName>
    <definedName name="_450PM_64" localSheetId="51">#REF!</definedName>
    <definedName name="_450PM_64">#REF!</definedName>
    <definedName name="_450PM_66" localSheetId="38">#REF!</definedName>
    <definedName name="_450PM_66" localSheetId="43">#REF!</definedName>
    <definedName name="_450PM_66" localSheetId="51">#REF!</definedName>
    <definedName name="_450PM_66">#REF!</definedName>
    <definedName name="_450PM_7" localSheetId="43">#REF!</definedName>
    <definedName name="_450PM_7">#REF!</definedName>
    <definedName name="_450PM_8" localSheetId="43">#REF!</definedName>
    <definedName name="_450PM_8">#REF!</definedName>
    <definedName name="_450PM_9" localSheetId="16">'[33]450'!#REF!</definedName>
    <definedName name="_450PM_9" localSheetId="38">'[33]450'!#REF!</definedName>
    <definedName name="_450PM_9" localSheetId="43">'[34]450'!#REF!</definedName>
    <definedName name="_450PM_9">'[33]450'!#REF!</definedName>
    <definedName name="_59ST_PAGE_1" localSheetId="8">#REF!</definedName>
    <definedName name="_59ST_PAGE_1" localSheetId="16">#REF!</definedName>
    <definedName name="_59ST_PAGE_1" localSheetId="51">#REF!</definedName>
    <definedName name="_59ST_PAGE_1">#REF!</definedName>
    <definedName name="_59ST_PAGE_2" localSheetId="8">#REF!</definedName>
    <definedName name="_59ST_PAGE_2" localSheetId="16">#REF!</definedName>
    <definedName name="_59ST_PAGE_2" localSheetId="51">#REF!</definedName>
    <definedName name="_59ST_PAGE_2">#REF!</definedName>
    <definedName name="_6_1_96" localSheetId="8">#REF!</definedName>
    <definedName name="_6_1_96" localSheetId="16">#REF!</definedName>
    <definedName name="_6_1_96" localSheetId="51">#REF!</definedName>
    <definedName name="_6_1_96">#REF!</definedName>
    <definedName name="_74ST_PAGE_1">#REF!</definedName>
    <definedName name="_74ST_PAGE_2">#REF!</definedName>
    <definedName name="_92SETTLEMENT">#REF!</definedName>
    <definedName name="_APR1" localSheetId="16">#REF!</definedName>
    <definedName name="_APR1" localSheetId="38">#REF!</definedName>
    <definedName name="_APR1">#REF!</definedName>
    <definedName name="_APR2" localSheetId="16">#REF!</definedName>
    <definedName name="_APR2" localSheetId="38">#REF!</definedName>
    <definedName name="_APR2">#REF!</definedName>
    <definedName name="_AUG1" localSheetId="16">#REF!</definedName>
    <definedName name="_AUG1" localSheetId="38">#REF!</definedName>
    <definedName name="_AUG1">#REF!</definedName>
    <definedName name="_AUG2" localSheetId="16">#REF!</definedName>
    <definedName name="_AUG2">#REF!</definedName>
    <definedName name="_BAD0208" hidden="1">#REF!</definedName>
    <definedName name="_com99" localSheetId="16">#REF!</definedName>
    <definedName name="_com99">#REF!</definedName>
    <definedName name="_DEC1" localSheetId="16">#REF!</definedName>
    <definedName name="_DEC1">#REF!</definedName>
    <definedName name="_DEC2" localSheetId="16">#REF!</definedName>
    <definedName name="_DEC2">#REF!</definedName>
    <definedName name="_EMSDList">#REF!</definedName>
    <definedName name="_FEB1" localSheetId="16">#REF!</definedName>
    <definedName name="_FEB1">#REF!</definedName>
    <definedName name="_FEB2" localSheetId="16">#REF!</definedName>
    <definedName name="_FEB2">#REF!</definedName>
    <definedName name="_feb96">#REF!</definedName>
    <definedName name="_Fill" localSheetId="43" hidden="1">#REF!</definedName>
    <definedName name="_Fill" hidden="1">#REF!</definedName>
    <definedName name="_Gas01">#REF!</definedName>
    <definedName name="_Gas02">#REF!</definedName>
    <definedName name="_Gas03">#REF!</definedName>
    <definedName name="_Gas04">#REF!</definedName>
    <definedName name="_Gas05">#REF!</definedName>
    <definedName name="_Gas06">#REF!</definedName>
    <definedName name="_Gas07">#REF!</definedName>
    <definedName name="_Gas08">#REF!</definedName>
    <definedName name="_Gas09">#REF!</definedName>
    <definedName name="_gas10">#REF!</definedName>
    <definedName name="_Gas11">#REF!</definedName>
    <definedName name="_Gas12">#REF!</definedName>
    <definedName name="_Gas13">#REF!</definedName>
    <definedName name="_IBC1">[40]Spilts!$C$4:$F$39</definedName>
    <definedName name="_IV252116" localSheetId="8">#REF!</definedName>
    <definedName name="_IV252116" localSheetId="16">#REF!</definedName>
    <definedName name="_IV252116" localSheetId="51">#REF!</definedName>
    <definedName name="_IV252116">#REF!</definedName>
    <definedName name="_JAN1" localSheetId="8">#REF!</definedName>
    <definedName name="_JAN1" localSheetId="16">#REF!</definedName>
    <definedName name="_JAN1" localSheetId="51">#REF!</definedName>
    <definedName name="_JAN1">#REF!</definedName>
    <definedName name="_JAN2" localSheetId="8">#REF!</definedName>
    <definedName name="_JAN2" localSheetId="16">#REF!</definedName>
    <definedName name="_JAN2" localSheetId="51">#REF!</definedName>
    <definedName name="_JAN2">#REF!</definedName>
    <definedName name="_JUL1" localSheetId="16">#REF!</definedName>
    <definedName name="_JUL1">#REF!</definedName>
    <definedName name="_JUL2" localSheetId="16">#REF!</definedName>
    <definedName name="_JUL2">#REF!</definedName>
    <definedName name="_JUN1" localSheetId="16">#REF!</definedName>
    <definedName name="_JUN1">#REF!</definedName>
    <definedName name="_JUN2" localSheetId="16">#REF!</definedName>
    <definedName name="_JUN2">#REF!</definedName>
    <definedName name="_Key1" localSheetId="16" hidden="1">#REF!</definedName>
    <definedName name="_Key1" localSheetId="43" hidden="1">#REF!</definedName>
    <definedName name="_Key1" hidden="1">#REF!</definedName>
    <definedName name="_Key2" localSheetId="16" hidden="1">#REF!</definedName>
    <definedName name="_Key2" localSheetId="43" hidden="1">#REF!</definedName>
    <definedName name="_Key2" hidden="1">#REF!</definedName>
    <definedName name="_MAR1" localSheetId="16">#REF!</definedName>
    <definedName name="_MAR1">#REF!</definedName>
    <definedName name="_MAR2" localSheetId="16">#REF!</definedName>
    <definedName name="_MAR2">#REF!</definedName>
    <definedName name="_MAY1" localSheetId="16">#REF!</definedName>
    <definedName name="_MAY1">#REF!</definedName>
    <definedName name="_MAY2" localSheetId="16">#REF!</definedName>
    <definedName name="_MAY2">#REF!</definedName>
    <definedName name="_MGT1">#REF!</definedName>
    <definedName name="_MGT2">#REF!</definedName>
    <definedName name="_MGT3">#REF!</definedName>
    <definedName name="_NAI1">#REF!</definedName>
    <definedName name="_NAT2">#REF!</definedName>
    <definedName name="_NAT3">#REF!</definedName>
    <definedName name="_NOV1" localSheetId="16">#REF!</definedName>
    <definedName name="_NOV1">#REF!</definedName>
    <definedName name="_NOV2" localSheetId="16">#REF!</definedName>
    <definedName name="_NOV2">#REF!</definedName>
    <definedName name="_OCT1" localSheetId="16">#REF!</definedName>
    <definedName name="_OCT1">#REF!</definedName>
    <definedName name="_OCT2" localSheetId="16">#REF!</definedName>
    <definedName name="_OCT2">#REF!</definedName>
    <definedName name="_Order1" localSheetId="43" hidden="1">0</definedName>
    <definedName name="_Order1" hidden="1">255</definedName>
    <definedName name="_Order2" hidden="1">255</definedName>
    <definedName name="_OT1">#REF!</definedName>
    <definedName name="_OT2">#REF!</definedName>
    <definedName name="_OT3">#REF!</definedName>
    <definedName name="_Parse_In" localSheetId="16" hidden="1">#REF!</definedName>
    <definedName name="_Parse_In" localSheetId="38" hidden="1">#REF!</definedName>
    <definedName name="_Parse_In" localSheetId="43" hidden="1">#REF!</definedName>
    <definedName name="_Parse_In" hidden="1">#REF!</definedName>
    <definedName name="_Parse_Out" localSheetId="16" hidden="1">#REF!</definedName>
    <definedName name="_Parse_Out" localSheetId="38" hidden="1">#REF!</definedName>
    <definedName name="_Parse_Out" localSheetId="43" hidden="1">#REF!</definedName>
    <definedName name="_Parse_Out" hidden="1">#REF!</definedName>
    <definedName name="_PG1" localSheetId="16">'[8]1'!#REF!</definedName>
    <definedName name="_PG1" localSheetId="38">'[8]1'!#REF!</definedName>
    <definedName name="_PG1">'[8]1'!#REF!</definedName>
    <definedName name="_PG10" localSheetId="8">#REF!</definedName>
    <definedName name="_PG10" localSheetId="16">#REF!</definedName>
    <definedName name="_PG10" localSheetId="38">#REF!</definedName>
    <definedName name="_PG10" localSheetId="51">#REF!</definedName>
    <definedName name="_PG10">#REF!</definedName>
    <definedName name="_PG11" localSheetId="38">#REF!</definedName>
    <definedName name="_PG11" localSheetId="51">#REF!</definedName>
    <definedName name="_PG11">#REF!</definedName>
    <definedName name="_PG12" localSheetId="38">#REF!</definedName>
    <definedName name="_PG12" localSheetId="51">#REF!</definedName>
    <definedName name="_PG12">#REF!</definedName>
    <definedName name="_PG13">#REF!</definedName>
    <definedName name="_PG14">#REF!</definedName>
    <definedName name="_PG15">#REF!</definedName>
    <definedName name="_PG16">#REF!</definedName>
    <definedName name="_PG17">#REF!</definedName>
    <definedName name="_PG18">#REF!</definedName>
    <definedName name="_PG19">#REF!</definedName>
    <definedName name="_PG2" localSheetId="43">#REF!</definedName>
    <definedName name="_PG2">#REF!</definedName>
    <definedName name="_PG20">#REF!</definedName>
    <definedName name="_PG21">#REF!</definedName>
    <definedName name="_PG22">#REF!</definedName>
    <definedName name="_PG23">#REF!</definedName>
    <definedName name="_PG24">#REF!</definedName>
    <definedName name="_PG25">#REF!</definedName>
    <definedName name="_PG26">#REF!</definedName>
    <definedName name="_PG261" localSheetId="43">#REF!</definedName>
    <definedName name="_PG261">#REF!</definedName>
    <definedName name="_PG27">#REF!</definedName>
    <definedName name="_PG28">#REF!</definedName>
    <definedName name="_PG29">#REF!</definedName>
    <definedName name="_PG3" localSheetId="43">#REF!</definedName>
    <definedName name="_PG3">#REF!</definedName>
    <definedName name="_PG30">#REF!</definedName>
    <definedName name="_PG31">#REF!</definedName>
    <definedName name="_PG32">#REF!</definedName>
    <definedName name="_PG33">#REF!</definedName>
    <definedName name="_PG40">#REF!</definedName>
    <definedName name="_PG41">#REF!</definedName>
    <definedName name="_PG42">#REF!</definedName>
    <definedName name="_PG43" localSheetId="43">#REF!</definedName>
    <definedName name="_PG43">#REF!</definedName>
    <definedName name="_PG44">#REF!</definedName>
    <definedName name="_PG45">#REF!</definedName>
    <definedName name="_PG46">#REF!</definedName>
    <definedName name="_PG47">#REF!</definedName>
    <definedName name="_PG60" localSheetId="43">#REF!</definedName>
    <definedName name="_PG60">#REF!</definedName>
    <definedName name="_PG61" localSheetId="43">#REF!</definedName>
    <definedName name="_PG61">#REF!</definedName>
    <definedName name="_PG62" localSheetId="43">#REF!</definedName>
    <definedName name="_PG62">#REF!</definedName>
    <definedName name="_PG63" localSheetId="43">#REF!</definedName>
    <definedName name="_PG63">#REF!</definedName>
    <definedName name="_PG64" localSheetId="51">#REF!</definedName>
    <definedName name="_PG64">#REF!</definedName>
    <definedName name="_PG65" localSheetId="51">#REF!</definedName>
    <definedName name="_PG65">#REF!</definedName>
    <definedName name="_PG66">#REF!</definedName>
    <definedName name="_PG67">#REF!</definedName>
    <definedName name="_PG68" localSheetId="16">'[8]068'!#REF!</definedName>
    <definedName name="_PG68" localSheetId="38">'[8]068'!#REF!</definedName>
    <definedName name="_PG68">'[8]068'!#REF!</definedName>
    <definedName name="_PG69" localSheetId="8">#REF!</definedName>
    <definedName name="_PG69" localSheetId="16">#REF!</definedName>
    <definedName name="_PG69" localSheetId="38">#REF!</definedName>
    <definedName name="_PG69" localSheetId="51">#REF!</definedName>
    <definedName name="_PG69">#REF!</definedName>
    <definedName name="_PG70" localSheetId="38">#REF!</definedName>
    <definedName name="_PG70" localSheetId="51">#REF!</definedName>
    <definedName name="_PG70">#REF!</definedName>
    <definedName name="_PG71" localSheetId="38">#REF!</definedName>
    <definedName name="_PG71">#REF!</definedName>
    <definedName name="_PG72">#REF!</definedName>
    <definedName name="_PG7277">#REF!</definedName>
    <definedName name="_PG73">#REF!</definedName>
    <definedName name="_PG74">#REF!</definedName>
    <definedName name="_PG75">#REF!</definedName>
    <definedName name="_PG76">#REF!</definedName>
    <definedName name="_PG77">#REF!</definedName>
    <definedName name="_PG78" localSheetId="43">#REF!</definedName>
    <definedName name="_PG78">#REF!</definedName>
    <definedName name="_PG79" localSheetId="43">#REF!</definedName>
    <definedName name="_PG79">#REF!</definedName>
    <definedName name="_PG80">#REF!</definedName>
    <definedName name="_PG81">#REF!</definedName>
    <definedName name="_PG82">#REF!</definedName>
    <definedName name="_PG83">#REF!</definedName>
    <definedName name="_PG84">#REF!</definedName>
    <definedName name="_PG85" localSheetId="43">#REF!</definedName>
    <definedName name="_PG85">#REF!</definedName>
    <definedName name="_PG86">#REF!</definedName>
    <definedName name="_PG87">#REF!</definedName>
    <definedName name="_PG88">#REF!</definedName>
    <definedName name="_PG89">#REF!</definedName>
    <definedName name="_PG9">#REF!</definedName>
    <definedName name="_PG90">#REF!</definedName>
    <definedName name="_PG91">#REF!</definedName>
    <definedName name="_PG92">#REF!</definedName>
    <definedName name="_PG93">#REF!</definedName>
    <definedName name="_PG94">#REF!</definedName>
    <definedName name="_PR1">#N/A</definedName>
    <definedName name="_PT1">#REF!</definedName>
    <definedName name="_PT2">#REF!</definedName>
    <definedName name="_PT3">#REF!</definedName>
    <definedName name="_SC19">'[9]C-FUEL09'!#REF!</definedName>
    <definedName name="_scd1" localSheetId="8">#REF!</definedName>
    <definedName name="_scd1" localSheetId="16">#REF!</definedName>
    <definedName name="_scd1" localSheetId="51">#REF!</definedName>
    <definedName name="_scd1">#REF!</definedName>
    <definedName name="_SEP1" localSheetId="8">#REF!</definedName>
    <definedName name="_SEP1" localSheetId="16">#REF!</definedName>
    <definedName name="_SEP1" localSheetId="51">#REF!</definedName>
    <definedName name="_SEP1">#REF!</definedName>
    <definedName name="_SEP2" localSheetId="8">#REF!</definedName>
    <definedName name="_SEP2" localSheetId="16">#REF!</definedName>
    <definedName name="_SEP2" localSheetId="51">#REF!</definedName>
    <definedName name="_SEP2">#REF!</definedName>
    <definedName name="_Sort" localSheetId="16" hidden="1">#REF!</definedName>
    <definedName name="_Sort" localSheetId="43" hidden="1">#REF!</definedName>
    <definedName name="_Sort" hidden="1">#REF!</definedName>
    <definedName name="_SUM1">#REF!</definedName>
    <definedName name="_SUM2">#REF!</definedName>
    <definedName name="_tax1">#REF!</definedName>
    <definedName name="_tax2">#REF!</definedName>
    <definedName name="_tax3">#REF!</definedName>
    <definedName name="_tax4">#REF!</definedName>
    <definedName name="_tt02">#REF!</definedName>
    <definedName name="_tt03">#REF!</definedName>
    <definedName name="_YR1998">#REF!</definedName>
    <definedName name="a" localSheetId="16">'[41]219'!#REF!</definedName>
    <definedName name="a" localSheetId="38">'[41]219'!#REF!</definedName>
    <definedName name="a">'[41]219'!#REF!</definedName>
    <definedName name="a_12" localSheetId="8">#REF!</definedName>
    <definedName name="a_12" localSheetId="16">#REF!</definedName>
    <definedName name="a_12" localSheetId="38">#REF!</definedName>
    <definedName name="a_12" localSheetId="43">#REF!</definedName>
    <definedName name="a_12" localSheetId="51">#REF!</definedName>
    <definedName name="a_12">#REF!</definedName>
    <definedName name="aaa" localSheetId="8">'103'!aaa</definedName>
    <definedName name="aaa" localSheetId="16">[42]!aaa</definedName>
    <definedName name="aaa" localSheetId="38">'252'!aaa</definedName>
    <definedName name="aaa" localSheetId="51">#N/A</definedName>
    <definedName name="aaa">'103'!aaa</definedName>
    <definedName name="aaaa" localSheetId="8" hidden="1">{#N/A,#N/A,FALSE,"Aging Summary";#N/A,#N/A,FALSE,"Ratio Analysis";#N/A,#N/A,FALSE,"Test 120 Day Accts";#N/A,#N/A,FALSE,"Tickmarks"}</definedName>
    <definedName name="aaaa" localSheetId="16" hidden="1">{#N/A,#N/A,FALSE,"Aging Summary";#N/A,#N/A,FALSE,"Ratio Analysis";#N/A,#N/A,FALSE,"Test 120 Day Accts";#N/A,#N/A,FALSE,"Tickmarks"}</definedName>
    <definedName name="aaaa" localSheetId="51" hidden="1">{#N/A,#N/A,FALSE,"Aging Summary";#N/A,#N/A,FALSE,"Ratio Analysis";#N/A,#N/A,FALSE,"Test 120 Day Accts";#N/A,#N/A,FALSE,"Tickmarks"}</definedName>
    <definedName name="aaaa" hidden="1">{#N/A,#N/A,FALSE,"Aging Summary";#N/A,#N/A,FALSE,"Ratio Analysis";#N/A,#N/A,FALSE,"Test 120 Day Accts";#N/A,#N/A,FALSE,"Tickmarks"}</definedName>
    <definedName name="abc" localSheetId="8">#REF!</definedName>
    <definedName name="abc" localSheetId="16">#REF!</definedName>
    <definedName name="abc" localSheetId="38">#REF!</definedName>
    <definedName name="abc" localSheetId="51">#REF!</definedName>
    <definedName name="abc">#REF!</definedName>
    <definedName name="abcdef" localSheetId="8" hidden="1">{#N/A,#N/A,FALSE,"Aging Summary";#N/A,#N/A,FALSE,"Ratio Analysis";#N/A,#N/A,FALSE,"Test 120 Day Accts";#N/A,#N/A,FALSE,"Tickmarks"}</definedName>
    <definedName name="abcdef" localSheetId="16" hidden="1">{#N/A,#N/A,FALSE,"Aging Summary";#N/A,#N/A,FALSE,"Ratio Analysis";#N/A,#N/A,FALSE,"Test 120 Day Accts";#N/A,#N/A,FALSE,"Tickmarks"}</definedName>
    <definedName name="abcdef" localSheetId="51" hidden="1">{#N/A,#N/A,FALSE,"Aging Summary";#N/A,#N/A,FALSE,"Ratio Analysis";#N/A,#N/A,FALSE,"Test 120 Day Accts";#N/A,#N/A,FALSE,"Tickmarks"}</definedName>
    <definedName name="abcdef" hidden="1">{#N/A,#N/A,FALSE,"Aging Summary";#N/A,#N/A,FALSE,"Ratio Analysis";#N/A,#N/A,FALSE,"Test 120 Day Accts";#N/A,#N/A,FALSE,"Tickmarks"}</definedName>
    <definedName name="abce" hidden="1">[10]pontiac!#REF!</definedName>
    <definedName name="Account_Descriptions">[43]Account_Info!$A$1:$E$500</definedName>
    <definedName name="Accountants" localSheetId="16">[44]Lists!$A$2:$A$6</definedName>
    <definedName name="Accountants" localSheetId="38">[44]Lists!$A$2:$A$6</definedName>
    <definedName name="Accountants">[44]Lists!$A$2:$A$6</definedName>
    <definedName name="Accounts">[45]Sheet2!$B$1:$B$65536</definedName>
    <definedName name="Accrual_Reversal">[46]DropDown_List!$E$2:$E$3</definedName>
    <definedName name="accrual1" localSheetId="8">#REF!</definedName>
    <definedName name="accrual1" localSheetId="16">#REF!</definedName>
    <definedName name="accrual1" localSheetId="51">#REF!</definedName>
    <definedName name="accrual1">#REF!</definedName>
    <definedName name="accrual2" localSheetId="8">#REF!</definedName>
    <definedName name="accrual2" localSheetId="16">#REF!</definedName>
    <definedName name="accrual2" localSheetId="51">#REF!</definedName>
    <definedName name="accrual2">#REF!</definedName>
    <definedName name="Acct" localSheetId="16">[47]Data!$B$7:$B$10012</definedName>
    <definedName name="Acct">[48]Data!$B$7:$B$10012</definedName>
    <definedName name="Acct_Month" localSheetId="8">#REF!</definedName>
    <definedName name="Acct_Month" localSheetId="16">#REF!</definedName>
    <definedName name="Acct_Month" localSheetId="51">#REF!</definedName>
    <definedName name="Acct_Month">#REF!</definedName>
    <definedName name="Acct_Tbl">[49]Pivot_AssetFuel!$CA$23:$CC$27</definedName>
    <definedName name="Accts" localSheetId="8">#REF!</definedName>
    <definedName name="Accts" localSheetId="16">#REF!</definedName>
    <definedName name="Accts" localSheetId="51">#REF!</definedName>
    <definedName name="Accts">#REF!</definedName>
    <definedName name="ACTUAL" localSheetId="8">#REF!</definedName>
    <definedName name="ACTUAL" localSheetId="16">#REF!</definedName>
    <definedName name="ACTUAL" localSheetId="51">#REF!</definedName>
    <definedName name="ACTUAL">#REF!</definedName>
    <definedName name="ADJN92" localSheetId="8">#REF!</definedName>
    <definedName name="ADJN92" localSheetId="16">#REF!</definedName>
    <definedName name="ADJN92" localSheetId="51">#REF!</definedName>
    <definedName name="ADJN92">#REF!</definedName>
    <definedName name="AG_Cap">#REF!</definedName>
    <definedName name="ALL">#REF!</definedName>
    <definedName name="ALL2JET_KER" localSheetId="16">'[50]TOTAL GALLONS'!$A$38:$D$58</definedName>
    <definedName name="ALL2JET_KER" localSheetId="38">'[50]TOTAL GALLONS'!$A$38:$D$58</definedName>
    <definedName name="ALL2JET_KER">'[50]TOTAL GALLONS'!$A$38:$D$58</definedName>
    <definedName name="ALLOEL_ST" localSheetId="16">'[50]TOTAL GALLONS'!$A$1:$D$36</definedName>
    <definedName name="ALLOEL_ST" localSheetId="38">'[50]TOTAL GALLONS'!$A$1:$D$36</definedName>
    <definedName name="ALLOEL_ST">'[50]TOTAL GALLONS'!$A$1:$D$36</definedName>
    <definedName name="allopg3" localSheetId="51">'[51]Alloc-E&amp;S'!#REF!</definedName>
    <definedName name="allopg3">'[51]Alloc-E&amp;S'!#REF!</definedName>
    <definedName name="alverson" localSheetId="8">#REF!</definedName>
    <definedName name="alverson" localSheetId="16">#REF!</definedName>
    <definedName name="alverson" localSheetId="51">#REF!</definedName>
    <definedName name="alverson">#REF!</definedName>
    <definedName name="AML" localSheetId="8">#REF!</definedName>
    <definedName name="AML" localSheetId="16">#REF!</definedName>
    <definedName name="AML" localSheetId="51">#REF!</definedName>
    <definedName name="AML">#REF!</definedName>
    <definedName name="AMORT" localSheetId="8">#REF!</definedName>
    <definedName name="AMORT" localSheetId="16">#REF!</definedName>
    <definedName name="AMORT" localSheetId="51">#REF!</definedName>
    <definedName name="AMORT">#REF!</definedName>
    <definedName name="amort1">#REF!</definedName>
    <definedName name="amort1p">#REF!</definedName>
    <definedName name="amort2p">#REF!</definedName>
    <definedName name="amortizationbondissuancecosts">#REF!</definedName>
    <definedName name="ANAL" localSheetId="16">#REF!</definedName>
    <definedName name="ANAL" localSheetId="38">#REF!</definedName>
    <definedName name="ANAL">#REF!</definedName>
    <definedName name="ANALYZE">#REF!</definedName>
    <definedName name="apn" localSheetId="16">#REF!</definedName>
    <definedName name="apn" localSheetId="38">#REF!</definedName>
    <definedName name="apn">#REF!</definedName>
    <definedName name="APPROP">#REF!</definedName>
    <definedName name="APRIL">#REF!</definedName>
    <definedName name="arsdf" localSheetId="8" hidden="1">{#N/A,#N/A,FALSE,"Aging Summary";#N/A,#N/A,FALSE,"Ratio Analysis";#N/A,#N/A,FALSE,"Test 120 Day Accts";#N/A,#N/A,FALSE,"Tickmarks"}</definedName>
    <definedName name="arsdf" localSheetId="16" hidden="1">{#N/A,#N/A,FALSE,"Aging Summary";#N/A,#N/A,FALSE,"Ratio Analysis";#N/A,#N/A,FALSE,"Test 120 Day Accts";#N/A,#N/A,FALSE,"Tickmarks"}</definedName>
    <definedName name="arsdf" localSheetId="51" hidden="1">{#N/A,#N/A,FALSE,"Aging Summary";#N/A,#N/A,FALSE,"Ratio Analysis";#N/A,#N/A,FALSE,"Test 120 Day Accts";#N/A,#N/A,FALSE,"Tickmarks"}</definedName>
    <definedName name="arsdf" hidden="1">{#N/A,#N/A,FALSE,"Aging Summary";#N/A,#N/A,FALSE,"Ratio Analysis";#N/A,#N/A,FALSE,"Test 120 Day Accts";#N/A,#N/A,FALSE,"Tickmarks"}</definedName>
    <definedName name="arsdf1" localSheetId="8" hidden="1">{#N/A,#N/A,FALSE,"Aging Summary";#N/A,#N/A,FALSE,"Ratio Analysis";#N/A,#N/A,FALSE,"Test 120 Day Accts";#N/A,#N/A,FALSE,"Tickmarks"}</definedName>
    <definedName name="arsdf1" localSheetId="16" hidden="1">{#N/A,#N/A,FALSE,"Aging Summary";#N/A,#N/A,FALSE,"Ratio Analysis";#N/A,#N/A,FALSE,"Test 120 Day Accts";#N/A,#N/A,FALSE,"Tickmarks"}</definedName>
    <definedName name="arsdf1" localSheetId="51" hidden="1">{#N/A,#N/A,FALSE,"Aging Summary";#N/A,#N/A,FALSE,"Ratio Analysis";#N/A,#N/A,FALSE,"Test 120 Day Accts";#N/A,#N/A,FALSE,"Tickmarks"}</definedName>
    <definedName name="arsdf1" hidden="1">{#N/A,#N/A,FALSE,"Aging Summary";#N/A,#N/A,FALSE,"Ratio Analysis";#N/A,#N/A,FALSE,"Test 120 Day Accts";#N/A,#N/A,FALSE,"Tickmarks"}</definedName>
    <definedName name="AS2DocOpenMode" hidden="1">"AS2DocumentEdit"</definedName>
    <definedName name="ASD" localSheetId="8">#REF!</definedName>
    <definedName name="ASD" localSheetId="16">#REF!</definedName>
    <definedName name="ASD" localSheetId="38">#REF!</definedName>
    <definedName name="ASD" localSheetId="51">#REF!</definedName>
    <definedName name="ASD">#REF!</definedName>
    <definedName name="AsOfDate">[52]Detail!$C$1</definedName>
    <definedName name="asset_hr" localSheetId="8">#REF!</definedName>
    <definedName name="asset_hr" localSheetId="16">#REF!</definedName>
    <definedName name="asset_hr" localSheetId="51">#REF!</definedName>
    <definedName name="asset_hr">#REF!</definedName>
    <definedName name="ASSET_TABLE" localSheetId="8">#REF!</definedName>
    <definedName name="ASSET_TABLE" localSheetId="16">#REF!</definedName>
    <definedName name="ASSET_TABLE" localSheetId="51">#REF!</definedName>
    <definedName name="ASSET_TABLE">#REF!</definedName>
    <definedName name="AuditChecks" hidden="1">[53]Menu!$E$51:$E$59</definedName>
    <definedName name="AUG" localSheetId="8">#REF!</definedName>
    <definedName name="AUG" localSheetId="16">#REF!</definedName>
    <definedName name="AUG" localSheetId="51">#REF!</definedName>
    <definedName name="AUG">#REF!</definedName>
    <definedName name="Aug_Rev">'[54]July Output'!$A$18:$R$99</definedName>
    <definedName name="AUTH" localSheetId="8">#REF!</definedName>
    <definedName name="AUTH" localSheetId="16">#REF!</definedName>
    <definedName name="AUTH" localSheetId="51">#REF!</definedName>
    <definedName name="AUTH">#REF!</definedName>
    <definedName name="Author" hidden="1">[53]Menu!$C$7</definedName>
    <definedName name="b" localSheetId="8">#REF!</definedName>
    <definedName name="b" localSheetId="16">#REF!</definedName>
    <definedName name="b" localSheetId="51">#REF!</definedName>
    <definedName name="b">#REF!</definedName>
    <definedName name="badad0208a" localSheetId="8">#REF!</definedName>
    <definedName name="badad0208a" localSheetId="38">#REF!</definedName>
    <definedName name="badad0208a" localSheetId="51">#REF!</definedName>
    <definedName name="badad0208a">#REF!</definedName>
    <definedName name="BADJ0108IM" localSheetId="38" hidden="1">#REF!</definedName>
    <definedName name="BADJ0108IM" hidden="1">#REF!</definedName>
    <definedName name="BADJ0109" localSheetId="16">'[55]O &amp; F'!$X$1:$AF$44</definedName>
    <definedName name="BADJ0109" localSheetId="38">'[55]O &amp; F'!$X$1:$AF$44</definedName>
    <definedName name="BADJ0109">'[55]O &amp; F'!$X$1:$AF$44</definedName>
    <definedName name="badj03082" localSheetId="8" hidden="1">#REF!</definedName>
    <definedName name="badj03082" localSheetId="16" hidden="1">#REF!</definedName>
    <definedName name="badj03082" localSheetId="38" hidden="1">#REF!</definedName>
    <definedName name="badj03082" localSheetId="51" hidden="1">#REF!</definedName>
    <definedName name="badj03082" hidden="1">#REF!</definedName>
    <definedName name="badj0608" localSheetId="38" hidden="1">#REF!</definedName>
    <definedName name="badj0608" hidden="1">#REF!</definedName>
    <definedName name="BALSHEET" localSheetId="16">#REF!</definedName>
    <definedName name="BALSHEET" localSheetId="38">#REF!</definedName>
    <definedName name="BALSHEET">#REF!</definedName>
    <definedName name="BEG_COST">#REF!</definedName>
    <definedName name="BEGDATE">#REF!</definedName>
    <definedName name="BER_RATE">#REF!</definedName>
    <definedName name="BERDATE">#REF!</definedName>
    <definedName name="BFEE">#REF!</definedName>
    <definedName name="BFEND">#REF!</definedName>
    <definedName name="BFMONTH">#REF!</definedName>
    <definedName name="BFSTART">#REF!</definedName>
    <definedName name="Billings_0703" localSheetId="16">#REF!</definedName>
    <definedName name="Billings_0703">#REF!</definedName>
    <definedName name="Blended_Debt_Rate">[56]Assumptions!$F$33</definedName>
    <definedName name="BLPH10" hidden="1">'[57]raw data'!#REF!</definedName>
    <definedName name="BLPH11" hidden="1">'[57]raw data'!#REF!</definedName>
    <definedName name="BLPH12" hidden="1">'[57]raw data'!#REF!</definedName>
    <definedName name="BLPH4" hidden="1">'[58]A1- AA Utility raw data'!$A$5</definedName>
    <definedName name="BLPH5" hidden="1">'[58]A1- AA Utility raw data'!#REF!</definedName>
    <definedName name="BLPH6" hidden="1">'[58]A1- AA Utility raw data'!#REF!</definedName>
    <definedName name="BLPH7" hidden="1">'[57]raw data'!$A$3</definedName>
    <definedName name="BLPH8" hidden="1">'[57]raw data'!#REF!</definedName>
    <definedName name="BLPH9" hidden="1">'[57]raw data'!#REF!</definedName>
    <definedName name="BLUE" localSheetId="8">#REF!</definedName>
    <definedName name="BLUE" localSheetId="16">#REF!</definedName>
    <definedName name="BLUE" localSheetId="51">#REF!</definedName>
    <definedName name="BLUE">#REF!</definedName>
    <definedName name="blue1" localSheetId="8">#REF!</definedName>
    <definedName name="blue1" localSheetId="16">#REF!</definedName>
    <definedName name="blue1" localSheetId="51">#REF!</definedName>
    <definedName name="blue1">#REF!</definedName>
    <definedName name="blue2" localSheetId="8">#REF!</definedName>
    <definedName name="blue2" localSheetId="16">#REF!</definedName>
    <definedName name="blue2" localSheetId="51">#REF!</definedName>
    <definedName name="blue2">#REF!</definedName>
    <definedName name="BLUEBBOOKpage9" localSheetId="16">#REF!</definedName>
    <definedName name="BLUEBBOOKpage9">#REF!</definedName>
    <definedName name="BOOK" localSheetId="8">#REF!</definedName>
    <definedName name="BOOK" localSheetId="16">#REF!</definedName>
    <definedName name="BOOK" localSheetId="38">#REF!</definedName>
    <definedName name="BOOK" localSheetId="43">#REF!</definedName>
    <definedName name="BOOK">BOOK!$A$1</definedName>
    <definedName name="BOOK_10" localSheetId="8">#REF!</definedName>
    <definedName name="BOOK_10" localSheetId="16">#REF!</definedName>
    <definedName name="BOOK_10" localSheetId="43">#REF!</definedName>
    <definedName name="BOOK_10">#REF!</definedName>
    <definedName name="BOOK_12" localSheetId="8">#REF!</definedName>
    <definedName name="BOOK_12" localSheetId="43">#REF!</definedName>
    <definedName name="BOOK_12">#REF!</definedName>
    <definedName name="BOOK_17" localSheetId="8">#REF!</definedName>
    <definedName name="BOOK_17" localSheetId="43">#REF!</definedName>
    <definedName name="BOOK_17">#REF!</definedName>
    <definedName name="BOOK_28" localSheetId="43">#REF!</definedName>
    <definedName name="BOOK_28">#REF!</definedName>
    <definedName name="BOOK_36" localSheetId="43">#REF!</definedName>
    <definedName name="BOOK_36">#REF!</definedName>
    <definedName name="BOOK_39" localSheetId="43">#REF!</definedName>
    <definedName name="BOOK_39">#REF!</definedName>
    <definedName name="BOOK_40" localSheetId="43">#REF!</definedName>
    <definedName name="BOOK_40">#REF!</definedName>
    <definedName name="BOOK_41" localSheetId="43">#REF!</definedName>
    <definedName name="BOOK_41">#REF!</definedName>
    <definedName name="BOOK_49" localSheetId="43">#REF!</definedName>
    <definedName name="BOOK_49">#REF!</definedName>
    <definedName name="BOOK_60" localSheetId="43">#REF!</definedName>
    <definedName name="BOOK_60">#REF!</definedName>
    <definedName name="BOOK_61" localSheetId="43">#REF!</definedName>
    <definedName name="BOOK_61">#REF!</definedName>
    <definedName name="BOOK_66" localSheetId="43">#REF!</definedName>
    <definedName name="BOOK_66">#REF!</definedName>
    <definedName name="BOOK_68" localSheetId="43">#REF!</definedName>
    <definedName name="BOOK_68">#REF!</definedName>
    <definedName name="Book_Tbl">'[59]Detail Rpt'!$Z$1:$AC$6</definedName>
    <definedName name="BORD1" localSheetId="8">#REF!</definedName>
    <definedName name="BORD1" localSheetId="16">#REF!</definedName>
    <definedName name="BORD1" localSheetId="51">#REF!</definedName>
    <definedName name="BORD1">#REF!</definedName>
    <definedName name="BORD2" localSheetId="8">#REF!</definedName>
    <definedName name="BORD2" localSheetId="51">#REF!</definedName>
    <definedName name="BORD2">#REF!</definedName>
    <definedName name="BORD3" localSheetId="8">#REF!</definedName>
    <definedName name="BORD3" localSheetId="51">#REF!</definedName>
    <definedName name="BORD3">#REF!</definedName>
    <definedName name="bothperm">#REF!</definedName>
    <definedName name="boxes">#REF!</definedName>
    <definedName name="BPCurrentJEs" localSheetId="16">'[44]CECONY (Pressman)'!#REF!</definedName>
    <definedName name="BPCurrentJEs" localSheetId="38">'[44]CECONY (Pressman)'!#REF!</definedName>
    <definedName name="BPCurrentJEs">'[44]CECONY (Pressman)'!#REF!</definedName>
    <definedName name="BREOECAP">[60]DATA!$F$1:$F$65536</definedName>
    <definedName name="BRO_MARGN_REQMT">'[61]Initial_Mnt Margin Requirement'!$A$1:$H$490</definedName>
    <definedName name="BS" localSheetId="8">#REF!</definedName>
    <definedName name="BS" localSheetId="16">#REF!</definedName>
    <definedName name="BS" localSheetId="38">#REF!</definedName>
    <definedName name="BS" localSheetId="51">#REF!</definedName>
    <definedName name="BS">#REF!</definedName>
    <definedName name="BS00" localSheetId="16">#REF!</definedName>
    <definedName name="BS00" localSheetId="38">#REF!</definedName>
    <definedName name="BS00" localSheetId="51">#REF!</definedName>
    <definedName name="BS00">#REF!</definedName>
    <definedName name="BSht" localSheetId="16">#REF!</definedName>
    <definedName name="BSht" localSheetId="38">#REF!</definedName>
    <definedName name="BSht" localSheetId="51">#REF!</definedName>
    <definedName name="BSht">#REF!</definedName>
    <definedName name="BUD95_PEOPLE">#REF!</definedName>
    <definedName name="BUDGET">#REF!</definedName>
    <definedName name="budgetaccts">'[62]Budgeted Accounts'!$A$2:$A$4000</definedName>
    <definedName name="budgf" localSheetId="8">'103'!budgf</definedName>
    <definedName name="budgf" localSheetId="16">[42]!budgf</definedName>
    <definedName name="budgf" localSheetId="38">'252'!budgf</definedName>
    <definedName name="budgf" localSheetId="51">#N/A</definedName>
    <definedName name="budgf">'103'!budgf</definedName>
    <definedName name="BUDHR" localSheetId="8">#REF!</definedName>
    <definedName name="BUDHR" localSheetId="16">#REF!</definedName>
    <definedName name="BUDHR" localSheetId="51">#REF!</definedName>
    <definedName name="BUDHR">#REF!</definedName>
    <definedName name="BUDMAN" localSheetId="8">#REF!</definedName>
    <definedName name="BUDMAN" localSheetId="16">#REF!</definedName>
    <definedName name="BUDMAN" localSheetId="51">#REF!</definedName>
    <definedName name="BUDMAN">#REF!</definedName>
    <definedName name="budot" localSheetId="8">#REF!</definedName>
    <definedName name="budot" localSheetId="16">#REF!</definedName>
    <definedName name="budot" localSheetId="51">#REF!</definedName>
    <definedName name="budot">#REF!</definedName>
    <definedName name="budpart">#REF!</definedName>
    <definedName name="BUDREF">#REF!</definedName>
    <definedName name="BUDREFCAP">[60]DATA!$C$1:$C$65536</definedName>
    <definedName name="BUDWK" localSheetId="8">#REF!</definedName>
    <definedName name="BUDWK" localSheetId="16">#REF!</definedName>
    <definedName name="BUDWK" localSheetId="51">#REF!</definedName>
    <definedName name="BUDWK">#REF!</definedName>
    <definedName name="BUNDLED_EXCHANGE_SALES" localSheetId="8">'[9]DD &amp; Transportation MRA'!#REF!</definedName>
    <definedName name="BUNDLED_EXCHANGE_SALES" localSheetId="16">'[9]DD &amp; Transportation MRA'!#REF!</definedName>
    <definedName name="BUNDLED_EXCHANGE_SALES" localSheetId="51">'[9]DD &amp; Transportation MRA'!#REF!</definedName>
    <definedName name="BUNDLED_EXCHANGE_SALES">'[9]DD &amp; Transportation MRA'!#REF!</definedName>
    <definedName name="buslinemonthly" localSheetId="16">'[63]Bus Line'!#REF!</definedName>
    <definedName name="buslinemonthly" localSheetId="38">'[63]Bus Line'!#REF!</definedName>
    <definedName name="buslinemonthly">'[63]Bus Line'!#REF!</definedName>
    <definedName name="Buslineytd" localSheetId="8">#REF!</definedName>
    <definedName name="Buslineytd" localSheetId="16">#REF!</definedName>
    <definedName name="Buslineytd" localSheetId="38">#REF!</definedName>
    <definedName name="Buslineytd" localSheetId="51">#REF!</definedName>
    <definedName name="Buslineytd">#REF!</definedName>
    <definedName name="button_area_1" localSheetId="8">#REF!</definedName>
    <definedName name="button_area_1" localSheetId="51">#REF!</definedName>
    <definedName name="button_area_1">#REF!</definedName>
    <definedName name="BUV" localSheetId="16">#REF!</definedName>
    <definedName name="BUV" localSheetId="38">#REF!</definedName>
    <definedName name="BUV" localSheetId="51">#REF!</definedName>
    <definedName name="BUV">#REF!</definedName>
    <definedName name="Capture" localSheetId="38">#REF!</definedName>
    <definedName name="Capture">#REF!</definedName>
    <definedName name="Case">[64]Log!$D$242</definedName>
    <definedName name="CaseRateSettlementInterest" localSheetId="8">#REF!</definedName>
    <definedName name="CaseRateSettlementInterest" localSheetId="16">#REF!</definedName>
    <definedName name="CaseRateSettlementInterest" localSheetId="51">#REF!</definedName>
    <definedName name="CaseRateSettlementInterest">#REF!</definedName>
    <definedName name="CASHFLOW" localSheetId="8">#REF!</definedName>
    <definedName name="CASHFLOW" localSheetId="16">#REF!</definedName>
    <definedName name="CASHFLOW" localSheetId="51">#REF!</definedName>
    <definedName name="CASHFLOW">#REF!</definedName>
    <definedName name="category" localSheetId="8">#REF!</definedName>
    <definedName name="category" localSheetId="51">#REF!</definedName>
    <definedName name="category">#REF!</definedName>
    <definedName name="CCT">#REF!</definedName>
    <definedName name="CDGGT5">#REF!</definedName>
    <definedName name="CDGLT5">#REF!</definedName>
    <definedName name="CEC">[45]Sheet2!$L$1:$L$65536</definedName>
    <definedName name="CECASS">'[65]CECONY - Assets '!$A$1:$E$46</definedName>
    <definedName name="CECINC12">'[66]CECONY Income Statement'!$A$1:$D$62</definedName>
    <definedName name="CECINC3" localSheetId="8">'[67]CECONY - INC. '!#REF!</definedName>
    <definedName name="CECINC3" localSheetId="16">'[67]CECONY - INC. '!#REF!</definedName>
    <definedName name="CECINC3" localSheetId="38">'[67]CECONY - INC. '!#REF!</definedName>
    <definedName name="CECINC3" localSheetId="51">'[67]CECONY - INC. '!#REF!</definedName>
    <definedName name="CECINC3">'[67]CECONY - INC. '!#REF!</definedName>
    <definedName name="CECLIAB" localSheetId="16">'[68]CECONY - Liab.  BU'!$A$1:$E$51</definedName>
    <definedName name="CECLIAB" localSheetId="38">'[68]CECONY - Liab.  BU'!$A$1:$E$51</definedName>
    <definedName name="CECLIAB">'[68]CECONY - Liab.  BU'!$A$1:$E$51</definedName>
    <definedName name="CECONY">[45]Sheet2!$G$1:$G$65536</definedName>
    <definedName name="CECONY_assets" localSheetId="8">#REF!</definedName>
    <definedName name="CECONY_assets" localSheetId="16">#REF!</definedName>
    <definedName name="CECONY_assets" localSheetId="38">#REF!</definedName>
    <definedName name="CECONY_assets" localSheetId="51">#REF!</definedName>
    <definedName name="CECONY_assets">#REF!</definedName>
    <definedName name="CECONY_CurPerLiab" localSheetId="8">'[69]CECONY-LIAB-View'!#REF!</definedName>
    <definedName name="CECONY_CurPerLiab" localSheetId="16">'[69]CECONY-LIAB-View'!#REF!</definedName>
    <definedName name="CECONY_CurPerLiab" localSheetId="38">'[69]CECONY-LIAB-View'!#REF!</definedName>
    <definedName name="CECONY_CurPerLiab">'[69]CECONY-LIAB-View'!#REF!</definedName>
    <definedName name="CECONY_CurPerLYLiab" localSheetId="16">'[69]CECONY-LIAB-View'!#REF!</definedName>
    <definedName name="CECONY_CurPerLYLiab" localSheetId="38">'[69]CECONY-LIAB-View'!#REF!</definedName>
    <definedName name="CECONY_CurPerLYLiab">'[69]CECONY-LIAB-View'!#REF!</definedName>
    <definedName name="CECONY_DecLYLiab" localSheetId="16">'[69]CECONY-LIAB-View'!#REF!</definedName>
    <definedName name="CECONY_DecLYLiab" localSheetId="38">'[69]CECONY-LIAB-View'!#REF!</definedName>
    <definedName name="CECONY_DecLYLiab">'[69]CECONY-LIAB-View'!#REF!</definedName>
    <definedName name="CECONY_liabs" localSheetId="8">#REF!</definedName>
    <definedName name="CECONY_liabs" localSheetId="16">#REF!</definedName>
    <definedName name="CECONY_liabs" localSheetId="38">#REF!</definedName>
    <definedName name="CECONY_liabs" localSheetId="51">#REF!</definedName>
    <definedName name="CECONY_liabs">#REF!</definedName>
    <definedName name="CECONY_PriorPerLiab" localSheetId="8">'[69]CECONY-LIAB-View'!#REF!</definedName>
    <definedName name="CECONY_PriorPerLiab" localSheetId="16">'[69]CECONY-LIAB-View'!#REF!</definedName>
    <definedName name="CECONY_PriorPerLiab" localSheetId="38">'[69]CECONY-LIAB-View'!#REF!</definedName>
    <definedName name="CECONY_PriorPerLiab">'[69]CECONY-LIAB-View'!#REF!</definedName>
    <definedName name="CECONYASSETS" localSheetId="8">#REF!</definedName>
    <definedName name="CECONYASSETS" localSheetId="16">#REF!</definedName>
    <definedName name="CECONYASSETS" localSheetId="38">#REF!</definedName>
    <definedName name="CECONYASSETS" localSheetId="51">#REF!</definedName>
    <definedName name="CECONYASSETS">#REF!</definedName>
    <definedName name="CECONYassetsprint">'[65]CECONY - Assets '!$A$1:$E$46</definedName>
    <definedName name="CECONYCshfl12mos" localSheetId="8">#REF!</definedName>
    <definedName name="CECONYCshfl12mos" localSheetId="16">#REF!</definedName>
    <definedName name="CECONYCshfl12mos" localSheetId="38">#REF!</definedName>
    <definedName name="CECONYCshfl12mos" localSheetId="51">#REF!</definedName>
    <definedName name="CECONYCshfl12mos">#REF!</definedName>
    <definedName name="CECONYCshfl3mos" localSheetId="16">#REF!</definedName>
    <definedName name="CECONYCshfl3mos" localSheetId="38">#REF!</definedName>
    <definedName name="CECONYCshfl3mos" localSheetId="51">#REF!</definedName>
    <definedName name="CECONYCshfl3mos">#REF!</definedName>
    <definedName name="CECONYincome12print">'[66]CECONY Income Statement'!$A$1:$C$62</definedName>
    <definedName name="CECONYincome3print" localSheetId="8">'[67]CECONY - INC. '!#REF!</definedName>
    <definedName name="CECONYincome3print" localSheetId="16">'[67]CECONY - INC. '!#REF!</definedName>
    <definedName name="CECONYincome3print" localSheetId="38">'[67]CECONY - INC. '!#REF!</definedName>
    <definedName name="CECONYincome3print" localSheetId="51">'[67]CECONY - INC. '!#REF!</definedName>
    <definedName name="CECONYincome3print">'[67]CECONY - INC. '!#REF!</definedName>
    <definedName name="CECONYincomeperiodprint" localSheetId="8">'[67]CECONY - INC. '!#REF!</definedName>
    <definedName name="CECONYincomeperiodprint" localSheetId="16">'[67]CECONY - INC. '!#REF!</definedName>
    <definedName name="CECONYincomeperiodprint" localSheetId="38">'[67]CECONY - INC. '!#REF!</definedName>
    <definedName name="CECONYincomeperiodprint" localSheetId="51">'[67]CECONY - INC. '!#REF!</definedName>
    <definedName name="CECONYincomeperiodprint">'[67]CECONY - INC. '!#REF!</definedName>
    <definedName name="CECONYIncst12mos" localSheetId="8">#REF!</definedName>
    <definedName name="CECONYIncst12mos" localSheetId="16">#REF!</definedName>
    <definedName name="CECONYIncst12mos" localSheetId="38">#REF!</definedName>
    <definedName name="CECONYIncst12mos" localSheetId="51">#REF!</definedName>
    <definedName name="CECONYIncst12mos">#REF!</definedName>
    <definedName name="CECONYIncst3mos" localSheetId="16">#REF!</definedName>
    <definedName name="CECONYIncst3mos" localSheetId="38">#REF!</definedName>
    <definedName name="CECONYIncst3mos" localSheetId="51">#REF!</definedName>
    <definedName name="CECONYIncst3mos">#REF!</definedName>
    <definedName name="CECONYLIABEQ" localSheetId="16">#REF!</definedName>
    <definedName name="CECONYLIABEQ" localSheetId="38">#REF!</definedName>
    <definedName name="CECONYLIABEQ" localSheetId="51">#REF!</definedName>
    <definedName name="CECONYLIABEQ">#REF!</definedName>
    <definedName name="CECONYliabilitiesprint" localSheetId="16">'[68]CECONY - Liab.  BU'!$A$1:$E$51</definedName>
    <definedName name="CECONYliabilitiesprint" localSheetId="38">'[68]CECONY - Liab.  BU'!$A$1:$E$51</definedName>
    <definedName name="CECONYliabilitiesprint">'[68]CECONY - Liab.  BU'!$A$1:$E$51</definedName>
    <definedName name="ced" localSheetId="8">'103'!ced</definedName>
    <definedName name="ced" localSheetId="16">[42]!ced</definedName>
    <definedName name="ced" localSheetId="38">'252'!ced</definedName>
    <definedName name="ced" localSheetId="51">#N/A</definedName>
    <definedName name="ced">'103'!ced</definedName>
    <definedName name="CED_Proj_PandL" localSheetId="8">#REF!</definedName>
    <definedName name="CED_Proj_PandL" localSheetId="16">#REF!</definedName>
    <definedName name="CED_Proj_PandL" localSheetId="51">#REF!</definedName>
    <definedName name="CED_Proj_PandL">#REF!</definedName>
    <definedName name="CEE">[45]Sheet2!$J$1:$J$65536</definedName>
    <definedName name="CEI">[45]Sheet2!$F$1:$F$65536</definedName>
    <definedName name="CEI_Assets" localSheetId="8">#REF!</definedName>
    <definedName name="CEI_Assets" localSheetId="16">#REF!</definedName>
    <definedName name="CEI_Assets" localSheetId="38">#REF!</definedName>
    <definedName name="CEI_Assets" localSheetId="51">#REF!</definedName>
    <definedName name="CEI_Assets">#REF!</definedName>
    <definedName name="CEI_Liabil" localSheetId="8">'[70]CEI - Assets-10-K'!#REF!</definedName>
    <definedName name="CEI_Liabil" localSheetId="16">'[70]CEI - Assets-10-K'!#REF!</definedName>
    <definedName name="CEI_Liabil">'[70]CEI - Assets-10-K'!#REF!</definedName>
    <definedName name="CEI_liabs" localSheetId="8">#REF!</definedName>
    <definedName name="CEI_liabs" localSheetId="16">#REF!</definedName>
    <definedName name="CEI_liabs" localSheetId="38">#REF!</definedName>
    <definedName name="CEI_liabs" localSheetId="51">#REF!</definedName>
    <definedName name="CEI_liabs">#REF!</definedName>
    <definedName name="CEIASSETS" localSheetId="16">#REF!</definedName>
    <definedName name="CEIASSETS" localSheetId="38">#REF!</definedName>
    <definedName name="CEIASSETS" localSheetId="51">#REF!</definedName>
    <definedName name="CEIASSETS">#REF!</definedName>
    <definedName name="CEICshfl12mos" localSheetId="16">#REF!</definedName>
    <definedName name="CEICshfl12mos" localSheetId="51">#REF!</definedName>
    <definedName name="CEICshfl12mos">#REF!</definedName>
    <definedName name="CEICshfl3mos" localSheetId="16">#REF!</definedName>
    <definedName name="CEICshfl3mos">#REF!</definedName>
    <definedName name="CEIELIM">[45]Sheet2!$E$1:$E$65536</definedName>
    <definedName name="CEIINC" localSheetId="8">'[67]CEI - INC.'!#REF!</definedName>
    <definedName name="CEIINC" localSheetId="16">'[67]CEI - INC.'!#REF!</definedName>
    <definedName name="CEIINC" localSheetId="38">'[67]CEI - INC.'!#REF!</definedName>
    <definedName name="CEIINC" localSheetId="51">'[67]CEI - INC.'!#REF!</definedName>
    <definedName name="CEIINC">'[67]CEI - INC.'!#REF!</definedName>
    <definedName name="CEIincome12print" localSheetId="8">#REF!</definedName>
    <definedName name="CEIincome12print" localSheetId="16">#REF!</definedName>
    <definedName name="CEIincome12print" localSheetId="38">#REF!</definedName>
    <definedName name="CEIincome12print" localSheetId="51">#REF!</definedName>
    <definedName name="CEIincome12print">#REF!</definedName>
    <definedName name="CEIincome3print" localSheetId="8">'[67]CEI - INC.'!#REF!</definedName>
    <definedName name="CEIincome3print" localSheetId="16">'[67]CEI - INC.'!#REF!</definedName>
    <definedName name="CEIincome3print" localSheetId="38">'[67]CEI - INC.'!#REF!</definedName>
    <definedName name="CEIincome3print" localSheetId="51">'[67]CEI - INC.'!#REF!</definedName>
    <definedName name="CEIincome3print">'[67]CEI - INC.'!#REF!</definedName>
    <definedName name="CEIincomeperiodprint" localSheetId="16">'[67]CEI - INC.'!#REF!</definedName>
    <definedName name="CEIincomeperiodprint" localSheetId="38">'[67]CEI - INC.'!#REF!</definedName>
    <definedName name="CEIincomeperiodprint" localSheetId="51">'[67]CEI - INC.'!#REF!</definedName>
    <definedName name="CEIincomeperiodprint">'[67]CEI - INC.'!#REF!</definedName>
    <definedName name="CEIIncst12mos" localSheetId="8">#REF!</definedName>
    <definedName name="CEIIncst12mos" localSheetId="16">#REF!</definedName>
    <definedName name="CEIIncst12mos" localSheetId="38">#REF!</definedName>
    <definedName name="CEIIncst12mos" localSheetId="51">#REF!</definedName>
    <definedName name="CEIIncst12mos">#REF!</definedName>
    <definedName name="CEIIncstmt3mos" localSheetId="16">#REF!</definedName>
    <definedName name="CEIIncstmt3mos" localSheetId="38">#REF!</definedName>
    <definedName name="CEIIncstmt3mos" localSheetId="51">#REF!</definedName>
    <definedName name="CEIIncstmt3mos">#REF!</definedName>
    <definedName name="CEILIABEQ" localSheetId="16">#REF!</definedName>
    <definedName name="CEILIABEQ" localSheetId="38">#REF!</definedName>
    <definedName name="CEILIABEQ" localSheetId="51">#REF!</definedName>
    <definedName name="CEILIABEQ">#REF!</definedName>
    <definedName name="CEISEGMENT" localSheetId="16">#REF!</definedName>
    <definedName name="CEISEGMENT">#REF!</definedName>
    <definedName name="celltips_area">#REF!</definedName>
    <definedName name="CEN_SER">#REF!</definedName>
    <definedName name="CES">[45]Sheet2!$I$1:$I$65536</definedName>
    <definedName name="CESTA" localSheetId="8">#REF!</definedName>
    <definedName name="CESTA" localSheetId="16">#REF!</definedName>
    <definedName name="CESTA" localSheetId="38">#REF!</definedName>
    <definedName name="CESTA" localSheetId="51">#REF!</definedName>
    <definedName name="CESTA">#REF!</definedName>
    <definedName name="CF_FIRSTREVIEW">[60]CONTROLS!$B$20</definedName>
    <definedName name="CF_SECONDREVIEW">[60]CONTROLS!$B$21</definedName>
    <definedName name="CFStmt" localSheetId="8">#REF!</definedName>
    <definedName name="CFStmt" localSheetId="16">#REF!</definedName>
    <definedName name="CFStmt" localSheetId="38">#REF!</definedName>
    <definedName name="CFStmt" localSheetId="51">#REF!</definedName>
    <definedName name="CFStmt">#REF!</definedName>
    <definedName name="check" localSheetId="16">#REF!</definedName>
    <definedName name="check" localSheetId="38">#REF!</definedName>
    <definedName name="check" localSheetId="51">#REF!</definedName>
    <definedName name="check">#REF!</definedName>
    <definedName name="CHECREQ" localSheetId="51">#REF!</definedName>
    <definedName name="CHECREQ">#REF!</definedName>
    <definedName name="chuck" localSheetId="8" hidden="1">{#N/A,#N/A,FALSE,"Month";#N/A,#N/A,FALSE,"Period";#N/A,#N/A,FALSE,"12_Months";#N/A,#N/A,FALSE,"Quarter"}</definedName>
    <definedName name="chuck" localSheetId="16" hidden="1">{#N/A,#N/A,FALSE,"Month";#N/A,#N/A,FALSE,"Period";#N/A,#N/A,FALSE,"12_Months";#N/A,#N/A,FALSE,"Quarter"}</definedName>
    <definedName name="chuck" localSheetId="38" hidden="1">{#N/A,#N/A,FALSE,"Month";#N/A,#N/A,FALSE,"Period";#N/A,#N/A,FALSE,"12_Months";#N/A,#N/A,FALSE,"Quarter"}</definedName>
    <definedName name="chuck" localSheetId="51" hidden="1">{#N/A,#N/A,FALSE,"Month";#N/A,#N/A,FALSE,"Period";#N/A,#N/A,FALSE,"12_Months";#N/A,#N/A,FALSE,"Quarter"}</definedName>
    <definedName name="chuck" hidden="1">{#N/A,#N/A,FALSE,"Month";#N/A,#N/A,FALSE,"Period";#N/A,#N/A,FALSE,"12_Months";#N/A,#N/A,FALSE,"Quarter"}</definedName>
    <definedName name="chuck1" localSheetId="8" hidden="1">{#N/A,#N/A,FALSE,"Total";#N/A,#N/A,FALSE,"Electric";#N/A,#N/A,FALSE,"Gas";#N/A,#N/A,FALSE,"Steam"}</definedName>
    <definedName name="chuck1" localSheetId="16" hidden="1">{#N/A,#N/A,FALSE,"Total";#N/A,#N/A,FALSE,"Electric";#N/A,#N/A,FALSE,"Gas";#N/A,#N/A,FALSE,"Steam"}</definedName>
    <definedName name="chuck1" localSheetId="38" hidden="1">{#N/A,#N/A,FALSE,"Total";#N/A,#N/A,FALSE,"Electric";#N/A,#N/A,FALSE,"Gas";#N/A,#N/A,FALSE,"Steam"}</definedName>
    <definedName name="chuck1" localSheetId="51" hidden="1">{#N/A,#N/A,FALSE,"Total";#N/A,#N/A,FALSE,"Electric";#N/A,#N/A,FALSE,"Gas";#N/A,#N/A,FALSE,"Steam"}</definedName>
    <definedName name="chuck1" hidden="1">{#N/A,#N/A,FALSE,"Total";#N/A,#N/A,FALSE,"Electric";#N/A,#N/A,FALSE,"Gas";#N/A,#N/A,FALSE,"Steam"}</definedName>
    <definedName name="CLARKSTOWN" localSheetId="8">#REF!</definedName>
    <definedName name="CLARKSTOWN" localSheetId="16">#REF!</definedName>
    <definedName name="CLARKSTOWN" localSheetId="38">#REF!</definedName>
    <definedName name="CLARKSTOWN" localSheetId="51">#REF!</definedName>
    <definedName name="CLARKSTOWN">#REF!</definedName>
    <definedName name="class">'[71]Sorted by Category &amp; Date'!$F$10:$F$5761</definedName>
    <definedName name="CLIENT_NAME">[72]Leases!$C$3</definedName>
    <definedName name="codes" localSheetId="8">#REF!</definedName>
    <definedName name="codes" localSheetId="16">#REF!</definedName>
    <definedName name="codes" localSheetId="51">#REF!</definedName>
    <definedName name="codes">#REF!</definedName>
    <definedName name="cog_table">'[73]COGS (2)'!$A$4:$N$108</definedName>
    <definedName name="CollapseZeros" localSheetId="8">#REF!</definedName>
    <definedName name="CollapseZeros" localSheetId="16">#REF!</definedName>
    <definedName name="CollapseZeros" localSheetId="38">#REF!</definedName>
    <definedName name="CollapseZeros" localSheetId="51">#REF!</definedName>
    <definedName name="CollapseZeros">#REF!</definedName>
    <definedName name="Com" localSheetId="16">#REF!</definedName>
    <definedName name="Com" localSheetId="38">#REF!</definedName>
    <definedName name="Com" localSheetId="51">#REF!</definedName>
    <definedName name="Com">#REF!</definedName>
    <definedName name="Com_TBL">[74]MktComp_Tbl!$O$4:$R$78</definedName>
    <definedName name="com00" localSheetId="8">#REF!</definedName>
    <definedName name="com00" localSheetId="16">#REF!</definedName>
    <definedName name="com00" localSheetId="38">#REF!</definedName>
    <definedName name="com00" localSheetId="51">#REF!</definedName>
    <definedName name="com00">#REF!</definedName>
    <definedName name="ComboLink" hidden="1">'[75] '!$C$124</definedName>
    <definedName name="ComboList" hidden="1">'[75] '!$B$125:$B$164</definedName>
    <definedName name="ComboStart" hidden="1">'[75] '!$B$124</definedName>
    <definedName name="Commodity_type">[76]Data_Range!$K$11:$L$26</definedName>
    <definedName name="COMMODITY1" localSheetId="8">'[77]CES IS 0605'!#REF!</definedName>
    <definedName name="COMMODITY1" localSheetId="16">'[77]CES IS 0605'!#REF!</definedName>
    <definedName name="COMMODITY1" localSheetId="38">'[77]CES IS 0605'!#REF!</definedName>
    <definedName name="COMMODITY1" localSheetId="51">'[77]CES IS 0605'!#REF!</definedName>
    <definedName name="COMMODITY1">'[77]CES IS 0605'!#REF!</definedName>
    <definedName name="COMP" localSheetId="8">#REF!</definedName>
    <definedName name="COMP" localSheetId="16">#REF!</definedName>
    <definedName name="COMP" localSheetId="51">#REF!</definedName>
    <definedName name="COMP">#REF!</definedName>
    <definedName name="Company" localSheetId="8">#REF!</definedName>
    <definedName name="Company" localSheetId="16">#REF!</definedName>
    <definedName name="Company" localSheetId="51">#REF!</definedName>
    <definedName name="Company">#REF!</definedName>
    <definedName name="COMPBALSHEET" localSheetId="16">#REF!</definedName>
    <definedName name="COMPBALSHEET" localSheetId="38">#REF!</definedName>
    <definedName name="COMPBALSHEET" localSheetId="51">#REF!</definedName>
    <definedName name="COMPBALSHEET">#REF!</definedName>
    <definedName name="computer_total" localSheetId="16">#REF!</definedName>
    <definedName name="computer_total" localSheetId="38">#REF!</definedName>
    <definedName name="computer_total">#REF!</definedName>
    <definedName name="con_edison_total" localSheetId="16">#REF!</definedName>
    <definedName name="con_edison_total" localSheetId="38">#REF!</definedName>
    <definedName name="con_edison_total">#REF!</definedName>
    <definedName name="CONSENG">#REF!</definedName>
    <definedName name="Consolidated_Edison_Energy__Inc." localSheetId="16">#REF!</definedName>
    <definedName name="Consolidated_Edison_Energy__Inc.">#REF!</definedName>
    <definedName name="Construction_Date">#REF!</definedName>
    <definedName name="consult_total" localSheetId="16">#REF!</definedName>
    <definedName name="consult_total">#REF!</definedName>
    <definedName name="Contact" hidden="1">[53]Menu!$B$30</definedName>
    <definedName name="CONTR1" localSheetId="8">#REF!</definedName>
    <definedName name="CONTR1" localSheetId="16">#REF!</definedName>
    <definedName name="CONTR1" localSheetId="51">#REF!</definedName>
    <definedName name="CONTR1">#REF!</definedName>
    <definedName name="CONTR2" localSheetId="8">#REF!</definedName>
    <definedName name="CONTR2" localSheetId="16">#REF!</definedName>
    <definedName name="CONTR2" localSheetId="51">#REF!</definedName>
    <definedName name="CONTR2">#REF!</definedName>
    <definedName name="CONTR3" localSheetId="8">#REF!</definedName>
    <definedName name="CONTR3" localSheetId="16">#REF!</definedName>
    <definedName name="CONTR3" localSheetId="51">#REF!</definedName>
    <definedName name="CONTR3">#REF!</definedName>
    <definedName name="CONTRACT">#REF!</definedName>
    <definedName name="CORP">[45]Sheet2!$C$1:$C$65536</definedName>
    <definedName name="CORPENTRIES">[45]Sheet2!$D$1:$D$65536</definedName>
    <definedName name="COST">[60]DATA!$E$1:$E$65536</definedName>
    <definedName name="Cost_of_Gas">'[9]DD &amp; Transportation MRA'!#REF!</definedName>
    <definedName name="costs" localSheetId="8">#REF!</definedName>
    <definedName name="costs" localSheetId="16">#REF!</definedName>
    <definedName name="costs" localSheetId="38">#REF!</definedName>
    <definedName name="costs" localSheetId="51">#REF!</definedName>
    <definedName name="costs">#REF!</definedName>
    <definedName name="Cover" localSheetId="16">#REF!</definedName>
    <definedName name="COVER">Cover!$A$1</definedName>
    <definedName name="COVER_49" localSheetId="8">#REF!</definedName>
    <definedName name="COVER_49" localSheetId="16">#REF!</definedName>
    <definedName name="COVER_49" localSheetId="38">#REF!</definedName>
    <definedName name="COVER_49" localSheetId="43">#REF!</definedName>
    <definedName name="COVER_49" localSheetId="51">#REF!</definedName>
    <definedName name="COVER_49">#REF!</definedName>
    <definedName name="COVER_68" localSheetId="38">#REF!</definedName>
    <definedName name="COVER_68" localSheetId="43">#REF!</definedName>
    <definedName name="COVER_68">#REF!</definedName>
    <definedName name="COVERPM">Cover!$B$53:$B$60</definedName>
    <definedName name="COVERPM_49" localSheetId="8">#REF!</definedName>
    <definedName name="COVERPM_49" localSheetId="16">#REF!</definedName>
    <definedName name="COVERPM_49" localSheetId="43">#REF!</definedName>
    <definedName name="COVERPM_49">#REF!</definedName>
    <definedName name="COVERPM_68" localSheetId="8">#REF!</definedName>
    <definedName name="COVERPM_68" localSheetId="43">#REF!</definedName>
    <definedName name="COVERPM_68">#REF!</definedName>
    <definedName name="CPTY_TBL" localSheetId="8">#REF!</definedName>
    <definedName name="CPTY_TBL">#REF!</definedName>
    <definedName name="credit_rating">[78]Credit_Rating!$B$5:$I$80</definedName>
    <definedName name="CreditReserve" localSheetId="8">#REF!</definedName>
    <definedName name="CreditReserve" localSheetId="16">#REF!</definedName>
    <definedName name="CreditReserve" localSheetId="51">#REF!</definedName>
    <definedName name="CreditReserve">#REF!</definedName>
    <definedName name="csAllowDetailBudgeting">0</definedName>
    <definedName name="csAllowLocalConsolidation">0</definedName>
    <definedName name="csAppName">"Corporate"</definedName>
    <definedName name="csCorp_Retained_Earnings_Dim01">"="</definedName>
    <definedName name="csCorp_Retained_Earnings_Dim02">"="</definedName>
    <definedName name="csCorp_Retained_Earnings_Dim03">"="</definedName>
    <definedName name="csCorp_Retained_Earnings_Dim04">"="</definedName>
    <definedName name="csCorp_Retained_Earnings_Dim05">"="</definedName>
    <definedName name="csCorp_Retained_Earnings_Dim06">"="</definedName>
    <definedName name="csCorp_Retained_Earnings_Dim07">"="</definedName>
    <definedName name="csCorp_Retained_Earnings_Dim08">"="</definedName>
    <definedName name="csCorp_Retained_Earnings_Dim09">"="</definedName>
    <definedName name="csCorp_Retained_Earnings_Dim10">"="</definedName>
    <definedName name="csCorp_Retained_Earnings_Dim11">"="</definedName>
    <definedName name="csCorp_Retained_Earnings_Dim12" localSheetId="8">#REF!</definedName>
    <definedName name="csCorp_Retained_Earnings_Dim12" localSheetId="16">#REF!</definedName>
    <definedName name="csCorp_Retained_Earnings_Dim12" localSheetId="38">#REF!</definedName>
    <definedName name="csCorp_Retained_Earnings_Dim12" localSheetId="51">#REF!</definedName>
    <definedName name="csCorp_Retained_Earnings_Dim12">#REF!</definedName>
    <definedName name="csDesignMode">1</definedName>
    <definedName name="csDetailBudgetingURL">"http://m0209iis/deciweb/tr/trmain.asp?App=Corporate"</definedName>
    <definedName name="csKeepAlive">5</definedName>
    <definedName name="csLocalConsolidationOnSubmit">0</definedName>
    <definedName name="csPR_SEC_Consolidating_BS_Assets_Dim12" localSheetId="16">'[69]ingAsset-View'!$B$5</definedName>
    <definedName name="csPR_SEC_Consolidating_BS_Assets_Dim12" localSheetId="38">'[69]ingAsset-View'!$B$5</definedName>
    <definedName name="csPR_SEC_Consolidating_BS_Assets_Dim12">'[69]ingAsset-View'!$B$5</definedName>
    <definedName name="csPR_SEC_Consolidating_BS_Liabilities_Dim03" localSheetId="16">'[79]ingLiab-View'!$B$5</definedName>
    <definedName name="csPR_SEC_Consolidating_BS_Liabilities_Dim03" localSheetId="38">'[79]ingLiab-View'!$B$5</definedName>
    <definedName name="csPR_SEC_Consolidating_BS_Liabilities_Dim03">'[79]ingLiab-View'!$B$5</definedName>
    <definedName name="csRefreshOnOpen">1</definedName>
    <definedName name="csRefreshOnRotate">1</definedName>
    <definedName name="CUMTOTALS">[80]Summary!#REF!</definedName>
    <definedName name="CurPerLiab" localSheetId="8">'[69]Liab-View'!#REF!</definedName>
    <definedName name="CurPerLiab" localSheetId="16">'[69]Liab-View'!#REF!</definedName>
    <definedName name="CurPerLiab" localSheetId="38">'[69]Liab-View'!#REF!</definedName>
    <definedName name="CurPerLiab" localSheetId="51">'[69]Liab-View'!#REF!</definedName>
    <definedName name="CurPerLiab">'[69]Liab-View'!#REF!</definedName>
    <definedName name="CurPerLYLiab" localSheetId="16">'[69]Liab-View'!#REF!</definedName>
    <definedName name="CurPerLYLiab" localSheetId="38">'[69]Liab-View'!#REF!</definedName>
    <definedName name="CurPerLYLiab">'[69]Liab-View'!#REF!</definedName>
    <definedName name="CurrAcct">[81]CurrYr!$E$1:$E$65536</definedName>
    <definedName name="CURRENT" localSheetId="8">#REF!</definedName>
    <definedName name="CURRENT" localSheetId="16">#REF!</definedName>
    <definedName name="CURRENT" localSheetId="51">#REF!</definedName>
    <definedName name="CURRENT">#REF!</definedName>
    <definedName name="Current_Equity" localSheetId="8">#REF!</definedName>
    <definedName name="Current_Equity" localSheetId="16">#REF!</definedName>
    <definedName name="Current_Equity" localSheetId="38">#REF!</definedName>
    <definedName name="Current_Equity" localSheetId="51">#REF!</definedName>
    <definedName name="Current_Equity">#REF!</definedName>
    <definedName name="Current_Month">'[82]Stock Plans Distri Support'!$A$3</definedName>
    <definedName name="Current_Proceed" localSheetId="8">#REF!</definedName>
    <definedName name="Current_Proceed" localSheetId="16">#REF!</definedName>
    <definedName name="Current_Proceed" localSheetId="38">#REF!</definedName>
    <definedName name="Current_Proceed" localSheetId="51">#REF!</definedName>
    <definedName name="Current_Proceed">#REF!</definedName>
    <definedName name="Current_Shares" localSheetId="16">#REF!</definedName>
    <definedName name="Current_Shares" localSheetId="38">#REF!</definedName>
    <definedName name="Current_Shares" localSheetId="51">#REF!</definedName>
    <definedName name="Current_Shares">#REF!</definedName>
    <definedName name="CurrMo" localSheetId="16">[47]Data!$AA$7:$AA$12502</definedName>
    <definedName name="CurrMo">[48]Data!$AA$7:$AA$12502</definedName>
    <definedName name="CurrProration" localSheetId="8">#REF!</definedName>
    <definedName name="CurrProration" localSheetId="16">#REF!</definedName>
    <definedName name="CurrProration" localSheetId="51">#REF!</definedName>
    <definedName name="CurrProration">#REF!</definedName>
    <definedName name="CurrPSCno">[81]CurrYr!$C$1:$C$65536</definedName>
    <definedName name="CurrQtr" localSheetId="16">[47]Data!$AC$7:$AC$10012</definedName>
    <definedName name="CurrQtr">[48]Data!$AC$7:$AC$10012</definedName>
    <definedName name="CurrYTD" localSheetId="16">[47]Data!$AB$7:$AB$10012</definedName>
    <definedName name="CurrYTD">[48]Data!$AB$7:$AB$10012</definedName>
    <definedName name="CURV_TAG" localSheetId="8">#REF!</definedName>
    <definedName name="CURV_TAG" localSheetId="16">#REF!</definedName>
    <definedName name="CURV_TAG" localSheetId="51">#REF!</definedName>
    <definedName name="CURV_TAG">#REF!</definedName>
    <definedName name="CustComb" localSheetId="8">#REF!</definedName>
    <definedName name="CustComb" localSheetId="16">#REF!</definedName>
    <definedName name="CustComb" localSheetId="38">#REF!</definedName>
    <definedName name="CustComb" localSheetId="51">#REF!</definedName>
    <definedName name="CustComb">#REF!</definedName>
    <definedName name="CUSTOMER" localSheetId="8">'[83]Sch 5 Bud-Est Remarks'!#REF!</definedName>
    <definedName name="CUSTOMER" localSheetId="51">'[83]Sch 5 Bud-Est Remarks'!#REF!</definedName>
    <definedName name="CUSTOMER">'[83]Sch 5 Bud-Est Remarks'!#REF!</definedName>
    <definedName name="CustQuant" localSheetId="8">#REF!</definedName>
    <definedName name="CustQuant" localSheetId="16">#REF!</definedName>
    <definedName name="CustQuant" localSheetId="38">#REF!</definedName>
    <definedName name="CustQuant" localSheetId="51">#REF!</definedName>
    <definedName name="CustQuant">#REF!</definedName>
    <definedName name="CustRev" localSheetId="16">#REF!</definedName>
    <definedName name="CustRev" localSheetId="38">#REF!</definedName>
    <definedName name="CustRev" localSheetId="51">#REF!</definedName>
    <definedName name="CustRev">#REF!</definedName>
    <definedName name="CWE" localSheetId="51">#REF!</definedName>
    <definedName name="CWE">#REF!</definedName>
    <definedName name="CWEINFO">#REF!</definedName>
    <definedName name="CWIP" localSheetId="8" hidden="1">{#N/A,#N/A,FALSE,"Sheet1"}</definedName>
    <definedName name="CWIP" localSheetId="16" hidden="1">{#N/A,#N/A,FALSE,"Sheet1"}</definedName>
    <definedName name="CWIP" localSheetId="51" hidden="1">{#N/A,#N/A,FALSE,"Sheet1"}</definedName>
    <definedName name="CWIP" hidden="1">{#N/A,#N/A,FALSE,"Sheet1"}</definedName>
    <definedName name="d" localSheetId="16">'[8]9192'!#REF!</definedName>
    <definedName name="d" localSheetId="38">'[8]9192'!#REF!</definedName>
    <definedName name="d">'[8]9192'!#REF!</definedName>
    <definedName name="D_C_Table" localSheetId="8">#REF!</definedName>
    <definedName name="D_C_Table" localSheetId="16">#REF!</definedName>
    <definedName name="D_C_Table" localSheetId="51">#REF!</definedName>
    <definedName name="D_C_Table">#REF!</definedName>
    <definedName name="Daily_SysLoad_MinMax" localSheetId="8">#REF!</definedName>
    <definedName name="Daily_SysLoad_MinMax" localSheetId="38">#REF!</definedName>
    <definedName name="Daily_SysLoad_MinMax" localSheetId="43">#REF!</definedName>
    <definedName name="Daily_SysLoad_MinMax" localSheetId="51">#REF!</definedName>
    <definedName name="Daily_SysLoad_MinMax">#REF!</definedName>
    <definedName name="DALVAGE" localSheetId="8">[84]Specifics!#REF!</definedName>
    <definedName name="DALVAGE" localSheetId="51">[84]Specifics!#REF!</definedName>
    <definedName name="DALVAGE">[84]Specifics!#REF!</definedName>
    <definedName name="data" localSheetId="8">#REF!</definedName>
    <definedName name="data" localSheetId="16">#REF!</definedName>
    <definedName name="data" localSheetId="51">#REF!</definedName>
    <definedName name="data">#REF!</definedName>
    <definedName name="data_input" localSheetId="8">#REF!</definedName>
    <definedName name="data_input" localSheetId="16">#REF!</definedName>
    <definedName name="data_input" localSheetId="51">#REF!</definedName>
    <definedName name="data_input">#REF!</definedName>
    <definedName name="DATA_SHEET">'Data Sheet'!$A$1</definedName>
    <definedName name="DATA_SHEET_49" localSheetId="8">#REF!</definedName>
    <definedName name="DATA_SHEET_49" localSheetId="16">#REF!</definedName>
    <definedName name="DATA_SHEET_49" localSheetId="38">#REF!</definedName>
    <definedName name="DATA_SHEET_49" localSheetId="43">#REF!</definedName>
    <definedName name="DATA_SHEET_49" localSheetId="51">#REF!</definedName>
    <definedName name="DATA_SHEET_49">#REF!</definedName>
    <definedName name="DATA_SHEET_68" localSheetId="38">#REF!</definedName>
    <definedName name="DATA_SHEET_68" localSheetId="43">#REF!</definedName>
    <definedName name="DATA_SHEET_68">#REF!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_xlnm.Database">#REF!</definedName>
    <definedName name="Database2">#REF!</definedName>
    <definedName name="DATAPRES">#REF!</definedName>
    <definedName name="DataTable">#REF!</definedName>
    <definedName name="DATE" localSheetId="16">#REF!</definedName>
    <definedName name="DATE">#REF!</definedName>
    <definedName name="DATES" localSheetId="16">#REF!</definedName>
    <definedName name="DATES" localSheetId="43">#REF!</definedName>
    <definedName name="DATES">#REF!</definedName>
    <definedName name="day">#REF!</definedName>
    <definedName name="DAYS">#REF!</definedName>
    <definedName name="DB">#REF!</definedName>
    <definedName name="dbo_Margin_Query">#REF!</definedName>
    <definedName name="dd" localSheetId="16">'[85]22'!$A$1:$H$35</definedName>
    <definedName name="dd" localSheetId="38">'[85]22'!$A$1:$H$35</definedName>
    <definedName name="dd">'[85]22'!$A$1:$H$35</definedName>
    <definedName name="ddd" localSheetId="8" hidden="1">{#N/A,#N/A,FALSE,"Aging Summary";#N/A,#N/A,FALSE,"Ratio Analysis";#N/A,#N/A,FALSE,"Test 120 Day Accts";#N/A,#N/A,FALSE,"Tickmarks"}</definedName>
    <definedName name="ddd" localSheetId="16" hidden="1">{#N/A,#N/A,FALSE,"Aging Summary";#N/A,#N/A,FALSE,"Ratio Analysis";#N/A,#N/A,FALSE,"Test 120 Day Accts";#N/A,#N/A,FALSE,"Tickmarks"}</definedName>
    <definedName name="ddd" localSheetId="51" hidden="1">{#N/A,#N/A,FALSE,"Aging Summary";#N/A,#N/A,FALSE,"Ratio Analysis";#N/A,#N/A,FALSE,"Test 120 Day Accts";#N/A,#N/A,FALSE,"Tickmarks"}</definedName>
    <definedName name="ddd" hidden="1">{#N/A,#N/A,FALSE,"Aging Summary";#N/A,#N/A,FALSE,"Ratio Analysis";#N/A,#N/A,FALSE,"Test 120 Day Accts";#N/A,#N/A,FALSE,"Tickmarks"}</definedName>
    <definedName name="debentures1" localSheetId="8">#REF!</definedName>
    <definedName name="debentures1" localSheetId="16">#REF!</definedName>
    <definedName name="debentures1" localSheetId="38">#REF!</definedName>
    <definedName name="debentures1" localSheetId="51">#REF!</definedName>
    <definedName name="debentures1">#REF!</definedName>
    <definedName name="DEC" localSheetId="8">#REF!</definedName>
    <definedName name="DEC" localSheetId="51">#REF!</definedName>
    <definedName name="DEC">#REF!</definedName>
    <definedName name="Dec_rev" localSheetId="16">#REF!</definedName>
    <definedName name="Dec_rev" localSheetId="38">#REF!</definedName>
    <definedName name="Dec_rev" localSheetId="51">#REF!</definedName>
    <definedName name="Dec_rev">#REF!</definedName>
    <definedName name="December_Entry">#REF!</definedName>
    <definedName name="December_Key_Punch">#REF!</definedName>
    <definedName name="DecLYLiab" localSheetId="16">'[69]Liab-View'!#REF!</definedName>
    <definedName name="DecLYLiab" localSheetId="38">'[69]Liab-View'!#REF!</definedName>
    <definedName name="DecLYLiab">'[69]Liab-View'!#REF!</definedName>
    <definedName name="def" localSheetId="8" hidden="1">{"Network Summary",#N/A,TRUE,"Summary";"Piping Summary",#N/A,TRUE," Piping";"Meters Summary",#N/A,TRUE,"Meters &amp; Connections";"Connections Summary",#N/A,TRUE,"Meters &amp; Connections";"Stations Summary",#N/A,TRUE,"Stations Pivot"}</definedName>
    <definedName name="def" localSheetId="16" hidden="1">{"Network Summary",#N/A,TRUE,"Summary";"Piping Summary",#N/A,TRUE," Piping";"Meters Summary",#N/A,TRUE,"Meters &amp; Connections";"Connections Summary",#N/A,TRUE,"Meters &amp; Connections";"Stations Summary",#N/A,TRUE,"Stations Pivot"}</definedName>
    <definedName name="def" localSheetId="51" hidden="1">{"Network Summary",#N/A,TRUE,"Summary";"Piping Summary",#N/A,TRUE," Piping";"Meters Summary",#N/A,TRUE,"Meters &amp; Connections";"Connections Summary",#N/A,TRUE,"Meters &amp; Connections";"Stations Summary",#N/A,TRUE,"Stations Pivot"}</definedName>
    <definedName name="def" hidden="1">{"Network Summary",#N/A,TRUE,"Summary";"Piping Summary",#N/A,TRUE," Piping";"Meters Summary",#N/A,TRUE,"Meters &amp; Connections";"Connections Summary",#N/A,TRUE,"Meters &amp; Connections";"Stations Summary",#N/A,TRUE,"Stations Pivot"}</definedName>
    <definedName name="Def_IT">#REF!</definedName>
    <definedName name="Def_IT_Cr">#REF!</definedName>
    <definedName name="DEFERRAL">#REF!</definedName>
    <definedName name="DELETE">#REF!</definedName>
    <definedName name="Delta_Flag">'[59]Detail Rpt'!$F$2</definedName>
    <definedName name="Depr" localSheetId="8">#REF!</definedName>
    <definedName name="Depr" localSheetId="16">#REF!</definedName>
    <definedName name="Depr" localSheetId="51">#REF!</definedName>
    <definedName name="Depr">#REF!</definedName>
    <definedName name="Dept">[86]DropDown!$B$14:$B$65536</definedName>
    <definedName name="Der_Data" localSheetId="8">#REF!</definedName>
    <definedName name="Der_Data" localSheetId="16">#REF!</definedName>
    <definedName name="Der_Data" localSheetId="51">#REF!</definedName>
    <definedName name="Der_Data">#REF!</definedName>
    <definedName name="DETAILS" localSheetId="8">#REF!</definedName>
    <definedName name="DETAILS" localSheetId="16">#REF!</definedName>
    <definedName name="DETAILS" localSheetId="51">#REF!</definedName>
    <definedName name="DETAILS">#REF!</definedName>
    <definedName name="Detl_ASSETS">'[59]Detail Rpt'!$A$6:$N$194</definedName>
    <definedName name="Detl_Capacity">'[59]Detail Rpt'!$A$270:$N$288</definedName>
    <definedName name="Detl_CEEMI">'[59]Detail Rpt'!$A$34:$N$88</definedName>
    <definedName name="Detl_CEEMX">'[59]Detail Rpt'!$A$601:$N$631</definedName>
    <definedName name="Detl_Commodity">'[59]Detail Rpt'!$A$443:$N$545</definedName>
    <definedName name="Detl_Elec_Rtl">'[59]Detail Rpt'!$A$340:$N$396</definedName>
    <definedName name="Detl_Gas_Rtl">'[59]Detail Rpt'!$A$397:$N$413</definedName>
    <definedName name="Detl_Honeoye">'[59]Detail Rpt'!$A$112:$N$131</definedName>
    <definedName name="Detl_ICAP">'[59]Detail Rpt'!$A$195:$N$213</definedName>
    <definedName name="Detl_MktLnk">'[59]Detail Rpt'!$A$174:$N$194</definedName>
    <definedName name="Detl_NatGas">'[59]Detail Rpt'!$A$444:$N$501</definedName>
    <definedName name="Detl_NE_Whsl">'[59]Detail Rpt'!$A$132:$N$173</definedName>
    <definedName name="Detl_Newington">'[59]Detail Rpt'!$A$7:$N$33</definedName>
    <definedName name="Detl_Oil">'[59]Detail Rpt'!$A$502:$N$545</definedName>
    <definedName name="Detl_Retail">'[59]Detail Rpt'!$A$339:$N$442</definedName>
    <definedName name="Detl_SBU">'[59]Detail Rpt'!$A$567:$N$600</definedName>
    <definedName name="Detl_Sparks">'[59]Detail Rpt'!$A$215:$N$269</definedName>
    <definedName name="Detl_Spreads">'[59]Detail Rpt'!$A$214:$N$310</definedName>
    <definedName name="Detl_TCC">'[59]Detail Rpt'!$A$288:$N$310</definedName>
    <definedName name="Detl_Tolling">'[59]Detail Rpt'!$A$311:$N$338</definedName>
    <definedName name="Detl_Whsl">'[59]Detail Rpt'!$A$414:$N$442</definedName>
    <definedName name="dflt2">'[87]Customize Your Invoice'!$E$23</definedName>
    <definedName name="dflt3">'[87]Customize Your Invoice'!$D$24</definedName>
    <definedName name="dflt4">'[87]Customize Your Invoice'!$E$26</definedName>
    <definedName name="dflt5">'[87]Customize Your Invoice'!$E$27</definedName>
    <definedName name="dflt6">'[87]Customize Your Invoice'!$D$28</definedName>
    <definedName name="DIRECTORY" localSheetId="8">#REF!</definedName>
    <definedName name="DIRECTORY" localSheetId="16">#REF!</definedName>
    <definedName name="DIRECTORY" localSheetId="51">#REF!</definedName>
    <definedName name="DIRECTORY">#REF!</definedName>
    <definedName name="DIRECTORYF" localSheetId="8">#REF!</definedName>
    <definedName name="DIRECTORYF" localSheetId="16">#REF!</definedName>
    <definedName name="DIRECTORYF" localSheetId="51">#REF!</definedName>
    <definedName name="DIRECTORYF">#REF!</definedName>
    <definedName name="DiscRates" localSheetId="8">#REF!</definedName>
    <definedName name="DiscRates" localSheetId="16">#REF!</definedName>
    <definedName name="DiscRates" localSheetId="51">#REF!</definedName>
    <definedName name="DiscRates">#REF!</definedName>
    <definedName name="display_area_2">#REF!</definedName>
    <definedName name="DIV_OP1">#REF!</definedName>
    <definedName name="DIV_OP2">#REF!</definedName>
    <definedName name="DIV_OP3">#REF!</definedName>
    <definedName name="DOC">#REF!</definedName>
    <definedName name="DOW_Tbl">'[74]DOW Calendar'!$B$32:$BU$66</definedName>
    <definedName name="DRIP" localSheetId="16">[88]Daily!$AB$16</definedName>
    <definedName name="DRIP" localSheetId="38">[88]Daily!$AB$16</definedName>
    <definedName name="DRIP">[88]Daily!$AB$16</definedName>
    <definedName name="DRIP_Monthly" localSheetId="16">[89]DRIP!$A$8:$M$22</definedName>
    <definedName name="DRIP_Monthly" localSheetId="38">[89]DRIP!$A$8:$M$22</definedName>
    <definedName name="DRIP_Monthly">[89]DRIP!$A$8:$M$22</definedName>
    <definedName name="DRIP_YTD" localSheetId="16">[89]DRIP!$A$31:$M$42</definedName>
    <definedName name="DRIP_YTD" localSheetId="38">[89]DRIP!$A$31:$M$42</definedName>
    <definedName name="DRIP_YTD">[89]DRIP!$A$31:$M$42</definedName>
    <definedName name="Due_Date">[46]DropDown_List!$M$2:$M$6</definedName>
    <definedName name="dyfhn" localSheetId="8" hidden="1">{#N/A,#N/A,FALSE,"Aging Summary";#N/A,#N/A,FALSE,"Ratio Analysis";#N/A,#N/A,FALSE,"Test 120 Day Accts";#N/A,#N/A,FALSE,"Tickmarks"}</definedName>
    <definedName name="dyfhn" localSheetId="16" hidden="1">{#N/A,#N/A,FALSE,"Aging Summary";#N/A,#N/A,FALSE,"Ratio Analysis";#N/A,#N/A,FALSE,"Test 120 Day Accts";#N/A,#N/A,FALSE,"Tickmarks"}</definedName>
    <definedName name="dyfhn" localSheetId="51" hidden="1">{#N/A,#N/A,FALSE,"Aging Summary";#N/A,#N/A,FALSE,"Ratio Analysis";#N/A,#N/A,FALSE,"Test 120 Day Accts";#N/A,#N/A,FALSE,"Tickmarks"}</definedName>
    <definedName name="dyfhn" hidden="1">{#N/A,#N/A,FALSE,"Aging Summary";#N/A,#N/A,FALSE,"Ratio Analysis";#N/A,#N/A,FALSE,"Test 120 Day Accts";#N/A,#N/A,FALSE,"Tickmarks"}</definedName>
    <definedName name="ecl">#REF!</definedName>
    <definedName name="EDATE">#REF!</definedName>
    <definedName name="Effective_Age">#REF!</definedName>
    <definedName name="Effective_Dates">[46]DropDown_List!$I$2:$I$37</definedName>
    <definedName name="ELEC._SALES1" localSheetId="8">#REF!</definedName>
    <definedName name="ELEC._SALES1" localSheetId="16">#REF!</definedName>
    <definedName name="ELEC._SALES1" localSheetId="51">#REF!</definedName>
    <definedName name="ELEC._SALES1">#REF!</definedName>
    <definedName name="Elec01" localSheetId="8">#REF!</definedName>
    <definedName name="Elec01" localSheetId="16">#REF!</definedName>
    <definedName name="Elec01" localSheetId="51">#REF!</definedName>
    <definedName name="Elec01">#REF!</definedName>
    <definedName name="Elec01a" localSheetId="8">#REF!</definedName>
    <definedName name="Elec01a" localSheetId="16">#REF!</definedName>
    <definedName name="Elec01a" localSheetId="51">#REF!</definedName>
    <definedName name="Elec01a">#REF!</definedName>
    <definedName name="Elec02">#REF!</definedName>
    <definedName name="Elec03">#REF!</definedName>
    <definedName name="Elec04">#REF!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14">#REF!</definedName>
    <definedName name="Elec14a">#REF!</definedName>
    <definedName name="Elec15">#REF!</definedName>
    <definedName name="Elec15a">#REF!</definedName>
    <definedName name="Elec16">#REF!</definedName>
    <definedName name="Elec17">#REF!</definedName>
    <definedName name="ELECT_OPS_FCAT_YE">#REF!</definedName>
    <definedName name="ELECT_RY96">#REF!</definedName>
    <definedName name="ELECTRIC">'[83]Sch 5 Bud-Est Remarks'!#REF!</definedName>
    <definedName name="Electric_Production" localSheetId="8">#REF!</definedName>
    <definedName name="Electric_Production" localSheetId="16">#REF!</definedName>
    <definedName name="Electric_Production" localSheetId="51">#REF!</definedName>
    <definedName name="Electric_Production">#REF!</definedName>
    <definedName name="Email" hidden="1">[53]Menu!$C$11</definedName>
    <definedName name="Employee_ID">[46]DropDown_List!$G$2:$G$6</definedName>
    <definedName name="END_COST" localSheetId="8">#REF!</definedName>
    <definedName name="END_COST" localSheetId="16">#REF!</definedName>
    <definedName name="END_COST" localSheetId="51">#REF!</definedName>
    <definedName name="END_COST">#REF!</definedName>
    <definedName name="ENDDATE" localSheetId="8">#REF!</definedName>
    <definedName name="ENDDATE" localSheetId="16">#REF!</definedName>
    <definedName name="ENDDATE" localSheetId="51">#REF!</definedName>
    <definedName name="ENDDATE">#REF!</definedName>
    <definedName name="ENERGY" localSheetId="8">'[83]Sch 5 Bud-Est Remarks'!#REF!</definedName>
    <definedName name="ENERGY" localSheetId="16">'[83]Sch 5 Bud-Est Remarks'!#REF!</definedName>
    <definedName name="ENERGY" localSheetId="51">'[83]Sch 5 Bud-Est Remarks'!#REF!</definedName>
    <definedName name="ENERGY">'[83]Sch 5 Bud-Est Remarks'!#REF!</definedName>
    <definedName name="ENTRY" localSheetId="8">#REF!</definedName>
    <definedName name="ENTRY" localSheetId="16">#REF!</definedName>
    <definedName name="ENTRY" localSheetId="51">#REF!</definedName>
    <definedName name="ENTRY">#REF!</definedName>
    <definedName name="ENTRY1" localSheetId="8">#REF!</definedName>
    <definedName name="ENTRY1" localSheetId="16">#REF!</definedName>
    <definedName name="ENTRY1" localSheetId="51">#REF!</definedName>
    <definedName name="ENTRY1">#REF!</definedName>
    <definedName name="ENTRY10" localSheetId="8">#REF!</definedName>
    <definedName name="ENTRY10" localSheetId="16">#REF!</definedName>
    <definedName name="ENTRY10" localSheetId="51">#REF!</definedName>
    <definedName name="ENTRY10">#REF!</definedName>
    <definedName name="ENTRY11">#REF!</definedName>
    <definedName name="ENTRY12">#REF!</definedName>
    <definedName name="ENTRY13">#REF!</definedName>
    <definedName name="ENTRY14">#REF!</definedName>
    <definedName name="ENTRY15">#REF!</definedName>
    <definedName name="ENTRY2">#REF!</definedName>
    <definedName name="ENTRY3">#REF!</definedName>
    <definedName name="ENTRY4">#REF!</definedName>
    <definedName name="ENTRY5">#REF!</definedName>
    <definedName name="ENTRY6">#REF!</definedName>
    <definedName name="ENTRY7">#REF!</definedName>
    <definedName name="ENTRY8">#REF!</definedName>
    <definedName name="ENTRY9">#REF!</definedName>
    <definedName name="ep">#REF!</definedName>
    <definedName name="EPEHS">#REF!</definedName>
    <definedName name="epest">#REF!</definedName>
    <definedName name="epestimate">#REF!</definedName>
    <definedName name="epperm">#REF!</definedName>
    <definedName name="EPSmallCapital">#REF!</definedName>
    <definedName name="equip_total" localSheetId="16">#REF!</definedName>
    <definedName name="equip_total" localSheetId="38">#REF!</definedName>
    <definedName name="equip_total">#REF!</definedName>
    <definedName name="ERAM">#REF!</definedName>
    <definedName name="erm">#REF!</definedName>
    <definedName name="erm_flowing">'[61]Trade Calculations 1'!$AX$1362:$BG$1394</definedName>
    <definedName name="erm_storage">'[61]Trade Calculations 1'!$AX$1402:$BG$1434</definedName>
    <definedName name="ermStorage" localSheetId="8">#REF!</definedName>
    <definedName name="ermStorage" localSheetId="16">#REF!</definedName>
    <definedName name="ermStorage" localSheetId="51">#REF!</definedName>
    <definedName name="ermStorage">#REF!</definedName>
    <definedName name="Esc_Elec" localSheetId="8">#REF!</definedName>
    <definedName name="Esc_Elec" localSheetId="16">#REF!</definedName>
    <definedName name="Esc_Elec" localSheetId="51">#REF!</definedName>
    <definedName name="Esc_Elec">#REF!</definedName>
    <definedName name="Esc_Gas" localSheetId="8">#REF!</definedName>
    <definedName name="Esc_Gas" localSheetId="16">#REF!</definedName>
    <definedName name="Esc_Gas" localSheetId="51">#REF!</definedName>
    <definedName name="Esc_Gas">#REF!</definedName>
    <definedName name="Esc_Stm">#REF!</definedName>
    <definedName name="ESOP">[90]Daily!$AB$15</definedName>
    <definedName name="ESOP_Monthly" localSheetId="16">[89]ESOP!$A$8:$N$22</definedName>
    <definedName name="ESOP_Monthly" localSheetId="38">[89]ESOP!$A$8:$N$22</definedName>
    <definedName name="ESOP_Monthly">[89]ESOP!$A$8:$N$22</definedName>
    <definedName name="ESOP_YTD" localSheetId="16">[89]ESOP!$A$30:$N$42</definedName>
    <definedName name="ESOP_YTD" localSheetId="38">[89]ESOP!$A$30:$N$42</definedName>
    <definedName name="ESOP_YTD">[89]ESOP!$A$30:$N$42</definedName>
    <definedName name="ESOPTREASURY_MONTHLY">'[91]ESOP Treasury Shares'!$A$5:$K$22</definedName>
    <definedName name="ESOPTREASURY_YTD">'[91]ESOP Treasury Shares'!$A$30:$K$42</definedName>
    <definedName name="ESPP_Monthly" localSheetId="16">[89]ESPP!$A$8:$N$22</definedName>
    <definedName name="ESPP_Monthly" localSheetId="38">[89]ESPP!$A$8:$N$22</definedName>
    <definedName name="ESPP_Monthly">[89]ESPP!$A$8:$N$22</definedName>
    <definedName name="ESPP_YTD" localSheetId="16">[89]ESPP!$A$31:$N$42</definedName>
    <definedName name="ESPP_YTD" localSheetId="38">[89]ESPP!$A$31:$N$42</definedName>
    <definedName name="ESPP_YTD">[89]ESPP!$A$31:$N$42</definedName>
    <definedName name="ESPPTREASURY_MONTHLY">'[91]ESPP Treasury Shares'!$A$5:$N$22</definedName>
    <definedName name="ESPPTREASURYSHARES_YTD">'[91]ESPP Treasury Shares'!$A$24:$N$43</definedName>
    <definedName name="estimate" localSheetId="8">#REF!</definedName>
    <definedName name="estimate" localSheetId="16">#REF!</definedName>
    <definedName name="estimate" localSheetId="51">#REF!</definedName>
    <definedName name="estimate">#REF!</definedName>
    <definedName name="Excel_BuiltIn_Print_Area_39" localSheetId="8">('[35]262263'!#REF!,'[35]262263'!$A$1:$N$67)</definedName>
    <definedName name="Excel_BuiltIn_Print_Area_39" localSheetId="16">('[35]262263'!#REF!,'[35]262263'!$A$1:$N$67)</definedName>
    <definedName name="Excel_BuiltIn_Print_Area_39" localSheetId="38">('[35]262263'!#REF!,'[35]262263'!$A$1:$N$67)</definedName>
    <definedName name="Excel_BuiltIn_Print_Area_39" localSheetId="43">('[36]262263'!#REF!,'[36]262263'!$A$1:$N$67)</definedName>
    <definedName name="Excel_BuiltIn_Print_Area_39" localSheetId="51">('[35]262263'!#REF!,'[35]262263'!$A$1:$N$67)</definedName>
    <definedName name="Excel_BuiltIn_Print_Area_39">('[35]262263'!#REF!,'[35]262263'!$A$1:$N$67)</definedName>
    <definedName name="Excel_BuiltIn_Print_Titles_22" localSheetId="8">'[35]216-A'!#REF!</definedName>
    <definedName name="Excel_BuiltIn_Print_Titles_22" localSheetId="16">'[35]216-A'!#REF!</definedName>
    <definedName name="Excel_BuiltIn_Print_Titles_22" localSheetId="38">'[35]216-A'!#REF!</definedName>
    <definedName name="Excel_BuiltIn_Print_Titles_22" localSheetId="43">'[36]216-A'!#REF!</definedName>
    <definedName name="Excel_BuiltIn_Print_Titles_22" localSheetId="51">'[35]216-A'!#REF!</definedName>
    <definedName name="Excel_BuiltIn_Print_Titles_22">'[35]216-A'!#REF!</definedName>
    <definedName name="Excel_BuiltIn_Print_Titles_23" localSheetId="8">'[35]216-B'!#REF!</definedName>
    <definedName name="Excel_BuiltIn_Print_Titles_23" localSheetId="16">'[35]216-B'!#REF!</definedName>
    <definedName name="Excel_BuiltIn_Print_Titles_23" localSheetId="38">'[35]216-B'!#REF!</definedName>
    <definedName name="Excel_BuiltIn_Print_Titles_23" localSheetId="43">'[36]216-B'!#REF!</definedName>
    <definedName name="Excel_BuiltIn_Print_Titles_23" localSheetId="51">'[35]216-B'!#REF!</definedName>
    <definedName name="Excel_BuiltIn_Print_Titles_23">'[35]216-B'!#REF!</definedName>
    <definedName name="ExecSum" localSheetId="8">#REF!</definedName>
    <definedName name="ExecSum" localSheetId="16">#REF!</definedName>
    <definedName name="ExecSum" localSheetId="51">#REF!</definedName>
    <definedName name="ExecSum">#REF!</definedName>
    <definedName name="Exp_12mo">[92]Summary!$M$4:$Q$75</definedName>
    <definedName name="Exp_mo">[92]Summary!$A$4:$E$75</definedName>
    <definedName name="Exp_qtr">[92]Summary!$S$4:$W$75</definedName>
    <definedName name="Exp_ytd">[92]Summary!$G$4:$K$75</definedName>
    <definedName name="ezhearningsheadersprint" localSheetId="8">#REF!</definedName>
    <definedName name="ezhearningsheadersprint" localSheetId="16">#REF!</definedName>
    <definedName name="ezhearningsheadersprint" localSheetId="51">#REF!</definedName>
    <definedName name="ezhearningsheadersprint">#REF!</definedName>
    <definedName name="ezhearningsprint" localSheetId="8">#REF!</definedName>
    <definedName name="ezhearningsprint" localSheetId="16">#REF!</definedName>
    <definedName name="ezhearningsprint" localSheetId="51">#REF!</definedName>
    <definedName name="ezhearningsprint">#REF!</definedName>
    <definedName name="ezhfasbclassificationprint" localSheetId="8">#REF!</definedName>
    <definedName name="ezhfasbclassificationprint" localSheetId="16">#REF!</definedName>
    <definedName name="ezhfasbclassificationprint" localSheetId="51">#REF!</definedName>
    <definedName name="ezhfasbclassificationprint">#REF!</definedName>
    <definedName name="EZHmaxDS" localSheetId="8">'[93]EZH Recourse Earnings Accrual'!#REF!</definedName>
    <definedName name="EZHmaxDS" localSheetId="16">'[93]EZH Recourse Earnings Accrual'!#REF!</definedName>
    <definedName name="EZHmaxDS" localSheetId="51">'[93]EZH Recourse Earnings Accrual'!#REF!</definedName>
    <definedName name="EZHmaxDS">'[93]EZH Recourse Earnings Accrual'!#REF!</definedName>
    <definedName name="ezhmnth">'[94]Dates and Other Data'!$E$14</definedName>
    <definedName name="ezhprintfasbclassification" localSheetId="8">#REF!</definedName>
    <definedName name="ezhprintfasbclassification" localSheetId="16">#REF!</definedName>
    <definedName name="ezhprintfasbclassification" localSheetId="51">#REF!</definedName>
    <definedName name="ezhprintfasbclassification">#REF!</definedName>
    <definedName name="f" localSheetId="8">#REF!</definedName>
    <definedName name="f" localSheetId="38">#REF!</definedName>
    <definedName name="f" localSheetId="51">#REF!</definedName>
    <definedName name="f">#REF!</definedName>
    <definedName name="F7_MSD_List" localSheetId="51">#REF!</definedName>
    <definedName name="F7_MSD_List">#REF!</definedName>
    <definedName name="Fax" hidden="1">[53]Menu!$C$10</definedName>
    <definedName name="fdf" localSheetId="8">'[8]2829'!#REF!</definedName>
    <definedName name="fdf" localSheetId="16">'[8]2829'!#REF!</definedName>
    <definedName name="fdf" localSheetId="38">'[8]2829'!#REF!</definedName>
    <definedName name="fdf" localSheetId="51">'[8]2829'!#REF!</definedName>
    <definedName name="fdf">'[8]2829'!#REF!</definedName>
    <definedName name="FEB" localSheetId="8">#REF!</definedName>
    <definedName name="FEB" localSheetId="16">#REF!</definedName>
    <definedName name="FEB" localSheetId="51">#REF!</definedName>
    <definedName name="FEB">#REF!</definedName>
    <definedName name="feff" localSheetId="8" hidden="1">{#N/A,#N/A,FALSE,"Aging Summary";#N/A,#N/A,FALSE,"Ratio Analysis";#N/A,#N/A,FALSE,"Test 120 Day Accts";#N/A,#N/A,FALSE,"Tickmarks"}</definedName>
    <definedName name="feff" localSheetId="16" hidden="1">{#N/A,#N/A,FALSE,"Aging Summary";#N/A,#N/A,FALSE,"Ratio Analysis";#N/A,#N/A,FALSE,"Test 120 Day Accts";#N/A,#N/A,FALSE,"Tickmarks"}</definedName>
    <definedName name="feff" localSheetId="51" hidden="1">{#N/A,#N/A,FALSE,"Aging Summary";#N/A,#N/A,FALSE,"Ratio Analysis";#N/A,#N/A,FALSE,"Test 120 Day Accts";#N/A,#N/A,FALSE,"Tickmarks"}</definedName>
    <definedName name="feff" hidden="1">{#N/A,#N/A,FALSE,"Aging Summary";#N/A,#N/A,FALSE,"Ratio Analysis";#N/A,#N/A,FALSE,"Test 120 Day Accts";#N/A,#N/A,FALSE,"Tickmarks"}</definedName>
    <definedName name="ffff" localSheetId="8">#REF!</definedName>
    <definedName name="ffff" localSheetId="16">#REF!</definedName>
    <definedName name="ffff" localSheetId="38">#REF!</definedName>
    <definedName name="ffff" localSheetId="51">#REF!</definedName>
    <definedName name="ffff">#REF!</definedName>
    <definedName name="ffffff" localSheetId="38">#REF!</definedName>
    <definedName name="ffffff" localSheetId="51">#REF!</definedName>
    <definedName name="ffffff">#REF!</definedName>
    <definedName name="fg" localSheetId="8" hidden="1">{#N/A,#N/A,FALSE,"Aging Summary";#N/A,#N/A,FALSE,"Ratio Analysis";#N/A,#N/A,FALSE,"Test 120 Day Accts";#N/A,#N/A,FALSE,"Tickmarks"}</definedName>
    <definedName name="fg" localSheetId="16" hidden="1">{#N/A,#N/A,FALSE,"Aging Summary";#N/A,#N/A,FALSE,"Ratio Analysis";#N/A,#N/A,FALSE,"Test 120 Day Accts";#N/A,#N/A,FALSE,"Tickmarks"}</definedName>
    <definedName name="fg" localSheetId="51" hidden="1">{#N/A,#N/A,FALSE,"Aging Summary";#N/A,#N/A,FALSE,"Ratio Analysis";#N/A,#N/A,FALSE,"Test 120 Day Accts";#N/A,#N/A,FALSE,"Tickmarks"}</definedName>
    <definedName name="fg" hidden="1">{#N/A,#N/A,FALSE,"Aging Summary";#N/A,#N/A,FALSE,"Ratio Analysis";#N/A,#N/A,FALSE,"Test 120 Day Accts";#N/A,#N/A,FALSE,"Tickmarks"}</definedName>
    <definedName name="FileName" hidden="1">[53]Menu!$C$15</definedName>
    <definedName name="FINANCIALREPORTPAGE" localSheetId="8">#REF!</definedName>
    <definedName name="FINANCIALREPORTPAGE" localSheetId="16">#REF!</definedName>
    <definedName name="FINANCIALREPORTPAGE" localSheetId="38">#REF!</definedName>
    <definedName name="FINANCIALREPORTPAGE" localSheetId="51">#REF!</definedName>
    <definedName name="FINANCIALREPORTPAGE">#REF!</definedName>
    <definedName name="FINANCIALSTATUS" localSheetId="8">#REF!</definedName>
    <definedName name="FINANCIALSTATUS" localSheetId="51">#REF!</definedName>
    <definedName name="FINANCIALSTATUS">#REF!</definedName>
    <definedName name="FinancingRates">'[95]Orig. Inputs &amp; Calcs.'!$B$418:$E$442</definedName>
    <definedName name="Firm_Breakdown" localSheetId="8">#REF!</definedName>
    <definedName name="Firm_Breakdown" localSheetId="16">#REF!</definedName>
    <definedName name="Firm_Breakdown" localSheetId="51">#REF!</definedName>
    <definedName name="Firm_Breakdown">#REF!</definedName>
    <definedName name="Firm_Dth" localSheetId="8">'[9]DD &amp; Transportation MRA'!#REF!</definedName>
    <definedName name="Firm_Dth" localSheetId="16">'[9]DD &amp; Transportation MRA'!#REF!</definedName>
    <definedName name="Firm_Dth" localSheetId="51">'[9]DD &amp; Transportation MRA'!#REF!</definedName>
    <definedName name="Firm_Dth">'[9]DD &amp; Transportation MRA'!#REF!</definedName>
    <definedName name="firsthalf" localSheetId="8" hidden="1">{#N/A,#N/A,FALSE,"Month";#N/A,#N/A,FALSE,"Period";#N/A,#N/A,FALSE,"12_Months";#N/A,#N/A,FALSE,"Quarter"}</definedName>
    <definedName name="firsthalf" localSheetId="16" hidden="1">{#N/A,#N/A,FALSE,"Month";#N/A,#N/A,FALSE,"Period";#N/A,#N/A,FALSE,"12_Months";#N/A,#N/A,FALSE,"Quarter"}</definedName>
    <definedName name="firsthalf" localSheetId="38" hidden="1">{#N/A,#N/A,FALSE,"Month";#N/A,#N/A,FALSE,"Period";#N/A,#N/A,FALSE,"12_Months";#N/A,#N/A,FALSE,"Quarter"}</definedName>
    <definedName name="firsthalf" localSheetId="51" hidden="1">{#N/A,#N/A,FALSE,"Month";#N/A,#N/A,FALSE,"Period";#N/A,#N/A,FALSE,"12_Months";#N/A,#N/A,FALSE,"Quarter"}</definedName>
    <definedName name="firsthalf" hidden="1">{#N/A,#N/A,FALSE,"Month";#N/A,#N/A,FALSE,"Period";#N/A,#N/A,FALSE,"12_Months";#N/A,#N/A,FALSE,"Quarter"}</definedName>
    <definedName name="FIT" localSheetId="8">#REF!</definedName>
    <definedName name="FIT" localSheetId="16">#REF!</definedName>
    <definedName name="FIT" localSheetId="38">#REF!</definedName>
    <definedName name="FIT" localSheetId="43">#REF!</definedName>
    <definedName name="FIT" localSheetId="51">#REF!</definedName>
    <definedName name="FIT">#REF!</definedName>
    <definedName name="fop">'[96]NYMEX Prices'!$B$10:$Q$417</definedName>
    <definedName name="fore" localSheetId="8">'103'!fore</definedName>
    <definedName name="fore" localSheetId="16">[42]!fore</definedName>
    <definedName name="fore" localSheetId="38">'252'!fore</definedName>
    <definedName name="fore" localSheetId="51">#N/A</definedName>
    <definedName name="fore">'103'!fore</definedName>
    <definedName name="FORMULA" localSheetId="8">#REF!</definedName>
    <definedName name="FORMULA" localSheetId="16">#REF!</definedName>
    <definedName name="FORMULA" localSheetId="51">#REF!</definedName>
    <definedName name="FORMULA">#REF!</definedName>
    <definedName name="FOS_NUC" localSheetId="8">#REF!</definedName>
    <definedName name="FOS_NUC" localSheetId="16">#REF!</definedName>
    <definedName name="FOS_NUC" localSheetId="51">#REF!</definedName>
    <definedName name="FOS_NUC">#REF!</definedName>
    <definedName name="FPC">#N/A</definedName>
    <definedName name="FPC_TBL" localSheetId="8">#REF!</definedName>
    <definedName name="FPC_TBL" localSheetId="16">#REF!</definedName>
    <definedName name="FPC_TBL" localSheetId="51">#REF!</definedName>
    <definedName name="FPC_TBL">#REF!</definedName>
    <definedName name="FTR">'[97]PJM Forward Curve'!$B$15</definedName>
    <definedName name="fuel" localSheetId="8">#REF!</definedName>
    <definedName name="fuel" localSheetId="16">#REF!</definedName>
    <definedName name="fuel" localSheetId="51">#REF!</definedName>
    <definedName name="fuel">#REF!</definedName>
    <definedName name="Fuel_Rider" localSheetId="8">'[9]DD &amp; Transportation MRA'!#REF!</definedName>
    <definedName name="Fuel_Rider" localSheetId="16">'[9]DD &amp; Transportation MRA'!#REF!</definedName>
    <definedName name="Fuel_Rider" localSheetId="51">'[9]DD &amp; Transportation MRA'!#REF!</definedName>
    <definedName name="Fuel_Rider">'[9]DD &amp; Transportation MRA'!#REF!</definedName>
    <definedName name="FUELMGMT" localSheetId="8">#REF!</definedName>
    <definedName name="FUELMGMT" localSheetId="16">#REF!</definedName>
    <definedName name="FUELMGMT" localSheetId="38">#REF!</definedName>
    <definedName name="FUELMGMT" localSheetId="51">#REF!</definedName>
    <definedName name="FUELMGMT">#REF!</definedName>
    <definedName name="full" localSheetId="38">#REF!</definedName>
    <definedName name="full">#REF!</definedName>
    <definedName name="FUNDING">#REF!</definedName>
    <definedName name="FutureProration">#REF!</definedName>
    <definedName name="FUTURES_OPTIONS_PRICES">'[98]NYMEX Prices'!$A$7:$J$603</definedName>
    <definedName name="Fwd_Crv_Tbl" localSheetId="8">#REF!</definedName>
    <definedName name="Fwd_Crv_Tbl" localSheetId="16">#REF!</definedName>
    <definedName name="Fwd_Crv_Tbl" localSheetId="51">#REF!</definedName>
    <definedName name="Fwd_Crv_Tbl">#REF!</definedName>
    <definedName name="FYR" localSheetId="8">#REF!</definedName>
    <definedName name="FYR" localSheetId="16">#REF!</definedName>
    <definedName name="FYR" localSheetId="51">#REF!</definedName>
    <definedName name="FYR">#REF!</definedName>
    <definedName name="g" localSheetId="8">[99]Services!#REF!</definedName>
    <definedName name="g" localSheetId="16">[99]Services!#REF!</definedName>
    <definedName name="g" localSheetId="38">[99]Services!#REF!</definedName>
    <definedName name="g" localSheetId="51">[99]Services!#REF!</definedName>
    <definedName name="g">[99]Services!#REF!</definedName>
    <definedName name="GACComp" localSheetId="8">#REF!</definedName>
    <definedName name="GACComp" localSheetId="16">#REF!</definedName>
    <definedName name="GACComp" localSheetId="51">#REF!</definedName>
    <definedName name="GACComp">#REF!</definedName>
    <definedName name="GAS" localSheetId="8">#REF!</definedName>
    <definedName name="GAS" localSheetId="16">#REF!</definedName>
    <definedName name="GAS" localSheetId="38">#REF!</definedName>
    <definedName name="GAS" localSheetId="51">#REF!</definedName>
    <definedName name="GAS">#REF!</definedName>
    <definedName name="Gas_2002">#REF!</definedName>
    <definedName name="Gas_allocation_2000_2001">#REF!</definedName>
    <definedName name="Gas_Data_Base" localSheetId="16">[100]Gas!$J$8:$CZ$132</definedName>
    <definedName name="Gas_Data_Base" localSheetId="38">[100]Gas!$J$8:$CZ$132</definedName>
    <definedName name="Gas_Data_Base">[100]Gas!$J$8:$CZ$132</definedName>
    <definedName name="GAS_OP" localSheetId="8">#REF!</definedName>
    <definedName name="GAS_OP" localSheetId="16">#REF!</definedName>
    <definedName name="GAS_OP" localSheetId="51">#REF!</definedName>
    <definedName name="GAS_OP">#REF!</definedName>
    <definedName name="Gas_Sales_Revenue___2009_Budget">"Gas_Sales_Revenues"</definedName>
    <definedName name="Gas02a">#REF!</definedName>
    <definedName name="Gas09a">#REF!</definedName>
    <definedName name="Gas10a">#REF!</definedName>
    <definedName name="GasSupplyCost">#REF!</definedName>
    <definedName name="gddd">'[101]Initial_Mnt Margin Requirement'!$A$1:$H$174</definedName>
    <definedName name="Gen_Inv" localSheetId="8">#REF!</definedName>
    <definedName name="Gen_Inv" localSheetId="16">#REF!</definedName>
    <definedName name="Gen_Inv" localSheetId="38">#REF!</definedName>
    <definedName name="Gen_Inv" localSheetId="51">#REF!</definedName>
    <definedName name="Gen_Inv">#REF!</definedName>
    <definedName name="General_Invoices" localSheetId="16">#REF!</definedName>
    <definedName name="General_Invoices" localSheetId="38">#REF!</definedName>
    <definedName name="General_Invoices" localSheetId="51">#REF!</definedName>
    <definedName name="General_Invoices">#REF!</definedName>
    <definedName name="General_Invoices___0703" localSheetId="16">#REF!</definedName>
    <definedName name="General_Invoices___0703" localSheetId="38">#REF!</definedName>
    <definedName name="General_Invoices___0703" localSheetId="51">#REF!</definedName>
    <definedName name="General_Invoices___0703">#REF!</definedName>
    <definedName name="GENINST" localSheetId="8">#REF!</definedName>
    <definedName name="GENINST" localSheetId="16">#REF!</definedName>
    <definedName name="GENINST" localSheetId="38">#REF!</definedName>
    <definedName name="GENINST">Table!$A$1</definedName>
    <definedName name="GENINST_49" localSheetId="8">#REF!</definedName>
    <definedName name="GENINST_49" localSheetId="16">#REF!</definedName>
    <definedName name="GENINST_49" localSheetId="43">#REF!</definedName>
    <definedName name="GENINST_49">#REF!</definedName>
    <definedName name="GENINST_68" localSheetId="8">#REF!</definedName>
    <definedName name="GENINST_68" localSheetId="43">#REF!</definedName>
    <definedName name="GENINST_68">#REF!</definedName>
    <definedName name="GENINSTPM" localSheetId="8">#REF!</definedName>
    <definedName name="GENINSTPM" localSheetId="16">#REF!</definedName>
    <definedName name="GENINSTPM" localSheetId="38">#REF!</definedName>
    <definedName name="GENINSTPM">'Gen Inst'!$C$60:$C$68</definedName>
    <definedName name="GENINSTPM_49" localSheetId="8">#REF!</definedName>
    <definedName name="GENINSTPM_49" localSheetId="16">#REF!</definedName>
    <definedName name="GENINSTPM_49" localSheetId="43">#REF!</definedName>
    <definedName name="GENINSTPM_49">#REF!</definedName>
    <definedName name="GENINSTPM_68" localSheetId="8">#REF!</definedName>
    <definedName name="GENINSTPM_68" localSheetId="43">#REF!</definedName>
    <definedName name="GENINSTPM_68">#REF!</definedName>
    <definedName name="gf" localSheetId="8">'[8]43'!#REF!</definedName>
    <definedName name="gf" localSheetId="16">'[8]43'!#REF!</definedName>
    <definedName name="gf" localSheetId="38">'[8]43'!#REF!</definedName>
    <definedName name="gf">'[8]43'!#REF!</definedName>
    <definedName name="gfg" localSheetId="8">#REF!</definedName>
    <definedName name="gfg" localSheetId="16">#REF!</definedName>
    <definedName name="gfg" localSheetId="51">#REF!</definedName>
    <definedName name="gfg">#REF!</definedName>
    <definedName name="gfgh" localSheetId="8">'103'!gfgh</definedName>
    <definedName name="gfgh" localSheetId="16">[42]!gfgh</definedName>
    <definedName name="gfgh" localSheetId="38">'252'!gfgh</definedName>
    <definedName name="gfgh" localSheetId="51">#N/A</definedName>
    <definedName name="gfgh">'103'!gfgh</definedName>
    <definedName name="GHHHj">[102]Departmental!$A$7:$U$22</definedName>
    <definedName name="GoAssetChart" localSheetId="8">'103'!GoAssetChart</definedName>
    <definedName name="GoAssetChart" localSheetId="16">[42]!GoAssetChart</definedName>
    <definedName name="GoAssetChart" localSheetId="38">'252'!GoAssetChart</definedName>
    <definedName name="GoAssetChart" localSheetId="51">#N/A</definedName>
    <definedName name="GoAssetChart">'103'!GoAssetChart</definedName>
    <definedName name="GoBack" localSheetId="8">'103'!GoBack</definedName>
    <definedName name="GoBack" localSheetId="16">[42]!GoBack</definedName>
    <definedName name="GoBack" localSheetId="38">'252'!GoBack</definedName>
    <definedName name="GoBack" localSheetId="51">#N/A</definedName>
    <definedName name="GoBack">'103'!GoBack</definedName>
    <definedName name="GoBalanceSheet" localSheetId="8">'103'!GoBalanceSheet</definedName>
    <definedName name="GoBalanceSheet" localSheetId="16">[42]!GoBalanceSheet</definedName>
    <definedName name="GoBalanceSheet" localSheetId="38">'252'!GoBalanceSheet</definedName>
    <definedName name="GoBalanceSheet" localSheetId="51">#N/A</definedName>
    <definedName name="GoBalanceSheet">'103'!GoBalanceSheet</definedName>
    <definedName name="GoCashFlow" localSheetId="8">'103'!GoCashFlow</definedName>
    <definedName name="GoCashFlow" localSheetId="16">[42]!GoCashFlow</definedName>
    <definedName name="GoCashFlow" localSheetId="38">'252'!GoCashFlow</definedName>
    <definedName name="GoCashFlow" localSheetId="51">#N/A</definedName>
    <definedName name="GoCashFlow">'103'!GoCashFlow</definedName>
    <definedName name="GoData" localSheetId="8">'103'!GoData</definedName>
    <definedName name="GoData" localSheetId="16">[42]!GoData</definedName>
    <definedName name="GoData" localSheetId="38">'252'!GoData</definedName>
    <definedName name="GoData" localSheetId="51">#N/A</definedName>
    <definedName name="GoData">'103'!GoData</definedName>
    <definedName name="GoIncomeChart" localSheetId="8">'103'!GoIncomeChart</definedName>
    <definedName name="GoIncomeChart" localSheetId="16">[42]!GoIncomeChart</definedName>
    <definedName name="GoIncomeChart" localSheetId="38">'252'!GoIncomeChart</definedName>
    <definedName name="GoIncomeChart" localSheetId="51">#N/A</definedName>
    <definedName name="GoIncomeChart">'103'!GoIncomeChart</definedName>
    <definedName name="GR_TOT_00386" localSheetId="8">#REF!</definedName>
    <definedName name="GR_TOT_00386" localSheetId="16">#REF!</definedName>
    <definedName name="GR_TOT_00386" localSheetId="51">#REF!</definedName>
    <definedName name="GR_TOT_00386">#REF!</definedName>
    <definedName name="GrandTotal" localSheetId="8">#REF!</definedName>
    <definedName name="GrandTotal" localSheetId="16">#REF!</definedName>
    <definedName name="GrandTotal" localSheetId="51">#REF!</definedName>
    <definedName name="GrandTotal">#REF!</definedName>
    <definedName name="Gross_Profit" localSheetId="16">#REF!</definedName>
    <definedName name="Gross_Profit" localSheetId="38">#REF!</definedName>
    <definedName name="Gross_Profit" localSheetId="51">#REF!</definedName>
    <definedName name="Gross_Profit">#REF!</definedName>
    <definedName name="GROUP">[60]CONTROLS!$B$11</definedName>
    <definedName name="GRT" localSheetId="8">#REF!</definedName>
    <definedName name="GRT" localSheetId="16">#REF!</definedName>
    <definedName name="GRT" localSheetId="51">#REF!</definedName>
    <definedName name="GRT">#REF!</definedName>
    <definedName name="GRTABLE">#N/A</definedName>
    <definedName name="h" localSheetId="8">'[8]86'!#REF!</definedName>
    <definedName name="h" localSheetId="16">'[8]86'!#REF!</definedName>
    <definedName name="h" localSheetId="38">'[8]86'!#REF!</definedName>
    <definedName name="h" localSheetId="51">'[8]86'!#REF!</definedName>
    <definedName name="h">'[8]86'!#REF!</definedName>
    <definedName name="HAVERSTRAW" localSheetId="8">#REF!</definedName>
    <definedName name="HAVERSTRAW" localSheetId="16">#REF!</definedName>
    <definedName name="HAVERSTRAW" localSheetId="38">#REF!</definedName>
    <definedName name="HAVERSTRAW" localSheetId="51">#REF!</definedName>
    <definedName name="HAVERSTRAW">#REF!</definedName>
    <definedName name="HEAD" localSheetId="8">#REF!</definedName>
    <definedName name="HEAD" localSheetId="51">#REF!</definedName>
    <definedName name="HEAD">#REF!</definedName>
    <definedName name="HEADINGS" localSheetId="51">#REF!</definedName>
    <definedName name="HEADINGS">#REF!</definedName>
    <definedName name="HELENREQ">#REF!</definedName>
    <definedName name="Highlight">'[103]Capital Exp.'!#REF!</definedName>
    <definedName name="Highlights" localSheetId="8">#REF!</definedName>
    <definedName name="Highlights" localSheetId="16">#REF!</definedName>
    <definedName name="Highlights" localSheetId="38">#REF!</definedName>
    <definedName name="Highlights" localSheetId="51">#REF!</definedName>
    <definedName name="Highlights">#REF!</definedName>
    <definedName name="HistoricAverage" hidden="1">[75]Exponential_Smoothing!$D$15</definedName>
    <definedName name="holidays" localSheetId="8">#REF!</definedName>
    <definedName name="holidays" localSheetId="16">#REF!</definedName>
    <definedName name="holidays" localSheetId="38">#REF!</definedName>
    <definedName name="holidays" localSheetId="51">#REF!</definedName>
    <definedName name="holidays">#REF!</definedName>
    <definedName name="HTML_CodePage" hidden="1">1252</definedName>
    <definedName name="HTML_Control" localSheetId="8" hidden="1">{"'Summary'!$C$2:$X$71"}</definedName>
    <definedName name="HTML_Control" localSheetId="16" hidden="1">{"'Summary'!$C$2:$X$71"}</definedName>
    <definedName name="HTML_Control" localSheetId="51" hidden="1">{"'Summary'!$C$2:$X$71"}</definedName>
    <definedName name="HTML_Control" hidden="1">{"'Summary'!$C$2:$X$71"}</definedName>
    <definedName name="HTML_Description" hidden="1">""</definedName>
    <definedName name="HTML_Email" hidden="1">""</definedName>
    <definedName name="HTML_Header" hidden="1">"Summary Sheet"</definedName>
    <definedName name="HTML_LastUpdate" hidden="1">"7/10/98"</definedName>
    <definedName name="HTML_LineAfter" hidden="1">FALSE</definedName>
    <definedName name="HTML_LineBefore" hidden="1">FALSE</definedName>
    <definedName name="HTML_Name" hidden="1">"Carlos Cordeiro"</definedName>
    <definedName name="HTML_OBDlg2" hidden="1">TRUE</definedName>
    <definedName name="HTML_OBDlg4" hidden="1">TRUE</definedName>
    <definedName name="HTML_OS" hidden="1">0</definedName>
    <definedName name="HTML_PathFile" hidden="1">"s:\MyHTML.htm"</definedName>
    <definedName name="HTML_Title" hidden="1">"Section42 - base Case"</definedName>
    <definedName name="ic" localSheetId="8">#REF!</definedName>
    <definedName name="ic" localSheetId="16">#REF!</definedName>
    <definedName name="ic" localSheetId="51">#REF!</definedName>
    <definedName name="ic">#REF!</definedName>
    <definedName name="ImpDivChk">[64]Log!$E$262</definedName>
    <definedName name="Income" localSheetId="8">#REF!</definedName>
    <definedName name="Income" localSheetId="16">#REF!</definedName>
    <definedName name="Income" localSheetId="51">#REF!</definedName>
    <definedName name="Income">#REF!</definedName>
    <definedName name="IncRev" localSheetId="8">#REF!</definedName>
    <definedName name="IncRev" localSheetId="51">#REF!</definedName>
    <definedName name="IncRev">#REF!</definedName>
    <definedName name="IncStmt" localSheetId="8">#REF!</definedName>
    <definedName name="IncStmt">#REF!</definedName>
    <definedName name="INDEXPM">#REF!</definedName>
    <definedName name="INDIAN_POINT">#REF!</definedName>
    <definedName name="INDIRECTS">#REF!</definedName>
    <definedName name="INFO">#REF!</definedName>
    <definedName name="INFO_BRO_COM">'[104]Broker Input'!$A$76:$F$83</definedName>
    <definedName name="INFO_BRO_DEP" localSheetId="8">#REF!</definedName>
    <definedName name="INFO_BRO_DEP" localSheetId="16">#REF!</definedName>
    <definedName name="INFO_BRO_DEP" localSheetId="38">#REF!</definedName>
    <definedName name="INFO_BRO_DEP" localSheetId="51">#REF!</definedName>
    <definedName name="INFO_BRO_DEP">#REF!</definedName>
    <definedName name="INFO_BRO_DIS" localSheetId="38">#REF!</definedName>
    <definedName name="INFO_BRO_DIS">#REF!</definedName>
    <definedName name="INFO_BRO_IMR" localSheetId="38">#REF!</definedName>
    <definedName name="INFO_BRO_IMR">#REF!</definedName>
    <definedName name="INFO_BRO_INT">#REF!</definedName>
    <definedName name="INFO_BRO_MMR">#REF!</definedName>
    <definedName name="INFO_BRO_NAM">#REF!</definedName>
    <definedName name="INFO_BRO_TBI_COS">'[104]Broker Input'!#REF!</definedName>
    <definedName name="INFO_BRO_TBI_FAC">'[104]Broker Input'!#REF!</definedName>
    <definedName name="INFO_GI">'[104]Storage Input'!$A$4:$R$75</definedName>
    <definedName name="INFO_GI_INJ" localSheetId="8">#REF!</definedName>
    <definedName name="INFO_GI_INJ" localSheetId="16">#REF!</definedName>
    <definedName name="INFO_GI_INJ" localSheetId="38">#REF!</definedName>
    <definedName name="INFO_GI_INJ" localSheetId="51">#REF!</definedName>
    <definedName name="INFO_GI_INJ">#REF!</definedName>
    <definedName name="INFO_INJ_CNG">'[104]Storage Input'!$A$140:$K$169</definedName>
    <definedName name="INFO_INJ_FSMA">'[104]Storage Input'!$A$330:$I$357</definedName>
    <definedName name="INFO_INJ_FSS">'[104]Storage Input'!$A$358:$I$385</definedName>
    <definedName name="INFO_INJ_GSS">'[104]Storage Input'!$A$200:$K$229</definedName>
    <definedName name="INFO_INJ_HAT">'[104]Storage Input'!$A$295:$I$329</definedName>
    <definedName name="INFO_INJ_HON">'[104]Storage Input'!$A$80:$K$109</definedName>
    <definedName name="INFO_INJ_SS1">'[104]Storage Input'!$A$140:$K$169</definedName>
    <definedName name="INFO_INJ_SS2">'[104]Storage Input'!$A$230:$K$259</definedName>
    <definedName name="INFO_INJ_SSE">'[104]Storage Input'!$A$110:$K$139</definedName>
    <definedName name="INFO_INJ_WSS">'[104]Storage Input'!$A$260:$Q$294</definedName>
    <definedName name="INFO_MAR_PRI" localSheetId="8">#REF!</definedName>
    <definedName name="INFO_MAR_PRI" localSheetId="16">#REF!</definedName>
    <definedName name="INFO_MAR_PRI" localSheetId="38">#REF!</definedName>
    <definedName name="INFO_MAR_PRI" localSheetId="51">#REF!</definedName>
    <definedName name="INFO_MAR_PRI">#REF!</definedName>
    <definedName name="INFO_STO_HED" localSheetId="8">'[105]Storage Input'!#REF!</definedName>
    <definedName name="INFO_STO_HED" localSheetId="16">'[105]Storage Input'!#REF!</definedName>
    <definedName name="INFO_STO_HED" localSheetId="38">'[105]Storage Input'!#REF!</definedName>
    <definedName name="INFO_STO_HED" localSheetId="51">'[105]Storage Input'!#REF!</definedName>
    <definedName name="INFO_STO_HED">'[105]Storage Input'!#REF!</definedName>
    <definedName name="INFO_STO_WD" localSheetId="8">'[105]Storage Input'!#REF!</definedName>
    <definedName name="INFO_STO_WD" localSheetId="38">'[105]Storage Input'!#REF!</definedName>
    <definedName name="INFO_STO_WD" localSheetId="51">'[105]Storage Input'!#REF!</definedName>
    <definedName name="INFO_STO_WD">'[105]Storage Input'!#REF!</definedName>
    <definedName name="INFO_TRA">'[104]Storage Input'!$A$390:$K$398</definedName>
    <definedName name="INFO_TRA_BAS" localSheetId="8">#REF!</definedName>
    <definedName name="INFO_TRA_BAS" localSheetId="16">#REF!</definedName>
    <definedName name="INFO_TRA_BAS" localSheetId="38">#REF!</definedName>
    <definedName name="INFO_TRA_BAS" localSheetId="51">#REF!</definedName>
    <definedName name="INFO_TRA_BAS">#REF!</definedName>
    <definedName name="info_Trajah">'[106]Storage Input'!$A$390:$K$398</definedName>
    <definedName name="ingLiabCEC" localSheetId="8">'[79]ingLiab-View'!#REF!</definedName>
    <definedName name="ingLiabCEC" localSheetId="16">'[79]ingLiab-View'!#REF!</definedName>
    <definedName name="ingLiabCEC" localSheetId="38">'[79]ingLiab-View'!#REF!</definedName>
    <definedName name="ingLiabCEC" localSheetId="51">'[79]ingLiab-View'!#REF!</definedName>
    <definedName name="ingLiabCEC">'[79]ingLiab-View'!#REF!</definedName>
    <definedName name="ingLiabCED" localSheetId="8">'[79]ingLiab-View'!#REF!</definedName>
    <definedName name="ingLiabCED" localSheetId="16">'[79]ingLiab-View'!#REF!</definedName>
    <definedName name="ingLiabCED" localSheetId="38">'[79]ingLiab-View'!#REF!</definedName>
    <definedName name="ingLiabCED" localSheetId="51">'[79]ingLiab-View'!#REF!</definedName>
    <definedName name="ingLiabCED">'[79]ingLiab-View'!#REF!</definedName>
    <definedName name="ingLiabCEE" localSheetId="16">'[79]ingLiab-View'!#REF!</definedName>
    <definedName name="ingLiabCEE" localSheetId="38">'[79]ingLiab-View'!#REF!</definedName>
    <definedName name="ingLiabCEE">'[79]ingLiab-View'!#REF!</definedName>
    <definedName name="ingLiabCEI" localSheetId="16">'[79]ingLiab-View'!#REF!</definedName>
    <definedName name="ingLiabCEI" localSheetId="38">'[79]ingLiab-View'!#REF!</definedName>
    <definedName name="ingLiabCEI">'[79]ingLiab-View'!#REF!</definedName>
    <definedName name="ingLiabCES" localSheetId="16">'[79]ingLiab-View'!#REF!</definedName>
    <definedName name="ingLiabCES" localSheetId="38">'[79]ingLiab-View'!#REF!</definedName>
    <definedName name="ingLiabCES">'[79]ingLiab-View'!#REF!</definedName>
    <definedName name="ingLiabCNY" localSheetId="16">'[79]ingLiab-View'!#REF!</definedName>
    <definedName name="ingLiabCNY" localSheetId="38">'[79]ingLiab-View'!#REF!</definedName>
    <definedName name="ingLiabCNY">'[79]ingLiab-View'!#REF!</definedName>
    <definedName name="ingLiabCons" localSheetId="16">'[79]ingLiab-View'!#REF!</definedName>
    <definedName name="ingLiabCons" localSheetId="38">'[79]ingLiab-View'!#REF!</definedName>
    <definedName name="ingLiabCons">'[79]ingLiab-View'!#REF!</definedName>
    <definedName name="ingLiabConsEnt" localSheetId="16">'[79]ingLiab-View'!#REF!</definedName>
    <definedName name="ingLiabConsEnt" localSheetId="38">'[79]ingLiab-View'!#REF!</definedName>
    <definedName name="ingLiabConsEnt">'[79]ingLiab-View'!#REF!</definedName>
    <definedName name="ingLiabCorpElim" localSheetId="16">'[79]ingLiab-View'!#REF!</definedName>
    <definedName name="ingLiabCorpElim" localSheetId="38">'[79]ingLiab-View'!#REF!</definedName>
    <definedName name="ingLiabCorpElim">'[79]ingLiab-View'!#REF!</definedName>
    <definedName name="ingLiabLines" localSheetId="16">'[79]ingLiab-View'!#REF!</definedName>
    <definedName name="ingLiabLines" localSheetId="38">'[79]ingLiab-View'!#REF!</definedName>
    <definedName name="ingLiabLines">'[79]ingLiab-View'!#REF!</definedName>
    <definedName name="ingLiabNonReg" localSheetId="16">'[79]ingLiab-View'!#REF!</definedName>
    <definedName name="ingLiabNonReg" localSheetId="38">'[79]ingLiab-View'!#REF!</definedName>
    <definedName name="ingLiabNonReg">'[79]ingLiab-View'!#REF!</definedName>
    <definedName name="ingLiabORU" localSheetId="16">'[79]ingLiab-View'!#REF!</definedName>
    <definedName name="ingLiabORU" localSheetId="38">'[79]ingLiab-View'!#REF!</definedName>
    <definedName name="ingLiabORU">'[79]ingLiab-View'!#REF!</definedName>
    <definedName name="Initial_Mark_Tbl">'[59]Option Models'!$Z$52:$AD$76</definedName>
    <definedName name="inlcuded" localSheetId="8" hidden="1">{#N/A,#N/A,FALSE,"Month";#N/A,#N/A,FALSE,"Period";#N/A,#N/A,FALSE,"12_Months";#N/A,#N/A,FALSE,"Quarter"}</definedName>
    <definedName name="inlcuded" localSheetId="16" hidden="1">{#N/A,#N/A,FALSE,"Month";#N/A,#N/A,FALSE,"Period";#N/A,#N/A,FALSE,"12_Months";#N/A,#N/A,FALSE,"Quarter"}</definedName>
    <definedName name="inlcuded" localSheetId="38" hidden="1">{#N/A,#N/A,FALSE,"Month";#N/A,#N/A,FALSE,"Period";#N/A,#N/A,FALSE,"12_Months";#N/A,#N/A,FALSE,"Quarter"}</definedName>
    <definedName name="inlcuded" localSheetId="51" hidden="1">{#N/A,#N/A,FALSE,"Month";#N/A,#N/A,FALSE,"Period";#N/A,#N/A,FALSE,"12_Months";#N/A,#N/A,FALSE,"Quarter"}</definedName>
    <definedName name="inlcuded" hidden="1">{#N/A,#N/A,FALSE,"Month";#N/A,#N/A,FALSE,"Period";#N/A,#N/A,FALSE,"12_Months";#N/A,#N/A,FALSE,"Quarter"}</definedName>
    <definedName name="INPUT">#N/A</definedName>
    <definedName name="INPUTPAGE1" localSheetId="16">'[107]CECONY Plant'!#REF!</definedName>
    <definedName name="INPUTPAGE1">'[107]CECONY Plant'!#REF!</definedName>
    <definedName name="INPUTPAGE2" localSheetId="16">'[107]CECONY Plant'!#REF!</definedName>
    <definedName name="INPUTPAGE2">'[107]CECONY Plant'!#REF!</definedName>
    <definedName name="INPUTPAGEA" localSheetId="8">#REF!</definedName>
    <definedName name="INPUTPAGEA" localSheetId="16">#REF!</definedName>
    <definedName name="INPUTPAGEA" localSheetId="51">#REF!</definedName>
    <definedName name="INPUTPAGEA">#REF!</definedName>
    <definedName name="InsertPoint" localSheetId="8">#REF!</definedName>
    <definedName name="InsertPoint" localSheetId="16">#REF!</definedName>
    <definedName name="InsertPoint" localSheetId="51">#REF!</definedName>
    <definedName name="InsertPoint">#REF!</definedName>
    <definedName name="INT_ACCRUAL" localSheetId="8">#REF!</definedName>
    <definedName name="INT_ACCRUAL" localSheetId="16">#REF!</definedName>
    <definedName name="INT_ACCRUAL" localSheetId="51">#REF!</definedName>
    <definedName name="INT_ACCRUAL">#REF!</definedName>
    <definedName name="Int165Com">#REF!</definedName>
    <definedName name="Int165Del">#REF!</definedName>
    <definedName name="Interest">#REF!</definedName>
    <definedName name="IntNPBR">#REF!</definedName>
    <definedName name="IntNPBRAB">#REF!</definedName>
    <definedName name="IntNPBRC">#REF!</definedName>
    <definedName name="IntNPBRCom">#REF!</definedName>
    <definedName name="IntNPBRComAB">#REF!</definedName>
    <definedName name="IntNPBRComC">#REF!</definedName>
    <definedName name="IntNPBRComD">#REF!</definedName>
    <definedName name="IntNPBRComE">#REF!</definedName>
    <definedName name="IntNPBRD">#REF!</definedName>
    <definedName name="IntNPBRE">#REF!</definedName>
    <definedName name="IntNR">#REF!</definedName>
    <definedName name="IntNRAB">#REF!</definedName>
    <definedName name="IntNRC">#REF!</definedName>
    <definedName name="IntNRCom">#REF!</definedName>
    <definedName name="IntNRComAB">#REF!</definedName>
    <definedName name="IntNRComC">#REF!</definedName>
    <definedName name="IntNRComD">#REF!</definedName>
    <definedName name="IntNRComE">#REF!</definedName>
    <definedName name="IntNRD">#REF!</definedName>
    <definedName name="IntNRE">#REF!</definedName>
    <definedName name="IntR">#REF!</definedName>
    <definedName name="IntRAB">#REF!</definedName>
    <definedName name="IntRC">#REF!</definedName>
    <definedName name="IntRCom">#REF!</definedName>
    <definedName name="IntRComAB">#REF!</definedName>
    <definedName name="IntRComC">#REF!</definedName>
    <definedName name="IntRComD">#REF!</definedName>
    <definedName name="IntRComE">#REF!</definedName>
    <definedName name="IntRD">#REF!</definedName>
    <definedName name="IntRE">#REF!</definedName>
    <definedName name="IS">[108]IS_Qtr!#REF!</definedName>
    <definedName name="ISO_TBL">'[52]SS Stop Loss'!$M$31:$N$34</definedName>
    <definedName name="Isolat\Pg1" localSheetId="8">[109]PSCFERC2009!#REF!</definedName>
    <definedName name="Isolat\Pg1" localSheetId="16">[109]PSCFERC2009!#REF!</definedName>
    <definedName name="Isolat\Pg1" localSheetId="38">[109]PSCFERC2009!#REF!</definedName>
    <definedName name="Isolat\Pg1" localSheetId="51">[109]PSCFERC2009!#REF!</definedName>
    <definedName name="Isolat\Pg1">[109]PSCFERC2009!#REF!</definedName>
    <definedName name="Isolat\Pg2" localSheetId="8">[109]PSCFERC2009!#REF!</definedName>
    <definedName name="Isolat\Pg2" localSheetId="16">[109]PSCFERC2009!#REF!</definedName>
    <definedName name="Isolat\Pg2" localSheetId="38">[109]PSCFERC2009!#REF!</definedName>
    <definedName name="Isolat\Pg2" localSheetId="51">[109]PSCFERC2009!#REF!</definedName>
    <definedName name="Isolat\Pg2">[109]PSCFERC2009!#REF!</definedName>
    <definedName name="ISOPLANT\PG1" localSheetId="16">[109]PSCFERC2009!#REF!</definedName>
    <definedName name="ISOPLANT\PG1" localSheetId="38">[109]PSCFERC2009!#REF!</definedName>
    <definedName name="ISOPLANT\PG1" localSheetId="51">[109]PSCFERC2009!#REF!</definedName>
    <definedName name="ISOPLANT\PG1">[109]PSCFERC2009!#REF!</definedName>
    <definedName name="ISOPLANT\PG2" localSheetId="16">[109]PSCFERC2009!#REF!</definedName>
    <definedName name="ISOPLANT\PG2" localSheetId="38">[109]PSCFERC2009!#REF!</definedName>
    <definedName name="ISOPLANT\PG2" localSheetId="51">[109]PSCFERC2009!#REF!</definedName>
    <definedName name="ISOPLANT\PG2">[109]PSCFERC2009!#REF!</definedName>
    <definedName name="isoplp14" localSheetId="8">#REF!</definedName>
    <definedName name="isoplp14" localSheetId="16">#REF!</definedName>
    <definedName name="isoplp14" localSheetId="38">#REF!</definedName>
    <definedName name="isoplp14" localSheetId="51">#REF!</definedName>
    <definedName name="isoplp14">#REF!</definedName>
    <definedName name="IStmt" localSheetId="16">#REF!</definedName>
    <definedName name="IStmt" localSheetId="38">#REF!</definedName>
    <definedName name="IStmt" localSheetId="51">#REF!</definedName>
    <definedName name="IStmt">#REF!</definedName>
    <definedName name="j" localSheetId="38">#REF!</definedName>
    <definedName name="j" localSheetId="51">#REF!</definedName>
    <definedName name="j">#REF!</definedName>
    <definedName name="Jamaica_67" localSheetId="16">'[35]424A425A'!#REF!</definedName>
    <definedName name="Jamaica_67" localSheetId="38">'[35]424A425A'!#REF!</definedName>
    <definedName name="Jamaica_67" localSheetId="43">'[36]424A425A'!#REF!</definedName>
    <definedName name="Jamaica_67" localSheetId="51">'[35]424A425A'!#REF!</definedName>
    <definedName name="Jamaica_67">'[35]424A425A'!#REF!</definedName>
    <definedName name="jan" localSheetId="8">#REF!</definedName>
    <definedName name="jan" localSheetId="16">#REF!</definedName>
    <definedName name="jan" localSheetId="51">#REF!</definedName>
    <definedName name="jan">#REF!</definedName>
    <definedName name="January" localSheetId="8">'[103]Capital Exp.'!#REF!</definedName>
    <definedName name="January" localSheetId="16">'[103]Capital Exp.'!#REF!</definedName>
    <definedName name="January" localSheetId="51">'[103]Capital Exp.'!#REF!</definedName>
    <definedName name="January">'[103]Capital Exp.'!#REF!</definedName>
    <definedName name="JE" localSheetId="8">#REF!</definedName>
    <definedName name="JE" localSheetId="16">#REF!</definedName>
    <definedName name="JE" localSheetId="51">#REF!</definedName>
    <definedName name="JE">#REF!</definedName>
    <definedName name="JE_NUM_APR_98" localSheetId="8">#REF!</definedName>
    <definedName name="JE_NUM_APR_98" localSheetId="16">#REF!</definedName>
    <definedName name="JE_NUM_APR_98" localSheetId="51">#REF!</definedName>
    <definedName name="JE_NUM_APR_98">#REF!</definedName>
    <definedName name="JE_NUM_APR_99" localSheetId="8">#REF!</definedName>
    <definedName name="JE_NUM_APR_99" localSheetId="16">#REF!</definedName>
    <definedName name="JE_NUM_APR_99" localSheetId="51">#REF!</definedName>
    <definedName name="JE_NUM_APR_99">#REF!</definedName>
    <definedName name="JE_NUM_AUG_98">#REF!</definedName>
    <definedName name="JE_NUM_DEC_97">#REF!</definedName>
    <definedName name="JE_NUM_DEC_98">#REF!</definedName>
    <definedName name="JE_NUM_FEB_98">#REF!</definedName>
    <definedName name="JE_NUM_FEB_99">#REF!</definedName>
    <definedName name="JE_NUM_JAN_98">#REF!</definedName>
    <definedName name="JE_NUM_JAN_99">#REF!</definedName>
    <definedName name="JE_NUM_JLY_98">#REF!</definedName>
    <definedName name="JE_NUM_JUN_99">#REF!</definedName>
    <definedName name="JE_NUM_JUNE_98">#REF!</definedName>
    <definedName name="JE_NUM_MAR_98">#REF!</definedName>
    <definedName name="JE_NUM_MAR_99">#REF!</definedName>
    <definedName name="JE_NUM_MAY_98">#REF!</definedName>
    <definedName name="JE_NUM_MAY_99">#REF!</definedName>
    <definedName name="JE_NUM_NOV_98">#REF!</definedName>
    <definedName name="JE_NUM_OCT_98">#REF!</definedName>
    <definedName name="JE_NUM_SEP_98">#REF!</definedName>
    <definedName name="JE_Number">[46]DropDown_List!$C$2:$C$51</definedName>
    <definedName name="JE_Prefix">[46]DropDown_List!$A$2:$A$5</definedName>
    <definedName name="JE_Type">[86]DropDown!$D$14:$D$65536</definedName>
    <definedName name="JEType" localSheetId="8">#REF!</definedName>
    <definedName name="JEType" localSheetId="16">#REF!</definedName>
    <definedName name="JEType" localSheetId="51">#REF!</definedName>
    <definedName name="JEType">#REF!</definedName>
    <definedName name="Joe" localSheetId="8">#REF!</definedName>
    <definedName name="Joe" localSheetId="16">#REF!</definedName>
    <definedName name="Joe" localSheetId="51">#REF!</definedName>
    <definedName name="Joe">#REF!</definedName>
    <definedName name="jOhn" localSheetId="8">#REF!</definedName>
    <definedName name="jOhn" localSheetId="16">#REF!</definedName>
    <definedName name="jOhn" localSheetId="51">#REF!</definedName>
    <definedName name="jOhn">#REF!</definedName>
    <definedName name="jOhn\" localSheetId="8">'[103]Capital Exp.'!#REF!</definedName>
    <definedName name="jOhn\" localSheetId="16">'[103]Capital Exp.'!#REF!</definedName>
    <definedName name="jOhn\" localSheetId="51">'[103]Capital Exp.'!#REF!</definedName>
    <definedName name="jOhn\">'[103]Capital Exp.'!#REF!</definedName>
    <definedName name="Journal_Source">[46]DropDown_List!$O$2:$O$4</definedName>
    <definedName name="JUL" localSheetId="8">#REF!</definedName>
    <definedName name="JUL" localSheetId="16">#REF!</definedName>
    <definedName name="JUL" localSheetId="51">#REF!</definedName>
    <definedName name="JUL">#REF!</definedName>
    <definedName name="JUN" localSheetId="8">#REF!</definedName>
    <definedName name="JUN" localSheetId="16">#REF!</definedName>
    <definedName name="JUN" localSheetId="51">#REF!</definedName>
    <definedName name="JUN">#REF!</definedName>
    <definedName name="Key_Punch" localSheetId="8">#REF!</definedName>
    <definedName name="Key_Punch" localSheetId="16">#REF!</definedName>
    <definedName name="Key_Punch" localSheetId="51">#REF!</definedName>
    <definedName name="Key_Punch">#REF!</definedName>
    <definedName name="KeyPunch">#REF!</definedName>
    <definedName name="kr_fut_pg" localSheetId="38">#REF!</definedName>
    <definedName name="kr_fut_pg">#REF!</definedName>
    <definedName name="l">[99]Commodity!$E$19</definedName>
    <definedName name="Lease_RVG_Fee_in_bps">[56]Assumptions!$N$26</definedName>
    <definedName name="LI" localSheetId="8">#REF!</definedName>
    <definedName name="LI" localSheetId="16">#REF!</definedName>
    <definedName name="LI" localSheetId="38">#REF!</definedName>
    <definedName name="LI" localSheetId="51">#REF!</definedName>
    <definedName name="LI">#REF!</definedName>
    <definedName name="Line_01" localSheetId="16">#REF!</definedName>
    <definedName name="Line_01" localSheetId="38">#REF!</definedName>
    <definedName name="Line_01" localSheetId="51">#REF!</definedName>
    <definedName name="Line_01">#REF!</definedName>
    <definedName name="LineItemLiab" localSheetId="16">'[69]Liab-View'!#REF!</definedName>
    <definedName name="LineItemLiab" localSheetId="38">'[69]Liab-View'!#REF!</definedName>
    <definedName name="LineItemLiab" localSheetId="51">'[69]Liab-View'!#REF!</definedName>
    <definedName name="LineItemLiab">'[69]Liab-View'!#REF!</definedName>
    <definedName name="lineloss" localSheetId="8">#REF!</definedName>
    <definedName name="lineloss" localSheetId="16">#REF!</definedName>
    <definedName name="lineloss" localSheetId="38">#REF!</definedName>
    <definedName name="lineloss" localSheetId="51">#REF!</definedName>
    <definedName name="lineloss">#REF!</definedName>
    <definedName name="LINKING" localSheetId="38">#REF!</definedName>
    <definedName name="LINKING" localSheetId="43">#REF!</definedName>
    <definedName name="LINKING" localSheetId="51">#REF!</definedName>
    <definedName name="LINKING">#REF!</definedName>
    <definedName name="LIQUID_FUEL_CONSUMED_FOR_ELECTRIC_GENERATION" localSheetId="16">'[50]TOTAL GALLONS'!$A$38:$D$58</definedName>
    <definedName name="LIQUID_FUEL_CONSUMED_FOR_ELECTRIC_GENERATION" localSheetId="38">'[50]TOTAL GALLONS'!$A$38:$D$58</definedName>
    <definedName name="LIQUID_FUEL_CONSUMED_FOR_ELECTRIC_GENERATION">'[50]TOTAL GALLONS'!$A$38:$D$58</definedName>
    <definedName name="LIST" localSheetId="8">#REF!</definedName>
    <definedName name="LIST" localSheetId="16">#REF!</definedName>
    <definedName name="LIST" localSheetId="38">#REF!</definedName>
    <definedName name="LIST" localSheetId="43">#REF!</definedName>
    <definedName name="LIST" localSheetId="51">#REF!</definedName>
    <definedName name="LIST">#REF!</definedName>
    <definedName name="LISTAPPLY">[110]CONTROLS!$B$3:$B$4</definedName>
    <definedName name="LISTFINANCIAL">'[110]DETAIL REPORT'!$L$1111:$L$1114</definedName>
    <definedName name="LISTNAME_CM">[111]CONTROLS!$A$27:$A$38</definedName>
    <definedName name="LISTPROGRAM">'[110]DETAIL REPORT'!$F$1118:$F$1198</definedName>
    <definedName name="LISTRESP">'[110]DETAIL REPORT'!$G$1105:$G$1108</definedName>
    <definedName name="LISTSTAKE">[112]Transmission!#REF!</definedName>
    <definedName name="LISTTYPE" localSheetId="8">#REF!</definedName>
    <definedName name="LISTTYPE" localSheetId="16">#REF!</definedName>
    <definedName name="LISTTYPE" localSheetId="51">#REF!</definedName>
    <definedName name="LISTTYPE">#REF!</definedName>
    <definedName name="LISTWRITEUP" localSheetId="8">[113]STO!#REF!</definedName>
    <definedName name="LISTWRITEUP" localSheetId="16">[113]STO!#REF!</definedName>
    <definedName name="LISTWRITEUP" localSheetId="51">[113]STO!#REF!</definedName>
    <definedName name="LISTWRITEUP">[113]STO!#REF!</definedName>
    <definedName name="ll" localSheetId="16">'[9]DD &amp; Transportation MRA'!#REF!</definedName>
    <definedName name="ll" localSheetId="51">'[9]DD &amp; Transportation MRA'!#REF!</definedName>
    <definedName name="ll">'[9]DD &amp; Transportation MRA'!#REF!</definedName>
    <definedName name="LNG" localSheetId="8">#REF!</definedName>
    <definedName name="LNG" localSheetId="16">#REF!</definedName>
    <definedName name="LNG" localSheetId="38">#REF!</definedName>
    <definedName name="LNG" localSheetId="51">#REF!</definedName>
    <definedName name="LNG">#REF!</definedName>
    <definedName name="LNG1UP" localSheetId="38">#REF!</definedName>
    <definedName name="LNG1UP">#REF!</definedName>
    <definedName name="LNG2UP">#REF!</definedName>
    <definedName name="LOB">#REF!</definedName>
    <definedName name="lookupfield">#REF!</definedName>
    <definedName name="LOU">#REF!</definedName>
    <definedName name="LTIP_Monthly" localSheetId="16">[89]LTIP!$A$8:$J$22</definedName>
    <definedName name="LTIP_Monthly" localSheetId="38">[89]LTIP!$A$8:$J$22</definedName>
    <definedName name="LTIP_Monthly">[89]LTIP!$A$8:$J$22</definedName>
    <definedName name="LTIP_MONTHLY_TS">'[91]LTIP Treasury Shares'!$A$5:$N$22</definedName>
    <definedName name="LTIP_YTD" localSheetId="16">[89]LTIP!$A$30:$J$42</definedName>
    <definedName name="LTIP_YTD" localSheetId="38">[89]LTIP!$A$30:$J$42</definedName>
    <definedName name="LTIP_YTD">[89]LTIP!$A$30:$J$42</definedName>
    <definedName name="LTIP_YTD_TS">'[91]LTIP Treasury Shares'!$A$30:$N$42</definedName>
    <definedName name="LYN" localSheetId="8">#REF!</definedName>
    <definedName name="LYN" localSheetId="16">#REF!</definedName>
    <definedName name="LYN" localSheetId="38">#REF!</definedName>
    <definedName name="LYN" localSheetId="51">#REF!</definedName>
    <definedName name="LYN">#REF!</definedName>
    <definedName name="m" localSheetId="8" hidden="1">{#N/A,#N/A,FALSE,"Aging Summary";#N/A,#N/A,FALSE,"Ratio Analysis";#N/A,#N/A,FALSE,"Test 120 Day Accts";#N/A,#N/A,FALSE,"Tickmarks"}</definedName>
    <definedName name="m" localSheetId="16" hidden="1">{#N/A,#N/A,FALSE,"Aging Summary";#N/A,#N/A,FALSE,"Ratio Analysis";#N/A,#N/A,FALSE,"Test 120 Day Accts";#N/A,#N/A,FALSE,"Tickmarks"}</definedName>
    <definedName name="m" localSheetId="51" hidden="1">{#N/A,#N/A,FALSE,"Aging Summary";#N/A,#N/A,FALSE,"Ratio Analysis";#N/A,#N/A,FALSE,"Test 120 Day Accts";#N/A,#N/A,FALSE,"Tickmarks"}</definedName>
    <definedName name="m" hidden="1">{#N/A,#N/A,FALSE,"Aging Summary";#N/A,#N/A,FALSE,"Ratio Analysis";#N/A,#N/A,FALSE,"Test 120 Day Accts";#N/A,#N/A,FALSE,"Tickmarks"}</definedName>
    <definedName name="man">#REF!</definedName>
    <definedName name="MAR">#REF!</definedName>
    <definedName name="MARGIN" localSheetId="38">#REF!</definedName>
    <definedName name="MARGIN">#REF!</definedName>
    <definedName name="Marshall_Bldg_Multiplier">#REF!</definedName>
    <definedName name="Marshall_Bldg_Multiplier_D">#REF!</definedName>
    <definedName name="Marshall_Site_Multiplier">#REF!</definedName>
    <definedName name="MAY">#REF!</definedName>
    <definedName name="May_Rev">[114]Revenue!$A$6:$K$57</definedName>
    <definedName name="Means_Multiplier" localSheetId="8">#REF!</definedName>
    <definedName name="Means_Multiplier" localSheetId="16">#REF!</definedName>
    <definedName name="Means_Multiplier" localSheetId="51">#REF!</definedName>
    <definedName name="Means_Multiplier">#REF!</definedName>
    <definedName name="MESSAGE" localSheetId="8">#REF!</definedName>
    <definedName name="MESSAGE" localSheetId="16">#REF!</definedName>
    <definedName name="MESSAGE" localSheetId="51">#REF!</definedName>
    <definedName name="MESSAGE">#REF!</definedName>
    <definedName name="Metropolitan" localSheetId="8">#REF!</definedName>
    <definedName name="Metropolitan" localSheetId="16">#REF!</definedName>
    <definedName name="Metropolitan" localSheetId="51">#REF!</definedName>
    <definedName name="Metropolitan">#REF!</definedName>
    <definedName name="MGT">#REF!</definedName>
    <definedName name="misc1">#REF!</definedName>
    <definedName name="misc100">#REF!</definedName>
    <definedName name="misc150">#REF!</definedName>
    <definedName name="misc50">#REF!</definedName>
    <definedName name="MISCJE">#REF!</definedName>
    <definedName name="Missing_Readings">#REF!</definedName>
    <definedName name="month" localSheetId="16">#REF!</definedName>
    <definedName name="month" localSheetId="38">#REF!</definedName>
    <definedName name="month">#REF!</definedName>
    <definedName name="Month_no">'[115]GA109 '!$I$1</definedName>
    <definedName name="Month_Table" localSheetId="8">#REF!</definedName>
    <definedName name="Month_Table" localSheetId="16">#REF!</definedName>
    <definedName name="Month_Table" localSheetId="51">#REF!</definedName>
    <definedName name="Month_Table">#REF!</definedName>
    <definedName name="month2" localSheetId="8">#REF!</definedName>
    <definedName name="month2" localSheetId="16">#REF!</definedName>
    <definedName name="month2" localSheetId="51">#REF!</definedName>
    <definedName name="month2">#REF!</definedName>
    <definedName name="month3" localSheetId="8">#REF!</definedName>
    <definedName name="month3" localSheetId="16">#REF!</definedName>
    <definedName name="month3" localSheetId="51">#REF!</definedName>
    <definedName name="month3">#REF!</definedName>
    <definedName name="MONTHL">#REF!</definedName>
    <definedName name="MonthList" localSheetId="16">[116]Month!$A$2:$A$49</definedName>
    <definedName name="MonthList" localSheetId="38">[117]Month!$A$2:$A$49</definedName>
    <definedName name="MonthList" localSheetId="43">[118]Month!$A$2:$A$49</definedName>
    <definedName name="MonthList">[117]Month!$A$2:$A$49</definedName>
    <definedName name="monthlyaccrualdates" localSheetId="8">#REF!</definedName>
    <definedName name="monthlyaccrualdates" localSheetId="16">#REF!</definedName>
    <definedName name="monthlyaccrualdates" localSheetId="51">#REF!</definedName>
    <definedName name="monthlyaccrualdates">#REF!</definedName>
    <definedName name="mord" localSheetId="8">#REF!</definedName>
    <definedName name="mord" localSheetId="16">#REF!</definedName>
    <definedName name="mord" localSheetId="51">#REF!</definedName>
    <definedName name="mord">#REF!</definedName>
    <definedName name="NAME" localSheetId="38">#REF!</definedName>
    <definedName name="NAME">#REF!</definedName>
    <definedName name="names">#REF!</definedName>
    <definedName name="NEH">'[119]current NUON state rbk ann '!$J$191</definedName>
    <definedName name="NER">'[119]current NUON state rbk ann '!$J$196</definedName>
    <definedName name="newbud">[120]newbud!$A$1:$K$103</definedName>
    <definedName name="newprintfasbclassification" localSheetId="8">#REF!</definedName>
    <definedName name="newprintfasbclassification" localSheetId="16">#REF!</definedName>
    <definedName name="newprintfasbclassification" localSheetId="51">#REF!</definedName>
    <definedName name="newprintfasbclassification">#REF!</definedName>
    <definedName name="newtOM" localSheetId="8">#REF!</definedName>
    <definedName name="newtOM" localSheetId="16">#REF!</definedName>
    <definedName name="newtOM" localSheetId="51">#REF!</definedName>
    <definedName name="newtOM">#REF!</definedName>
    <definedName name="nextyr" localSheetId="8">#REF!</definedName>
    <definedName name="nextyr" localSheetId="16">#REF!</definedName>
    <definedName name="nextyr" localSheetId="51">#REF!</definedName>
    <definedName name="nextyr">#REF!</definedName>
    <definedName name="NO">#REF!</definedName>
    <definedName name="no1a" localSheetId="16">'[121]O &amp; F'!$X$1:$AF$44</definedName>
    <definedName name="no1a" localSheetId="38">'[121]O &amp; F'!$X$1:$AF$44</definedName>
    <definedName name="no1a">'[121]O &amp; F'!$X$1:$AF$44</definedName>
    <definedName name="none" localSheetId="8">'[122]IS Budg Comp'!#REF!</definedName>
    <definedName name="none" localSheetId="16">'[122]IS Budg Comp'!#REF!</definedName>
    <definedName name="none" localSheetId="38">'[122]IS Budg Comp'!#REF!</definedName>
    <definedName name="none" localSheetId="51">'[122]IS Budg Comp'!#REF!</definedName>
    <definedName name="none">'[122]IS Budg Comp'!#REF!</definedName>
    <definedName name="Nov" localSheetId="8">#REF!</definedName>
    <definedName name="Nov" localSheetId="16">#REF!</definedName>
    <definedName name="Nov" localSheetId="51">#REF!</definedName>
    <definedName name="Nov">#REF!</definedName>
    <definedName name="Nov_Cum_Bills" localSheetId="8">[123]IndexPriceTable!#REF!</definedName>
    <definedName name="Nov_Cum_Bills" localSheetId="16">[123]IndexPriceTable!#REF!</definedName>
    <definedName name="Nov_Cum_Bills" localSheetId="51">[123]IndexPriceTable!#REF!</definedName>
    <definedName name="Nov_Cum_Bills">[123]IndexPriceTable!#REF!</definedName>
    <definedName name="nov_rev" localSheetId="8">#REF!</definedName>
    <definedName name="nov_rev" localSheetId="16">#REF!</definedName>
    <definedName name="nov_rev" localSheetId="38">#REF!</definedName>
    <definedName name="nov_rev" localSheetId="51">#REF!</definedName>
    <definedName name="nov_rev">#REF!</definedName>
    <definedName name="nov_rev1" localSheetId="16">#REF!</definedName>
    <definedName name="nov_rev1" localSheetId="38">#REF!</definedName>
    <definedName name="nov_rev1" localSheetId="51">#REF!</definedName>
    <definedName name="nov_rev1">#REF!</definedName>
    <definedName name="NRMCOMP" localSheetId="51">#REF!</definedName>
    <definedName name="NRMCOMP">#REF!</definedName>
    <definedName name="nuoneffectivetaxrate">#REF!</definedName>
    <definedName name="NUONEquityHold">#REF!</definedName>
    <definedName name="NuonEquityReset">#REF!</definedName>
    <definedName name="NUONmaxDS">#REF!</definedName>
    <definedName name="NvsAnswerCol">"[Drill2]JRNLLAYOUT!$A$4:$A$130"</definedName>
    <definedName name="NvsASD">"V2006-12-31"</definedName>
    <definedName name="NvsAutoDrillOk">"VN"</definedName>
    <definedName name="NvsDateToNumber">"Y"</definedName>
    <definedName name="NvsElapsedTime">0.0000694444461259991</definedName>
    <definedName name="NvsEndTime">39090.4023726852</definedName>
    <definedName name="NvsInstLang">"VENG"</definedName>
    <definedName name="NvsInstSpec">"%,FBUSINESS_UNIT,TBUSUNIT,NCEDCONSOL"</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"V1990-01-01"</definedName>
    <definedName name="NvsPanelSetid">"VSHARE"</definedName>
    <definedName name="NvsParentRef">[124]INCOME!$F$13182</definedName>
    <definedName name="NvsReqBU">"VCED00"</definedName>
    <definedName name="NvsReqBUOnly">"VN"</definedName>
    <definedName name="NvsTransLed">"VN"</definedName>
    <definedName name="NvsTreeASD">"V2006-12-31"</definedName>
    <definedName name="NvsValTbl.ACCOUNT">"GL_ACCOUNT_TBL"</definedName>
    <definedName name="NvsValTbl.AFFILIATE">"AFFILIATE_VW"</definedName>
    <definedName name="NvsValTbl.APPL_JRNL_ID">"JRNLGEN_APPL_ID"</definedName>
    <definedName name="NvsValTbl.BANK_ACCT_KEY">"BANK_ACCTKEY_V1"</definedName>
    <definedName name="NvsValTbl.BILL_STATUS">"XLATTABLE"</definedName>
    <definedName name="NvsValTbl.BUSINESS_UNIT">"BUS_UNIT_TBL_FS"</definedName>
    <definedName name="NvsValTbl.CHARTFIELD2">"CHARTFIELD2_TBL"</definedName>
    <definedName name="NvsValTbl.CURRENCY_CD">"CURRENCY_CD_TBL"</definedName>
    <definedName name="NvsValTbl.DEPTID">"DEPARTMENT_TBL"</definedName>
    <definedName name="NvsValTbl.DESCR">"CSS_DESC"</definedName>
    <definedName name="NvsValTbl.GL_DISTRIB_STATUS">"XLATTABLE_VW"</definedName>
    <definedName name="NvsValTbl.GROUP_TYPE">"GROUP_TYPE_TBL"</definedName>
    <definedName name="NvsValTbl.JOURNAL_ID">"JRNL_ALL_ID_VW"</definedName>
    <definedName name="NvsValTbl.JRNL_LINE_SOURCE">"XLATTABLE_VW"</definedName>
    <definedName name="NvsValTbl.OPERATING_UNIT">"OPER_UNIT_TBL"</definedName>
    <definedName name="NvsValTbl.ORIGIN_ID">"ORIGIN_TBL"</definedName>
    <definedName name="NvsValTbl.PAYMENT_STATUS">"XLATTABLE_VW"</definedName>
    <definedName name="NvsValTbl.POST_STATUS">"XLATTABLE_VW"</definedName>
    <definedName name="NvsValTbl.PRODUCT">"PRODUCT_TBL"</definedName>
    <definedName name="NvsValTbl.PROJ">"PROJECT_ID_VW"</definedName>
    <definedName name="NvsValTbl.PROJECT_ID">"PROJECT_ID_VW"</definedName>
    <definedName name="NvsValTbl.PYMNT_STATUS">"XLATTABLE_VW"</definedName>
    <definedName name="NvsValTbl.RECON_STATUS">"XLATTABLE_VW"</definedName>
    <definedName name="NvsValTbl.RECON_TYPE">"XLATTABLE_VW"</definedName>
    <definedName name="NvsValTbl.SCENARIO">"BD_SCENARIO_TBL"</definedName>
    <definedName name="NvsValTbl.STATISTICS_CODE">"STAT_TBL"</definedName>
    <definedName name="NvsValTbl.SYSTEM_SOURCE">"XLATTABLE_VW"</definedName>
    <definedName name="NYCGRT">#REF!</definedName>
    <definedName name="NYMEX_PRICES">'[61]NYMEX Prices'!$A$7:$I$29</definedName>
    <definedName name="NYPA" localSheetId="8">#REF!</definedName>
    <definedName name="NYPA" localSheetId="16">#REF!</definedName>
    <definedName name="NYPA" localSheetId="38">#REF!</definedName>
    <definedName name="NYPA" localSheetId="51">#REF!</definedName>
    <definedName name="NYPA">#REF!</definedName>
    <definedName name="Objective" hidden="1">[53]Menu!$C$14</definedName>
    <definedName name="OCT" localSheetId="8">#REF!</definedName>
    <definedName name="OCT" localSheetId="16">#REF!</definedName>
    <definedName name="OCT" localSheetId="51">#REF!</definedName>
    <definedName name="OCT">#REF!</definedName>
    <definedName name="Oct_Cum_Bills" localSheetId="8">[123]IndexPriceTable!#REF!</definedName>
    <definedName name="Oct_Cum_Bills" localSheetId="16">[123]IndexPriceTable!#REF!</definedName>
    <definedName name="Oct_Cum_Bills" localSheetId="51">[123]IndexPriceTable!#REF!</definedName>
    <definedName name="Oct_Cum_Bills">[123]IndexPriceTable!#REF!</definedName>
    <definedName name="Oct_rev">'[125]Sept Output'!$A$6:$K$104</definedName>
    <definedName name="offpeakMW" localSheetId="8">#REF!</definedName>
    <definedName name="offpeakMW" localSheetId="16">#REF!</definedName>
    <definedName name="offpeakMW" localSheetId="38">#REF!</definedName>
    <definedName name="offpeakMW" localSheetId="51">#REF!</definedName>
    <definedName name="offpeakMW">#REF!</definedName>
    <definedName name="offpeakpercentage" localSheetId="38">#REF!</definedName>
    <definedName name="offpeakpercentage">#REF!</definedName>
    <definedName name="OffPk_Hrs">[59]Summary!$A$95</definedName>
    <definedName name="Offset" localSheetId="8">#REF!</definedName>
    <definedName name="Offset" localSheetId="16">#REF!</definedName>
    <definedName name="Offset" localSheetId="51">#REF!</definedName>
    <definedName name="Offset">#REF!</definedName>
    <definedName name="OFpage65" localSheetId="8">#REF!</definedName>
    <definedName name="OFpage65" localSheetId="16">#REF!</definedName>
    <definedName name="OFpage65" localSheetId="38">#REF!</definedName>
    <definedName name="OFpage65" localSheetId="51">#REF!</definedName>
    <definedName name="OFpage65">#REF!</definedName>
    <definedName name="OILREC." localSheetId="51">#REF!</definedName>
    <definedName name="OILREC.">#REF!</definedName>
    <definedName name="ok" localSheetId="8" hidden="1">{#N/A,#N/A,FALSE,"Month";#N/A,#N/A,FALSE,"Period";#N/A,#N/A,FALSE,"12_Months";#N/A,#N/A,FALSE,"Quarter"}</definedName>
    <definedName name="ok" localSheetId="16" hidden="1">{#N/A,#N/A,FALSE,"Month";#N/A,#N/A,FALSE,"Period";#N/A,#N/A,FALSE,"12_Months";#N/A,#N/A,FALSE,"Quarter"}</definedName>
    <definedName name="ok" localSheetId="38" hidden="1">{#N/A,#N/A,FALSE,"Month";#N/A,#N/A,FALSE,"Period";#N/A,#N/A,FALSE,"12_Months";#N/A,#N/A,FALSE,"Quarter"}</definedName>
    <definedName name="ok" localSheetId="51" hidden="1">{#N/A,#N/A,FALSE,"Month";#N/A,#N/A,FALSE,"Period";#N/A,#N/A,FALSE,"12_Months";#N/A,#N/A,FALSE,"Quarter"}</definedName>
    <definedName name="ok" hidden="1">{#N/A,#N/A,FALSE,"Month";#N/A,#N/A,FALSE,"Period";#N/A,#N/A,FALSE,"12_Months";#N/A,#N/A,FALSE,"Quarter"}</definedName>
    <definedName name="oldbud">[120]oldbud!$A$1:$J$49</definedName>
    <definedName name="OMData" localSheetId="8">#REF!</definedName>
    <definedName name="OMData" localSheetId="16">#REF!</definedName>
    <definedName name="OMData" localSheetId="38">#REF!</definedName>
    <definedName name="OMData" localSheetId="51">#REF!</definedName>
    <definedName name="OMData">#REF!</definedName>
    <definedName name="ONE" localSheetId="8">[10]pontiac!#REF!</definedName>
    <definedName name="ONE" localSheetId="16">[10]pontiac!#REF!</definedName>
    <definedName name="ONE" localSheetId="51">[10]pontiac!#REF!</definedName>
    <definedName name="ONE">[10]pontiac!#REF!</definedName>
    <definedName name="onpeakMW" localSheetId="8">#REF!</definedName>
    <definedName name="onpeakMW" localSheetId="16">#REF!</definedName>
    <definedName name="onpeakMW" localSheetId="38">#REF!</definedName>
    <definedName name="onpeakMW" localSheetId="51">#REF!</definedName>
    <definedName name="onpeakMW">#REF!</definedName>
    <definedName name="onpeakpercentage" localSheetId="38">#REF!</definedName>
    <definedName name="onpeakpercentage">#REF!</definedName>
    <definedName name="OPERATIONS">'[83]Sch 5 Bud-Est Remarks'!#REF!</definedName>
    <definedName name="OpsHyd" localSheetId="16">[126]Ann!#REF!</definedName>
    <definedName name="OpsHyd" localSheetId="38">[126]Ann!#REF!</definedName>
    <definedName name="OpsHyd">[126]Ann!#REF!</definedName>
    <definedName name="OPT_ANP">'[59]Option Models'!$A$52:$L$76</definedName>
    <definedName name="OPT_CANEAST" localSheetId="8">#REF!</definedName>
    <definedName name="OPT_CANEAST" localSheetId="16">#REF!</definedName>
    <definedName name="OPT_CANEAST" localSheetId="51">#REF!</definedName>
    <definedName name="OPT_CANEAST">#REF!</definedName>
    <definedName name="OPT_MktLnk">'[59]Option Models'!$B$112:$M$232</definedName>
    <definedName name="OPT_ODEC">'[59]Option Models'!$A$12:$W$36</definedName>
    <definedName name="Options">'[127]JE Map Lookup Main Sheet'!$S$2:$S$3</definedName>
    <definedName name="Options1" localSheetId="16">'[128]GAP 924C Policy '!$AO$3:$AO$4</definedName>
    <definedName name="Options1" localSheetId="38">'[128]GAP 924C Policy '!$AO$3:$AO$4</definedName>
    <definedName name="Options1">'[128]GAP 924C Policy '!$AO$3:$AO$4</definedName>
    <definedName name="options2">'[127]JE Map Lookup Main Sheet'!$S$2:$S$4</definedName>
    <definedName name="ORANGETOWN" localSheetId="8">#REF!</definedName>
    <definedName name="ORANGETOWN" localSheetId="16">#REF!</definedName>
    <definedName name="ORANGETOWN" localSheetId="38">#REF!</definedName>
    <definedName name="ORANGETOWN" localSheetId="51">#REF!</definedName>
    <definedName name="ORANGETOWN">#REF!</definedName>
    <definedName name="ORIG96" localSheetId="8">#REF!</definedName>
    <definedName name="ORIG96" localSheetId="51">#REF!</definedName>
    <definedName name="ORIG96">#REF!</definedName>
    <definedName name="ORTable1" localSheetId="16">'[44]Orange And Rockland'!$B$3:$D$192</definedName>
    <definedName name="ORTable1" localSheetId="38">'[44]Orange And Rockland'!$B$3:$D$192</definedName>
    <definedName name="ORTable1">'[44]Orange And Rockland'!$B$3:$D$192</definedName>
    <definedName name="ORU">[45]Sheet2!$H$1:$H$65536</definedName>
    <definedName name="OTEQ" localSheetId="8">#REF!</definedName>
    <definedName name="OTEQ" localSheetId="16">#REF!</definedName>
    <definedName name="OTEQ" localSheetId="51">#REF!</definedName>
    <definedName name="OTEQ">#REF!</definedName>
    <definedName name="OthCorp" localSheetId="8">#REF!</definedName>
    <definedName name="OthCorp" localSheetId="16">#REF!</definedName>
    <definedName name="OthCorp" localSheetId="51">#REF!</definedName>
    <definedName name="OthCorp">#REF!</definedName>
    <definedName name="OthDept" localSheetId="8">#REF!</definedName>
    <definedName name="OthDept" localSheetId="16">#REF!</definedName>
    <definedName name="OthDept" localSheetId="51">#REF!</definedName>
    <definedName name="OthDept">#REF!</definedName>
    <definedName name="OVERTIME">#REF!</definedName>
    <definedName name="p" localSheetId="16">'[99]Trade Receivables'!#REF!</definedName>
    <definedName name="p" localSheetId="38">#REF!</definedName>
    <definedName name="p" localSheetId="43">#REF!</definedName>
    <definedName name="p" localSheetId="51">#REF!</definedName>
    <definedName name="p">#REF!</definedName>
    <definedName name="PAGE">#N/A</definedName>
    <definedName name="PAGE_1_NEW">#REF!</definedName>
    <definedName name="PAGE_2_NEW">#REF!</definedName>
    <definedName name="PAGE_3_NEW">#REF!</definedName>
    <definedName name="Page_4">'[129]ORU JE Index'!#REF!</definedName>
    <definedName name="PAGE_4_NEW" localSheetId="8">#REF!</definedName>
    <definedName name="PAGE_4_NEW" localSheetId="16">#REF!</definedName>
    <definedName name="PAGE_4_NEW" localSheetId="51">#REF!</definedName>
    <definedName name="PAGE_4_NEW">#REF!</definedName>
    <definedName name="Page_5" localSheetId="8">'[129]ORU JE Index'!#REF!</definedName>
    <definedName name="Page_5" localSheetId="16">'[129]ORU JE Index'!#REF!</definedName>
    <definedName name="Page_5" localSheetId="51">'[129]ORU JE Index'!#REF!</definedName>
    <definedName name="Page_5">'[129]ORU JE Index'!#REF!</definedName>
    <definedName name="Page_6" localSheetId="16">'[129]ORU JE Index'!#REF!</definedName>
    <definedName name="Page_6" localSheetId="51">'[129]ORU JE Index'!#REF!</definedName>
    <definedName name="Page_6">'[129]ORU JE Index'!#REF!</definedName>
    <definedName name="Page_7" localSheetId="16">'[129]ORU JE Index'!#REF!</definedName>
    <definedName name="Page_7" localSheetId="51">'[129]ORU JE Index'!#REF!</definedName>
    <definedName name="Page_7">'[129]ORU JE Index'!#REF!</definedName>
    <definedName name="Page_8" localSheetId="16">'[129]ORU JE Index'!#REF!</definedName>
    <definedName name="Page_8" localSheetId="51">'[129]ORU JE Index'!#REF!</definedName>
    <definedName name="Page_8">'[129]ORU JE Index'!#REF!</definedName>
    <definedName name="Page_9" localSheetId="16">'[129]ORU JE Index'!#REF!</definedName>
    <definedName name="Page_9" localSheetId="51">'[129]ORU JE Index'!#REF!</definedName>
    <definedName name="Page_9">'[129]ORU JE Index'!#REF!</definedName>
    <definedName name="page_g43a" localSheetId="16">'[41]PAGE 84'!#REF!</definedName>
    <definedName name="page_g43a" localSheetId="38">'[41]PAGE 84'!#REF!</definedName>
    <definedName name="page_g43a">'[41]PAGE 84'!#REF!</definedName>
    <definedName name="page_g43a_12" localSheetId="8">#REF!</definedName>
    <definedName name="page_g43a_12" localSheetId="16">#REF!</definedName>
    <definedName name="page_g43a_12" localSheetId="38">#REF!</definedName>
    <definedName name="page_g43a_12" localSheetId="43">#REF!</definedName>
    <definedName name="page_g43a_12" localSheetId="51">#REF!</definedName>
    <definedName name="page_g43a_12">#REF!</definedName>
    <definedName name="page_g43b" localSheetId="8">'[41]PAGE 84'!#REF!</definedName>
    <definedName name="page_g43b" localSheetId="16">'[41]PAGE 84'!#REF!</definedName>
    <definedName name="page_g43b" localSheetId="38">'[41]PAGE 84'!#REF!</definedName>
    <definedName name="page_g43b">'[41]PAGE 84'!#REF!</definedName>
    <definedName name="page_g43b_12" localSheetId="8">#REF!</definedName>
    <definedName name="page_g43b_12" localSheetId="16">#REF!</definedName>
    <definedName name="page_g43b_12" localSheetId="38">#REF!</definedName>
    <definedName name="page_g43b_12" localSheetId="43">#REF!</definedName>
    <definedName name="page_g43b_12" localSheetId="51">#REF!</definedName>
    <definedName name="page_g43b_12">#REF!</definedName>
    <definedName name="PAGE1" localSheetId="38">#REF!</definedName>
    <definedName name="PAGE1" localSheetId="51">#REF!</definedName>
    <definedName name="PAGE1">#REF!</definedName>
    <definedName name="page15" localSheetId="38">#REF!</definedName>
    <definedName name="page15">#REF!</definedName>
    <definedName name="PAGE2">#REF!</definedName>
    <definedName name="PAGE261" localSheetId="43">#REF!</definedName>
    <definedName name="PAGE261">#REF!</definedName>
    <definedName name="PAGE261_12" localSheetId="43">#REF!</definedName>
    <definedName name="PAGE261_12">#REF!</definedName>
    <definedName name="PAGE261A" localSheetId="43">#REF!</definedName>
    <definedName name="PAGE261A">#REF!</definedName>
    <definedName name="PAGE261A_12" localSheetId="43">#REF!</definedName>
    <definedName name="PAGE261A_12">#REF!</definedName>
    <definedName name="PAGE261B" localSheetId="43">#REF!</definedName>
    <definedName name="PAGE261B">#REF!</definedName>
    <definedName name="PAGE261B_12" localSheetId="43">#REF!</definedName>
    <definedName name="PAGE261B_12">#REF!</definedName>
    <definedName name="PAGE261C" localSheetId="43">#REF!</definedName>
    <definedName name="PAGE261C">#REF!</definedName>
    <definedName name="PAGE261C_12" localSheetId="43">#REF!</definedName>
    <definedName name="PAGE261C_12">#REF!</definedName>
    <definedName name="Page276" localSheetId="43">#REF!</definedName>
    <definedName name="Page276">#REF!</definedName>
    <definedName name="Page276A" localSheetId="43">#REF!</definedName>
    <definedName name="Page276A">#REF!</definedName>
    <definedName name="Page276B" localSheetId="43">#REF!</definedName>
    <definedName name="Page276B">#REF!</definedName>
    <definedName name="Page276C" localSheetId="43">#REF!</definedName>
    <definedName name="Page276C">#REF!</definedName>
    <definedName name="Page276D" localSheetId="43">#REF!</definedName>
    <definedName name="Page276D">#REF!</definedName>
    <definedName name="Page277" localSheetId="43">#REF!</definedName>
    <definedName name="Page277">#REF!</definedName>
    <definedName name="PAGE3">#REF!</definedName>
    <definedName name="PAGE4">#REF!</definedName>
    <definedName name="PAGE5">#REF!</definedName>
    <definedName name="PAGE6">#REF!</definedName>
    <definedName name="PAGE7">#REF!</definedName>
    <definedName name="PAGE8">#REF!</definedName>
    <definedName name="PAGE9">#REF!</definedName>
    <definedName name="Page99">'[130]2001'!$I$70:$Z$97</definedName>
    <definedName name="Par_Value_Rate" localSheetId="16">[89]Data!$C$2</definedName>
    <definedName name="Par_Value_Rate" localSheetId="38">[89]Data!$C$2</definedName>
    <definedName name="Par_Value_Rate">[89]Data!$C$2</definedName>
    <definedName name="PARTTIME" localSheetId="8">#REF!</definedName>
    <definedName name="PARTTIME" localSheetId="16">#REF!</definedName>
    <definedName name="PARTTIME" localSheetId="51">#REF!</definedName>
    <definedName name="PARTTIME">#REF!</definedName>
    <definedName name="PAYABLES" localSheetId="8">#REF!</definedName>
    <definedName name="PAYABLES" localSheetId="16">#REF!</definedName>
    <definedName name="PAYABLES" localSheetId="38">#REF!</definedName>
    <definedName name="PAYABLES" localSheetId="51">#REF!</definedName>
    <definedName name="PAYABLES">#REF!</definedName>
    <definedName name="PAYROLL">#REF!</definedName>
    <definedName name="PaySales_Tax">#REF!</definedName>
    <definedName name="PBPG68" localSheetId="16">'[8]068'!#REF!</definedName>
    <definedName name="PBPG68" localSheetId="38">'[8]068'!#REF!</definedName>
    <definedName name="PBPG68">'[8]068'!#REF!</definedName>
    <definedName name="PBPG68_12" localSheetId="8">#REF!</definedName>
    <definedName name="PBPG68_12" localSheetId="16">#REF!</definedName>
    <definedName name="PBPG68_12" localSheetId="38">#REF!</definedName>
    <definedName name="PBPG68_12" localSheetId="43">#REF!</definedName>
    <definedName name="PBPG68_12" localSheetId="51">#REF!</definedName>
    <definedName name="PBPG68_12">#REF!</definedName>
    <definedName name="Peak_Hrs">[59]Summary!$A$83</definedName>
    <definedName name="Pension" localSheetId="8">#REF!</definedName>
    <definedName name="Pension" localSheetId="16">#REF!</definedName>
    <definedName name="Pension" localSheetId="51">#REF!</definedName>
    <definedName name="Pension">#REF!</definedName>
    <definedName name="PERIOD_END">[72]Leases!$C$4</definedName>
    <definedName name="perm" localSheetId="8">#REF!</definedName>
    <definedName name="perm" localSheetId="16">#REF!</definedName>
    <definedName name="perm" localSheetId="51">#REF!</definedName>
    <definedName name="perm">#REF!</definedName>
    <definedName name="Perm_Equity_Rate">[56]Assumptions!$N$22</definedName>
    <definedName name="permep" localSheetId="8">#REF!</definedName>
    <definedName name="permep" localSheetId="16">#REF!</definedName>
    <definedName name="permep" localSheetId="51">#REF!</definedName>
    <definedName name="permep">#REF!</definedName>
    <definedName name="permsp" localSheetId="8">#REF!</definedName>
    <definedName name="permsp" localSheetId="16">#REF!</definedName>
    <definedName name="permsp" localSheetId="51">#REF!</definedName>
    <definedName name="permsp">#REF!</definedName>
    <definedName name="PG1_12" localSheetId="38">#REF!</definedName>
    <definedName name="PG1_12" localSheetId="43">#REF!</definedName>
    <definedName name="PG1_12" localSheetId="51">#REF!</definedName>
    <definedName name="PG1_12">#REF!</definedName>
    <definedName name="PG1_25" localSheetId="16">'[131]1'!#REF!</definedName>
    <definedName name="PG1_25" localSheetId="38">'[131]1'!#REF!</definedName>
    <definedName name="PG1_25" localSheetId="43">'[132]1'!#REF!</definedName>
    <definedName name="PG1_25" localSheetId="51">'[131]1'!#REF!</definedName>
    <definedName name="PG1_25">'[131]1'!#REF!</definedName>
    <definedName name="PG1A" localSheetId="8">#REF!</definedName>
    <definedName name="PG1A" localSheetId="16">#REF!</definedName>
    <definedName name="PG1A" localSheetId="38">#REF!</definedName>
    <definedName name="PG1A" localSheetId="51">#REF!</definedName>
    <definedName name="PG1A">#REF!</definedName>
    <definedName name="PG1B" localSheetId="38">#REF!</definedName>
    <definedName name="PG1B" localSheetId="51">#REF!</definedName>
    <definedName name="PG1B">#REF!</definedName>
    <definedName name="PG1C" localSheetId="38">#REF!</definedName>
    <definedName name="PG1C" localSheetId="51">#REF!</definedName>
    <definedName name="PG1C">#REF!</definedName>
    <definedName name="PG1D">#REF!</definedName>
    <definedName name="PG24A">#REF!</definedName>
    <definedName name="PG25A">#REF!</definedName>
    <definedName name="PG261_12" localSheetId="43">#REF!</definedName>
    <definedName name="PG261_12">#REF!</definedName>
    <definedName name="PG261_38" localSheetId="43">#REF!</definedName>
    <definedName name="PG261_38">#REF!</definedName>
    <definedName name="PG261A" localSheetId="43">#REF!</definedName>
    <definedName name="PG261A">#REF!</definedName>
    <definedName name="PG261A_12" localSheetId="43">#REF!</definedName>
    <definedName name="PG261A_12">#REF!</definedName>
    <definedName name="PG261A_38" localSheetId="43">#REF!</definedName>
    <definedName name="PG261A_38">#REF!</definedName>
    <definedName name="PG261B" localSheetId="43">#REF!</definedName>
    <definedName name="PG261B">#REF!</definedName>
    <definedName name="PG261B_12" localSheetId="43">#REF!</definedName>
    <definedName name="PG261B_12">#REF!</definedName>
    <definedName name="PG261B_38" localSheetId="43">#REF!</definedName>
    <definedName name="PG261B_38">#REF!</definedName>
    <definedName name="PG261C" localSheetId="43">#REF!</definedName>
    <definedName name="PG261C">#REF!</definedName>
    <definedName name="PG261C_12" localSheetId="43">#REF!</definedName>
    <definedName name="PG261C_12">#REF!</definedName>
    <definedName name="PG261C_38" localSheetId="43">#REF!</definedName>
    <definedName name="PG261C_38">#REF!</definedName>
    <definedName name="PG26A">#REF!</definedName>
    <definedName name="PG28A">#REF!</definedName>
    <definedName name="PG3_4">#REF!</definedName>
    <definedName name="PG47A">#REF!</definedName>
    <definedName name="PG68_12" localSheetId="43">#REF!</definedName>
    <definedName name="PG68_12">#REF!</definedName>
    <definedName name="PG7_8" localSheetId="43">#REF!</definedName>
    <definedName name="PG7_8">#REF!</definedName>
    <definedName name="PG85A" localSheetId="43">#REF!</definedName>
    <definedName name="PG85A">#REF!</definedName>
    <definedName name="PGE_2">#REF!</definedName>
    <definedName name="phy_fin" localSheetId="16">[133]DataRange!$A$3:$B$16</definedName>
    <definedName name="phy_fin" localSheetId="38">[133]DataRange!$A$3:$B$16</definedName>
    <definedName name="phy_fin">[133]DataRange!$A$3:$B$16</definedName>
    <definedName name="plan" localSheetId="8">#REF!</definedName>
    <definedName name="plan" localSheetId="16">#REF!</definedName>
    <definedName name="plan" localSheetId="51">#REF!</definedName>
    <definedName name="plan">#REF!</definedName>
    <definedName name="Platform_Print_Range" localSheetId="8">#REF!</definedName>
    <definedName name="Platform_Print_Range" localSheetId="16">#REF!</definedName>
    <definedName name="Platform_Print_Range" localSheetId="38">#REF!</definedName>
    <definedName name="Platform_Print_Range" localSheetId="51">#REF!</definedName>
    <definedName name="Platform_Print_Range">#REF!</definedName>
    <definedName name="PMPG10" localSheetId="8">'[8]10'!#REF!</definedName>
    <definedName name="PMPG10" localSheetId="16">'[8]10'!#REF!</definedName>
    <definedName name="PMPG10" localSheetId="38">'[8]10'!#REF!</definedName>
    <definedName name="PMPG10" localSheetId="51">'[8]10'!#REF!</definedName>
    <definedName name="PMPG10">'[8]10'!#REF!</definedName>
    <definedName name="PMPG10_12" localSheetId="8">#REF!</definedName>
    <definedName name="PMPG10_12" localSheetId="16">#REF!</definedName>
    <definedName name="PMPG10_12" localSheetId="38">#REF!</definedName>
    <definedName name="PMPG10_12" localSheetId="43">#REF!</definedName>
    <definedName name="PMPG10_12" localSheetId="51">#REF!</definedName>
    <definedName name="PMPG10_12">#REF!</definedName>
    <definedName name="PMPG10_25" localSheetId="8">'[131]10'!#REF!</definedName>
    <definedName name="PMPG10_25" localSheetId="16">'[131]10'!#REF!</definedName>
    <definedName name="PMPG10_25" localSheetId="38">'[131]10'!#REF!</definedName>
    <definedName name="PMPG10_25" localSheetId="43">'[132]10'!#REF!</definedName>
    <definedName name="PMPG10_25" localSheetId="51">'[131]10'!#REF!</definedName>
    <definedName name="PMPG10_25">'[131]10'!#REF!</definedName>
    <definedName name="PMPG11" localSheetId="8">#REF!</definedName>
    <definedName name="PMPG11" localSheetId="16">#REF!</definedName>
    <definedName name="PMPG11" localSheetId="38">#REF!</definedName>
    <definedName name="PMPG11" localSheetId="51">#REF!</definedName>
    <definedName name="PMPG11">#REF!</definedName>
    <definedName name="PMPG12" localSheetId="38">#REF!</definedName>
    <definedName name="PMPG12" localSheetId="51">#REF!</definedName>
    <definedName name="PMPG12">#REF!</definedName>
    <definedName name="PMPG13" localSheetId="38">#REF!</definedName>
    <definedName name="PMPG13" localSheetId="51">#REF!</definedName>
    <definedName name="PMPG13">#REF!</definedName>
    <definedName name="PMPG14">#REF!</definedName>
    <definedName name="PMPG15">#REF!</definedName>
    <definedName name="PMPG16_17">#REF!</definedName>
    <definedName name="PMPG18">#REF!</definedName>
    <definedName name="PMPG19">#REF!</definedName>
    <definedName name="PMPG2">#REF!</definedName>
    <definedName name="PMPG20">#REF!</definedName>
    <definedName name="PMPG21">#REF!</definedName>
    <definedName name="PMPG22">#REF!</definedName>
    <definedName name="PMPG23">#REF!</definedName>
    <definedName name="PMPG24" localSheetId="16">'[8]24A'!#REF!</definedName>
    <definedName name="PMPG24" localSheetId="38">'[8]24A'!#REF!</definedName>
    <definedName name="PMPG24">'[8]24A'!#REF!</definedName>
    <definedName name="PMPG24_12" localSheetId="8">#REF!</definedName>
    <definedName name="PMPG24_12" localSheetId="16">#REF!</definedName>
    <definedName name="PMPG24_12" localSheetId="38">#REF!</definedName>
    <definedName name="PMPG24_12" localSheetId="43">#REF!</definedName>
    <definedName name="PMPG24_12" localSheetId="51">#REF!</definedName>
    <definedName name="PMPG24_12">#REF!</definedName>
    <definedName name="PMPG24_25" localSheetId="8">'[131]24A'!#REF!</definedName>
    <definedName name="PMPG24_25" localSheetId="16">'[131]24A'!#REF!</definedName>
    <definedName name="PMPG24_25" localSheetId="38">'[131]24A'!#REF!</definedName>
    <definedName name="PMPG24_25" localSheetId="43">'[132]24A'!#REF!</definedName>
    <definedName name="PMPG24_25" localSheetId="51">'[131]24A'!#REF!</definedName>
    <definedName name="PMPG24_25">'[131]24A'!#REF!</definedName>
    <definedName name="PMPG24A" localSheetId="8">#REF!</definedName>
    <definedName name="PMPG24A" localSheetId="16">#REF!</definedName>
    <definedName name="PMPG24A" localSheetId="38">#REF!</definedName>
    <definedName name="PMPG24A" localSheetId="51">#REF!</definedName>
    <definedName name="PMPG24A">#REF!</definedName>
    <definedName name="PMPG25" localSheetId="38">#REF!</definedName>
    <definedName name="PMPG25" localSheetId="51">#REF!</definedName>
    <definedName name="PMPG25">#REF!</definedName>
    <definedName name="PMPG26" localSheetId="16">'[8]2627'!#REF!</definedName>
    <definedName name="PMPG26" localSheetId="38">'[8]2627'!#REF!</definedName>
    <definedName name="PMPG26" localSheetId="51">'[8]2627'!#REF!</definedName>
    <definedName name="PMPG26">'[8]2627'!#REF!</definedName>
    <definedName name="PMPG26_12" localSheetId="8">#REF!</definedName>
    <definedName name="PMPG26_12" localSheetId="16">#REF!</definedName>
    <definedName name="PMPG26_12" localSheetId="38">#REF!</definedName>
    <definedName name="PMPG26_12" localSheetId="43">#REF!</definedName>
    <definedName name="PMPG26_12" localSheetId="51">#REF!</definedName>
    <definedName name="PMPG26_12">#REF!</definedName>
    <definedName name="PMPG26_25" localSheetId="8">'[131]2627'!#REF!</definedName>
    <definedName name="PMPG26_25" localSheetId="16">'[131]2627'!#REF!</definedName>
    <definedName name="PMPG26_25" localSheetId="38">'[131]2627'!#REF!</definedName>
    <definedName name="PMPG26_25" localSheetId="43">'[132]2627'!#REF!</definedName>
    <definedName name="PMPG26_25" localSheetId="51">'[131]2627'!#REF!</definedName>
    <definedName name="PMPG26_25">'[131]2627'!#REF!</definedName>
    <definedName name="PMPG26A" localSheetId="8">#REF!</definedName>
    <definedName name="PMPG26A" localSheetId="16">#REF!</definedName>
    <definedName name="PMPG26A" localSheetId="38">#REF!</definedName>
    <definedName name="PMPG26A" localSheetId="51">#REF!</definedName>
    <definedName name="PMPG26A">#REF!</definedName>
    <definedName name="PMPG27" localSheetId="8">'[8]2627'!#REF!</definedName>
    <definedName name="PMPG27" localSheetId="16">'[8]2627'!#REF!</definedName>
    <definedName name="PMPG27" localSheetId="38">'[8]2627'!#REF!</definedName>
    <definedName name="PMPG27" localSheetId="51">'[8]2627'!#REF!</definedName>
    <definedName name="PMPG27">'[8]2627'!#REF!</definedName>
    <definedName name="PMPG27_12" localSheetId="8">#REF!</definedName>
    <definedName name="PMPG27_12" localSheetId="16">#REF!</definedName>
    <definedName name="PMPG27_12" localSheetId="38">#REF!</definedName>
    <definedName name="PMPG27_12" localSheetId="43">#REF!</definedName>
    <definedName name="PMPG27_12" localSheetId="51">#REF!</definedName>
    <definedName name="PMPG27_12">#REF!</definedName>
    <definedName name="PMPG27_25" localSheetId="8">'[131]2627'!#REF!</definedName>
    <definedName name="PMPG27_25" localSheetId="16">'[131]2627'!#REF!</definedName>
    <definedName name="PMPG27_25" localSheetId="38">'[131]2627'!#REF!</definedName>
    <definedName name="PMPG27_25" localSheetId="43">'[132]2627'!#REF!</definedName>
    <definedName name="PMPG27_25" localSheetId="51">'[131]2627'!#REF!</definedName>
    <definedName name="PMPG27_25">'[131]2627'!#REF!</definedName>
    <definedName name="PMPG28" localSheetId="8">'[8]2829'!#REF!</definedName>
    <definedName name="PMPG28" localSheetId="16">'[8]2829'!#REF!</definedName>
    <definedName name="PMPG28" localSheetId="38">'[8]2829'!#REF!</definedName>
    <definedName name="PMPG28" localSheetId="51">'[8]2829'!#REF!</definedName>
    <definedName name="PMPG28">'[8]2829'!#REF!</definedName>
    <definedName name="PMPG28_12" localSheetId="8">#REF!</definedName>
    <definedName name="PMPG28_12" localSheetId="16">#REF!</definedName>
    <definedName name="PMPG28_12" localSheetId="38">#REF!</definedName>
    <definedName name="PMPG28_12" localSheetId="43">#REF!</definedName>
    <definedName name="PMPG28_12" localSheetId="51">#REF!</definedName>
    <definedName name="PMPG28_12">#REF!</definedName>
    <definedName name="PMPG28_25" localSheetId="8">'[131]2829'!#REF!</definedName>
    <definedName name="PMPG28_25" localSheetId="16">'[131]2829'!#REF!</definedName>
    <definedName name="PMPG28_25" localSheetId="38">'[131]2829'!#REF!</definedName>
    <definedName name="PMPG28_25" localSheetId="43">'[132]2829'!#REF!</definedName>
    <definedName name="PMPG28_25" localSheetId="51">'[131]2829'!#REF!</definedName>
    <definedName name="PMPG28_25">'[131]2829'!#REF!</definedName>
    <definedName name="PMPG28A" localSheetId="8">#REF!</definedName>
    <definedName name="PMPG28A" localSheetId="16">#REF!</definedName>
    <definedName name="PMPG28A" localSheetId="38">#REF!</definedName>
    <definedName name="PMPG28A" localSheetId="51">#REF!</definedName>
    <definedName name="PMPG28A">#REF!</definedName>
    <definedName name="PMPG29" localSheetId="8">'[8]2829'!#REF!</definedName>
    <definedName name="PMPG29" localSheetId="16">'[8]2829'!#REF!</definedName>
    <definedName name="PMPG29" localSheetId="38">'[8]2829'!#REF!</definedName>
    <definedName name="PMPG29" localSheetId="51">'[8]2829'!#REF!</definedName>
    <definedName name="PMPG29">'[8]2829'!#REF!</definedName>
    <definedName name="PMPG29_12" localSheetId="8">#REF!</definedName>
    <definedName name="PMPG29_12" localSheetId="16">#REF!</definedName>
    <definedName name="PMPG29_12" localSheetId="38">#REF!</definedName>
    <definedName name="PMPG29_12" localSheetId="43">#REF!</definedName>
    <definedName name="PMPG29_12" localSheetId="51">#REF!</definedName>
    <definedName name="PMPG29_12">#REF!</definedName>
    <definedName name="PMPG29_25" localSheetId="8">'[131]2829'!#REF!</definedName>
    <definedName name="PMPG29_25" localSheetId="16">'[131]2829'!#REF!</definedName>
    <definedName name="PMPG29_25" localSheetId="38">'[131]2829'!#REF!</definedName>
    <definedName name="PMPG29_25" localSheetId="43">'[132]2829'!#REF!</definedName>
    <definedName name="PMPG29_25" localSheetId="51">'[131]2829'!#REF!</definedName>
    <definedName name="PMPG29_25">'[131]2829'!#REF!</definedName>
    <definedName name="PMPG3_4" localSheetId="8">#REF!</definedName>
    <definedName name="PMPG3_4" localSheetId="16">#REF!</definedName>
    <definedName name="PMPG3_4" localSheetId="38">#REF!</definedName>
    <definedName name="PMPG3_4" localSheetId="51">#REF!</definedName>
    <definedName name="PMPG3_4">#REF!</definedName>
    <definedName name="PMPG30" localSheetId="38">#REF!</definedName>
    <definedName name="PMPG30" localSheetId="51">#REF!</definedName>
    <definedName name="PMPG30">#REF!</definedName>
    <definedName name="PMPG31" localSheetId="38">#REF!</definedName>
    <definedName name="PMPG31" localSheetId="51">#REF!</definedName>
    <definedName name="PMPG31">#REF!</definedName>
    <definedName name="PMPG32">#REF!</definedName>
    <definedName name="PMPG33">#REF!</definedName>
    <definedName name="PMPG40">#REF!</definedName>
    <definedName name="PMPG41">#REF!</definedName>
    <definedName name="PMPG42">#REF!</definedName>
    <definedName name="PMPG43" localSheetId="16">'[8]43'!#REF!</definedName>
    <definedName name="PMPG43" localSheetId="38">'[8]43'!#REF!</definedName>
    <definedName name="PMPG43">'[8]43'!#REF!</definedName>
    <definedName name="PMPG43_12" localSheetId="8">#REF!</definedName>
    <definedName name="PMPG43_12" localSheetId="16">#REF!</definedName>
    <definedName name="PMPG43_12" localSheetId="38">#REF!</definedName>
    <definedName name="PMPG43_12" localSheetId="43">#REF!</definedName>
    <definedName name="PMPG43_12" localSheetId="51">#REF!</definedName>
    <definedName name="PMPG43_12">#REF!</definedName>
    <definedName name="PMPG43_25" localSheetId="8">'[131]43'!#REF!</definedName>
    <definedName name="PMPG43_25" localSheetId="16">'[131]43'!#REF!</definedName>
    <definedName name="PMPG43_25" localSheetId="38">'[131]43'!#REF!</definedName>
    <definedName name="PMPG43_25" localSheetId="43">'[132]43'!#REF!</definedName>
    <definedName name="PMPG43_25" localSheetId="51">'[131]43'!#REF!</definedName>
    <definedName name="PMPG43_25">'[131]43'!#REF!</definedName>
    <definedName name="PMPG44" localSheetId="8">#REF!</definedName>
    <definedName name="PMPG44" localSheetId="16">#REF!</definedName>
    <definedName name="PMPG44" localSheetId="38">#REF!</definedName>
    <definedName name="PMPG44" localSheetId="51">#REF!</definedName>
    <definedName name="PMPG44">#REF!</definedName>
    <definedName name="PMPG45" localSheetId="38">#REF!</definedName>
    <definedName name="PMPG45" localSheetId="51">#REF!</definedName>
    <definedName name="PMPG45">#REF!</definedName>
    <definedName name="PMPG46" localSheetId="38">#REF!</definedName>
    <definedName name="PMPG46">#REF!</definedName>
    <definedName name="PMPG47" localSheetId="16">'[8]47'!#REF!</definedName>
    <definedName name="PMPG47" localSheetId="38">'[8]47'!#REF!</definedName>
    <definedName name="PMPG47">'[8]47'!#REF!</definedName>
    <definedName name="PMPG47_12" localSheetId="8">#REF!</definedName>
    <definedName name="PMPG47_12" localSheetId="16">#REF!</definedName>
    <definedName name="PMPG47_12" localSheetId="38">#REF!</definedName>
    <definedName name="PMPG47_12" localSheetId="43">#REF!</definedName>
    <definedName name="PMPG47_12" localSheetId="51">#REF!</definedName>
    <definedName name="PMPG47_12">#REF!</definedName>
    <definedName name="PMPG47_25" localSheetId="8">'[131]47'!#REF!</definedName>
    <definedName name="PMPG47_25" localSheetId="16">'[131]47'!#REF!</definedName>
    <definedName name="PMPG47_25" localSheetId="38">'[131]47'!#REF!</definedName>
    <definedName name="PMPG47_25" localSheetId="43">'[132]47'!#REF!</definedName>
    <definedName name="PMPG47_25" localSheetId="51">'[131]47'!#REF!</definedName>
    <definedName name="PMPG47_25">'[131]47'!#REF!</definedName>
    <definedName name="PMPG47A" localSheetId="8">#REF!</definedName>
    <definedName name="PMPG47A" localSheetId="16">#REF!</definedName>
    <definedName name="PMPG47A" localSheetId="38">#REF!</definedName>
    <definedName name="PMPG47A" localSheetId="51">#REF!</definedName>
    <definedName name="PMPG47A">#REF!</definedName>
    <definedName name="PMPG60_62" localSheetId="38">#REF!</definedName>
    <definedName name="PMPG60_62" localSheetId="43">#REF!</definedName>
    <definedName name="PMPG60_62" localSheetId="51">#REF!</definedName>
    <definedName name="PMPG60_62">#REF!</definedName>
    <definedName name="PMPG63" localSheetId="38">#REF!</definedName>
    <definedName name="PMPG63" localSheetId="43">#REF!</definedName>
    <definedName name="PMPG63">#REF!</definedName>
    <definedName name="PMPG64" localSheetId="51">#REF!</definedName>
    <definedName name="PMPG64">#REF!</definedName>
    <definedName name="PMPG65_66" localSheetId="51">#REF!</definedName>
    <definedName name="PMPG65_66">#REF!</definedName>
    <definedName name="PMPG67">#REF!</definedName>
    <definedName name="PMPG68" localSheetId="16">'[8]068'!#REF!</definedName>
    <definedName name="PMPG68" localSheetId="38">'[8]068'!#REF!</definedName>
    <definedName name="PMPG68">'[8]068'!#REF!</definedName>
    <definedName name="PMPG68_12" localSheetId="8">#REF!</definedName>
    <definedName name="PMPG68_12" localSheetId="16">#REF!</definedName>
    <definedName name="PMPG68_12" localSheetId="38">#REF!</definedName>
    <definedName name="PMPG68_12" localSheetId="43">#REF!</definedName>
    <definedName name="PMPG68_12" localSheetId="51">#REF!</definedName>
    <definedName name="PMPG68_12">#REF!</definedName>
    <definedName name="PMPG69" localSheetId="38">#REF!</definedName>
    <definedName name="PMPG69" localSheetId="51">#REF!</definedName>
    <definedName name="PMPG69">#REF!</definedName>
    <definedName name="PMPG7_8" localSheetId="38">#REF!</definedName>
    <definedName name="PMPG7_8" localSheetId="43">#REF!</definedName>
    <definedName name="PMPG7_8">#REF!</definedName>
    <definedName name="PMPG70_71" localSheetId="16">'[8]7071'!#REF!</definedName>
    <definedName name="PMPG70_71" localSheetId="38">'[8]7071'!#REF!</definedName>
    <definedName name="PMPG70_71">'[8]7071'!#REF!</definedName>
    <definedName name="PMPG70_71_12" localSheetId="8">#REF!</definedName>
    <definedName name="PMPG70_71_12" localSheetId="16">#REF!</definedName>
    <definedName name="PMPG70_71_12" localSheetId="38">#REF!</definedName>
    <definedName name="PMPG70_71_12" localSheetId="43">#REF!</definedName>
    <definedName name="PMPG70_71_12" localSheetId="51">#REF!</definedName>
    <definedName name="PMPG70_71_12">#REF!</definedName>
    <definedName name="PMPG70_71_25" localSheetId="8">'[131]7071'!#REF!</definedName>
    <definedName name="PMPG70_71_25" localSheetId="16">'[131]7071'!#REF!</definedName>
    <definedName name="PMPG70_71_25" localSheetId="38">'[131]7071'!#REF!</definedName>
    <definedName name="PMPG70_71_25" localSheetId="43">'[132]7071'!#REF!</definedName>
    <definedName name="PMPG70_71_25" localSheetId="51">'[131]7071'!#REF!</definedName>
    <definedName name="PMPG70_71_25">'[131]7071'!#REF!</definedName>
    <definedName name="PMPG72_77" localSheetId="8">#REF!</definedName>
    <definedName name="PMPG72_77" localSheetId="16">#REF!</definedName>
    <definedName name="PMPG72_77" localSheetId="38">#REF!</definedName>
    <definedName name="PMPG72_77" localSheetId="51">#REF!</definedName>
    <definedName name="PMPG72_77">#REF!</definedName>
    <definedName name="PMPG78_79" localSheetId="38">#REF!</definedName>
    <definedName name="PMPG78_79" localSheetId="43">#REF!</definedName>
    <definedName name="PMPG78_79" localSheetId="51">#REF!</definedName>
    <definedName name="PMPG78_79">#REF!</definedName>
    <definedName name="PMPG78_79_25" localSheetId="16">'[131]7879'!#REF!</definedName>
    <definedName name="PMPG78_79_25" localSheetId="38">'[131]7879'!#REF!</definedName>
    <definedName name="PMPG78_79_25" localSheetId="43">'[132]7879'!#REF!</definedName>
    <definedName name="PMPG78_79_25" localSheetId="51">'[131]7879'!#REF!</definedName>
    <definedName name="PMPG78_79_25">'[131]7879'!#REF!</definedName>
    <definedName name="PMPG80" localSheetId="8">#REF!</definedName>
    <definedName name="PMPG80" localSheetId="16">#REF!</definedName>
    <definedName name="PMPG80" localSheetId="38">#REF!</definedName>
    <definedName name="PMPG80" localSheetId="51">#REF!</definedName>
    <definedName name="PMPG80">#REF!</definedName>
    <definedName name="PMPG81" localSheetId="38">#REF!</definedName>
    <definedName name="PMPG81" localSheetId="51">#REF!</definedName>
    <definedName name="PMPG81">#REF!</definedName>
    <definedName name="PMPG82" localSheetId="38">#REF!</definedName>
    <definedName name="PMPG82" localSheetId="51">#REF!</definedName>
    <definedName name="PMPG82">#REF!</definedName>
    <definedName name="PMPG83">#REF!</definedName>
    <definedName name="PMPG84">#REF!</definedName>
    <definedName name="PMPG85" localSheetId="16">'[8]85'!#REF!</definedName>
    <definedName name="PMPG85" localSheetId="38">'[8]85'!#REF!</definedName>
    <definedName name="PMPG85">'[8]85'!#REF!</definedName>
    <definedName name="PMPG85_12" localSheetId="8">#REF!</definedName>
    <definedName name="PMPG85_12" localSheetId="16">#REF!</definedName>
    <definedName name="PMPG85_12" localSheetId="38">#REF!</definedName>
    <definedName name="PMPG85_12" localSheetId="43">#REF!</definedName>
    <definedName name="PMPG85_12" localSheetId="51">#REF!</definedName>
    <definedName name="PMPG85_12">#REF!</definedName>
    <definedName name="PMPG85_25" localSheetId="8">'[131]85'!#REF!</definedName>
    <definedName name="PMPG85_25" localSheetId="16">'[131]85'!#REF!</definedName>
    <definedName name="PMPG85_25" localSheetId="38">'[131]85'!#REF!</definedName>
    <definedName name="PMPG85_25" localSheetId="43">'[132]85'!#REF!</definedName>
    <definedName name="PMPG85_25" localSheetId="51">'[131]85'!#REF!</definedName>
    <definedName name="PMPG85_25">'[131]85'!#REF!</definedName>
    <definedName name="PMPG85A" localSheetId="8">#REF!</definedName>
    <definedName name="PMPG85A" localSheetId="16">#REF!</definedName>
    <definedName name="PMPG85A" localSheetId="38">#REF!</definedName>
    <definedName name="PMPG85A" localSheetId="43">#REF!</definedName>
    <definedName name="PMPG85A" localSheetId="51">#REF!</definedName>
    <definedName name="PMPG85A">#REF!</definedName>
    <definedName name="PMPG86" localSheetId="8">'[8]86'!#REF!</definedName>
    <definedName name="PMPG86" localSheetId="16">'[8]86'!#REF!</definedName>
    <definedName name="PMPG86" localSheetId="38">'[8]86'!#REF!</definedName>
    <definedName name="PMPG86" localSheetId="51">'[8]86'!#REF!</definedName>
    <definedName name="PMPG86">'[8]86'!#REF!</definedName>
    <definedName name="PMPG86_12" localSheetId="8">#REF!</definedName>
    <definedName name="PMPG86_12" localSheetId="16">#REF!</definedName>
    <definedName name="PMPG86_12" localSheetId="38">#REF!</definedName>
    <definedName name="PMPG86_12" localSheetId="43">#REF!</definedName>
    <definedName name="PMPG86_12" localSheetId="51">#REF!</definedName>
    <definedName name="PMPG86_12">#REF!</definedName>
    <definedName name="PMPG86_25" localSheetId="8">'[131]86'!#REF!</definedName>
    <definedName name="PMPG86_25" localSheetId="16">'[131]86'!#REF!</definedName>
    <definedName name="PMPG86_25" localSheetId="38">'[131]86'!#REF!</definedName>
    <definedName name="PMPG86_25" localSheetId="43">'[132]86'!#REF!</definedName>
    <definedName name="PMPG86_25" localSheetId="51">'[131]86'!#REF!</definedName>
    <definedName name="PMPG86_25">'[131]86'!#REF!</definedName>
    <definedName name="PMPG87_88" localSheetId="8">#REF!</definedName>
    <definedName name="PMPG87_88" localSheetId="16">#REF!</definedName>
    <definedName name="PMPG87_88" localSheetId="38">#REF!</definedName>
    <definedName name="PMPG87_88" localSheetId="51">#REF!</definedName>
    <definedName name="PMPG87_88">#REF!</definedName>
    <definedName name="PMPG89_90" localSheetId="38">#REF!</definedName>
    <definedName name="PMPG89_90" localSheetId="51">#REF!</definedName>
    <definedName name="PMPG89_90">#REF!</definedName>
    <definedName name="PMPG9" localSheetId="38">#REF!</definedName>
    <definedName name="PMPG9" localSheetId="51">#REF!</definedName>
    <definedName name="PMPG9">#REF!</definedName>
    <definedName name="PMPG91_92" localSheetId="16">'[8]9192'!#REF!</definedName>
    <definedName name="PMPG91_92" localSheetId="38">'[8]9192'!#REF!</definedName>
    <definedName name="PMPG91_92" localSheetId="51">'[8]9192'!#REF!</definedName>
    <definedName name="PMPG91_92">'[8]9192'!#REF!</definedName>
    <definedName name="PMPG91_92_12" localSheetId="8">#REF!</definedName>
    <definedName name="PMPG91_92_12" localSheetId="16">#REF!</definedName>
    <definedName name="PMPG91_92_12" localSheetId="38">#REF!</definedName>
    <definedName name="PMPG91_92_12" localSheetId="43">#REF!</definedName>
    <definedName name="PMPG91_92_12" localSheetId="51">#REF!</definedName>
    <definedName name="PMPG91_92_12">#REF!</definedName>
    <definedName name="PMPG91_92_25" localSheetId="8">'[131]9192'!#REF!</definedName>
    <definedName name="PMPG91_92_25" localSheetId="16">'[131]9192'!#REF!</definedName>
    <definedName name="PMPG91_92_25" localSheetId="38">'[131]9192'!#REF!</definedName>
    <definedName name="PMPG91_92_25" localSheetId="43">'[132]9192'!#REF!</definedName>
    <definedName name="PMPG91_92_25" localSheetId="51">'[131]9192'!#REF!</definedName>
    <definedName name="PMPG91_92_25">'[131]9192'!#REF!</definedName>
    <definedName name="PMPG93" localSheetId="8">#REF!</definedName>
    <definedName name="PMPG93" localSheetId="16">#REF!</definedName>
    <definedName name="PMPG93" localSheetId="38">#REF!</definedName>
    <definedName name="PMPG93" localSheetId="51">#REF!</definedName>
    <definedName name="PMPG93">#REF!</definedName>
    <definedName name="PosData">'[134]Net Pos'!$B$5:$AP$1179</definedName>
    <definedName name="pp" localSheetId="8" hidden="1">{"SCHEDULE M",#N/A,FALSE,"ORSCHM12"}</definedName>
    <definedName name="pp" localSheetId="16" hidden="1">{"SCHEDULE M",#N/A,FALSE,"ORSCHM12"}</definedName>
    <definedName name="pp" localSheetId="38" hidden="1">{"SCHEDULE M",#N/A,FALSE,"ORSCHM12"}</definedName>
    <definedName name="pp" localSheetId="51" hidden="1">{"SCHEDULE M",#N/A,FALSE,"ORSCHM12"}</definedName>
    <definedName name="pp" hidden="1">{"SCHEDULE M",#N/A,FALSE,"ORSCHM12"}</definedName>
    <definedName name="PPAYr">[64]Cov!$B$15</definedName>
    <definedName name="PPFTYr">[64]Ann!$B$179</definedName>
    <definedName name="ppp" localSheetId="8">#REF!</definedName>
    <definedName name="ppp" localSheetId="16">#REF!</definedName>
    <definedName name="ppp" localSheetId="38">#REF!</definedName>
    <definedName name="ppp" localSheetId="51">#REF!</definedName>
    <definedName name="ppp">#REF!</definedName>
    <definedName name="pppp" localSheetId="38">#REF!</definedName>
    <definedName name="pppp" localSheetId="51">#REF!</definedName>
    <definedName name="pppp">#REF!</definedName>
    <definedName name="ppppp" localSheetId="38">#REF!</definedName>
    <definedName name="ppppp" localSheetId="51">#REF!</definedName>
    <definedName name="ppppp">#REF!</definedName>
    <definedName name="PPTenYr">[64]Ann!$B$178</definedName>
    <definedName name="Prc_Crv_Tbl" localSheetId="8">#REF!</definedName>
    <definedName name="Prc_Crv_Tbl" localSheetId="16">#REF!</definedName>
    <definedName name="Prc_Crv_Tbl" localSheetId="51">#REF!</definedName>
    <definedName name="Prc_Crv_Tbl">#REF!</definedName>
    <definedName name="Prc_M3">'[59]Option Models'!$AC$10:$AD$57</definedName>
    <definedName name="Prc_Whub">'[59]Option Models'!$Z$10:$AA$57</definedName>
    <definedName name="PREPARED_BY">[72]Leases!$H$3</definedName>
    <definedName name="PREPARED_DATE">[72]Leases!$H$4</definedName>
    <definedName name="Preparer">[86]DropDown!$F$14:$F$65536</definedName>
    <definedName name="Previous" localSheetId="8">#REF!</definedName>
    <definedName name="Previous" localSheetId="16">#REF!</definedName>
    <definedName name="Previous" localSheetId="51">#REF!</definedName>
    <definedName name="Previous">#REF!</definedName>
    <definedName name="PrevMo" localSheetId="16">[47]Data!$AD$7:$AD$10002</definedName>
    <definedName name="PrevMo">[48]Data!$AD$7:$AD$10002</definedName>
    <definedName name="PrevQtr" localSheetId="16">[47]Data!$AF$7:$AF$10002</definedName>
    <definedName name="PrevQtr">[48]Data!$AF$7:$AF$10002</definedName>
    <definedName name="PrevYTD" localSheetId="16">[47]Data!$AE$7:$AE$10002</definedName>
    <definedName name="PrevYTD">[48]Data!$AE$7:$AE$10002</definedName>
    <definedName name="PRI_CUR_HED_DEL" localSheetId="8">#REF!</definedName>
    <definedName name="PRI_CUR_HED_DEL" localSheetId="16">#REF!</definedName>
    <definedName name="PRI_CUR_HED_DEL" localSheetId="38">#REF!</definedName>
    <definedName name="PRI_CUR_HED_DEL" localSheetId="51">#REF!</definedName>
    <definedName name="PRI_CUR_HED_DEL">#REF!</definedName>
    <definedName name="PRI_CUR_HH_NYC_COS" localSheetId="38">#REF!</definedName>
    <definedName name="PRI_CUR_HH_NYC_COS">#REF!</definedName>
    <definedName name="PRI_CUR_STO_NYC" localSheetId="38">#REF!</definedName>
    <definedName name="PRI_CUR_STO_NYC">#REF!</definedName>
    <definedName name="PRI_CUR_TAR">'[104]Price Curves'!$A$291:$AL$309</definedName>
    <definedName name="PRI_CUR_UNH_PRI" localSheetId="8">#REF!</definedName>
    <definedName name="PRI_CUR_UNH_PRI" localSheetId="16">#REF!</definedName>
    <definedName name="PRI_CUR_UNH_PRI" localSheetId="38">#REF!</definedName>
    <definedName name="PRI_CUR_UNH_PRI" localSheetId="51">#REF!</definedName>
    <definedName name="PRI_CUR_UNH_PRI">#REF!</definedName>
    <definedName name="Price" localSheetId="38">#REF!</definedName>
    <definedName name="Price">#REF!</definedName>
    <definedName name="pringezhfasbclassification">#REF!</definedName>
    <definedName name="PRINT" localSheetId="38">#REF!</definedName>
    <definedName name="PRINT">#REF!</definedName>
    <definedName name="_xlnm.Print_Area" localSheetId="7">'102'!$A$1:$H$51</definedName>
    <definedName name="_xlnm.Print_Area" localSheetId="8">'103'!$A$1:$G$60</definedName>
    <definedName name="_xlnm.Print_Area" localSheetId="10">'106107'!$A$1:$F$58</definedName>
    <definedName name="_xlnm.Print_Area" localSheetId="11">'108109'!$A$1:$H$154</definedName>
    <definedName name="_xlnm.Print_Area" localSheetId="15">'120121'!$A$1:$E$128</definedName>
    <definedName name="_xlnm.Print_Area" localSheetId="16">'121A'!$A$1:$E$32</definedName>
    <definedName name="_xlnm.Print_Area" localSheetId="17">'122123'!$A$1:$H$65</definedName>
    <definedName name="_xlnm.Print_Area" localSheetId="18">'122a122b'!$A$1:$M$61</definedName>
    <definedName name="_xlnm.Print_Area" localSheetId="23">'214'!$A$1:$E$65</definedName>
    <definedName name="_xlnm.Print_Area" localSheetId="24">'216'!$A$1:$G$231</definedName>
    <definedName name="_xlnm.Print_Area" localSheetId="25">'217'!$A$1:$F$70</definedName>
    <definedName name="_xlnm.Print_Area" localSheetId="26">'218'!$A$1:$G$71</definedName>
    <definedName name="_xlnm.Print_Area" localSheetId="27">'219'!$A$1:$H$58</definedName>
    <definedName name="_xlnm.Print_Area" localSheetId="28">'221'!$A$1:$G$65</definedName>
    <definedName name="_xlnm.Print_Area" localSheetId="29">'224225'!$A$1:$M$64</definedName>
    <definedName name="_xlnm.Print_Area" localSheetId="30">'227'!$A$1:$F$63</definedName>
    <definedName name="_xlnm.Print_Area" localSheetId="31">'228229'!$A$1:$O$135</definedName>
    <definedName name="_xlnm.Print_Area" localSheetId="32">'230'!$A$1:$G$66</definedName>
    <definedName name="_xlnm.Print_Area" localSheetId="34">'232'!$A$1:$G$178</definedName>
    <definedName name="_xlnm.Print_Area" localSheetId="35">'233'!$A$1:$G$66</definedName>
    <definedName name="_xlnm.Print_Area" localSheetId="36">'234'!$A$1:$F$64</definedName>
    <definedName name="_xlnm.Print_Area" localSheetId="37">'250251'!$A$1:$M$65</definedName>
    <definedName name="_xlnm.Print_Area" localSheetId="38">#REF!</definedName>
    <definedName name="_xlnm.Print_Area" localSheetId="40">'254'!$A$1:$E$60</definedName>
    <definedName name="_xlnm.Print_Area" localSheetId="43">'262263 a'!$A$1:$N$153</definedName>
    <definedName name="_xlnm.Print_Area" localSheetId="49">'278'!$A$1:$G$192</definedName>
    <definedName name="_xlnm.Print_Area" localSheetId="51">'300301'!$A$1:$J$76</definedName>
    <definedName name="_xlnm.Print_Area" localSheetId="55">'326327'!$A$1:$Q$123</definedName>
    <definedName name="_xlnm.Print_Area" localSheetId="56">'328330'!$A$1:$S$217</definedName>
    <definedName name="_xlnm.Print_Area" localSheetId="58">'332'!$A$1:$I$63</definedName>
    <definedName name="_xlnm.Print_Area" localSheetId="59">'335'!$A$1:$F$241</definedName>
    <definedName name="_xlnm.Print_Area" localSheetId="60">'336'!$A$1:$H$60</definedName>
    <definedName name="_xlnm.Print_Area" localSheetId="62">'340'!$A$1:$E$189</definedName>
    <definedName name="_xlnm.Print_Area" localSheetId="64">'352353'!$A$1:$L$215</definedName>
    <definedName name="_xlnm.Print_Area" localSheetId="65">'354355'!$A$1:$F$128</definedName>
    <definedName name="_xlnm.Print_Area" localSheetId="67">'397'!$A$1:$F$67</definedName>
    <definedName name="_xlnm.Print_Area" localSheetId="76">'414416'!$A$1:$U$64</definedName>
    <definedName name="_xlnm.Print_Area" localSheetId="84">BOOK!$A$1:$D$645</definedName>
    <definedName name="_xlnm.Print_Area" localSheetId="1">'Data Sheet'!$A$1:$G$70</definedName>
    <definedName name="_xlnm.Print_Area" localSheetId="0">README!$A$1:$F$55</definedName>
    <definedName name="_xlnm.Print_Area" localSheetId="5">Table!$A$1:$E$181</definedName>
    <definedName name="_xlnm.Print_Area">#REF!</definedName>
    <definedName name="Print_Area_MI" localSheetId="8">#REF!</definedName>
    <definedName name="Print_Area_MI" localSheetId="16">#REF!</definedName>
    <definedName name="Print_Area_MI" localSheetId="43">#REF!</definedName>
    <definedName name="Print_Area_MI" localSheetId="51">#REF!</definedName>
    <definedName name="Print_Area_MI">#REF!</definedName>
    <definedName name="Print_Final" localSheetId="8">#REF!</definedName>
    <definedName name="Print_Final">#REF!</definedName>
    <definedName name="Print_Temp">#REF!</definedName>
    <definedName name="_xlnm.Print_Titles" localSheetId="43">'262263 a'!$A:$B</definedName>
    <definedName name="Print_Titles_MI" localSheetId="8">#REF!</definedName>
    <definedName name="Print_Titles_MI" localSheetId="16">#REF!</definedName>
    <definedName name="Print_Titles_MI" localSheetId="51">#REF!</definedName>
    <definedName name="Print_Titles_MI">#REF!</definedName>
    <definedName name="PRINT1" localSheetId="8">#REF!</definedName>
    <definedName name="PRINT1" localSheetId="16">#REF!</definedName>
    <definedName name="PRINT1">#REF!</definedName>
    <definedName name="print3" localSheetId="8">#REF!</definedName>
    <definedName name="print3" localSheetId="16">#REF!</definedName>
    <definedName name="print3">#REF!</definedName>
    <definedName name="PrintACTUALS">#REF!</definedName>
    <definedName name="PRINTALLPM">'Data Sheet'!$A$73:$A$145</definedName>
    <definedName name="PRINTALLPM_49" localSheetId="8">#REF!</definedName>
    <definedName name="PRINTALLPM_49" localSheetId="16">#REF!</definedName>
    <definedName name="PRINTALLPM_49" localSheetId="43">#REF!</definedName>
    <definedName name="PRINTALLPM_49">#REF!</definedName>
    <definedName name="PRINTALLPM_68" localSheetId="8">#REF!</definedName>
    <definedName name="PRINTALLPM_68" localSheetId="43">#REF!</definedName>
    <definedName name="PRINTALLPM_68">#REF!</definedName>
    <definedName name="PrintArea" localSheetId="8">#REF!</definedName>
    <definedName name="PrintArea" localSheetId="16">#REF!</definedName>
    <definedName name="PrintArea">#REF!</definedName>
    <definedName name="printbeginningyears" localSheetId="8">'[135]EZH adjusted for rent and debt'!#REF!</definedName>
    <definedName name="printbeginningyears">'[135]EZH adjusted for rent and debt'!#REF!</definedName>
    <definedName name="PRINTBUDGET" localSheetId="8">#REF!</definedName>
    <definedName name="PRINTBUDGET" localSheetId="16">#REF!</definedName>
    <definedName name="PRINTBUDGET" localSheetId="51">#REF!</definedName>
    <definedName name="PRINTBUDGET">#REF!</definedName>
    <definedName name="PrintBUDGETS" localSheetId="8">#REF!</definedName>
    <definedName name="PrintBUDGETS" localSheetId="16">#REF!</definedName>
    <definedName name="PrintBUDGETS" localSheetId="51">#REF!</definedName>
    <definedName name="PrintBUDGETS">#REF!</definedName>
    <definedName name="printearnings" localSheetId="8">#REF!</definedName>
    <definedName name="printearnings" localSheetId="16">#REF!</definedName>
    <definedName name="printearnings" localSheetId="51">#REF!</definedName>
    <definedName name="printearnings">#REF!</definedName>
    <definedName name="printearningsezh">#REF!</definedName>
    <definedName name="printearningsezhheaders">#REF!</definedName>
    <definedName name="printearningsheaders">#REF!</definedName>
    <definedName name="printearningsmnth">#REF!</definedName>
    <definedName name="printezhearnings">#REF!</definedName>
    <definedName name="printezhearningsheaders">#REF!</definedName>
    <definedName name="printfasbclassification">#REF!</definedName>
    <definedName name="printlateryears">'[135]EZH adjusted for rent and debt'!#REF!</definedName>
    <definedName name="Printnuonannual">'[119]NUON adjusted for rent and debt'!$E$708:$AU$766</definedName>
    <definedName name="printnuonbeginyears">'[119]NUON adjusted for rent and debt'!$E$16:$AN$97</definedName>
    <definedName name="printnuonlateryears">'[119]NUON adjusted for rent and debt'!$E$542:$AN$581</definedName>
    <definedName name="PrintPWC" localSheetId="8">#REF!</definedName>
    <definedName name="PrintPWC" localSheetId="16">#REF!</definedName>
    <definedName name="PrintPWC" localSheetId="51">#REF!</definedName>
    <definedName name="PrintPWC">#REF!</definedName>
    <definedName name="printrange" localSheetId="8">#REF!</definedName>
    <definedName name="printrange" localSheetId="16">#REF!</definedName>
    <definedName name="printrange" localSheetId="51">#REF!</definedName>
    <definedName name="printrange">#REF!</definedName>
    <definedName name="printtax" localSheetId="8">#REF!</definedName>
    <definedName name="printtax" localSheetId="16">#REF!</definedName>
    <definedName name="printtax" localSheetId="51">#REF!</definedName>
    <definedName name="printtax">#REF!</definedName>
    <definedName name="printtaxheaders">#REF!</definedName>
    <definedName name="Priority">#REF!</definedName>
    <definedName name="PriorPerLiab" localSheetId="16">'[69]Liab-View'!#REF!</definedName>
    <definedName name="PriorPerLiab" localSheetId="38">'[69]Liab-View'!#REF!</definedName>
    <definedName name="PriorPerLiab">'[69]Liab-View'!#REF!</definedName>
    <definedName name="PriorPriorProration" localSheetId="8">#REF!</definedName>
    <definedName name="PriorPriorProration" localSheetId="16">#REF!</definedName>
    <definedName name="PriorPriorProration" localSheetId="51">#REF!</definedName>
    <definedName name="PriorPriorProration">#REF!</definedName>
    <definedName name="PriorProration" localSheetId="8">#REF!</definedName>
    <definedName name="PriorProration" localSheetId="16">#REF!</definedName>
    <definedName name="PriorProration" localSheetId="51">#REF!</definedName>
    <definedName name="PriorProration">#REF!</definedName>
    <definedName name="ProdId" localSheetId="16">#REF!</definedName>
    <definedName name="ProdId" localSheetId="38">#REF!</definedName>
    <definedName name="ProdId" localSheetId="51">#REF!</definedName>
    <definedName name="ProdId">#REF!</definedName>
    <definedName name="Product" hidden="1">[53]Menu!$C$6</definedName>
    <definedName name="Proforma" localSheetId="8">#REF!</definedName>
    <definedName name="Proforma" localSheetId="16">#REF!</definedName>
    <definedName name="Proforma" localSheetId="38">#REF!</definedName>
    <definedName name="Proforma" localSheetId="51">#REF!</definedName>
    <definedName name="Proforma">#REF!</definedName>
    <definedName name="PROJ" localSheetId="8">#REF!</definedName>
    <definedName name="PROJ" localSheetId="51">#REF!</definedName>
    <definedName name="PROJ">#REF!</definedName>
    <definedName name="PROJCOST" localSheetId="51">#REF!</definedName>
    <definedName name="PROJCOST">#REF!</definedName>
    <definedName name="PROJDETAILS">#REF!</definedName>
    <definedName name="project1" localSheetId="16">#REF!</definedName>
    <definedName name="project1" localSheetId="38">#REF!</definedName>
    <definedName name="project1">#REF!</definedName>
    <definedName name="project10" localSheetId="16">#REF!</definedName>
    <definedName name="project10">#REF!</definedName>
    <definedName name="project11" localSheetId="16">#REF!</definedName>
    <definedName name="project11">#REF!</definedName>
    <definedName name="project12" localSheetId="16">#REF!</definedName>
    <definedName name="project12">#REF!</definedName>
    <definedName name="project13" localSheetId="16">#REF!</definedName>
    <definedName name="project13">#REF!</definedName>
    <definedName name="project14" localSheetId="16">#REF!</definedName>
    <definedName name="project14">#REF!</definedName>
    <definedName name="project2" localSheetId="16">#REF!</definedName>
    <definedName name="project2">#REF!</definedName>
    <definedName name="project5" localSheetId="16">#REF!</definedName>
    <definedName name="project5">#REF!</definedName>
    <definedName name="project6" localSheetId="16">#REF!</definedName>
    <definedName name="project6">#REF!</definedName>
    <definedName name="project7" localSheetId="16">#REF!</definedName>
    <definedName name="project7">#REF!</definedName>
    <definedName name="project8" localSheetId="16">#REF!</definedName>
    <definedName name="project8">#REF!</definedName>
    <definedName name="project9" localSheetId="16">#REF!</definedName>
    <definedName name="project9">#REF!</definedName>
    <definedName name="ProjectCategory">#REF!</definedName>
    <definedName name="ProjId" localSheetId="16">#REF!</definedName>
    <definedName name="ProjId">#REF!</definedName>
    <definedName name="Prop_Tax">#REF!</definedName>
    <definedName name="Proration">#REF!</definedName>
    <definedName name="PSCno" localSheetId="16">[47]Data!$A$7:$A$12502</definedName>
    <definedName name="PSCno">[48]Data!$A$7:$A$12502</definedName>
    <definedName name="PV_Tbl" localSheetId="16">'[136]Discount Rates'!$A$17:$D$133</definedName>
    <definedName name="PV_Tbl" localSheetId="38">'[136]Discount Rates'!$A$17:$D$133</definedName>
    <definedName name="PV_Tbl">'[136]Discount Rates'!$A$17:$D$133</definedName>
    <definedName name="QNS_BORO_BRIDGE" localSheetId="8">#REF!</definedName>
    <definedName name="QNS_BORO_BRIDGE" localSheetId="16">#REF!</definedName>
    <definedName name="QNS_BORO_BRIDGE" localSheetId="51">#REF!</definedName>
    <definedName name="QNS_BORO_BRIDGE">#REF!</definedName>
    <definedName name="Quarter1" localSheetId="8">IF(OR(MONTH('[128]GA JE Log'!#REF!)=1,MONTH('[128]GA JE Log'!#REF!)=4,MONTH('[128]GA JE Log'!#REF!)=7,MONTH('[128]GA JE Log'!#REF!)=10),1,0)</definedName>
    <definedName name="Quarter1" localSheetId="16">IF(OR(MONTH('[128]GA JE Log'!#REF!)=1,MONTH('[128]GA JE Log'!#REF!)=4,MONTH('[128]GA JE Log'!#REF!)=7,MONTH('[128]GA JE Log'!#REF!)=10),1,0)</definedName>
    <definedName name="Quarter1" localSheetId="38">IF(OR(MONTH('[128]GA JE Log'!#REF!)=1,MONTH('[128]GA JE Log'!#REF!)=4,MONTH('[128]GA JE Log'!#REF!)=7,MONTH('[128]GA JE Log'!#REF!)=10),1,0)</definedName>
    <definedName name="Quarter1" localSheetId="51">IF(OR(MONTH('[128]GA JE Log'!#REF!)=1,MONTH('[128]GA JE Log'!#REF!)=4,MONTH('[128]GA JE Log'!#REF!)=7,MONTH('[128]GA JE Log'!#REF!)=10),1,0)</definedName>
    <definedName name="Quarter1">IF(OR(MONTH('[128]GA JE Log'!#REF!)=1,MONTH('[128]GA JE Log'!#REF!)=4,MONTH('[128]GA JE Log'!#REF!)=7,MONTH('[128]GA JE Log'!#REF!)=10),1,0)</definedName>
    <definedName name="Quarter2" localSheetId="8">IF(OR(MONTH('[128]GA JE Log'!#REF!)=2,MONTH('[128]GA JE Log'!#REF!)=5,MONTH('[128]GA JE Log'!#REF!)=8,MONTH('[128]GA JE Log'!#REF!)=11),1,0)</definedName>
    <definedName name="Quarter2" localSheetId="16">IF(OR(MONTH('[128]GA JE Log'!#REF!)=2,MONTH('[128]GA JE Log'!#REF!)=5,MONTH('[128]GA JE Log'!#REF!)=8,MONTH('[128]GA JE Log'!#REF!)=11),1,0)</definedName>
    <definedName name="Quarter2" localSheetId="38">IF(OR(MONTH('[128]GA JE Log'!#REF!)=2,MONTH('[128]GA JE Log'!#REF!)=5,MONTH('[128]GA JE Log'!#REF!)=8,MONTH('[128]GA JE Log'!#REF!)=11),1,0)</definedName>
    <definedName name="Quarter2" localSheetId="51">IF(OR(MONTH('[128]GA JE Log'!#REF!)=2,MONTH('[128]GA JE Log'!#REF!)=5,MONTH('[128]GA JE Log'!#REF!)=8,MONTH('[128]GA JE Log'!#REF!)=11),1,0)</definedName>
    <definedName name="Quarter2">IF(OR(MONTH('[128]GA JE Log'!#REF!)=2,MONTH('[128]GA JE Log'!#REF!)=5,MONTH('[128]GA JE Log'!#REF!)=8,MONTH('[128]GA JE Log'!#REF!)=11),1,0)</definedName>
    <definedName name="Quarter3" localSheetId="8">IF(OR(MONTH('[128]GA JE Log'!#REF!)=3,MONTH('[128]GA JE Log'!#REF!)=6,MONTH('[128]GA JE Log'!#REF!)=9,MONTH('[128]GA JE Log'!#REF!)=12),1,0)</definedName>
    <definedName name="Quarter3" localSheetId="16">IF(OR(MONTH('[128]GA JE Log'!#REF!)=3,MONTH('[128]GA JE Log'!#REF!)=6,MONTH('[128]GA JE Log'!#REF!)=9,MONTH('[128]GA JE Log'!#REF!)=12),1,0)</definedName>
    <definedName name="Quarter3" localSheetId="38">IF(OR(MONTH('[128]GA JE Log'!#REF!)=3,MONTH('[128]GA JE Log'!#REF!)=6,MONTH('[128]GA JE Log'!#REF!)=9,MONTH('[128]GA JE Log'!#REF!)=12),1,0)</definedName>
    <definedName name="Quarter3" localSheetId="51">IF(OR(MONTH('[128]GA JE Log'!#REF!)=3,MONTH('[128]GA JE Log'!#REF!)=6,MONTH('[128]GA JE Log'!#REF!)=9,MONTH('[128]GA JE Log'!#REF!)=12),1,0)</definedName>
    <definedName name="Quarter3">IF(OR(MONTH('[128]GA JE Log'!#REF!)=3,MONTH('[128]GA JE Log'!#REF!)=6,MONTH('[128]GA JE Log'!#REF!)=9,MONTH('[128]GA JE Log'!#REF!)=12),1,0)</definedName>
    <definedName name="Quarter4" localSheetId="16">IF(OR(MONTH('[128]GA JE Log'!#REF!)=1,MONTH('[128]GA JE Log'!#REF!)=6,MONTH('[128]GA JE Log'!#REF!)=7,MONTH('[128]GA JE Log'!#REF!)=12),1,0)</definedName>
    <definedName name="Quarter4" localSheetId="38">IF(OR(MONTH('[128]GA JE Log'!#REF!)=1,MONTH('[128]GA JE Log'!#REF!)=6,MONTH('[128]GA JE Log'!#REF!)=7,MONTH('[128]GA JE Log'!#REF!)=12),1,0)</definedName>
    <definedName name="Quarter4" localSheetId="51">IF(OR(MONTH('[128]GA JE Log'!#REF!)=1,MONTH('[128]GA JE Log'!#REF!)=6,MONTH('[128]GA JE Log'!#REF!)=7,MONTH('[128]GA JE Log'!#REF!)=12),1,0)</definedName>
    <definedName name="Quarter4">IF(OR(MONTH('[128]GA JE Log'!#REF!)=1,MONTH('[128]GA JE Log'!#REF!)=6,MONTH('[128]GA JE Log'!#REF!)=7,MONTH('[128]GA JE Log'!#REF!)=12),1,0)</definedName>
    <definedName name="qzqzqz10" localSheetId="8">#REF!</definedName>
    <definedName name="qzqzqz10" localSheetId="16">#REF!</definedName>
    <definedName name="qzqzqz10" localSheetId="51">#REF!</definedName>
    <definedName name="qzqzqz10">#REF!</definedName>
    <definedName name="qzqzqz11" localSheetId="8">#REF!</definedName>
    <definedName name="qzqzqz11" localSheetId="16">#REF!</definedName>
    <definedName name="qzqzqz11" localSheetId="51">#REF!</definedName>
    <definedName name="qzqzqz11">#REF!</definedName>
    <definedName name="qzqzqz12" localSheetId="8">#REF!</definedName>
    <definedName name="qzqzqz12" localSheetId="16">#REF!</definedName>
    <definedName name="qzqzqz12" localSheetId="5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0">#REF!</definedName>
    <definedName name="qzqzqz31">#REF!</definedName>
    <definedName name="qzqzqz32">#REF!</definedName>
    <definedName name="qzqzqz6">#REF!</definedName>
    <definedName name="qzqzqz7">#REF!</definedName>
    <definedName name="qzqzqz8">#REF!</definedName>
    <definedName name="qzqzqz9">#REF!</definedName>
    <definedName name="RAMAPO" localSheetId="38">#REF!</definedName>
    <definedName name="RAMAPO">#REF!</definedName>
    <definedName name="rate">#REF!</definedName>
    <definedName name="RateCodes">'[2]Weather Normalization'!#REF!</definedName>
    <definedName name="RATES">[80]Summary!#REF!</definedName>
    <definedName name="rbn" localSheetId="8">#REF!</definedName>
    <definedName name="rbn" localSheetId="16">#REF!</definedName>
    <definedName name="rbn" localSheetId="38">#REF!</definedName>
    <definedName name="rbn" localSheetId="51">#REF!</definedName>
    <definedName name="rbn">#REF!</definedName>
    <definedName name="RDate" localSheetId="16">'[137]Data Sheet'!$C$40</definedName>
    <definedName name="RDate" localSheetId="38">'[137]Data Sheet'!$C$40</definedName>
    <definedName name="RDate">'[137]Data Sheet'!$C$40</definedName>
    <definedName name="README">README!$A$2</definedName>
    <definedName name="README_49" localSheetId="8">#REF!</definedName>
    <definedName name="README_49" localSheetId="16">#REF!</definedName>
    <definedName name="README_49" localSheetId="38">#REF!</definedName>
    <definedName name="README_49" localSheetId="43">#REF!</definedName>
    <definedName name="README_49" localSheetId="51">#REF!</definedName>
    <definedName name="README_49">#REF!</definedName>
    <definedName name="README_68" localSheetId="38">#REF!</definedName>
    <definedName name="README_68" localSheetId="43">#REF!</definedName>
    <definedName name="README_68" localSheetId="51">#REF!</definedName>
    <definedName name="README_68">#REF!</definedName>
    <definedName name="RECEIVABLES" localSheetId="16">#REF!</definedName>
    <definedName name="RECEIVABLES" localSheetId="38">#REF!</definedName>
    <definedName name="RECEIVABLES">#REF!</definedName>
    <definedName name="Reclasses">'[115]YTD Data'!$G$362:$K$373</definedName>
    <definedName name="RECOequitySRH" localSheetId="8">#REF!</definedName>
    <definedName name="RECOequitySRH" localSheetId="16">#REF!</definedName>
    <definedName name="RECOequitySRH" localSheetId="51">#REF!</definedName>
    <definedName name="RECOequitySRH">#REF!</definedName>
    <definedName name="RECONCIATION" localSheetId="8">#REF!</definedName>
    <definedName name="RECONCIATION" localSheetId="16">#REF!</definedName>
    <definedName name="RECONCIATION" localSheetId="51">#REF!</definedName>
    <definedName name="RECONCIATION">#REF!</definedName>
    <definedName name="Reconciliaitona" localSheetId="8" hidden="1">{#N/A,#N/A,FALSE,"Aging Summary";#N/A,#N/A,FALSE,"Ratio Analysis";#N/A,#N/A,FALSE,"Test 120 Day Accts";#N/A,#N/A,FALSE,"Tickmarks"}</definedName>
    <definedName name="Reconciliaitona" localSheetId="16" hidden="1">{#N/A,#N/A,FALSE,"Aging Summary";#N/A,#N/A,FALSE,"Ratio Analysis";#N/A,#N/A,FALSE,"Test 120 Day Accts";#N/A,#N/A,FALSE,"Tickmarks"}</definedName>
    <definedName name="Reconciliaitona" localSheetId="51" hidden="1">{#N/A,#N/A,FALSE,"Aging Summary";#N/A,#N/A,FALSE,"Ratio Analysis";#N/A,#N/A,FALSE,"Test 120 Day Accts";#N/A,#N/A,FALSE,"Tickmarks"}</definedName>
    <definedName name="Reconciliaitona" hidden="1">{#N/A,#N/A,FALSE,"Aging Summary";#N/A,#N/A,FALSE,"Ratio Analysis";#N/A,#N/A,FALSE,"Test 120 Day Accts";#N/A,#N/A,FALSE,"Tickmarks"}</definedName>
    <definedName name="RECONCILIATION" localSheetId="16">'[107]CECONY Plant'!#REF!</definedName>
    <definedName name="RECONCILIATION">'[107]CECONY Plant'!#REF!</definedName>
    <definedName name="refund" localSheetId="8">#REF!</definedName>
    <definedName name="refund" localSheetId="16">#REF!</definedName>
    <definedName name="refund" localSheetId="38">#REF!</definedName>
    <definedName name="refund" localSheetId="51">#REF!</definedName>
    <definedName name="refund">#REF!</definedName>
    <definedName name="RegAcct" localSheetId="8">#REF!</definedName>
    <definedName name="RegAcct" localSheetId="51">#REF!</definedName>
    <definedName name="RegAcct">#REF!</definedName>
    <definedName name="rem" localSheetId="8">[84]Specifics!#REF!</definedName>
    <definedName name="rem" localSheetId="51">[84]Specifics!#REF!</definedName>
    <definedName name="rem">[84]Specifics!#REF!</definedName>
    <definedName name="REMOVAL" localSheetId="8">[84]Specifics!#REF!</definedName>
    <definedName name="REMOVAL" localSheetId="51">[84]Specifics!#REF!</definedName>
    <definedName name="REMOVAL">[84]Specifics!#REF!</definedName>
    <definedName name="renee" localSheetId="8" hidden="1">{#N/A,#N/A,FALSE,"Month";#N/A,#N/A,FALSE,"Period";#N/A,#N/A,FALSE,"12_Months";#N/A,#N/A,FALSE,"Quarter"}</definedName>
    <definedName name="renee" localSheetId="16" hidden="1">{#N/A,#N/A,FALSE,"Month";#N/A,#N/A,FALSE,"Period";#N/A,#N/A,FALSE,"12_Months";#N/A,#N/A,FALSE,"Quarter"}</definedName>
    <definedName name="renee" localSheetId="38" hidden="1">{#N/A,#N/A,FALSE,"Month";#N/A,#N/A,FALSE,"Period";#N/A,#N/A,FALSE,"12_Months";#N/A,#N/A,FALSE,"Quarter"}</definedName>
    <definedName name="renee" localSheetId="51" hidden="1">{#N/A,#N/A,FALSE,"Month";#N/A,#N/A,FALSE,"Period";#N/A,#N/A,FALSE,"12_Months";#N/A,#N/A,FALSE,"Quarter"}</definedName>
    <definedName name="renee" hidden="1">{#N/A,#N/A,FALSE,"Month";#N/A,#N/A,FALSE,"Period";#N/A,#N/A,FALSE,"12_Months";#N/A,#N/A,FALSE,"Quarter"}</definedName>
    <definedName name="rent">#REF!</definedName>
    <definedName name="Rent2">#REF!</definedName>
    <definedName name="REPORT">#REF!</definedName>
    <definedName name="REPORT_PROJECTS">#REF!</definedName>
    <definedName name="REPORT_SUMMARY">#REF!</definedName>
    <definedName name="REPORT1">#N/A</definedName>
    <definedName name="REPORTCASHFLOW5YR">#REF!</definedName>
    <definedName name="REPORTCASHFLOWFYR">#REF!</definedName>
    <definedName name="REPORTFUNDING">#REF!</definedName>
    <definedName name="REPORTSTATUS">#REF!</definedName>
    <definedName name="res" localSheetId="38">#REF!</definedName>
    <definedName name="res">#REF!</definedName>
    <definedName name="RESALE" localSheetId="38">#REF!</definedName>
    <definedName name="RESALE">#REF!</definedName>
    <definedName name="RESPCODE">#REF!</definedName>
    <definedName name="RespinKey">[138]Data!#REF!</definedName>
    <definedName name="Results" localSheetId="8">#REF!</definedName>
    <definedName name="Results" localSheetId="16">#REF!</definedName>
    <definedName name="Results" localSheetId="51">#REF!</definedName>
    <definedName name="Results">#REF!</definedName>
    <definedName name="Rev_Month" localSheetId="16">'[122]IS Budg Comp'!#REF!</definedName>
    <definedName name="Rev_Month" localSheetId="38">'[122]IS Budg Comp'!#REF!</definedName>
    <definedName name="Rev_Month" localSheetId="51">'[122]IS Budg Comp'!#REF!</definedName>
    <definedName name="Rev_Month">'[122]IS Budg Comp'!#REF!</definedName>
    <definedName name="Revenue_Month_Budget" localSheetId="38">'[122]IS Budg Comp'!#REF!</definedName>
    <definedName name="Revenue_Month_Budget" localSheetId="51">'[122]IS Budg Comp'!#REF!</definedName>
    <definedName name="Revenue_Month_Budget">'[122]IS Budg Comp'!#REF!</definedName>
    <definedName name="Revenue_Month_PriorYear" localSheetId="38">'[122]IS Budg Comp'!#REF!</definedName>
    <definedName name="Revenue_Month_PriorYear">'[122]IS Budg Comp'!#REF!</definedName>
    <definedName name="Reversal_Entry" localSheetId="8">#REF!</definedName>
    <definedName name="Reversal_Entry" localSheetId="16">#REF!</definedName>
    <definedName name="Reversal_Entry" localSheetId="51">#REF!</definedName>
    <definedName name="Reversal_Entry">#REF!</definedName>
    <definedName name="Reversal_Key_Punch" localSheetId="8">#REF!</definedName>
    <definedName name="Reversal_Key_Punch" localSheetId="16">#REF!</definedName>
    <definedName name="Reversal_Key_Punch" localSheetId="51">#REF!</definedName>
    <definedName name="Reversal_Key_Punch">#REF!</definedName>
    <definedName name="Reveune_Month_PriorYear" localSheetId="8">'[122]IS Budg Comp'!#REF!</definedName>
    <definedName name="Reveune_Month_PriorYear" localSheetId="38">'[122]IS Budg Comp'!#REF!</definedName>
    <definedName name="Reveune_Month_PriorYear" localSheetId="51">'[122]IS Budg Comp'!#REF!</definedName>
    <definedName name="Reveune_Month_PriorYear">'[122]IS Budg Comp'!#REF!</definedName>
    <definedName name="Reviewer">[86]DropDown!$H$14:$H$65536</definedName>
    <definedName name="REVIEWSECOND" localSheetId="8">#REF!</definedName>
    <definedName name="REVIEWSECOND" localSheetId="16">#REF!</definedName>
    <definedName name="REVIEWSECOND" localSheetId="51">#REF!</definedName>
    <definedName name="REVIEWSECOND">#REF!</definedName>
    <definedName name="RID" localSheetId="8">#REF!</definedName>
    <definedName name="RID" localSheetId="16">#REF!</definedName>
    <definedName name="RID" localSheetId="38">#REF!</definedName>
    <definedName name="RID" localSheetId="51">#REF!</definedName>
    <definedName name="RID">#REF!</definedName>
    <definedName name="RIDER">#REF!</definedName>
    <definedName name="rngAction">#REF!</definedName>
    <definedName name="rngBlockFactor">#REF!</definedName>
    <definedName name="rngCINameHidden">#REF!</definedName>
    <definedName name="rngDataInputCIName">#REF!</definedName>
    <definedName name="rngHTTPPort">#REF!</definedName>
    <definedName name="rngLanguageCD">#REF!</definedName>
    <definedName name="rngMachineName">#REF!</definedName>
    <definedName name="rngNode">#REF!</definedName>
    <definedName name="rngPasswordHidden">#REF!</definedName>
    <definedName name="rngPortal">#REF!</definedName>
    <definedName name="rngProtocol">#REF!</definedName>
    <definedName name="rngPSSiteName">#REF!</definedName>
    <definedName name="rngResHeaders">#REF!</definedName>
    <definedName name="rngURL">#REF!</definedName>
    <definedName name="rngUserIDHidden">#REF!</definedName>
    <definedName name="rngXmlConst">#REF!</definedName>
    <definedName name="ROCKLAND" localSheetId="38">#REF!</definedName>
    <definedName name="ROCKLAND">#REF!</definedName>
    <definedName name="roe" localSheetId="16">#REF!</definedName>
    <definedName name="roe" localSheetId="38">#REF!</definedName>
    <definedName name="roe">#REF!</definedName>
    <definedName name="RPS_Accr">#REF!</definedName>
    <definedName name="RT_PriceTbl">'[52]SS Stop Loss'!$A$24:$L$45</definedName>
    <definedName name="RUL" localSheetId="8">#REF!</definedName>
    <definedName name="RUL" localSheetId="16">#REF!</definedName>
    <definedName name="RUL" localSheetId="51">#REF!</definedName>
    <definedName name="RUL">#REF!</definedName>
    <definedName name="Ryear" localSheetId="16">'[137]Data Sheet'!$C$38</definedName>
    <definedName name="Ryear" localSheetId="38">'[137]Data Sheet'!$C$38</definedName>
    <definedName name="Ryear">'[137]Data Sheet'!$C$38</definedName>
    <definedName name="s" hidden="1">[139]Summary!#REF!</definedName>
    <definedName name="sa" localSheetId="8">#REF!</definedName>
    <definedName name="sa" localSheetId="16">#REF!</definedName>
    <definedName name="sa" localSheetId="51">#REF!</definedName>
    <definedName name="sa">#REF!</definedName>
    <definedName name="SAL" localSheetId="8" hidden="1">{"SCHEDULE M",#N/A,FALSE,"ORSCHM12"}</definedName>
    <definedName name="SAL" localSheetId="16" hidden="1">{"SCHEDULE M",#N/A,FALSE,"ORSCHM12"}</definedName>
    <definedName name="SAL" localSheetId="38" hidden="1">{"SCHEDULE M",#N/A,FALSE,"ORSCHM12"}</definedName>
    <definedName name="SAL" localSheetId="43" hidden="1">{"SCHEDULE M",#N/A,FALSE,"ORSCHM12"}</definedName>
    <definedName name="SAL" localSheetId="51" hidden="1">{"SCHEDULE M",#N/A,FALSE,"ORSCHM12"}</definedName>
    <definedName name="SAL" hidden="1">{"SCHEDULE M",#N/A,FALSE,"ORSCHM12"}</definedName>
    <definedName name="Salaries" localSheetId="8">#REF!</definedName>
    <definedName name="Salaries" localSheetId="16">#REF!</definedName>
    <definedName name="Salaries" localSheetId="38">#REF!</definedName>
    <definedName name="Salaries" localSheetId="51">#REF!</definedName>
    <definedName name="Salaries">#REF!</definedName>
    <definedName name="sales" localSheetId="38">#REF!</definedName>
    <definedName name="sales" localSheetId="51">#REF!</definedName>
    <definedName name="sales">#REF!</definedName>
    <definedName name="Sales_Transportation">#REF!</definedName>
    <definedName name="sales_volumes_12mo">[140]Sheet1!$Y$7:$AI$200</definedName>
    <definedName name="sales_volumes_mth">[140]Sheet1!$A$7:$K$200</definedName>
    <definedName name="sales_volumes_per">[140]Sheet1!$M$7:$W$200</definedName>
    <definedName name="sales_volumes_qtr">[140]Sheet1!$AK$7:$AU$200</definedName>
    <definedName name="SAMPLE" localSheetId="8">#REF!</definedName>
    <definedName name="SAMPLE" localSheetId="16">#REF!</definedName>
    <definedName name="SAMPLE" localSheetId="38">#REF!</definedName>
    <definedName name="SAMPLE" localSheetId="51">#REF!</definedName>
    <definedName name="SAMPLE">#REF!</definedName>
    <definedName name="sbu" localSheetId="8">#REF!</definedName>
    <definedName name="sbu" localSheetId="51">#REF!</definedName>
    <definedName name="sbu">#REF!</definedName>
    <definedName name="SC119990801" localSheetId="8">[141]input!#REF!</definedName>
    <definedName name="SC119990801" localSheetId="51">[141]input!#REF!</definedName>
    <definedName name="SC119990801">[141]input!#REF!</definedName>
    <definedName name="SC120020501" localSheetId="8">[141]input!#REF!</definedName>
    <definedName name="SC120020501" localSheetId="51">[141]input!#REF!</definedName>
    <definedName name="SC120020501">[141]input!#REF!</definedName>
    <definedName name="SC120021101" localSheetId="8">[141]input!#REF!</definedName>
    <definedName name="SC120021101" localSheetId="51">[141]input!#REF!</definedName>
    <definedName name="SC120021101">[141]input!#REF!</definedName>
    <definedName name="SC2H19990801" localSheetId="8">[141]input!#REF!</definedName>
    <definedName name="SC2H19990801" localSheetId="51">[141]input!#REF!</definedName>
    <definedName name="SC2H19990801">[141]input!#REF!</definedName>
    <definedName name="SC2H20020501" localSheetId="8">[141]input!#REF!</definedName>
    <definedName name="SC2H20020501" localSheetId="51">[141]input!#REF!</definedName>
    <definedName name="SC2H20020501">[141]input!#REF!</definedName>
    <definedName name="SC2H20021101">[141]input!#REF!</definedName>
    <definedName name="SC2HPre20020501">[141]input!#REF!</definedName>
    <definedName name="SC2NH19990801">[141]input!#REF!</definedName>
    <definedName name="SC2NH20020501">[141]input!#REF!</definedName>
    <definedName name="SC2NH20021101">[141]input!#REF!</definedName>
    <definedName name="SC319990801">[141]input!#REF!</definedName>
    <definedName name="SC320020501">[141]input!#REF!</definedName>
    <definedName name="SC320021101">[141]input!#REF!</definedName>
    <definedName name="sc3bill" localSheetId="8">#REF!</definedName>
    <definedName name="sc3bill" localSheetId="16">#REF!</definedName>
    <definedName name="sc3bill" localSheetId="51">#REF!</definedName>
    <definedName name="sc3bill">#REF!</definedName>
    <definedName name="SC3Pre20020501" localSheetId="8">[141]input!#REF!</definedName>
    <definedName name="SC3Pre20020501" localSheetId="16">[141]input!#REF!</definedName>
    <definedName name="SC3Pre20020501" localSheetId="51">[141]input!#REF!</definedName>
    <definedName name="SC3Pre20020501">[141]input!#REF!</definedName>
    <definedName name="SCD" localSheetId="8">#REF!</definedName>
    <definedName name="SCD" localSheetId="16">#REF!</definedName>
    <definedName name="SCD" localSheetId="51">#REF!</definedName>
    <definedName name="SCD">#REF!</definedName>
    <definedName name="SCENARIO" localSheetId="8">#REF!</definedName>
    <definedName name="SCENARIO" localSheetId="16">#REF!</definedName>
    <definedName name="SCENARIO" localSheetId="51">#REF!</definedName>
    <definedName name="SCENARIO">#REF!</definedName>
    <definedName name="SCH" localSheetId="8">#REF!</definedName>
    <definedName name="SCH" localSheetId="43">#REF!</definedName>
    <definedName name="SCH" localSheetId="51">#REF!</definedName>
    <definedName name="SCH">#REF!</definedName>
    <definedName name="SCH.034">#REF!</definedName>
    <definedName name="Sch_M_Cum" localSheetId="43">#REF!</definedName>
    <definedName name="Sch_M_Cum">#REF!</definedName>
    <definedName name="Sch_M_CurrMth" localSheetId="43">#REF!</definedName>
    <definedName name="Sch_M_CurrMth">#REF!</definedName>
    <definedName name="Sch_M_Prior_P" localSheetId="43">#REF!</definedName>
    <definedName name="Sch_M_Prior_P">#REF!</definedName>
    <definedName name="SCH1A">#REF!</definedName>
    <definedName name="SCH402A">#REF!</definedName>
    <definedName name="SCHEDULE_2">#REF!</definedName>
    <definedName name="SCHEDULE_2A">#REF!</definedName>
    <definedName name="SCHEDULE_2A_2">#REF!</definedName>
    <definedName name="SCHEDULE_4">#REF!</definedName>
    <definedName name="schumacher">#REF!</definedName>
    <definedName name="sd" localSheetId="16">'[8]47'!#REF!</definedName>
    <definedName name="sd" localSheetId="38">'[8]47'!#REF!</definedName>
    <definedName name="sd">'[8]47'!#REF!</definedName>
    <definedName name="SDATE" localSheetId="8">#REF!</definedName>
    <definedName name="SDATE" localSheetId="16">#REF!</definedName>
    <definedName name="SDATE" localSheetId="51">#REF!</definedName>
    <definedName name="SDATE">#REF!</definedName>
    <definedName name="sdfg" localSheetId="8" hidden="1">{#N/A,#N/A,FALSE,"Aging Summary";#N/A,#N/A,FALSE,"Ratio Analysis";#N/A,#N/A,FALSE,"Test 120 Day Accts";#N/A,#N/A,FALSE,"Tickmarks"}</definedName>
    <definedName name="sdfg" localSheetId="16" hidden="1">{#N/A,#N/A,FALSE,"Aging Summary";#N/A,#N/A,FALSE,"Ratio Analysis";#N/A,#N/A,FALSE,"Test 120 Day Accts";#N/A,#N/A,FALSE,"Tickmarks"}</definedName>
    <definedName name="sdfg" localSheetId="51" hidden="1">{#N/A,#N/A,FALSE,"Aging Summary";#N/A,#N/A,FALSE,"Ratio Analysis";#N/A,#N/A,FALSE,"Test 120 Day Accts";#N/A,#N/A,FALSE,"Tickmarks"}</definedName>
    <definedName name="sdfg" hidden="1">{#N/A,#N/A,FALSE,"Aging Summary";#N/A,#N/A,FALSE,"Ratio Analysis";#N/A,#N/A,FALSE,"Test 120 Day Accts";#N/A,#N/A,FALSE,"Tickmarks"}</definedName>
    <definedName name="sdfsdfdasfd" localSheetId="8">#REF!</definedName>
    <definedName name="sdfsdfdasfd" localSheetId="16">#REF!</definedName>
    <definedName name="sdfsdfdasfd" localSheetId="38">#REF!</definedName>
    <definedName name="sdfsdfdasfd" localSheetId="51">#REF!</definedName>
    <definedName name="sdfsdfdasfd">#REF!</definedName>
    <definedName name="se" localSheetId="8">#REF!</definedName>
    <definedName name="se" localSheetId="51">#REF!</definedName>
    <definedName name="se">#REF!</definedName>
    <definedName name="send">#REF!</definedName>
    <definedName name="Sep_rev">'[142]Aug Output (2)'!$A$18:$L$112</definedName>
    <definedName name="SEPT" localSheetId="8">#REF!</definedName>
    <definedName name="SEPT" localSheetId="16">#REF!</definedName>
    <definedName name="SEPT" localSheetId="51">#REF!</definedName>
    <definedName name="SEPT">#REF!</definedName>
    <definedName name="September" localSheetId="8">#REF!</definedName>
    <definedName name="September" localSheetId="16">#REF!</definedName>
    <definedName name="September" localSheetId="38">#REF!</definedName>
    <definedName name="September" localSheetId="51">#REF!</definedName>
    <definedName name="September">#REF!</definedName>
    <definedName name="service" localSheetId="16">#REF!</definedName>
    <definedName name="service" localSheetId="38">#REF!</definedName>
    <definedName name="service" localSheetId="51">#REF!</definedName>
    <definedName name="service">#REF!</definedName>
    <definedName name="service00" localSheetId="16">#REF!</definedName>
    <definedName name="service00" localSheetId="38">#REF!</definedName>
    <definedName name="service00">#REF!</definedName>
    <definedName name="service99" localSheetId="16">#REF!</definedName>
    <definedName name="service99">#REF!</definedName>
    <definedName name="SERVICES">#REF!</definedName>
    <definedName name="Setoff">#REF!</definedName>
    <definedName name="SFD" localSheetId="16">#REF!</definedName>
    <definedName name="SFD">#REF!</definedName>
    <definedName name="SFV" localSheetId="16">#REF!</definedName>
    <definedName name="SFV">#REF!</definedName>
    <definedName name="sg">#REF!</definedName>
    <definedName name="Shared" localSheetId="8">'103'!Shared</definedName>
    <definedName name="Shared" localSheetId="16">[42]!Shared</definedName>
    <definedName name="Shared" localSheetId="38">'252'!Shared</definedName>
    <definedName name="Shared" localSheetId="51">#N/A</definedName>
    <definedName name="Shared">'103'!Shared</definedName>
    <definedName name="SIA" localSheetId="8">#REF!</definedName>
    <definedName name="SIA" localSheetId="16">#REF!</definedName>
    <definedName name="SIA" localSheetId="51">#REF!</definedName>
    <definedName name="SIA">#REF!</definedName>
    <definedName name="SIXSIDE" localSheetId="8">#REF!</definedName>
    <definedName name="SIXSIDE" localSheetId="38">#REF!</definedName>
    <definedName name="SIXSIDE" localSheetId="43">#REF!</definedName>
    <definedName name="SIXSIDE" localSheetId="51">#REF!</definedName>
    <definedName name="SIXSIDE">#REF!</definedName>
    <definedName name="SmoothingConstant" hidden="1">[75]Exponential_Smoothing!$D$5</definedName>
    <definedName name="SO_SUM_HISTORY" localSheetId="8">#REF!</definedName>
    <definedName name="SO_SUM_HISTORY" localSheetId="16">#REF!</definedName>
    <definedName name="SO_SUM_HISTORY" localSheetId="51">#REF!</definedName>
    <definedName name="SO_SUM_HISTORY">#REF!</definedName>
    <definedName name="SONY" localSheetId="8">#REF!</definedName>
    <definedName name="SONY" localSheetId="16">#REF!</definedName>
    <definedName name="SONY" localSheetId="51">#REF!</definedName>
    <definedName name="SONY">#REF!</definedName>
    <definedName name="SOURCE" localSheetId="8">#REF!</definedName>
    <definedName name="SOURCE" localSheetId="16">#REF!</definedName>
    <definedName name="SOURCE" localSheetId="51">#REF!</definedName>
    <definedName name="SOURCE">#REF!</definedName>
    <definedName name="Special_Complex">[46]DropDown_List!$V$2:$V$3</definedName>
    <definedName name="SPEHS" localSheetId="8">#REF!</definedName>
    <definedName name="SPEHS" localSheetId="16">#REF!</definedName>
    <definedName name="SPEHS" localSheetId="51">#REF!</definedName>
    <definedName name="SPEHS">#REF!</definedName>
    <definedName name="spest" localSheetId="8">#REF!</definedName>
    <definedName name="spest" localSheetId="16">#REF!</definedName>
    <definedName name="spest" localSheetId="51">#REF!</definedName>
    <definedName name="spest">#REF!</definedName>
    <definedName name="Split_Tble">[115]Splits!$A$3:$E$51</definedName>
    <definedName name="Splits">[143]Splits!$A$4:$D$9</definedName>
    <definedName name="Splits_Bud" localSheetId="8">#REF!</definedName>
    <definedName name="Splits_Bud" localSheetId="16">#REF!</definedName>
    <definedName name="Splits_Bud" localSheetId="51">#REF!</definedName>
    <definedName name="Splits_Bud">#REF!</definedName>
    <definedName name="Splits2" localSheetId="8">#REF!</definedName>
    <definedName name="Splits2" localSheetId="16">#REF!</definedName>
    <definedName name="Splits2" localSheetId="51">#REF!</definedName>
    <definedName name="Splits2">#REF!</definedName>
    <definedName name="SPPlan" localSheetId="8">#REF!</definedName>
    <definedName name="SPPlan" localSheetId="16">#REF!</definedName>
    <definedName name="SPPlan" localSheetId="51">#REF!</definedName>
    <definedName name="SPPlan">#REF!</definedName>
    <definedName name="SPSmallCapital">#REF!</definedName>
    <definedName name="ss" localSheetId="16">'[144]216'!#REF!</definedName>
    <definedName name="ss" localSheetId="38">'[144]216'!#REF!</definedName>
    <definedName name="ss">'[144]216'!#REF!</definedName>
    <definedName name="ss_12" localSheetId="8">#REF!</definedName>
    <definedName name="ss_12" localSheetId="16">#REF!</definedName>
    <definedName name="ss_12" localSheetId="38">#REF!</definedName>
    <definedName name="ss_12" localSheetId="43">#REF!</definedName>
    <definedName name="ss_12" localSheetId="51">#REF!</definedName>
    <definedName name="ss_12">#REF!</definedName>
    <definedName name="SSS" localSheetId="8" hidden="1">{#N/A,#N/A,FALSE,"Aging Summary";#N/A,#N/A,FALSE,"Ratio Analysis";#N/A,#N/A,FALSE,"Test 120 Day Accts";#N/A,#N/A,FALSE,"Tickmarks"}</definedName>
    <definedName name="SSS" localSheetId="16" hidden="1">{#N/A,#N/A,FALSE,"Aging Summary";#N/A,#N/A,FALSE,"Ratio Analysis";#N/A,#N/A,FALSE,"Test 120 Day Accts";#N/A,#N/A,FALSE,"Tickmarks"}</definedName>
    <definedName name="SSS" localSheetId="51" hidden="1">{#N/A,#N/A,FALSE,"Aging Summary";#N/A,#N/A,FALSE,"Ratio Analysis";#N/A,#N/A,FALSE,"Test 120 Day Accts";#N/A,#N/A,FALSE,"Tickmarks"}</definedName>
    <definedName name="SSS" hidden="1">{#N/A,#N/A,FALSE,"Aging Summary";#N/A,#N/A,FALSE,"Ratio Analysis";#N/A,#N/A,FALSE,"Test 120 Day Accts";#N/A,#N/A,FALSE,"Tickmarks"}</definedName>
    <definedName name="SSSSSSS" localSheetId="8" hidden="1">{#N/A,#N/A,FALSE,"Aging Summary";#N/A,#N/A,FALSE,"Ratio Analysis";#N/A,#N/A,FALSE,"Test 120 Day Accts";#N/A,#N/A,FALSE,"Tickmarks"}</definedName>
    <definedName name="SSSSSSS" localSheetId="16" hidden="1">{#N/A,#N/A,FALSE,"Aging Summary";#N/A,#N/A,FALSE,"Ratio Analysis";#N/A,#N/A,FALSE,"Test 120 Day Accts";#N/A,#N/A,FALSE,"Tickmarks"}</definedName>
    <definedName name="SSSSSSS" localSheetId="51" hidden="1">{#N/A,#N/A,FALSE,"Aging Summary";#N/A,#N/A,FALSE,"Ratio Analysis";#N/A,#N/A,FALSE,"Test 120 Day Accts";#N/A,#N/A,FALSE,"Tickmarks"}</definedName>
    <definedName name="SSSSSSS" hidden="1">{#N/A,#N/A,FALSE,"Aging Summary";#N/A,#N/A,FALSE,"Ratio Analysis";#N/A,#N/A,FALSE,"Test 120 Day Accts";#N/A,#N/A,FALSE,"Tickmarks"}</definedName>
    <definedName name="StartCell" hidden="1">[75]Menu!$A$2</definedName>
    <definedName name="StartDate">'[145]Dates and Other Data'!$C$14</definedName>
    <definedName name="Status" localSheetId="8">#REF!</definedName>
    <definedName name="Status" localSheetId="16">#REF!</definedName>
    <definedName name="Status" localSheetId="51">#REF!</definedName>
    <definedName name="Status">#REF!</definedName>
    <definedName name="steam_2002" localSheetId="8">#REF!</definedName>
    <definedName name="steam_2002" localSheetId="16">#REF!</definedName>
    <definedName name="steam_2002" localSheetId="51">#REF!</definedName>
    <definedName name="steam_2002">#REF!</definedName>
    <definedName name="Steam_Allocation_2000_2001" localSheetId="8">#REF!</definedName>
    <definedName name="Steam_Allocation_2000_2001" localSheetId="16">#REF!</definedName>
    <definedName name="Steam_Allocation_2000_2001" localSheetId="51">#REF!</definedName>
    <definedName name="Steam_Allocation_2000_2001">#REF!</definedName>
    <definedName name="Steam_Production">#REF!</definedName>
    <definedName name="Steam01">#REF!</definedName>
    <definedName name="Steam01a">#REF!</definedName>
    <definedName name="Steam02">#REF!</definedName>
    <definedName name="Steam03">#REF!</definedName>
    <definedName name="Steam04">#REF!</definedName>
    <definedName name="Steam05">#REF!</definedName>
    <definedName name="Steam06">#REF!</definedName>
    <definedName name="Steam07">#REF!</definedName>
    <definedName name="Steam08">#REF!</definedName>
    <definedName name="Steam09">#REF!</definedName>
    <definedName name="Steam09a">#REF!</definedName>
    <definedName name="Steam10">#REF!</definedName>
    <definedName name="Steam10A">#REF!</definedName>
    <definedName name="Steam11">#REF!</definedName>
    <definedName name="Steam12">#REF!</definedName>
    <definedName name="STONYPOINT" localSheetId="38">#REF!</definedName>
    <definedName name="STONYPOINT">#REF!</definedName>
    <definedName name="STOR_SPREAD" localSheetId="38">#REF!</definedName>
    <definedName name="STOR_SPREAD">#REF!</definedName>
    <definedName name="Strat_TBL">[49]Pivot_AssetFuel!$CB$31:$CD$53</definedName>
    <definedName name="Substation" localSheetId="8">#REF!</definedName>
    <definedName name="Substation" localSheetId="16">#REF!</definedName>
    <definedName name="Substation" localSheetId="43">#REF!</definedName>
    <definedName name="Substation" localSheetId="51">#REF!</definedName>
    <definedName name="Substation">#REF!</definedName>
    <definedName name="SUM" localSheetId="8">#REF!</definedName>
    <definedName name="SUM" localSheetId="51">#REF!</definedName>
    <definedName name="SUM">#REF!</definedName>
    <definedName name="Summ2000" localSheetId="8">#REF!</definedName>
    <definedName name="Summ2000" localSheetId="51">#REF!</definedName>
    <definedName name="Summ2000">#REF!</definedName>
    <definedName name="summ2001">#REF!</definedName>
    <definedName name="summ2002">#REF!</definedName>
    <definedName name="summ2003">#REF!</definedName>
    <definedName name="summ2004">#REF!</definedName>
    <definedName name="summ2005">#REF!</definedName>
    <definedName name="SUMMARY" localSheetId="16">#REF!</definedName>
    <definedName name="SUMMARY">#REF!</definedName>
    <definedName name="Summary_Table">#REF!</definedName>
    <definedName name="SUMMARY1">#REF!</definedName>
    <definedName name="SUMMARY2">#REF!</definedName>
    <definedName name="SUMMARY3">#REF!</definedName>
    <definedName name="SUMMARY5">#REF!</definedName>
    <definedName name="SummRev">#REF!</definedName>
    <definedName name="SumQuant" localSheetId="16">#REF!</definedName>
    <definedName name="SumQuant">#REF!</definedName>
    <definedName name="SumRev" localSheetId="16">#REF!</definedName>
    <definedName name="SumRev">#REF!</definedName>
    <definedName name="t" localSheetId="16">'[8]85'!#REF!</definedName>
    <definedName name="t" localSheetId="38">'[8]85'!#REF!</definedName>
    <definedName name="t">'[8]85'!#REF!</definedName>
    <definedName name="TAB_DIS" localSheetId="8">#REF!</definedName>
    <definedName name="TAB_DIS" localSheetId="16">#REF!</definedName>
    <definedName name="TAB_DIS" localSheetId="38">#REF!</definedName>
    <definedName name="TAB_DIS" localSheetId="51">#REF!</definedName>
    <definedName name="TAB_DIS">#REF!</definedName>
    <definedName name="TAB_KR_FUT" localSheetId="38">#REF!</definedName>
    <definedName name="TAB_KR_FUT">#REF!</definedName>
    <definedName name="TAB_KR_OPT" localSheetId="38">#REF!</definedName>
    <definedName name="TAB_KR_OPT">#REF!</definedName>
    <definedName name="tab_links">#REF!</definedName>
    <definedName name="TAB_MON">#REF!</definedName>
    <definedName name="TAB_MON_LETR">#REF!</definedName>
    <definedName name="TAB_NYMEX">[104]T_NYMEX!$B$7:$E$547</definedName>
    <definedName name="TAB_NYMEX_HYP" localSheetId="8">#REF!</definedName>
    <definedName name="TAB_NYMEX_HYP" localSheetId="16">#REF!</definedName>
    <definedName name="TAB_NYMEX_HYP" localSheetId="38">#REF!</definedName>
    <definedName name="TAB_NYMEX_HYP" localSheetId="51">#REF!</definedName>
    <definedName name="TAB_NYMEX_HYP">#REF!</definedName>
    <definedName name="TAB_NYMEX_UNDRLN">[104]T_NYMEX!$C$7:$D$78</definedName>
    <definedName name="tab_open_positions" localSheetId="8">#REF!</definedName>
    <definedName name="tab_open_positions" localSheetId="16">#REF!</definedName>
    <definedName name="tab_open_positions" localSheetId="38">#REF!</definedName>
    <definedName name="tab_open_positions" localSheetId="51">#REF!</definedName>
    <definedName name="tab_open_positions">#REF!</definedName>
    <definedName name="TAB_STO_INJ_ALL" localSheetId="38">#REF!</definedName>
    <definedName name="TAB_STO_INJ_ALL">#REF!</definedName>
    <definedName name="TAB_STO_INJ_WSS" localSheetId="38">#REF!</definedName>
    <definedName name="TAB_STO_INJ_WSS">#REF!</definedName>
    <definedName name="TABLE" localSheetId="8">#REF!</definedName>
    <definedName name="TABLE" localSheetId="16">#REF!</definedName>
    <definedName name="TABLE" localSheetId="38">#REF!</definedName>
    <definedName name="TABLE">Table!$A$1</definedName>
    <definedName name="TABLE_49" localSheetId="8">#REF!</definedName>
    <definedName name="TABLE_49" localSheetId="16">#REF!</definedName>
    <definedName name="TABLE_49" localSheetId="43">#REF!</definedName>
    <definedName name="TABLE_49">#REF!</definedName>
    <definedName name="TABLE_68" localSheetId="8">#REF!</definedName>
    <definedName name="TABLE_68" localSheetId="43">#REF!</definedName>
    <definedName name="TABLE_68">#REF!</definedName>
    <definedName name="TABLE95">#N/A</definedName>
    <definedName name="TABLEDEFAULTGM">[60]CONTROLS!$A$37:$B$41</definedName>
    <definedName name="TABLENAMES">[60]CONTROLS!$A$27:$B$34</definedName>
    <definedName name="TABLEPM" localSheetId="8">#REF!</definedName>
    <definedName name="TABLEPM" localSheetId="16">#REF!</definedName>
    <definedName name="TABLEPM" localSheetId="38">#REF!</definedName>
    <definedName name="TABLEPM">Table!$B$188:$B$196</definedName>
    <definedName name="TABLEPM_49" localSheetId="8">#REF!</definedName>
    <definedName name="TABLEPM_49" localSheetId="16">#REF!</definedName>
    <definedName name="TABLEPM_49" localSheetId="43">#REF!</definedName>
    <definedName name="TABLEPM_49" localSheetId="51">#REF!</definedName>
    <definedName name="TABLEPM_49">#REF!</definedName>
    <definedName name="TABLEPM_68" localSheetId="8">#REF!</definedName>
    <definedName name="TABLEPM_68" localSheetId="43">#REF!</definedName>
    <definedName name="TABLEPM_68" localSheetId="51">#REF!</definedName>
    <definedName name="TABLEPM_68">#REF!</definedName>
    <definedName name="TAX" localSheetId="8">#REF!</definedName>
    <definedName name="TAX" localSheetId="51">#REF!</definedName>
    <definedName name="TAX">#REF!</definedName>
    <definedName name="tb_bs" localSheetId="16">#REF!</definedName>
    <definedName name="tb_bs">#REF!</definedName>
    <definedName name="tcp" localSheetId="16">#REF!</definedName>
    <definedName name="tcp">#REF!</definedName>
    <definedName name="tel_uncol">#REF!</definedName>
    <definedName name="Telephone" hidden="1">[53]Menu!$C$9</definedName>
    <definedName name="tempcursor" localSheetId="8">#REF!</definedName>
    <definedName name="tempcursor" localSheetId="16">#REF!</definedName>
    <definedName name="tempcursor" localSheetId="51">#REF!</definedName>
    <definedName name="tempcursor">#REF!</definedName>
    <definedName name="TENANT_NAME___SUITE" localSheetId="8">#REF!</definedName>
    <definedName name="TENANT_NAME___SUITE" localSheetId="16">#REF!</definedName>
    <definedName name="TENANT_NAME___SUITE" localSheetId="51">#REF!</definedName>
    <definedName name="TENANT_NAME___SUITE">#REF!</definedName>
    <definedName name="TEST" localSheetId="8">#REF!</definedName>
    <definedName name="TEST" localSheetId="51">#REF!</definedName>
    <definedName name="TEST">#REF!</definedName>
    <definedName name="ThermCheck">#REF!</definedName>
    <definedName name="ThermRec">#REF!</definedName>
    <definedName name="therms">"sc1transportbill"</definedName>
    <definedName name="TITLE">#N/A</definedName>
    <definedName name="TITLEC">#REF!</definedName>
    <definedName name="TITLER">#REF!</definedName>
    <definedName name="TITLES">#REF!</definedName>
    <definedName name="TOT">#REF!</definedName>
    <definedName name="Total" localSheetId="16">#REF!</definedName>
    <definedName name="Total">#REF!</definedName>
    <definedName name="Total_gas_steam" localSheetId="16">'[146]Trade Calculations 2.28.06'!$BK$1499:$BX$1525</definedName>
    <definedName name="Total_gas_steam" localSheetId="38">'[146]Trade Calculations 2.28.06'!$BK$1499:$BX$1525</definedName>
    <definedName name="Total_gas_steam">'[146]Trade Calculations 2.28.06'!$BK$1499:$BX$1525</definedName>
    <definedName name="total_trip" localSheetId="8">#REF!</definedName>
    <definedName name="total_trip" localSheetId="16">#REF!</definedName>
    <definedName name="total_trip" localSheetId="38">#REF!</definedName>
    <definedName name="total_trip" localSheetId="51">#REF!</definedName>
    <definedName name="total_trip">#REF!</definedName>
    <definedName name="TotalProration" localSheetId="8">#REF!</definedName>
    <definedName name="TotalProration" localSheetId="51">#REF!</definedName>
    <definedName name="TotalProration">#REF!</definedName>
    <definedName name="TOTDAYS" localSheetId="51">#REF!</definedName>
    <definedName name="TOTDAYS">#REF!</definedName>
    <definedName name="Trade_Input_to_Mrktomrkt" localSheetId="38">#REF!</definedName>
    <definedName name="Trade_Input_to_Mrktomrkt">#REF!</definedName>
    <definedName name="trans" localSheetId="38">#REF!</definedName>
    <definedName name="trans">#REF!</definedName>
    <definedName name="TRANS\STG">#REF!</definedName>
    <definedName name="TRANSFER">#REF!</definedName>
    <definedName name="transfer1p">#REF!</definedName>
    <definedName name="transfer2">#REF!</definedName>
    <definedName name="transfer2p">#REF!</definedName>
    <definedName name="Travel_and_Entertainment" localSheetId="16">#REF!</definedName>
    <definedName name="Travel_and_Entertainment">#REF!</definedName>
    <definedName name="trends">[71]Trends!$B$12:$AG$67</definedName>
    <definedName name="Trial_balance" localSheetId="8">#REF!</definedName>
    <definedName name="Trial_balance" localSheetId="16">#REF!</definedName>
    <definedName name="Trial_balance" localSheetId="51">#REF!</definedName>
    <definedName name="Trial_balance">#REF!</definedName>
    <definedName name="trialbalance" localSheetId="8">#REF!</definedName>
    <definedName name="trialbalance" localSheetId="51">#REF!</definedName>
    <definedName name="trialbalance">#REF!</definedName>
    <definedName name="trt" localSheetId="8">#REF!</definedName>
    <definedName name="trt" localSheetId="51">#REF!</definedName>
    <definedName name="trt">#REF!</definedName>
    <definedName name="TSCAmounts">#REF!</definedName>
    <definedName name="TSClookup">'[147]Input Sheet'!$D$3:$BC$11</definedName>
    <definedName name="TSCRateLk">'[147]Jan07 through DEC 07'!$I$34:$U$56</definedName>
    <definedName name="TSCRateLk08">'[147]Jan08 through DEC 08'!$I$34:$U$56</definedName>
    <definedName name="TSCRateLook">'[147]Jan06 through DEC 06'!$I$33:$U$54</definedName>
    <definedName name="TSCTable" localSheetId="8">#REF!</definedName>
    <definedName name="TSCTable" localSheetId="16">#REF!</definedName>
    <definedName name="TSCTable" localSheetId="51">#REF!</definedName>
    <definedName name="TSCTable">#REF!</definedName>
    <definedName name="TTD" localSheetId="8">#REF!</definedName>
    <definedName name="TTD" localSheetId="16">#REF!</definedName>
    <definedName name="TTD" localSheetId="51">#REF!</definedName>
    <definedName name="TTD">#REF!</definedName>
    <definedName name="txtBoxTitleConnectInfo">"txtBoxTitle"</definedName>
    <definedName name="txtBoxTitleCreateTemplate">"txtBoxTitle"</definedName>
    <definedName name="txtBoxTitleInputData">"txtBoxTitle"</definedName>
    <definedName name="txtBoxTitleStageSubmitData">"txtBoxTitle"</definedName>
    <definedName name="TypeAnn" localSheetId="8">#REF!</definedName>
    <definedName name="TypeAnn" localSheetId="16">#REF!</definedName>
    <definedName name="TypeAnn" localSheetId="51">#REF!</definedName>
    <definedName name="TypeAnn">#REF!</definedName>
    <definedName name="u" localSheetId="8" hidden="1">{#N/A,#N/A,FALSE,"Aging Summary";#N/A,#N/A,FALSE,"Ratio Analysis";#N/A,#N/A,FALSE,"Test 120 Day Accts";#N/A,#N/A,FALSE,"Tickmarks"}</definedName>
    <definedName name="u" localSheetId="16" hidden="1">{#N/A,#N/A,FALSE,"Aging Summary";#N/A,#N/A,FALSE,"Ratio Analysis";#N/A,#N/A,FALSE,"Test 120 Day Accts";#N/A,#N/A,FALSE,"Tickmarks"}</definedName>
    <definedName name="u" localSheetId="51" hidden="1">{#N/A,#N/A,FALSE,"Aging Summary";#N/A,#N/A,FALSE,"Ratio Analysis";#N/A,#N/A,FALSE,"Test 120 Day Accts";#N/A,#N/A,FALSE,"Tickmarks"}</definedName>
    <definedName name="u" hidden="1">{#N/A,#N/A,FALSE,"Aging Summary";#N/A,#N/A,FALSE,"Ratio Analysis";#N/A,#N/A,FALSE,"Test 120 Day Accts";#N/A,#N/A,FALSE,"Tickmarks"}</definedName>
    <definedName name="UHC">#REF!</definedName>
    <definedName name="Units" hidden="1">[53]Menu!$C$18</definedName>
    <definedName name="unrealized_P_L_for_ERM" localSheetId="8">#REF!</definedName>
    <definedName name="unrealized_P_L_for_ERM" localSheetId="16">#REF!</definedName>
    <definedName name="unrealized_P_L_for_ERM" localSheetId="51">#REF!</definedName>
    <definedName name="unrealized_P_L_for_ERM">#REF!</definedName>
    <definedName name="USED" localSheetId="8">#REF!</definedName>
    <definedName name="USED">#REF!</definedName>
    <definedName name="Validation" localSheetId="16">[148]Sheet2!$A$1:$A$2</definedName>
    <definedName name="Validation" localSheetId="38">[148]Sheet2!$A$1:$A$2</definedName>
    <definedName name="Validation">[148]Sheet2!$A$1:$A$2</definedName>
    <definedName name="Valuation_Date" localSheetId="8">#REF!</definedName>
    <definedName name="Valuation_Date" localSheetId="16">#REF!</definedName>
    <definedName name="Valuation_Date" localSheetId="51">#REF!</definedName>
    <definedName name="Valuation_Date">#REF!</definedName>
    <definedName name="VaR_By_Strat_Tbl" localSheetId="8">'[149]VaR by Strategy'!#REF!</definedName>
    <definedName name="VaR_By_Strat_Tbl" localSheetId="16">'[149]VaR by Strategy'!#REF!</definedName>
    <definedName name="VaR_By_Strat_Tbl" localSheetId="51">'[149]VaR by Strategy'!#REF!</definedName>
    <definedName name="VaR_By_Strat_Tbl">'[149]VaR by Strategy'!#REF!</definedName>
    <definedName name="Var_Pay" localSheetId="8">#REF!</definedName>
    <definedName name="Var_Pay" localSheetId="16">#REF!</definedName>
    <definedName name="Var_Pay" localSheetId="51">#REF!</definedName>
    <definedName name="Var_Pay">#REF!</definedName>
    <definedName name="VARDETAILCAP">[60]DATA!$D$4</definedName>
    <definedName name="VARIATIONYR" localSheetId="8">#REF!</definedName>
    <definedName name="VARIATIONYR" localSheetId="16">#REF!</definedName>
    <definedName name="VARIATIONYR" localSheetId="51">#REF!</definedName>
    <definedName name="VARIATIONYR">#REF!</definedName>
    <definedName name="vartp" localSheetId="8">#REF!</definedName>
    <definedName name="vartp" localSheetId="38">#REF!</definedName>
    <definedName name="vartp" localSheetId="51">#REF!</definedName>
    <definedName name="vartp">#REF!</definedName>
    <definedName name="VAULTS">#REF!</definedName>
    <definedName name="Vaults_New">#REF!</definedName>
    <definedName name="vend">#REF!</definedName>
    <definedName name="Version" hidden="1">[53]Menu!$C$16</definedName>
    <definedName name="vital5">'[87]Customize Your Invoice'!$E$15</definedName>
    <definedName name="Web" hidden="1">[53]Menu!$C$12</definedName>
    <definedName name="WEEKLY" localSheetId="8">#REF!</definedName>
    <definedName name="WEEKLY" localSheetId="16">#REF!</definedName>
    <definedName name="WEEKLY" localSheetId="51">#REF!</definedName>
    <definedName name="WEEKLY">#REF!</definedName>
    <definedName name="WEEKLY1" localSheetId="8">#REF!</definedName>
    <definedName name="WEEKLY1" localSheetId="16">#REF!</definedName>
    <definedName name="WEEKLY1" localSheetId="51">#REF!</definedName>
    <definedName name="WEEKLY1">#REF!</definedName>
    <definedName name="WEEKLY2" localSheetId="8">#REF!</definedName>
    <definedName name="WEEKLY2" localSheetId="16">#REF!</definedName>
    <definedName name="WEEKLY2" localSheetId="51">#REF!</definedName>
    <definedName name="WEEKLY2">#REF!</definedName>
    <definedName name="WEEKLY3">#REF!</definedName>
    <definedName name="WESTCHESTER">'[9]DD &amp; Transportation MRA'!#REF!</definedName>
    <definedName name="Whocares" localSheetId="8">'103'!Whocares</definedName>
    <definedName name="Whocares" localSheetId="16">[42]!Whocares</definedName>
    <definedName name="Whocares" localSheetId="38">'252'!Whocares</definedName>
    <definedName name="Whocares" localSheetId="51">#N/A</definedName>
    <definedName name="Whocares">'103'!Whocares</definedName>
    <definedName name="Whogives" localSheetId="8">'103'!Whogives</definedName>
    <definedName name="Whogives" localSheetId="16">[42]!Whogives</definedName>
    <definedName name="Whogives" localSheetId="38">'252'!Whogives</definedName>
    <definedName name="Whogives" localSheetId="51">#N/A</definedName>
    <definedName name="Whogives">'103'!Whogives</definedName>
    <definedName name="wlkednjfc" localSheetId="8" hidden="1">{#N/A,#N/A,FALSE,"Aging Summary";#N/A,#N/A,FALSE,"Ratio Analysis";#N/A,#N/A,FALSE,"Test 120 Day Accts";#N/A,#N/A,FALSE,"Tickmarks"}</definedName>
    <definedName name="wlkednjfc" localSheetId="16" hidden="1">{#N/A,#N/A,FALSE,"Aging Summary";#N/A,#N/A,FALSE,"Ratio Analysis";#N/A,#N/A,FALSE,"Test 120 Day Accts";#N/A,#N/A,FALSE,"Tickmarks"}</definedName>
    <definedName name="wlkednjfc" localSheetId="51" hidden="1">{#N/A,#N/A,FALSE,"Aging Summary";#N/A,#N/A,FALSE,"Ratio Analysis";#N/A,#N/A,FALSE,"Test 120 Day Accts";#N/A,#N/A,FALSE,"Tickmarks"}</definedName>
    <definedName name="wlkednjfc" hidden="1">{#N/A,#N/A,FALSE,"Aging Summary";#N/A,#N/A,FALSE,"Ratio Analysis";#N/A,#N/A,FALSE,"Test 120 Day Accts";#N/A,#N/A,FALSE,"Tickmarks"}</definedName>
    <definedName name="WorkDayDue">[86]DropDown!$J$14:$J$24</definedName>
    <definedName name="WorkDayPost">[86]DropDown!$N$14:$N$25</definedName>
    <definedName name="workpaper" localSheetId="8" hidden="1">{#N/A,#N/A,FALSE,"Month";#N/A,#N/A,FALSE,"Period";#N/A,#N/A,FALSE,"12 Month";#N/A,#N/A,FALSE,"Quarter"}</definedName>
    <definedName name="workpaper" localSheetId="16" hidden="1">{#N/A,#N/A,FALSE,"Month";#N/A,#N/A,FALSE,"Period";#N/A,#N/A,FALSE,"12 Month";#N/A,#N/A,FALSE,"Quarter"}</definedName>
    <definedName name="workpaper" localSheetId="51" hidden="1">{#N/A,#N/A,FALSE,"Month";#N/A,#N/A,FALSE,"Period";#N/A,#N/A,FALSE,"12 Month";#N/A,#N/A,FALSE,"Quarter"}</definedName>
    <definedName name="workpaper" hidden="1">{#N/A,#N/A,FALSE,"Month";#N/A,#N/A,FALSE,"Period";#N/A,#N/A,FALSE,"12 Month";#N/A,#N/A,FALSE,"Quarter"}</definedName>
    <definedName name="Worksheet">#REF!</definedName>
    <definedName name="wrn.Aging._.and._.Trend._.Analysis." localSheetId="8"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5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owrates." localSheetId="8" hidden="1">{"rates",#N/A,FALSE,"COSSUM"}</definedName>
    <definedName name="wrn.allowrates." localSheetId="16" hidden="1">{"rates",#N/A,FALSE,"COSSUM"}</definedName>
    <definedName name="wrn.allowrates." localSheetId="51" hidden="1">{"rates",#N/A,FALSE,"COSSUM"}</definedName>
    <definedName name="wrn.allowrates." hidden="1">{"rates",#N/A,FALSE,"COSSUM"}</definedName>
    <definedName name="wrn.Blue._.Book._.Income._.Statements." localSheetId="8" hidden="1">{#N/A,#N/A,FALSE,"Month";#N/A,#N/A,FALSE,"Period";#N/A,#N/A,FALSE,"12_Months";#N/A,#N/A,FALSE,"Quarter"}</definedName>
    <definedName name="wrn.Blue._.Book._.Income._.Statements." localSheetId="16" hidden="1">{#N/A,#N/A,FALSE,"Month";#N/A,#N/A,FALSE,"Period";#N/A,#N/A,FALSE,"12_Months";#N/A,#N/A,FALSE,"Quarter"}</definedName>
    <definedName name="wrn.Blue._.Book._.Income._.Statements." localSheetId="38" hidden="1">{#N/A,#N/A,FALSE,"Month";#N/A,#N/A,FALSE,"Period";#N/A,#N/A,FALSE,"12_Months";#N/A,#N/A,FALSE,"Quarter"}</definedName>
    <definedName name="wrn.Blue._.Book._.Income._.Statements." localSheetId="51" hidden="1">{#N/A,#N/A,FALSE,"Month";#N/A,#N/A,FALSE,"Period";#N/A,#N/A,FALSE,"12_Months";#N/A,#N/A,FALSE,"Quarter"}</definedName>
    <definedName name="wrn.Blue._.Book._.Income._.Statements." hidden="1">{#N/A,#N/A,FALSE,"Month";#N/A,#N/A,FALSE,"Period";#N/A,#N/A,FALSE,"12_Months";#N/A,#N/A,FALSE,"Quarter"}</definedName>
    <definedName name="wrn.COS." localSheetId="8" hidden="1">{"detail",#N/A,FALSE,"COSSUM"}</definedName>
    <definedName name="wrn.COS." localSheetId="16" hidden="1">{"detail",#N/A,FALSE,"COSSUM"}</definedName>
    <definedName name="wrn.COS." localSheetId="51" hidden="1">{"detail",#N/A,FALSE,"COSSUM"}</definedName>
    <definedName name="wrn.COS." hidden="1">{"detail",#N/A,FALSE,"COSSUM"}</definedName>
    <definedName name="wrn.Dept_Income_Statement." localSheetId="8" hidden="1">{#N/A,#N/A,FALSE,"Month";#N/A,#N/A,FALSE,"Period";#N/A,#N/A,FALSE,"12 Month";#N/A,#N/A,FALSE,"Quarter"}</definedName>
    <definedName name="wrn.Dept_Income_Statement." localSheetId="16" hidden="1">{#N/A,#N/A,FALSE,"Month";#N/A,#N/A,FALSE,"Period";#N/A,#N/A,FALSE,"12 Month";#N/A,#N/A,FALSE,"Quarter"}</definedName>
    <definedName name="wrn.Dept_Income_Statement." localSheetId="51" hidden="1">{#N/A,#N/A,FALSE,"Month";#N/A,#N/A,FALSE,"Period";#N/A,#N/A,FALSE,"12 Month";#N/A,#N/A,FALSE,"Quarter"}</definedName>
    <definedName name="wrn.Dept_Income_Statement." hidden="1">{#N/A,#N/A,FALSE,"Month";#N/A,#N/A,FALSE,"Period";#N/A,#N/A,FALSE,"12 Month";#N/A,#N/A,FALSE,"Quarter"}</definedName>
    <definedName name="wrn.GAC._.PRINT._.OUT." localSheetId="8" hidden="1">{#N/A,#N/A,FALSE,"JE051 PAGE 1 OF 3";#N/A,#N/A,FALSE,"JE051 PAGE 2 OF 3";#N/A,#N/A,FALSE,"JE051 PAGE 3 OF 3"}</definedName>
    <definedName name="wrn.GAC._.PRINT._.OUT." localSheetId="16" hidden="1">{#N/A,#N/A,FALSE,"JE051 PAGE 1 OF 3";#N/A,#N/A,FALSE,"JE051 PAGE 2 OF 3";#N/A,#N/A,FALSE,"JE051 PAGE 3 OF 3"}</definedName>
    <definedName name="wrn.GAC._.PRINT._.OUT." localSheetId="51" hidden="1">{#N/A,#N/A,FALSE,"JE051 PAGE 1 OF 3";#N/A,#N/A,FALSE,"JE051 PAGE 2 OF 3";#N/A,#N/A,FALSE,"JE051 PAGE 3 OF 3"}</definedName>
    <definedName name="wrn.GAC._.PRINT._.OUT." hidden="1">{#N/A,#N/A,FALSE,"JE051 PAGE 1 OF 3";#N/A,#N/A,FALSE,"JE051 PAGE 2 OF 3";#N/A,#N/A,FALSE,"JE051 PAGE 3 OF 3"}</definedName>
    <definedName name="wrn.GGR._.Network._.Exhibit." localSheetId="8" hidden="1">{"Network Summary",#N/A,TRUE,"Summary";"Piping Summary",#N/A,TRUE," Piping";"Meters Summary",#N/A,TRUE,"Meters &amp; Connections";"Connections Summary",#N/A,TRUE,"Meters &amp; Connections";"Stations Summary",#N/A,TRUE,"Stations Pivot"}</definedName>
    <definedName name="wrn.GGR._.Network._.Exhibit." localSheetId="16" hidden="1">{"Network Summary",#N/A,TRUE,"Summary";"Piping Summary",#N/A,TRUE," Piping";"Meters Summary",#N/A,TRUE,"Meters &amp; Connections";"Connections Summary",#N/A,TRUE,"Meters &amp; Connections";"Stations Summary",#N/A,TRUE,"Stations Pivot"}</definedName>
    <definedName name="wrn.GGR._.Network._.Exhibit." localSheetId="51" hidden="1">{"Network Summary",#N/A,TRUE,"Summary";"Piping Summary",#N/A,TRUE," Piping";"Meters Summary",#N/A,TRUE,"Meters &amp; Connections";"Connections Summary",#N/A,TRUE,"Meters &amp; Connections";"Stations Summary",#N/A,TRUE,"Stations Pivot"}</definedName>
    <definedName name="wrn.GGR._.Network._.Exhibit." hidden="1">{"Network Summary",#N/A,TRUE,"Summary";"Piping Summary",#N/A,TRUE," Piping";"Meters Summary",#N/A,TRUE,"Meters &amp; Connections";"Connections Summary",#N/A,TRUE,"Meters &amp; Connections";"Stations Summary",#N/A,TRUE,"Stations Pivot"}</definedName>
    <definedName name="wrn.Monthly._.Board._.Report." localSheetId="8" hidden="1">{#N/A,#N/A,TRUE,"Sheet1";#N/A,#N/A,TRUE,"Month";#N/A,#N/A,TRUE,"Forecast";#N/A,#N/A,TRUE,"Commodity"}</definedName>
    <definedName name="wrn.Monthly._.Board._.Report." localSheetId="16" hidden="1">{#N/A,#N/A,TRUE,"Sheet1";#N/A,#N/A,TRUE,"Month";#N/A,#N/A,TRUE,"Forecast";#N/A,#N/A,TRUE,"Commodity"}</definedName>
    <definedName name="wrn.Monthly._.Board._.Report." localSheetId="38" hidden="1">{#N/A,#N/A,TRUE,"Sheet1";#N/A,#N/A,TRUE,"Month";#N/A,#N/A,TRUE,"Forecast";#N/A,#N/A,TRUE,"Commodity"}</definedName>
    <definedName name="wrn.Monthly._.Board._.Report." localSheetId="51" hidden="1">{#N/A,#N/A,TRUE,"Sheet1";#N/A,#N/A,TRUE,"Month";#N/A,#N/A,TRUE,"Forecast";#N/A,#N/A,TRUE,"Commodity"}</definedName>
    <definedName name="wrn.Monthly._.Board._.Report." hidden="1">{#N/A,#N/A,TRUE,"Sheet1";#N/A,#N/A,TRUE,"Month";#N/A,#N/A,TRUE,"Forecast";#N/A,#N/A,TRUE,"Commodity"}</definedName>
    <definedName name="wrn.OandF._.Pages." localSheetId="8" hidden="1">{#N/A,#N/A,FALSE,"Total";#N/A,#N/A,FALSE,"Electric";#N/A,#N/A,FALSE,"Gas";#N/A,#N/A,FALSE,"Steam"}</definedName>
    <definedName name="wrn.OandF._.Pages." localSheetId="16" hidden="1">{#N/A,#N/A,FALSE,"Total";#N/A,#N/A,FALSE,"Electric";#N/A,#N/A,FALSE,"Gas";#N/A,#N/A,FALSE,"Steam"}</definedName>
    <definedName name="wrn.OandF._.Pages." localSheetId="38" hidden="1">{#N/A,#N/A,FALSE,"Total";#N/A,#N/A,FALSE,"Electric";#N/A,#N/A,FALSE,"Gas";#N/A,#N/A,FALSE,"Steam"}</definedName>
    <definedName name="wrn.OandF._.Pages." localSheetId="51" hidden="1">{#N/A,#N/A,FALSE,"Total";#N/A,#N/A,FALSE,"Electric";#N/A,#N/A,FALSE,"Gas";#N/A,#N/A,FALSE,"Steam"}</definedName>
    <definedName name="wrn.OandF._.Pages." hidden="1">{#N/A,#N/A,FALSE,"Total";#N/A,#N/A,FALSE,"Electric";#N/A,#N/A,FALSE,"Gas";#N/A,#N/A,FALSE,"Steam"}</definedName>
    <definedName name="wrn.Project._.Criteria." localSheetId="8" hidden="1">{#N/A,#N/A,FALSE,"Sheet1"}</definedName>
    <definedName name="wrn.Project._.Criteria." localSheetId="16" hidden="1">{#N/A,#N/A,FALSE,"Sheet1"}</definedName>
    <definedName name="wrn.Project._.Criteria." localSheetId="51" hidden="1">{#N/A,#N/A,FALSE,"Sheet1"}</definedName>
    <definedName name="wrn.Project._.Criteria." hidden="1">{#N/A,#N/A,FALSE,"Sheet1"}</definedName>
    <definedName name="wrn.ROCKLANDSCHSUMMARY1." localSheetId="8" hidden="1">{"ROCSCHSUMMARY1",#N/A,FALSE,"ROCSCH"}</definedName>
    <definedName name="wrn.ROCKLANDSCHSUMMARY1." localSheetId="16" hidden="1">{"ROCSCHSUMMARY1",#N/A,FALSE,"ROCSCH"}</definedName>
    <definedName name="wrn.ROCKLANDSCHSUMMARY1." localSheetId="38" hidden="1">{"ROCSCHSUMMARY1",#N/A,FALSE,"ROCSCH"}</definedName>
    <definedName name="wrn.ROCKLANDSCHSUMMARY1." localSheetId="51" hidden="1">{"ROCSCHSUMMARY1",#N/A,FALSE,"ROCSCH"}</definedName>
    <definedName name="wrn.ROCKLANDSCHSUMMARY1." hidden="1">{"ROCSCHSUMMARY1",#N/A,FALSE,"ROCSCH"}</definedName>
    <definedName name="wrn.ROCKTAXRATES." localSheetId="8" hidden="1">{"ROCTAXRATES",#N/A,FALSE,"ROCSCH"}</definedName>
    <definedName name="wrn.ROCKTAXRATES." localSheetId="16" hidden="1">{"ROCTAXRATES",#N/A,FALSE,"ROCSCH"}</definedName>
    <definedName name="wrn.ROCKTAXRATES." localSheetId="38" hidden="1">{"ROCTAXRATES",#N/A,FALSE,"ROCSCH"}</definedName>
    <definedName name="wrn.ROCKTAXRATES." localSheetId="51" hidden="1">{"ROCTAXRATES",#N/A,FALSE,"ROCSCH"}</definedName>
    <definedName name="wrn.ROCKTAXRATES." hidden="1">{"ROCTAXRATES",#N/A,FALSE,"ROCSCH"}</definedName>
    <definedName name="wrn.Schedule._.M._.Current._.Period." localSheetId="8" hidden="1">{"Schedule M Current Period",#N/A,FALSE,"TAX COMPUTATION"}</definedName>
    <definedName name="wrn.Schedule._.M._.Current._.Period." localSheetId="16" hidden="1">{"Schedule M Current Period",#N/A,FALSE,"TAX COMPUTATION"}</definedName>
    <definedName name="wrn.Schedule._.M._.Current._.Period." localSheetId="38" hidden="1">{"Schedule M Current Period",#N/A,FALSE,"TAX COMPUTATION"}</definedName>
    <definedName name="wrn.Schedule._.M._.Current._.Period." localSheetId="43" hidden="1">{"Schedule M Current Period",#N/A,FALSE,"TAX COMPUTATION"}</definedName>
    <definedName name="wrn.Schedule._.M._.Current._.Period." localSheetId="51" hidden="1">{"Schedule M Current Period",#N/A,FALSE,"TAX COMPUTATION"}</definedName>
    <definedName name="wrn.Schedule._.M._.Current._.Period." hidden="1">{"Schedule M Current Period",#N/A,FALSE,"TAX COMPUTATION"}</definedName>
    <definedName name="wrn.Schedule._.M._.Report._.Current._.Month." localSheetId="8" hidden="1">{"Schedule M Current Month",#N/A,FALSE,"TAX COMPUTATION"}</definedName>
    <definedName name="wrn.Schedule._.M._.Report._.Current._.Month." localSheetId="16" hidden="1">{"Schedule M Current Month",#N/A,FALSE,"TAX COMPUTATION"}</definedName>
    <definedName name="wrn.Schedule._.M._.Report._.Current._.Month." localSheetId="38" hidden="1">{"Schedule M Current Month",#N/A,FALSE,"TAX COMPUTATION"}</definedName>
    <definedName name="wrn.Schedule._.M._.Report._.Current._.Month." localSheetId="43" hidden="1">{"Schedule M Current Month",#N/A,FALSE,"TAX COMPUTATION"}</definedName>
    <definedName name="wrn.Schedule._.M._.Report._.Current._.Month." localSheetId="51" hidden="1">{"Schedule M Current Month",#N/A,FALSE,"TAX COMPUTATION"}</definedName>
    <definedName name="wrn.Schedule._.M._.Report._.Current._.Month." hidden="1">{"Schedule M Current Month",#N/A,FALSE,"TAX COMPUTATION"}</definedName>
    <definedName name="wrn.Tax._.Computation._.Current._.Month." localSheetId="8" hidden="1">{"Tax Computation Current Month",#N/A,FALSE,"TAX COMPUTATION"}</definedName>
    <definedName name="wrn.Tax._.Computation._.Current._.Month." localSheetId="16" hidden="1">{"Tax Computation Current Month",#N/A,FALSE,"TAX COMPUTATION"}</definedName>
    <definedName name="wrn.Tax._.Computation._.Current._.Month." localSheetId="38" hidden="1">{"Tax Computation Current Month",#N/A,FALSE,"TAX COMPUTATION"}</definedName>
    <definedName name="wrn.Tax._.Computation._.Current._.Month." localSheetId="43" hidden="1">{"Tax Computation Current Month",#N/A,FALSE,"TAX COMPUTATION"}</definedName>
    <definedName name="wrn.Tax._.Computation._.Current._.Month." localSheetId="51" hidden="1">{"Tax Computation Current Month",#N/A,FALSE,"TAX COMPUTATION"}</definedName>
    <definedName name="wrn.Tax._.Computation._.Current._.Month." hidden="1">{"Tax Computation Current Month",#N/A,FALSE,"TAX COMPUTATION"}</definedName>
    <definedName name="wrn.Tax._.Computation._.Current._.Period." localSheetId="8" hidden="1">{"Tax Computation Current Period",#N/A,FALSE,"TAX COMPUTATION"}</definedName>
    <definedName name="wrn.Tax._.Computation._.Current._.Period." localSheetId="16" hidden="1">{"Tax Computation Current Period",#N/A,FALSE,"TAX COMPUTATION"}</definedName>
    <definedName name="wrn.Tax._.Computation._.Current._.Period." localSheetId="38" hidden="1">{"Tax Computation Current Period",#N/A,FALSE,"TAX COMPUTATION"}</definedName>
    <definedName name="wrn.Tax._.Computation._.Current._.Period." localSheetId="43" hidden="1">{"Tax Computation Current Period",#N/A,FALSE,"TAX COMPUTATION"}</definedName>
    <definedName name="wrn.Tax._.Computation._.Current._.Period." localSheetId="51" hidden="1">{"Tax Computation Current Period",#N/A,FALSE,"TAX COMPUTATION"}</definedName>
    <definedName name="wrn.Tax._.Computation._.Current._.Period." hidden="1">{"Tax Computation Current Period",#N/A,FALSE,"TAX COMPUTATION"}</definedName>
    <definedName name="WWWWW" localSheetId="8" hidden="1">{#N/A,#N/A,FALSE,"Aging Summary";#N/A,#N/A,FALSE,"Ratio Analysis";#N/A,#N/A,FALSE,"Test 120 Day Accts";#N/A,#N/A,FALSE,"Tickmarks"}</definedName>
    <definedName name="WWWWW" localSheetId="16" hidden="1">{#N/A,#N/A,FALSE,"Aging Summary";#N/A,#N/A,FALSE,"Ratio Analysis";#N/A,#N/A,FALSE,"Test 120 Day Accts";#N/A,#N/A,FALSE,"Tickmarks"}</definedName>
    <definedName name="WWWWW" localSheetId="51" hidden="1">{#N/A,#N/A,FALSE,"Aging Summary";#N/A,#N/A,FALSE,"Ratio Analysis";#N/A,#N/A,FALSE,"Test 120 Day Accts";#N/A,#N/A,FALSE,"Tickmarks"}</definedName>
    <definedName name="WWWWW" hidden="1">{#N/A,#N/A,FALSE,"Aging Summary";#N/A,#N/A,FALSE,"Ratio Analysis";#N/A,#N/A,FALSE,"Test 120 Day Accts";#N/A,#N/A,FALSE,"Tickmarks"}</definedName>
    <definedName name="x">'[150]NYMEX Prices'!$B$7:$L$382</definedName>
    <definedName name="X06_2006_CEE_NE_Load_Prices_List" localSheetId="8">#REF!</definedName>
    <definedName name="X06_2006_CEE_NE_Load_Prices_List" localSheetId="16">#REF!</definedName>
    <definedName name="X06_2006_CEE_NE_Load_Prices_List" localSheetId="51">#REF!</definedName>
    <definedName name="X06_2006_CEE_NE_Load_Prices_List">#REF!</definedName>
    <definedName name="year" localSheetId="8">#REF!</definedName>
    <definedName name="year" localSheetId="16">#REF!</definedName>
    <definedName name="year" localSheetId="38">#REF!</definedName>
    <definedName name="year" localSheetId="51">#REF!</definedName>
    <definedName name="year">#REF!</definedName>
    <definedName name="YEAR_DAYS" localSheetId="8">[10]pontiac!#REF!</definedName>
    <definedName name="YEAR_DAYS" localSheetId="51">[10]pontiac!#REF!</definedName>
    <definedName name="YEAR_DAYS">[10]pontiac!#REF!</definedName>
    <definedName name="year2" localSheetId="8">#REF!</definedName>
    <definedName name="year2" localSheetId="16">#REF!</definedName>
    <definedName name="year2" localSheetId="51">#REF!</definedName>
    <definedName name="year2">#REF!</definedName>
    <definedName name="YEAREND">[151]C!$B$1</definedName>
    <definedName name="yr" localSheetId="8">#REF!</definedName>
    <definedName name="yr" localSheetId="16">#REF!</definedName>
    <definedName name="yr" localSheetId="51">#REF!</definedName>
    <definedName name="yr">#REF!</definedName>
    <definedName name="YTD_BUDGET" localSheetId="8">#REF!</definedName>
    <definedName name="YTD_BUDGET" localSheetId="16">#REF!</definedName>
    <definedName name="YTD_BUDGET" localSheetId="51">#REF!</definedName>
    <definedName name="YTD_BUDGET">#REF!</definedName>
    <definedName name="YTD_Equity" localSheetId="16">#REF!</definedName>
    <definedName name="YTD_Equity" localSheetId="38">#REF!</definedName>
    <definedName name="YTD_Equity" localSheetId="51">#REF!</definedName>
    <definedName name="YTD_Equity">#REF!</definedName>
    <definedName name="YTD_Proceed" localSheetId="16">#REF!</definedName>
    <definedName name="YTD_Proceed" localSheetId="38">#REF!</definedName>
    <definedName name="YTD_Proceed">#REF!</definedName>
    <definedName name="YTD_Rev" localSheetId="38">'[122]IS Budg Comp'!#REF!</definedName>
    <definedName name="YTD_Rev">'[122]IS Budg Comp'!#REF!</definedName>
    <definedName name="YTD_Shares" localSheetId="8">#REF!</definedName>
    <definedName name="YTD_Shares" localSheetId="16">#REF!</definedName>
    <definedName name="YTD_Shares" localSheetId="38">#REF!</definedName>
    <definedName name="YTD_Shares" localSheetId="51">#REF!</definedName>
    <definedName name="YTD_Shares">#REF!</definedName>
    <definedName name="yyt" localSheetId="8">'[8]068'!#REF!</definedName>
    <definedName name="yyt" localSheetId="16">'[8]068'!#REF!</definedName>
    <definedName name="yyt" localSheetId="38">'[8]068'!#REF!</definedName>
    <definedName name="yyt" localSheetId="51">'[8]068'!#REF!</definedName>
    <definedName name="yyt">'[8]068'!#REF!</definedName>
    <definedName name="yyy" localSheetId="8" hidden="1">{#N/A,#N/A,FALSE,"Sheet1"}</definedName>
    <definedName name="yyy" localSheetId="16" hidden="1">{#N/A,#N/A,FALSE,"Sheet1"}</definedName>
    <definedName name="yyy" localSheetId="51" hidden="1">{#N/A,#N/A,FALSE,"Sheet1"}</definedName>
    <definedName name="yyy" hidden="1">{#N/A,#N/A,FALSE,"Sheet1"}</definedName>
    <definedName name="Z_11C6C96C_C1CC_485A_8C04_7950B8B1A2F2_.wvu.PrintTitles" localSheetId="43" hidden="1">'262263 a'!$A:$B</definedName>
    <definedName name="Z_3DC4418C_AD71_4B31_B31F_453F2812E6A8_.wvu.PrintArea" localSheetId="43" hidden="1">'262263 a'!$A$1:$N$153</definedName>
    <definedName name="Z_3DC4418C_AD71_4B31_B31F_453F2812E6A8_.wvu.PrintTitles" localSheetId="43" hidden="1">'262263 a'!$A:$B</definedName>
    <definedName name="Z_4ADAF003_6D98_4358_B8BA_F1CCA2058A3D_.wvu.PrintTitles" localSheetId="43" hidden="1">'262263 a'!$A:$B</definedName>
    <definedName name="Z_52317AA9_4A8C_472D_AE83_971DC04FD616_.wvu.PrintTitles" localSheetId="43" hidden="1">'262263 a'!$A:$B</definedName>
    <definedName name="Z_9B3AC5D0_61EE_4A96_8EBA_D827DD143AA5_.wvu.PrintArea" localSheetId="43" hidden="1">'262263 a'!$A$1:$N$153</definedName>
    <definedName name="Z_9B3AC5D0_61EE_4A96_8EBA_D827DD143AA5_.wvu.PrintTitles" localSheetId="43" hidden="1">'262263 a'!$A:$B</definedName>
    <definedName name="Z_A90F86E7_2C5C_450F_9C44_01EAB3EFDD54_.wvu.PrintTitles" localSheetId="43" hidden="1">'262263 a'!$A:$B</definedName>
    <definedName name="Z_CE285DD2_4024_4268_A572_3CFFFFDC598E_.wvu.PrintArea" localSheetId="43" hidden="1">'262263 a'!$A$1:$N$153</definedName>
    <definedName name="Z_CE285DD2_4024_4268_A572_3CFFFFDC598E_.wvu.PrintTitles" localSheetId="43" hidden="1">'262263 a'!$A:$B</definedName>
    <definedName name="Z_D3CEF8AB_607A_4BB4_9208_616006DD17DA_.wvu.PrintTitles" localSheetId="43" hidden="1">'262263 a'!$A:$B</definedName>
    <definedName name="Z_E3089103_6DE7_438F_BBB3_A6D69D5A27B9_.wvu.PrintTitles" localSheetId="43" hidden="1">'262263 a'!$A:$B</definedName>
  </definedNames>
  <calcPr calcId="171027"/>
</workbook>
</file>

<file path=xl/calcChain.xml><?xml version="1.0" encoding="utf-8"?>
<calcChain xmlns="http://schemas.openxmlformats.org/spreadsheetml/2006/main">
  <c r="D27" i="93" l="1"/>
  <c r="G51" i="93" l="1"/>
  <c r="E51" i="93"/>
  <c r="E43" i="93"/>
  <c r="E50" i="93"/>
  <c r="F51" i="93" l="1"/>
  <c r="D43" i="93"/>
  <c r="D51" i="93"/>
  <c r="F54" i="93" l="1"/>
  <c r="C385" i="75" l="1"/>
  <c r="C384" i="75"/>
  <c r="C383" i="75"/>
  <c r="C382" i="75"/>
  <c r="C381" i="75"/>
  <c r="C380" i="75"/>
  <c r="C378" i="75"/>
  <c r="C377" i="75"/>
  <c r="C376" i="75"/>
  <c r="C375" i="75"/>
  <c r="C370" i="75"/>
  <c r="C369" i="75"/>
  <c r="C368" i="75"/>
  <c r="C367" i="75"/>
  <c r="C365" i="75"/>
  <c r="C354" i="75"/>
  <c r="C353" i="75"/>
  <c r="C352" i="75"/>
  <c r="C351" i="75"/>
  <c r="C349" i="75"/>
  <c r="D3" i="93" l="1"/>
  <c r="H3" i="93"/>
  <c r="I3" i="93"/>
  <c r="D24" i="93"/>
  <c r="C344" i="75" s="1"/>
  <c r="E24" i="93"/>
  <c r="F24" i="93"/>
  <c r="C360" i="75" s="1"/>
  <c r="G24" i="93"/>
  <c r="D26" i="93"/>
  <c r="C345" i="75" s="1"/>
  <c r="E26" i="93"/>
  <c r="F26" i="93"/>
  <c r="C361" i="75" s="1"/>
  <c r="G26" i="93"/>
  <c r="C346" i="75"/>
  <c r="E27" i="93"/>
  <c r="F27" i="93"/>
  <c r="C362" i="75" s="1"/>
  <c r="G27" i="93"/>
  <c r="D28" i="93"/>
  <c r="C347" i="75" s="1"/>
  <c r="E28" i="93"/>
  <c r="F28" i="93"/>
  <c r="G28" i="93"/>
  <c r="C363" i="75"/>
  <c r="D30" i="93"/>
  <c r="E30" i="93"/>
  <c r="E32" i="93" s="1"/>
  <c r="E34" i="93" s="1"/>
  <c r="E36" i="93" s="1"/>
  <c r="F30" i="93"/>
  <c r="G30" i="93"/>
  <c r="G32" i="93" s="1"/>
  <c r="G34" i="93" s="1"/>
  <c r="G36" i="93" s="1"/>
  <c r="G59" i="93" s="1"/>
  <c r="H32" i="93"/>
  <c r="H34" i="93" s="1"/>
  <c r="H36" i="93" s="1"/>
  <c r="I32" i="93"/>
  <c r="I34" i="93" s="1"/>
  <c r="I36" i="93" s="1"/>
  <c r="D54" i="93"/>
  <c r="D58" i="93" s="1"/>
  <c r="C355" i="75" s="1"/>
  <c r="E54" i="93"/>
  <c r="E58" i="93" s="1"/>
  <c r="G54" i="93"/>
  <c r="H54" i="93"/>
  <c r="I54" i="93"/>
  <c r="H80" i="93"/>
  <c r="H82" i="93"/>
  <c r="H83" i="93"/>
  <c r="H84" i="93"/>
  <c r="H88" i="93" s="1"/>
  <c r="F88" i="93"/>
  <c r="G88" i="93"/>
  <c r="I88" i="93"/>
  <c r="F90" i="93"/>
  <c r="F92" i="93" s="1"/>
  <c r="D32" i="93" l="1"/>
  <c r="D34" i="93" s="1"/>
  <c r="D36" i="93" s="1"/>
  <c r="D59" i="93" s="1"/>
  <c r="E59" i="93"/>
  <c r="F32" i="93"/>
  <c r="F34" i="93" s="1"/>
  <c r="F36" i="93" s="1"/>
  <c r="F59" i="93" s="1"/>
  <c r="G3" i="49"/>
  <c r="F3" i="49"/>
  <c r="G65" i="43"/>
  <c r="F65" i="43"/>
  <c r="G23" i="92"/>
  <c r="E4" i="79"/>
  <c r="D4" i="79"/>
  <c r="F3" i="28"/>
  <c r="B158" i="23"/>
  <c r="H196" i="13"/>
  <c r="G196" i="13"/>
  <c r="E128" i="6"/>
  <c r="D128" i="6"/>
  <c r="E64" i="6"/>
  <c r="D64" i="6"/>
  <c r="F3" i="71" l="1"/>
  <c r="E3" i="71"/>
  <c r="E108" i="49" l="1"/>
  <c r="E99" i="49"/>
  <c r="E85" i="49"/>
  <c r="D108" i="49"/>
  <c r="D99" i="49"/>
  <c r="D85" i="49"/>
  <c r="C108" i="49"/>
  <c r="C99" i="49"/>
  <c r="C85" i="49"/>
  <c r="E60" i="49"/>
  <c r="D60" i="49"/>
  <c r="C60" i="49"/>
  <c r="E35" i="49"/>
  <c r="D35" i="49"/>
  <c r="C35" i="49"/>
  <c r="G35" i="49" l="1"/>
  <c r="E62" i="49"/>
  <c r="D134" i="49"/>
  <c r="F35" i="49"/>
  <c r="C134" i="49"/>
  <c r="E134" i="49"/>
  <c r="C62" i="49"/>
  <c r="D62" i="49"/>
  <c r="C147" i="75" l="1"/>
  <c r="G224" i="13"/>
  <c r="H224" i="13" l="1"/>
  <c r="Q214" i="53" l="1"/>
  <c r="P214" i="53"/>
  <c r="O214" i="53"/>
  <c r="L214" i="53"/>
  <c r="K214" i="53"/>
  <c r="J214" i="53"/>
  <c r="Q137" i="53"/>
  <c r="P137" i="53"/>
  <c r="O137" i="53"/>
  <c r="L137" i="53"/>
  <c r="K137" i="53"/>
  <c r="J137" i="53"/>
  <c r="W19" i="51" l="1"/>
  <c r="V19" i="51"/>
  <c r="L39" i="51"/>
  <c r="A152" i="92" l="1"/>
  <c r="G135" i="92"/>
  <c r="E135" i="92"/>
  <c r="D135" i="92"/>
  <c r="C135" i="92"/>
  <c r="G126" i="92"/>
  <c r="E126" i="92"/>
  <c r="D126" i="92"/>
  <c r="C126" i="92"/>
  <c r="G97" i="92"/>
  <c r="G150" i="92" s="1"/>
  <c r="F97" i="92"/>
  <c r="E97" i="92"/>
  <c r="E150" i="92" s="1"/>
  <c r="D97" i="92"/>
  <c r="C97" i="92"/>
  <c r="C150" i="92" s="1"/>
  <c r="H80" i="92"/>
  <c r="G62" i="92"/>
  <c r="G61" i="92"/>
  <c r="L63" i="92"/>
  <c r="G60" i="92"/>
  <c r="G59" i="92"/>
  <c r="F135" i="92"/>
  <c r="H63" i="92"/>
  <c r="K63" i="92"/>
  <c r="J63" i="92"/>
  <c r="G57" i="92"/>
  <c r="I63" i="92"/>
  <c r="G56" i="92"/>
  <c r="F63" i="92"/>
  <c r="E63" i="92"/>
  <c r="D63" i="92"/>
  <c r="C63" i="92"/>
  <c r="G40" i="92"/>
  <c r="G39" i="92"/>
  <c r="G38" i="92"/>
  <c r="G36" i="92"/>
  <c r="M54" i="92"/>
  <c r="L54" i="92"/>
  <c r="K54" i="92"/>
  <c r="J54" i="92"/>
  <c r="I54" i="92"/>
  <c r="G29" i="92"/>
  <c r="G54" i="92" s="1"/>
  <c r="F54" i="92"/>
  <c r="F126" i="92"/>
  <c r="D54" i="92"/>
  <c r="C54" i="92"/>
  <c r="G25" i="92"/>
  <c r="G24" i="92"/>
  <c r="G26" i="92" s="1"/>
  <c r="L26" i="92"/>
  <c r="L78" i="92" s="1"/>
  <c r="K26" i="92"/>
  <c r="J26" i="92"/>
  <c r="I26" i="92"/>
  <c r="F26" i="92"/>
  <c r="F78" i="92" s="1"/>
  <c r="M26" i="92"/>
  <c r="D26" i="92"/>
  <c r="C26" i="92"/>
  <c r="C78" i="92" s="1"/>
  <c r="I78" i="92" l="1"/>
  <c r="G63" i="92"/>
  <c r="J78" i="92"/>
  <c r="G78" i="92"/>
  <c r="D78" i="92"/>
  <c r="D150" i="92"/>
  <c r="K78" i="92"/>
  <c r="F150" i="92"/>
  <c r="H26" i="92"/>
  <c r="E26" i="92"/>
  <c r="H54" i="92"/>
  <c r="E54" i="92"/>
  <c r="M63" i="92"/>
  <c r="M78" i="92" s="1"/>
  <c r="H78" i="92" l="1"/>
  <c r="H150" i="92"/>
  <c r="E78" i="92"/>
  <c r="I104" i="20" l="1"/>
  <c r="I100" i="20"/>
  <c r="I65" i="20"/>
  <c r="I39" i="20"/>
  <c r="I35" i="20"/>
  <c r="I30" i="20"/>
  <c r="H114" i="20"/>
  <c r="H97" i="20"/>
  <c r="F114" i="20"/>
  <c r="E97" i="20"/>
  <c r="E42" i="20"/>
  <c r="D114" i="20"/>
  <c r="D97" i="20"/>
  <c r="D83" i="20"/>
  <c r="D42" i="20"/>
  <c r="AC22" i="14"/>
  <c r="M55" i="64" l="1"/>
  <c r="M56" i="64" s="1"/>
  <c r="J55" i="64"/>
  <c r="J56" i="64" s="1"/>
  <c r="D55" i="64"/>
  <c r="D56" i="64" s="1"/>
  <c r="M38" i="64"/>
  <c r="J38" i="64"/>
  <c r="G38" i="64"/>
  <c r="D38" i="64"/>
  <c r="G18" i="78" l="1"/>
  <c r="F124" i="47" l="1"/>
  <c r="F58" i="47" s="1"/>
  <c r="E124" i="47"/>
  <c r="E58" i="47" s="1"/>
  <c r="E188" i="47"/>
  <c r="E59" i="47" s="1"/>
  <c r="F188" i="47"/>
  <c r="F59" i="47" s="1"/>
  <c r="G141" i="47"/>
  <c r="G142" i="47"/>
  <c r="G143" i="47"/>
  <c r="G144" i="47"/>
  <c r="G145" i="47"/>
  <c r="G146" i="47"/>
  <c r="G147" i="47"/>
  <c r="G148" i="47"/>
  <c r="G149" i="47"/>
  <c r="G150" i="47"/>
  <c r="G151" i="47"/>
  <c r="G152" i="47"/>
  <c r="G153" i="47"/>
  <c r="G154" i="47"/>
  <c r="G155" i="47"/>
  <c r="G156" i="47"/>
  <c r="G157" i="47"/>
  <c r="G158" i="47"/>
  <c r="G159" i="47"/>
  <c r="G160" i="47"/>
  <c r="G161" i="47"/>
  <c r="G162" i="47"/>
  <c r="G163" i="47"/>
  <c r="G164" i="47"/>
  <c r="G165" i="47"/>
  <c r="G166" i="47"/>
  <c r="G167" i="47"/>
  <c r="G168" i="47"/>
  <c r="G169" i="47"/>
  <c r="G140" i="47"/>
  <c r="G77" i="47"/>
  <c r="G78" i="47"/>
  <c r="G79" i="47"/>
  <c r="G80" i="47"/>
  <c r="G81" i="47"/>
  <c r="G82" i="47"/>
  <c r="G83" i="47"/>
  <c r="G84" i="47"/>
  <c r="G85" i="47"/>
  <c r="G86" i="47"/>
  <c r="G87" i="47"/>
  <c r="G88" i="47"/>
  <c r="G89" i="47"/>
  <c r="G90" i="47"/>
  <c r="G91" i="47"/>
  <c r="G92" i="47"/>
  <c r="G93" i="47"/>
  <c r="G94" i="47"/>
  <c r="G95" i="47"/>
  <c r="G96" i="47"/>
  <c r="G97" i="47"/>
  <c r="G98" i="47"/>
  <c r="G99" i="47"/>
  <c r="G100" i="47"/>
  <c r="G101" i="47"/>
  <c r="G102" i="47"/>
  <c r="G103" i="47"/>
  <c r="G104" i="47"/>
  <c r="G105" i="47"/>
  <c r="G106" i="47"/>
  <c r="G107" i="47"/>
  <c r="G108" i="47"/>
  <c r="G109" i="47"/>
  <c r="G110" i="47"/>
  <c r="G111" i="47"/>
  <c r="G112" i="47"/>
  <c r="G113" i="47"/>
  <c r="G114" i="47"/>
  <c r="G115" i="47"/>
  <c r="G116" i="47"/>
  <c r="G117" i="47"/>
  <c r="G118" i="47"/>
  <c r="G119" i="47"/>
  <c r="G120" i="47"/>
  <c r="G121" i="47"/>
  <c r="G122" i="47"/>
  <c r="G123" i="47"/>
  <c r="G76" i="47"/>
  <c r="G21" i="47"/>
  <c r="G22" i="47"/>
  <c r="G23" i="47"/>
  <c r="G24" i="47"/>
  <c r="G25" i="47"/>
  <c r="G26" i="47"/>
  <c r="G27" i="47"/>
  <c r="G28" i="47"/>
  <c r="G29" i="47"/>
  <c r="G30" i="47"/>
  <c r="G31" i="47"/>
  <c r="G32" i="47"/>
  <c r="G33" i="47"/>
  <c r="G34" i="47"/>
  <c r="G35" i="47"/>
  <c r="G36" i="47"/>
  <c r="G37" i="47"/>
  <c r="G38" i="47"/>
  <c r="G39" i="47"/>
  <c r="G40" i="47"/>
  <c r="G41" i="47"/>
  <c r="G42" i="47"/>
  <c r="G43" i="47"/>
  <c r="G44" i="47"/>
  <c r="G45" i="47"/>
  <c r="G46" i="47"/>
  <c r="G47" i="47"/>
  <c r="G48" i="47"/>
  <c r="G49" i="47"/>
  <c r="G50" i="47"/>
  <c r="G51" i="47"/>
  <c r="G52" i="47"/>
  <c r="G53" i="47"/>
  <c r="G54" i="47"/>
  <c r="G55" i="47"/>
  <c r="G56" i="47"/>
  <c r="G57" i="47"/>
  <c r="G20" i="47"/>
  <c r="C124" i="47"/>
  <c r="C58" i="47" s="1"/>
  <c r="C188" i="47"/>
  <c r="C59" i="47" s="1"/>
  <c r="G132" i="47"/>
  <c r="A132" i="47"/>
  <c r="G124" i="47" l="1"/>
  <c r="G188" i="47"/>
  <c r="C60" i="47"/>
  <c r="G58" i="47"/>
  <c r="G59" i="47"/>
  <c r="F60" i="47"/>
  <c r="E60" i="47"/>
  <c r="G60" i="47" l="1"/>
  <c r="G133" i="32"/>
  <c r="G134" i="32"/>
  <c r="G135" i="32"/>
  <c r="G136" i="32"/>
  <c r="G137" i="32"/>
  <c r="G138" i="32"/>
  <c r="G139" i="32"/>
  <c r="G140" i="32"/>
  <c r="G141" i="32"/>
  <c r="G142" i="32"/>
  <c r="G132" i="32"/>
  <c r="G78" i="32"/>
  <c r="G79" i="32"/>
  <c r="G80" i="32"/>
  <c r="G81" i="32"/>
  <c r="G82" i="32"/>
  <c r="G83" i="32"/>
  <c r="G84" i="32"/>
  <c r="G85" i="32"/>
  <c r="G86" i="32"/>
  <c r="G87" i="32"/>
  <c r="G88" i="32"/>
  <c r="G89" i="32"/>
  <c r="G90" i="32"/>
  <c r="G91" i="32"/>
  <c r="G92" i="32"/>
  <c r="G93" i="32"/>
  <c r="G94" i="32"/>
  <c r="G95" i="32"/>
  <c r="G96" i="32"/>
  <c r="G97" i="32"/>
  <c r="G98" i="32"/>
  <c r="G99" i="32"/>
  <c r="G100" i="32"/>
  <c r="G101" i="32"/>
  <c r="G102" i="32"/>
  <c r="G103" i="32"/>
  <c r="G104" i="32"/>
  <c r="G105" i="32"/>
  <c r="G106" i="32"/>
  <c r="G107" i="32"/>
  <c r="G108" i="32"/>
  <c r="G109" i="32"/>
  <c r="G110" i="32"/>
  <c r="G111" i="32"/>
  <c r="G112" i="32"/>
  <c r="G113" i="32"/>
  <c r="G114" i="32"/>
  <c r="G115" i="32"/>
  <c r="G116" i="32"/>
  <c r="G117" i="32"/>
  <c r="G118" i="32"/>
  <c r="G119" i="32"/>
  <c r="G77" i="32"/>
  <c r="G21" i="32"/>
  <c r="G22" i="32"/>
  <c r="G23" i="32"/>
  <c r="G24" i="32"/>
  <c r="G25" i="32"/>
  <c r="G26" i="32"/>
  <c r="G27" i="32"/>
  <c r="G28" i="32"/>
  <c r="G29" i="32"/>
  <c r="G30" i="32"/>
  <c r="G31" i="32"/>
  <c r="G32" i="32"/>
  <c r="G33" i="32"/>
  <c r="G34" i="32"/>
  <c r="G35" i="32"/>
  <c r="G36" i="32"/>
  <c r="G37" i="32"/>
  <c r="G38" i="32"/>
  <c r="G39" i="32"/>
  <c r="G40" i="32"/>
  <c r="G41" i="32"/>
  <c r="G42" i="32"/>
  <c r="G43" i="32"/>
  <c r="G44" i="32"/>
  <c r="G45" i="32"/>
  <c r="G46" i="32"/>
  <c r="G47" i="32"/>
  <c r="G48" i="32"/>
  <c r="G49" i="32"/>
  <c r="G50" i="32"/>
  <c r="G51" i="32"/>
  <c r="G52" i="32"/>
  <c r="G53" i="32"/>
  <c r="G54" i="32"/>
  <c r="G55" i="32"/>
  <c r="G56" i="32"/>
  <c r="G57" i="32"/>
  <c r="G58" i="32"/>
  <c r="G59" i="32"/>
  <c r="G20" i="32"/>
  <c r="G19" i="32"/>
  <c r="C175" i="32" l="1"/>
  <c r="C61" i="32" s="1"/>
  <c r="C120" i="32"/>
  <c r="C60" i="32" s="1"/>
  <c r="C62" i="32" s="1"/>
  <c r="G38" i="14" l="1"/>
  <c r="I40" i="83" l="1"/>
  <c r="H40" i="83"/>
  <c r="E40" i="83"/>
  <c r="R35" i="69" l="1"/>
  <c r="N62" i="68" l="1"/>
  <c r="M62" i="68"/>
  <c r="L62" i="68"/>
  <c r="I129" i="68"/>
  <c r="I62" i="68"/>
  <c r="G129" i="68"/>
  <c r="G62" i="68"/>
  <c r="F40" i="62" l="1"/>
  <c r="E40" i="62"/>
  <c r="D40" i="62"/>
  <c r="C40" i="62"/>
  <c r="G39" i="62"/>
  <c r="G23" i="62"/>
  <c r="G40" i="62" l="1"/>
  <c r="C75" i="57"/>
  <c r="C55" i="57"/>
  <c r="C34" i="57"/>
  <c r="C22" i="57"/>
  <c r="C15" i="57"/>
  <c r="E41" i="26"/>
  <c r="G56" i="23" l="1"/>
  <c r="J22" i="84" l="1"/>
  <c r="J23" i="84"/>
  <c r="J24" i="84"/>
  <c r="J28" i="84"/>
  <c r="J27" i="84"/>
  <c r="J26" i="84"/>
  <c r="N44" i="30" l="1"/>
  <c r="M44" i="30"/>
  <c r="N33" i="30"/>
  <c r="N19" i="30"/>
  <c r="M19" i="30"/>
  <c r="N16" i="30"/>
  <c r="M16" i="30"/>
  <c r="A22" i="22" l="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 r="A57" i="22" s="1"/>
  <c r="A58" i="22" s="1"/>
  <c r="A59" i="22" s="1"/>
  <c r="A60" i="22" s="1"/>
  <c r="A61" i="22" s="1"/>
  <c r="A62" i="22" s="1"/>
  <c r="I28" i="20" l="1"/>
  <c r="I29" i="20"/>
  <c r="D31" i="20"/>
  <c r="E31" i="20"/>
  <c r="F31" i="20"/>
  <c r="G31" i="20"/>
  <c r="H31" i="20"/>
  <c r="I34" i="20"/>
  <c r="I36" i="20"/>
  <c r="I37" i="20"/>
  <c r="I38" i="20"/>
  <c r="I40" i="20"/>
  <c r="I41" i="20"/>
  <c r="F42" i="20"/>
  <c r="G42" i="20"/>
  <c r="H42" i="20"/>
  <c r="I44" i="20"/>
  <c r="I45" i="20"/>
  <c r="I46" i="20"/>
  <c r="I47" i="20"/>
  <c r="I48" i="20"/>
  <c r="I49" i="20"/>
  <c r="I50" i="20"/>
  <c r="D51" i="20"/>
  <c r="E51" i="20"/>
  <c r="F51" i="20"/>
  <c r="G51" i="20"/>
  <c r="H51" i="20"/>
  <c r="I53" i="20"/>
  <c r="I54" i="20"/>
  <c r="I55" i="20"/>
  <c r="I56" i="20"/>
  <c r="I57" i="20"/>
  <c r="I58" i="20"/>
  <c r="I59" i="20"/>
  <c r="I60" i="20"/>
  <c r="D61" i="20"/>
  <c r="E61" i="20"/>
  <c r="F61" i="20"/>
  <c r="G61" i="20"/>
  <c r="H61" i="20"/>
  <c r="I63" i="20"/>
  <c r="I64" i="20"/>
  <c r="I61" i="20" l="1"/>
  <c r="I51" i="20"/>
  <c r="I42" i="20"/>
  <c r="I31" i="20"/>
  <c r="C28" i="91"/>
  <c r="C23" i="91"/>
  <c r="E23" i="91" s="1"/>
  <c r="C22" i="91"/>
  <c r="E22" i="91" s="1"/>
  <c r="C21" i="91"/>
  <c r="E21" i="91" s="1"/>
  <c r="C20" i="91"/>
  <c r="C27" i="91" s="1"/>
  <c r="C15" i="91"/>
  <c r="C14" i="91"/>
  <c r="C13" i="91"/>
  <c r="C11" i="91"/>
  <c r="C10" i="91"/>
  <c r="C9" i="91"/>
  <c r="C8" i="91"/>
  <c r="C7" i="91"/>
  <c r="C17" i="91" l="1"/>
  <c r="E24" i="91"/>
  <c r="C24" i="91"/>
  <c r="E122" i="39" l="1"/>
  <c r="D122" i="39"/>
  <c r="K181" i="39"/>
  <c r="J181" i="39"/>
  <c r="E181" i="39"/>
  <c r="D181" i="39"/>
  <c r="D61" i="39" s="1"/>
  <c r="E4" i="86" l="1"/>
  <c r="D4" i="86"/>
  <c r="G3" i="90" l="1"/>
  <c r="G64" i="90" s="1"/>
  <c r="E3" i="90"/>
  <c r="E64" i="90" s="1"/>
  <c r="B63" i="90"/>
  <c r="F3" i="90"/>
  <c r="Q282" i="70" l="1"/>
  <c r="P282" i="70"/>
  <c r="J282" i="70"/>
  <c r="G282" i="70"/>
  <c r="F282" i="70"/>
  <c r="A282" i="70"/>
  <c r="Q196" i="70"/>
  <c r="P196" i="70"/>
  <c r="J196" i="70"/>
  <c r="G196" i="70"/>
  <c r="F196" i="70"/>
  <c r="A196" i="70"/>
  <c r="K197" i="60" l="1"/>
  <c r="I197" i="60"/>
  <c r="H197" i="60"/>
  <c r="G197" i="60"/>
  <c r="J197" i="60" s="1"/>
  <c r="C197" i="60"/>
  <c r="B197" i="60"/>
  <c r="K196" i="60"/>
  <c r="I196" i="60"/>
  <c r="H196" i="60"/>
  <c r="G196" i="60"/>
  <c r="J196" i="60" s="1"/>
  <c r="C196" i="60"/>
  <c r="B196" i="60"/>
  <c r="K195" i="60"/>
  <c r="I195" i="60"/>
  <c r="H195" i="60"/>
  <c r="G195" i="60"/>
  <c r="J195" i="60" s="1"/>
  <c r="C195" i="60"/>
  <c r="B195" i="60"/>
  <c r="K194" i="60"/>
  <c r="I194" i="60"/>
  <c r="H194" i="60"/>
  <c r="G194" i="60"/>
  <c r="C194" i="60"/>
  <c r="B194" i="60"/>
  <c r="K193" i="60"/>
  <c r="I193" i="60"/>
  <c r="H193" i="60"/>
  <c r="G193" i="60"/>
  <c r="C193" i="60"/>
  <c r="B193" i="60"/>
  <c r="K192" i="60"/>
  <c r="I192" i="60"/>
  <c r="H192" i="60"/>
  <c r="G192" i="60"/>
  <c r="C192" i="60"/>
  <c r="B192" i="60"/>
  <c r="K191" i="60"/>
  <c r="I191" i="60"/>
  <c r="H191" i="60"/>
  <c r="G191" i="60"/>
  <c r="C191" i="60"/>
  <c r="B191" i="60"/>
  <c r="K190" i="60"/>
  <c r="I190" i="60"/>
  <c r="H190" i="60"/>
  <c r="G190" i="60"/>
  <c r="C190" i="60"/>
  <c r="B190" i="60"/>
  <c r="K189" i="60"/>
  <c r="I189" i="60"/>
  <c r="H189" i="60"/>
  <c r="G189" i="60"/>
  <c r="C189" i="60"/>
  <c r="B189" i="60"/>
  <c r="K188" i="60"/>
  <c r="I188" i="60"/>
  <c r="H188" i="60"/>
  <c r="G188" i="60"/>
  <c r="C188" i="60"/>
  <c r="B188" i="60"/>
  <c r="K187" i="60"/>
  <c r="I187" i="60"/>
  <c r="H187" i="60"/>
  <c r="G187" i="60"/>
  <c r="C187" i="60"/>
  <c r="B187" i="60"/>
  <c r="K186" i="60"/>
  <c r="I186" i="60"/>
  <c r="H186" i="60"/>
  <c r="G186" i="60"/>
  <c r="C186" i="60"/>
  <c r="B186" i="60"/>
  <c r="K185" i="60"/>
  <c r="I185" i="60"/>
  <c r="H185" i="60"/>
  <c r="G185" i="60"/>
  <c r="C185" i="60"/>
  <c r="B185" i="60"/>
  <c r="K184" i="60"/>
  <c r="I184" i="60"/>
  <c r="H184" i="60"/>
  <c r="G184" i="60"/>
  <c r="C184" i="60"/>
  <c r="B184" i="60"/>
  <c r="K183" i="60"/>
  <c r="I183" i="60"/>
  <c r="H183" i="60"/>
  <c r="G183" i="60"/>
  <c r="C183" i="60"/>
  <c r="B183" i="60"/>
  <c r="K182" i="60"/>
  <c r="I182" i="60"/>
  <c r="H182" i="60"/>
  <c r="G182" i="60"/>
  <c r="C182" i="60"/>
  <c r="B182" i="60"/>
  <c r="K181" i="60"/>
  <c r="I181" i="60"/>
  <c r="H181" i="60"/>
  <c r="G181" i="60"/>
  <c r="C181" i="60"/>
  <c r="B181" i="60"/>
  <c r="K180" i="60"/>
  <c r="I180" i="60"/>
  <c r="H180" i="60"/>
  <c r="G180" i="60"/>
  <c r="C180" i="60"/>
  <c r="B180" i="60"/>
  <c r="K179" i="60"/>
  <c r="I179" i="60"/>
  <c r="H179" i="60"/>
  <c r="G179" i="60"/>
  <c r="C179" i="60"/>
  <c r="B179" i="60"/>
  <c r="K178" i="60"/>
  <c r="I178" i="60"/>
  <c r="H178" i="60"/>
  <c r="G178" i="60"/>
  <c r="C178" i="60"/>
  <c r="B178" i="60"/>
  <c r="K177" i="60"/>
  <c r="I177" i="60"/>
  <c r="H177" i="60"/>
  <c r="G177" i="60"/>
  <c r="C177" i="60"/>
  <c r="B177" i="60"/>
  <c r="K176" i="60"/>
  <c r="I176" i="60"/>
  <c r="H176" i="60"/>
  <c r="J176" i="60" s="1"/>
  <c r="G176" i="60"/>
  <c r="C176" i="60"/>
  <c r="B176" i="60"/>
  <c r="K175" i="60"/>
  <c r="I175" i="60"/>
  <c r="H175" i="60"/>
  <c r="G175" i="60"/>
  <c r="C175" i="60"/>
  <c r="B175" i="60"/>
  <c r="K174" i="60"/>
  <c r="I174" i="60"/>
  <c r="H174" i="60"/>
  <c r="G174" i="60"/>
  <c r="C174" i="60"/>
  <c r="B174" i="60"/>
  <c r="K173" i="60"/>
  <c r="I173" i="60"/>
  <c r="H173" i="60"/>
  <c r="G173" i="60"/>
  <c r="C173" i="60"/>
  <c r="B173" i="60"/>
  <c r="K172" i="60"/>
  <c r="I172" i="60"/>
  <c r="H172" i="60"/>
  <c r="G172" i="60"/>
  <c r="C172" i="60"/>
  <c r="B172" i="60"/>
  <c r="K171" i="60"/>
  <c r="I171" i="60"/>
  <c r="H171" i="60"/>
  <c r="G171" i="60"/>
  <c r="C171" i="60"/>
  <c r="B171" i="60"/>
  <c r="K170" i="60"/>
  <c r="I170" i="60"/>
  <c r="H170" i="60"/>
  <c r="G170" i="60"/>
  <c r="C170" i="60"/>
  <c r="B170" i="60"/>
  <c r="K169" i="60"/>
  <c r="I169" i="60"/>
  <c r="H169" i="60"/>
  <c r="G169" i="60"/>
  <c r="C169" i="60"/>
  <c r="B169" i="60"/>
  <c r="K168" i="60"/>
  <c r="I168" i="60"/>
  <c r="H168" i="60"/>
  <c r="J168" i="60" s="1"/>
  <c r="G168" i="60"/>
  <c r="C168" i="60"/>
  <c r="B168" i="60"/>
  <c r="K167" i="60"/>
  <c r="I167" i="60"/>
  <c r="H167" i="60"/>
  <c r="G167" i="60"/>
  <c r="C167" i="60"/>
  <c r="B167" i="60"/>
  <c r="K166" i="60"/>
  <c r="I166" i="60"/>
  <c r="H166" i="60"/>
  <c r="G166" i="60"/>
  <c r="C166" i="60"/>
  <c r="B166" i="60"/>
  <c r="K165" i="60"/>
  <c r="I165" i="60"/>
  <c r="H165" i="60"/>
  <c r="G165" i="60"/>
  <c r="C165" i="60"/>
  <c r="B165" i="60"/>
  <c r="K164" i="60"/>
  <c r="I164" i="60"/>
  <c r="H164" i="60"/>
  <c r="G164" i="60"/>
  <c r="C164" i="60"/>
  <c r="B164" i="60"/>
  <c r="K163" i="60"/>
  <c r="I163" i="60"/>
  <c r="H163" i="60"/>
  <c r="G163" i="60"/>
  <c r="C163" i="60"/>
  <c r="B163" i="60"/>
  <c r="K162" i="60"/>
  <c r="I162" i="60"/>
  <c r="H162" i="60"/>
  <c r="G162" i="60"/>
  <c r="C162" i="60"/>
  <c r="B162" i="60"/>
  <c r="K161" i="60"/>
  <c r="I161" i="60"/>
  <c r="H161" i="60"/>
  <c r="G161" i="60"/>
  <c r="C161" i="60"/>
  <c r="B161" i="60"/>
  <c r="K160" i="60"/>
  <c r="I160" i="60"/>
  <c r="H160" i="60"/>
  <c r="G160" i="60"/>
  <c r="C160" i="60"/>
  <c r="B160" i="60"/>
  <c r="K159" i="60"/>
  <c r="I159" i="60"/>
  <c r="H159" i="60"/>
  <c r="G159" i="60"/>
  <c r="G212" i="60" s="1"/>
  <c r="C159" i="60"/>
  <c r="B159" i="60"/>
  <c r="K148" i="60"/>
  <c r="I148" i="60"/>
  <c r="H148" i="60"/>
  <c r="G148" i="60"/>
  <c r="C148" i="60"/>
  <c r="B148" i="60"/>
  <c r="K147" i="60"/>
  <c r="I147" i="60"/>
  <c r="H147" i="60"/>
  <c r="G147" i="60"/>
  <c r="C147" i="60"/>
  <c r="B147" i="60"/>
  <c r="K146" i="60"/>
  <c r="I146" i="60"/>
  <c r="H146" i="60"/>
  <c r="G146" i="60"/>
  <c r="C146" i="60"/>
  <c r="B146" i="60"/>
  <c r="K145" i="60"/>
  <c r="I145" i="60"/>
  <c r="H145" i="60"/>
  <c r="G145" i="60"/>
  <c r="C145" i="60"/>
  <c r="B145" i="60"/>
  <c r="K144" i="60"/>
  <c r="I144" i="60"/>
  <c r="H144" i="60"/>
  <c r="G144" i="60"/>
  <c r="C144" i="60"/>
  <c r="B144" i="60"/>
  <c r="K143" i="60"/>
  <c r="I143" i="60"/>
  <c r="H143" i="60"/>
  <c r="G143" i="60"/>
  <c r="C143" i="60"/>
  <c r="B143" i="60"/>
  <c r="K142" i="60"/>
  <c r="I142" i="60"/>
  <c r="H142" i="60"/>
  <c r="G142" i="60"/>
  <c r="C142" i="60"/>
  <c r="B142" i="60"/>
  <c r="K141" i="60"/>
  <c r="I141" i="60"/>
  <c r="H141" i="60"/>
  <c r="G141" i="60"/>
  <c r="C141" i="60"/>
  <c r="B141" i="60"/>
  <c r="K140" i="60"/>
  <c r="I140" i="60"/>
  <c r="H140" i="60"/>
  <c r="G140" i="60"/>
  <c r="C140" i="60"/>
  <c r="B140" i="60"/>
  <c r="K139" i="60"/>
  <c r="I139" i="60"/>
  <c r="H139" i="60"/>
  <c r="G139" i="60"/>
  <c r="C139" i="60"/>
  <c r="B139" i="60"/>
  <c r="K138" i="60"/>
  <c r="I138" i="60"/>
  <c r="H138" i="60"/>
  <c r="G138" i="60"/>
  <c r="C138" i="60"/>
  <c r="B138" i="60"/>
  <c r="K137" i="60"/>
  <c r="I137" i="60"/>
  <c r="H137" i="60"/>
  <c r="G137" i="60"/>
  <c r="C137" i="60"/>
  <c r="B137" i="60"/>
  <c r="K136" i="60"/>
  <c r="I136" i="60"/>
  <c r="H136" i="60"/>
  <c r="G136" i="60"/>
  <c r="C136" i="60"/>
  <c r="B136" i="60"/>
  <c r="K135" i="60"/>
  <c r="I135" i="60"/>
  <c r="H135" i="60"/>
  <c r="G135" i="60"/>
  <c r="C135" i="60"/>
  <c r="B135" i="60"/>
  <c r="K134" i="60"/>
  <c r="I134" i="60"/>
  <c r="H134" i="60"/>
  <c r="G134" i="60"/>
  <c r="C134" i="60"/>
  <c r="B134" i="60"/>
  <c r="K133" i="60"/>
  <c r="I133" i="60"/>
  <c r="H133" i="60"/>
  <c r="G133" i="60"/>
  <c r="C133" i="60"/>
  <c r="B133" i="60"/>
  <c r="K132" i="60"/>
  <c r="I132" i="60"/>
  <c r="H132" i="60"/>
  <c r="G132" i="60"/>
  <c r="C132" i="60"/>
  <c r="B132" i="60"/>
  <c r="K131" i="60"/>
  <c r="I131" i="60"/>
  <c r="H131" i="60"/>
  <c r="G131" i="60"/>
  <c r="C131" i="60"/>
  <c r="B131" i="60"/>
  <c r="K130" i="60"/>
  <c r="I130" i="60"/>
  <c r="H130" i="60"/>
  <c r="G130" i="60"/>
  <c r="C130" i="60"/>
  <c r="B130" i="60"/>
  <c r="K129" i="60"/>
  <c r="I129" i="60"/>
  <c r="H129" i="60"/>
  <c r="G129" i="60"/>
  <c r="C129" i="60"/>
  <c r="B129" i="60"/>
  <c r="K128" i="60"/>
  <c r="I128" i="60"/>
  <c r="H128" i="60"/>
  <c r="G128" i="60"/>
  <c r="C128" i="60"/>
  <c r="B128" i="60"/>
  <c r="K127" i="60"/>
  <c r="I127" i="60"/>
  <c r="H127" i="60"/>
  <c r="G127" i="60"/>
  <c r="C127" i="60"/>
  <c r="B127" i="60"/>
  <c r="K126" i="60"/>
  <c r="I126" i="60"/>
  <c r="H126" i="60"/>
  <c r="G126" i="60"/>
  <c r="C126" i="60"/>
  <c r="B126" i="60"/>
  <c r="K125" i="60"/>
  <c r="I125" i="60"/>
  <c r="H125" i="60"/>
  <c r="G125" i="60"/>
  <c r="C125" i="60"/>
  <c r="B125" i="60"/>
  <c r="K124" i="60"/>
  <c r="I124" i="60"/>
  <c r="H124" i="60"/>
  <c r="G124" i="60"/>
  <c r="C124" i="60"/>
  <c r="B124" i="60"/>
  <c r="K123" i="60"/>
  <c r="I123" i="60"/>
  <c r="H123" i="60"/>
  <c r="G123" i="60"/>
  <c r="C123" i="60"/>
  <c r="B123" i="60"/>
  <c r="K122" i="60"/>
  <c r="I122" i="60"/>
  <c r="H122" i="60"/>
  <c r="G122" i="60"/>
  <c r="C122" i="60"/>
  <c r="B122" i="60"/>
  <c r="K121" i="60"/>
  <c r="I121" i="60"/>
  <c r="H121" i="60"/>
  <c r="G121" i="60"/>
  <c r="C121" i="60"/>
  <c r="B121" i="60"/>
  <c r="K120" i="60"/>
  <c r="I120" i="60"/>
  <c r="H120" i="60"/>
  <c r="G120" i="60"/>
  <c r="C120" i="60"/>
  <c r="B120" i="60"/>
  <c r="K119" i="60"/>
  <c r="I119" i="60"/>
  <c r="H119" i="60"/>
  <c r="G119" i="60"/>
  <c r="C119" i="60"/>
  <c r="B119" i="60"/>
  <c r="K118" i="60"/>
  <c r="I118" i="60"/>
  <c r="H118" i="60"/>
  <c r="G118" i="60"/>
  <c r="C118" i="60"/>
  <c r="B118" i="60"/>
  <c r="K117" i="60"/>
  <c r="I117" i="60"/>
  <c r="H117" i="60"/>
  <c r="G117" i="60"/>
  <c r="C117" i="60"/>
  <c r="B117" i="60"/>
  <c r="K116" i="60"/>
  <c r="I116" i="60"/>
  <c r="H116" i="60"/>
  <c r="G116" i="60"/>
  <c r="C116" i="60"/>
  <c r="B116" i="60"/>
  <c r="K115" i="60"/>
  <c r="I115" i="60"/>
  <c r="H115" i="60"/>
  <c r="G115" i="60"/>
  <c r="C115" i="60"/>
  <c r="B115" i="60"/>
  <c r="K114" i="60"/>
  <c r="I114" i="60"/>
  <c r="H114" i="60"/>
  <c r="G114" i="60"/>
  <c r="C114" i="60"/>
  <c r="B114" i="60"/>
  <c r="K113" i="60"/>
  <c r="I113" i="60"/>
  <c r="H113" i="60"/>
  <c r="G113" i="60"/>
  <c r="C113" i="60"/>
  <c r="B113" i="60"/>
  <c r="K112" i="60"/>
  <c r="I112" i="60"/>
  <c r="H112" i="60"/>
  <c r="G112" i="60"/>
  <c r="C112" i="60"/>
  <c r="B112" i="60"/>
  <c r="K111" i="60"/>
  <c r="I111" i="60"/>
  <c r="H111" i="60"/>
  <c r="G111" i="60"/>
  <c r="C111" i="60"/>
  <c r="B111" i="60"/>
  <c r="K110" i="60"/>
  <c r="I110" i="60"/>
  <c r="H110" i="60"/>
  <c r="G110" i="60"/>
  <c r="C110" i="60"/>
  <c r="B110" i="60"/>
  <c r="K109" i="60"/>
  <c r="I109" i="60"/>
  <c r="H109" i="60"/>
  <c r="G109" i="60"/>
  <c r="C109" i="60"/>
  <c r="B109" i="60"/>
  <c r="K108" i="60"/>
  <c r="I108" i="60"/>
  <c r="H108" i="60"/>
  <c r="G108" i="60"/>
  <c r="C108" i="60"/>
  <c r="B108" i="60"/>
  <c r="K107" i="60"/>
  <c r="I107" i="60"/>
  <c r="H107" i="60"/>
  <c r="G107" i="60"/>
  <c r="C107" i="60"/>
  <c r="B107" i="60"/>
  <c r="K106" i="60"/>
  <c r="I106" i="60"/>
  <c r="H106" i="60"/>
  <c r="G106" i="60"/>
  <c r="C106" i="60"/>
  <c r="B106" i="60"/>
  <c r="K105" i="60"/>
  <c r="I105" i="60"/>
  <c r="H105" i="60"/>
  <c r="G105" i="60"/>
  <c r="C105" i="60"/>
  <c r="B105" i="60"/>
  <c r="K104" i="60"/>
  <c r="I104" i="60"/>
  <c r="H104" i="60"/>
  <c r="J104" i="60" s="1"/>
  <c r="G104" i="60"/>
  <c r="C104" i="60"/>
  <c r="B104" i="60"/>
  <c r="K103" i="60"/>
  <c r="I103" i="60"/>
  <c r="H103" i="60"/>
  <c r="G103" i="60"/>
  <c r="C103" i="60"/>
  <c r="B103" i="60"/>
  <c r="K102" i="60"/>
  <c r="I102" i="60"/>
  <c r="H102" i="60"/>
  <c r="G102" i="60"/>
  <c r="C102" i="60"/>
  <c r="B102" i="60"/>
  <c r="K101" i="60"/>
  <c r="I101" i="60"/>
  <c r="H101" i="60"/>
  <c r="G101" i="60"/>
  <c r="C101" i="60"/>
  <c r="B101" i="60"/>
  <c r="K100" i="60"/>
  <c r="I100" i="60"/>
  <c r="H100" i="60"/>
  <c r="G100" i="60"/>
  <c r="C100" i="60"/>
  <c r="B100" i="60"/>
  <c r="K99" i="60"/>
  <c r="I99" i="60"/>
  <c r="H99" i="60"/>
  <c r="G99" i="60"/>
  <c r="C99" i="60"/>
  <c r="B99" i="60"/>
  <c r="K98" i="60"/>
  <c r="I98" i="60"/>
  <c r="H98" i="60"/>
  <c r="G98" i="60"/>
  <c r="C98" i="60"/>
  <c r="B98" i="60"/>
  <c r="K97" i="60"/>
  <c r="I97" i="60"/>
  <c r="H97" i="60"/>
  <c r="G97" i="60"/>
  <c r="C97" i="60"/>
  <c r="B97" i="60"/>
  <c r="K96" i="60"/>
  <c r="I96" i="60"/>
  <c r="H96" i="60"/>
  <c r="G96" i="60"/>
  <c r="C96" i="60"/>
  <c r="B96" i="60"/>
  <c r="K95" i="60"/>
  <c r="I95" i="60"/>
  <c r="H95" i="60"/>
  <c r="G95" i="60"/>
  <c r="C95" i="60"/>
  <c r="B95" i="60"/>
  <c r="K83" i="60"/>
  <c r="I83" i="60"/>
  <c r="H83" i="60"/>
  <c r="G83" i="60"/>
  <c r="C83" i="60"/>
  <c r="B83" i="60"/>
  <c r="K82" i="60"/>
  <c r="I82" i="60"/>
  <c r="H82" i="60"/>
  <c r="G82" i="60"/>
  <c r="C82" i="60"/>
  <c r="B82" i="60"/>
  <c r="K81" i="60"/>
  <c r="I81" i="60"/>
  <c r="H81" i="60"/>
  <c r="G81" i="60"/>
  <c r="C81" i="60"/>
  <c r="B81" i="60"/>
  <c r="K80" i="60"/>
  <c r="I80" i="60"/>
  <c r="H80" i="60"/>
  <c r="G80" i="60"/>
  <c r="C80" i="60"/>
  <c r="B80" i="60"/>
  <c r="K79" i="60"/>
  <c r="I79" i="60"/>
  <c r="H79" i="60"/>
  <c r="G79" i="60"/>
  <c r="C79" i="60"/>
  <c r="B79" i="60"/>
  <c r="K78" i="60"/>
  <c r="I78" i="60"/>
  <c r="H78" i="60"/>
  <c r="G78" i="60"/>
  <c r="C78" i="60"/>
  <c r="B78" i="60"/>
  <c r="K77" i="60"/>
  <c r="I77" i="60"/>
  <c r="H77" i="60"/>
  <c r="G77" i="60"/>
  <c r="C77" i="60"/>
  <c r="B77" i="60"/>
  <c r="K76" i="60"/>
  <c r="I76" i="60"/>
  <c r="H76" i="60"/>
  <c r="G76" i="60"/>
  <c r="C76" i="60"/>
  <c r="B76" i="60"/>
  <c r="K75" i="60"/>
  <c r="I75" i="60"/>
  <c r="H75" i="60"/>
  <c r="G75" i="60"/>
  <c r="C75" i="60"/>
  <c r="B75" i="60"/>
  <c r="K74" i="60"/>
  <c r="I74" i="60"/>
  <c r="H74" i="60"/>
  <c r="G74" i="60"/>
  <c r="C74" i="60"/>
  <c r="B74" i="60"/>
  <c r="K73" i="60"/>
  <c r="I73" i="60"/>
  <c r="H73" i="60"/>
  <c r="G73" i="60"/>
  <c r="C73" i="60"/>
  <c r="B73" i="60"/>
  <c r="K72" i="60"/>
  <c r="I72" i="60"/>
  <c r="H72" i="60"/>
  <c r="G72" i="60"/>
  <c r="C72" i="60"/>
  <c r="B72" i="60"/>
  <c r="K71" i="60"/>
  <c r="I71" i="60"/>
  <c r="H71" i="60"/>
  <c r="G71" i="60"/>
  <c r="C71" i="60"/>
  <c r="B71" i="60"/>
  <c r="K70" i="60"/>
  <c r="I70" i="60"/>
  <c r="H70" i="60"/>
  <c r="G70" i="60"/>
  <c r="C70" i="60"/>
  <c r="B70" i="60"/>
  <c r="K69" i="60"/>
  <c r="I69" i="60"/>
  <c r="H69" i="60"/>
  <c r="G69" i="60"/>
  <c r="C69" i="60"/>
  <c r="B69" i="60"/>
  <c r="K68" i="60"/>
  <c r="I68" i="60"/>
  <c r="H68" i="60"/>
  <c r="G68" i="60"/>
  <c r="J68" i="60" s="1"/>
  <c r="C68" i="60"/>
  <c r="B68" i="60"/>
  <c r="K67" i="60"/>
  <c r="I67" i="60"/>
  <c r="H67" i="60"/>
  <c r="G67" i="60"/>
  <c r="C67" i="60"/>
  <c r="B67" i="60"/>
  <c r="K66" i="60"/>
  <c r="I66" i="60"/>
  <c r="H66" i="60"/>
  <c r="G66" i="60"/>
  <c r="C66" i="60"/>
  <c r="B66" i="60"/>
  <c r="K65" i="60"/>
  <c r="I65" i="60"/>
  <c r="H65" i="60"/>
  <c r="G65" i="60"/>
  <c r="C65" i="60"/>
  <c r="B65" i="60"/>
  <c r="K64" i="60"/>
  <c r="I64" i="60"/>
  <c r="H64" i="60"/>
  <c r="G64" i="60"/>
  <c r="J64" i="60" s="1"/>
  <c r="C64" i="60"/>
  <c r="B64" i="60"/>
  <c r="K63" i="60"/>
  <c r="I63" i="60"/>
  <c r="H63" i="60"/>
  <c r="J63" i="60" s="1"/>
  <c r="G63" i="60"/>
  <c r="C63" i="60"/>
  <c r="B63" i="60"/>
  <c r="K62" i="60"/>
  <c r="I62" i="60"/>
  <c r="H62" i="60"/>
  <c r="G62" i="60"/>
  <c r="C62" i="60"/>
  <c r="B62" i="60"/>
  <c r="K61" i="60"/>
  <c r="I61" i="60"/>
  <c r="H61" i="60"/>
  <c r="G61" i="60"/>
  <c r="C61" i="60"/>
  <c r="B61" i="60"/>
  <c r="K60" i="60"/>
  <c r="I60" i="60"/>
  <c r="H60" i="60"/>
  <c r="G60" i="60"/>
  <c r="C60" i="60"/>
  <c r="B60" i="60"/>
  <c r="K59" i="60"/>
  <c r="I59" i="60"/>
  <c r="H59" i="60"/>
  <c r="G59" i="60"/>
  <c r="C59" i="60"/>
  <c r="B59" i="60"/>
  <c r="K58" i="60"/>
  <c r="I58" i="60"/>
  <c r="H58" i="60"/>
  <c r="G58" i="60"/>
  <c r="C58" i="60"/>
  <c r="B58" i="60"/>
  <c r="K57" i="60"/>
  <c r="I57" i="60"/>
  <c r="H57" i="60"/>
  <c r="G57" i="60"/>
  <c r="C57" i="60"/>
  <c r="B57" i="60"/>
  <c r="K56" i="60"/>
  <c r="I56" i="60"/>
  <c r="H56" i="60"/>
  <c r="G56" i="60"/>
  <c r="C56" i="60"/>
  <c r="B56" i="60"/>
  <c r="K55" i="60"/>
  <c r="I55" i="60"/>
  <c r="H55" i="60"/>
  <c r="G55" i="60"/>
  <c r="C55" i="60"/>
  <c r="B55" i="60"/>
  <c r="K54" i="60"/>
  <c r="I54" i="60"/>
  <c r="H54" i="60"/>
  <c r="G54" i="60"/>
  <c r="C54" i="60"/>
  <c r="B54" i="60"/>
  <c r="K53" i="60"/>
  <c r="I53" i="60"/>
  <c r="H53" i="60"/>
  <c r="G53" i="60"/>
  <c r="C53" i="60"/>
  <c r="B53" i="60"/>
  <c r="K52" i="60"/>
  <c r="I52" i="60"/>
  <c r="H52" i="60"/>
  <c r="G52" i="60"/>
  <c r="C52" i="60"/>
  <c r="B52" i="60"/>
  <c r="K51" i="60"/>
  <c r="I51" i="60"/>
  <c r="H51" i="60"/>
  <c r="G51" i="60"/>
  <c r="C51" i="60"/>
  <c r="B51" i="60"/>
  <c r="K50" i="60"/>
  <c r="I50" i="60"/>
  <c r="H50" i="60"/>
  <c r="G50" i="60"/>
  <c r="C50" i="60"/>
  <c r="B50" i="60"/>
  <c r="K49" i="60"/>
  <c r="I49" i="60"/>
  <c r="H49" i="60"/>
  <c r="G49" i="60"/>
  <c r="C49" i="60"/>
  <c r="B49" i="60"/>
  <c r="K48" i="60"/>
  <c r="I48" i="60"/>
  <c r="H48" i="60"/>
  <c r="G48" i="60"/>
  <c r="C48" i="60"/>
  <c r="B48" i="60"/>
  <c r="K47" i="60"/>
  <c r="I47" i="60"/>
  <c r="H47" i="60"/>
  <c r="G47" i="60"/>
  <c r="C47" i="60"/>
  <c r="B47" i="60"/>
  <c r="K46" i="60"/>
  <c r="I46" i="60"/>
  <c r="H46" i="60"/>
  <c r="G46" i="60"/>
  <c r="C46" i="60"/>
  <c r="B46" i="60"/>
  <c r="K45" i="60"/>
  <c r="I45" i="60"/>
  <c r="H45" i="60"/>
  <c r="G45" i="60"/>
  <c r="C45" i="60"/>
  <c r="B45" i="60"/>
  <c r="K44" i="60"/>
  <c r="I44" i="60"/>
  <c r="H44" i="60"/>
  <c r="G44" i="60"/>
  <c r="C44" i="60"/>
  <c r="B44" i="60"/>
  <c r="K43" i="60"/>
  <c r="I43" i="60"/>
  <c r="H43" i="60"/>
  <c r="G43" i="60"/>
  <c r="C43" i="60"/>
  <c r="B43" i="60"/>
  <c r="K42" i="60"/>
  <c r="I42" i="60"/>
  <c r="H42" i="60"/>
  <c r="G42" i="60"/>
  <c r="C42" i="60"/>
  <c r="B42" i="60"/>
  <c r="K41" i="60"/>
  <c r="I41" i="60"/>
  <c r="H41" i="60"/>
  <c r="G41" i="60"/>
  <c r="C41" i="60"/>
  <c r="B41" i="60"/>
  <c r="K40" i="60"/>
  <c r="I40" i="60"/>
  <c r="H40" i="60"/>
  <c r="G40" i="60"/>
  <c r="C40" i="60"/>
  <c r="B40" i="60"/>
  <c r="K39" i="60"/>
  <c r="I39" i="60"/>
  <c r="H39" i="60"/>
  <c r="G39" i="60"/>
  <c r="C39" i="60"/>
  <c r="B39" i="60"/>
  <c r="K38" i="60"/>
  <c r="I38" i="60"/>
  <c r="H38" i="60"/>
  <c r="G38" i="60"/>
  <c r="C38" i="60"/>
  <c r="B38" i="60"/>
  <c r="K37" i="60"/>
  <c r="I37" i="60"/>
  <c r="H37" i="60"/>
  <c r="G37" i="60"/>
  <c r="C37" i="60"/>
  <c r="B37" i="60"/>
  <c r="K36" i="60"/>
  <c r="I36" i="60"/>
  <c r="H36" i="60"/>
  <c r="G36" i="60"/>
  <c r="C36" i="60"/>
  <c r="B36" i="60"/>
  <c r="K35" i="60"/>
  <c r="I35" i="60"/>
  <c r="H35" i="60"/>
  <c r="G35" i="60"/>
  <c r="C35" i="60"/>
  <c r="B35" i="60"/>
  <c r="K34" i="60"/>
  <c r="I34" i="60"/>
  <c r="H34" i="60"/>
  <c r="G34" i="60"/>
  <c r="C34" i="60"/>
  <c r="B34" i="60"/>
  <c r="K33" i="60"/>
  <c r="I33" i="60"/>
  <c r="H33" i="60"/>
  <c r="G33" i="60"/>
  <c r="C33" i="60"/>
  <c r="B33" i="60"/>
  <c r="K32" i="60"/>
  <c r="I32" i="60"/>
  <c r="H32" i="60"/>
  <c r="G32" i="60"/>
  <c r="C32" i="60"/>
  <c r="B32" i="60"/>
  <c r="K31" i="60"/>
  <c r="I31" i="60"/>
  <c r="H31" i="60"/>
  <c r="G31" i="60"/>
  <c r="C31" i="60"/>
  <c r="B31" i="60"/>
  <c r="K30" i="60"/>
  <c r="I30" i="60"/>
  <c r="H30" i="60"/>
  <c r="G30" i="60"/>
  <c r="C30" i="60"/>
  <c r="B30" i="60"/>
  <c r="K29" i="60"/>
  <c r="I29" i="60"/>
  <c r="H29" i="60"/>
  <c r="G29" i="60"/>
  <c r="C29" i="60"/>
  <c r="B29" i="60"/>
  <c r="K28" i="60"/>
  <c r="I28" i="60"/>
  <c r="H28" i="60"/>
  <c r="G28" i="60"/>
  <c r="C28" i="60"/>
  <c r="B28" i="60"/>
  <c r="K27" i="60"/>
  <c r="I27" i="60"/>
  <c r="H27" i="60"/>
  <c r="G27" i="60"/>
  <c r="C27" i="60"/>
  <c r="B27" i="60"/>
  <c r="J159" i="60" l="1"/>
  <c r="J103" i="60"/>
  <c r="J111" i="60"/>
  <c r="J115" i="60"/>
  <c r="J119" i="60"/>
  <c r="J123" i="60"/>
  <c r="J127" i="60"/>
  <c r="G149" i="60"/>
  <c r="J67" i="60"/>
  <c r="J71" i="60"/>
  <c r="J73" i="60"/>
  <c r="J75" i="60"/>
  <c r="J77" i="60"/>
  <c r="J79" i="60"/>
  <c r="J81" i="60"/>
  <c r="J83" i="60"/>
  <c r="J96" i="60"/>
  <c r="J146" i="60"/>
  <c r="J160" i="60"/>
  <c r="J28" i="60"/>
  <c r="J30" i="60"/>
  <c r="J36" i="60"/>
  <c r="J38" i="60"/>
  <c r="J43" i="60"/>
  <c r="J131" i="60"/>
  <c r="J135" i="60"/>
  <c r="J139" i="60"/>
  <c r="J143" i="60"/>
  <c r="J147" i="60"/>
  <c r="H212" i="60"/>
  <c r="K212" i="60"/>
  <c r="J161" i="60"/>
  <c r="J163" i="60"/>
  <c r="J164" i="60"/>
  <c r="J165" i="60"/>
  <c r="J170" i="60"/>
  <c r="J190" i="60"/>
  <c r="J192" i="60"/>
  <c r="J194" i="60"/>
  <c r="J74" i="60"/>
  <c r="J78" i="60"/>
  <c r="J82" i="60"/>
  <c r="H149" i="60"/>
  <c r="K149" i="60"/>
  <c r="J97" i="60"/>
  <c r="J98" i="60"/>
  <c r="J100" i="60"/>
  <c r="J105" i="60"/>
  <c r="J106" i="60"/>
  <c r="J108" i="60"/>
  <c r="J110" i="60"/>
  <c r="J112" i="60"/>
  <c r="J69" i="60"/>
  <c r="J76" i="60"/>
  <c r="J80" i="60"/>
  <c r="J102" i="60"/>
  <c r="J107" i="60"/>
  <c r="J109" i="60"/>
  <c r="J113" i="60"/>
  <c r="J117" i="60"/>
  <c r="J121" i="60"/>
  <c r="J125" i="60"/>
  <c r="J129" i="60"/>
  <c r="J133" i="60"/>
  <c r="J137" i="60"/>
  <c r="J141" i="60"/>
  <c r="J145" i="60"/>
  <c r="J162" i="60"/>
  <c r="J167" i="60"/>
  <c r="J169" i="60"/>
  <c r="J171" i="60"/>
  <c r="J173" i="60"/>
  <c r="J175" i="60"/>
  <c r="J177" i="60"/>
  <c r="J179" i="60"/>
  <c r="J181" i="60"/>
  <c r="J183" i="60"/>
  <c r="J185" i="60"/>
  <c r="J187" i="60"/>
  <c r="J189" i="60"/>
  <c r="J191" i="60"/>
  <c r="J193" i="60"/>
  <c r="J66" i="60"/>
  <c r="J99" i="60"/>
  <c r="J101" i="60"/>
  <c r="J114" i="60"/>
  <c r="J116" i="60"/>
  <c r="J118" i="60"/>
  <c r="J120" i="60"/>
  <c r="J122" i="60"/>
  <c r="J124" i="60"/>
  <c r="J126" i="60"/>
  <c r="J128" i="60"/>
  <c r="J130" i="60"/>
  <c r="J132" i="60"/>
  <c r="J134" i="60"/>
  <c r="J136" i="60"/>
  <c r="J138" i="60"/>
  <c r="J140" i="60"/>
  <c r="J142" i="60"/>
  <c r="J144" i="60"/>
  <c r="J148" i="60"/>
  <c r="J166" i="60"/>
  <c r="J172" i="60"/>
  <c r="J174" i="60"/>
  <c r="J178" i="60"/>
  <c r="J180" i="60"/>
  <c r="J182" i="60"/>
  <c r="J184" i="60"/>
  <c r="J186" i="60"/>
  <c r="J188" i="60"/>
  <c r="J44" i="60"/>
  <c r="J46" i="60"/>
  <c r="J52" i="60"/>
  <c r="J54" i="60"/>
  <c r="J65" i="60"/>
  <c r="J70" i="60"/>
  <c r="J72" i="60"/>
  <c r="J42" i="60"/>
  <c r="J58" i="60"/>
  <c r="J35" i="60"/>
  <c r="J39" i="60"/>
  <c r="J41" i="60"/>
  <c r="J51" i="60"/>
  <c r="J55" i="60"/>
  <c r="J57" i="60"/>
  <c r="J59" i="60"/>
  <c r="J61" i="60"/>
  <c r="J31" i="60"/>
  <c r="J33" i="60"/>
  <c r="J47" i="60"/>
  <c r="J49" i="60"/>
  <c r="J60" i="60"/>
  <c r="J62" i="60"/>
  <c r="J95" i="60"/>
  <c r="J34" i="60"/>
  <c r="J50" i="60"/>
  <c r="J29" i="60"/>
  <c r="J32" i="60"/>
  <c r="J37" i="60"/>
  <c r="J40" i="60"/>
  <c r="J45" i="60"/>
  <c r="J48" i="60"/>
  <c r="J53" i="60"/>
  <c r="J56" i="60"/>
  <c r="J212" i="60" l="1"/>
  <c r="J149" i="60"/>
  <c r="E3" i="89"/>
  <c r="D3" i="89"/>
  <c r="E60" i="89"/>
  <c r="D60" i="89"/>
  <c r="E51" i="89"/>
  <c r="D51" i="89"/>
  <c r="E42" i="89"/>
  <c r="D42" i="89"/>
  <c r="E35" i="89"/>
  <c r="D35" i="89"/>
  <c r="E28" i="89"/>
  <c r="D28" i="89"/>
  <c r="E21" i="89"/>
  <c r="E61" i="89" s="1"/>
  <c r="D21" i="89"/>
  <c r="D61" i="89" s="1"/>
  <c r="E181" i="58" l="1"/>
  <c r="K122" i="39" l="1"/>
  <c r="J122" i="39"/>
  <c r="F238" i="55" l="1"/>
  <c r="F184" i="55"/>
  <c r="E184" i="55"/>
  <c r="A184" i="55"/>
  <c r="F180" i="55"/>
  <c r="F126" i="55"/>
  <c r="E126" i="55"/>
  <c r="A126" i="55"/>
  <c r="F122" i="55"/>
  <c r="F34" i="55"/>
  <c r="F51" i="55"/>
  <c r="F60" i="55"/>
  <c r="AD26" i="14" l="1"/>
  <c r="AC26" i="14"/>
  <c r="B107" i="12"/>
  <c r="A3" i="86" l="1"/>
  <c r="A3" i="88"/>
  <c r="A3" i="87"/>
  <c r="A3" i="85"/>
  <c r="A3" i="84"/>
  <c r="A3" i="83"/>
  <c r="A3" i="82"/>
  <c r="A3" i="81"/>
  <c r="A2" i="49"/>
  <c r="A3" i="80"/>
  <c r="A3" i="79"/>
  <c r="A3" i="78"/>
  <c r="C127" i="75" l="1"/>
  <c r="C126" i="75"/>
  <c r="C63" i="75"/>
  <c r="C62" i="75"/>
  <c r="C379" i="75" l="1"/>
  <c r="C364" i="75"/>
  <c r="C371" i="75" s="1"/>
  <c r="E43" i="56" l="1"/>
  <c r="D36" i="61" l="1"/>
  <c r="D34" i="61"/>
  <c r="D35" i="61"/>
  <c r="C386" i="75"/>
  <c r="C254" i="75"/>
  <c r="C253" i="75"/>
  <c r="C252" i="75"/>
  <c r="C247" i="75"/>
  <c r="C246" i="75"/>
  <c r="C245" i="75"/>
  <c r="C244" i="75"/>
  <c r="C243" i="75"/>
  <c r="C238" i="75"/>
  <c r="C237" i="75"/>
  <c r="C232" i="75"/>
  <c r="C233" i="75"/>
  <c r="C231" i="75"/>
  <c r="C223" i="75"/>
  <c r="C224" i="75"/>
  <c r="C225" i="75"/>
  <c r="C226" i="75"/>
  <c r="C227" i="75"/>
  <c r="C222" i="75"/>
  <c r="C221" i="75"/>
  <c r="C220" i="75"/>
  <c r="C199" i="75"/>
  <c r="C190" i="75"/>
  <c r="C176" i="75"/>
  <c r="C167" i="75"/>
  <c r="C148" i="75"/>
  <c r="C146" i="75"/>
  <c r="C149" i="75" s="1"/>
  <c r="C101" i="75"/>
  <c r="C41" i="75"/>
  <c r="C40" i="75"/>
  <c r="J123" i="65"/>
  <c r="L123" i="65"/>
  <c r="H123" i="65"/>
  <c r="L109" i="65"/>
  <c r="J109" i="65"/>
  <c r="H109" i="65"/>
  <c r="H38" i="65"/>
  <c r="E109" i="65"/>
  <c r="C109" i="65"/>
  <c r="E123" i="65"/>
  <c r="C123" i="65"/>
  <c r="C38" i="65"/>
  <c r="C348" i="75" l="1"/>
  <c r="C356" i="75" s="1"/>
  <c r="C255" i="75"/>
  <c r="C248" i="75"/>
  <c r="G3" i="78"/>
  <c r="N2" i="53"/>
  <c r="F2" i="53"/>
  <c r="Q25" i="51"/>
  <c r="Q18" i="51"/>
  <c r="Q40" i="51"/>
  <c r="A2" i="28"/>
  <c r="A2" i="25"/>
  <c r="F3" i="25"/>
  <c r="G3" i="25"/>
  <c r="E56" i="25"/>
  <c r="F54" i="25" s="1"/>
  <c r="A73" i="25"/>
  <c r="F73" i="25"/>
  <c r="G73" i="25"/>
  <c r="F134" i="49"/>
  <c r="G133" i="49"/>
  <c r="F133" i="49"/>
  <c r="G132" i="49"/>
  <c r="F132" i="49"/>
  <c r="G131" i="49"/>
  <c r="F131" i="49"/>
  <c r="G130" i="49"/>
  <c r="F130" i="49"/>
  <c r="G129" i="49"/>
  <c r="F129" i="49"/>
  <c r="G128" i="49"/>
  <c r="F128" i="49"/>
  <c r="G127" i="49"/>
  <c r="F127" i="49"/>
  <c r="G126" i="49"/>
  <c r="F126" i="49"/>
  <c r="G125" i="49"/>
  <c r="F125" i="49"/>
  <c r="G124" i="49"/>
  <c r="F124" i="49"/>
  <c r="G123" i="49"/>
  <c r="F123" i="49"/>
  <c r="G122" i="49"/>
  <c r="F122" i="49"/>
  <c r="G121" i="49"/>
  <c r="F121" i="49"/>
  <c r="A121" i="49"/>
  <c r="A122" i="49" s="1"/>
  <c r="A123" i="49" s="1"/>
  <c r="A124" i="49" s="1"/>
  <c r="A125" i="49" s="1"/>
  <c r="A126" i="49" s="1"/>
  <c r="A127" i="49" s="1"/>
  <c r="A128" i="49" s="1"/>
  <c r="A129" i="49" s="1"/>
  <c r="A130" i="49" s="1"/>
  <c r="A131" i="49" s="1"/>
  <c r="A132" i="49" s="1"/>
  <c r="A133" i="49" s="1"/>
  <c r="A134" i="49" s="1"/>
  <c r="G120" i="49"/>
  <c r="F120" i="49"/>
  <c r="G119" i="49"/>
  <c r="F119" i="49"/>
  <c r="G118" i="49"/>
  <c r="F118" i="49"/>
  <c r="G117" i="49"/>
  <c r="F117" i="49"/>
  <c r="G116" i="49"/>
  <c r="F116" i="49"/>
  <c r="G115" i="49"/>
  <c r="F115" i="49"/>
  <c r="G114" i="49"/>
  <c r="F114" i="49"/>
  <c r="G113" i="49"/>
  <c r="F113" i="49"/>
  <c r="G112" i="49"/>
  <c r="F112" i="49"/>
  <c r="G111" i="49"/>
  <c r="F111" i="49"/>
  <c r="G110" i="49"/>
  <c r="F110" i="49"/>
  <c r="G109" i="49"/>
  <c r="F109" i="49"/>
  <c r="G95" i="49"/>
  <c r="F95" i="49"/>
  <c r="G108" i="49"/>
  <c r="F108" i="49"/>
  <c r="G107" i="49"/>
  <c r="F107" i="49"/>
  <c r="G106" i="49"/>
  <c r="F106" i="49"/>
  <c r="G105" i="49"/>
  <c r="F105" i="49"/>
  <c r="G104" i="49"/>
  <c r="F104" i="49"/>
  <c r="G103" i="49"/>
  <c r="F103" i="49"/>
  <c r="G102" i="49"/>
  <c r="F102" i="49"/>
  <c r="G101" i="49"/>
  <c r="F101" i="49"/>
  <c r="G100" i="49"/>
  <c r="F100" i="49"/>
  <c r="G99" i="49"/>
  <c r="F99" i="49"/>
  <c r="G98" i="49"/>
  <c r="F98" i="49"/>
  <c r="G97" i="49"/>
  <c r="F97" i="49"/>
  <c r="G96" i="49"/>
  <c r="F96"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A81" i="49"/>
  <c r="A82" i="49" s="1"/>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A103" i="49" s="1"/>
  <c r="G80" i="49"/>
  <c r="F80" i="49"/>
  <c r="G73" i="49"/>
  <c r="F73" i="49"/>
  <c r="A73" i="49"/>
  <c r="G63" i="49"/>
  <c r="F63" i="49"/>
  <c r="E64" i="49"/>
  <c r="F62" i="49"/>
  <c r="G60" i="49"/>
  <c r="F60" i="49"/>
  <c r="G59" i="49"/>
  <c r="F59" i="49"/>
  <c r="G58" i="49"/>
  <c r="F58" i="49"/>
  <c r="G57" i="49"/>
  <c r="F57" i="49"/>
  <c r="G56" i="49"/>
  <c r="F56" i="49"/>
  <c r="G55" i="49"/>
  <c r="F55" i="49"/>
  <c r="G54" i="49"/>
  <c r="F54" i="49"/>
  <c r="G53" i="49"/>
  <c r="F53" i="49"/>
  <c r="G52" i="49"/>
  <c r="F52" i="49"/>
  <c r="G50" i="49"/>
  <c r="F50" i="49"/>
  <c r="G49" i="49"/>
  <c r="F49" i="49"/>
  <c r="G48" i="49"/>
  <c r="F48" i="49"/>
  <c r="G47" i="49"/>
  <c r="F47" i="49"/>
  <c r="G46" i="49"/>
  <c r="F46" i="49"/>
  <c r="G45" i="49"/>
  <c r="F45" i="49"/>
  <c r="G44" i="49"/>
  <c r="F44" i="49"/>
  <c r="G43" i="49"/>
  <c r="F43" i="49"/>
  <c r="G42" i="49"/>
  <c r="F42" i="49"/>
  <c r="G41" i="49"/>
  <c r="F41" i="49"/>
  <c r="G40" i="49"/>
  <c r="F40" i="49"/>
  <c r="G39" i="49"/>
  <c r="F39" i="49"/>
  <c r="G38" i="49"/>
  <c r="F38" i="49"/>
  <c r="G37" i="49"/>
  <c r="F37" i="49"/>
  <c r="G36" i="49"/>
  <c r="F36" i="49"/>
  <c r="G34" i="49"/>
  <c r="F34" i="49"/>
  <c r="G33" i="49"/>
  <c r="F33" i="49"/>
  <c r="G32" i="49"/>
  <c r="F32" i="49"/>
  <c r="G31" i="49"/>
  <c r="F31" i="49"/>
  <c r="G30" i="49"/>
  <c r="F30" i="49"/>
  <c r="G29" i="49"/>
  <c r="F29" i="49"/>
  <c r="G28" i="49"/>
  <c r="F28" i="49"/>
  <c r="G27" i="49"/>
  <c r="F27" i="49"/>
  <c r="G26" i="49"/>
  <c r="F26" i="49"/>
  <c r="G25" i="49"/>
  <c r="F25" i="49"/>
  <c r="G24" i="49"/>
  <c r="F24" i="49"/>
  <c r="G23" i="49"/>
  <c r="F23" i="49"/>
  <c r="A23" i="49"/>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G22" i="49"/>
  <c r="F22" i="49"/>
  <c r="G62" i="49" l="1"/>
  <c r="C64" i="49"/>
  <c r="F64" i="49" s="1"/>
  <c r="G134" i="49"/>
  <c r="F55" i="25"/>
  <c r="F53" i="25"/>
  <c r="Q26" i="51"/>
  <c r="D64" i="49"/>
  <c r="G64" i="49" l="1"/>
  <c r="F56" i="25"/>
  <c r="E125" i="61"/>
  <c r="D125" i="61"/>
  <c r="F124" i="61"/>
  <c r="F123" i="61"/>
  <c r="F122" i="61"/>
  <c r="F121" i="61"/>
  <c r="F120" i="61"/>
  <c r="F119" i="61"/>
  <c r="F118" i="61"/>
  <c r="F117" i="61"/>
  <c r="F116" i="61"/>
  <c r="F115" i="61"/>
  <c r="F114" i="61"/>
  <c r="F113" i="61"/>
  <c r="F112" i="61"/>
  <c r="F111" i="61"/>
  <c r="F110" i="61"/>
  <c r="F109" i="61"/>
  <c r="F108" i="61"/>
  <c r="F107" i="61"/>
  <c r="F106" i="61"/>
  <c r="F105" i="61"/>
  <c r="F125" i="61" s="1"/>
  <c r="E103" i="61"/>
  <c r="D103" i="61"/>
  <c r="F102" i="61"/>
  <c r="F101" i="61"/>
  <c r="F100" i="61"/>
  <c r="E98" i="61"/>
  <c r="D98" i="61"/>
  <c r="F97" i="61"/>
  <c r="F96" i="61"/>
  <c r="F95" i="61"/>
  <c r="E92" i="61"/>
  <c r="F91" i="61"/>
  <c r="F90" i="61"/>
  <c r="D88" i="61"/>
  <c r="D87" i="61"/>
  <c r="D86" i="61"/>
  <c r="D85" i="61"/>
  <c r="D84" i="61"/>
  <c r="D83" i="61"/>
  <c r="D82" i="61"/>
  <c r="D80" i="61"/>
  <c r="D79" i="61"/>
  <c r="D77" i="61"/>
  <c r="F69" i="61"/>
  <c r="E69" i="61"/>
  <c r="A68" i="61"/>
  <c r="D64" i="61"/>
  <c r="D55" i="61"/>
  <c r="D41" i="61"/>
  <c r="D40" i="61"/>
  <c r="D39" i="61"/>
  <c r="D38" i="61"/>
  <c r="D37" i="61"/>
  <c r="D32" i="61"/>
  <c r="D25" i="61"/>
  <c r="F3" i="61"/>
  <c r="E3" i="61"/>
  <c r="A2" i="61"/>
  <c r="K153" i="60"/>
  <c r="J153" i="60"/>
  <c r="F153" i="60"/>
  <c r="E153" i="60"/>
  <c r="D153" i="60"/>
  <c r="A153" i="60"/>
  <c r="K89" i="60"/>
  <c r="J89" i="60"/>
  <c r="F89" i="60"/>
  <c r="E89" i="60"/>
  <c r="D89" i="60"/>
  <c r="A89" i="60"/>
  <c r="K84" i="60"/>
  <c r="K150" i="60" s="1"/>
  <c r="K213" i="60" s="1"/>
  <c r="H84" i="60"/>
  <c r="H150" i="60" s="1"/>
  <c r="H213" i="60" s="1"/>
  <c r="G84" i="60"/>
  <c r="G150" i="60" s="1"/>
  <c r="G213" i="60" s="1"/>
  <c r="J27" i="60"/>
  <c r="K3" i="60"/>
  <c r="J3" i="60"/>
  <c r="E3" i="60"/>
  <c r="D3" i="60"/>
  <c r="F2" i="60"/>
  <c r="A2" i="60"/>
  <c r="G43" i="56"/>
  <c r="F43" i="56"/>
  <c r="D43" i="56"/>
  <c r="H42" i="56"/>
  <c r="H41" i="56"/>
  <c r="H40" i="56"/>
  <c r="H39" i="56"/>
  <c r="H38" i="56"/>
  <c r="H37" i="56"/>
  <c r="H36" i="56"/>
  <c r="H35" i="56"/>
  <c r="H34" i="56"/>
  <c r="H33" i="56"/>
  <c r="H32" i="56"/>
  <c r="H3" i="56"/>
  <c r="G3" i="56"/>
  <c r="A2" i="56"/>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H66" i="54"/>
  <c r="G66" i="54"/>
  <c r="A66" i="54"/>
  <c r="H53" i="54"/>
  <c r="G53" i="54"/>
  <c r="F53" i="54"/>
  <c r="E53" i="54"/>
  <c r="D53" i="54"/>
  <c r="I52" i="54"/>
  <c r="I51" i="54"/>
  <c r="I50" i="54"/>
  <c r="I49" i="54"/>
  <c r="I48" i="54"/>
  <c r="I47" i="54"/>
  <c r="I46" i="54"/>
  <c r="I45" i="54"/>
  <c r="I44" i="54"/>
  <c r="I43" i="54"/>
  <c r="I42" i="54"/>
  <c r="I41" i="54"/>
  <c r="I40" i="54"/>
  <c r="I39" i="54"/>
  <c r="I38" i="54"/>
  <c r="H3" i="54"/>
  <c r="G3" i="54"/>
  <c r="A2" i="54"/>
  <c r="F59" i="81"/>
  <c r="E59" i="81"/>
  <c r="E4" i="81"/>
  <c r="D4" i="81"/>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1" i="53"/>
  <c r="Q141" i="53"/>
  <c r="N141" i="53"/>
  <c r="L141" i="53"/>
  <c r="J141" i="53"/>
  <c r="F141" i="53"/>
  <c r="E141" i="53"/>
  <c r="D141" i="53"/>
  <c r="A141"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R94" i="53"/>
  <c r="R93" i="53"/>
  <c r="R92" i="53"/>
  <c r="R91" i="53"/>
  <c r="R90" i="53"/>
  <c r="R89" i="53"/>
  <c r="R88" i="53"/>
  <c r="R87" i="53"/>
  <c r="R86" i="53"/>
  <c r="R85" i="53"/>
  <c r="R84" i="53"/>
  <c r="R83" i="53"/>
  <c r="R82" i="53"/>
  <c r="R81" i="53"/>
  <c r="R80" i="53"/>
  <c r="R79" i="53"/>
  <c r="R78" i="53"/>
  <c r="R77" i="53"/>
  <c r="R76" i="53"/>
  <c r="R75" i="53"/>
  <c r="R74" i="53"/>
  <c r="R73" i="53"/>
  <c r="R64" i="53"/>
  <c r="Q64" i="53"/>
  <c r="N64" i="53"/>
  <c r="L64" i="53"/>
  <c r="J64" i="53"/>
  <c r="F64" i="53"/>
  <c r="E64" i="53"/>
  <c r="D64" i="53"/>
  <c r="A64" i="53"/>
  <c r="Q47" i="53"/>
  <c r="P47" i="53"/>
  <c r="N47" i="53"/>
  <c r="L47" i="53"/>
  <c r="K47" i="53"/>
  <c r="J47" i="53"/>
  <c r="R46" i="53"/>
  <c r="R45" i="53"/>
  <c r="R44" i="53"/>
  <c r="R43" i="53"/>
  <c r="R42" i="53"/>
  <c r="R41" i="53"/>
  <c r="R40" i="53"/>
  <c r="R39" i="53"/>
  <c r="R38" i="53"/>
  <c r="R37" i="53"/>
  <c r="R36" i="53"/>
  <c r="R35" i="53"/>
  <c r="R34" i="53"/>
  <c r="R33" i="53"/>
  <c r="R32" i="53"/>
  <c r="R31" i="53"/>
  <c r="R3" i="53"/>
  <c r="Q3" i="53"/>
  <c r="L3" i="53"/>
  <c r="J3" i="53"/>
  <c r="E3" i="53"/>
  <c r="D3" i="53"/>
  <c r="A2" i="53"/>
  <c r="O246" i="52"/>
  <c r="N246" i="52"/>
  <c r="M246" i="52"/>
  <c r="L246" i="52"/>
  <c r="K246" i="52"/>
  <c r="J246" i="52"/>
  <c r="P245" i="52"/>
  <c r="P244" i="52"/>
  <c r="P243" i="52"/>
  <c r="P242" i="52"/>
  <c r="P241" i="52"/>
  <c r="P240" i="52"/>
  <c r="P239" i="52"/>
  <c r="P238" i="52"/>
  <c r="P237" i="52"/>
  <c r="P236" i="52"/>
  <c r="P235" i="52"/>
  <c r="P234" i="52"/>
  <c r="P233" i="52"/>
  <c r="P232" i="52"/>
  <c r="P231" i="52"/>
  <c r="P230" i="52"/>
  <c r="P229" i="52"/>
  <c r="P228" i="52"/>
  <c r="P227" i="52"/>
  <c r="P226" i="52"/>
  <c r="P225" i="52"/>
  <c r="P224" i="52"/>
  <c r="P223" i="52"/>
  <c r="P222" i="52"/>
  <c r="P221" i="52"/>
  <c r="P220" i="52"/>
  <c r="P219" i="52"/>
  <c r="P218" i="52"/>
  <c r="P217" i="52"/>
  <c r="P216" i="52"/>
  <c r="P215" i="52"/>
  <c r="P214" i="52"/>
  <c r="P213" i="52"/>
  <c r="P212" i="52"/>
  <c r="P211" i="52"/>
  <c r="P210" i="52"/>
  <c r="P209" i="52"/>
  <c r="P208" i="52"/>
  <c r="P207" i="52"/>
  <c r="P206" i="52"/>
  <c r="P205" i="52"/>
  <c r="P204" i="52"/>
  <c r="P203" i="52"/>
  <c r="P202" i="52"/>
  <c r="P201" i="52"/>
  <c r="P200" i="52"/>
  <c r="P199" i="52"/>
  <c r="P198" i="52"/>
  <c r="P197" i="52"/>
  <c r="P187" i="52"/>
  <c r="O187" i="52"/>
  <c r="I187" i="52"/>
  <c r="G187" i="52"/>
  <c r="E187" i="52"/>
  <c r="A187" i="52"/>
  <c r="O183" i="52"/>
  <c r="N183" i="52"/>
  <c r="M183" i="52"/>
  <c r="L183" i="52"/>
  <c r="K183" i="52"/>
  <c r="J183" i="52"/>
  <c r="P182" i="52"/>
  <c r="P181" i="52"/>
  <c r="P180" i="52"/>
  <c r="P179" i="52"/>
  <c r="P178" i="52"/>
  <c r="P177" i="52"/>
  <c r="P176" i="52"/>
  <c r="P175" i="52"/>
  <c r="P174" i="52"/>
  <c r="P173" i="52"/>
  <c r="P172" i="52"/>
  <c r="P171" i="52"/>
  <c r="P170" i="52"/>
  <c r="P169" i="52"/>
  <c r="P168" i="52"/>
  <c r="P167" i="52"/>
  <c r="P166" i="52"/>
  <c r="P165" i="52"/>
  <c r="P164" i="52"/>
  <c r="P163" i="52"/>
  <c r="P162" i="52"/>
  <c r="P161" i="52"/>
  <c r="P160" i="52"/>
  <c r="P159" i="52"/>
  <c r="P158" i="52"/>
  <c r="P157" i="52"/>
  <c r="P156" i="52"/>
  <c r="P155" i="52"/>
  <c r="P154" i="52"/>
  <c r="P153" i="52"/>
  <c r="P152" i="52"/>
  <c r="P151" i="52"/>
  <c r="P150" i="52"/>
  <c r="P149" i="52"/>
  <c r="P148" i="52"/>
  <c r="P147" i="52"/>
  <c r="P146" i="52"/>
  <c r="P145" i="52"/>
  <c r="P144" i="52"/>
  <c r="P143" i="52"/>
  <c r="P142" i="52"/>
  <c r="P141" i="52"/>
  <c r="P140" i="52"/>
  <c r="P139" i="52"/>
  <c r="P138" i="52"/>
  <c r="P137" i="52"/>
  <c r="P136" i="52"/>
  <c r="P135" i="52"/>
  <c r="P134" i="52"/>
  <c r="P124" i="52"/>
  <c r="O124" i="52"/>
  <c r="I124" i="52"/>
  <c r="G124" i="52"/>
  <c r="E124" i="52"/>
  <c r="A124" i="52"/>
  <c r="O120" i="52"/>
  <c r="N120" i="52"/>
  <c r="M120" i="52"/>
  <c r="L120" i="52"/>
  <c r="K120" i="52"/>
  <c r="J120" i="52"/>
  <c r="P119" i="52"/>
  <c r="P118" i="52"/>
  <c r="P117" i="52"/>
  <c r="P116" i="52"/>
  <c r="P115" i="52"/>
  <c r="P114" i="52"/>
  <c r="P113" i="52"/>
  <c r="P112" i="52"/>
  <c r="P111" i="52"/>
  <c r="P110" i="52"/>
  <c r="P109" i="52"/>
  <c r="P108" i="52"/>
  <c r="P107" i="52"/>
  <c r="P106" i="52"/>
  <c r="P105" i="52"/>
  <c r="P104" i="52"/>
  <c r="P103" i="52"/>
  <c r="P102" i="52"/>
  <c r="P101" i="52"/>
  <c r="P100" i="52"/>
  <c r="P99" i="52"/>
  <c r="P98" i="52"/>
  <c r="P97" i="52"/>
  <c r="P96" i="52"/>
  <c r="P95" i="52"/>
  <c r="P94" i="52"/>
  <c r="P93" i="52"/>
  <c r="P92" i="52"/>
  <c r="P91" i="52"/>
  <c r="P90" i="52"/>
  <c r="P89" i="52"/>
  <c r="P88" i="52"/>
  <c r="P87" i="52"/>
  <c r="P86" i="52"/>
  <c r="P85" i="52"/>
  <c r="P84" i="52"/>
  <c r="P83" i="52"/>
  <c r="P82" i="52"/>
  <c r="P81" i="52"/>
  <c r="P80" i="52"/>
  <c r="P79" i="52"/>
  <c r="P78" i="52"/>
  <c r="P77" i="52"/>
  <c r="P76" i="52"/>
  <c r="P75" i="52"/>
  <c r="P74" i="52"/>
  <c r="P73" i="52"/>
  <c r="P72" i="52"/>
  <c r="P71" i="52"/>
  <c r="P61" i="52"/>
  <c r="O61" i="52"/>
  <c r="I61" i="52"/>
  <c r="G61" i="52"/>
  <c r="E61" i="52"/>
  <c r="A61" i="52"/>
  <c r="O55" i="52"/>
  <c r="N55" i="52"/>
  <c r="M55" i="52"/>
  <c r="L55" i="52"/>
  <c r="K55" i="52"/>
  <c r="J55" i="52"/>
  <c r="P54" i="52"/>
  <c r="P53" i="52"/>
  <c r="P52" i="52"/>
  <c r="P51" i="52"/>
  <c r="P50" i="52"/>
  <c r="P49" i="52"/>
  <c r="P48" i="52"/>
  <c r="P47" i="52"/>
  <c r="P46" i="52"/>
  <c r="P45" i="52"/>
  <c r="P44" i="52"/>
  <c r="P43" i="52"/>
  <c r="P42" i="52"/>
  <c r="P3" i="52"/>
  <c r="O3" i="52"/>
  <c r="G3" i="52"/>
  <c r="E3" i="52"/>
  <c r="I2" i="52"/>
  <c r="A2" i="52"/>
  <c r="Q76" i="51"/>
  <c r="P76" i="51"/>
  <c r="C415" i="75" s="1"/>
  <c r="L72" i="51"/>
  <c r="K72" i="51"/>
  <c r="G70" i="51"/>
  <c r="G71" i="51" s="1"/>
  <c r="G72" i="51" s="1"/>
  <c r="G73" i="51" s="1"/>
  <c r="Q69" i="51"/>
  <c r="P69" i="51"/>
  <c r="Q62" i="51"/>
  <c r="P62" i="51"/>
  <c r="C414" i="75" s="1"/>
  <c r="L59" i="51"/>
  <c r="K59" i="51"/>
  <c r="F58" i="51"/>
  <c r="E58" i="51"/>
  <c r="G55" i="51"/>
  <c r="G56" i="51" s="1"/>
  <c r="G57" i="51" s="1"/>
  <c r="G58" i="51" s="1"/>
  <c r="G59" i="51" s="1"/>
  <c r="G60" i="51" s="1"/>
  <c r="G61" i="51" s="1"/>
  <c r="G62" i="51" s="1"/>
  <c r="Q53" i="51"/>
  <c r="P53" i="51"/>
  <c r="F48" i="51"/>
  <c r="E48" i="51"/>
  <c r="F41" i="51"/>
  <c r="E41" i="51"/>
  <c r="E49" i="51" s="1"/>
  <c r="C406" i="75" s="1"/>
  <c r="Q54" i="51"/>
  <c r="P40" i="51"/>
  <c r="K39" i="51"/>
  <c r="G38" i="51"/>
  <c r="G39" i="51" s="1"/>
  <c r="G40" i="51" s="1"/>
  <c r="G41" i="51" s="1"/>
  <c r="G42" i="51" s="1"/>
  <c r="G43" i="51" s="1"/>
  <c r="L32" i="51"/>
  <c r="K32" i="51"/>
  <c r="G32" i="51"/>
  <c r="G33" i="51" s="1"/>
  <c r="G34" i="51" s="1"/>
  <c r="G35" i="51" s="1"/>
  <c r="F28" i="51"/>
  <c r="E28" i="51"/>
  <c r="P25" i="51"/>
  <c r="L25" i="51"/>
  <c r="K25" i="51"/>
  <c r="K33" i="51" s="1"/>
  <c r="C408" i="75" s="1"/>
  <c r="G25" i="51"/>
  <c r="G26" i="51" s="1"/>
  <c r="G27" i="51" s="1"/>
  <c r="G28" i="51" s="1"/>
  <c r="G29" i="51" s="1"/>
  <c r="F21" i="51"/>
  <c r="E21" i="51"/>
  <c r="W22" i="51"/>
  <c r="V22" i="51"/>
  <c r="C416" i="75" s="1"/>
  <c r="P18" i="51"/>
  <c r="P26" i="51" s="1"/>
  <c r="C412" i="75" s="1"/>
  <c r="L15" i="51"/>
  <c r="K15" i="51"/>
  <c r="G9" i="51"/>
  <c r="G10" i="51" s="1"/>
  <c r="G11" i="51" s="1"/>
  <c r="G12" i="51" s="1"/>
  <c r="G13" i="51" s="1"/>
  <c r="G14" i="51" s="1"/>
  <c r="G15" i="51" s="1"/>
  <c r="G16" i="51" s="1"/>
  <c r="G17" i="51" s="1"/>
  <c r="G18" i="51" s="1"/>
  <c r="G19" i="51" s="1"/>
  <c r="G20" i="51" s="1"/>
  <c r="G21" i="51" s="1"/>
  <c r="W3" i="51"/>
  <c r="V3" i="51"/>
  <c r="Q3" i="51"/>
  <c r="P3" i="51"/>
  <c r="L3" i="51"/>
  <c r="K3" i="51"/>
  <c r="F3" i="51"/>
  <c r="E3" i="51"/>
  <c r="R2" i="51"/>
  <c r="M2" i="51"/>
  <c r="G2" i="51"/>
  <c r="A2" i="51"/>
  <c r="G68" i="47"/>
  <c r="A68" i="47"/>
  <c r="G3" i="47"/>
  <c r="F3" i="47"/>
  <c r="A2" i="47"/>
  <c r="F119" i="43"/>
  <c r="F58" i="43" s="1"/>
  <c r="F59" i="43" s="1"/>
  <c r="E119" i="43"/>
  <c r="E58" i="43" s="1"/>
  <c r="E59" i="43" s="1"/>
  <c r="C119" i="43"/>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A65" i="43"/>
  <c r="C58" i="43"/>
  <c r="C59" i="43" s="1"/>
  <c r="G57" i="43"/>
  <c r="G56" i="43"/>
  <c r="G55" i="43"/>
  <c r="G54" i="43"/>
  <c r="G53" i="43"/>
  <c r="G52" i="43"/>
  <c r="G51" i="43"/>
  <c r="G50" i="43"/>
  <c r="G49" i="43"/>
  <c r="G48" i="43"/>
  <c r="G47" i="43"/>
  <c r="G46" i="43"/>
  <c r="G45" i="43"/>
  <c r="G44" i="43"/>
  <c r="G43" i="43"/>
  <c r="G42" i="43"/>
  <c r="G41" i="43"/>
  <c r="G40" i="43"/>
  <c r="G39" i="43"/>
  <c r="G38" i="43"/>
  <c r="G37" i="43"/>
  <c r="G36" i="43"/>
  <c r="G35" i="43"/>
  <c r="G34" i="43"/>
  <c r="G33" i="43"/>
  <c r="G32" i="43"/>
  <c r="G31" i="43"/>
  <c r="G30" i="43"/>
  <c r="G29" i="43"/>
  <c r="G28" i="43"/>
  <c r="G27" i="43"/>
  <c r="G26" i="43"/>
  <c r="G25" i="43"/>
  <c r="G24" i="43"/>
  <c r="G23" i="43"/>
  <c r="G22" i="43"/>
  <c r="G21" i="43"/>
  <c r="G20" i="43"/>
  <c r="G19" i="43"/>
  <c r="G18" i="43"/>
  <c r="G17" i="43"/>
  <c r="G16" i="43"/>
  <c r="G15" i="43"/>
  <c r="G14" i="43"/>
  <c r="G13" i="43"/>
  <c r="G3" i="43"/>
  <c r="F3" i="43"/>
  <c r="A2" i="43"/>
  <c r="E57" i="38"/>
  <c r="E3" i="38"/>
  <c r="D3" i="38"/>
  <c r="A2" i="38"/>
  <c r="F126" i="33"/>
  <c r="D126" i="33"/>
  <c r="C126" i="33"/>
  <c r="C59" i="33" s="1"/>
  <c r="C60" i="33" s="1"/>
  <c r="C63" i="33" s="1"/>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69" i="33"/>
  <c r="F69" i="33"/>
  <c r="A69" i="33"/>
  <c r="F63" i="33"/>
  <c r="D63" i="33"/>
  <c r="G61" i="33"/>
  <c r="F59" i="33"/>
  <c r="D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3" i="33"/>
  <c r="F3" i="33"/>
  <c r="A2" i="33"/>
  <c r="G175" i="32"/>
  <c r="G61" i="32" s="1"/>
  <c r="F175" i="32"/>
  <c r="F61" i="32" s="1"/>
  <c r="D175" i="32"/>
  <c r="D61" i="32" s="1"/>
  <c r="G124" i="32"/>
  <c r="F124" i="32"/>
  <c r="A124" i="32"/>
  <c r="G120" i="32"/>
  <c r="G60" i="32" s="1"/>
  <c r="F120" i="32"/>
  <c r="F60" i="32" s="1"/>
  <c r="D120" i="32"/>
  <c r="G69" i="32"/>
  <c r="F69" i="32"/>
  <c r="A69" i="32"/>
  <c r="D60" i="32"/>
  <c r="G3" i="32"/>
  <c r="F3" i="32"/>
  <c r="A2" i="32"/>
  <c r="G64" i="31"/>
  <c r="F64" i="31"/>
  <c r="D64" i="31"/>
  <c r="C64" i="31"/>
  <c r="G29" i="31"/>
  <c r="F29" i="31"/>
  <c r="D29" i="31"/>
  <c r="C29" i="31"/>
  <c r="G3" i="31"/>
  <c r="E3" i="31"/>
  <c r="A2" i="31"/>
  <c r="M70" i="30"/>
  <c r="L70" i="30"/>
  <c r="F70" i="30"/>
  <c r="E70" i="30"/>
  <c r="G69" i="30"/>
  <c r="A69" i="30"/>
  <c r="M3" i="30"/>
  <c r="L3" i="30"/>
  <c r="F3" i="30"/>
  <c r="E3" i="30"/>
  <c r="G2" i="30"/>
  <c r="A2" i="30"/>
  <c r="E28" i="29"/>
  <c r="E38" i="29" s="1"/>
  <c r="C28" i="29"/>
  <c r="C38" i="29" s="1"/>
  <c r="F3" i="29"/>
  <c r="E3" i="29"/>
  <c r="A2" i="29"/>
  <c r="G62" i="26"/>
  <c r="F62" i="26"/>
  <c r="A62" i="26"/>
  <c r="H55" i="26"/>
  <c r="G55" i="26"/>
  <c r="F55" i="26"/>
  <c r="E54" i="26"/>
  <c r="E53" i="26"/>
  <c r="E52" i="26"/>
  <c r="E51" i="26"/>
  <c r="E50" i="26"/>
  <c r="E49" i="26"/>
  <c r="E48" i="26"/>
  <c r="E47" i="26"/>
  <c r="E46" i="26"/>
  <c r="E40" i="26"/>
  <c r="H38" i="26"/>
  <c r="G38" i="26"/>
  <c r="F38" i="26"/>
  <c r="E38" i="26" s="1"/>
  <c r="E37" i="26"/>
  <c r="E36" i="26"/>
  <c r="E35" i="26"/>
  <c r="H32" i="26"/>
  <c r="G32" i="26"/>
  <c r="F32" i="26"/>
  <c r="E30" i="26"/>
  <c r="E29" i="26"/>
  <c r="E28" i="26"/>
  <c r="E27" i="26"/>
  <c r="E26" i="26"/>
  <c r="E25" i="26"/>
  <c r="E22" i="26"/>
  <c r="G3" i="26"/>
  <c r="F3" i="26"/>
  <c r="B2" i="26"/>
  <c r="B73" i="23"/>
  <c r="G67" i="23"/>
  <c r="G45" i="23"/>
  <c r="G33" i="23"/>
  <c r="G3" i="23"/>
  <c r="F3" i="23"/>
  <c r="B2" i="23"/>
  <c r="I142" i="20"/>
  <c r="I137" i="20"/>
  <c r="I136" i="20"/>
  <c r="H135" i="20"/>
  <c r="H138" i="20" s="1"/>
  <c r="G135" i="20"/>
  <c r="G138" i="20" s="1"/>
  <c r="F135" i="20"/>
  <c r="F138" i="20" s="1"/>
  <c r="E135" i="20"/>
  <c r="E138" i="20" s="1"/>
  <c r="D135" i="20"/>
  <c r="D138" i="20" s="1"/>
  <c r="I134" i="20"/>
  <c r="I133" i="20"/>
  <c r="I132" i="20"/>
  <c r="I131" i="20"/>
  <c r="I130" i="20"/>
  <c r="I129" i="20"/>
  <c r="I128" i="20"/>
  <c r="I127" i="20"/>
  <c r="I126" i="20"/>
  <c r="I125" i="20"/>
  <c r="I123" i="20"/>
  <c r="C555" i="75" s="1"/>
  <c r="H123" i="20"/>
  <c r="G123" i="20"/>
  <c r="F123" i="20"/>
  <c r="E123" i="20"/>
  <c r="D123" i="20"/>
  <c r="G114" i="20"/>
  <c r="E114" i="20"/>
  <c r="I113" i="20"/>
  <c r="I112" i="20"/>
  <c r="I111" i="20"/>
  <c r="I110" i="20"/>
  <c r="I109" i="20"/>
  <c r="I108" i="20"/>
  <c r="I107" i="20"/>
  <c r="I106" i="20"/>
  <c r="I105" i="20"/>
  <c r="I103" i="20"/>
  <c r="I102" i="20"/>
  <c r="I101" i="20"/>
  <c r="I99" i="20"/>
  <c r="G97" i="20"/>
  <c r="F97" i="20"/>
  <c r="I96" i="20"/>
  <c r="I95" i="20"/>
  <c r="I94" i="20"/>
  <c r="I93" i="20"/>
  <c r="I92" i="20"/>
  <c r="I91" i="20"/>
  <c r="I90" i="20"/>
  <c r="I89" i="20"/>
  <c r="I88" i="20"/>
  <c r="I87" i="20"/>
  <c r="I86" i="20"/>
  <c r="H83" i="20"/>
  <c r="G83" i="20"/>
  <c r="F83" i="20"/>
  <c r="E83" i="20"/>
  <c r="E84" i="20" s="1"/>
  <c r="I82" i="20"/>
  <c r="I81" i="20"/>
  <c r="I80" i="20"/>
  <c r="I75" i="20"/>
  <c r="H75" i="20"/>
  <c r="E75" i="20"/>
  <c r="D75" i="20"/>
  <c r="F74" i="20"/>
  <c r="A74" i="20"/>
  <c r="I68" i="20"/>
  <c r="I67" i="20"/>
  <c r="I66" i="20"/>
  <c r="C550" i="75"/>
  <c r="G84" i="20"/>
  <c r="F84" i="20"/>
  <c r="C547" i="75"/>
  <c r="I3" i="20"/>
  <c r="H3" i="20"/>
  <c r="E3" i="20"/>
  <c r="D3" i="20"/>
  <c r="F2" i="20"/>
  <c r="A2" i="20"/>
  <c r="K56" i="78"/>
  <c r="K55" i="78"/>
  <c r="K54" i="78"/>
  <c r="K53" i="78"/>
  <c r="K52" i="78"/>
  <c r="K51" i="78"/>
  <c r="K50" i="78"/>
  <c r="K49" i="78"/>
  <c r="K48" i="78"/>
  <c r="K47" i="78"/>
  <c r="K46" i="78"/>
  <c r="K45" i="78"/>
  <c r="K44" i="78"/>
  <c r="K43" i="78"/>
  <c r="K42" i="78"/>
  <c r="K41" i="78"/>
  <c r="K40" i="78"/>
  <c r="K39" i="78"/>
  <c r="K38" i="78"/>
  <c r="K37" i="78"/>
  <c r="K36" i="78"/>
  <c r="K35" i="78"/>
  <c r="K34" i="78"/>
  <c r="K33" i="78"/>
  <c r="K32" i="78"/>
  <c r="K31" i="78"/>
  <c r="K30" i="78"/>
  <c r="K29" i="78"/>
  <c r="K28" i="78"/>
  <c r="J4" i="78"/>
  <c r="I4" i="78"/>
  <c r="E4" i="78"/>
  <c r="D4" i="78"/>
  <c r="H68" i="17"/>
  <c r="G68" i="17"/>
  <c r="B67" i="17"/>
  <c r="H3" i="17"/>
  <c r="G3" i="17"/>
  <c r="B2" i="17"/>
  <c r="E105" i="16"/>
  <c r="E118" i="16" s="1"/>
  <c r="E68" i="16"/>
  <c r="D68" i="16"/>
  <c r="B67" i="16"/>
  <c r="E51" i="16"/>
  <c r="E92" i="16" s="1"/>
  <c r="E39" i="16"/>
  <c r="E3" i="16"/>
  <c r="D3" i="16"/>
  <c r="B2" i="16"/>
  <c r="AD52" i="14"/>
  <c r="AD54" i="14" s="1"/>
  <c r="AC52" i="14"/>
  <c r="AC54" i="14" s="1"/>
  <c r="V47" i="14"/>
  <c r="V49" i="14" s="1"/>
  <c r="U47" i="14"/>
  <c r="U49" i="14" s="1"/>
  <c r="T47" i="14"/>
  <c r="T49" i="14" s="1"/>
  <c r="S47" i="14"/>
  <c r="S49" i="14" s="1"/>
  <c r="R47" i="14"/>
  <c r="R49" i="14" s="1"/>
  <c r="Q47" i="14"/>
  <c r="Q49" i="14" s="1"/>
  <c r="N49" i="14"/>
  <c r="M49" i="14"/>
  <c r="L49" i="14"/>
  <c r="K49" i="14"/>
  <c r="J49" i="14"/>
  <c r="I49" i="14"/>
  <c r="AD27" i="14"/>
  <c r="AC27" i="14"/>
  <c r="AD22" i="14"/>
  <c r="AD3" i="14"/>
  <c r="AC3" i="14"/>
  <c r="V3" i="14"/>
  <c r="U3" i="14"/>
  <c r="N3" i="14"/>
  <c r="M3" i="14"/>
  <c r="H3" i="14"/>
  <c r="G3" i="14"/>
  <c r="X2" i="14"/>
  <c r="P2" i="14"/>
  <c r="I2" i="14"/>
  <c r="B2" i="14"/>
  <c r="B195" i="13"/>
  <c r="H133" i="13"/>
  <c r="G133" i="13"/>
  <c r="B132" i="13"/>
  <c r="H73" i="13"/>
  <c r="G73" i="13"/>
  <c r="B72" i="13"/>
  <c r="C42" i="75"/>
  <c r="C29" i="75"/>
  <c r="H3" i="13"/>
  <c r="G3" i="13"/>
  <c r="B2" i="13"/>
  <c r="B128" i="6"/>
  <c r="B64" i="6"/>
  <c r="E3" i="6"/>
  <c r="D3" i="6"/>
  <c r="B2" i="6"/>
  <c r="P118" i="64"/>
  <c r="M118" i="64"/>
  <c r="J118" i="64"/>
  <c r="G118" i="64"/>
  <c r="D118" i="64"/>
  <c r="P101" i="64"/>
  <c r="M101" i="64"/>
  <c r="J101" i="64"/>
  <c r="G101" i="64"/>
  <c r="D101" i="64"/>
  <c r="J60" i="88"/>
  <c r="I60" i="88"/>
  <c r="H60" i="88"/>
  <c r="G60" i="88"/>
  <c r="F60" i="88"/>
  <c r="E60" i="88"/>
  <c r="D60" i="88"/>
  <c r="C60" i="88"/>
  <c r="J4" i="88"/>
  <c r="E4" i="88"/>
  <c r="D4" i="88"/>
  <c r="F3" i="88"/>
  <c r="R60" i="87"/>
  <c r="T60" i="87"/>
  <c r="S60" i="87"/>
  <c r="P60" i="87"/>
  <c r="O60" i="87"/>
  <c r="N60" i="87"/>
  <c r="M60" i="87"/>
  <c r="L60" i="87"/>
  <c r="K60" i="87"/>
  <c r="J60" i="87"/>
  <c r="I60" i="87"/>
  <c r="H60" i="87"/>
  <c r="G60" i="87"/>
  <c r="F60" i="87"/>
  <c r="E60" i="87"/>
  <c r="D60" i="87"/>
  <c r="C60" i="87"/>
  <c r="S4" i="87"/>
  <c r="R4" i="87"/>
  <c r="Q4" i="87"/>
  <c r="L4" i="87"/>
  <c r="K4" i="87"/>
  <c r="J4" i="87"/>
  <c r="E4" i="87"/>
  <c r="D4" i="87"/>
  <c r="N3" i="87"/>
  <c r="F3" i="87"/>
  <c r="C64" i="82"/>
  <c r="Q61" i="69"/>
  <c r="L38" i="65"/>
  <c r="J38" i="65"/>
  <c r="E38" i="65"/>
  <c r="K38" i="85"/>
  <c r="J38" i="85"/>
  <c r="H38" i="85"/>
  <c r="G38" i="85"/>
  <c r="F38" i="85"/>
  <c r="C38" i="85"/>
  <c r="K34" i="85"/>
  <c r="J34" i="85"/>
  <c r="H34" i="85"/>
  <c r="G34" i="85"/>
  <c r="F34" i="85"/>
  <c r="C34" i="85"/>
  <c r="K30" i="85"/>
  <c r="J30" i="85"/>
  <c r="H30" i="85"/>
  <c r="G30" i="85"/>
  <c r="F30" i="85"/>
  <c r="C30" i="85"/>
  <c r="K26" i="85"/>
  <c r="K40" i="85" s="1"/>
  <c r="J26" i="85"/>
  <c r="J40" i="85" s="1"/>
  <c r="H26" i="85"/>
  <c r="G26" i="85"/>
  <c r="F26" i="85"/>
  <c r="C26" i="85"/>
  <c r="K4" i="85"/>
  <c r="I4" i="85"/>
  <c r="K37" i="84"/>
  <c r="J37" i="84"/>
  <c r="H37" i="84"/>
  <c r="G37" i="84"/>
  <c r="F37" i="84"/>
  <c r="C37" i="84"/>
  <c r="K33" i="84"/>
  <c r="J33" i="84"/>
  <c r="H33" i="84"/>
  <c r="G33" i="84"/>
  <c r="F33" i="84"/>
  <c r="C33" i="84"/>
  <c r="K29" i="84"/>
  <c r="K39" i="84" s="1"/>
  <c r="J29" i="84"/>
  <c r="H29" i="84"/>
  <c r="G29" i="84"/>
  <c r="F29" i="84"/>
  <c r="C29" i="84"/>
  <c r="K25" i="84"/>
  <c r="J25" i="84"/>
  <c r="H25" i="84"/>
  <c r="G25" i="84"/>
  <c r="F25" i="84"/>
  <c r="C25" i="84"/>
  <c r="G40" i="83"/>
  <c r="F40" i="83"/>
  <c r="D40" i="83"/>
  <c r="C40" i="83"/>
  <c r="F64" i="82"/>
  <c r="E64" i="82"/>
  <c r="D64" i="82"/>
  <c r="G58" i="80"/>
  <c r="F58" i="80"/>
  <c r="E58" i="80"/>
  <c r="D58" i="80"/>
  <c r="C58" i="80"/>
  <c r="E4" i="80"/>
  <c r="D4" i="80"/>
  <c r="B2" i="7"/>
  <c r="G3" i="7"/>
  <c r="H3" i="7"/>
  <c r="B2" i="8"/>
  <c r="G3" i="8"/>
  <c r="H3" i="8"/>
  <c r="A1" i="10"/>
  <c r="F1" i="10"/>
  <c r="G1" i="10"/>
  <c r="O1" i="10"/>
  <c r="B2" i="11"/>
  <c r="E3" i="11"/>
  <c r="F3" i="11"/>
  <c r="B60" i="11"/>
  <c r="E61" i="11"/>
  <c r="F61" i="11"/>
  <c r="B120" i="11"/>
  <c r="E120" i="11"/>
  <c r="F120" i="11"/>
  <c r="B2" i="12"/>
  <c r="G3" i="12"/>
  <c r="H3" i="12"/>
  <c r="B54" i="12"/>
  <c r="G55" i="12"/>
  <c r="H55" i="12"/>
  <c r="A102" i="12"/>
  <c r="G108" i="12"/>
  <c r="H108" i="12"/>
  <c r="A155" i="12"/>
  <c r="B158" i="12"/>
  <c r="G159" i="12"/>
  <c r="H159" i="12"/>
  <c r="A207" i="12"/>
  <c r="B2" i="15"/>
  <c r="F3" i="15"/>
  <c r="G3" i="15"/>
  <c r="G31" i="15"/>
  <c r="G37" i="15"/>
  <c r="G44" i="15"/>
  <c r="C266" i="75" s="1"/>
  <c r="G51" i="15"/>
  <c r="G58" i="15"/>
  <c r="C268" i="75" s="1"/>
  <c r="C624" i="75" s="1"/>
  <c r="B66" i="15"/>
  <c r="F67" i="15"/>
  <c r="G67" i="15"/>
  <c r="G82" i="15"/>
  <c r="G92" i="15" s="1"/>
  <c r="C274" i="75" s="1"/>
  <c r="G101" i="15"/>
  <c r="B2" i="18"/>
  <c r="F2" i="18"/>
  <c r="D3" i="18"/>
  <c r="E3" i="18"/>
  <c r="I3" i="18"/>
  <c r="J3" i="18"/>
  <c r="D11" i="18"/>
  <c r="D12" i="18"/>
  <c r="D13" i="18"/>
  <c r="D14" i="18"/>
  <c r="D15" i="18"/>
  <c r="E16" i="18"/>
  <c r="E21" i="18" s="1"/>
  <c r="C17" i="75" s="1"/>
  <c r="F16" i="18"/>
  <c r="G16" i="18"/>
  <c r="G21" i="18" s="1"/>
  <c r="H16" i="18"/>
  <c r="I16" i="18"/>
  <c r="I21" i="18" s="1"/>
  <c r="J16" i="18"/>
  <c r="D17" i="18"/>
  <c r="D18" i="18"/>
  <c r="D19" i="18"/>
  <c r="D20" i="18"/>
  <c r="F21" i="18"/>
  <c r="H21" i="18"/>
  <c r="J21" i="18"/>
  <c r="D27" i="18"/>
  <c r="D28" i="18"/>
  <c r="D29" i="18"/>
  <c r="D30" i="18"/>
  <c r="E31" i="18"/>
  <c r="F31" i="18"/>
  <c r="G31" i="18"/>
  <c r="H31" i="18"/>
  <c r="I31" i="18"/>
  <c r="J31" i="18"/>
  <c r="J42" i="18" s="1"/>
  <c r="J22" i="18" s="1"/>
  <c r="D33" i="18"/>
  <c r="D34" i="18"/>
  <c r="D35" i="18" s="1"/>
  <c r="E35" i="18"/>
  <c r="F35" i="18"/>
  <c r="G35" i="18"/>
  <c r="H35" i="18"/>
  <c r="I35" i="18"/>
  <c r="J35" i="18"/>
  <c r="D37" i="18"/>
  <c r="D38" i="18"/>
  <c r="D39" i="18" s="1"/>
  <c r="E39" i="18"/>
  <c r="F39" i="18"/>
  <c r="G39" i="18"/>
  <c r="G42" i="18" s="1"/>
  <c r="G22" i="18" s="1"/>
  <c r="H39" i="18"/>
  <c r="H42" i="18" s="1"/>
  <c r="H22" i="18" s="1"/>
  <c r="H23" i="18" s="1"/>
  <c r="I39" i="18"/>
  <c r="J39" i="18"/>
  <c r="D40" i="18"/>
  <c r="D41" i="18"/>
  <c r="B2" i="19"/>
  <c r="F2" i="19"/>
  <c r="D3" i="19"/>
  <c r="E3" i="19"/>
  <c r="H3" i="19"/>
  <c r="I3" i="19"/>
  <c r="H16" i="19"/>
  <c r="H17" i="19"/>
  <c r="H18" i="19"/>
  <c r="H19" i="19"/>
  <c r="H20" i="19"/>
  <c r="D21" i="19"/>
  <c r="H23" i="19"/>
  <c r="H24" i="19"/>
  <c r="D25" i="19"/>
  <c r="H26" i="19"/>
  <c r="H27" i="19"/>
  <c r="H28" i="19"/>
  <c r="H34" i="19"/>
  <c r="H35" i="19"/>
  <c r="H36" i="19"/>
  <c r="H37" i="19"/>
  <c r="H38" i="19" s="1"/>
  <c r="D38" i="19"/>
  <c r="A2" i="21"/>
  <c r="D3" i="21"/>
  <c r="F3" i="21"/>
  <c r="F59" i="21"/>
  <c r="A2" i="22"/>
  <c r="D3" i="22"/>
  <c r="E3" i="22"/>
  <c r="E62" i="22"/>
  <c r="A2" i="24"/>
  <c r="E3" i="24"/>
  <c r="F3" i="24"/>
  <c r="F40" i="24"/>
  <c r="F53" i="24"/>
  <c r="F66" i="24"/>
  <c r="A2" i="27"/>
  <c r="E3" i="27"/>
  <c r="F3" i="27"/>
  <c r="G19" i="27"/>
  <c r="G20" i="27"/>
  <c r="G21" i="27"/>
  <c r="G22" i="27"/>
  <c r="G23" i="27"/>
  <c r="G24" i="27"/>
  <c r="G25" i="27"/>
  <c r="G26" i="27"/>
  <c r="G27" i="27"/>
  <c r="G28" i="27"/>
  <c r="G29" i="27"/>
  <c r="G30" i="27"/>
  <c r="G31" i="27"/>
  <c r="G32" i="27"/>
  <c r="G33" i="27"/>
  <c r="G34" i="27"/>
  <c r="G35" i="27"/>
  <c r="G36" i="27"/>
  <c r="G37" i="27"/>
  <c r="G38" i="27"/>
  <c r="G39" i="27"/>
  <c r="G40" i="27"/>
  <c r="G41" i="27"/>
  <c r="G42" i="27"/>
  <c r="G43" i="27"/>
  <c r="G44" i="27"/>
  <c r="G45" i="27"/>
  <c r="G46" i="27"/>
  <c r="G47" i="27"/>
  <c r="G48" i="27"/>
  <c r="G49" i="27"/>
  <c r="G50" i="27"/>
  <c r="G51" i="27"/>
  <c r="G52" i="27"/>
  <c r="G53" i="27"/>
  <c r="G54" i="27"/>
  <c r="G55" i="27"/>
  <c r="G56" i="27"/>
  <c r="G57" i="27"/>
  <c r="G58" i="27"/>
  <c r="G59" i="27"/>
  <c r="G60" i="27"/>
  <c r="E61" i="27"/>
  <c r="F61" i="27"/>
  <c r="A66" i="27"/>
  <c r="F66" i="27"/>
  <c r="G66" i="27"/>
  <c r="G2" i="28"/>
  <c r="E3" i="28"/>
  <c r="K3" i="28"/>
  <c r="L3" i="28"/>
  <c r="F62" i="28"/>
  <c r="H62" i="28"/>
  <c r="J62" i="28"/>
  <c r="K62" i="28"/>
  <c r="L62" i="28"/>
  <c r="A66" i="28"/>
  <c r="F66" i="28"/>
  <c r="G66" i="28"/>
  <c r="L66" i="28"/>
  <c r="A2" i="34"/>
  <c r="E3" i="34"/>
  <c r="F3" i="34"/>
  <c r="A13" i="34"/>
  <c r="A14" i="34" s="1"/>
  <c r="A15" i="34" s="1"/>
  <c r="A16" i="34" s="1"/>
  <c r="A17" i="34" s="1"/>
  <c r="A18" i="34" s="1"/>
  <c r="A19" i="34" s="1"/>
  <c r="A20" i="34" s="1"/>
  <c r="A21" i="34" s="1"/>
  <c r="A22" i="34" s="1"/>
  <c r="A23" i="34" s="1"/>
  <c r="A24" i="34" s="1"/>
  <c r="A25" i="34" s="1"/>
  <c r="A26" i="34" s="1"/>
  <c r="A27" i="34" s="1"/>
  <c r="A28" i="34" s="1"/>
  <c r="A29" i="34" s="1"/>
  <c r="E19" i="34"/>
  <c r="F19" i="34"/>
  <c r="E27" i="34"/>
  <c r="F27" i="34"/>
  <c r="A67" i="34"/>
  <c r="E67" i="34"/>
  <c r="F67" i="34"/>
  <c r="A2" i="35"/>
  <c r="F2" i="35"/>
  <c r="D3" i="35"/>
  <c r="E3" i="35"/>
  <c r="J3" i="35"/>
  <c r="L3" i="35"/>
  <c r="C40" i="35"/>
  <c r="G40" i="35"/>
  <c r="H40" i="35"/>
  <c r="I40" i="35"/>
  <c r="J40" i="35"/>
  <c r="K40" i="35"/>
  <c r="L40" i="35"/>
  <c r="C61" i="35"/>
  <c r="G61" i="35"/>
  <c r="H61" i="35"/>
  <c r="I61" i="35"/>
  <c r="J61" i="35"/>
  <c r="K61" i="35"/>
  <c r="L61" i="35"/>
  <c r="F64" i="35"/>
  <c r="A2" i="37"/>
  <c r="E3" i="37"/>
  <c r="F3" i="37"/>
  <c r="F31" i="37"/>
  <c r="F40" i="37"/>
  <c r="F49" i="37"/>
  <c r="F58" i="37"/>
  <c r="A2" i="39"/>
  <c r="F2" i="39"/>
  <c r="D3" i="39"/>
  <c r="E3" i="39"/>
  <c r="I3" i="39"/>
  <c r="J3" i="39"/>
  <c r="D49" i="39"/>
  <c r="E49" i="39"/>
  <c r="J49" i="39"/>
  <c r="K49" i="39"/>
  <c r="D57" i="39"/>
  <c r="E57" i="39"/>
  <c r="J57" i="39"/>
  <c r="K57" i="39"/>
  <c r="F64" i="39"/>
  <c r="A72" i="39"/>
  <c r="D72" i="39"/>
  <c r="E72" i="39"/>
  <c r="F72" i="39"/>
  <c r="I72" i="39"/>
  <c r="J72" i="39"/>
  <c r="F74" i="39"/>
  <c r="D90" i="39"/>
  <c r="D60" i="39" s="1"/>
  <c r="E90" i="39"/>
  <c r="E60" i="39" s="1"/>
  <c r="J90" i="39"/>
  <c r="J60" i="39" s="1"/>
  <c r="K90" i="39"/>
  <c r="K60" i="39" s="1"/>
  <c r="E61" i="39"/>
  <c r="J61" i="39"/>
  <c r="J62" i="39" s="1"/>
  <c r="K61" i="39"/>
  <c r="A123" i="39"/>
  <c r="F123" i="39"/>
  <c r="A125" i="39"/>
  <c r="D125" i="39"/>
  <c r="E125" i="39"/>
  <c r="F125" i="39"/>
  <c r="I125" i="39"/>
  <c r="J125" i="39"/>
  <c r="F127" i="39"/>
  <c r="A182" i="39"/>
  <c r="F182" i="39"/>
  <c r="A2" i="40"/>
  <c r="E3" i="40"/>
  <c r="F3" i="40"/>
  <c r="F47" i="40"/>
  <c r="A72" i="40"/>
  <c r="E72" i="40"/>
  <c r="F72" i="40"/>
  <c r="A132" i="40"/>
  <c r="E132" i="40"/>
  <c r="F132" i="40"/>
  <c r="A2" i="42"/>
  <c r="I2" i="42"/>
  <c r="F3" i="42"/>
  <c r="H3" i="42"/>
  <c r="L3" i="42"/>
  <c r="M3" i="42"/>
  <c r="I15" i="42"/>
  <c r="I16" i="42"/>
  <c r="I17" i="42"/>
  <c r="I18" i="42"/>
  <c r="I19" i="42"/>
  <c r="I20" i="42"/>
  <c r="I21" i="42"/>
  <c r="I22" i="42"/>
  <c r="I23" i="42"/>
  <c r="I24" i="42"/>
  <c r="C25" i="42"/>
  <c r="E25" i="42"/>
  <c r="G25" i="42"/>
  <c r="H25" i="42"/>
  <c r="I27" i="42"/>
  <c r="I28" i="42"/>
  <c r="I29" i="42"/>
  <c r="I30" i="42"/>
  <c r="I31" i="42"/>
  <c r="I32" i="42"/>
  <c r="I33" i="42"/>
  <c r="I34" i="42"/>
  <c r="I35" i="42"/>
  <c r="I36" i="42"/>
  <c r="C37" i="42"/>
  <c r="E37" i="42"/>
  <c r="G37" i="42"/>
  <c r="H37" i="42"/>
  <c r="I39" i="42"/>
  <c r="I40" i="42"/>
  <c r="I41" i="42"/>
  <c r="I42" i="42"/>
  <c r="I43" i="42"/>
  <c r="I44" i="42"/>
  <c r="I45" i="42"/>
  <c r="I46" i="42"/>
  <c r="I47" i="42"/>
  <c r="I48" i="42"/>
  <c r="C49" i="42"/>
  <c r="E49" i="42"/>
  <c r="G49" i="42"/>
  <c r="H49" i="42"/>
  <c r="I51" i="42"/>
  <c r="I52" i="42"/>
  <c r="I53" i="42"/>
  <c r="I54" i="42"/>
  <c r="I55" i="42"/>
  <c r="I56" i="42"/>
  <c r="I57" i="42"/>
  <c r="I58" i="42"/>
  <c r="I59" i="42"/>
  <c r="C60" i="42"/>
  <c r="E60" i="42"/>
  <c r="G60" i="42"/>
  <c r="H60" i="42"/>
  <c r="I63" i="42"/>
  <c r="A71" i="42"/>
  <c r="I71" i="42"/>
  <c r="F72" i="42"/>
  <c r="H72" i="42"/>
  <c r="L72" i="42"/>
  <c r="M72" i="42"/>
  <c r="I84" i="42"/>
  <c r="I85" i="42"/>
  <c r="I86" i="42"/>
  <c r="I87" i="42"/>
  <c r="I88" i="42"/>
  <c r="I89" i="42"/>
  <c r="I90" i="42"/>
  <c r="I91" i="42"/>
  <c r="I92" i="42"/>
  <c r="I93" i="42"/>
  <c r="C94" i="42"/>
  <c r="E94" i="42"/>
  <c r="G94" i="42"/>
  <c r="H94" i="42"/>
  <c r="I96" i="42"/>
  <c r="I97" i="42"/>
  <c r="I98" i="42"/>
  <c r="I99" i="42"/>
  <c r="I100" i="42"/>
  <c r="I101" i="42"/>
  <c r="I102" i="42"/>
  <c r="I103" i="42"/>
  <c r="I104" i="42"/>
  <c r="I105" i="42"/>
  <c r="C106" i="42"/>
  <c r="E106" i="42"/>
  <c r="G106" i="42"/>
  <c r="H106" i="42"/>
  <c r="I108" i="42"/>
  <c r="I109" i="42"/>
  <c r="I110" i="42"/>
  <c r="I111" i="42"/>
  <c r="I112" i="42"/>
  <c r="I113" i="42"/>
  <c r="I114" i="42"/>
  <c r="I115" i="42"/>
  <c r="I116" i="42"/>
  <c r="I117" i="42"/>
  <c r="C118" i="42"/>
  <c r="E118" i="42"/>
  <c r="G118" i="42"/>
  <c r="H118" i="42"/>
  <c r="I120" i="42"/>
  <c r="I121" i="42"/>
  <c r="I122" i="42"/>
  <c r="I123" i="42"/>
  <c r="I124" i="42"/>
  <c r="I125" i="42"/>
  <c r="I126" i="42"/>
  <c r="I127" i="42"/>
  <c r="I128" i="42"/>
  <c r="C129" i="42"/>
  <c r="E129" i="42"/>
  <c r="G129" i="42"/>
  <c r="H129" i="42"/>
  <c r="I132" i="42"/>
  <c r="A2" i="44"/>
  <c r="F2" i="44"/>
  <c r="D3" i="44"/>
  <c r="E3" i="44"/>
  <c r="J3" i="44"/>
  <c r="L3" i="44"/>
  <c r="L15" i="44"/>
  <c r="L16" i="44"/>
  <c r="L17" i="44"/>
  <c r="L18" i="44"/>
  <c r="L19" i="44"/>
  <c r="C20" i="44"/>
  <c r="D20" i="44"/>
  <c r="E20" i="44"/>
  <c r="E29" i="44" s="1"/>
  <c r="F20" i="44"/>
  <c r="G20" i="44"/>
  <c r="I20" i="44"/>
  <c r="K20" i="44"/>
  <c r="K29" i="44" s="1"/>
  <c r="L22" i="44"/>
  <c r="L23" i="44"/>
  <c r="L24" i="44"/>
  <c r="L25" i="44"/>
  <c r="L26" i="44"/>
  <c r="C27" i="44"/>
  <c r="C29" i="44" s="1"/>
  <c r="D27" i="44"/>
  <c r="D29" i="44" s="1"/>
  <c r="E27" i="44"/>
  <c r="F27" i="44"/>
  <c r="F29" i="44" s="1"/>
  <c r="G27" i="44"/>
  <c r="G29" i="44" s="1"/>
  <c r="I27" i="44"/>
  <c r="I29" i="44" s="1"/>
  <c r="K27" i="44"/>
  <c r="L28" i="44"/>
  <c r="L32" i="44"/>
  <c r="L33" i="44"/>
  <c r="L34" i="44"/>
  <c r="A60" i="44"/>
  <c r="D60" i="44"/>
  <c r="E60" i="44"/>
  <c r="F60" i="44"/>
  <c r="J60" i="44"/>
  <c r="L60" i="44"/>
  <c r="A2" i="45"/>
  <c r="G2" i="45"/>
  <c r="E3" i="45"/>
  <c r="F3" i="45"/>
  <c r="K3" i="45"/>
  <c r="M3" i="45"/>
  <c r="M19" i="45"/>
  <c r="M20" i="45"/>
  <c r="M21" i="45"/>
  <c r="D22" i="45"/>
  <c r="D26" i="45" s="1"/>
  <c r="E22" i="45"/>
  <c r="E26" i="45" s="1"/>
  <c r="F22" i="45"/>
  <c r="G22" i="45"/>
  <c r="H22" i="45"/>
  <c r="H26" i="45" s="1"/>
  <c r="J22" i="45"/>
  <c r="J26" i="45" s="1"/>
  <c r="L22" i="45"/>
  <c r="L26" i="45" s="1"/>
  <c r="M23" i="45"/>
  <c r="M24" i="45"/>
  <c r="M25" i="45"/>
  <c r="F26" i="45"/>
  <c r="G26" i="45"/>
  <c r="M29" i="45"/>
  <c r="M30" i="45"/>
  <c r="M31" i="45"/>
  <c r="A64" i="45"/>
  <c r="F64" i="45"/>
  <c r="G64" i="45"/>
  <c r="M64" i="45"/>
  <c r="A2" i="46"/>
  <c r="G2" i="46"/>
  <c r="E3" i="46"/>
  <c r="F3" i="46"/>
  <c r="K3" i="46"/>
  <c r="M3" i="46"/>
  <c r="M17" i="46"/>
  <c r="M18" i="46"/>
  <c r="M19" i="46"/>
  <c r="M20" i="46"/>
  <c r="M21" i="46"/>
  <c r="M22" i="46"/>
  <c r="D23" i="46"/>
  <c r="E23" i="46"/>
  <c r="F23" i="46"/>
  <c r="G23" i="46"/>
  <c r="H23" i="46"/>
  <c r="J23" i="46"/>
  <c r="L23" i="46"/>
  <c r="M25" i="46"/>
  <c r="M26" i="46"/>
  <c r="M27" i="46"/>
  <c r="M28" i="46"/>
  <c r="M29" i="46"/>
  <c r="M30" i="46"/>
  <c r="D31" i="46"/>
  <c r="D33" i="46" s="1"/>
  <c r="E31" i="46"/>
  <c r="E33" i="46"/>
  <c r="F31" i="46"/>
  <c r="G31" i="46"/>
  <c r="H31" i="46"/>
  <c r="H33" i="46"/>
  <c r="J31" i="46"/>
  <c r="J33" i="46"/>
  <c r="L31" i="46"/>
  <c r="L33" i="46" s="1"/>
  <c r="M32" i="46"/>
  <c r="M36" i="46"/>
  <c r="M37" i="46"/>
  <c r="M38" i="46"/>
  <c r="A66" i="46"/>
  <c r="F66" i="46"/>
  <c r="G66" i="46"/>
  <c r="M66" i="46"/>
  <c r="M76" i="46"/>
  <c r="M77" i="46"/>
  <c r="M78" i="46"/>
  <c r="M79" i="46"/>
  <c r="M80" i="46"/>
  <c r="M81" i="46"/>
  <c r="M82" i="46"/>
  <c r="M83" i="46"/>
  <c r="M84" i="46"/>
  <c r="M85" i="46"/>
  <c r="M86" i="46"/>
  <c r="M87" i="46"/>
  <c r="M88" i="46"/>
  <c r="M89" i="46"/>
  <c r="M90" i="46"/>
  <c r="M91" i="46"/>
  <c r="M92" i="46"/>
  <c r="M93" i="46"/>
  <c r="M94" i="46"/>
  <c r="M95" i="46"/>
  <c r="M96" i="46"/>
  <c r="D97" i="46"/>
  <c r="E97" i="46"/>
  <c r="F97" i="46"/>
  <c r="G97" i="46"/>
  <c r="H97" i="46"/>
  <c r="J97" i="46"/>
  <c r="L97" i="46"/>
  <c r="M99" i="46"/>
  <c r="M100" i="46"/>
  <c r="M101" i="46"/>
  <c r="M102" i="46"/>
  <c r="M103" i="46"/>
  <c r="M104" i="46"/>
  <c r="M105" i="46"/>
  <c r="M106" i="46"/>
  <c r="M107" i="46"/>
  <c r="M108" i="46"/>
  <c r="M109" i="46"/>
  <c r="M110" i="46"/>
  <c r="M111" i="46"/>
  <c r="M112" i="46"/>
  <c r="M113" i="46"/>
  <c r="M114" i="46"/>
  <c r="M115" i="46"/>
  <c r="D116" i="46"/>
  <c r="E116" i="46"/>
  <c r="F116" i="46"/>
  <c r="G116" i="46"/>
  <c r="H116" i="46"/>
  <c r="J116" i="46"/>
  <c r="L116" i="46"/>
  <c r="M118" i="46"/>
  <c r="M119" i="46"/>
  <c r="M120" i="46"/>
  <c r="M121" i="46"/>
  <c r="M122" i="46"/>
  <c r="M123" i="46"/>
  <c r="M124" i="46"/>
  <c r="D125" i="46"/>
  <c r="E125" i="46"/>
  <c r="F125" i="46"/>
  <c r="G125" i="46"/>
  <c r="H125" i="46"/>
  <c r="J125" i="46"/>
  <c r="L125" i="46"/>
  <c r="A128" i="46"/>
  <c r="E128" i="46"/>
  <c r="G128" i="46"/>
  <c r="M128" i="46"/>
  <c r="M138" i="46"/>
  <c r="M139" i="46"/>
  <c r="M140" i="46"/>
  <c r="M141" i="46"/>
  <c r="M142" i="46"/>
  <c r="M143" i="46"/>
  <c r="M144" i="46"/>
  <c r="M145" i="46"/>
  <c r="M146" i="46"/>
  <c r="M147" i="46"/>
  <c r="M148" i="46"/>
  <c r="M149" i="46"/>
  <c r="M150" i="46"/>
  <c r="M151" i="46"/>
  <c r="M152" i="46"/>
  <c r="M153" i="46"/>
  <c r="M154" i="46"/>
  <c r="M155" i="46"/>
  <c r="M156" i="46"/>
  <c r="M157" i="46"/>
  <c r="M158" i="46"/>
  <c r="M159" i="46"/>
  <c r="M160" i="46"/>
  <c r="M161" i="46"/>
  <c r="M162" i="46"/>
  <c r="M163" i="46"/>
  <c r="M164" i="46"/>
  <c r="M165" i="46"/>
  <c r="M166" i="46"/>
  <c r="M167" i="46"/>
  <c r="M168" i="46"/>
  <c r="M169" i="46"/>
  <c r="M170" i="46"/>
  <c r="M171" i="46"/>
  <c r="M172" i="46"/>
  <c r="M173" i="46"/>
  <c r="M174" i="46"/>
  <c r="M175" i="46"/>
  <c r="M176" i="46"/>
  <c r="M177" i="46"/>
  <c r="M178" i="46"/>
  <c r="M179" i="46"/>
  <c r="M180" i="46"/>
  <c r="M181" i="46"/>
  <c r="M182" i="46"/>
  <c r="M183" i="46"/>
  <c r="M184" i="46"/>
  <c r="M185" i="46"/>
  <c r="M186" i="46"/>
  <c r="A2" i="50"/>
  <c r="I2" i="50"/>
  <c r="F3" i="50"/>
  <c r="G3" i="50"/>
  <c r="L3" i="50"/>
  <c r="N3" i="50"/>
  <c r="N41" i="50"/>
  <c r="N42" i="50"/>
  <c r="N43" i="50"/>
  <c r="N44" i="50"/>
  <c r="N45" i="50"/>
  <c r="N46" i="50"/>
  <c r="N47" i="50"/>
  <c r="N48" i="50"/>
  <c r="N49" i="50"/>
  <c r="N50" i="50"/>
  <c r="N51" i="50"/>
  <c r="N52" i="50"/>
  <c r="N53" i="50"/>
  <c r="I54" i="50"/>
  <c r="J54" i="50"/>
  <c r="K54" i="50"/>
  <c r="M54" i="50"/>
  <c r="I56" i="50"/>
  <c r="A63" i="50"/>
  <c r="F63" i="50"/>
  <c r="G63" i="50"/>
  <c r="I63" i="50"/>
  <c r="L63" i="50"/>
  <c r="N63"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I121" i="50"/>
  <c r="J121" i="50"/>
  <c r="K121" i="50"/>
  <c r="M121" i="50"/>
  <c r="C409" i="75"/>
  <c r="C636" i="75"/>
  <c r="A2" i="55"/>
  <c r="E3" i="55"/>
  <c r="F3" i="55"/>
  <c r="A17" i="55"/>
  <c r="A18" i="55" s="1"/>
  <c r="A19" i="55" s="1"/>
  <c r="A20" i="55" s="1"/>
  <c r="A21" i="55" s="1"/>
  <c r="A22" i="55" s="1"/>
  <c r="A23" i="55" s="1"/>
  <c r="A24" i="55" s="1"/>
  <c r="A25" i="55" s="1"/>
  <c r="A26" i="55" s="1"/>
  <c r="A27" i="55" s="1"/>
  <c r="A28" i="55" s="1"/>
  <c r="A29" i="55" s="1"/>
  <c r="A30" i="55" s="1"/>
  <c r="A31" i="55" s="1"/>
  <c r="A32" i="55" s="1"/>
  <c r="A33" i="55" s="1"/>
  <c r="A34" i="55" s="1"/>
  <c r="A35" i="55" s="1"/>
  <c r="A36" i="55" s="1"/>
  <c r="A37" i="55" s="1"/>
  <c r="A38" i="55" s="1"/>
  <c r="A39" i="55" s="1"/>
  <c r="A40" i="55" s="1"/>
  <c r="A41" i="55" s="1"/>
  <c r="A42" i="55" s="1"/>
  <c r="A43" i="55" s="1"/>
  <c r="A44" i="55" s="1"/>
  <c r="A45" i="55" s="1"/>
  <c r="A46" i="55" s="1"/>
  <c r="A47" i="55" s="1"/>
  <c r="A48" i="55" s="1"/>
  <c r="A49" i="55" s="1"/>
  <c r="A50" i="55" s="1"/>
  <c r="A51" i="55" s="1"/>
  <c r="A52" i="55" s="1"/>
  <c r="A53" i="55" s="1"/>
  <c r="A54" i="55" s="1"/>
  <c r="A55" i="55" s="1"/>
  <c r="A56" i="55" s="1"/>
  <c r="A57" i="55" s="1"/>
  <c r="A58" i="55" s="1"/>
  <c r="A59" i="55" s="1"/>
  <c r="A60" i="55" s="1"/>
  <c r="A61" i="55" s="1"/>
  <c r="A74" i="55" s="1"/>
  <c r="A75" i="55" s="1"/>
  <c r="A76" i="55" s="1"/>
  <c r="A77" i="55" s="1"/>
  <c r="A78" i="55" s="1"/>
  <c r="A79" i="55" s="1"/>
  <c r="A80" i="55" s="1"/>
  <c r="A81" i="55" s="1"/>
  <c r="A82" i="55" s="1"/>
  <c r="A83" i="55" s="1"/>
  <c r="A84" i="55" s="1"/>
  <c r="A85" i="55" s="1"/>
  <c r="A86" i="55" s="1"/>
  <c r="A87" i="55" s="1"/>
  <c r="A88" i="55" s="1"/>
  <c r="A89" i="55" s="1"/>
  <c r="A90" i="55" s="1"/>
  <c r="A91" i="55" s="1"/>
  <c r="A92" i="55" s="1"/>
  <c r="A93" i="55" s="1"/>
  <c r="A94" i="55" s="1"/>
  <c r="A95" i="55" s="1"/>
  <c r="A96" i="55" s="1"/>
  <c r="A97" i="55" s="1"/>
  <c r="A98" i="55" s="1"/>
  <c r="A99" i="55" s="1"/>
  <c r="A100" i="55" s="1"/>
  <c r="A101" i="55" s="1"/>
  <c r="A102" i="55" s="1"/>
  <c r="A103" i="55" s="1"/>
  <c r="A104" i="55" s="1"/>
  <c r="A105" i="55" s="1"/>
  <c r="A106" i="55" s="1"/>
  <c r="A107" i="55" s="1"/>
  <c r="A108" i="55" s="1"/>
  <c r="A109" i="55" s="1"/>
  <c r="A110" i="55" s="1"/>
  <c r="A111" i="55" s="1"/>
  <c r="A112" i="55" s="1"/>
  <c r="A113" i="55" s="1"/>
  <c r="A114" i="55" s="1"/>
  <c r="A115" i="55" s="1"/>
  <c r="A116" i="55" s="1"/>
  <c r="A117" i="55" s="1"/>
  <c r="A118" i="55" s="1"/>
  <c r="F61" i="55"/>
  <c r="A68" i="55"/>
  <c r="E68" i="55"/>
  <c r="F68" i="55"/>
  <c r="A123" i="55"/>
  <c r="A2" i="57"/>
  <c r="F3" i="57"/>
  <c r="G3" i="57"/>
  <c r="A2" i="58"/>
  <c r="D3" i="58"/>
  <c r="E3" i="58"/>
  <c r="E33" i="58"/>
  <c r="E64" i="58"/>
  <c r="A70" i="58"/>
  <c r="D70" i="58"/>
  <c r="E70" i="58"/>
  <c r="E82" i="58"/>
  <c r="E90" i="58"/>
  <c r="E127" i="58"/>
  <c r="A128" i="58"/>
  <c r="A130" i="58"/>
  <c r="D130" i="58"/>
  <c r="E130" i="58"/>
  <c r="E150" i="58"/>
  <c r="E161" i="58"/>
  <c r="A188" i="58"/>
  <c r="A2" i="59"/>
  <c r="G2" i="59"/>
  <c r="E3" i="59"/>
  <c r="F3" i="59"/>
  <c r="L3" i="59"/>
  <c r="M3" i="59"/>
  <c r="C63" i="59"/>
  <c r="D63" i="59"/>
  <c r="E63" i="59"/>
  <c r="F63" i="59"/>
  <c r="I63" i="59"/>
  <c r="J63" i="59"/>
  <c r="L63" i="59"/>
  <c r="M63" i="59"/>
  <c r="G64" i="59"/>
  <c r="A2" i="62"/>
  <c r="F3" i="62"/>
  <c r="D4" i="82" s="1"/>
  <c r="G3" i="62"/>
  <c r="E4" i="82" s="1"/>
  <c r="H4" i="83" s="1"/>
  <c r="G21" i="62"/>
  <c r="G22" i="62"/>
  <c r="C24" i="62"/>
  <c r="D24" i="62"/>
  <c r="D42" i="62" s="1"/>
  <c r="E24" i="62"/>
  <c r="E42" i="62" s="1"/>
  <c r="F24" i="62"/>
  <c r="G29" i="62"/>
  <c r="G30" i="62"/>
  <c r="G31" i="62"/>
  <c r="G32" i="62"/>
  <c r="G33" i="62"/>
  <c r="G34" i="62"/>
  <c r="G35" i="62"/>
  <c r="G36" i="62"/>
  <c r="G37" i="62"/>
  <c r="G38" i="62"/>
  <c r="F42" i="62"/>
  <c r="A68" i="62"/>
  <c r="F69" i="62"/>
  <c r="G69" i="62"/>
  <c r="E82" i="62"/>
  <c r="E89" i="62"/>
  <c r="A2" i="63"/>
  <c r="G3" i="63"/>
  <c r="H3" i="63"/>
  <c r="D20" i="63"/>
  <c r="D26" i="63"/>
  <c r="D31" i="63"/>
  <c r="C63" i="63"/>
  <c r="D63" i="63"/>
  <c r="A2" i="64"/>
  <c r="I2" i="64"/>
  <c r="E3" i="64"/>
  <c r="G3" i="64"/>
  <c r="N3" i="64"/>
  <c r="P3" i="64"/>
  <c r="A75" i="64"/>
  <c r="E75" i="64"/>
  <c r="G75" i="64"/>
  <c r="I75" i="64"/>
  <c r="N75" i="64"/>
  <c r="P75" i="64"/>
  <c r="A2" i="65"/>
  <c r="H2" i="65"/>
  <c r="E3" i="65"/>
  <c r="F3" i="65"/>
  <c r="L3" i="65"/>
  <c r="M3" i="65"/>
  <c r="C52" i="65"/>
  <c r="E52" i="65"/>
  <c r="H52" i="65"/>
  <c r="J52" i="65"/>
  <c r="L52" i="65"/>
  <c r="A73" i="65"/>
  <c r="E73" i="65"/>
  <c r="F73" i="65"/>
  <c r="H73" i="65"/>
  <c r="L73" i="65"/>
  <c r="M73" i="65"/>
  <c r="A2" i="66"/>
  <c r="H2" i="66"/>
  <c r="E3" i="66"/>
  <c r="F3" i="66"/>
  <c r="L3" i="66"/>
  <c r="M3" i="66"/>
  <c r="A2" i="67"/>
  <c r="J2" i="67"/>
  <c r="G3" i="67"/>
  <c r="H3" i="67"/>
  <c r="N3" i="67"/>
  <c r="O3" i="67"/>
  <c r="A70" i="67"/>
  <c r="G70" i="67"/>
  <c r="H70" i="67"/>
  <c r="J70" i="67"/>
  <c r="N70" i="67"/>
  <c r="O70" i="67"/>
  <c r="A2" i="68"/>
  <c r="K2" i="68"/>
  <c r="H3" i="68"/>
  <c r="I3" i="68"/>
  <c r="Q3" i="68"/>
  <c r="R3"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H62" i="68"/>
  <c r="O62" i="68"/>
  <c r="P62" i="68"/>
  <c r="Q62" i="68"/>
  <c r="A69" i="68"/>
  <c r="G69" i="68"/>
  <c r="H69" i="68"/>
  <c r="K69" i="68"/>
  <c r="Q69" i="68"/>
  <c r="R69" i="68"/>
  <c r="R77" i="68"/>
  <c r="R78" i="68"/>
  <c r="R79" i="68"/>
  <c r="R80" i="68"/>
  <c r="R81" i="68"/>
  <c r="R82" i="68"/>
  <c r="R83" i="68"/>
  <c r="R84" i="68"/>
  <c r="R85" i="68"/>
  <c r="R86" i="68"/>
  <c r="R87" i="68"/>
  <c r="R88" i="68"/>
  <c r="R89" i="68"/>
  <c r="R90" i="68"/>
  <c r="R91" i="68"/>
  <c r="R92" i="68"/>
  <c r="R93" i="68"/>
  <c r="R94" i="68"/>
  <c r="R95" i="68"/>
  <c r="R96" i="68"/>
  <c r="R97" i="68"/>
  <c r="R98" i="68"/>
  <c r="R99" i="68"/>
  <c r="R100" i="68"/>
  <c r="R101" i="68"/>
  <c r="R102" i="68"/>
  <c r="R103" i="68"/>
  <c r="R104" i="68"/>
  <c r="R105" i="68"/>
  <c r="R106" i="68"/>
  <c r="R107" i="68"/>
  <c r="R108" i="68"/>
  <c r="R109" i="68"/>
  <c r="R110" i="68"/>
  <c r="R111" i="68"/>
  <c r="R112" i="68"/>
  <c r="R113" i="68"/>
  <c r="R114" i="68"/>
  <c r="R115" i="68"/>
  <c r="R116" i="68"/>
  <c r="R117" i="68"/>
  <c r="R118" i="68"/>
  <c r="R119" i="68"/>
  <c r="R120" i="68"/>
  <c r="R121" i="68"/>
  <c r="R122" i="68"/>
  <c r="R123" i="68"/>
  <c r="R124" i="68"/>
  <c r="R125" i="68"/>
  <c r="R126" i="68"/>
  <c r="R127" i="68"/>
  <c r="N128" i="68"/>
  <c r="N129" i="68" s="1"/>
  <c r="R128" i="68"/>
  <c r="H129" i="68"/>
  <c r="L129" i="68"/>
  <c r="M129" i="68"/>
  <c r="O129" i="68"/>
  <c r="P129" i="68"/>
  <c r="Q129" i="68"/>
  <c r="A2" i="69"/>
  <c r="J2" i="69"/>
  <c r="G3" i="69"/>
  <c r="H3" i="69"/>
  <c r="P3" i="69"/>
  <c r="R3" i="69"/>
  <c r="R18" i="69"/>
  <c r="R19" i="69"/>
  <c r="R20" i="69"/>
  <c r="R21" i="69"/>
  <c r="R22" i="69"/>
  <c r="R23" i="69"/>
  <c r="R24" i="69"/>
  <c r="R25" i="69"/>
  <c r="R26" i="69"/>
  <c r="R27" i="69"/>
  <c r="R28" i="69"/>
  <c r="R29" i="69"/>
  <c r="R30" i="69"/>
  <c r="R31" i="69"/>
  <c r="R32" i="69"/>
  <c r="R33" i="69"/>
  <c r="R34" i="69"/>
  <c r="R36" i="69"/>
  <c r="R37" i="69"/>
  <c r="R38" i="69"/>
  <c r="R39" i="69"/>
  <c r="R40" i="69"/>
  <c r="R41" i="69"/>
  <c r="R42" i="69"/>
  <c r="R43" i="69"/>
  <c r="R44" i="69"/>
  <c r="R45" i="69"/>
  <c r="R46" i="69"/>
  <c r="R47" i="69"/>
  <c r="R48" i="69"/>
  <c r="R49" i="69"/>
  <c r="R50" i="69"/>
  <c r="R51" i="69"/>
  <c r="R52" i="69"/>
  <c r="R53" i="69"/>
  <c r="R54" i="69"/>
  <c r="R55" i="69"/>
  <c r="R56" i="69"/>
  <c r="R57" i="69"/>
  <c r="R58" i="69"/>
  <c r="R59" i="69"/>
  <c r="R60" i="69"/>
  <c r="D61" i="69"/>
  <c r="F61" i="69"/>
  <c r="G61" i="69"/>
  <c r="H61" i="69"/>
  <c r="N61" i="69"/>
  <c r="O61" i="69"/>
  <c r="P61" i="69"/>
  <c r="A2" i="70"/>
  <c r="J2" i="70"/>
  <c r="F3" i="70"/>
  <c r="G3" i="70"/>
  <c r="P3" i="70"/>
  <c r="Q3" i="70"/>
  <c r="A97" i="70"/>
  <c r="F97" i="70"/>
  <c r="G97" i="70"/>
  <c r="J97" i="70"/>
  <c r="P97" i="70"/>
  <c r="Q97" i="70"/>
  <c r="A2" i="71"/>
  <c r="D25" i="71"/>
  <c r="E25" i="71"/>
  <c r="E31" i="71" s="1"/>
  <c r="F25" i="71"/>
  <c r="D30" i="71"/>
  <c r="D31" i="71" s="1"/>
  <c r="E30" i="71"/>
  <c r="F30" i="71"/>
  <c r="D38" i="71"/>
  <c r="E38" i="71"/>
  <c r="F38" i="71"/>
  <c r="A2" i="74"/>
  <c r="F3" i="74"/>
  <c r="G3" i="74"/>
  <c r="A71" i="74"/>
  <c r="G71" i="74"/>
  <c r="A7" i="75"/>
  <c r="A8" i="75"/>
  <c r="C16" i="75"/>
  <c r="C341" i="75" s="1"/>
  <c r="C30" i="75"/>
  <c r="C34" i="75"/>
  <c r="C35" i="75"/>
  <c r="C36" i="75"/>
  <c r="C37" i="75"/>
  <c r="C38" i="75"/>
  <c r="C45" i="75"/>
  <c r="C46" i="75"/>
  <c r="C47" i="75"/>
  <c r="C48" i="75"/>
  <c r="C49" i="75"/>
  <c r="C50" i="75"/>
  <c r="C51" i="75"/>
  <c r="C52" i="75"/>
  <c r="C53" i="75"/>
  <c r="C54" i="75"/>
  <c r="C55" i="75"/>
  <c r="C56" i="75"/>
  <c r="C57" i="75"/>
  <c r="C58" i="75"/>
  <c r="C59" i="75"/>
  <c r="C60" i="75"/>
  <c r="C61" i="75"/>
  <c r="C68" i="75"/>
  <c r="C69" i="75"/>
  <c r="C70" i="75"/>
  <c r="C71" i="75"/>
  <c r="C72" i="75"/>
  <c r="C73" i="75"/>
  <c r="C74" i="75"/>
  <c r="C75" i="75"/>
  <c r="C76" i="75"/>
  <c r="C90" i="75"/>
  <c r="C91" i="75"/>
  <c r="C614" i="75" s="1"/>
  <c r="C92" i="75"/>
  <c r="C93" i="75"/>
  <c r="C94" i="75"/>
  <c r="C95" i="75"/>
  <c r="C96" i="75"/>
  <c r="C97" i="75"/>
  <c r="C98" i="75"/>
  <c r="C99" i="75"/>
  <c r="C100" i="75"/>
  <c r="C105" i="75"/>
  <c r="C106" i="75"/>
  <c r="C107" i="75"/>
  <c r="C108" i="75"/>
  <c r="C109" i="75"/>
  <c r="C110" i="75"/>
  <c r="C114" i="75"/>
  <c r="C115" i="75"/>
  <c r="C116" i="75"/>
  <c r="C117" i="75"/>
  <c r="C118" i="75"/>
  <c r="C119" i="75"/>
  <c r="C120" i="75"/>
  <c r="C121" i="75"/>
  <c r="C122" i="75"/>
  <c r="C123" i="75"/>
  <c r="C124" i="75"/>
  <c r="C125" i="75"/>
  <c r="C131" i="75"/>
  <c r="C132" i="75"/>
  <c r="C133" i="75"/>
  <c r="C134" i="75"/>
  <c r="C135" i="75"/>
  <c r="C139" i="75"/>
  <c r="C140" i="75"/>
  <c r="C141" i="75"/>
  <c r="C142" i="75"/>
  <c r="C162" i="75"/>
  <c r="C164" i="75"/>
  <c r="C165" i="75"/>
  <c r="C166" i="75"/>
  <c r="C522" i="75" s="1"/>
  <c r="C168" i="75"/>
  <c r="C523" i="75" s="1"/>
  <c r="C169" i="75"/>
  <c r="C524" i="75" s="1"/>
  <c r="C170" i="75"/>
  <c r="C525" i="75" s="1"/>
  <c r="C171" i="75"/>
  <c r="C526" i="75" s="1"/>
  <c r="C172" i="75"/>
  <c r="C443" i="75" s="1"/>
  <c r="C173" i="75"/>
  <c r="C441" i="75" s="1"/>
  <c r="C174" i="75"/>
  <c r="C175" i="75"/>
  <c r="C185" i="75"/>
  <c r="C187" i="75"/>
  <c r="C188" i="75"/>
  <c r="C189" i="75"/>
  <c r="C191" i="75"/>
  <c r="C192" i="75"/>
  <c r="C193" i="75"/>
  <c r="C194" i="75"/>
  <c r="C195" i="75"/>
  <c r="C196" i="75"/>
  <c r="C641" i="75" s="1"/>
  <c r="C197" i="75"/>
  <c r="C198" i="75"/>
  <c r="C644" i="75"/>
  <c r="C264" i="75"/>
  <c r="C265" i="75"/>
  <c r="C267" i="75"/>
  <c r="C269" i="75"/>
  <c r="C287" i="75"/>
  <c r="C290" i="75"/>
  <c r="C291" i="75"/>
  <c r="C292" i="75"/>
  <c r="C293" i="75"/>
  <c r="C294" i="75"/>
  <c r="C295" i="75"/>
  <c r="C296" i="75"/>
  <c r="C297" i="75"/>
  <c r="C298" i="75"/>
  <c r="C299" i="75"/>
  <c r="C304" i="75"/>
  <c r="C305" i="75"/>
  <c r="C306" i="75"/>
  <c r="C309" i="75"/>
  <c r="C310" i="75"/>
  <c r="C311" i="75"/>
  <c r="C312" i="75"/>
  <c r="C313" i="75"/>
  <c r="C319" i="75"/>
  <c r="C320" i="75"/>
  <c r="C321" i="75"/>
  <c r="C322" i="75"/>
  <c r="C323" i="75"/>
  <c r="C324" i="75"/>
  <c r="C331" i="75"/>
  <c r="C533" i="75"/>
  <c r="C499" i="75"/>
  <c r="C500" i="75"/>
  <c r="C501" i="75"/>
  <c r="C502" i="75"/>
  <c r="C503" i="75"/>
  <c r="C510" i="75"/>
  <c r="C557" i="75"/>
  <c r="C558" i="75"/>
  <c r="C563" i="75"/>
  <c r="C564" i="75"/>
  <c r="C565" i="75"/>
  <c r="C566" i="75"/>
  <c r="C632" i="75"/>
  <c r="B13" i="3"/>
  <c r="B17" i="3"/>
  <c r="B19" i="3"/>
  <c r="A46" i="1"/>
  <c r="A6" i="1" s="1"/>
  <c r="A50" i="1"/>
  <c r="G61" i="42"/>
  <c r="J23" i="18" l="1"/>
  <c r="R61" i="69"/>
  <c r="L27" i="44"/>
  <c r="G40" i="85"/>
  <c r="E96" i="62"/>
  <c r="K62" i="39"/>
  <c r="H130" i="42"/>
  <c r="L20" i="44"/>
  <c r="L29" i="44" s="1"/>
  <c r="F39" i="84"/>
  <c r="R62" i="68"/>
  <c r="I94" i="42"/>
  <c r="I49" i="42"/>
  <c r="H25" i="19"/>
  <c r="F42" i="18"/>
  <c r="F22" i="18" s="1"/>
  <c r="C22" i="75" s="1"/>
  <c r="G24" i="62"/>
  <c r="G42" i="62" s="1"/>
  <c r="I106" i="42"/>
  <c r="F29" i="34"/>
  <c r="C40" i="85"/>
  <c r="F23" i="18"/>
  <c r="A64" i="1"/>
  <c r="A1" i="4" s="1"/>
  <c r="A62" i="1"/>
  <c r="A54" i="1"/>
  <c r="A60" i="1"/>
  <c r="A52" i="1"/>
  <c r="A58" i="1"/>
  <c r="A56" i="1"/>
  <c r="I4" i="84"/>
  <c r="G4" i="83"/>
  <c r="M187" i="46"/>
  <c r="G60" i="15"/>
  <c r="C21" i="75"/>
  <c r="C25" i="75" s="1"/>
  <c r="F31" i="71"/>
  <c r="N121" i="50"/>
  <c r="M125" i="46"/>
  <c r="E130" i="42"/>
  <c r="G61" i="27"/>
  <c r="I42" i="18"/>
  <c r="I22" i="18" s="1"/>
  <c r="E42" i="18"/>
  <c r="I83" i="20"/>
  <c r="C552" i="75" s="1"/>
  <c r="I97" i="20"/>
  <c r="C553" i="75" s="1"/>
  <c r="P183" i="52"/>
  <c r="I114" i="20"/>
  <c r="C554" i="75" s="1"/>
  <c r="G119" i="43"/>
  <c r="G58" i="43" s="1"/>
  <c r="L16" i="51"/>
  <c r="E29" i="51"/>
  <c r="L33" i="51"/>
  <c r="F49" i="51"/>
  <c r="L40" i="51" s="1"/>
  <c r="W24" i="51" s="1"/>
  <c r="I125" i="54"/>
  <c r="M116" i="46"/>
  <c r="E187" i="58"/>
  <c r="G33" i="46"/>
  <c r="G130" i="42"/>
  <c r="I118" i="42"/>
  <c r="C130" i="42"/>
  <c r="I60" i="42"/>
  <c r="I37" i="42"/>
  <c r="E29" i="34"/>
  <c r="H21" i="19"/>
  <c r="F139" i="20"/>
  <c r="F143" i="20" s="1"/>
  <c r="R129" i="68"/>
  <c r="D34" i="63"/>
  <c r="M97" i="46"/>
  <c r="M23" i="46"/>
  <c r="I129" i="42"/>
  <c r="D62" i="39"/>
  <c r="D29" i="19"/>
  <c r="F40" i="85"/>
  <c r="E139" i="20"/>
  <c r="E143" i="20" s="1"/>
  <c r="G43" i="26"/>
  <c r="F29" i="51"/>
  <c r="P55" i="52"/>
  <c r="R214" i="53"/>
  <c r="R137" i="53"/>
  <c r="A119" i="55"/>
  <c r="A132" i="55"/>
  <c r="A133" i="55" s="1"/>
  <c r="A134" i="55" s="1"/>
  <c r="A135" i="55" s="1"/>
  <c r="A136" i="55" s="1"/>
  <c r="A137" i="55" s="1"/>
  <c r="A138" i="55" s="1"/>
  <c r="A139" i="55" s="1"/>
  <c r="A140" i="55" s="1"/>
  <c r="A141" i="55" s="1"/>
  <c r="A142" i="55" s="1"/>
  <c r="A143" i="55" s="1"/>
  <c r="A144" i="55" s="1"/>
  <c r="A145" i="55" s="1"/>
  <c r="A146" i="55" s="1"/>
  <c r="A147" i="55" s="1"/>
  <c r="A148" i="55" s="1"/>
  <c r="A149" i="55" s="1"/>
  <c r="A150" i="55" s="1"/>
  <c r="A151" i="55" s="1"/>
  <c r="A152" i="55" s="1"/>
  <c r="A153" i="55" s="1"/>
  <c r="A154" i="55" s="1"/>
  <c r="A155" i="55" s="1"/>
  <c r="A156" i="55" s="1"/>
  <c r="A157" i="55" s="1"/>
  <c r="A158" i="55" s="1"/>
  <c r="A159" i="55" s="1"/>
  <c r="A160" i="55" s="1"/>
  <c r="A161" i="55" s="1"/>
  <c r="A162" i="55" s="1"/>
  <c r="A163" i="55" s="1"/>
  <c r="A164" i="55" s="1"/>
  <c r="A165" i="55" s="1"/>
  <c r="A166" i="55" s="1"/>
  <c r="A167" i="55" s="1"/>
  <c r="A168" i="55" s="1"/>
  <c r="A169" i="55" s="1"/>
  <c r="A170" i="55" s="1"/>
  <c r="A171" i="55" s="1"/>
  <c r="A172" i="55" s="1"/>
  <c r="A173" i="55" s="1"/>
  <c r="A174" i="55" s="1"/>
  <c r="A175" i="55" s="1"/>
  <c r="A176" i="55" s="1"/>
  <c r="L73" i="51"/>
  <c r="K73" i="51"/>
  <c r="C411" i="75" s="1"/>
  <c r="N54" i="50"/>
  <c r="F33" i="46"/>
  <c r="M31" i="46"/>
  <c r="H61" i="42"/>
  <c r="C61" i="42"/>
  <c r="E61" i="42"/>
  <c r="I61" i="42" s="1"/>
  <c r="I25" i="42"/>
  <c r="M22" i="45"/>
  <c r="M26" i="45" s="1"/>
  <c r="D42" i="61"/>
  <c r="F42" i="61" s="1"/>
  <c r="F67" i="24"/>
  <c r="C42" i="62"/>
  <c r="G68" i="23"/>
  <c r="D31" i="18"/>
  <c r="D42" i="18" s="1"/>
  <c r="D16" i="18"/>
  <c r="D21" i="18" s="1"/>
  <c r="C39" i="84"/>
  <c r="F63" i="37"/>
  <c r="G93" i="15"/>
  <c r="A1" i="5"/>
  <c r="B25" i="3"/>
  <c r="C128" i="75"/>
  <c r="C608" i="75" s="1"/>
  <c r="E62" i="39"/>
  <c r="I23" i="18"/>
  <c r="G23" i="18"/>
  <c r="J39" i="84"/>
  <c r="G39" i="84"/>
  <c r="I135" i="20"/>
  <c r="I138" i="20" s="1"/>
  <c r="C556" i="75" s="1"/>
  <c r="G126" i="33"/>
  <c r="G59" i="33" s="1"/>
  <c r="G60" i="33" s="1"/>
  <c r="G63" i="33" s="1"/>
  <c r="P120" i="52"/>
  <c r="P246" i="52"/>
  <c r="E126" i="61"/>
  <c r="C551" i="75"/>
  <c r="D84" i="20"/>
  <c r="D139" i="20" s="1"/>
  <c r="D143" i="20" s="1"/>
  <c r="H84" i="20"/>
  <c r="H139" i="20" s="1"/>
  <c r="H143" i="20" s="1"/>
  <c r="K16" i="51"/>
  <c r="C407" i="75" s="1"/>
  <c r="I53" i="54"/>
  <c r="H43" i="56"/>
  <c r="J84" i="60"/>
  <c r="J150" i="60" s="1"/>
  <c r="J213" i="60" s="1"/>
  <c r="D89" i="61"/>
  <c r="F89" i="61" s="1"/>
  <c r="F98" i="61"/>
  <c r="F103" i="61"/>
  <c r="C64" i="75"/>
  <c r="C606" i="75" s="1"/>
  <c r="P54" i="51"/>
  <c r="C413" i="75" s="1"/>
  <c r="E32" i="26"/>
  <c r="E55" i="26"/>
  <c r="H43" i="26"/>
  <c r="C303" i="75"/>
  <c r="C630" i="75" s="1"/>
  <c r="C200" i="75"/>
  <c r="C201" i="75" s="1"/>
  <c r="C205" i="75" s="1"/>
  <c r="C517" i="75"/>
  <c r="C177" i="75"/>
  <c r="C178" i="75" s="1"/>
  <c r="C182" i="75" s="1"/>
  <c r="C270" i="75"/>
  <c r="C272" i="75" s="1"/>
  <c r="C276" i="75" s="1"/>
  <c r="C207" i="75"/>
  <c r="C136" i="75"/>
  <c r="C102" i="75"/>
  <c r="C616" i="75" s="1"/>
  <c r="C597" i="75" s="1"/>
  <c r="C77" i="75"/>
  <c r="C39" i="75"/>
  <c r="C634" i="75"/>
  <c r="R47" i="53"/>
  <c r="AD37" i="14"/>
  <c r="H49" i="14"/>
  <c r="AD8" i="14" s="1"/>
  <c r="AC37" i="14"/>
  <c r="G49" i="14"/>
  <c r="AC8" i="14" s="1"/>
  <c r="AC48" i="14" s="1"/>
  <c r="C401" i="75"/>
  <c r="C228" i="75"/>
  <c r="C642" i="75" s="1"/>
  <c r="C218" i="75"/>
  <c r="C327" i="75"/>
  <c r="C285" i="75"/>
  <c r="C605" i="75"/>
  <c r="C504" i="75"/>
  <c r="C530" i="75" s="1"/>
  <c r="C239" i="75"/>
  <c r="D62" i="32"/>
  <c r="G62" i="32"/>
  <c r="F62" i="32"/>
  <c r="K40" i="51"/>
  <c r="C405" i="75"/>
  <c r="C410" i="75" s="1"/>
  <c r="C400" i="75"/>
  <c r="C396" i="75"/>
  <c r="C402" i="75"/>
  <c r="G59" i="43"/>
  <c r="F43" i="26"/>
  <c r="C549" i="75"/>
  <c r="G139" i="20"/>
  <c r="G143" i="20" s="1"/>
  <c r="E121" i="16"/>
  <c r="E125" i="16" s="1"/>
  <c r="C111" i="75"/>
  <c r="C612" i="75" s="1"/>
  <c r="C395" i="75"/>
  <c r="C234" i="75"/>
  <c r="C643" i="75" s="1"/>
  <c r="C160" i="75"/>
  <c r="C543" i="75"/>
  <c r="C425" i="75"/>
  <c r="C391" i="75"/>
  <c r="C300" i="75"/>
  <c r="C628" i="75" s="1"/>
  <c r="C622" i="75"/>
  <c r="C143" i="75"/>
  <c r="C618" i="75"/>
  <c r="C88" i="75"/>
  <c r="C397" i="75"/>
  <c r="C497" i="75"/>
  <c r="C527" i="75"/>
  <c r="C439" i="75" s="1"/>
  <c r="C599" i="75"/>
  <c r="C31" i="75"/>
  <c r="C429" i="75"/>
  <c r="C390" i="75"/>
  <c r="C392" i="75"/>
  <c r="C518" i="75"/>
  <c r="C640" i="75"/>
  <c r="I130" i="42" l="1"/>
  <c r="I84" i="20"/>
  <c r="C23" i="75"/>
  <c r="D22" i="18"/>
  <c r="D23" i="18" s="1"/>
  <c r="D92" i="61"/>
  <c r="D126" i="61" s="1"/>
  <c r="H29" i="19"/>
  <c r="C559" i="75"/>
  <c r="C561" i="75" s="1"/>
  <c r="C568" i="75" s="1"/>
  <c r="C572" i="75" s="1"/>
  <c r="C570" i="75"/>
  <c r="E22" i="18"/>
  <c r="E43" i="26"/>
  <c r="M33" i="46"/>
  <c r="A177" i="55"/>
  <c r="A190" i="55"/>
  <c r="A191" i="55" s="1"/>
  <c r="A192" i="55" s="1"/>
  <c r="A193" i="55" s="1"/>
  <c r="A194" i="55" s="1"/>
  <c r="A195" i="55" s="1"/>
  <c r="A196" i="55" s="1"/>
  <c r="A197" i="55" s="1"/>
  <c r="A198" i="55" s="1"/>
  <c r="A199" i="55" s="1"/>
  <c r="A200" i="55" s="1"/>
  <c r="A201" i="55" s="1"/>
  <c r="A202" i="55" s="1"/>
  <c r="A203" i="55" s="1"/>
  <c r="A204" i="55" s="1"/>
  <c r="A205" i="55" s="1"/>
  <c r="A206" i="55" s="1"/>
  <c r="A207" i="55" s="1"/>
  <c r="A208" i="55" s="1"/>
  <c r="A209" i="55" s="1"/>
  <c r="A210" i="55" s="1"/>
  <c r="A211" i="55" s="1"/>
  <c r="A212" i="55" s="1"/>
  <c r="A213" i="55" s="1"/>
  <c r="A214" i="55" s="1"/>
  <c r="A215" i="55" s="1"/>
  <c r="A216" i="55" s="1"/>
  <c r="A217" i="55" s="1"/>
  <c r="A218" i="55" s="1"/>
  <c r="A219" i="55" s="1"/>
  <c r="A220" i="55" s="1"/>
  <c r="A221" i="55" s="1"/>
  <c r="A222" i="55" s="1"/>
  <c r="A223" i="55" s="1"/>
  <c r="A224" i="55" s="1"/>
  <c r="A225" i="55" s="1"/>
  <c r="A226" i="55" s="1"/>
  <c r="A227" i="55" s="1"/>
  <c r="A228" i="55" s="1"/>
  <c r="A229" i="55" s="1"/>
  <c r="A230" i="55" s="1"/>
  <c r="A231" i="55" s="1"/>
  <c r="A232" i="55" s="1"/>
  <c r="A233" i="55" s="1"/>
  <c r="A234" i="55" s="1"/>
  <c r="A235" i="55" s="1"/>
  <c r="A236" i="55" s="1"/>
  <c r="A237" i="55" s="1"/>
  <c r="A238" i="55" s="1"/>
  <c r="A120" i="55"/>
  <c r="A121" i="55" s="1"/>
  <c r="A122" i="55" s="1"/>
  <c r="A181" i="55"/>
  <c r="H96" i="13"/>
  <c r="H225" i="13"/>
  <c r="G96" i="13"/>
  <c r="G225" i="13"/>
  <c r="H21" i="63"/>
  <c r="H24" i="63" s="1"/>
  <c r="V24" i="51"/>
  <c r="C514" i="75" s="1"/>
  <c r="I139" i="20"/>
  <c r="I143" i="20" s="1"/>
  <c r="C152" i="75"/>
  <c r="C417" i="75"/>
  <c r="C315" i="75"/>
  <c r="C329" i="75" s="1"/>
  <c r="C333" i="75" s="1"/>
  <c r="C506" i="75"/>
  <c r="C433" i="75" s="1"/>
  <c r="C515" i="75"/>
  <c r="C576" i="75"/>
  <c r="AD48" i="14"/>
  <c r="AD55" i="14" s="1"/>
  <c r="J21" i="78" s="1"/>
  <c r="K21" i="78" s="1"/>
  <c r="AC55" i="14"/>
  <c r="J25" i="78" s="1"/>
  <c r="K25" i="78" s="1"/>
  <c r="C209" i="75"/>
  <c r="C79" i="75"/>
  <c r="C610" i="75"/>
  <c r="C581" i="75" s="1"/>
  <c r="C427" i="75"/>
  <c r="F92" i="61"/>
  <c r="F126" i="61" s="1"/>
  <c r="C509" i="75"/>
  <c r="C511" i="75" s="1"/>
  <c r="C593" i="75"/>
  <c r="C240" i="75"/>
  <c r="C531" i="75"/>
  <c r="C532" i="75" s="1"/>
  <c r="C534" i="75" s="1"/>
  <c r="C18" i="75" l="1"/>
  <c r="E23" i="18"/>
  <c r="A178" i="55"/>
  <c r="A179" i="55" s="1"/>
  <c r="A180" i="55" s="1"/>
  <c r="A239" i="55"/>
  <c r="C639" i="75"/>
  <c r="C645" i="75" s="1"/>
  <c r="C620" i="75" s="1"/>
  <c r="C586" i="75" s="1"/>
  <c r="C249" i="75"/>
  <c r="C626" i="75" s="1"/>
  <c r="C453" i="75"/>
  <c r="C601" i="75"/>
  <c r="C582" i="75"/>
  <c r="C583" i="75"/>
  <c r="C461" i="75"/>
  <c r="C459" i="75"/>
  <c r="C578" i="75"/>
  <c r="C584" i="75"/>
  <c r="C447" i="75"/>
  <c r="C463" i="75"/>
  <c r="C435" i="75"/>
  <c r="C455" i="75" s="1"/>
  <c r="C516" i="75"/>
  <c r="C519" i="75" s="1"/>
  <c r="C437" i="75" s="1"/>
  <c r="C457" i="75" s="1"/>
  <c r="C479" i="75"/>
  <c r="C481" i="75"/>
  <c r="C483" i="75"/>
  <c r="C473" i="75"/>
  <c r="C19" i="75" l="1"/>
  <c r="C26" i="75"/>
  <c r="C27" i="75" s="1"/>
  <c r="C475" i="75"/>
  <c r="C257" i="75"/>
  <c r="C445" i="75"/>
  <c r="C485" i="75" s="1"/>
  <c r="C477" i="75"/>
  <c r="C595" i="75"/>
  <c r="C590" i="75"/>
  <c r="C588" i="75"/>
  <c r="C487" i="75" l="1"/>
  <c r="C465" i="75"/>
  <c r="C467" i="75" s="1"/>
</calcChain>
</file>

<file path=xl/comments1.xml><?xml version="1.0" encoding="utf-8"?>
<comments xmlns="http://schemas.openxmlformats.org/spreadsheetml/2006/main">
  <authors>
    <author>a288wk</author>
  </authors>
  <commentList>
    <comment ref="A1" authorId="0" shapeId="0">
      <text>
        <r>
          <rPr>
            <b/>
            <sz val="9"/>
            <color indexed="81"/>
            <rFont val="Tahoma"/>
            <family val="2"/>
          </rPr>
          <t>a288wk:</t>
        </r>
        <r>
          <rPr>
            <sz val="9"/>
            <color indexed="81"/>
            <rFont val="Tahoma"/>
            <family val="2"/>
          </rPr>
          <t xml:space="preserve">
Keep In PSC</t>
        </r>
      </text>
    </comment>
  </commentList>
</comments>
</file>

<file path=xl/sharedStrings.xml><?xml version="1.0" encoding="utf-8"?>
<sst xmlns="http://schemas.openxmlformats.org/spreadsheetml/2006/main" count="13468" uniqueCount="6318">
  <si>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</si>
  <si>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</si>
  <si>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</si>
  <si>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</si>
  <si>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</si>
  <si>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</si>
  <si>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</si>
  <si>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</si>
  <si>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</si>
  <si>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</si>
  <si>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</si>
  <si>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</si>
  <si>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</si>
  <si>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</si>
  <si>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</si>
  <si>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</si>
  <si>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</si>
  <si>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</si>
  <si>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</si>
  <si>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</si>
  <si>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</si>
  <si>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</si>
  <si>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</si>
  <si>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</si>
  <si>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</si>
  <si>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</si>
  <si>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</si>
  <si>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</si>
  <si>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</si>
  <si>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</si>
  <si>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</si>
  <si>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</si>
  <si>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</si>
  <si>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</si>
  <si>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</si>
  <si>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</si>
  <si>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</si>
  <si>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</si>
  <si>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</si>
  <si>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</si>
  <si>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</si>
  <si>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</si>
  <si>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</si>
  <si>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</si>
  <si>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</si>
  <si>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</si>
  <si>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</si>
  <si>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</si>
  <si>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</si>
  <si>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</si>
  <si>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</si>
  <si>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</si>
  <si>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</si>
  <si>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</si>
  <si>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</si>
  <si>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</si>
  <si>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</si>
  <si>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</si>
  <si>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</si>
  <si>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</si>
  <si>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</si>
  <si>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</si>
  <si>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</si>
  <si>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</si>
  <si>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</si>
  <si>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</si>
  <si>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</si>
  <si>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</si>
  <si>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</si>
  <si>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</si>
  <si>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</si>
  <si>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</si>
  <si>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</si>
  <si>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</si>
  <si>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</si>
  <si>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</si>
  <si>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</si>
  <si>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</si>
  <si>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</si>
  <si>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</si>
  <si>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</si>
  <si>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</si>
  <si>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</si>
  <si>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</si>
  <si>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</si>
  <si>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</si>
  <si>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</si>
  <si>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</si>
  <si>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</si>
  <si>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</si>
  <si>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</si>
  <si>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</si>
  <si>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</si>
  <si>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</si>
  <si>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</si>
  <si>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</si>
  <si>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</si>
  <si>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</si>
  <si>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</si>
  <si>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</si>
  <si>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</si>
  <si>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</si>
  <si>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</si>
  <si>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</si>
  <si>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</si>
  <si>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</si>
  <si>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</si>
  <si>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</si>
  <si>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</si>
  <si>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</si>
  <si>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</si>
  <si>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</si>
  <si>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</si>
  <si>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</si>
  <si>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</si>
  <si>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</si>
  <si>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</si>
  <si>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</si>
  <si>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</si>
  <si>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</si>
  <si>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</si>
  <si>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</si>
  <si>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</si>
  <si>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</si>
  <si>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</si>
  <si>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</si>
  <si>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</si>
  <si>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</si>
  <si>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</si>
  <si>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</si>
  <si>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</si>
  <si>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</si>
  <si>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</si>
  <si>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</si>
  <si>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</si>
  <si>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</si>
  <si>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</si>
  <si>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</si>
  <si>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</si>
  <si>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</si>
  <si>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</si>
  <si>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</si>
  <si>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</si>
  <si>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</si>
  <si>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</si>
  <si>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</si>
  <si>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</si>
  <si>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</si>
  <si>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</si>
  <si>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</si>
  <si>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</si>
  <si>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</si>
  <si>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</si>
  <si>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</si>
  <si>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</si>
  <si>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</si>
  <si>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</si>
  <si>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</si>
  <si>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</si>
  <si>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</si>
  <si>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</si>
  <si>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</si>
  <si>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</si>
  <si>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</si>
  <si>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Please use the appropriate accounts under the heading "Other Noncurrent Liabilities" for accounts that the PSC </t>
  </si>
  <si>
    <t>classifies as "Operating Reserves".</t>
  </si>
  <si>
    <t>Page 113</t>
  </si>
  <si>
    <t>(1)  [  ]   An Original</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</si>
  <si>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</si>
  <si>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</si>
  <si>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</si>
  <si>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</si>
  <si>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</si>
  <si>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</si>
  <si>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</si>
  <si>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</si>
  <si>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</si>
  <si>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</si>
  <si>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</si>
  <si>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</si>
  <si>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</si>
  <si>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</si>
  <si>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</si>
  <si>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</si>
  <si>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</si>
  <si>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</si>
  <si>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</si>
  <si>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</si>
  <si>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</si>
  <si>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</si>
  <si>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</si>
  <si>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 xml:space="preserve">     Sec. 186a (Gross Income)</t>
  </si>
  <si>
    <t xml:space="preserve">     Sec. 186 (Gross Earnings)</t>
  </si>
  <si>
    <t xml:space="preserve">     Sec. 186 (Excess Dividends)</t>
  </si>
  <si>
    <t xml:space="preserve">   MTA Surcharge</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</si>
  <si>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</si>
  <si>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</si>
  <si>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</si>
  <si>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</si>
  <si>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</si>
  <si>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</si>
  <si>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</si>
  <si>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</si>
  <si>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</si>
  <si>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</si>
  <si>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</si>
  <si>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</si>
  <si>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</si>
  <si>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</si>
  <si>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</si>
  <si>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</si>
  <si>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</si>
  <si>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</si>
  <si>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</si>
  <si>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</si>
  <si>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</si>
  <si>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</si>
  <si>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</si>
  <si>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</si>
  <si>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</si>
  <si>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</si>
  <si>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</si>
  <si>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</si>
  <si>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</si>
  <si>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</si>
  <si>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</si>
  <si>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</si>
  <si>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</si>
  <si>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</si>
  <si>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</si>
  <si>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</si>
  <si>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</si>
  <si>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</si>
  <si>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</si>
  <si>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</si>
  <si>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</si>
  <si>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</si>
  <si>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</si>
  <si>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</si>
  <si>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</si>
  <si>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</si>
  <si>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</si>
  <si>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</si>
  <si>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</si>
  <si>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</si>
  <si>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</si>
  <si>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</si>
  <si>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</si>
  <si>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</si>
  <si>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</si>
  <si>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</si>
  <si>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</si>
  <si>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</si>
  <si>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</si>
  <si>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</si>
  <si>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</si>
  <si>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</si>
  <si>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</si>
  <si>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</si>
  <si>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</si>
  <si>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</si>
  <si>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</si>
  <si>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</si>
  <si>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</si>
  <si>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</si>
  <si>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</si>
  <si>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</si>
  <si>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</si>
  <si>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</si>
  <si>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</si>
  <si>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</si>
  <si>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</si>
  <si>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</si>
  <si>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</si>
  <si>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</si>
  <si>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</si>
  <si>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</si>
  <si>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</si>
  <si>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</si>
  <si>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</si>
  <si>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</si>
  <si>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</si>
  <si>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</si>
  <si>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</si>
  <si>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</si>
  <si>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</si>
  <si>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</si>
  <si>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</si>
  <si>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</si>
  <si>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</si>
  <si>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</si>
  <si>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</si>
  <si>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</si>
  <si>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</si>
  <si>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</si>
  <si>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</si>
  <si>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</si>
  <si>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</si>
  <si>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</si>
  <si>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</si>
  <si>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</si>
  <si>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</si>
  <si>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</si>
  <si>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</si>
  <si>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</si>
  <si>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</si>
  <si>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</si>
  <si>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</si>
  <si>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</si>
  <si>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</si>
  <si>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</si>
  <si>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</si>
  <si>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</si>
  <si>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</si>
  <si>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</si>
  <si>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</si>
  <si>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</si>
  <si>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</si>
  <si>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</si>
  <si>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</si>
  <si>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</si>
  <si>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</si>
  <si>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</si>
  <si>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</si>
  <si>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</si>
  <si>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</si>
  <si>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</si>
  <si>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</si>
  <si>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</si>
  <si>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</si>
  <si>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</si>
  <si>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</si>
  <si>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</si>
  <si>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</si>
  <si>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</si>
  <si>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</si>
  <si>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</si>
  <si>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</si>
  <si>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</si>
  <si>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</si>
  <si>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</si>
  <si>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</si>
  <si>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</si>
  <si>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</si>
  <si>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</si>
  <si>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</si>
  <si>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</si>
  <si>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</si>
  <si>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</si>
  <si>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</si>
  <si>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</si>
  <si>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</si>
  <si>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</si>
  <si>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</si>
  <si>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</si>
  <si>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</si>
  <si>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</si>
  <si>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</si>
  <si>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</si>
  <si>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</si>
  <si>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</si>
  <si>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</si>
  <si>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</si>
  <si>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</si>
  <si>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</si>
  <si>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</si>
  <si>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</si>
  <si>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</si>
  <si>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</si>
  <si>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</si>
  <si>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</si>
  <si>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</si>
  <si>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</si>
  <si>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</si>
  <si>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</si>
  <si>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</si>
  <si>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</si>
  <si>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</si>
  <si>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</si>
  <si>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</si>
  <si>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</si>
  <si>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</si>
  <si>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</si>
  <si>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</si>
  <si>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</si>
  <si>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</si>
  <si>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</si>
  <si>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</si>
  <si>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</si>
  <si>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</si>
  <si>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</si>
  <si>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</si>
  <si>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</si>
  <si>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</si>
  <si>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</si>
  <si>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</si>
  <si>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</si>
  <si>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</si>
  <si>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</si>
  <si>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</si>
  <si>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</si>
  <si>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</si>
  <si>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</si>
  <si>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</si>
  <si>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</si>
  <si>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</si>
  <si>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</si>
  <si>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</si>
  <si>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</si>
  <si>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</si>
  <si>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</si>
  <si>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</si>
  <si>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</si>
  <si>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</si>
  <si>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</si>
  <si>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</si>
  <si>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</si>
  <si>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</si>
  <si>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</si>
  <si>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</si>
  <si>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</si>
  <si>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</si>
  <si>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</si>
  <si>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</si>
  <si>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</si>
  <si>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</si>
  <si>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</si>
  <si>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</si>
  <si>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</si>
  <si>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</si>
  <si>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</si>
  <si>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</si>
  <si>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</si>
  <si>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</si>
  <si>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</si>
  <si>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</si>
  <si>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</si>
  <si>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</si>
  <si>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</si>
  <si>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</si>
  <si>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</si>
  <si>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</si>
  <si>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</si>
  <si>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</si>
  <si>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</si>
  <si>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</si>
  <si>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</si>
  <si>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</si>
  <si>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</si>
  <si>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</si>
  <si>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</si>
  <si>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</si>
  <si>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</si>
  <si>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</si>
  <si>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</si>
  <si>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</si>
  <si>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</si>
  <si>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</si>
  <si>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</si>
  <si>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</si>
  <si>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</si>
  <si>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</si>
  <si>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</si>
  <si>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</si>
  <si>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FICA Contribution</t>
  </si>
  <si>
    <t xml:space="preserve">   Unemployment</t>
  </si>
  <si>
    <t xml:space="preserve">   Other</t>
  </si>
  <si>
    <t xml:space="preserve">     Total</t>
  </si>
  <si>
    <t>State:</t>
  </si>
  <si>
    <t xml:space="preserve">   Franchise - Gross Income - 186a</t>
  </si>
  <si>
    <t xml:space="preserve">   Franchise - Gross Earnings - 186</t>
  </si>
  <si>
    <t xml:space="preserve">   Franchise - Excess Dividends - 186</t>
  </si>
  <si>
    <t xml:space="preserve">   Temporary Surcharges</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</si>
  <si>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</si>
  <si>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</si>
  <si>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</si>
  <si>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</si>
  <si>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</si>
  <si>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</si>
  <si>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</si>
  <si>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</si>
  <si>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</si>
  <si>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</si>
  <si>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</si>
  <si>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</si>
  <si>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</si>
  <si>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</si>
  <si>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</si>
  <si>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</si>
  <si>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</si>
  <si>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</si>
  <si>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</si>
  <si>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</si>
  <si>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</si>
  <si>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</si>
  <si>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</si>
  <si>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</si>
  <si>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</si>
  <si>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</si>
  <si>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</si>
  <si>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</si>
  <si>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</si>
  <si>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</si>
  <si>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</si>
  <si>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</si>
  <si>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</si>
  <si>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</si>
  <si>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</si>
  <si>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</si>
  <si>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</si>
  <si>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</si>
  <si>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</si>
  <si>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</si>
  <si>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</si>
  <si>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</si>
  <si>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</si>
  <si>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</si>
  <si>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</si>
  <si>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</si>
  <si>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</si>
  <si>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</si>
  <si>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</si>
  <si>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</si>
  <si>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</si>
  <si>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</si>
  <si>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</si>
  <si>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</si>
  <si>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</si>
  <si>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</si>
  <si>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</si>
  <si>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</si>
  <si>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</si>
  <si>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</si>
  <si>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</si>
  <si>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</si>
  <si>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</si>
  <si>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</si>
  <si>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</si>
  <si>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</si>
  <si>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</si>
  <si>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</si>
  <si>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</si>
  <si>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</si>
  <si>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</si>
  <si>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</si>
  <si>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</si>
  <si>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</si>
  <si>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</si>
  <si>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</si>
  <si>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</si>
  <si>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</si>
  <si>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</si>
  <si>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</si>
  <si>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</si>
  <si>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</si>
  <si>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</si>
  <si>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</si>
  <si>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</si>
  <si>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</si>
  <si>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</si>
  <si>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From Insert Page A Below</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</si>
  <si>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</si>
  <si>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</si>
  <si>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</si>
  <si>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</si>
  <si>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</si>
  <si>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</si>
  <si>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</si>
  <si>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</si>
  <si>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</si>
  <si>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</si>
  <si>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</si>
  <si>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</si>
  <si>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</si>
  <si>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</si>
  <si>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</si>
  <si>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</si>
  <si>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</si>
  <si>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</si>
  <si>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</si>
  <si>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</si>
  <si>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</si>
  <si>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</si>
  <si>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Page 234</t>
  </si>
  <si>
    <t>Next Page 250</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</si>
  <si>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</si>
  <si>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</si>
  <si>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</si>
  <si>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</si>
  <si>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</si>
  <si>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</si>
  <si>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</si>
  <si>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</si>
  <si>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</si>
  <si>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</si>
  <si>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</si>
  <si>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</si>
  <si>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</si>
  <si>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</si>
  <si>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</si>
  <si>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</si>
  <si>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</si>
  <si>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</si>
  <si>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</si>
  <si>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</si>
  <si>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</si>
  <si>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</si>
  <si>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</si>
  <si>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</si>
  <si>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</si>
  <si>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</si>
  <si>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</si>
  <si>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</si>
  <si>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</si>
  <si>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</si>
  <si>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</si>
  <si>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</si>
  <si>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</si>
  <si>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</si>
  <si>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</si>
  <si>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</si>
  <si>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</si>
  <si>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</si>
  <si>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</si>
  <si>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</si>
  <si>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</si>
  <si>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</si>
  <si>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</si>
  <si>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</si>
  <si>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</si>
  <si>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</si>
  <si>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</si>
  <si>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</si>
  <si>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</si>
  <si>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</si>
  <si>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</si>
  <si>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</si>
  <si>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</si>
  <si>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</si>
  <si>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</si>
  <si>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</si>
  <si>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</si>
  <si>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</si>
  <si>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</si>
  <si>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</si>
  <si>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</si>
  <si>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</si>
  <si>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</si>
  <si>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</si>
  <si>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</si>
  <si>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</si>
  <si>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</si>
  <si>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</si>
  <si>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</si>
  <si>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</si>
  <si>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</si>
  <si>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</si>
  <si>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</si>
  <si>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</si>
  <si>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</si>
  <si>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</si>
  <si>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</si>
  <si>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</si>
  <si>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</si>
  <si>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</si>
  <si>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</si>
  <si>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</si>
  <si>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</si>
  <si>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</si>
  <si>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</si>
  <si>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</si>
  <si>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</si>
  <si>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</si>
  <si>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</si>
  <si>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</si>
  <si>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</si>
  <si>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</si>
  <si>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</si>
  <si>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</si>
  <si>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</si>
  <si>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</si>
  <si>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</si>
  <si>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</si>
  <si>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</si>
  <si>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</si>
  <si>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</si>
  <si>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</si>
  <si>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</si>
  <si>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</si>
  <si>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</si>
  <si>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</si>
  <si>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</si>
  <si>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</si>
  <si>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</si>
  <si>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</si>
  <si>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</si>
  <si>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</si>
  <si>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</si>
  <si>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</si>
  <si>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</si>
  <si>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</si>
  <si>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</si>
  <si>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</si>
  <si>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</si>
  <si>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</si>
  <si>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</si>
  <si>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</si>
  <si>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</si>
  <si>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</si>
  <si>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</si>
  <si>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</si>
  <si>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</si>
  <si>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</si>
  <si>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</si>
  <si>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</si>
  <si>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</si>
  <si>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</si>
  <si>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</si>
  <si>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</si>
  <si>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</si>
  <si>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</si>
  <si>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</si>
  <si>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</si>
  <si>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</si>
  <si>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</si>
  <si>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</si>
  <si>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</si>
  <si>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</si>
  <si>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</si>
  <si>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</si>
  <si>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</si>
  <si>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</si>
  <si>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</si>
  <si>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</si>
  <si>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</si>
  <si>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</si>
  <si>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</si>
  <si>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</si>
  <si>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</si>
  <si>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</si>
  <si>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</si>
  <si>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</si>
  <si>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</si>
  <si>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</si>
  <si>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</si>
  <si>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</si>
  <si>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</si>
  <si>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</si>
  <si>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</si>
  <si>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</si>
  <si>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</si>
  <si>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</si>
  <si>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</si>
  <si>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</si>
  <si>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</si>
  <si>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</si>
  <si>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</si>
  <si>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</si>
  <si>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</si>
  <si>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</si>
  <si>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</si>
  <si>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</si>
  <si>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</si>
  <si>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</si>
  <si>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</si>
  <si>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</si>
  <si>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</si>
  <si>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</si>
  <si>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</si>
  <si>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</si>
  <si>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</si>
  <si>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</si>
  <si>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</si>
  <si>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</si>
  <si>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</si>
  <si>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</si>
  <si>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</si>
  <si>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</si>
  <si>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</si>
  <si>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</si>
  <si>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</si>
  <si>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</si>
  <si>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</si>
  <si>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</si>
  <si>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</si>
  <si>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</si>
  <si>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</si>
  <si>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</si>
  <si>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</si>
  <si>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</si>
  <si>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</si>
  <si>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</si>
  <si>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</si>
  <si>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</si>
  <si>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</si>
  <si>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</si>
  <si>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</si>
  <si>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</si>
  <si>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</si>
  <si>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</si>
  <si>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</si>
  <si>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</si>
  <si>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</si>
  <si>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</si>
  <si>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</si>
  <si>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</si>
  <si>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</si>
  <si>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</si>
  <si>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</si>
  <si>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</si>
  <si>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</si>
  <si>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</si>
  <si>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</si>
  <si>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</si>
  <si>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</si>
  <si>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</si>
  <si>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</si>
  <si>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</si>
  <si>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</si>
  <si>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</si>
  <si>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</si>
  <si>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</si>
  <si>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</si>
  <si>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</si>
  <si>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</si>
  <si>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</si>
  <si>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</si>
  <si>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</si>
  <si>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</si>
  <si>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</si>
  <si>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</si>
  <si>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</si>
  <si>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</si>
  <si>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</si>
  <si>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</si>
  <si>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</si>
  <si>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</si>
  <si>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</si>
  <si>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</si>
  <si>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</si>
  <si>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</si>
  <si>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</si>
  <si>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</si>
  <si>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</si>
  <si>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</si>
  <si>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</si>
  <si>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</si>
  <si>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</si>
  <si>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</si>
  <si>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</si>
  <si>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</si>
  <si>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</si>
  <si>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</si>
  <si>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</si>
  <si>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</si>
  <si>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</si>
  <si>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</si>
  <si>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</si>
  <si>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</si>
  <si>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</si>
  <si>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</si>
  <si>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</si>
  <si>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</si>
  <si>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</si>
  <si>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</si>
  <si>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</si>
  <si>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</si>
  <si>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</si>
  <si>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</si>
  <si>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</si>
  <si>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</si>
  <si>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</si>
  <si>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</si>
  <si>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</si>
  <si>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</si>
  <si>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</si>
  <si>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</si>
  <si>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</si>
  <si>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</si>
  <si>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</si>
  <si>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</si>
  <si>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</si>
  <si>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</si>
  <si>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</si>
  <si>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</si>
  <si>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</si>
  <si>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</si>
  <si>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</si>
  <si>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</si>
  <si>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</si>
  <si>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</si>
  <si>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</si>
  <si>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</si>
  <si>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</si>
  <si>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</si>
  <si>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</si>
  <si>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</si>
  <si>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</si>
  <si>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</si>
  <si>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</si>
  <si>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</si>
  <si>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</si>
  <si>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</si>
  <si>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</si>
  <si>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</si>
  <si>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Other (Define)</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</si>
  <si>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</si>
  <si>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</si>
  <si>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</si>
  <si>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</si>
  <si>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</si>
  <si>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</si>
  <si>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</si>
  <si>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</si>
  <si>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</si>
  <si>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</si>
  <si>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</si>
  <si>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</si>
  <si>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</si>
  <si>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</si>
  <si>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</si>
  <si>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</si>
  <si>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</si>
  <si>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</si>
  <si>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</si>
  <si>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</si>
  <si>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</si>
  <si>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</si>
  <si>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</si>
  <si>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</si>
  <si>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</si>
  <si>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</si>
  <si>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</si>
  <si>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</si>
  <si>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</si>
  <si>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</si>
  <si>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</si>
  <si>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</si>
  <si>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</si>
  <si>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</si>
  <si>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</si>
  <si>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</si>
  <si>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</si>
  <si>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</si>
  <si>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</si>
  <si>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</si>
  <si>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</si>
  <si>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</si>
  <si>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</si>
  <si>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</si>
  <si>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</si>
  <si>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</si>
  <si>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</si>
  <si>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</si>
  <si>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</si>
  <si>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</si>
  <si>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</si>
  <si>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</si>
  <si>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</si>
  <si>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</si>
  <si>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</si>
  <si>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</si>
  <si>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</si>
  <si>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</si>
  <si>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</si>
  <si>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</si>
  <si>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</si>
  <si>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</si>
  <si>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</si>
  <si>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</si>
  <si>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</si>
  <si>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</si>
  <si>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</si>
  <si>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</si>
  <si>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</si>
  <si>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</si>
  <si>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</si>
  <si>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</si>
  <si>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</si>
  <si>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</si>
  <si>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</si>
  <si>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</si>
  <si>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</si>
  <si>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</si>
  <si>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</si>
  <si>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</si>
  <si>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</si>
  <si>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</si>
  <si>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</si>
  <si>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</si>
  <si>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</si>
  <si>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</si>
  <si>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</si>
  <si>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</si>
  <si>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</si>
  <si>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</si>
  <si>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</si>
  <si>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</si>
  <si>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</si>
  <si>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</si>
  <si>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</si>
  <si>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</si>
  <si>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</si>
  <si>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</si>
  <si>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</si>
  <si>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</si>
  <si>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</si>
  <si>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</si>
  <si>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</si>
  <si>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</si>
  <si>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</si>
  <si>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</si>
  <si>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</si>
  <si>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</si>
  <si>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</si>
  <si>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</si>
  <si>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</si>
  <si>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</si>
  <si>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</si>
  <si>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</si>
  <si>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</si>
  <si>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</si>
  <si>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</si>
  <si>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</si>
  <si>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</si>
  <si>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</si>
  <si>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</si>
  <si>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</si>
  <si>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</si>
  <si>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</si>
  <si>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</si>
  <si>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</si>
  <si>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</si>
  <si>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</si>
  <si>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</si>
  <si>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</si>
  <si>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</si>
  <si>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</si>
  <si>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</si>
  <si>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</si>
  <si>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</si>
  <si>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</si>
  <si>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</si>
  <si>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</si>
  <si>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</si>
  <si>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</si>
  <si>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</si>
  <si>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</si>
  <si>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</si>
  <si>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</si>
  <si>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</si>
  <si>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</si>
  <si>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</si>
  <si>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</si>
  <si>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</si>
  <si>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</si>
  <si>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</si>
  <si>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</si>
  <si>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</si>
  <si>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</si>
  <si>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</si>
  <si>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 xml:space="preserve">   NYC Special Franchise</t>
  </si>
  <si>
    <t xml:space="preserve">   Public Utility Excise</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</si>
  <si>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</si>
  <si>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</si>
  <si>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</si>
  <si>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</si>
  <si>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</si>
  <si>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</si>
  <si>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</si>
  <si>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</si>
  <si>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</si>
  <si>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</si>
  <si>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</si>
  <si>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</si>
  <si>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</si>
  <si>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</si>
  <si>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</si>
  <si>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</si>
  <si>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</si>
  <si>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</si>
  <si>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</si>
  <si>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</si>
  <si>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</si>
  <si>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</si>
  <si>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</si>
  <si>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</si>
  <si>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</si>
  <si>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</si>
  <si>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</si>
  <si>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</si>
  <si>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</si>
  <si>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</si>
  <si>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</si>
  <si>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</si>
  <si>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</si>
  <si>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</si>
  <si>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</si>
  <si>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</si>
  <si>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</si>
  <si>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</si>
  <si>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</si>
  <si>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</si>
  <si>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</si>
  <si>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</si>
  <si>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</si>
  <si>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</si>
  <si>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</si>
  <si>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</si>
  <si>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</si>
  <si>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</si>
  <si>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</si>
  <si>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</si>
  <si>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</si>
  <si>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</si>
  <si>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</si>
  <si>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</si>
  <si>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</si>
  <si>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</si>
  <si>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</si>
  <si>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</si>
  <si>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</si>
  <si>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</si>
  <si>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</si>
  <si>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</si>
  <si>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</si>
  <si>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</si>
  <si>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</si>
  <si>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</si>
  <si>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</si>
  <si>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</si>
  <si>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</si>
  <si>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</si>
  <si>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</si>
  <si>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</si>
  <si>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</si>
  <si>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</si>
  <si>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</si>
  <si>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</si>
  <si>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</si>
  <si>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</si>
  <si>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</si>
  <si>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</si>
  <si>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</si>
  <si>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</si>
  <si>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</si>
  <si>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</si>
  <si>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</si>
  <si>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</si>
  <si>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</si>
  <si>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</si>
  <si>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</si>
  <si>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</si>
  <si>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</si>
  <si>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</si>
  <si>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</si>
  <si>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</si>
  <si>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</si>
  <si>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</si>
  <si>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</si>
  <si>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</si>
  <si>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</si>
  <si>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</si>
  <si>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</si>
  <si>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</si>
  <si>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</si>
  <si>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</si>
  <si>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</si>
  <si>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</si>
  <si>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</si>
  <si>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</si>
  <si>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</si>
  <si>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</si>
  <si>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</si>
  <si>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</si>
  <si>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</si>
  <si>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</si>
  <si>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</si>
  <si>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</si>
  <si>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</si>
  <si>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</si>
  <si>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</si>
  <si>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</si>
  <si>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</si>
  <si>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</si>
  <si>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 xml:space="preserve"> Description of Each Project for Electric, Gas and Common, respectively</t>
  </si>
  <si>
    <t xml:space="preserve">                                                                    (a)</t>
  </si>
  <si>
    <t>From Insert Page</t>
  </si>
  <si>
    <t>Subtotal</t>
  </si>
  <si>
    <t>Page 216</t>
  </si>
  <si>
    <t>If applicable, see insert page below</t>
  </si>
  <si>
    <t>Page 216-A</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</si>
  <si>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</si>
  <si>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</si>
  <si>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</si>
  <si>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</si>
  <si>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</si>
  <si>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</si>
  <si>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</si>
  <si>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</si>
  <si>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</si>
  <si>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</si>
  <si>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</si>
  <si>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</si>
  <si>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</si>
  <si>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</si>
  <si>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</si>
  <si>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</si>
  <si>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</si>
  <si>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</si>
  <si>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</si>
  <si>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</si>
  <si>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</si>
  <si>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</si>
  <si>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</si>
  <si>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</si>
  <si>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</si>
  <si>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</si>
  <si>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</si>
  <si>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</si>
  <si>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</si>
  <si>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</si>
  <si>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</si>
  <si>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</si>
  <si>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</si>
  <si>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</si>
  <si>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</si>
  <si>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</si>
  <si>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</si>
  <si>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</si>
  <si>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</si>
  <si>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</si>
  <si>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</si>
  <si>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</si>
  <si>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</si>
  <si>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</si>
  <si>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</si>
  <si>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</si>
  <si>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</si>
  <si>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</si>
  <si>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</si>
  <si>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</si>
  <si>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</si>
  <si>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</si>
  <si>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</si>
  <si>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</si>
  <si>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</si>
  <si>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</si>
  <si>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</si>
  <si>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</si>
  <si>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</si>
  <si>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</si>
  <si>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</si>
  <si>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</si>
  <si>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</si>
  <si>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</si>
  <si>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</si>
  <si>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</si>
  <si>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</si>
  <si>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</si>
  <si>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</si>
  <si>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</si>
  <si>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</si>
  <si>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</si>
  <si>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</si>
  <si>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</si>
  <si>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</si>
  <si>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</si>
  <si>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</si>
  <si>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</si>
  <si>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</si>
  <si>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</si>
  <si>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</si>
  <si>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</si>
  <si>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</si>
  <si>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</si>
  <si>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</si>
  <si>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</si>
  <si>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</si>
  <si>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</si>
  <si>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</si>
  <si>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</si>
  <si>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</si>
  <si>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</si>
  <si>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</si>
  <si>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</si>
  <si>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</si>
  <si>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</si>
  <si>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</si>
  <si>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</si>
  <si>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</si>
  <si>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</si>
  <si>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</si>
  <si>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</si>
  <si>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</si>
  <si>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</si>
  <si>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</si>
  <si>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</si>
  <si>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</si>
  <si>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</si>
  <si>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</si>
  <si>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</si>
  <si>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</si>
  <si>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</si>
  <si>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</si>
  <si>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</si>
  <si>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</si>
  <si>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</si>
  <si>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</si>
  <si>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</si>
  <si>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</si>
  <si>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</si>
  <si>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</si>
  <si>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</si>
  <si>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</si>
  <si>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</si>
  <si>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</si>
  <si>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</si>
  <si>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</si>
  <si>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</si>
  <si>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</si>
  <si>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</si>
  <si>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</si>
  <si>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</si>
  <si>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</si>
  <si>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</si>
  <si>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</si>
  <si>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</si>
  <si>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</si>
  <si>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</si>
  <si>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</si>
  <si>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</si>
  <si>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</si>
  <si>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</si>
  <si>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</si>
  <si>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</si>
  <si>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No annual report to stockholders is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</si>
  <si>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</si>
  <si>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</si>
  <si>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</si>
  <si>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</si>
  <si>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</si>
  <si>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</si>
  <si>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</si>
  <si>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</si>
  <si>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</si>
  <si>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</si>
  <si>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</si>
  <si>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</si>
  <si>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</si>
  <si>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</si>
  <si>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</si>
  <si>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</si>
  <si>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</si>
  <si>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</si>
  <si>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</si>
  <si>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</si>
  <si>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</si>
  <si>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</si>
  <si>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</si>
  <si>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</si>
  <si>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</si>
  <si>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</si>
  <si>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</si>
  <si>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</si>
  <si>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</si>
  <si>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</si>
  <si>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</si>
  <si>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</si>
  <si>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</si>
  <si>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</si>
  <si>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</si>
  <si>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</si>
  <si>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</si>
  <si>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</si>
  <si>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(1)  [  ] An Original</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</si>
  <si>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</si>
  <si>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</si>
  <si>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</si>
  <si>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</si>
  <si>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</si>
  <si>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</si>
  <si>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</si>
  <si>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</si>
  <si>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</si>
  <si>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</si>
  <si>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</si>
  <si>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</si>
  <si>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</si>
  <si>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</si>
  <si>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</si>
  <si>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</si>
  <si>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</si>
  <si>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</si>
  <si>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</si>
  <si>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</si>
  <si>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</si>
  <si>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</si>
  <si>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</si>
  <si>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</si>
  <si>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</si>
  <si>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</si>
  <si>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</si>
  <si>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</si>
  <si>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</si>
  <si>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</si>
  <si>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</si>
  <si>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</si>
  <si>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</si>
  <si>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</si>
  <si>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</si>
  <si>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</si>
  <si>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</si>
  <si>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</si>
  <si>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</si>
  <si>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</si>
  <si>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</si>
  <si>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</si>
  <si>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</si>
  <si>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</si>
  <si>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</si>
  <si>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</si>
  <si>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</si>
  <si>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</si>
  <si>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</si>
  <si>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</si>
  <si>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</si>
  <si>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</si>
  <si>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</si>
  <si>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</si>
  <si>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</si>
  <si>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</si>
  <si>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</si>
  <si>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</si>
  <si>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</si>
  <si>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</si>
  <si>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</si>
  <si>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</si>
  <si>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</si>
  <si>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</si>
  <si>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</si>
  <si>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</si>
  <si>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</si>
  <si>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</si>
  <si>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</si>
  <si>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</si>
  <si>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</si>
  <si>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</si>
  <si>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</si>
  <si>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</si>
  <si>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</si>
  <si>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</si>
  <si>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</si>
  <si>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</si>
  <si>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</si>
  <si>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</si>
  <si>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</si>
  <si>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</si>
  <si>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</si>
  <si>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</si>
  <si>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</si>
  <si>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</si>
  <si>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</si>
  <si>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</si>
  <si>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</si>
  <si>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</si>
  <si>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</si>
  <si>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</si>
  <si>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</si>
  <si>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</si>
  <si>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</si>
  <si>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</si>
  <si>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</si>
  <si>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</si>
  <si>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</si>
  <si>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</si>
  <si>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</si>
  <si>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</si>
  <si>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</si>
  <si>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</si>
  <si>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</si>
  <si>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</si>
  <si>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</si>
  <si>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</si>
  <si>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</si>
  <si>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</si>
  <si>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</si>
  <si>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</si>
  <si>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</si>
  <si>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</si>
  <si>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</si>
  <si>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</si>
  <si>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</si>
  <si>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</si>
  <si>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</si>
  <si>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</si>
  <si>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</si>
  <si>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</si>
  <si>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</si>
  <si>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</si>
  <si>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</si>
  <si>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</si>
  <si>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</si>
  <si>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</si>
  <si>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</si>
  <si>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</si>
  <si>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</si>
  <si>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</si>
  <si>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</si>
  <si>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</si>
  <si>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</si>
  <si>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</si>
  <si>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</si>
  <si>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</si>
  <si>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</si>
  <si>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</si>
  <si>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</si>
  <si>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</si>
  <si>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</si>
  <si>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</si>
  <si>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</si>
  <si>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</si>
  <si>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</si>
  <si>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</si>
  <si>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</si>
  <si>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</si>
  <si>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</si>
  <si>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</si>
  <si>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</si>
  <si>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</si>
  <si>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</si>
  <si>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</si>
  <si>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</si>
  <si>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</si>
  <si>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</si>
  <si>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</si>
  <si>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</si>
  <si>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</si>
  <si>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</si>
  <si>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</si>
  <si>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</si>
  <si>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</si>
  <si>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</si>
  <si>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</si>
  <si>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</si>
  <si>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</si>
  <si>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</si>
  <si>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</si>
  <si>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</si>
  <si>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</si>
  <si>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</si>
  <si>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</si>
  <si>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</si>
  <si>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</si>
  <si>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</si>
  <si>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</si>
  <si>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</si>
  <si>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</si>
  <si>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</si>
  <si>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</si>
  <si>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</si>
  <si>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</si>
  <si>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</si>
  <si>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</si>
  <si>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</si>
  <si>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</si>
  <si>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</si>
  <si>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</si>
  <si>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</si>
  <si>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</si>
  <si>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</si>
  <si>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</si>
  <si>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</si>
  <si>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</si>
  <si>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</si>
  <si>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</si>
  <si>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</si>
  <si>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</si>
  <si>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</si>
  <si>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</si>
  <si>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</si>
  <si>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</si>
  <si>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</si>
  <si>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</si>
  <si>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</si>
  <si>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</si>
  <si>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</si>
  <si>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</si>
  <si>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</si>
  <si>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</si>
  <si>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</si>
  <si>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</si>
  <si>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</si>
  <si>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</si>
  <si>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</si>
  <si>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</si>
  <si>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</si>
  <si>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</si>
  <si>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</si>
  <si>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</si>
  <si>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</si>
  <si>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</si>
  <si>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</si>
  <si>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</si>
  <si>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</si>
  <si>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</si>
  <si>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</si>
  <si>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</si>
  <si>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</si>
  <si>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</si>
  <si>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</si>
  <si>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</si>
  <si>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</si>
  <si>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</si>
  <si>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</si>
  <si>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</si>
  <si>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</si>
  <si>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</si>
  <si>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</si>
  <si>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</si>
  <si>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</si>
  <si>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</si>
  <si>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</si>
  <si>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</si>
  <si>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</si>
  <si>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</si>
  <si>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</si>
  <si>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</si>
  <si>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</si>
  <si>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</si>
  <si>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</si>
  <si>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</si>
  <si>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</si>
  <si>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</si>
  <si>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</si>
  <si>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</si>
  <si>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</si>
  <si>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</si>
  <si>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</si>
  <si>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</si>
  <si>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</si>
  <si>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</si>
  <si>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</si>
  <si>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</si>
  <si>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</si>
  <si>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</si>
  <si>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</si>
  <si>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</si>
  <si>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</si>
  <si>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</si>
  <si>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</si>
  <si>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</si>
  <si>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</si>
  <si>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</si>
  <si>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</si>
  <si>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</si>
  <si>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</si>
  <si>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</si>
  <si>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</si>
  <si>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</si>
  <si>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</si>
  <si>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</si>
  <si>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</si>
  <si>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</si>
  <si>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</si>
  <si>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</si>
  <si>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</si>
  <si>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</si>
  <si>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</si>
  <si>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</si>
  <si>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</si>
  <si>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</si>
  <si>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</si>
  <si>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</si>
  <si>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</si>
  <si>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</si>
  <si>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</si>
  <si>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</si>
  <si>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</si>
  <si>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</si>
  <si>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</si>
  <si>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</si>
  <si>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</si>
  <si>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</si>
  <si>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</si>
  <si>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</si>
  <si>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</si>
  <si>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</si>
  <si>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</si>
  <si>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</si>
  <si>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</si>
  <si>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</si>
  <si>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</si>
  <si>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</si>
  <si>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</si>
  <si>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</si>
  <si>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</si>
  <si>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</si>
  <si>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</si>
  <si>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</si>
  <si>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</si>
  <si>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</si>
  <si>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</si>
  <si>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</si>
  <si>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</si>
  <si>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</si>
  <si>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</si>
  <si>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</si>
  <si>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</si>
  <si>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</si>
  <si>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</si>
  <si>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</si>
  <si>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</si>
  <si>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</si>
  <si>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</si>
  <si>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</si>
  <si>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</si>
  <si>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</si>
  <si>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</si>
  <si>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</si>
  <si>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</si>
  <si>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</si>
  <si>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</si>
  <si>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</si>
  <si>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</si>
  <si>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</si>
  <si>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</si>
  <si>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</si>
  <si>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</si>
  <si>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</si>
  <si>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</si>
  <si>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</si>
  <si>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</si>
  <si>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</si>
  <si>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</si>
  <si>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</si>
  <si>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</si>
  <si>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</si>
  <si>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</si>
  <si>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</si>
  <si>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</si>
  <si>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</si>
  <si>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</si>
  <si>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</si>
  <si>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</si>
  <si>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</si>
  <si>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</si>
  <si>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</si>
  <si>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</si>
  <si>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</si>
  <si>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</si>
  <si>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</si>
  <si>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</si>
  <si>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</si>
  <si>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</si>
  <si>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</si>
  <si>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</si>
  <si>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</si>
  <si>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</si>
  <si>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</si>
  <si>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</si>
  <si>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</si>
  <si>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</si>
  <si>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</si>
  <si>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</si>
  <si>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</si>
  <si>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</si>
  <si>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</si>
  <si>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</si>
  <si>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</si>
  <si>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</si>
  <si>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</si>
  <si>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</si>
  <si>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</si>
  <si>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</si>
  <si>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</si>
  <si>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</si>
  <si>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</si>
  <si>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</si>
  <si>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</si>
  <si>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</si>
  <si>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</si>
  <si>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</si>
  <si>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</si>
  <si>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</si>
  <si>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</si>
  <si>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</si>
  <si>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</si>
  <si>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</si>
  <si>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</si>
  <si>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</si>
  <si>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</si>
  <si>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</si>
  <si>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</si>
  <si>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</si>
  <si>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</si>
  <si>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</si>
  <si>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</si>
  <si>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</si>
  <si>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(1) [ ] An Original</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</si>
  <si>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</si>
  <si>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</si>
  <si>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</si>
  <si>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</si>
  <si>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</si>
  <si>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</si>
  <si>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</si>
  <si>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</si>
  <si>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</si>
  <si>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</si>
  <si>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</si>
  <si>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</si>
  <si>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Next Page is 200</t>
  </si>
  <si>
    <t>Page 123</t>
  </si>
  <si>
    <t>(1)  [  ]  An Original</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</si>
  <si>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</si>
  <si>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</si>
  <si>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</si>
  <si>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</si>
  <si>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</si>
  <si>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</si>
  <si>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</si>
  <si>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</si>
  <si>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 Resubmission</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</si>
  <si>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</si>
  <si>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</si>
  <si>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</si>
  <si>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</si>
  <si>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</si>
  <si>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</si>
  <si>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</si>
  <si>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</si>
  <si>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</si>
  <si>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</si>
  <si>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</si>
  <si>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</si>
  <si>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</si>
  <si>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</si>
  <si>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</si>
  <si>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</si>
  <si>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</si>
  <si>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</si>
  <si>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</si>
  <si>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</si>
  <si>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</si>
  <si>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</si>
  <si>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</si>
  <si>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</si>
  <si>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</si>
  <si>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</si>
  <si>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</si>
  <si>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</si>
  <si>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</si>
  <si>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</si>
  <si>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</si>
  <si>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</si>
  <si>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</si>
  <si>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</si>
  <si>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</si>
  <si>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</si>
  <si>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</si>
  <si>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</si>
  <si>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</si>
  <si>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</si>
  <si>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</si>
  <si>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</si>
  <si>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</si>
  <si>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</si>
  <si>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</si>
  <si>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</si>
  <si>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</si>
  <si>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</si>
  <si>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</si>
  <si>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</si>
  <si>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</si>
  <si>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</si>
  <si>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</si>
  <si>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</si>
  <si>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</si>
  <si>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</si>
  <si>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</si>
  <si>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</si>
  <si>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</si>
  <si>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</si>
  <si>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</si>
  <si>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</si>
  <si>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</si>
  <si>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</si>
  <si>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</si>
  <si>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</si>
  <si>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</si>
  <si>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</si>
  <si>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</si>
  <si>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</si>
  <si>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</si>
  <si>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</si>
  <si>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</si>
  <si>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</si>
  <si>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</si>
  <si>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</si>
  <si>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</si>
  <si>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</si>
  <si>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</si>
  <si>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</si>
  <si>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</si>
  <si>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</si>
  <si>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</si>
  <si>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</si>
  <si>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</si>
  <si>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</si>
  <si>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</si>
  <si>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</si>
  <si>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</si>
  <si>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</si>
  <si>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</si>
  <si>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</si>
  <si>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</si>
  <si>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</si>
  <si>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</si>
  <si>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</si>
  <si>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</si>
  <si>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</si>
  <si>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</si>
  <si>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</si>
  <si>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</si>
  <si>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</si>
  <si>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</si>
  <si>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</si>
  <si>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</si>
  <si>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</si>
  <si>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</si>
  <si>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</si>
  <si>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</si>
  <si>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</si>
  <si>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</si>
  <si>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</si>
  <si>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</si>
  <si>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</si>
  <si>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</si>
  <si>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</si>
  <si>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</si>
  <si>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</si>
  <si>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</si>
  <si>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</si>
  <si>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</si>
  <si>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</si>
  <si>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</si>
  <si>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</si>
  <si>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</si>
  <si>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</si>
  <si>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</si>
  <si>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</si>
  <si>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</si>
  <si>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</si>
  <si>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</si>
  <si>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</si>
  <si>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</si>
  <si>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</si>
  <si>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</si>
  <si>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</si>
  <si>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</si>
  <si>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</si>
  <si>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</si>
  <si>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</si>
  <si>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</si>
  <si>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</si>
  <si>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</si>
  <si>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</si>
  <si>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</si>
  <si>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</si>
  <si>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</si>
  <si>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</si>
  <si>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</si>
  <si>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</si>
  <si>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</si>
  <si>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</si>
  <si>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</si>
  <si>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</si>
  <si>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</si>
  <si>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</si>
  <si>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</si>
  <si>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</si>
  <si>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</si>
  <si>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</si>
  <si>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</si>
  <si>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</si>
  <si>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</si>
  <si>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</si>
  <si>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</si>
  <si>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</si>
  <si>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</si>
  <si>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</si>
  <si>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</si>
  <si>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</si>
  <si>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</si>
  <si>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</si>
  <si>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</si>
  <si>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</si>
  <si>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</si>
  <si>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</si>
  <si>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</si>
  <si>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</si>
  <si>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</si>
  <si>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</si>
  <si>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</si>
  <si>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</si>
  <si>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</si>
  <si>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</si>
  <si>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</si>
  <si>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</si>
  <si>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</si>
  <si>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</si>
  <si>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</si>
  <si>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</si>
  <si>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</si>
  <si>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</si>
  <si>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</si>
  <si>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</si>
  <si>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</si>
  <si>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</si>
  <si>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</si>
  <si>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</si>
  <si>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</si>
  <si>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</si>
  <si>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</si>
  <si>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</si>
  <si>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</si>
  <si>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</si>
  <si>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</si>
  <si>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</si>
  <si>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</si>
  <si>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</si>
  <si>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</si>
  <si>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</si>
  <si>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</si>
  <si>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</si>
  <si>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</si>
  <si>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</si>
  <si>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</si>
  <si>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</si>
  <si>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</si>
  <si>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</si>
  <si>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</si>
  <si>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</si>
  <si>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</si>
  <si>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</si>
  <si>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</si>
  <si>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</si>
  <si>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</si>
  <si>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</si>
  <si>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</si>
  <si>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</si>
  <si>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</si>
  <si>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</si>
  <si>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</si>
  <si>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</si>
  <si>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</si>
  <si>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</si>
  <si>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</si>
  <si>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</si>
  <si>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</si>
  <si>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</si>
  <si>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</si>
  <si>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</si>
  <si>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</si>
  <si>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</si>
  <si>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</si>
  <si>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</si>
  <si>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</si>
  <si>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</si>
  <si>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</si>
  <si>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</si>
  <si>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</si>
  <si>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</si>
  <si>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</si>
  <si>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</si>
  <si>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</si>
  <si>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</si>
  <si>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</si>
  <si>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</si>
  <si>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</si>
  <si>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</si>
  <si>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</si>
  <si>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</si>
  <si>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</si>
  <si>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</si>
  <si>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</si>
  <si>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</si>
  <si>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</si>
  <si>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</si>
  <si>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</si>
  <si>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</si>
  <si>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</si>
  <si>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</si>
  <si>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</si>
  <si>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</si>
  <si>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</si>
  <si>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</si>
  <si>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</si>
  <si>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</si>
  <si>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</si>
  <si>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</si>
  <si>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</si>
  <si>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</si>
  <si>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</si>
  <si>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</si>
  <si>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</si>
  <si>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</si>
  <si>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</si>
  <si>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</si>
  <si>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</si>
  <si>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</si>
  <si>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</si>
  <si>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</si>
  <si>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</si>
  <si>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</si>
  <si>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</si>
  <si>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</si>
  <si>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</si>
  <si>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</si>
  <si>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</si>
  <si>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</si>
  <si>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</si>
  <si>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</si>
  <si>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</si>
  <si>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</si>
  <si>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</si>
  <si>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</si>
  <si>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</si>
  <si>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</si>
  <si>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</si>
  <si>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</si>
  <si>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</si>
  <si>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</si>
  <si>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</si>
  <si>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</si>
  <si>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</si>
  <si>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</si>
  <si>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</si>
  <si>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</si>
  <si>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</si>
  <si>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</si>
  <si>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</si>
  <si>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</si>
  <si>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</si>
  <si>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</si>
  <si>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</si>
  <si>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</si>
  <si>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</si>
  <si>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</si>
  <si>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</si>
  <si>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</si>
  <si>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</si>
  <si>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</si>
  <si>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</si>
  <si>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</si>
  <si>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</si>
  <si>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</si>
  <si>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</si>
  <si>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</si>
  <si>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</si>
  <si>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</si>
  <si>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</si>
  <si>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</si>
  <si>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</si>
  <si>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</si>
  <si>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</si>
  <si>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</si>
  <si>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</si>
  <si>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</si>
  <si>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</si>
  <si>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</si>
  <si>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</si>
  <si>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</si>
  <si>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</si>
  <si>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</si>
  <si>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</si>
  <si>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</si>
  <si>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</si>
  <si>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</si>
  <si>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</si>
  <si>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</si>
  <si>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</si>
  <si>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</si>
  <si>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</si>
  <si>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</si>
  <si>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</si>
  <si>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</si>
  <si>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</si>
  <si>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</si>
  <si>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</si>
  <si>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</si>
  <si>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</si>
  <si>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</si>
  <si>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</si>
  <si>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</si>
  <si>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</si>
  <si>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</si>
  <si>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</si>
  <si>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</si>
  <si>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</si>
  <si>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</si>
  <si>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</si>
  <si>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</si>
  <si>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</si>
  <si>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</si>
  <si>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</si>
  <si>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</si>
  <si>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</si>
  <si>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</si>
  <si>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</si>
  <si>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</si>
  <si>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</si>
  <si>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</si>
  <si>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</si>
  <si>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</si>
  <si>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</si>
  <si>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</si>
  <si>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</si>
  <si>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</si>
  <si>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</si>
  <si>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</si>
  <si>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</si>
  <si>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</si>
  <si>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</si>
  <si>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</si>
  <si>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</si>
  <si>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</si>
  <si>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</si>
  <si>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</si>
  <si>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</si>
  <si>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</si>
  <si>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</si>
  <si>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</si>
  <si>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</si>
  <si>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</si>
  <si>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</si>
  <si>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</si>
  <si>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</si>
  <si>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</si>
  <si>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</si>
  <si>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</si>
  <si>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 xml:space="preserve">    Miscellaneous Income Deductions (426.1 - 426.5)</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</si>
  <si>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</si>
  <si>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</si>
  <si>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</si>
  <si>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</si>
  <si>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</si>
  <si>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</si>
  <si>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</si>
  <si>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</si>
  <si>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</si>
  <si>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</si>
  <si>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</si>
  <si>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</si>
  <si>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</si>
  <si>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</si>
  <si>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</si>
  <si>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</si>
  <si>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</si>
  <si>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</si>
  <si>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</si>
  <si>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</si>
  <si>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</si>
  <si>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</si>
  <si>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</si>
  <si>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</si>
  <si>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</si>
  <si>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</si>
  <si>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</si>
  <si>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</si>
  <si>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</si>
  <si>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</si>
  <si>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</si>
  <si>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</si>
  <si>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</si>
  <si>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</si>
  <si>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</si>
  <si>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</si>
  <si>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</si>
  <si>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</si>
  <si>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</si>
  <si>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</si>
  <si>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</si>
  <si>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</si>
  <si>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</si>
  <si>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</si>
  <si>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</si>
  <si>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</si>
  <si>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</si>
  <si>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</si>
  <si>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</si>
  <si>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</si>
  <si>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</si>
  <si>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</si>
  <si>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</si>
  <si>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</si>
  <si>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</si>
  <si>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</si>
  <si>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</si>
  <si>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</si>
  <si>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</si>
  <si>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</si>
  <si>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</si>
  <si>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</si>
  <si>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</si>
  <si>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</si>
  <si>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</si>
  <si>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</si>
  <si>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</si>
  <si>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</si>
  <si>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(1)  [   ] An Original</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</si>
  <si>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</si>
  <si>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</si>
  <si>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</si>
  <si>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</si>
  <si>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</si>
  <si>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</si>
  <si>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</si>
  <si>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</si>
  <si>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</si>
  <si>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</si>
  <si>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</si>
  <si>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</si>
  <si>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</si>
  <si>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</si>
  <si>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</si>
  <si>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</si>
  <si>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</si>
  <si>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</si>
  <si>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</si>
  <si>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</si>
  <si>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</si>
  <si>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</si>
  <si>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</si>
  <si>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</si>
  <si>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</si>
  <si>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</si>
  <si>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</si>
  <si>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</si>
  <si>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</si>
  <si>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</si>
  <si>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</si>
  <si>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</si>
  <si>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</si>
  <si>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</si>
  <si>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</si>
  <si>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</si>
  <si>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</si>
  <si>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</si>
  <si>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</si>
  <si>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</si>
  <si>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</si>
  <si>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</si>
  <si>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</si>
  <si>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</si>
  <si>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</si>
  <si>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</si>
  <si>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</si>
  <si>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</si>
  <si>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</si>
  <si>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</si>
  <si>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</si>
  <si>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</si>
  <si>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</si>
  <si>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</si>
  <si>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</si>
  <si>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</si>
  <si>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</si>
  <si>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</si>
  <si>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</si>
  <si>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</si>
  <si>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</si>
  <si>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</si>
  <si>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</si>
  <si>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</si>
  <si>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</si>
  <si>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</si>
  <si>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</si>
  <si>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</si>
  <si>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</si>
  <si>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</si>
  <si>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</si>
  <si>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</si>
  <si>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</si>
  <si>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</si>
  <si>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</si>
  <si>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</si>
  <si>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</si>
  <si>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</si>
  <si>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</si>
  <si>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</si>
  <si>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</si>
  <si>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</si>
  <si>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</si>
  <si>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</si>
  <si>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</si>
  <si>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</si>
  <si>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</si>
  <si>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</si>
  <si>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</si>
  <si>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</si>
  <si>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</si>
  <si>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</si>
  <si>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</si>
  <si>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</si>
  <si>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</si>
  <si>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</si>
  <si>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</si>
  <si>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</si>
  <si>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</si>
  <si>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</si>
  <si>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</si>
  <si>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</si>
  <si>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</si>
  <si>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</si>
  <si>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</si>
  <si>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</si>
  <si>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</si>
  <si>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</si>
  <si>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</si>
  <si>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</si>
  <si>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</si>
  <si>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</si>
  <si>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</si>
  <si>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</si>
  <si>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</si>
  <si>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</si>
  <si>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</si>
  <si>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</si>
  <si>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</si>
  <si>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</si>
  <si>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</si>
  <si>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</si>
  <si>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</si>
  <si>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</si>
  <si>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</si>
  <si>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</si>
  <si>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</si>
  <si>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</si>
  <si>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</si>
  <si>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</si>
  <si>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</si>
  <si>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</si>
  <si>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</si>
  <si>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</si>
  <si>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</si>
  <si>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</si>
  <si>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</si>
  <si>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</si>
  <si>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</si>
  <si>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</si>
  <si>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</si>
  <si>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</si>
  <si>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</si>
  <si>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</si>
  <si>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</si>
  <si>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</si>
  <si>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</si>
  <si>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</si>
  <si>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</si>
  <si>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</si>
  <si>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</si>
  <si>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</si>
  <si>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</si>
  <si>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</si>
  <si>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</si>
  <si>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</si>
  <si>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</si>
  <si>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</si>
  <si>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</si>
  <si>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</si>
  <si>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</si>
  <si>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</si>
  <si>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</si>
  <si>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</si>
  <si>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</si>
  <si>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</si>
  <si>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Unemployment Insurance</t>
  </si>
  <si>
    <t xml:space="preserve">   Disability Insurance</t>
  </si>
  <si>
    <t xml:space="preserve">   Sales and Use</t>
  </si>
  <si>
    <t xml:space="preserve">   Petroleum Business Tax - New York</t>
  </si>
  <si>
    <t>Local:</t>
  </si>
  <si>
    <t xml:space="preserve">   Real Estate</t>
  </si>
  <si>
    <t xml:space="preserve">   Special Franchise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</si>
  <si>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</si>
  <si>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</si>
  <si>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</si>
  <si>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</si>
  <si>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</si>
  <si>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</si>
  <si>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</si>
  <si>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</si>
  <si>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</si>
  <si>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</si>
  <si>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</si>
  <si>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</si>
  <si>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</si>
  <si>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</si>
  <si>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</si>
  <si>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</si>
  <si>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</si>
  <si>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</si>
  <si>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</si>
  <si>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</si>
  <si>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</si>
  <si>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</si>
  <si>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</si>
  <si>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</si>
  <si>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</si>
  <si>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</si>
  <si>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</si>
  <si>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</si>
  <si>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</si>
  <si>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</si>
  <si>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</si>
  <si>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</si>
  <si>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</si>
  <si>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</si>
  <si>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</si>
  <si>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</si>
  <si>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</si>
  <si>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</si>
  <si>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</si>
  <si>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</si>
  <si>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</si>
  <si>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</si>
  <si>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</si>
  <si>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</si>
  <si>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</si>
  <si>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</si>
  <si>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</si>
  <si>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</si>
  <si>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</si>
  <si>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</si>
  <si>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</si>
  <si>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</si>
  <si>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</si>
  <si>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</si>
  <si>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</si>
  <si>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</si>
  <si>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</si>
  <si>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</si>
  <si>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</si>
  <si>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</si>
  <si>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</si>
  <si>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</si>
  <si>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</si>
  <si>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</si>
  <si>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</si>
  <si>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</si>
  <si>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</si>
  <si>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</si>
  <si>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</si>
  <si>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</si>
  <si>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</si>
  <si>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</si>
  <si>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</si>
  <si>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</si>
  <si>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</si>
  <si>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</si>
  <si>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</si>
  <si>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</si>
  <si>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</si>
  <si>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</si>
  <si>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</si>
  <si>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</si>
  <si>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</si>
  <si>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</si>
  <si>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</si>
  <si>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</si>
  <si>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</si>
  <si>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</si>
  <si>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</si>
  <si>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</si>
  <si>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</si>
  <si>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</si>
  <si>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</si>
  <si>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</si>
  <si>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</si>
  <si>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</si>
  <si>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</si>
  <si>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</si>
  <si>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</si>
  <si>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</si>
  <si>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</si>
  <si>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</si>
  <si>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</si>
  <si>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</si>
  <si>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</si>
  <si>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</si>
  <si>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</si>
  <si>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</si>
  <si>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</si>
  <si>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</si>
  <si>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</si>
  <si>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</si>
  <si>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</si>
  <si>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</si>
  <si>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</si>
  <si>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</si>
  <si>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</si>
  <si>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</si>
  <si>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</si>
  <si>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</si>
  <si>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</si>
  <si>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</si>
  <si>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</si>
  <si>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</si>
  <si>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</si>
  <si>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</si>
  <si>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</si>
  <si>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</si>
  <si>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</si>
  <si>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</si>
  <si>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</si>
  <si>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</si>
  <si>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</si>
  <si>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</si>
  <si>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</si>
  <si>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</si>
  <si>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</si>
  <si>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</si>
  <si>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</si>
  <si>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</si>
  <si>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</si>
  <si>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</si>
  <si>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</si>
  <si>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</si>
  <si>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</si>
  <si>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</si>
  <si>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</si>
  <si>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</si>
  <si>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</si>
  <si>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</si>
  <si>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</si>
  <si>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</si>
  <si>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</si>
  <si>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</si>
  <si>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</si>
  <si>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</si>
  <si>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</si>
  <si>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</si>
  <si>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</si>
  <si>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</si>
  <si>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</si>
  <si>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</si>
  <si>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</si>
  <si>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</si>
  <si>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</si>
  <si>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</si>
  <si>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</si>
  <si>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</si>
  <si>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</si>
  <si>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</si>
  <si>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</si>
  <si>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</si>
  <si>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</si>
  <si>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</si>
  <si>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</si>
  <si>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</si>
  <si>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</si>
  <si>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</si>
  <si>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</si>
  <si>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</si>
  <si>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</si>
  <si>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</si>
  <si>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</si>
  <si>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</si>
  <si>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</si>
  <si>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</si>
  <si>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</si>
  <si>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</si>
  <si>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</si>
  <si>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</si>
  <si>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</si>
  <si>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</si>
  <si>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</si>
  <si>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</si>
  <si>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</si>
  <si>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</si>
  <si>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</si>
  <si>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</si>
  <si>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</si>
  <si>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</si>
  <si>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</si>
  <si>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</si>
  <si>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</si>
  <si>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</si>
  <si>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</si>
  <si>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</si>
  <si>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</si>
  <si>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</si>
  <si>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</si>
  <si>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</si>
  <si>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</si>
  <si>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</si>
  <si>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</si>
  <si>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</si>
  <si>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</si>
  <si>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</si>
  <si>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</si>
  <si>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</si>
  <si>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</si>
  <si>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</si>
  <si>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</si>
  <si>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</si>
  <si>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</si>
  <si>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</si>
  <si>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</si>
  <si>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</si>
  <si>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</si>
  <si>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</si>
  <si>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</si>
  <si>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</si>
  <si>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</si>
  <si>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</si>
  <si>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</si>
  <si>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</si>
  <si>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</si>
  <si>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</si>
  <si>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</si>
  <si>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</si>
  <si>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</si>
  <si>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</si>
  <si>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</si>
  <si>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</si>
  <si>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</si>
  <si>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</si>
  <si>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</si>
  <si>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</si>
  <si>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</si>
  <si>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</si>
  <si>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</si>
  <si>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</si>
  <si>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</si>
  <si>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</si>
  <si>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</si>
  <si>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</si>
  <si>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</si>
  <si>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</si>
  <si>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</si>
  <si>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</si>
  <si>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</si>
  <si>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</si>
  <si>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</si>
  <si>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</si>
  <si>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</si>
  <si>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</si>
  <si>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</si>
  <si>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</si>
  <si>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</si>
  <si>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(1)  [   ]  An Original</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</si>
  <si>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</si>
  <si>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</si>
  <si>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</si>
  <si>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</si>
  <si>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</si>
  <si>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</si>
  <si>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</si>
  <si>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</si>
  <si>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</si>
  <si>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</si>
  <si>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</si>
  <si>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</si>
  <si>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</si>
  <si>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</si>
  <si>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</si>
  <si>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</si>
  <si>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</si>
  <si>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</si>
  <si>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</si>
  <si>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</si>
  <si>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</si>
  <si>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</si>
  <si>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</si>
  <si>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</si>
  <si>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</si>
  <si>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</si>
  <si>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</si>
  <si>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</si>
  <si>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</si>
  <si>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</si>
  <si>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</si>
  <si>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</si>
  <si>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</si>
  <si>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</si>
  <si>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</si>
  <si>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</si>
  <si>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</si>
  <si>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</si>
  <si>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</si>
  <si>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</si>
  <si>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</si>
  <si>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</si>
  <si>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</si>
  <si>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</si>
  <si>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</si>
  <si>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</si>
  <si>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</si>
  <si>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</si>
  <si>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</si>
  <si>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</si>
  <si>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</si>
  <si>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</si>
  <si>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</si>
  <si>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</si>
  <si>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</si>
  <si>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</si>
  <si>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</si>
  <si>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</si>
  <si>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</si>
  <si>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</si>
  <si>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</si>
  <si>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</si>
  <si>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</si>
  <si>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</si>
  <si>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</si>
  <si>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</si>
  <si>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</si>
  <si>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</si>
  <si>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</si>
  <si>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</si>
  <si>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</si>
  <si>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</si>
  <si>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</si>
  <si>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</si>
  <si>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</si>
  <si>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</si>
  <si>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</si>
  <si>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</si>
  <si>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</si>
  <si>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</si>
  <si>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</si>
  <si>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</si>
  <si>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</si>
  <si>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</si>
  <si>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</si>
  <si>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</si>
  <si>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</si>
  <si>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</si>
  <si>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</si>
  <si>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</si>
  <si>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</si>
  <si>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</si>
  <si>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</si>
  <si>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</si>
  <si>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</si>
  <si>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</si>
  <si>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</si>
  <si>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</si>
  <si>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</si>
  <si>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</si>
  <si>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</si>
  <si>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</si>
  <si>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</si>
  <si>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</si>
  <si>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</si>
  <si>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</si>
  <si>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</si>
  <si>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</si>
  <si>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</si>
  <si>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</si>
  <si>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</si>
  <si>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</si>
  <si>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 xml:space="preserve">                                                                                                 Page 423a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</si>
  <si>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</si>
  <si>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</si>
  <si>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</si>
  <si>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</si>
  <si>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</si>
  <si>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</si>
  <si>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</si>
  <si>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</si>
  <si>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</si>
  <si>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</si>
  <si>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</si>
  <si>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</si>
  <si>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</si>
  <si>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</si>
  <si>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</si>
  <si>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</si>
  <si>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</si>
  <si>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</si>
  <si>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</si>
  <si>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</si>
  <si>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</si>
  <si>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</si>
  <si>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</si>
  <si>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</si>
  <si>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</si>
  <si>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</si>
  <si>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</si>
  <si>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</si>
  <si>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</si>
  <si>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</si>
  <si>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</si>
  <si>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</si>
  <si>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</si>
  <si>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</si>
  <si>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</si>
  <si>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</si>
  <si>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</si>
  <si>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</si>
  <si>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</si>
  <si>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</si>
  <si>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</si>
  <si>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</si>
  <si>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</si>
  <si>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</si>
  <si>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</si>
  <si>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</si>
  <si>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</si>
  <si>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</si>
  <si>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</si>
  <si>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</si>
  <si>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</si>
  <si>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</si>
  <si>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</si>
  <si>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</si>
  <si>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</si>
  <si>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</si>
  <si>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</si>
  <si>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</si>
  <si>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</si>
  <si>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</si>
  <si>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</si>
  <si>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</si>
  <si>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</si>
  <si>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</si>
  <si>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</si>
  <si>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</si>
  <si>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</si>
  <si>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</si>
  <si>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</si>
  <si>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</si>
  <si>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</si>
  <si>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</si>
  <si>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</si>
  <si>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</si>
  <si>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</si>
  <si>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</si>
  <si>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</si>
  <si>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</si>
  <si>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</si>
  <si>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</si>
  <si>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</si>
  <si>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</si>
  <si>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</si>
  <si>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</si>
  <si>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</si>
  <si>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</si>
  <si>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</si>
  <si>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</si>
  <si>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</si>
  <si>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</si>
  <si>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</si>
  <si>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</si>
  <si>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</si>
  <si>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</si>
  <si>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</si>
  <si>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</si>
  <si>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</si>
  <si>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</si>
  <si>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</si>
  <si>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</si>
  <si>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</si>
  <si>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</si>
  <si>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</si>
  <si>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</si>
  <si>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</si>
  <si>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</si>
  <si>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</si>
  <si>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</si>
  <si>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</si>
  <si>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</si>
  <si>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</si>
  <si>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</si>
  <si>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</si>
  <si>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</si>
  <si>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</si>
  <si>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</si>
  <si>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</si>
  <si>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</si>
  <si>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</si>
  <si>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</si>
  <si>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</si>
  <si>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</si>
  <si>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</si>
  <si>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</si>
  <si>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</si>
  <si>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</si>
  <si>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</si>
  <si>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</si>
  <si>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</si>
  <si>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</si>
  <si>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</si>
  <si>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</si>
  <si>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</si>
  <si>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</si>
  <si>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</si>
  <si>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</si>
  <si>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</si>
  <si>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</si>
  <si>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</si>
  <si>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</si>
  <si>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</si>
  <si>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</si>
  <si>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</si>
  <si>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</si>
  <si>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</si>
  <si>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</si>
  <si>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</si>
  <si>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</si>
  <si>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</si>
  <si>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</si>
  <si>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</si>
  <si>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</si>
  <si>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</si>
  <si>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</si>
  <si>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</si>
  <si>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</si>
  <si>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</si>
  <si>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</si>
  <si>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</si>
  <si>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</si>
  <si>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</si>
  <si>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</si>
  <si>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</si>
  <si>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</si>
  <si>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</si>
  <si>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</si>
  <si>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</si>
  <si>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</si>
  <si>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</si>
  <si>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</si>
  <si>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</si>
  <si>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</si>
  <si>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</si>
  <si>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</si>
  <si>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</si>
  <si>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</si>
  <si>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</si>
  <si>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</si>
  <si>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</si>
  <si>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</si>
  <si>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</si>
  <si>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</si>
  <si>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</si>
  <si>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</si>
  <si>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</si>
  <si>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</si>
  <si>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</si>
  <si>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</si>
  <si>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</si>
  <si>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</si>
  <si>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</si>
  <si>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</si>
  <si>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</si>
  <si>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</si>
  <si>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</si>
  <si>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</si>
  <si>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</si>
  <si>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</si>
  <si>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</si>
  <si>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</si>
  <si>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</si>
  <si>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</si>
  <si>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</si>
  <si>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</si>
  <si>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</si>
  <si>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</si>
  <si>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</si>
  <si>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</si>
  <si>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</si>
  <si>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</si>
  <si>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</si>
  <si>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</si>
  <si>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</si>
  <si>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</si>
  <si>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</si>
  <si>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</si>
  <si>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</si>
  <si>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</si>
  <si>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</si>
  <si>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</si>
  <si>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</si>
  <si>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</si>
  <si>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</si>
  <si>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</si>
  <si>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</si>
  <si>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</si>
  <si>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</si>
  <si>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</si>
  <si>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</si>
  <si>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</si>
  <si>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</si>
  <si>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</si>
  <si>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</si>
  <si>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</si>
  <si>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</si>
  <si>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</si>
  <si>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</si>
  <si>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</si>
  <si>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</si>
  <si>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</si>
  <si>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</si>
  <si>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</si>
  <si>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</si>
  <si>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</si>
  <si>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</si>
  <si>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</si>
  <si>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</si>
  <si>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</si>
  <si>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</si>
  <si>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</si>
  <si>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</si>
  <si>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</si>
  <si>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</si>
  <si>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</si>
  <si>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</si>
  <si>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</si>
  <si>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</si>
  <si>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</si>
  <si>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</si>
  <si>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</si>
  <si>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</si>
  <si>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</si>
  <si>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</si>
  <si>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</si>
  <si>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</si>
  <si>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</si>
  <si>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</si>
  <si>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</si>
  <si>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</si>
  <si>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</si>
  <si>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</si>
  <si>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</si>
  <si>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</si>
  <si>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</si>
  <si>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</si>
  <si>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</si>
  <si>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</si>
  <si>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</si>
  <si>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</si>
  <si>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</si>
  <si>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</si>
  <si>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</si>
  <si>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</si>
  <si>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</si>
  <si>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</si>
  <si>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</si>
  <si>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</si>
  <si>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</si>
  <si>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</si>
  <si>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</si>
  <si>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</si>
  <si>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</si>
  <si>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</si>
  <si>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</si>
  <si>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</si>
  <si>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</si>
  <si>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</si>
  <si>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</si>
  <si>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</si>
  <si>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</si>
  <si>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</si>
  <si>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</si>
  <si>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</si>
  <si>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</si>
  <si>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</si>
  <si>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</si>
  <si>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</si>
  <si>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</si>
  <si>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</si>
  <si>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</si>
  <si>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</si>
  <si>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</si>
  <si>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</si>
  <si>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</si>
  <si>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</si>
  <si>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</si>
  <si>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</si>
  <si>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</si>
  <si>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</si>
  <si>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</si>
  <si>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</si>
  <si>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</si>
  <si>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</si>
  <si>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</si>
  <si>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</si>
  <si>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</si>
  <si>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</si>
  <si>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</si>
  <si>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</si>
  <si>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</si>
  <si>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</si>
  <si>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</si>
  <si>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</si>
  <si>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</si>
  <si>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</si>
  <si>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</si>
  <si>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</si>
  <si>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</si>
  <si>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</si>
  <si>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</si>
  <si>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</si>
  <si>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</si>
  <si>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</si>
  <si>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</si>
  <si>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</si>
  <si>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</si>
  <si>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</si>
  <si>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</si>
  <si>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</si>
  <si>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</si>
  <si>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</si>
  <si>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Next Page is 429</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</si>
  <si>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</si>
  <si>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</si>
  <si>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</si>
  <si>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</si>
  <si>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</si>
  <si>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</si>
  <si>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 xml:space="preserve">     Amort of Conversion Expenses</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</si>
  <si>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</si>
  <si>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</si>
  <si>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</si>
  <si>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</si>
  <si>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</si>
  <si>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</si>
  <si>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</si>
  <si>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</si>
  <si>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</si>
  <si>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</si>
  <si>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</si>
  <si>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</si>
  <si>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</si>
  <si>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</si>
  <si>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</si>
  <si>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</si>
  <si>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</si>
  <si>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</si>
  <si>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</si>
  <si>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</si>
  <si>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</si>
  <si>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</si>
  <si>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</si>
  <si>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</si>
  <si>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</si>
  <si>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</si>
  <si>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</si>
  <si>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</si>
  <si>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</si>
  <si>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</si>
  <si>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</si>
  <si>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</si>
  <si>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</si>
  <si>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</si>
  <si>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</si>
  <si>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</si>
  <si>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</si>
  <si>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</si>
  <si>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</si>
  <si>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</si>
  <si>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</si>
  <si>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</si>
  <si>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</si>
  <si>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</si>
  <si>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</si>
  <si>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</si>
  <si>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</si>
  <si>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</si>
  <si>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</si>
  <si>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</si>
  <si>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</si>
  <si>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</si>
  <si>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</si>
  <si>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</si>
  <si>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</si>
  <si>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</si>
  <si>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</si>
  <si>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</si>
  <si>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</si>
  <si>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</si>
  <si>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</si>
  <si>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</si>
  <si>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</si>
  <si>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</si>
  <si>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(1) [  ]  An Original</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</si>
  <si>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</si>
  <si>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</si>
  <si>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</si>
  <si>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</si>
  <si>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</si>
  <si>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</si>
  <si>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</si>
  <si>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</si>
  <si>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</si>
  <si>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</si>
  <si>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</si>
  <si>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</si>
  <si>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</si>
  <si>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</si>
  <si>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</si>
  <si>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</si>
  <si>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</si>
  <si>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</si>
  <si>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</si>
  <si>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</si>
  <si>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</si>
  <si>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</si>
  <si>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</si>
  <si>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</si>
  <si>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</si>
  <si>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</si>
  <si>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</si>
  <si>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</si>
  <si>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</si>
  <si>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</si>
  <si>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</si>
  <si>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</si>
  <si>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</si>
  <si>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</si>
  <si>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</si>
  <si>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</si>
  <si>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</si>
  <si>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</si>
  <si>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</si>
  <si>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</si>
  <si>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</si>
  <si>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</si>
  <si>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</si>
  <si>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</si>
  <si>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</si>
  <si>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</si>
  <si>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</si>
  <si>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</si>
  <si>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</si>
  <si>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</si>
  <si>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</si>
  <si>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</si>
  <si>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</si>
  <si>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</si>
  <si>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</si>
  <si>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</si>
  <si>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</si>
  <si>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</si>
  <si>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</si>
  <si>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</si>
  <si>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</si>
  <si>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</si>
  <si>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</si>
  <si>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</si>
  <si>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</si>
  <si>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</si>
  <si>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</si>
  <si>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</si>
  <si>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</si>
  <si>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</si>
  <si>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</si>
  <si>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</si>
  <si>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</si>
  <si>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</si>
  <si>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</si>
  <si>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</si>
  <si>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</si>
  <si>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</si>
  <si>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</si>
  <si>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</si>
  <si>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</si>
  <si>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</si>
  <si>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</si>
  <si>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</si>
  <si>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</si>
  <si>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</si>
  <si>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</si>
  <si>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</si>
  <si>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</si>
  <si>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</si>
  <si>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</si>
  <si>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</si>
  <si>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</si>
  <si>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</si>
  <si>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</si>
  <si>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</si>
  <si>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</si>
  <si>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</si>
  <si>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</si>
  <si>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</si>
  <si>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</si>
  <si>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</si>
  <si>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</si>
  <si>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</si>
  <si>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</si>
  <si>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</si>
  <si>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</si>
  <si>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</si>
  <si>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</si>
  <si>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</si>
  <si>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</si>
  <si>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</si>
  <si>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</si>
  <si>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</si>
  <si>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</si>
  <si>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</si>
  <si>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</si>
  <si>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</si>
  <si>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</si>
  <si>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</si>
  <si>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</si>
  <si>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</si>
  <si>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</si>
  <si>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</si>
  <si>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</si>
  <si>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</si>
  <si>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</si>
  <si>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</si>
  <si>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</si>
  <si>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</si>
  <si>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</si>
  <si>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</si>
  <si>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</si>
  <si>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</si>
  <si>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</si>
  <si>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</si>
  <si>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</si>
  <si>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</si>
  <si>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</si>
  <si>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</si>
  <si>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</si>
  <si>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</si>
  <si>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</si>
  <si>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</si>
  <si>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</si>
  <si>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</si>
  <si>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</si>
  <si>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</si>
  <si>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</si>
  <si>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</si>
  <si>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</si>
  <si>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</si>
  <si>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</si>
  <si>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</si>
  <si>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</si>
  <si>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</si>
  <si>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</si>
  <si>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</si>
  <si>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</si>
  <si>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</si>
  <si>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</si>
  <si>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</si>
  <si>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</si>
  <si>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</si>
  <si>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</si>
  <si>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</si>
  <si>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</si>
  <si>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</si>
  <si>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</si>
  <si>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</si>
  <si>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</si>
  <si>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</si>
  <si>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</si>
  <si>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</si>
  <si>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</si>
  <si>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</si>
  <si>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</si>
  <si>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</si>
  <si>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</si>
  <si>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</si>
  <si>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</si>
  <si>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</si>
  <si>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</si>
  <si>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</si>
  <si>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</si>
  <si>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</si>
  <si>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</si>
  <si>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</si>
  <si>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</si>
  <si>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</si>
  <si>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</si>
  <si>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</si>
  <si>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</si>
  <si>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</si>
  <si>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</si>
  <si>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</si>
  <si>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</si>
  <si>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</si>
  <si>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</si>
  <si>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</si>
  <si>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</si>
  <si>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</si>
  <si>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</si>
  <si>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</si>
  <si>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</si>
  <si>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</si>
  <si>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</si>
  <si>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</si>
  <si>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</si>
  <si>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</si>
  <si>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</si>
  <si>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</si>
  <si>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</si>
  <si>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</si>
  <si>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</si>
  <si>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</si>
  <si>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</si>
  <si>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</si>
  <si>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</si>
  <si>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</si>
  <si>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</si>
  <si>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</si>
  <si>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</si>
  <si>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</si>
  <si>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</si>
  <si>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</si>
  <si>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</si>
  <si>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</si>
  <si>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</si>
  <si>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</si>
  <si>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</si>
  <si>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</si>
  <si>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</si>
  <si>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</si>
  <si>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</si>
  <si>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</si>
  <si>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</si>
  <si>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</si>
  <si>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</si>
  <si>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</si>
  <si>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</si>
  <si>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</si>
  <si>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</si>
  <si>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</si>
  <si>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</si>
  <si>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</si>
  <si>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</si>
  <si>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</si>
  <si>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</si>
  <si>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</si>
  <si>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</si>
  <si>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</si>
  <si>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</si>
  <si>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</si>
  <si>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</si>
  <si>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</si>
  <si>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</si>
  <si>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</si>
  <si>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</si>
  <si>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</si>
  <si>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</si>
  <si>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</si>
  <si>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</si>
  <si>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</si>
  <si>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</si>
  <si>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</si>
  <si>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</si>
  <si>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</si>
  <si>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</si>
  <si>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</si>
  <si>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</si>
  <si>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</si>
  <si>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</si>
  <si>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</si>
  <si>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</si>
  <si>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</si>
  <si>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</si>
  <si>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</si>
  <si>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</si>
  <si>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</si>
  <si>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</si>
  <si>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</si>
  <si>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</si>
  <si>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</si>
  <si>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</si>
  <si>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</si>
  <si>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</si>
  <si>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</si>
  <si>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</si>
  <si>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</si>
  <si>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</si>
  <si>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</si>
  <si>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</si>
  <si>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</si>
  <si>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</si>
  <si>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</si>
  <si>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</si>
  <si>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</si>
  <si>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</si>
  <si>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</si>
  <si>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</si>
  <si>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</si>
  <si>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</si>
  <si>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</si>
  <si>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</si>
  <si>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</si>
  <si>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</si>
  <si>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</si>
  <si>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</si>
  <si>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</si>
  <si>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</si>
  <si>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</si>
  <si>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</si>
  <si>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</si>
  <si>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</si>
  <si>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</si>
  <si>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</si>
  <si>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</si>
  <si>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</si>
  <si>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</si>
  <si>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</si>
  <si>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</si>
  <si>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</si>
  <si>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</si>
  <si>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</si>
  <si>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</si>
  <si>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</si>
  <si>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</si>
  <si>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</si>
  <si>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</si>
  <si>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</si>
  <si>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</si>
  <si>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</si>
  <si>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</si>
  <si>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</si>
  <si>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</si>
  <si>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</si>
  <si>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</si>
  <si>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</si>
  <si>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</si>
  <si>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</si>
  <si>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</si>
  <si>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</si>
  <si>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</si>
  <si>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</si>
  <si>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</si>
  <si>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</si>
  <si>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</si>
  <si>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</si>
  <si>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</si>
  <si>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</si>
  <si>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</si>
  <si>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Net increase in Retirement Work in Progress</t>
  </si>
  <si>
    <t xml:space="preserve">  Transfer of Provisions to Electric Department</t>
  </si>
  <si>
    <t xml:space="preserve">  Accum. Amortization-Limited Term Property-Johnson Bldg.</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</si>
  <si>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</si>
  <si>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</si>
  <si>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</si>
  <si>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</si>
  <si>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</si>
  <si>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</si>
  <si>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</si>
  <si>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</si>
  <si>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</si>
  <si>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</si>
  <si>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</si>
  <si>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</si>
  <si>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</si>
  <si>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</si>
  <si>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</si>
  <si>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</si>
  <si>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</si>
  <si>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</si>
  <si>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</si>
  <si>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</si>
  <si>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</si>
  <si>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</si>
  <si>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</si>
  <si>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</si>
  <si>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</si>
  <si>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</si>
  <si>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</si>
  <si>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</si>
  <si>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</si>
  <si>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</si>
  <si>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</si>
  <si>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</si>
  <si>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</si>
  <si>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</si>
  <si>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</si>
  <si>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</si>
  <si>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</si>
  <si>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</si>
  <si>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</si>
  <si>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</si>
  <si>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</si>
  <si>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</si>
  <si>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</si>
  <si>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</si>
  <si>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</si>
  <si>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</si>
  <si>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</si>
  <si>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</si>
  <si>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</si>
  <si>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</si>
  <si>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</si>
  <si>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</si>
  <si>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</si>
  <si>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</si>
  <si>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</si>
  <si>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</si>
  <si>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</si>
  <si>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</si>
  <si>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</si>
  <si>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</si>
  <si>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</si>
  <si>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</si>
  <si>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</si>
  <si>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</si>
  <si>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</si>
  <si>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</si>
  <si>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</si>
  <si>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</si>
  <si>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</si>
  <si>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</si>
  <si>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</si>
  <si>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</si>
  <si>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</si>
  <si>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</si>
  <si>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</si>
  <si>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</si>
  <si>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</si>
  <si>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</si>
  <si>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</si>
  <si>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</si>
  <si>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</si>
  <si>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</si>
  <si>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</si>
  <si>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</si>
  <si>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</si>
  <si>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</si>
  <si>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</si>
  <si>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</si>
  <si>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</si>
  <si>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</si>
  <si>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</si>
  <si>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</si>
  <si>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</si>
  <si>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</si>
  <si>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</si>
  <si>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</si>
  <si>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</si>
  <si>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</si>
  <si>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</si>
  <si>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</si>
  <si>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</si>
  <si>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</si>
  <si>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</si>
  <si>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</si>
  <si>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</si>
  <si>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</si>
  <si>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</si>
  <si>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</si>
  <si>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</si>
  <si>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</si>
  <si>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</si>
  <si>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</si>
  <si>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</si>
  <si>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</si>
  <si>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</si>
  <si>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</si>
  <si>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</si>
  <si>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</si>
  <si>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</si>
  <si>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</si>
  <si>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</si>
  <si>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</si>
  <si>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</si>
  <si>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</si>
  <si>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</si>
  <si>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</si>
  <si>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</si>
  <si>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</si>
  <si>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</si>
  <si>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</si>
  <si>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</si>
  <si>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</si>
  <si>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</si>
  <si>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</si>
  <si>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</si>
  <si>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</si>
  <si>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</si>
  <si>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</si>
  <si>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</si>
  <si>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</si>
  <si>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</si>
  <si>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</si>
  <si>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</si>
  <si>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</si>
  <si>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</si>
  <si>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</si>
  <si>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</si>
  <si>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</si>
  <si>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</si>
  <si>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</si>
  <si>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</si>
  <si>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</si>
  <si>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</si>
  <si>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corrosion control, pollution, automation, measurement,</t>
  </si>
  <si>
    <t>or projects, submit estimates for columns (c), (d), and (f) with</t>
  </si>
  <si>
    <t xml:space="preserve">  below.  Classifications:</t>
  </si>
  <si>
    <t xml:space="preserve">  insulation, type of appliance, etc.).  Group items under</t>
  </si>
  <si>
    <t>such amounts identified by "Est."</t>
  </si>
  <si>
    <t xml:space="preserve">          A.  Electric and Gas R, D &amp; D Performed Internally</t>
  </si>
  <si>
    <t xml:space="preserve">  $5,000 by classifications and indicate the number of</t>
  </si>
  <si>
    <t>7.  Report separately research and related testing</t>
  </si>
  <si>
    <t xml:space="preserve">                (1)  Generation</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</si>
  <si>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</si>
  <si>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</si>
  <si>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</si>
  <si>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</si>
  <si>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</si>
  <si>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</si>
  <si>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</si>
  <si>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</si>
  <si>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</si>
  <si>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</si>
  <si>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</si>
  <si>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</si>
  <si>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</si>
  <si>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</si>
  <si>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</si>
  <si>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</si>
  <si>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</si>
  <si>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</si>
  <si>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</si>
  <si>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</si>
  <si>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</si>
  <si>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</si>
  <si>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</si>
  <si>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</si>
  <si>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</si>
  <si>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</si>
  <si>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</si>
  <si>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</si>
  <si>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</si>
  <si>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</si>
  <si>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</si>
  <si>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</si>
  <si>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</si>
  <si>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</si>
  <si>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</si>
  <si>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</si>
  <si>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</si>
  <si>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</si>
  <si>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</si>
  <si>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</si>
  <si>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</si>
  <si>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</si>
  <si>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</si>
  <si>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</si>
  <si>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</si>
  <si>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</si>
  <si>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</si>
  <si>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</si>
  <si>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</si>
  <si>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</si>
  <si>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</si>
  <si>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</si>
  <si>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</si>
  <si>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</si>
  <si>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</si>
  <si>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RESEARCH, DEVELOPMENT, AND DEMONSTRATION ACTIVITIES</t>
  </si>
  <si>
    <t>Page 352-A</t>
  </si>
  <si>
    <t>Page 353-A</t>
  </si>
  <si>
    <t>Page 352-B</t>
  </si>
  <si>
    <t>Page 353-B</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</si>
  <si>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</si>
  <si>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</si>
  <si>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</si>
  <si>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</si>
  <si>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</si>
  <si>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</si>
  <si>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</si>
  <si>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</si>
  <si>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</si>
  <si>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</si>
  <si>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</si>
  <si>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</si>
  <si>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</si>
  <si>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</si>
  <si>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</si>
  <si>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</si>
  <si>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</si>
  <si>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</si>
  <si>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</si>
  <si>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</si>
  <si>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</si>
  <si>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</si>
  <si>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</si>
  <si>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</si>
  <si>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</si>
  <si>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</si>
  <si>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</si>
  <si>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Insert</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</si>
  <si>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</si>
  <si>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</si>
  <si>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</si>
  <si>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</si>
  <si>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</si>
  <si>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</si>
  <si>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</si>
  <si>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</si>
  <si>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</si>
  <si>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</si>
  <si>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</si>
  <si>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</si>
  <si>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</si>
  <si>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</si>
  <si>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</si>
  <si>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</si>
  <si>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</si>
  <si>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</si>
  <si>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</si>
  <si>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</si>
  <si>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</si>
  <si>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</si>
  <si>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</si>
  <si>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</si>
  <si>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</si>
  <si>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</si>
  <si>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</si>
  <si>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</si>
  <si>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</si>
  <si>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</si>
  <si>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</si>
  <si>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</si>
  <si>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</si>
  <si>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</si>
  <si>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</si>
  <si>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</si>
  <si>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</si>
  <si>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</si>
  <si>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</si>
  <si>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</si>
  <si>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</si>
  <si>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</si>
  <si>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</si>
  <si>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</si>
  <si>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</si>
  <si>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</si>
  <si>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</si>
  <si>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</si>
  <si>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</si>
  <si>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</si>
  <si>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</si>
  <si>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</si>
  <si>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</si>
  <si>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</si>
  <si>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</si>
  <si>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</si>
  <si>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</si>
  <si>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</si>
  <si>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</si>
  <si>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</si>
  <si>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</si>
  <si>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</si>
  <si>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</si>
  <si>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</si>
  <si>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</si>
  <si>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</si>
  <si>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</si>
  <si>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</si>
  <si>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</si>
  <si>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</si>
  <si>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</si>
  <si>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</si>
  <si>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</si>
  <si>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</si>
  <si>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</si>
  <si>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</si>
  <si>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</si>
  <si>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</si>
  <si>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</si>
  <si>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</si>
  <si>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</si>
  <si>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</si>
  <si>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</si>
  <si>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</si>
  <si>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</si>
  <si>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</si>
  <si>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</si>
  <si>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</si>
  <si>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</si>
  <si>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</si>
  <si>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</si>
  <si>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</si>
  <si>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</si>
  <si>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</si>
  <si>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</si>
  <si>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</si>
  <si>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</si>
  <si>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</si>
  <si>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</si>
  <si>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</si>
  <si>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</si>
  <si>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</si>
  <si>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</si>
  <si>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</si>
  <si>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</si>
  <si>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</si>
  <si>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</si>
  <si>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</si>
  <si>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</si>
  <si>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</si>
  <si>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</si>
  <si>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</si>
  <si>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</si>
  <si>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</si>
  <si>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</si>
  <si>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</si>
  <si>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</si>
  <si>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</si>
  <si>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</si>
  <si>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</si>
  <si>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</si>
  <si>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</si>
  <si>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</si>
  <si>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</si>
  <si>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</si>
  <si>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</si>
  <si>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</si>
  <si>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</si>
  <si>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</si>
  <si>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</si>
  <si>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</si>
  <si>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</si>
  <si>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</si>
  <si>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</si>
  <si>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</si>
  <si>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</si>
  <si>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</si>
  <si>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</si>
  <si>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</si>
  <si>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</si>
  <si>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</si>
  <si>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</si>
  <si>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</si>
  <si>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</si>
  <si>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</si>
  <si>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</si>
  <si>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</si>
  <si>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</si>
  <si>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</si>
  <si>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</si>
  <si>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</si>
  <si>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</si>
  <si>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</si>
  <si>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</si>
  <si>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</si>
  <si>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</si>
  <si>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</si>
  <si>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</si>
  <si>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</si>
  <si>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</si>
  <si>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</si>
  <si>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</si>
  <si>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</si>
  <si>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</si>
  <si>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</si>
  <si>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</si>
  <si>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</si>
  <si>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</si>
  <si>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</si>
  <si>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</si>
  <si>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</si>
  <si>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</si>
  <si>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</si>
  <si>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</si>
  <si>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</si>
  <si>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</si>
  <si>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</si>
  <si>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</si>
  <si>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</si>
  <si>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</si>
  <si>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</si>
  <si>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</si>
  <si>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</si>
  <si>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</si>
  <si>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</si>
  <si>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</si>
  <si>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</si>
  <si>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</si>
  <si>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</si>
  <si>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</si>
  <si>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</si>
  <si>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</si>
  <si>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</si>
  <si>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</si>
  <si>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</si>
  <si>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</si>
  <si>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</si>
  <si>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</si>
  <si>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</si>
  <si>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Regional Transmission and Market Operation</t>
  </si>
  <si>
    <t xml:space="preserve">               (5) Regional Transmission and Market Operation</t>
  </si>
  <si>
    <t xml:space="preserve">               (6) Environment (other than equipment)</t>
  </si>
  <si>
    <t xml:space="preserve">               (7) Other (Classify and include items in excess of</t>
  </si>
  <si>
    <t xml:space="preserve">               (8) Total Cost Incurred</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</si>
  <si>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</si>
  <si>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</si>
  <si>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</si>
  <si>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</si>
  <si>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</si>
  <si>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</si>
  <si>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</si>
  <si>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</si>
  <si>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</si>
  <si>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</si>
  <si>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</si>
  <si>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</si>
  <si>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</si>
  <si>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</si>
  <si>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</si>
  <si>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</si>
  <si>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</si>
  <si>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</si>
  <si>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</si>
  <si>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</si>
  <si>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</si>
  <si>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</si>
  <si>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</si>
  <si>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</si>
  <si>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</si>
  <si>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</si>
  <si>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</si>
  <si>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</si>
  <si>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</si>
  <si>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</si>
  <si>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</si>
  <si>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</si>
  <si>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</si>
  <si>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</si>
  <si>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</si>
  <si>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</si>
  <si>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</si>
  <si>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</si>
  <si>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</si>
  <si>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</si>
  <si>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</si>
  <si>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</si>
  <si>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</si>
  <si>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</si>
  <si>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</si>
  <si>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</si>
  <si>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</si>
  <si>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</si>
  <si>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</si>
  <si>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</si>
  <si>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</si>
  <si>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</si>
  <si>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</si>
  <si>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</si>
  <si>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</si>
  <si>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</si>
  <si>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</si>
  <si>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</si>
  <si>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</si>
  <si>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</si>
  <si>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</si>
  <si>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</si>
  <si>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</si>
  <si>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</si>
  <si>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</si>
  <si>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</si>
  <si>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</si>
  <si>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</si>
  <si>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</si>
  <si>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</si>
  <si>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</si>
  <si>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</si>
  <si>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</si>
  <si>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</si>
  <si>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</si>
  <si>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</si>
  <si>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</si>
  <si>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</si>
  <si>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</si>
  <si>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</si>
  <si>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</si>
  <si>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</si>
  <si>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</si>
  <si>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</si>
  <si>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</si>
  <si>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</si>
  <si>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</si>
  <si>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</si>
  <si>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</si>
  <si>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</si>
  <si>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</si>
  <si>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</si>
  <si>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</si>
  <si>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</si>
  <si>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</si>
  <si>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</si>
  <si>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</si>
  <si>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</si>
  <si>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TRANSACTIONS WITH ASSOCIATED (AFFILIATED COMPANIES)</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</si>
  <si>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</si>
  <si>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</si>
  <si>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</si>
  <si>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</si>
  <si>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</si>
  <si>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</si>
  <si>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</si>
  <si>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</si>
  <si>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</si>
  <si>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</si>
  <si>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</si>
  <si>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</si>
  <si>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</si>
  <si>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</si>
  <si>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</si>
  <si>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</si>
  <si>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</si>
  <si>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</si>
  <si>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</si>
  <si>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</si>
  <si>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</si>
  <si>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</si>
  <si>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</si>
  <si>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</si>
  <si>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</si>
  <si>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</si>
  <si>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</si>
  <si>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</si>
  <si>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</si>
  <si>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</si>
  <si>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</si>
  <si>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</si>
  <si>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</si>
  <si>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</si>
  <si>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</si>
  <si>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</si>
  <si>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</si>
  <si>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</si>
  <si>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</si>
  <si>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</si>
  <si>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</si>
  <si>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</si>
  <si>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</si>
  <si>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</si>
  <si>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</si>
  <si>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</si>
  <si>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</si>
  <si>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</si>
  <si>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</si>
  <si>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</si>
  <si>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</si>
  <si>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</si>
  <si>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</si>
  <si>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</si>
  <si>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</si>
  <si>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</si>
  <si>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</si>
  <si>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</si>
  <si>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</si>
  <si>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</si>
  <si>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</si>
  <si>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</si>
  <si>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</si>
  <si>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</si>
  <si>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</si>
  <si>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</si>
  <si>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</si>
  <si>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</si>
  <si>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</si>
  <si>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</si>
  <si>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</si>
  <si>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</si>
  <si>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</si>
  <si>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</si>
  <si>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</si>
  <si>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</si>
  <si>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</si>
  <si>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</si>
  <si>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</si>
  <si>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</si>
  <si>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</si>
  <si>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</si>
  <si>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</si>
  <si>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</si>
  <si>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</si>
  <si>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</si>
  <si>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</si>
  <si>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</si>
  <si>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</si>
  <si>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</si>
  <si>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</si>
  <si>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</si>
  <si>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</si>
  <si>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</si>
  <si>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</si>
  <si>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</si>
  <si>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</si>
  <si>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</si>
  <si>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</si>
  <si>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</si>
  <si>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</si>
  <si>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</si>
  <si>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</si>
  <si>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</si>
  <si>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</si>
  <si>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</si>
  <si>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</si>
  <si>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</si>
  <si>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</si>
  <si>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</si>
  <si>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</si>
  <si>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</si>
  <si>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</si>
  <si>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</si>
  <si>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</si>
  <si>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</si>
  <si>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54</t>
  </si>
  <si>
    <t>55</t>
  </si>
  <si>
    <t>56</t>
  </si>
  <si>
    <t>57</t>
  </si>
  <si>
    <t>58</t>
  </si>
  <si>
    <t>59</t>
  </si>
  <si>
    <t>60</t>
  </si>
  <si>
    <t>61</t>
  </si>
  <si>
    <t>62</t>
  </si>
  <si>
    <t>63</t>
  </si>
  <si>
    <t>64</t>
  </si>
  <si>
    <t>65</t>
  </si>
  <si>
    <t>66</t>
  </si>
  <si>
    <t>67</t>
  </si>
  <si>
    <t>68</t>
  </si>
  <si>
    <t>69</t>
  </si>
  <si>
    <t>70</t>
  </si>
  <si>
    <t>71</t>
  </si>
  <si>
    <t>72</t>
  </si>
  <si>
    <t>73</t>
  </si>
  <si>
    <t>74</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</si>
  <si>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</si>
  <si>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</si>
  <si>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</si>
  <si>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</si>
  <si>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</si>
  <si>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</si>
  <si>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</si>
  <si>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</si>
  <si>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</si>
  <si>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</si>
  <si>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</si>
  <si>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</si>
  <si>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</si>
  <si>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</si>
  <si>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</si>
  <si>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</si>
  <si>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</si>
  <si>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</si>
  <si>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</si>
  <si>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</si>
  <si>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</si>
  <si>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</si>
  <si>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</si>
  <si>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</si>
  <si>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</si>
  <si>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</si>
  <si>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(456.2) Revenues from Distribution of Electricity of Others</t>
  </si>
  <si>
    <t xml:space="preserve">  Residential Sales</t>
  </si>
  <si>
    <t xml:space="preserve">  Commercial and Industrial Sales</t>
  </si>
  <si>
    <t xml:space="preserve">    Small (or Commercial) (See Instr. 6)</t>
  </si>
  <si>
    <t xml:space="preserve">    Large (or Industrial) (See Instr. 6)</t>
  </si>
  <si>
    <t xml:space="preserve">    Public Street and Highway Lighting</t>
  </si>
  <si>
    <t xml:space="preserve">    Other Sales to Public Authorities</t>
  </si>
  <si>
    <t xml:space="preserve">    Sales to Railroads and Railways</t>
  </si>
  <si>
    <t xml:space="preserve">    Interdepartmental Sales</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</si>
  <si>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</si>
  <si>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</si>
  <si>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</si>
  <si>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</si>
  <si>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</si>
  <si>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</si>
  <si>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</si>
  <si>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</si>
  <si>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</si>
  <si>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</si>
  <si>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</si>
  <si>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</si>
  <si>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</si>
  <si>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</si>
  <si>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</si>
  <si>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</si>
  <si>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</si>
  <si>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</si>
  <si>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</si>
  <si>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</si>
  <si>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</si>
  <si>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</si>
  <si>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</si>
  <si>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</si>
  <si>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</si>
  <si>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</si>
  <si>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</si>
  <si>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</si>
  <si>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</si>
  <si>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</si>
  <si>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</si>
  <si>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</si>
  <si>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</si>
  <si>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</si>
  <si>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</si>
  <si>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</si>
  <si>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</si>
  <si>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</si>
  <si>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t>`</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</si>
  <si>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</si>
  <si>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</si>
  <si>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</si>
  <si>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</si>
  <si>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</si>
  <si>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</si>
  <si>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</si>
  <si>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</si>
  <si>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</si>
  <si>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</si>
  <si>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</si>
  <si>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</si>
  <si>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</si>
  <si>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</si>
  <si>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</si>
  <si>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</si>
  <si>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</si>
  <si>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</si>
  <si>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</si>
  <si>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</si>
  <si>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</si>
  <si>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</si>
  <si>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</si>
  <si>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</si>
  <si>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</si>
  <si>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</si>
  <si>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</si>
  <si>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</si>
  <si>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</si>
  <si>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</si>
  <si>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</si>
  <si>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</si>
  <si>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</si>
  <si>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</si>
  <si>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</si>
  <si>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</si>
  <si>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</si>
  <si>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</si>
  <si>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</si>
  <si>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</si>
  <si>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</si>
  <si>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</si>
  <si>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</si>
  <si>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</si>
  <si>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</si>
  <si>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</si>
  <si>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</si>
  <si>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</si>
  <si>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</si>
  <si>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</si>
  <si>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</si>
  <si>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</si>
  <si>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</si>
  <si>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</si>
  <si>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</si>
  <si>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</si>
  <si>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</si>
  <si>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</si>
  <si>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</si>
  <si>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</si>
  <si>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</si>
  <si>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</si>
  <si>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</si>
  <si>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</si>
  <si>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</si>
  <si>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</si>
  <si>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</si>
  <si>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</si>
  <si>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</si>
  <si>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</si>
  <si>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</si>
  <si>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</si>
  <si>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</si>
  <si>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</si>
  <si>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</si>
  <si>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</si>
  <si>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</si>
  <si>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</si>
  <si>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</si>
  <si>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</si>
  <si>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</si>
  <si>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</si>
  <si>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</si>
  <si>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</si>
  <si>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</si>
  <si>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</si>
  <si>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</si>
  <si>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</si>
  <si>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</si>
  <si>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</si>
  <si>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</si>
  <si>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</si>
  <si>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</si>
  <si>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</si>
  <si>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</si>
  <si>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</si>
  <si>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</si>
  <si>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</si>
  <si>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</si>
  <si>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</si>
  <si>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</si>
  <si>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</si>
  <si>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</si>
  <si>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</si>
  <si>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</si>
  <si>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</si>
  <si>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</si>
  <si>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</si>
  <si>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</si>
  <si>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</si>
  <si>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</si>
  <si>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</si>
  <si>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</si>
  <si>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</si>
  <si>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</si>
  <si>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</si>
  <si>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</si>
  <si>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</si>
  <si>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</si>
  <si>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</si>
  <si>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</si>
  <si>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</si>
  <si>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</si>
  <si>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</si>
  <si>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</si>
  <si>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</si>
  <si>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</si>
  <si>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</si>
  <si>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</si>
  <si>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</si>
  <si>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</si>
  <si>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</si>
  <si>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</si>
  <si>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</si>
  <si>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</si>
  <si>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Formula should = Pg 300, L 38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</si>
  <si>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</si>
  <si>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</si>
  <si>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</si>
  <si>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</si>
  <si>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</si>
  <si>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</si>
  <si>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</si>
  <si>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</si>
  <si>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</si>
  <si>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</si>
  <si>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</si>
  <si>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</si>
  <si>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</si>
  <si>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</si>
  <si>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</si>
  <si>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</si>
  <si>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</si>
  <si>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</si>
  <si>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</si>
  <si>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</si>
  <si>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</si>
  <si>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</si>
  <si>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</si>
  <si>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</si>
  <si>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</si>
  <si>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</si>
  <si>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</si>
  <si>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</si>
  <si>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</si>
  <si>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</si>
  <si>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</si>
  <si>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</si>
  <si>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</si>
  <si>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</si>
  <si>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</si>
  <si>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</si>
  <si>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</si>
  <si>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</si>
  <si>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</si>
  <si>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</si>
  <si>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</si>
  <si>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</si>
  <si>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</si>
  <si>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</si>
  <si>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</si>
  <si>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</si>
  <si>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Other Income  Deductions (Total of lines 43 thru 45)</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</si>
  <si>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</si>
  <si>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</si>
  <si>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</si>
  <si>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</si>
  <si>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</si>
  <si>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</si>
  <si>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</si>
  <si>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</si>
  <si>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</si>
  <si>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</si>
  <si>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</si>
  <si>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</si>
  <si>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</si>
  <si>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</si>
  <si>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</si>
  <si>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</si>
  <si>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</si>
  <si>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</si>
  <si>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</si>
  <si>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</si>
  <si>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</si>
  <si>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</si>
  <si>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</si>
  <si>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</si>
  <si>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</si>
  <si>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</si>
  <si>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</si>
  <si>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r>
      <t xml:space="preserve">       lines 1, 10,</t>
    </r>
    <r>
      <rPr>
        <strike/>
        <sz val="12"/>
        <rFont val="Arial"/>
        <family val="2"/>
      </rPr>
      <t>9, 14,</t>
    </r>
    <r>
      <rPr>
        <sz val="12"/>
        <rFont val="Arial"/>
        <family val="2"/>
      </rPr>
      <t xml:space="preserve"> 15, 16 and 18)</t>
    </r>
  </si>
  <si>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</si>
  <si>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</si>
  <si>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</si>
  <si>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</si>
  <si>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</si>
  <si>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</si>
  <si>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</si>
  <si>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Page  228-B</t>
  </si>
  <si>
    <t>Page 229-B</t>
  </si>
  <si>
    <t>3.  Minor items ( 5% of the Balance at End of Year for account 182.3 or amounts less than $100,000, whichever is less)</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</si>
  <si>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</si>
  <si>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</si>
  <si>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</si>
  <si>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</si>
  <si>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</si>
  <si>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</si>
  <si>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</si>
  <si>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</si>
  <si>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$50,000.)</t>
  </si>
  <si>
    <t xml:space="preserve">  outside the company costing $50,000 or more, briefly</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</si>
  <si>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</si>
  <si>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</si>
  <si>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</si>
  <si>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</si>
  <si>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</si>
  <si>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</si>
  <si>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</si>
  <si>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</si>
  <si>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</si>
  <si>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</si>
  <si>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</si>
  <si>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</si>
  <si>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</si>
  <si>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</si>
  <si>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</si>
  <si>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</si>
  <si>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</si>
  <si>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</si>
  <si>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</si>
  <si>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</si>
  <si>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</si>
  <si>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</si>
  <si>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</si>
  <si>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</si>
  <si>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</si>
  <si>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t>Formula should = Pg 301, L 15+23+24+33 (f)</t>
  </si>
  <si>
    <r>
      <t xml:space="preserve">Formula should = Pg 301, L </t>
    </r>
    <r>
      <rPr>
        <b/>
        <i/>
        <sz val="12"/>
        <rFont val="Arial"/>
        <family val="2"/>
      </rPr>
      <t xml:space="preserve">15+23+24+33 </t>
    </r>
    <r>
      <rPr>
        <sz val="12"/>
        <rFont val="Arial"/>
        <family val="2"/>
      </rPr>
      <t>(d)</t>
    </r>
  </si>
  <si>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</si>
  <si>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</si>
  <si>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</si>
  <si>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Pg 300, L 37-(14+24+33) (b)</t>
  </si>
  <si>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</si>
  <si>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</si>
  <si>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</si>
  <si>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</si>
  <si>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</si>
  <si>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</si>
  <si>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</si>
  <si>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</si>
  <si>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</si>
  <si>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</si>
  <si>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</si>
  <si>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</si>
  <si>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</si>
  <si>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</si>
  <si>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</si>
  <si>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</si>
  <si>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</si>
  <si>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</si>
  <si>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</si>
  <si>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</si>
  <si>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</si>
  <si>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</si>
  <si>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</si>
  <si>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</si>
  <si>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</si>
  <si>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</si>
  <si>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</si>
  <si>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</si>
  <si>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</si>
  <si>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</si>
  <si>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</si>
  <si>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</si>
  <si>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</si>
  <si>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Pg 300, L 29=&gt;32 (b)</t>
  </si>
  <si>
    <t xml:space="preserve">  Other Ultimate Consumers</t>
  </si>
  <si>
    <t>Pg 301, L 29=&gt;32 (d)</t>
  </si>
  <si>
    <t>Pg 205, L 16 (g)</t>
  </si>
  <si>
    <t>Pg 205, L 25 (g)</t>
  </si>
  <si>
    <t>Pg 205, L 35 (g)</t>
  </si>
  <si>
    <t>1/1/2015</t>
  </si>
  <si>
    <t>12/31/2015</t>
  </si>
  <si>
    <t>3/15/2015</t>
  </si>
  <si>
    <t>Deferred Gains from Disposition of Utility Plant</t>
  </si>
  <si>
    <t>Reacquired Bonds</t>
  </si>
  <si>
    <t>01/01/2015</t>
  </si>
  <si>
    <t>Consolidated Edison Company of New York, Inc.</t>
  </si>
  <si>
    <t>None.</t>
  </si>
  <si>
    <t>During December 2015, the company issued $650 million of 30 year long term debt at 4.5%.</t>
  </si>
  <si>
    <t>See attached Notes to Financial Statement "Note H - Other Material Contingencies"</t>
  </si>
  <si>
    <t>See Attached Notes to Financial Statement "Note Q - Related Party Transaction"</t>
  </si>
  <si>
    <t>12.</t>
  </si>
  <si>
    <t>Edward C. Foppiano, Sr Vice President - Gas Operations, retired effective February 1, 2015.</t>
  </si>
  <si>
    <t>Marc E. Huestis was promoted to Sr Vice President - Gas Operations effective February 1, 2015.</t>
  </si>
  <si>
    <t>Walter Alvarado was promoted to Vice President - Staten Island Electric Operations effective January 1, 2015.</t>
  </si>
  <si>
    <t>Linda S. Sanford was appointed Trustee effective January 15, 2015.</t>
  </si>
  <si>
    <t>Kevin Burke seperated from the Board of Directors effective May 18, 2015.</t>
  </si>
  <si>
    <t>Sally H. Pinero seperated from the Board of Directors effective May 18, 2015.</t>
  </si>
  <si>
    <t>Balance of Account 219 at Beginning of Preceding Year</t>
  </si>
  <si>
    <t>Preceding Year Reclassification from Account 219 Net Income</t>
  </si>
  <si>
    <t>Preceding Year Changes in Fair Value</t>
  </si>
  <si>
    <t>Total (lines 2 and 3)</t>
  </si>
  <si>
    <t>Balance of Account 219 at End of Preceding Yr/Beginning of Current Yr</t>
  </si>
  <si>
    <t>Current year Reclassifications From Account 219 to Net Income</t>
  </si>
  <si>
    <t>Current Year  Changes in Fair Value</t>
  </si>
  <si>
    <t>Total (lines 6 and 7)</t>
  </si>
  <si>
    <t>Balance of Account 219 at End of Current Quarter/Year</t>
  </si>
  <si>
    <t>See insert page 335-A</t>
  </si>
  <si>
    <t>See insert page 335-B</t>
  </si>
  <si>
    <t>See insert page 335-C</t>
  </si>
  <si>
    <t>MANAGE EXECUTIVE INCENTIVE PLAN</t>
  </si>
  <si>
    <t>PROVIDE FINANCIAL RPT EXPENSE</t>
  </si>
  <si>
    <t>PROVIDE OPERATIONAL AND ADMIN SUPPORT OTHER</t>
  </si>
  <si>
    <t>MANAGE TRUSTEE AND COMMITTEE FEES</t>
  </si>
  <si>
    <t>MANAGE REAL ESTATE EXPENSE</t>
  </si>
  <si>
    <t>ACCOUNT FOR SUNDRY UNCOLLECTIBLES</t>
  </si>
  <si>
    <t>PROVIDE EDISON ELECTRIC INSTITUTE MEMBERSHIP FEE</t>
  </si>
  <si>
    <t>PROVIDE REVOLVING CREDIT FACILITY FEES</t>
  </si>
  <si>
    <t>PROVIDE ASSOCIATION DUES AND MEMBERSHIPS FEE</t>
  </si>
  <si>
    <t>PROVIDE FLEET SUPPORT</t>
  </si>
  <si>
    <t>MANAGE OMBUDSMAN AND OTHER MONITOR COSTS</t>
  </si>
  <si>
    <t>PROVIDE CORPORATE FISCAL EXPENSE ANNUAL MEETING</t>
  </si>
  <si>
    <t>PROVIDE EDISON PROJECT SUPPORT</t>
  </si>
  <si>
    <t>PROVIDE STOCK TRANSFER AGENT FEES</t>
  </si>
  <si>
    <t>UNASSIGNABLE</t>
  </si>
  <si>
    <t>PROVIDE OPS SUPPORT OUTSIDE SVCS</t>
  </si>
  <si>
    <t>ACCRUED WAGES</t>
  </si>
  <si>
    <t>PROVIDE INVESTOR RELATIONS</t>
  </si>
  <si>
    <t>PROVIDE ANNUAL REPORT SVCS</t>
  </si>
  <si>
    <t>PROVIDE CREDIT RATINGS FOR PCBS</t>
  </si>
  <si>
    <t>PROVIDE OPS SUPPORT OTHER TRAINING</t>
  </si>
  <si>
    <t>PROVIDE RESEARCH AND DEVELOPMENT</t>
  </si>
  <si>
    <t>PROVIDE SUPPORT FOR ELECTRIC DISTRIBUTION</t>
  </si>
  <si>
    <t>PROVIDE EMPLOYEE INCENTIVE AWARD</t>
  </si>
  <si>
    <t>PAY BANK FEES</t>
  </si>
  <si>
    <t>PERFORM RESEARCH AND DEVELOPMENT PROGRAMS</t>
  </si>
  <si>
    <t>PROVIDE STRIKE PREPARATION</t>
  </si>
  <si>
    <t>RETAIN RECORDS AND STORAGE</t>
  </si>
  <si>
    <t>PROVIDE STOCK EXCHANGE REGISTRATION FEES</t>
  </si>
  <si>
    <t>REPAIR OH SVCS STORMS CORR MTCE</t>
  </si>
  <si>
    <t>Page 335-B</t>
  </si>
  <si>
    <t>PROVIDE PROGRAM EVALUATION</t>
  </si>
  <si>
    <t>PROVIDE ADMIN SUPPORT</t>
  </si>
  <si>
    <t>PROCESS SUMMONS CORRECTIVE ACTIONS</t>
  </si>
  <si>
    <t>PROVIDE STORM COST</t>
  </si>
  <si>
    <t>59TH STREET BRIDGE</t>
  </si>
  <si>
    <t>MAPPING SYSTEM PROJECT</t>
  </si>
  <si>
    <t>Page 335-C</t>
  </si>
  <si>
    <t>35 Yr. Variable Rate Tax Exempt 1999 Series A Note - NYSERDA (A)</t>
  </si>
  <si>
    <t>07/01/1999</t>
  </si>
  <si>
    <t>07/01/2034</t>
  </si>
  <si>
    <t>35 Yr.Variable Rate Tax Exempt 2001 Series B Note - NYSERDA (A) PINES</t>
  </si>
  <si>
    <t>10/01/2001</t>
  </si>
  <si>
    <t>10/01/2036</t>
  </si>
  <si>
    <t>35 Yr.Variable Rate Tax Exempt 2004 Series A Note - NYSERDA  (A)</t>
  </si>
  <si>
    <t>01/01/2004</t>
  </si>
  <si>
    <t>01/01/2039</t>
  </si>
  <si>
    <t>28 Yr.Variable Rate Tax Exempt 2004 Series B 1 Note - NYSERDA (A)</t>
  </si>
  <si>
    <t>05/01/2004</t>
  </si>
  <si>
    <t>05/01/2032</t>
  </si>
  <si>
    <t>35 Yr.Variable Rate Tax Exempt 2004 Series B 2 Note - NYSERDA (A)</t>
  </si>
  <si>
    <t>10/01/2004</t>
  </si>
  <si>
    <t>10/01/2035</t>
  </si>
  <si>
    <t>11/01/2035</t>
  </si>
  <si>
    <t>35 Yr.Variable Rate Tax Exempt 2004 Series C Note - NYSERDA (A)</t>
  </si>
  <si>
    <t>11/01/2004</t>
  </si>
  <si>
    <t>11/01/2039</t>
  </si>
  <si>
    <t>35 Yr.Variable Rate Tax Exempt 2005 Series A Note - NYSERDA (A)</t>
  </si>
  <si>
    <t>05/01/2039</t>
  </si>
  <si>
    <t>25 Yr.1.4500 Rate Tax Exempt 2010 Series A Note - NYSERDA (A)</t>
  </si>
  <si>
    <t>6/1/2010</t>
  </si>
  <si>
    <t>6/1/2036</t>
  </si>
  <si>
    <t>Debenture - 30 Yr. 5.875 % 2003 Series A</t>
  </si>
  <si>
    <t>4/1/2003</t>
  </si>
  <si>
    <t>4/1/2033</t>
  </si>
  <si>
    <t>6/1/2003</t>
  </si>
  <si>
    <t>Debenture-30 Yr. 5.10% 2003 Series C</t>
  </si>
  <si>
    <t>6/1/2033</t>
  </si>
  <si>
    <t>02/01/2004</t>
  </si>
  <si>
    <t>Debenture - 30Yr 5.70% 2004 Series B</t>
  </si>
  <si>
    <t>02/01/2034</t>
  </si>
  <si>
    <t>Debenture - 30 Yr 5.30% 2005 Series A</t>
  </si>
  <si>
    <t>3/1/2005</t>
  </si>
  <si>
    <t>3/1/2035</t>
  </si>
  <si>
    <t>03/01/2005</t>
  </si>
  <si>
    <t>Debenture-30 Yr. 5.25% 2005 Series B</t>
  </si>
  <si>
    <t>7/1/2005</t>
  </si>
  <si>
    <t>7/1/2035</t>
  </si>
  <si>
    <t>Debenture-30  Yr. 5.8500% 2006 Series A</t>
  </si>
  <si>
    <t>03/15/2006</t>
  </si>
  <si>
    <t>03/15/2036</t>
  </si>
  <si>
    <t>3/15/2006</t>
  </si>
  <si>
    <t>3/15/2036</t>
  </si>
  <si>
    <t>Debenture-30 Yr. 6.2000%  2006 Series B</t>
  </si>
  <si>
    <t>6/15/2006</t>
  </si>
  <si>
    <t>6/15/2036</t>
  </si>
  <si>
    <t>6/15/2005</t>
  </si>
  <si>
    <t>Debenture-10 Yr. 5.50% 2006 Series C</t>
  </si>
  <si>
    <t>9/15/2006</t>
  </si>
  <si>
    <t>9/15/2016</t>
  </si>
  <si>
    <t>Debenture-10 Yr. 5.3000%  2006 Series D</t>
  </si>
  <si>
    <t>12/1/2006</t>
  </si>
  <si>
    <t>12/1/2016</t>
  </si>
  <si>
    <t>Debenture-30 Yr. 5.7000% 2006 Series E</t>
  </si>
  <si>
    <t>12/1/2036</t>
  </si>
  <si>
    <t>Debenture-30 Yr. 6.3000% 2007 Series A</t>
  </si>
  <si>
    <t>8/15/2007</t>
  </si>
  <si>
    <t>8/15/2037</t>
  </si>
  <si>
    <t>Debenture-10 Yr. 5.8500% 2008 Series A</t>
  </si>
  <si>
    <t>4/1/2008</t>
  </si>
  <si>
    <t>4/1/2018</t>
  </si>
  <si>
    <t>Debenture-30 Yr. 6.7500% 2008 Series B</t>
  </si>
  <si>
    <t>4/01/2008</t>
  </si>
  <si>
    <t>4/1/2038</t>
  </si>
  <si>
    <t>4/1/2008'</t>
  </si>
  <si>
    <t>Debenture-10 Yr. 7.1250% 2008 Series C</t>
  </si>
  <si>
    <t>12/1/2008</t>
  </si>
  <si>
    <t>12/1/2018</t>
  </si>
  <si>
    <t>4/1/2009</t>
  </si>
  <si>
    <t>Debenture-10  Yr. 6.6500%  2009 Series B</t>
  </si>
  <si>
    <t>4/1/2019</t>
  </si>
  <si>
    <t>Debenture-30   Yr. 5.5000% 2009 Series C</t>
  </si>
  <si>
    <t>12/1/2009</t>
  </si>
  <si>
    <t>12/1/2039</t>
  </si>
  <si>
    <t>Debenture-10    Yr. 4.4500% 2010 Series A</t>
  </si>
  <si>
    <t>6/1/2020</t>
  </si>
  <si>
    <t>Debenture- 30  Yr 5.7000% 2010 Series B</t>
  </si>
  <si>
    <t>06/01/2010</t>
  </si>
  <si>
    <t>06/01/2040</t>
  </si>
  <si>
    <t>Debenture-30  Yr 4.2000% 2012 Series A</t>
  </si>
  <si>
    <t>03/01/2012</t>
  </si>
  <si>
    <t>03/01/2042</t>
  </si>
  <si>
    <t>Debenture-30  Yr 3.95000% 2013 Series A</t>
  </si>
  <si>
    <t>Debenture-30 Yr 4.4500% 2014 Series A</t>
  </si>
  <si>
    <t>Debenture-30 Yr 4.6250% 2014 Series A</t>
  </si>
  <si>
    <t>Common Stock  - Voting</t>
  </si>
  <si>
    <t>Common Stock</t>
  </si>
  <si>
    <t>Amortization of Preferred Stock-Issuance and Redemption Cost</t>
  </si>
  <si>
    <t>Charitable Contribution</t>
  </si>
  <si>
    <t>Matching Gift Program</t>
  </si>
  <si>
    <t>Claim Settlement and Others</t>
  </si>
  <si>
    <t>Public Affairs Corp Costs</t>
  </si>
  <si>
    <t>Government Relations</t>
  </si>
  <si>
    <t>Energy Policy &amp; Reg Affairs</t>
  </si>
  <si>
    <t>Treasury Real Estate</t>
  </si>
  <si>
    <t>MISC NON-OPER EXPENSE</t>
  </si>
  <si>
    <t>NON-OPER FUEL MGMT PROGRAM</t>
  </si>
  <si>
    <t>FACILITY COST SHARING INTEREST</t>
  </si>
  <si>
    <t>GAC INTEREST ACCRUAL</t>
  </si>
  <si>
    <t>GAS PIPELINE INTEREST CHARGES</t>
  </si>
  <si>
    <t>INTEREST ON LINE LOSS</t>
  </si>
  <si>
    <t>NONFIRM REV INTERRUPT INTEREST</t>
  </si>
  <si>
    <t>OTH INT EXP RATE CASE ITEMS</t>
  </si>
  <si>
    <t>OTHER INTEREST CHARGES DEPOSITS</t>
  </si>
  <si>
    <t>INTEREST ON SHORT TERM DEBT</t>
  </si>
  <si>
    <t>NON-OPER INTEREST - DEPOSITS</t>
  </si>
  <si>
    <t>REGULATORY OTHER INTEREST</t>
  </si>
  <si>
    <t>SALES &amp; USE TAXES</t>
  </si>
  <si>
    <t>OTHER</t>
  </si>
  <si>
    <t>SBC INTEREST ACCRUAL</t>
  </si>
  <si>
    <t>TRANS GAS ADJUSTMENT</t>
  </si>
  <si>
    <t>INT ON FIRST AVE PROPERTIES SALE</t>
  </si>
  <si>
    <t>(1)  [x] An Original</t>
  </si>
  <si>
    <t>CAPITAL STOCK SUBSCRIBED, CAPITAL STOCK LIABILITY FOR CONVERSION,</t>
  </si>
  <si>
    <t>PREMIUM ON CAPITAL STOCK, AND INSTALLMENTS RECEIVED ON CAPITAL STOCK</t>
  </si>
  <si>
    <t>(Accounts 202 and 205, 203 and 206, 207, 212)</t>
  </si>
  <si>
    <t xml:space="preserve">1.   Show for each of the above accounts the amounts </t>
  </si>
  <si>
    <t xml:space="preserve">Common Stock Liability for Conversion, or </t>
  </si>
  <si>
    <t xml:space="preserve">applying to each class and series of capital stock.                     </t>
  </si>
  <si>
    <t>Account 206, Preferred Stock Liability for Conversion,</t>
  </si>
  <si>
    <t xml:space="preserve">2.   For Account 202, Common Stock Subscribed, and     </t>
  </si>
  <si>
    <t>at the end of the year.</t>
  </si>
  <si>
    <t>Account 205, Preferred Stock Subscribed, show the subscription</t>
  </si>
  <si>
    <t xml:space="preserve">4.   For Premium on Account 207, Capital Stock, </t>
  </si>
  <si>
    <t xml:space="preserve">price and the balance due on each class at the end of year.              </t>
  </si>
  <si>
    <t xml:space="preserve">designate with a double asterisk any amounts </t>
  </si>
  <si>
    <t xml:space="preserve">3.   Describe in a footnote the agreement and transactions          </t>
  </si>
  <si>
    <t xml:space="preserve">representing the excess of consideration received </t>
  </si>
  <si>
    <t xml:space="preserve">over stated values of stocks without par value. </t>
  </si>
  <si>
    <t xml:space="preserve">                      Name of Account and Description of Item</t>
  </si>
  <si>
    <t>Number of Shares</t>
  </si>
  <si>
    <t xml:space="preserve">                                                    (a)</t>
  </si>
  <si>
    <t>Common Stock Subscribed (Account 202)</t>
  </si>
  <si>
    <t>Preferred Stock Subscribed (Account 205)</t>
  </si>
  <si>
    <t>Common Stock Liability for Conversion (Account 203)</t>
  </si>
  <si>
    <t>Preferred Stock Liability for Conversion (Account 206)</t>
  </si>
  <si>
    <t>Premium on Capital Stock (Account 207)</t>
  </si>
  <si>
    <t>Common Capital Stock, $2.50 par value</t>
  </si>
  <si>
    <t>Installments Received on Capital Stock (Account 212)</t>
  </si>
  <si>
    <t xml:space="preserve">   TOTAL</t>
  </si>
  <si>
    <t>FERC  FORM   NO. 1  (ED. 12-95) NYPSC Modified-96</t>
  </si>
  <si>
    <t>Page 252</t>
  </si>
  <si>
    <t>Robert Muccilo, Vice President and Controller</t>
  </si>
  <si>
    <t xml:space="preserve">4 Irving Place, New York, N.Y. 10003 </t>
  </si>
  <si>
    <t>Incoporated in the state of New York, November 10, 1884 Under Chapter #367, Laws of 1884</t>
  </si>
  <si>
    <t>Not Applicable</t>
  </si>
  <si>
    <t>Electric, Gas and Steam service is rendered in New York State</t>
  </si>
  <si>
    <r>
      <t>(2) __</t>
    </r>
    <r>
      <rPr>
        <u/>
        <sz val="12"/>
        <rFont val="Arial"/>
        <family val="2"/>
      </rPr>
      <t>X</t>
    </r>
    <r>
      <rPr>
        <sz val="12"/>
        <rFont val="Arial"/>
        <family val="2"/>
      </rPr>
      <t xml:space="preserve">_  No. </t>
    </r>
  </si>
  <si>
    <t>Astor - 700 11th Avenue</t>
  </si>
  <si>
    <t>(A) Manhattan Dist.</t>
  </si>
  <si>
    <t>Avenue A - 502 East 6th Street</t>
  </si>
  <si>
    <t>Cherry St. 230-244 Cherry Street</t>
  </si>
  <si>
    <t>East 29th St. East 29th Street &amp; Lexington Ave.</t>
  </si>
  <si>
    <t>East 36th St. 422-430 East 37th Street</t>
  </si>
  <si>
    <t>East 40th St. No. 1 - East 40th Street &amp; 1st Avenue</t>
  </si>
  <si>
    <t>East 40th St. No. 2 - East 40th Street &amp; 1st Avenue</t>
  </si>
  <si>
    <t>East 63rd St. No. 1 321-327 East 63rd Street</t>
  </si>
  <si>
    <t>East 63rd St. No. 2 321-327 East 63rd Street</t>
  </si>
  <si>
    <t>East 75th Street - 521-533 East 75th Street</t>
  </si>
  <si>
    <t>Leonard St. No. 1. - 37-47 Leonard St.</t>
  </si>
  <si>
    <t>Leonard St. No. 2. - 37-47 Leonard St.</t>
  </si>
  <si>
    <t>Murray Hill - Between 5th Avenue &amp; Broadway</t>
  </si>
  <si>
    <t>Parkview - 1901 Park Avenue</t>
  </si>
  <si>
    <t>Seaport No. 1 - Peck Slip &amp; Front Street</t>
  </si>
  <si>
    <t>Seaport No. 2 - Peck Slip &amp; Front Street</t>
  </si>
  <si>
    <t>Sherman Creek - West 201st St. &amp; Harlem River Drive</t>
  </si>
  <si>
    <t>Trade Center No. 1 - Vesey street</t>
  </si>
  <si>
    <t>West 110th St No. 1 - Amsterdam Ave. &amp; West 110th St.</t>
  </si>
  <si>
    <t>West 110th St No. 2 - Amsterdam Ave. &amp; West 110th St.</t>
  </si>
  <si>
    <t>West 19th St. - 143 Seventh Ave.</t>
  </si>
  <si>
    <t>West 42nd St. No. 1 - 521-551 West 41st St.</t>
  </si>
  <si>
    <t>West 42nd St. No. 2 - 521-551 West 41st St.</t>
  </si>
  <si>
    <t>West 50th Street - West 50th Street</t>
  </si>
  <si>
    <t>West 65th St. No. 1 - 225-265 West 65th Street</t>
  </si>
  <si>
    <t>West 65th St. No. 2 - 128 West End Avenue</t>
  </si>
  <si>
    <t>Avenue N  4606 Avenue N</t>
  </si>
  <si>
    <t>(A) Brooklyn Dist.</t>
  </si>
  <si>
    <t>Bensonhurst No. 1 - McDonald Avenue &amp; Bay Pkwy</t>
  </si>
  <si>
    <t>Bensonhurst No. 2 - McDonald Avenue &amp; Bay Pkwy</t>
  </si>
  <si>
    <t>Brownsville No. 1 - 247-271 Williams Avenue</t>
  </si>
  <si>
    <t>Brownsville No. 2 - 247-271 Williams Avenue</t>
  </si>
  <si>
    <t>Coleman Street  Coleman Str &amp; Ave N</t>
  </si>
  <si>
    <t>East 64th Street -2390 Ralph Ave</t>
  </si>
  <si>
    <t>East 71st Street</t>
  </si>
  <si>
    <t>East 83rd Street - 1372 East 83rd Street</t>
  </si>
  <si>
    <t>East 96th Street - 1080 East 96th Street</t>
  </si>
  <si>
    <t>Greenwood - 258 23rd Street</t>
  </si>
  <si>
    <t>Livonia Ave. - 745-753 Livonia Avenue</t>
  </si>
  <si>
    <t>Mill Avenue - 2134 Mill Avenue</t>
  </si>
  <si>
    <t>Plymouth - Plymouth &amp; Gold Street</t>
  </si>
  <si>
    <t>Ralph Avenue No.2</t>
  </si>
  <si>
    <t>Water St. - Water St. &amp; Gold St.</t>
  </si>
  <si>
    <t>Bruckner - East 133rd St. &amp; Locust Ave.</t>
  </si>
  <si>
    <t>(A) Bronx Dist.</t>
  </si>
  <si>
    <t>East 179 Street -  4340 Third Avenue</t>
  </si>
  <si>
    <t>Hell Gate - 134th St. &amp; East River</t>
  </si>
  <si>
    <t>Mott Haven  -  East 144th St. &amp; Bruckner Boulevard</t>
  </si>
  <si>
    <t>Parkchester (Co-op City) - 1640 White Plains Road</t>
  </si>
  <si>
    <t>Parkchester No. 1 - 1640 White Plains Road</t>
  </si>
  <si>
    <t>Parkchester No. 2 - 1640 White Plains Road</t>
  </si>
  <si>
    <t>East 226th Street - 1058 East 226th Street</t>
  </si>
  <si>
    <t>Gun Hill - 3320 Laconia Avenue</t>
  </si>
  <si>
    <t>Middletown Road - 1581 Jarvis Avenue</t>
  </si>
  <si>
    <t>Osman Place - 4701 Osman Place</t>
  </si>
  <si>
    <t>Palmer Avenue No. 1 - 3839 Boston Road</t>
  </si>
  <si>
    <t>Palmer Avenue No. 2 - 3839 Boston Road</t>
  </si>
  <si>
    <t>Sampson Avenue No. 1 - 3948 East Tremont Avenue</t>
  </si>
  <si>
    <t>Sampson Avenue No. 2 - 3948 East Tremont Avenue</t>
  </si>
  <si>
    <t>Screvin Avenue No.1  2060 LaCombe Ave</t>
  </si>
  <si>
    <t>Screvin Avenue No.2  2060 LaCombe Ave</t>
  </si>
  <si>
    <t>Sommer Place No. 1 - 3948 East Tremont Avenue</t>
  </si>
  <si>
    <t>Sommer Place No. 2 - 3948 East Tremont Avenue</t>
  </si>
  <si>
    <t>Strang Avenue - 2060 Lacombe Avenue</t>
  </si>
  <si>
    <t>Zerega Avenue - 1061 Zerega Avenue</t>
  </si>
  <si>
    <t>135th Avenue - 270-05 76th Avenue</t>
  </si>
  <si>
    <t>(A) Queens Dist.</t>
  </si>
  <si>
    <t>140th Avenue - 140-13 New York Boulevard</t>
  </si>
  <si>
    <t>145th Road - 145th Road &amp; Rockaway Boulevard</t>
  </si>
  <si>
    <t>146 Avenue - 226-07 146th Avenue</t>
  </si>
  <si>
    <t>151st Avenue - 79-10 151st Avenue</t>
  </si>
  <si>
    <t>(A) Oueens Dist.</t>
  </si>
  <si>
    <t>160th Avenue No. 1&amp;2   84th Street &amp; 160th Avenue</t>
  </si>
  <si>
    <t>253rd Place - 253rd Street &amp; 147th Road</t>
  </si>
  <si>
    <t>76th Avenue - 270-05 76th Avenue</t>
  </si>
  <si>
    <t>Alley Park - 214-09 67th Avenue</t>
  </si>
  <si>
    <t>Aqueduct - 119-14 135th Avenue</t>
  </si>
  <si>
    <t>Auburndale - 23-03 Francis Lewis Blvd.</t>
  </si>
  <si>
    <t>Bayside - 212-04 Northern Blvd.</t>
  </si>
  <si>
    <t>Beechhurst 15-02 Utopia Pkwy</t>
  </si>
  <si>
    <t>Bergen Basin -JFK Airport</t>
  </si>
  <si>
    <t xml:space="preserve">      Queens Dist.</t>
  </si>
  <si>
    <t>Brinkerhoff - 109-30 164th Place</t>
  </si>
  <si>
    <t>Cambria - 116-38 Francis Lewis Boulevard</t>
  </si>
  <si>
    <t>Causeway No 1&amp;2 - 126-15 23rd Avenue</t>
  </si>
  <si>
    <t>Cedar Manor - 163-12 Linden Boulevard</t>
  </si>
  <si>
    <t>Centerville - Linden Blvd. &amp; Centerville Avenue</t>
  </si>
  <si>
    <t>Central - JFK Airport</t>
  </si>
  <si>
    <t>Chisholm - 116-11 15th Avenue</t>
  </si>
  <si>
    <t>Clearview No.1  209-58 26th Ave</t>
  </si>
  <si>
    <t>College Point - 126th Street</t>
  </si>
  <si>
    <t>Corona No. 1 - 53-34 99th Street Corona</t>
  </si>
  <si>
    <t>Corona No. 2 - 53-34 99th Street Corona</t>
  </si>
  <si>
    <t>Creedmoor - 83-51 241st Street</t>
  </si>
  <si>
    <t>Cunningham East - 184-14 Union Turnpike</t>
  </si>
  <si>
    <t>Cunningham West - 184-14 Union Turnpike</t>
  </si>
  <si>
    <t>Douglaston No. 1 - 45-08 244th Street</t>
  </si>
  <si>
    <t>Douglaston No. 2 - 45-08 244th Street</t>
  </si>
  <si>
    <t>Dunton  111-01 138th Street</t>
  </si>
  <si>
    <t>Farmers - JFK Airport</t>
  </si>
  <si>
    <t>Flushing - 34-29 College Point Boulevard</t>
  </si>
  <si>
    <t>Fort Totten - Bell Boulevard &amp; Belt Parkway</t>
  </si>
  <si>
    <t>Fresh Meadows - 59-37 Fresh Meadows Lane</t>
  </si>
  <si>
    <t>Glen Oaks - 253-09 80th Avenue</t>
  </si>
  <si>
    <t>Glendale - 58-30 59th Avenue</t>
  </si>
  <si>
    <t>Floral Park No. 1  84-09 261st  Street</t>
  </si>
  <si>
    <t>Hillcrest - 164-10 77th Avenue</t>
  </si>
  <si>
    <t>Holban 178-16 Sayers Ave</t>
  </si>
  <si>
    <t>Hollis - 204-32 Jamaica Avenue</t>
  </si>
  <si>
    <t>Howard Beach - 156-46 94th Street</t>
  </si>
  <si>
    <t>Jamaica - 137-06 91st Avenue</t>
  </si>
  <si>
    <t>LaGuardia - East Area - LaGuardia Airport</t>
  </si>
  <si>
    <t>LaGuardia - West End - LaGuardia Airport</t>
  </si>
  <si>
    <t>Laurelton - 129-12 Laurelton Parkway</t>
  </si>
  <si>
    <t>Lefferts - 115-19 Lefferts Boulevard</t>
  </si>
  <si>
    <t>Linden - 227-16 Linden Boulevard</t>
  </si>
  <si>
    <t>Montefiore - 131st Avenue &amp; Springfield Boulevard</t>
  </si>
  <si>
    <t>Newtown - 33-17 47th Avenue</t>
  </si>
  <si>
    <t>North Hills - 71-01 to 71-21 Douglaston Pkwy</t>
  </si>
  <si>
    <t>North Queens - 28-01 20th Avenue</t>
  </si>
  <si>
    <t>Ozone Park - 123-04 Sutphin Blvd.</t>
  </si>
  <si>
    <t>Oakland - 58-52 Bell Boulevard</t>
  </si>
  <si>
    <t>Parkway - w/o Cross Island Parkway, s/o Union Turnpike</t>
  </si>
  <si>
    <t>Rockaway - 133-03 120th Avenue</t>
  </si>
  <si>
    <t>Rosedale - 138-05 Brookville Boulevard</t>
  </si>
  <si>
    <t>Rosewood - 47-10 194th Street</t>
  </si>
  <si>
    <t>Springfield - 131-26 Merrick Blvd.</t>
  </si>
  <si>
    <t>St. Albans - 117-25 Everrett Place</t>
  </si>
  <si>
    <t>Sutphin - 111th Avenue &amp; Sutphin Boulevard</t>
  </si>
  <si>
    <t>Union - 212-10 Union Turnpike</t>
  </si>
  <si>
    <t>Van Wyck - JFK Airport</t>
  </si>
  <si>
    <t>Whitestone East - 150-38 14th Avenue</t>
  </si>
  <si>
    <t>Whitestone West - 150-38 14th Avenue</t>
  </si>
  <si>
    <t>Woodhaven  100-09 Atlantic Ave</t>
  </si>
  <si>
    <t>Arlington 2 - 280 South Avenue</t>
  </si>
  <si>
    <t>(A) S.I. Dist.</t>
  </si>
  <si>
    <t>Canterbury - Canterbury &amp; Hall Avenues</t>
  </si>
  <si>
    <t>Clifton (1) - 30 Greenfield Avenue</t>
  </si>
  <si>
    <t>Clifton (2) - 30 Greenfield Avenue</t>
  </si>
  <si>
    <t>Clove Lakes 1 - 1619 Victory Bouleveard</t>
  </si>
  <si>
    <t>Clove Lakes 2 - 1619 Victory Bouleveard</t>
  </si>
  <si>
    <t>Dongan Hills  161 Mason Ave</t>
  </si>
  <si>
    <t>Eltingville - 3842 Richmond Avenue</t>
  </si>
  <si>
    <t>Fox Hill - Virginia Avenue &amp; Colton Street</t>
  </si>
  <si>
    <t>Fresh Kills - 4431 Victory Blvd. , Travis</t>
  </si>
  <si>
    <t>Grant City 1 - 1080 South Railroad Avenue</t>
  </si>
  <si>
    <t>Grant City 2 - 1080 South Railroad Avenue</t>
  </si>
  <si>
    <t>Gurley - 180 Gurley avenue</t>
  </si>
  <si>
    <t>Willowbrook 1 - 2475 Victory Boulevard</t>
  </si>
  <si>
    <t>Willowbrook 2 - 2475 Victory Boulevard</t>
  </si>
  <si>
    <t>Page 426-B</t>
  </si>
  <si>
    <t>Page 427-B</t>
  </si>
  <si>
    <t>Howland Hook - Richmond Terrace &amp; Howland Hook</t>
  </si>
  <si>
    <t>Livingston - 1140 Richmond Terrace</t>
  </si>
  <si>
    <t>Mariner's Harbor - 1899 Forest Avenue</t>
  </si>
  <si>
    <t>Naughton - Hyland Blvd. &amp; Dongan Hills Avenue</t>
  </si>
  <si>
    <t>Nelson Avenue - 4725 Hylan Boulevard</t>
  </si>
  <si>
    <t>New Dorp - 96 Ebbitts Street</t>
  </si>
  <si>
    <t>Oakwood - North Railroad Avenue</t>
  </si>
  <si>
    <t>Odin - Richmond Road N/O Odin St.</t>
  </si>
  <si>
    <t>Old Town Annex - Parkinson Avenue</t>
  </si>
  <si>
    <t>Port Richmond - 15 Church Street</t>
  </si>
  <si>
    <t>Seaside - Seaview &amp; Patterson Avenue</t>
  </si>
  <si>
    <t>Silver Lake 2 - 9 Austin Place</t>
  </si>
  <si>
    <t>Terrace - Richmond Terrace &amp; Dongan Street</t>
  </si>
  <si>
    <t>Wadsworth (1) - 164 Garfield Avenue</t>
  </si>
  <si>
    <t>Wadsworth (2) - 164 Garfield Avenue</t>
  </si>
  <si>
    <t>Wagner  Holsman Road</t>
  </si>
  <si>
    <t>Wainwright - Sylvia Street &amp; Richmond Avenue</t>
  </si>
  <si>
    <t>Westerleigh - 366 Jewett Avenue</t>
  </si>
  <si>
    <t>Willowbrook - 2475 Victory Blvd.</t>
  </si>
  <si>
    <t>Woodrow - 2390 - Arthur Kill Road</t>
  </si>
  <si>
    <t>White Plains - 9 New Street</t>
  </si>
  <si>
    <t>(A) White Plains Dist.</t>
  </si>
  <si>
    <t>Fenimore-77  - Ridgecrest East Scarsdale</t>
  </si>
  <si>
    <t>Gedney-19   -Gedney Way White Plains</t>
  </si>
  <si>
    <t>Saxon Woods-48  - 111 Secor Road  Scarsdale</t>
  </si>
  <si>
    <t>Underhill-93  - Main Street Harrison</t>
  </si>
  <si>
    <t>Buchanan E/S Broadway, S/O Bleakley Avenue</t>
  </si>
  <si>
    <t>Buchanan Dist.</t>
  </si>
  <si>
    <t>Grasslands</t>
  </si>
  <si>
    <t>Westchester</t>
  </si>
  <si>
    <t xml:space="preserve">Pleasantville </t>
  </si>
  <si>
    <t>Granite Hill - 182 Kingston Avenue</t>
  </si>
  <si>
    <t>(A) Yonkers Dist.</t>
  </si>
  <si>
    <t>Rockview - 125 Smart Avenue</t>
  </si>
  <si>
    <t>Yonkers Dist.</t>
  </si>
  <si>
    <t xml:space="preserve">Dunwoodie-5   - Smart &amp; Marco Avenues  </t>
  </si>
  <si>
    <t>Lake Avenue-82   -  240 Ridge Avenue</t>
  </si>
  <si>
    <t>Wrexham-79   - Midland Avenue</t>
  </si>
  <si>
    <t>Ardsley-1   -Aqueduct St &amp; Ashford Ave  Ardsley</t>
  </si>
  <si>
    <t>(A) Elmsford Dist.</t>
  </si>
  <si>
    <t>Dobbs Ferry-7   - Palisade Street Dobbs Ferry</t>
  </si>
  <si>
    <t>Irvington - 63  - 129-31 Main Street  Irvington</t>
  </si>
  <si>
    <t>Knollwood Park-27  Tarrytown-White Plains Road  Tarrytown</t>
  </si>
  <si>
    <t>Elmsford  No. 2 - Tarrytown &amp; White Plains Road</t>
  </si>
  <si>
    <t>(A) Greenburgh Dist</t>
  </si>
  <si>
    <t>Harrison - West Street &amp; Union Avenue</t>
  </si>
  <si>
    <t>(A) Harrison Dist.</t>
  </si>
  <si>
    <t xml:space="preserve">Bowman Ave-66    1-9 Bowman Ave Harrison </t>
  </si>
  <si>
    <t>Ethelridge-90   - Rosedale &amp; Mamaroneck Avenue</t>
  </si>
  <si>
    <t>Haviland-45  - 210 Haviland Lane  White Plains</t>
  </si>
  <si>
    <t>Kenilworth-35 - W/S Kenilworth Rd  N/O Rte 127</t>
  </si>
  <si>
    <t>Washington Street - 236 - 254 Washington Street</t>
  </si>
  <si>
    <t>(A) Mt. Vernon Dist.</t>
  </si>
  <si>
    <t>Bear Ridge-58  - 480 Bear Ridge Road  Pleasantville</t>
  </si>
  <si>
    <t>(A) New Castle Dist.</t>
  </si>
  <si>
    <t>Chappaqua-22  - 20 Memorial Drive</t>
  </si>
  <si>
    <t>Manville-25  - 111 Manville Road  Pleasantville</t>
  </si>
  <si>
    <t>Millwood West - Millwood Road</t>
  </si>
  <si>
    <t>Roaring Brook - 85 Quaker Street New Castle</t>
  </si>
  <si>
    <t>(A) Millwood Dist.</t>
  </si>
  <si>
    <t>Ossining West</t>
  </si>
  <si>
    <t>Cedar Street - Cedar &amp; Garden Streets</t>
  </si>
  <si>
    <t>(A) New Rochelle Dist.</t>
  </si>
  <si>
    <t>Beechwood-29  - Beechwood Avenue</t>
  </si>
  <si>
    <t>Drake-71  - 48 Nautilus Place</t>
  </si>
  <si>
    <t>Forest-91    - Forest Avenue Pelham Manor</t>
  </si>
  <si>
    <t>(A) Washington St Dist.</t>
  </si>
  <si>
    <t>Twin Lakes-54   - Eastchester Road</t>
  </si>
  <si>
    <t>Webster-86  - Webster &amp; Lincoln Avenues  New Rochelle</t>
  </si>
  <si>
    <t>Pinebrook-70 - 275 Pine Brook Boulevard  Rew Rochelle</t>
  </si>
  <si>
    <t>Rose Hill-36   - 190 Roberts Avenue</t>
  </si>
  <si>
    <t>Manursing-74   -  428 Midland Avenue Rye</t>
  </si>
  <si>
    <t>Milton Point-51   -  251 Oakland Beach Avenue Rye</t>
  </si>
  <si>
    <t>Chester Heights-33   New Rochelle Road Eastchester</t>
  </si>
  <si>
    <t xml:space="preserve">Hutchinson-42  -  308-14 1st Avenue </t>
  </si>
  <si>
    <t>Various Substations Under 10,000 KVA Capacity</t>
  </si>
  <si>
    <t>(A) Westchester Miscell. Dist.</t>
  </si>
  <si>
    <t>Transformers at Gen. Sta. - Conn. to Dist. Load Bus:</t>
  </si>
  <si>
    <t>East River - 14th Street &amp; East River</t>
  </si>
  <si>
    <t xml:space="preserve"> Manhattan Dist.</t>
  </si>
  <si>
    <t>Switching Station Transformer Capacities</t>
  </si>
  <si>
    <t>Academy - 300 West 201st Street</t>
  </si>
  <si>
    <t>(A) Manhattan Trans.</t>
  </si>
  <si>
    <t>East 13th Street - 700-744 East 14th St.</t>
  </si>
  <si>
    <t>West 49th Street  -  West 49th Street</t>
  </si>
  <si>
    <t>Farragut - 43-113 John Street</t>
  </si>
  <si>
    <t>(A) Brooklyn Trans.</t>
  </si>
  <si>
    <t>Gowanus - Gowanus Bay (25th-28th Streets)</t>
  </si>
  <si>
    <t>(A) Bronx Trans.</t>
  </si>
  <si>
    <t>Tremont - 1640 White Plains Road</t>
  </si>
  <si>
    <t>Queensbridge-22-01-32-09 39th Avenue</t>
  </si>
  <si>
    <t>Queens Dist</t>
  </si>
  <si>
    <t>Rainey - 35-08 to 35-58 Vernon Blvd.</t>
  </si>
  <si>
    <t>(A) Queens Trans.</t>
  </si>
  <si>
    <t>Sprainbrook - N/O Tuckahoe Rd. W/O Millwood Avenue</t>
  </si>
  <si>
    <t>(A) Yonkers Trans.</t>
  </si>
  <si>
    <t>Dunwoodie - 182 Kingston Avenue</t>
  </si>
  <si>
    <t>(A) Buchanan Trans.</t>
  </si>
  <si>
    <t>Eastview</t>
  </si>
  <si>
    <t>(A) Greenburgh Trans</t>
  </si>
  <si>
    <t>(A) New Castle Trans</t>
  </si>
  <si>
    <t>Ramapo - Torne Valley Road, Ramapo, N.Y.</t>
  </si>
  <si>
    <t>(A) Rockland Co. Trn</t>
  </si>
  <si>
    <t>Goethals-Merrils Creek, Pralls Rvr. Ro &amp; Bloomfld. R</t>
  </si>
  <si>
    <t>(A) S.I. Trans.</t>
  </si>
  <si>
    <t>Fresh kills - 4431 Victory Blvd, Travis</t>
  </si>
  <si>
    <t>Phase Angle Regulators:</t>
  </si>
  <si>
    <t>Corona - 58-34 99th Street, Corona</t>
  </si>
  <si>
    <t>Queens Phase Angle</t>
  </si>
  <si>
    <t>Yonkers      "    "</t>
  </si>
  <si>
    <t>Manhattan "    "</t>
  </si>
  <si>
    <t>Fresh Kills - 4431 Victory Blvd. Travis</t>
  </si>
  <si>
    <t>Richmond  "    "</t>
  </si>
  <si>
    <t>Goethals - Merrill's Creek, Pralls River Road, etc..</t>
  </si>
  <si>
    <t>Gowanus - Gowanus Bay - 25th to 28th Streets</t>
  </si>
  <si>
    <t>Brooklyn    "    "</t>
  </si>
  <si>
    <t>Bronx        "    "</t>
  </si>
  <si>
    <t>Ramapo Road - Torne Valley Road, Ramapo, N.Y.</t>
  </si>
  <si>
    <t>Rockland   "    "</t>
  </si>
  <si>
    <t>Vernon - Vernon Blvd and 40th Ave</t>
  </si>
  <si>
    <t>Queens     "     "</t>
  </si>
  <si>
    <t>Astoria Annex - 20 Ave and 31 St.</t>
  </si>
  <si>
    <t>Page 426-C</t>
  </si>
  <si>
    <t>Page 427-C</t>
  </si>
  <si>
    <t>Debenture-40 Yr 4.6250% 2014 Series C</t>
  </si>
  <si>
    <t>Debenture-10 Yr 3.3000% 2014 Series B</t>
  </si>
  <si>
    <t>4/28/2016</t>
  </si>
  <si>
    <t>[ X ]  An Original</t>
  </si>
  <si>
    <t>Honeoye Storage Corporation</t>
  </si>
  <si>
    <t>Storage Facilities - Gas</t>
  </si>
  <si>
    <t>(A)</t>
  </si>
  <si>
    <t>David's Island Development Corporation</t>
  </si>
  <si>
    <t>Real Estate</t>
  </si>
  <si>
    <t>(B)</t>
  </si>
  <si>
    <t>D.C.K. Management Corporation</t>
  </si>
  <si>
    <t>(C)</t>
  </si>
  <si>
    <t>Steam House Leasing LLC</t>
  </si>
  <si>
    <t>Steam Generating Lease</t>
  </si>
  <si>
    <t>(D)</t>
  </si>
  <si>
    <t>[ X]  An Original</t>
  </si>
  <si>
    <t>Administrative Services</t>
  </si>
  <si>
    <t xml:space="preserve">Consolidated Edison Inc.     </t>
  </si>
  <si>
    <t xml:space="preserve">Orange and Rockland  </t>
  </si>
  <si>
    <t>N0623/21301</t>
  </si>
  <si>
    <t xml:space="preserve">C0625/21301 </t>
  </si>
  <si>
    <t xml:space="preserve">Administrative Services     </t>
  </si>
  <si>
    <t xml:space="preserve">Orange and Rockland     </t>
  </si>
  <si>
    <t xml:space="preserve">Consolidated Edison Inc.   </t>
  </si>
  <si>
    <t xml:space="preserve">Consolidated Edison Solution                      </t>
  </si>
  <si>
    <t>Consolidated Edison Energy</t>
  </si>
  <si>
    <t xml:space="preserve">Consolidated Edison Development                   </t>
  </si>
  <si>
    <t xml:space="preserve">D8310 /12407 </t>
  </si>
  <si>
    <t xml:space="preserve">P8315 / 12407  </t>
  </si>
  <si>
    <t xml:space="preserve">L8315 / 12407 </t>
  </si>
  <si>
    <t xml:space="preserve">A8310,A8313 /12407      </t>
  </si>
  <si>
    <t>J8310 / 12407</t>
  </si>
  <si>
    <t xml:space="preserve">          Amortization of Debt/Discount Expense</t>
  </si>
  <si>
    <t xml:space="preserve">         Other Comprehensive Income </t>
  </si>
  <si>
    <t xml:space="preserve">              Net (Increase) Decrease in Prepaid Assets</t>
  </si>
  <si>
    <t xml:space="preserve">              Net (Incr)/Decr Unamortized Loss on Reacquired Debt</t>
  </si>
  <si>
    <t>(1)  [ X ] An Original</t>
  </si>
  <si>
    <t xml:space="preserve">         Debt Issuance Cost</t>
  </si>
  <si>
    <t>CONSOLIDATED EDISON COMPANY OF NEW YORK, INC.</t>
  </si>
  <si>
    <t>Clearing Account</t>
  </si>
  <si>
    <t>Unamortized Debt Discount on L/T Debt</t>
  </si>
  <si>
    <t>Customer Advance for Construction</t>
  </si>
  <si>
    <t>Dividend Reconciliation-Preferred</t>
  </si>
  <si>
    <t>Other Miscellaneous Charges</t>
  </si>
  <si>
    <t>Derivative Instruments</t>
  </si>
  <si>
    <t xml:space="preserve">Other Investment </t>
  </si>
  <si>
    <t>Preferred Stock Redemption</t>
  </si>
  <si>
    <t>CASH AND CASH EQUIVALENT</t>
  </si>
  <si>
    <t>Net Change</t>
  </si>
  <si>
    <t>Account 131 - Cash</t>
  </si>
  <si>
    <t>Account 135 - Working Fund</t>
  </si>
  <si>
    <t>Account 136 - Temporary Cash Investment</t>
  </si>
  <si>
    <t>SUPPLEMENTAL DISCLOSURE OF CASH FLOW INFORMATION</t>
  </si>
  <si>
    <t>PERIOD ENDED DECEMBER 31, 2015</t>
  </si>
  <si>
    <t>Q4 2015</t>
  </si>
  <si>
    <t>Q4 2014</t>
  </si>
  <si>
    <t>Interest paid</t>
  </si>
  <si>
    <t>Income Taxes paid (Received)</t>
  </si>
  <si>
    <t xml:space="preserve">SUPPORT PAGE 120; LINE 21: DETAILS OF OTHER </t>
  </si>
  <si>
    <t xml:space="preserve">             Other Charges</t>
  </si>
  <si>
    <t>4 Irivng Place</t>
  </si>
  <si>
    <t>NY, NY 10003</t>
  </si>
  <si>
    <t>None</t>
  </si>
  <si>
    <t>Consolidated Edison, INC</t>
  </si>
  <si>
    <t>PSC Annual Assessment</t>
  </si>
  <si>
    <t>18A PSC Assessment</t>
  </si>
  <si>
    <t>Other expenses associated with Reg Proceedings</t>
  </si>
  <si>
    <t>Steam</t>
  </si>
  <si>
    <t>Sherman creek Station - Manhattan</t>
  </si>
  <si>
    <t>(Portions discontinued in utility service and</t>
  </si>
  <si>
    <t>transferred 1982, 1983 &amp; 1985)</t>
  </si>
  <si>
    <t>East 15th Street - Manhattan</t>
  </si>
  <si>
    <t>transferred 1962)</t>
  </si>
  <si>
    <t>35-02 Vernon Blvd. - Queens</t>
  </si>
  <si>
    <t>179-45 Brinkerhoff Ave</t>
  </si>
  <si>
    <t>95 29th Street</t>
  </si>
  <si>
    <t>233 Nevins Street</t>
  </si>
  <si>
    <t>Underground Conduit - Manhattan</t>
  </si>
  <si>
    <t>Hudson Avenue Station</t>
  </si>
  <si>
    <t>Luyster Creek</t>
  </si>
  <si>
    <t>N/A</t>
  </si>
  <si>
    <t>All Other</t>
  </si>
  <si>
    <t>Various</t>
  </si>
  <si>
    <t>3290 LACONIA AVENUE, BRONX</t>
  </si>
  <si>
    <t>N/S OF FURNACE DOCK ROAD W/O WASHINGTON STREET, TOWN OF CORTLANDT</t>
  </si>
  <si>
    <t>49 RIVER STREET (PORTION OF PFIZER PROPERTY) BROOKLYN</t>
  </si>
  <si>
    <t>500 KENT AVENUE BROOKLYN</t>
  </si>
  <si>
    <t>49-51 PARK PLACE MANHATTAN</t>
  </si>
  <si>
    <t>1147-1185 RICHMOND TERRACE STATEN ISLAND</t>
  </si>
  <si>
    <t>VERPLANCK PROPERTY - BUCHANAN SUBSTATION WESTCHESTER</t>
  </si>
  <si>
    <t xml:space="preserve">ELECTRIC UNDERGROUND CONDUIT:TELECOM COMPANY USE ONLY-C.W.I.P.   </t>
  </si>
  <si>
    <t xml:space="preserve">ELECTRIC UNDERGROUND CONDUIT:TELECOM COMPANY USE ONLY-IN SERVICE   </t>
  </si>
  <si>
    <t xml:space="preserve"> 1-11 JOHN STREET BROOKLYN</t>
  </si>
  <si>
    <t xml:space="preserve">   Common Stock</t>
  </si>
  <si>
    <t xml:space="preserve">   Equity Earnings</t>
  </si>
  <si>
    <t xml:space="preserve">   Dividends Received</t>
  </si>
  <si>
    <t>Davids Island Development Corporation</t>
  </si>
  <si>
    <t xml:space="preserve">   Additional Paid in Capital</t>
  </si>
  <si>
    <t>PAGE 122 INTENTIONALLY LEFT BLANK.</t>
  </si>
  <si>
    <t>PAGE 123: SEE NOTES SUBMITTED WITH THE FILING.</t>
  </si>
  <si>
    <t>SEE PAGE 216A</t>
  </si>
  <si>
    <t>LV 2 - E13TH ST.25175-13.INTERMEDIATE STORM HARDENING AT SUBSTATION</t>
  </si>
  <si>
    <t>East 13th Street Substation TD: 620100 NY-NY-Manhattan</t>
  </si>
  <si>
    <t>LV 2 - 24379-11</t>
  </si>
  <si>
    <t>Op, Tov Ramapo TD: 392600 NY-Rockland-Ramapo</t>
  </si>
  <si>
    <t>LV 2 - E-1ED6281-598 - Install water main</t>
  </si>
  <si>
    <t>Op, City Of Manhattan TD: 620100 NY-NY-Manhattan</t>
  </si>
  <si>
    <t>Ramapo Substation TD: 392600 NY-Rockland-Ramapo</t>
  </si>
  <si>
    <t>SUGARLOAF SUBSTATION 345KV TRANSCO TD:332289 NY-Orange-Chester</t>
  </si>
  <si>
    <t>LV 2 - GOWANUS.25112-13.PERFORM SITE INVESTIGATION WORK</t>
  </si>
  <si>
    <t>Gowanus Substation TD: 610100 NY-Kings-Brooklyn</t>
  </si>
  <si>
    <t>LV 2 - 25145-13 &amp; 25702-14</t>
  </si>
  <si>
    <t>LINDEN COGEN S/S TRANSCO TD:890000 NJ-Union-Linden</t>
  </si>
  <si>
    <t>LV 2 - E-5ES1902-269 - REFURBISHMENT OF 13 KV AREA SUBSTATION  @ EAST 179TH ST.S/S</t>
  </si>
  <si>
    <t>East 179 Th Street Substation TD: 600100 NY-Bronx-Bronx</t>
  </si>
  <si>
    <t>LV-2.E-2ES8502-269.PHASE 2 RELIABILITY, INSTALLATION OF DTT</t>
  </si>
  <si>
    <t>Brownsville Substation TD: 610100 NY-Kings-Brooklyn</t>
  </si>
  <si>
    <t>LV 2 - GOETHALS.25111-13.PERFORM SITE INVESTIGATION WORK</t>
  </si>
  <si>
    <t>Goethals Substation TD: 640100 NY-Richmond-Staten Island</t>
  </si>
  <si>
    <t>BROADWAY PHASE 1 - RECON</t>
  </si>
  <si>
    <t>LV 2 - FRESH KILLS.25117-13.PERFORM SITE INVESTIGATION WORK</t>
  </si>
  <si>
    <t>Fresh Kills Substation TD: 640100 NY-Richmond-Staten Island</t>
  </si>
  <si>
    <t>LV 2 - EAST RIVER.24672-12.BOILER 70 DIVISION WALL INLET HEADER AND TUBE REPLACEMENT</t>
  </si>
  <si>
    <t>East River Station TD: 620100 NY-NY-Manhattan</t>
  </si>
  <si>
    <t>ROCK TAVERN S/S TRANSCO TD: 338400 NY-Orange-New Windsor</t>
  </si>
  <si>
    <t>L2_Z15-01289_STORM HARDENING_33R06</t>
  </si>
  <si>
    <t>Op, City Of Staten Island TD: 640100 NY-Richmond-Staten Island</t>
  </si>
  <si>
    <t>HWXP136A - Reconstruction of Grand Concourse Service Roads</t>
  </si>
  <si>
    <t>Op, City Of Bronx TD: 600100 NY-Bronx-Bronx</t>
  </si>
  <si>
    <t>LV 2 - E-2ED6731-944 - MED-606 TRUNK WATER MAINS- GRAND ST</t>
  </si>
  <si>
    <t>ELE.MED-600B</t>
  </si>
  <si>
    <t>TENNIS CENT. FLUSHING MEADOWS.</t>
  </si>
  <si>
    <t>Op, City Of Queens TD: 630100 NY-Queens-Queens</t>
  </si>
  <si>
    <t>HWCSCH3E-R-M_P12-7115-M</t>
  </si>
  <si>
    <t>LV 2 - 25495-13.EAST 36TH ST.SUBSTATION - 2014 STORM HARDENING PROJECT</t>
  </si>
  <si>
    <t>East 36th Street Substation TD: 620100 NY-NY-Manhattan</t>
  </si>
  <si>
    <t>LV 2 - 25496-13.SEAPORT SUBSTATION - 2014 STORM HARDENING PROJECT</t>
  </si>
  <si>
    <t>Seaport Substation TD: 620100 NY-NY-Manhattan</t>
  </si>
  <si>
    <t>L2_F14-2900-M_W. 43RD ST</t>
  </si>
  <si>
    <t>L2.26116-15.ASTORIA SPARE EQUIPMENT YARD - PURCHASE SIX (6) SINGLE-PHASE MOBILE RESILIENCY TRANSFORMERS</t>
  </si>
  <si>
    <t>Mobile Transformer Unit TD: 630100 NY-Queens-Queens</t>
  </si>
  <si>
    <t>LV 2 - E-0ED6621-598 - MED -599 TRUNCK WATER MAINS W48 ST</t>
  </si>
  <si>
    <t>LV 2 - 25175-13.EAST 13TH ST SUBSTATION - 2014 STORM HARDENING PROJECT</t>
  </si>
  <si>
    <t>L2_F14-04800-00M_18MW COOPER SQ</t>
  </si>
  <si>
    <t>LV 2 - E-8ES4506-269 - INSTALL DIGITAL TRANSFER TRIP SYSTEM @  LEONARD ST.S/S</t>
  </si>
  <si>
    <t>Leonard Street Substation TD: 620100 NY-NY-Manhattan</t>
  </si>
  <si>
    <t>LV 2 - BROWNSVILLE DISTRIBUTED ENERGY STORAGE SYSTEM (DESS)</t>
  </si>
  <si>
    <t>LV 2 - 25508-12.EAST RIVER SUBSTATION - 2014 STORM HARDENING PROJECT</t>
  </si>
  <si>
    <t>LV 2 - BUCHANAN.25915-14.TRANSFORMER BALLISTIC PROTECTION</t>
  </si>
  <si>
    <t>Buchanan Station TD: 552200 NY-Westchester-Cortlandt</t>
  </si>
  <si>
    <t>L V 2 - P13-7122-M</t>
  </si>
  <si>
    <t>WR1353091 CPM_3372 OLD CROMPOND RD</t>
  </si>
  <si>
    <t>Op, County Of Westchester TD: 550000 NY-Westchester</t>
  </si>
  <si>
    <t>L2.26563-15.E.36TH ST. SS - REPLACE FAILED TRANSFORMER 1</t>
  </si>
  <si>
    <t>LV 2 - ELECTRIC-TRUNK AND DISTRIBUTION WATER MAINS FOR WATER TUNNEL #3</t>
  </si>
  <si>
    <t>LV 2 - QUEENSBRIDGE.26451-15.REPLACE FAILED TRANSFORMER 6</t>
  </si>
  <si>
    <t>Queensbridge Substation TD: 630100 NY-Queens-Queens</t>
  </si>
  <si>
    <t>L2.24966-12.VARIOUS S/S - RELAY UPGRADE FOR 345 KV FEEDERS W78/W85 AND W65/W82</t>
  </si>
  <si>
    <t>Eastview Substation TD: 552600 NY-Westchester-Greenburgh</t>
  </si>
  <si>
    <t>LV 2 - E-8ES4509-269 - INSTALL NEW 138KV CIRCUIT BREAKERS TO  FEEDERS 333,334</t>
  </si>
  <si>
    <t>Sherman Creek Substation TD: 620100 NY-NY-Manhattan</t>
  </si>
  <si>
    <t>L2.25433-13.EAST RIVER STATION BOILER 70 - DOWNCOMER HEADERS AND DRAIN MODIFICATION (CHEMICAL CLEANING)</t>
  </si>
  <si>
    <t>LV 2 - C-1XC1300-241 - ELECTRONIC FEEDER SIGN ON (INTEGRATED   SYSTEM MODEL)</t>
  </si>
  <si>
    <t>L2_F13-02752-B_GRAVESEND</t>
  </si>
  <si>
    <t>Op, City Of Brooklyn TD: 610100 NY-Kings-Brooklyn</t>
  </si>
  <si>
    <t>LV 2 - C-0XB2307-418.REPLACEMENT OF THE COMPUTER, TAPE, &amp; UPS ROOMS HALON FIRE</t>
  </si>
  <si>
    <t>West 65th Street Substation TD: 620100 NY-NY-Manhattan</t>
  </si>
  <si>
    <t>L2_S12-08027-Q_79TH ST</t>
  </si>
  <si>
    <t>LV 2 - 25504-13.FARRAGUT SUBSTATION - 2014 STORM HARDENING PROJECT</t>
  </si>
  <si>
    <t>Farragut Substation TD: 610100 NY-Kings-Brooklyn</t>
  </si>
  <si>
    <t>LV 2 - E-2ED3012-623 - FLATBUSH 4KV GRID</t>
  </si>
  <si>
    <t>LV 2 - E-8ES4510-269 - INSTALL RELIABILITY II HIGH HIGH CLEARING DEVICES</t>
  </si>
  <si>
    <t>Willowbrook Substation TD: 640100 NY-Richmond-Staten Island</t>
  </si>
  <si>
    <t>LV 2 - GREENWOOD.25730-14.SUBSTATION PHYSICAL SECURITY SYSTEM UPGRADE</t>
  </si>
  <si>
    <t>Greenwood Substation TD: 610100 NY-Kings-Brooklyn</t>
  </si>
  <si>
    <t xml:space="preserve">LV 2 - E-0ES3006-269 - INSTALL FIRE SUPPRESSION SYSTEMS AT 57 PUMPING PLANTS AT
VARIOUS SUBSTATIONS.
</t>
  </si>
  <si>
    <t>East 147th Street Cooling Plant TD: 600100 NY-Bronx-Bronx</t>
  </si>
  <si>
    <t>LV 2 - 25602-14.EAST 15TH ST PURS SUBSTATION - 2014 STORM HARDENING PROJECT</t>
  </si>
  <si>
    <t>East 15th And 16th Streets And TD: 620100 NY-NY-Manhattan</t>
  </si>
  <si>
    <t>L2_F14-07124-WMK_MILWOOD WEST FEEDER 7W42</t>
  </si>
  <si>
    <t>Op, Village Of Mount Kisco TD: 555601 NY-Westchester-Mount Kisco-Mount Ki</t>
  </si>
  <si>
    <t>LV 2 - C-1XC2000-210 - SOFTWARE DEVELOP FOR NYISO TRANSMISSION OWNER DATA REPORTING SYSTEM</t>
  </si>
  <si>
    <t>Millwood Substation TD: 553600 NY-Westchester-New Castle</t>
  </si>
  <si>
    <t>LV 2 - E-8ET0508-585 - ROW STORM WATER MANAGEMENT</t>
  </si>
  <si>
    <t>LV 2 - E-2ES8501-269 - INSTALL MO DISC SW AND DTT EQ AT W65 ST, W49 ST, W42 ST</t>
  </si>
  <si>
    <t>LV2_CITY ISLAND OH LAYOUT</t>
  </si>
  <si>
    <t>L2.24617-12.BUCHANAN - REPLACEMENT OF Y94 OVERHEAD BYPASS WITH SOLID DIELECTRIC CABLES &amp; WATER COOLING</t>
  </si>
  <si>
    <t>L2_25921-14_BROWNSVILLE - TRANSFORMER TR-5 REPLACEMENT</t>
  </si>
  <si>
    <t>LV 2 - QUEENSBRIDGE.23080-08.REPLACE DELUGE VALVE ENCLOSURES</t>
  </si>
  <si>
    <t>LV 2 - JAMAICA.25728-14.PHYSICAL SECURITY SYSTEM UPGRADE</t>
  </si>
  <si>
    <t>Jamaica Substation TD: 630100 NY-Queens-Queens</t>
  </si>
  <si>
    <t>L2_R14-01184-1-4 SSA_NICHOLAS AVE ESTATES</t>
  </si>
  <si>
    <t>LV 2 - E40TH ST.25970-14.REPLACE OVERDUTIED 13.8KV CIRCUIT BREAKERS</t>
  </si>
  <si>
    <t>East 40th Substation TD: 620100 NY-NY-Manhattan</t>
  </si>
  <si>
    <t>L2_F13-02750-B_GRAVESEND LOOP</t>
  </si>
  <si>
    <t>L2_Z14-06612-WC</t>
  </si>
  <si>
    <t>Op, Tov Ossining TD: 554200 NY-Westchester-Ossining</t>
  </si>
  <si>
    <t>LV 2 - EAST RIVER.25185-12.EAST RIVER UNIT 70 STEAM SEND OUT DESUPERHEATER UPGRADE PHASE II</t>
  </si>
  <si>
    <t>LV 2 - P1402301-B</t>
  </si>
  <si>
    <t>L2_R14-3061-B_ERSKAINE ST</t>
  </si>
  <si>
    <t>L 2_Z14-06342-WB</t>
  </si>
  <si>
    <t>Op, Village Of Bronxville TD: 552401 NY-Westchester-Eastchester-Bronxvil</t>
  </si>
  <si>
    <t>L2_F13-02751-B_GRAVESEND LOOP</t>
  </si>
  <si>
    <t>LV 2 - E-9EP5008-718 - REPLACE UNIT S/S TA-52</t>
  </si>
  <si>
    <t>LV 2 - E-1ES6503-269 - INST.NEW 138KV EQUIP.TO MITIGATE OVERLOAD TO INCLUDE DISCONNECT SWITCHES @ GREENWOOD S/S.</t>
  </si>
  <si>
    <t>L2.23615-09.DUNWOODIE SOUTH - DC SYSTEM UPGRADE</t>
  </si>
  <si>
    <t>Dunwoodie-Granite Hill Substation TD: 551800 NY-Westchester-Yonkers</t>
  </si>
  <si>
    <t>L2_S14-03308_WATCHTOWERS_55 PROSPECT ST</t>
  </si>
  <si>
    <t>LV 2 - NEW FEEDER POSITIONS 74N AND 94N FOR NEW FEEDERS 51M21 &amp; 51M22</t>
  </si>
  <si>
    <t>West 42nd Street Substation TD: 620100 NY-NY-Manhattan</t>
  </si>
  <si>
    <t>Sprain Brook Substation TD: 551800 NY-Westchester-Yonkers</t>
  </si>
  <si>
    <t>216TH STREET BETWEEN 39TH AVE AND LUKE PLACE</t>
  </si>
  <si>
    <t>L2_W64 &amp; W79 TOWER UPGRADE</t>
  </si>
  <si>
    <t>L2 - PQVIEW SYSTEM UPGRADE</t>
  </si>
  <si>
    <t>LV 2 - PARKCHESTER.25650-14.REPLACE OVERDUTIED 13KV CIRCUIT BREAKERS</t>
  </si>
  <si>
    <t>Parkchester Substation TD: 600100 NY-Bronx-Bronx</t>
  </si>
  <si>
    <t>LV 2 - CHERRY ST.24691-12.REPLACEMENT OF 69/13.8KV, 58MVA TRANSFORMER NO 1</t>
  </si>
  <si>
    <t>Cherry Street Substation TD: 620100 NY-NY-Manhattan</t>
  </si>
  <si>
    <t>LV 2 - EAST RIVER.24686-12.UNIT 7 GENERATOR FEEDER PROTECTION UPGRADE</t>
  </si>
  <si>
    <t>LV 2 - P13-7098-M</t>
  </si>
  <si>
    <t>L2_26069-14_ASTORIA EAS AND CORONA SUBSTATIONS - RELAY PROTECTION UPGRADE FOR FEEDER 34182</t>
  </si>
  <si>
    <t>Corona Substation TD: 630100 NY-Queens-Queens</t>
  </si>
  <si>
    <t>Pipe Enhancement Program Feeders M51 &amp; M52</t>
  </si>
  <si>
    <t>L 2_S12-08055-Q</t>
  </si>
  <si>
    <t>L2_P14-7602-X_RECONSTRUCTION OF SOUTHERN BOULEVARD_ELEC</t>
  </si>
  <si>
    <t>LV 2 - PLYMOUTH.25137-13.REPLACE FIRE DETECTION</t>
  </si>
  <si>
    <t>Plymouth Substation TD: 610100 NY-Kings-Brooklyn</t>
  </si>
  <si>
    <t>LV 2 - E-0ES0501-269 - INSTALL NEW L.V H.V TEST SETS</t>
  </si>
  <si>
    <t>Harrison Substation TD: 552801 NY-Westchester-Harrison-Harrison</t>
  </si>
  <si>
    <t>ANNUAL ORDERS RESIDENTIAL SUBDIVISIONS-BRONX</t>
  </si>
  <si>
    <t>L2_26106-15_FEDERS M51 &amp; M52 PIPE ENHANCEMENT- 925FT. (50%)_BROADWAY</t>
  </si>
  <si>
    <t>L2_F14-07125-WC</t>
  </si>
  <si>
    <t>Op, City Of White Plains TD: 551700 NY-Westchester-White Plains</t>
  </si>
  <si>
    <t>LV 2 - P14-07213-Q</t>
  </si>
  <si>
    <t>LV 2 - P14-7592-X</t>
  </si>
  <si>
    <t>LV 2 - E-8ET0505-585 - LPFF FEEDER RESERVOIR REPLACEMENT       @EAST RIVER SUBSTATION</t>
  </si>
  <si>
    <t>LV 2 - VARIOUS.25417-13.INSTALLATION OF NITROGEN PUMPS</t>
  </si>
  <si>
    <t>LV 2 - C-9XC9807-241 - PURCHASE COMPUTER EQUIPMENT FOR         ELECTRIC DISTRIBUTION CONTROL CENTER    UPGRADES</t>
  </si>
  <si>
    <t>OP, New York-No Tax District (Meters)</t>
  </si>
  <si>
    <t>L2_S13-02073-M_860 WASHINGTON ST</t>
  </si>
  <si>
    <t>L2_STRATEGIC AMR HARD TO READ METERS ELECTRIC</t>
  </si>
  <si>
    <t>LV 2 - ELMSFORD.25453-13.GROUND GRID REINFORCEMENT</t>
  </si>
  <si>
    <t>Elmsford Substation TD: 552600 NY-Westchester-Greenburgh</t>
  </si>
  <si>
    <t>LV 2 - FRESH KILLS.25091-12.FIRE PROTECTION SERVICE NEW WATER SUPPLY LINE</t>
  </si>
  <si>
    <t>L2_S13-02158-M</t>
  </si>
  <si>
    <t>LV 2 - 25497-13.TRADE CENTER SUBSTATION - 2014 STORM HARDENING PROJECT</t>
  </si>
  <si>
    <t>Trade Center Substation TD: 620100 NY-NY-Manhattan</t>
  </si>
  <si>
    <t>L2.25460-13.E13TH ST. - REPLACEMENT OF TR 11</t>
  </si>
  <si>
    <t>LV 2 - E-2ES8410-269.PURCHASE AND INSTALL AC HVTS, ASSOCIATED EQUIPMENT AND POWER SUPPLY</t>
  </si>
  <si>
    <t>L2.1ES6709-269.345KV CKT.BRK.PURCHASE</t>
  </si>
  <si>
    <t>LV 2 - S13-06192-M</t>
  </si>
  <si>
    <t>LV 2 - E-8ED3231-453 - EAST 4 NEW CUBICLES 61E, 71E, 81W &amp; 91W AT CORONA  S/S</t>
  </si>
  <si>
    <t>L2_P14-02312-B_HWK104BA_BROOKLYN WATERFRONT GREENWAY</t>
  </si>
  <si>
    <t>LV 2 - Z11-02816-M</t>
  </si>
  <si>
    <t>LV 2 - GOWANUS.23195-08.COOLING TOWER 1&amp;2 REPLACEMENT</t>
  </si>
  <si>
    <t>Astoria Subst/LNG Plant TD: 630100 NY-Queens-Queens</t>
  </si>
  <si>
    <t>L 2_S13-08028-Q</t>
  </si>
  <si>
    <t>LV 2 - ELMSFORD.23874-10.SPCC IMPROVEMENTS</t>
  </si>
  <si>
    <t>L 2_S12-02022-M</t>
  </si>
  <si>
    <t>HWMP 116 RECONSTRUCTION OF  ASTOR PLACE/COOPER SQUARE</t>
  </si>
  <si>
    <t>8ES3532.DC SYSTEM UPGRADE GREENWOOD</t>
  </si>
  <si>
    <t>L2_C14-60057-WTC_MC-10127_VALERIA, 341 FURNACE DOCK RD</t>
  </si>
  <si>
    <t xml:space="preserve">L2_Z15-06523_x000D_
</t>
  </si>
  <si>
    <t>Op, Village Of Briarcliff Manor (Ossining) TD: 554201 NY-Westchester-Ossining-BriarcliffM</t>
  </si>
  <si>
    <t>HWPLZOO4M (MED-622)- RECONSTRUCTION OF PERSHING SQ</t>
  </si>
  <si>
    <t>L2_S08-06022-M_DURST ORG</t>
  </si>
  <si>
    <t>LV 2 - C-9XC9815-241 - INTEGRATE MACHINE LEARNING MODELS       DECISION SUPPORT ENGINEERING            PLANNING TOOL</t>
  </si>
  <si>
    <t>S12-02037-M_136-140 W 42ND ST</t>
  </si>
  <si>
    <t>L2_S12-02082-M_605 W. 42ND ST</t>
  </si>
  <si>
    <t>LV 2 - E-7EP9830-718 - 70 FDE FAN SWITCHGEAR REFURBISHMENT</t>
  </si>
  <si>
    <t>LV 2 - E-9ET1102-585 - INSTALL NEW FEEDERS 15031, 15032 DYNAMIC RATING SYSTEM</t>
  </si>
  <si>
    <t>L2_S12-02175-M_551 10TH AV</t>
  </si>
  <si>
    <t>LV 2 - E-2EP2507-718 - 70 IDW Fan Switchgear</t>
  </si>
  <si>
    <t>LV 2 - E-7EP9712-718 - 70 IDE FAN SWITCHGEAR REFURBISHMENT</t>
  </si>
  <si>
    <t>LV 2 - E-2EP2506-718 - 70 FDW FAN SWTCH&amp;TRNSFMR REPLACE 1</t>
  </si>
  <si>
    <t>NYSDOT - D262399</t>
  </si>
  <si>
    <t>LV 2 - Z14-02906-M</t>
  </si>
  <si>
    <t>LV 2 - E-9ES1112-269 - VARIOUS SUBSTATION RELAY MODIFICATION</t>
  </si>
  <si>
    <t>Woodrow Substation TD: 640100 NY-Richmond-Staten Island</t>
  </si>
  <si>
    <t>L2_S13-03485-B_33 BOND ST</t>
  </si>
  <si>
    <t>Electric Subtotal</t>
  </si>
  <si>
    <t>Other Projects (Under $1M)</t>
  </si>
  <si>
    <t>CECONY Electric Total</t>
  </si>
  <si>
    <t xml:space="preserve">       Transfers / Adjustments </t>
  </si>
  <si>
    <t>h0.50</t>
  </si>
  <si>
    <t>h0.75</t>
  </si>
  <si>
    <t>h1.75</t>
  </si>
  <si>
    <t>h0.25</t>
  </si>
  <si>
    <t>h3.00</t>
  </si>
  <si>
    <t>h2.25</t>
  </si>
  <si>
    <t>Amort</t>
  </si>
  <si>
    <t>h3.25</t>
  </si>
  <si>
    <t>h2.75</t>
  </si>
  <si>
    <t>h2.00</t>
  </si>
  <si>
    <t>h1.25</t>
  </si>
  <si>
    <t>h1.00</t>
  </si>
  <si>
    <t>h1.50</t>
  </si>
  <si>
    <t xml:space="preserve">   11.88</t>
  </si>
  <si>
    <t xml:space="preserve">  None</t>
  </si>
  <si>
    <t xml:space="preserve">          (A)</t>
  </si>
  <si>
    <t xml:space="preserve">     18</t>
  </si>
  <si>
    <t xml:space="preserve">   5.56</t>
  </si>
  <si>
    <t xml:space="preserve">   11.25</t>
  </si>
  <si>
    <t xml:space="preserve">     20</t>
  </si>
  <si>
    <t xml:space="preserve">   4.75</t>
  </si>
  <si>
    <t xml:space="preserve">   5.28</t>
  </si>
  <si>
    <t xml:space="preserve">   5.00</t>
  </si>
  <si>
    <t xml:space="preserve">     12</t>
  </si>
  <si>
    <t xml:space="preserve">   7.50</t>
  </si>
  <si>
    <t xml:space="preserve">     15</t>
  </si>
  <si>
    <t xml:space="preserve">   6.67</t>
  </si>
  <si>
    <t>Type of Plant Included in Subaccounts Used (Listed in the Order Presented in Col. (a), Above)</t>
  </si>
  <si>
    <t>Line Transformers - Overhead</t>
  </si>
  <si>
    <t>Line Transformers - Underground</t>
  </si>
  <si>
    <t>Services - Overhead</t>
  </si>
  <si>
    <t>Services - Underground</t>
  </si>
  <si>
    <t>Meters - Electro-mechanical</t>
  </si>
  <si>
    <t>Meters - Solid-state</t>
  </si>
  <si>
    <t>Meter Installations - Electro-mechanical</t>
  </si>
  <si>
    <t>Meter Installations - Solid-state</t>
  </si>
  <si>
    <t>Street Lighting and Signal Systems - Overhead</t>
  </si>
  <si>
    <t>Street Lighting and Signal Systems - Underground</t>
  </si>
  <si>
    <t>Misc. Intangible Plant - Capitalized Software - 5 Year Recovery</t>
  </si>
  <si>
    <t>Misc. Intangible Plant - Capitalized Software - 10 Year Recovery</t>
  </si>
  <si>
    <t>Misc. Intangible Plant - Capitalized Software - 15 Year Recovery</t>
  </si>
  <si>
    <t>Electronic Data Processing Equip. - Placed in service subsequent to Dec. 31, 1994</t>
  </si>
  <si>
    <t>Other Office Furniture &amp; Equipment - Placed in service prior to Jan. 1, 1995</t>
  </si>
  <si>
    <t>Other Office Furniture &amp; Equipment - Placed in service subsequent to Dec. 31, 1994</t>
  </si>
  <si>
    <t>Stores Equipment - Plant placed in service prior to Jan. 1, 1995</t>
  </si>
  <si>
    <t>Stores Equipment - Plant placed in service subsequent to Dec. 31, 1994</t>
  </si>
  <si>
    <t>Tools, Shop &amp; Garage Equipment - Placed in service prior to Jan. 1, 1995</t>
  </si>
  <si>
    <t>Tools, Shop &amp; Garage Equipment - Placed in service subsequent to Dec. 31, 1994</t>
  </si>
  <si>
    <t>Laboratory Equipment - Placed in service prior to Jan. 1, 1995</t>
  </si>
  <si>
    <t>Laboratory Equipment - Placed in service subsequent to Dec. 31, 1994</t>
  </si>
  <si>
    <t>Power Operated Equipment - Placed in service subsequent to Dec. 31, 1994</t>
  </si>
  <si>
    <t>Communication Equipment - Placed in service subsequent to Dec. 31, 1994</t>
  </si>
  <si>
    <t>Miscellaneous Equipment - Placed in service prior to Jan. 1, 1995</t>
  </si>
  <si>
    <t>Miscellaneous Equipment - Placed in service subsequent to Dec. 31, 1994</t>
  </si>
  <si>
    <t>Method Used to Compute the Depreciable Plant Base (Col. (b)):</t>
  </si>
  <si>
    <t>A 13-month average based on the book cost that the monthly provision for depreciation</t>
  </si>
  <si>
    <t>was computed. Average balances indicated for Common Utility Plant are only the</t>
  </si>
  <si>
    <t xml:space="preserve">portion applicable to Electric Plant.  </t>
  </si>
  <si>
    <t>Provisions for Depreciation in Addition to Depreciation Provided by Application of Reported Rates</t>
  </si>
  <si>
    <t>Recovery of depreciation reserve deficiency in the amount of $17.279 million annually.</t>
  </si>
  <si>
    <t>Notes:</t>
  </si>
  <si>
    <t>(A) Method of depreciation is a fixed dollar amortization.</t>
  </si>
  <si>
    <t>(B) Not available</t>
  </si>
  <si>
    <t>Balance December 31, 2014</t>
  </si>
  <si>
    <t>Balance December 31, 2015</t>
  </si>
  <si>
    <t>Item 3</t>
  </si>
  <si>
    <t xml:space="preserve">Segregation of operation and maintenance expenses </t>
  </si>
  <si>
    <t>applicable to Common Utility Plant is not a matter of</t>
  </si>
  <si>
    <t xml:space="preserve">record in the form requested.  Percentage allocation </t>
  </si>
  <si>
    <t>represents estimated average use.</t>
  </si>
  <si>
    <t xml:space="preserve">Depreciation Expense on Common Utility </t>
  </si>
  <si>
    <t>(A)83%</t>
  </si>
  <si>
    <t>(A)17%</t>
  </si>
  <si>
    <t>Plant for the year 2014</t>
  </si>
  <si>
    <t>(A) Common Utility Plant and Accumulated Provision for Depreciation and Amortization of Common Utility Plant</t>
  </si>
  <si>
    <t>are not segregated by department in the books of accounts. The percentage of 83% to the electric department</t>
  </si>
  <si>
    <t>and 17% to the gas department as reported above represent the estimated average use of Total Common</t>
  </si>
  <si>
    <t>Utility Plant. Common Utility Plant for Steam Operations is accounted for by charges to Steam Operating expenses</t>
  </si>
  <si>
    <t>and credits to Other Operating Revenues, Account 455 - Interdepartmental Rents and Account 414 - Other</t>
  </si>
  <si>
    <t>Utility Operating Revenue.</t>
  </si>
  <si>
    <t>Gas Turbine</t>
  </si>
  <si>
    <t>Ramapo Substation</t>
  </si>
  <si>
    <t>New York - New Jersey State Line</t>
  </si>
  <si>
    <t>Pleasant Valley Substation</t>
  </si>
  <si>
    <t>New York - Connect.</t>
  </si>
  <si>
    <t>Millwood Substat., via Eastview Sub.</t>
  </si>
  <si>
    <t>Sprainbrook</t>
  </si>
  <si>
    <t>Sprainbrook Substation</t>
  </si>
  <si>
    <t>Dunwoodie Substation</t>
  </si>
  <si>
    <t>Fresh Kills Substation</t>
  </si>
  <si>
    <t>Goethals Substation</t>
  </si>
  <si>
    <t>West Haverstraw Terminal</t>
  </si>
  <si>
    <t>Ladentown Sw. Sta. (Note 1)</t>
  </si>
  <si>
    <t>Ramapo Substation via Ladentown Sub.</t>
  </si>
  <si>
    <t xml:space="preserve">Buchanan Substation (Note 2) </t>
  </si>
  <si>
    <t xml:space="preserve">Millwood Substation  </t>
  </si>
  <si>
    <t>Buchanan   Substation</t>
  </si>
  <si>
    <t>New York - New Jersey State Line (Note 3)</t>
  </si>
  <si>
    <t xml:space="preserve">Buchanan Substation </t>
  </si>
  <si>
    <t xml:space="preserve">Millwood Substation </t>
  </si>
  <si>
    <t>Dunwoodie Substation Via Pleasantville Sub., Wood St. Sub.  &amp; E. Fishkill Sub.</t>
  </si>
  <si>
    <t>Ramapo</t>
  </si>
  <si>
    <t>Rock Tavern</t>
  </si>
  <si>
    <t>Millwood Substation Via Wood St. Sub.</t>
  </si>
  <si>
    <t>Pleasant Valley</t>
  </si>
  <si>
    <t>Dunwoodie  via Mott Haven S/S</t>
  </si>
  <si>
    <t>Rainey  Substation</t>
  </si>
  <si>
    <t>Rainey Substation</t>
  </si>
  <si>
    <t>Farragut Substation</t>
  </si>
  <si>
    <t>East 13th St. Substation</t>
  </si>
  <si>
    <t>Gowanus Substation</t>
  </si>
  <si>
    <t>Tremont Substation</t>
  </si>
  <si>
    <t>West 49th St. Substation</t>
  </si>
  <si>
    <t>East 13th Street Substation</t>
  </si>
  <si>
    <t>Dunwoodie  Substation</t>
  </si>
  <si>
    <t>Westchester/Nassau;  County Line</t>
  </si>
  <si>
    <t>Mid Arthur Kill</t>
  </si>
  <si>
    <t>Goethals</t>
  </si>
  <si>
    <t>Sprainbrook,  Waterway</t>
  </si>
  <si>
    <t>Sherman Creek Substation (Note 4)</t>
  </si>
  <si>
    <t>Academy</t>
  </si>
  <si>
    <t>Goethals Station</t>
  </si>
  <si>
    <t>Buchanan Substation</t>
  </si>
  <si>
    <t>Peekskill Refuse Plant</t>
  </si>
  <si>
    <t>Elmsford Substation</t>
  </si>
  <si>
    <t>White Plains Substation</t>
  </si>
  <si>
    <t>Webster Av</t>
  </si>
  <si>
    <t>N. Botanical Sq.</t>
  </si>
  <si>
    <t>Elmsford Sub. Via White Plains</t>
  </si>
  <si>
    <t>Harrison Substation</t>
  </si>
  <si>
    <t>Ossining Substation</t>
  </si>
  <si>
    <t>Dunwoodie North Substation</t>
  </si>
  <si>
    <t>Washington St. Substation</t>
  </si>
  <si>
    <t>Overhead Steel Towers</t>
  </si>
  <si>
    <t>Overhead</t>
  </si>
  <si>
    <t>Underground</t>
  </si>
  <si>
    <t>Overhead  Steel Towers</t>
  </si>
  <si>
    <t>Overhead Wood Poles</t>
  </si>
  <si>
    <t>2,493,000A</t>
  </si>
  <si>
    <t>2,156,000A</t>
  </si>
  <si>
    <t>795,000A &amp; 2,493,000A</t>
  </si>
  <si>
    <t>795,000A</t>
  </si>
  <si>
    <t>1,172,000A</t>
  </si>
  <si>
    <t>1,590,000A</t>
  </si>
  <si>
    <t>2,385,000A &amp; 2,493,000A</t>
  </si>
  <si>
    <t>927,000A</t>
  </si>
  <si>
    <t>2,000,000C &amp;2,500,000C</t>
  </si>
  <si>
    <t>2,000,000C</t>
  </si>
  <si>
    <t>2,000,000C, &amp;2,500,000C</t>
  </si>
  <si>
    <t>2,500,000C</t>
  </si>
  <si>
    <t>2,500,000C &amp;3,000,000C</t>
  </si>
  <si>
    <t>795,000A &amp;804,000A</t>
  </si>
  <si>
    <t>795,000A &amp;2,156,000A</t>
  </si>
  <si>
    <t>336,000A</t>
  </si>
  <si>
    <t>600,000C</t>
  </si>
  <si>
    <t>500,000C</t>
  </si>
  <si>
    <t>500,000A</t>
  </si>
  <si>
    <t>350,000C</t>
  </si>
  <si>
    <t>1,500,000C &amp;2,500,000C</t>
  </si>
  <si>
    <t>Cedar Street Substation</t>
  </si>
  <si>
    <t>Tee at North; Columbus Ave</t>
  </si>
  <si>
    <t>Washington st</t>
  </si>
  <si>
    <t>Cedar Street</t>
  </si>
  <si>
    <t>Sherman Creek Substation</t>
  </si>
  <si>
    <t>East 179th St. Substation</t>
  </si>
  <si>
    <t>E. 179th Street Substation</t>
  </si>
  <si>
    <t>Parkchester Substation</t>
  </si>
  <si>
    <t>Hellgate  Substation</t>
  </si>
  <si>
    <t>Dunwoodie South Substation</t>
  </si>
  <si>
    <t>Hellgate</t>
  </si>
  <si>
    <t>Astoria</t>
  </si>
  <si>
    <t>Mott Haven Substation</t>
  </si>
  <si>
    <t>Dunwoodie South</t>
  </si>
  <si>
    <t>Rockview</t>
  </si>
  <si>
    <t>Astoria Substation</t>
  </si>
  <si>
    <t>Corona Substation</t>
  </si>
  <si>
    <t>Jamaica Substation</t>
  </si>
  <si>
    <t>Queens/Nassau; County Line; (Valley - Stream)</t>
  </si>
  <si>
    <t>Queensbridge Substation</t>
  </si>
  <si>
    <t>Vernon Substation</t>
  </si>
  <si>
    <t xml:space="preserve">Vernon </t>
  </si>
  <si>
    <t>Glendale</t>
  </si>
  <si>
    <t>Vernon Substation &amp; Tap</t>
  </si>
  <si>
    <t>Newtown Substation</t>
  </si>
  <si>
    <t>Greenwood  Substation</t>
  </si>
  <si>
    <t>Greenwood Substation</t>
  </si>
  <si>
    <t>Bensonhurst Substation</t>
  </si>
  <si>
    <t>Tee at Marcy Ave.  Division Ave</t>
  </si>
  <si>
    <t>Kent Avenue Substation</t>
  </si>
  <si>
    <t>Fox Hills Substation</t>
  </si>
  <si>
    <t>Hudson Avenue   Substation</t>
  </si>
  <si>
    <t>Farragut  Substation</t>
  </si>
  <si>
    <t>Cherry St. Substation</t>
  </si>
  <si>
    <t>E. 13th Street Substation</t>
  </si>
  <si>
    <t>Brownsville     Substation</t>
  </si>
  <si>
    <t>East 13th Street  Substation</t>
  </si>
  <si>
    <t>East 29th Street  Substation</t>
  </si>
  <si>
    <t>East River;   Gen. Station</t>
  </si>
  <si>
    <t>East 75th Street  Substation</t>
  </si>
  <si>
    <t>West 110th Street  Substation</t>
  </si>
  <si>
    <t>Tee Vicinity East 74th Street</t>
  </si>
  <si>
    <t>World Trade Center; Via Seaport Subst.</t>
  </si>
  <si>
    <t>Farragut</t>
  </si>
  <si>
    <t>Eastview Substation</t>
  </si>
  <si>
    <t>Wainwright Substation</t>
  </si>
  <si>
    <t>N.H.R.R.  Substation</t>
  </si>
  <si>
    <t>Tee Vicinity</t>
  </si>
  <si>
    <t>Lake Success Line (Lake Success)</t>
  </si>
  <si>
    <t>West 42nd Street Substation</t>
  </si>
  <si>
    <t>West 49th Street Substation - With; Tap to West 50th</t>
  </si>
  <si>
    <t>West 65th Street Substation</t>
  </si>
  <si>
    <t xml:space="preserve">West 49th Street Substation </t>
  </si>
  <si>
    <t>West 110th Street Substation</t>
  </si>
  <si>
    <t>Tap at 1st Avenue and 71st Street</t>
  </si>
  <si>
    <t>East 75th Street Substation</t>
  </si>
  <si>
    <t xml:space="preserve">Vernon Substation </t>
  </si>
  <si>
    <t>East 40th Street Substation-With; Tap To Waterside &amp; Murray Hill Substation</t>
  </si>
  <si>
    <t>Tee at 65th Street; &amp; Amsterdam Avenue</t>
  </si>
  <si>
    <t>East 36th Street Substation</t>
  </si>
  <si>
    <t>Tee at 29th Street; &amp; First Avenue</t>
  </si>
  <si>
    <t>Woodrow  Substation</t>
  </si>
  <si>
    <t xml:space="preserve">Eastview Substation </t>
  </si>
  <si>
    <t>Grasslands Substation</t>
  </si>
  <si>
    <t>Parkview Substation</t>
  </si>
  <si>
    <t>1,250,000C &amp;1,500,000C</t>
  </si>
  <si>
    <t>1,500,000C &amp;2,500,000C 2,000,000C</t>
  </si>
  <si>
    <t>1,500,000C</t>
  </si>
  <si>
    <t>2,500,000C &amp; 2,000,000C</t>
  </si>
  <si>
    <t>1,500,000C &amp;2,000,000C</t>
  </si>
  <si>
    <t>900,000C</t>
  </si>
  <si>
    <t>1,500,000C &amp;2,000,000C &amp;2,500,000C</t>
  </si>
  <si>
    <t>500,000C &amp;2,500,000C</t>
  </si>
  <si>
    <t xml:space="preserve">2,000,000C &amp;2,500,000C </t>
  </si>
  <si>
    <t>350,000C, 750,000C &amp;2,000,000C</t>
  </si>
  <si>
    <t>1,500,000C &amp;2,000,000C &amp;3,000,000C</t>
  </si>
  <si>
    <t>470,000A</t>
  </si>
  <si>
    <t>750,000C, 2,000,000C; &amp;2,500,000C</t>
  </si>
  <si>
    <t>3,000,000C</t>
  </si>
  <si>
    <t>Note 1:</t>
  </si>
  <si>
    <t>Facilities jointly owned by Consolidated Edison Company of New York, Inc. and</t>
  </si>
  <si>
    <t>Orange and Rockland Utilities, Inc. (Consolidated Edison Compamy of New York, Inc.</t>
  </si>
  <si>
    <t>66 2/3% and Orange and Rockland Utilities, Inc. 33 1/3%)</t>
  </si>
  <si>
    <t>Cost reported is applicable to Consolidated Edison Company of New York, Inc. ownership.</t>
  </si>
  <si>
    <t>Note 2:</t>
  </si>
  <si>
    <t>85% and Orange and Rockland Utilities, Inc. 15%) from Ramapo Substation to the</t>
  </si>
  <si>
    <t>Rockland - Westchester County line.</t>
  </si>
  <si>
    <t>Note 3:</t>
  </si>
  <si>
    <t>Land for line owned by Orange and Rockland Utilities, Inc. Consolidated Edison Compamy</t>
  </si>
  <si>
    <t>of New York, Inc. owns 100% of the towers and one of the circuit conductors Orange and</t>
  </si>
  <si>
    <t>Rockland Utilities owns 100%  of the second circuit conductor.</t>
  </si>
  <si>
    <t>Note 4:</t>
  </si>
  <si>
    <t>Facilities acquired from Cogen Technologies Linden, Ltd. (Linden New Jersey)</t>
  </si>
  <si>
    <t>Note A:</t>
  </si>
  <si>
    <t>Underground cables are high pressure type and overhead cables are aluminum conductors</t>
  </si>
  <si>
    <t>Note B:</t>
  </si>
  <si>
    <t>Column (M) also includes conduit costs where applicable</t>
  </si>
  <si>
    <t>( ):</t>
  </si>
  <si>
    <t>Indicates Reduction</t>
  </si>
  <si>
    <t>Kero</t>
  </si>
  <si>
    <t>Oil</t>
  </si>
  <si>
    <t>Mcf</t>
  </si>
  <si>
    <t>Barrels</t>
  </si>
  <si>
    <t>Running Total</t>
  </si>
  <si>
    <t>Total for All Pages</t>
  </si>
  <si>
    <t>Total for Page 352/353-B</t>
  </si>
  <si>
    <t>Total for Page 352/353-A</t>
  </si>
  <si>
    <t>Administrative And General</t>
  </si>
  <si>
    <t>Construction Mgt Operation</t>
  </si>
  <si>
    <t>Engineering</t>
  </si>
  <si>
    <t>Labor Overheads</t>
  </si>
  <si>
    <t xml:space="preserve"> Capacity </t>
  </si>
  <si>
    <t>Entergy Nuclear Northeast</t>
  </si>
  <si>
    <t>IU</t>
  </si>
  <si>
    <t>ISO New England</t>
  </si>
  <si>
    <t>PJM Interconnection</t>
  </si>
  <si>
    <t>New York University</t>
  </si>
  <si>
    <t>LU</t>
  </si>
  <si>
    <t>Linden Cogeneration</t>
  </si>
  <si>
    <t>INDECK/Corinth</t>
  </si>
  <si>
    <t>Montefiore Med. Ctr.</t>
  </si>
  <si>
    <t>Brooklyn Navy Yard</t>
  </si>
  <si>
    <t>Riverbay</t>
  </si>
  <si>
    <t>The Bronx Zoo</t>
  </si>
  <si>
    <t>Astoria Energy</t>
  </si>
  <si>
    <t>New York Independent System Op.</t>
  </si>
  <si>
    <t xml:space="preserve">Morgan Stanley </t>
  </si>
  <si>
    <t>Credit Suisse</t>
  </si>
  <si>
    <t>Exelon</t>
  </si>
  <si>
    <t>Shell</t>
  </si>
  <si>
    <t>Citigroup</t>
  </si>
  <si>
    <t>Macquarie</t>
  </si>
  <si>
    <t>BP Corporation</t>
  </si>
  <si>
    <t>Merrill Lynch Commodities</t>
  </si>
  <si>
    <t>JP Morgan Chase</t>
  </si>
  <si>
    <t>Barclays Capital</t>
  </si>
  <si>
    <t>Bank of Montreal</t>
  </si>
  <si>
    <t>Noble Americas</t>
  </si>
  <si>
    <t>New York State Electric &amp; Gas</t>
  </si>
  <si>
    <t>Purchased Pwr-Adjustments</t>
  </si>
  <si>
    <t>Other Items</t>
  </si>
  <si>
    <t xml:space="preserve"> See Inserted Pages</t>
  </si>
  <si>
    <t>Electric &amp; Steam</t>
  </si>
  <si>
    <t>Electric, Gas, &amp; Steam</t>
  </si>
  <si>
    <t>Billing Projects</t>
  </si>
  <si>
    <t>Deffered - Other</t>
  </si>
  <si>
    <t>FUEL DEFERRAL CURRENT PERIOD</t>
  </si>
  <si>
    <t>RECOVER ENERGY COST DEFER BUTANE FUEL PURCH</t>
  </si>
  <si>
    <t>RECOV ENERGY COST MSC1/BGS FP</t>
  </si>
  <si>
    <t>RECOVER ENERGY COST DEFERRAL MAC</t>
  </si>
  <si>
    <t>RECOVER ENERGY COST DEFER MSC 2</t>
  </si>
  <si>
    <t>RECOVER ENERGY COST DEFER MSC 4</t>
  </si>
  <si>
    <t>DEF FUEL NOT SUBJECT TO RECONCILIATION</t>
  </si>
  <si>
    <t>HEDGE BROKER COMMISSION ELEC FINANCIAL</t>
  </si>
  <si>
    <t>HEDGE OPTION PREMIUM GAS FINANCIAL</t>
  </si>
  <si>
    <t>HEDGE REALIZED LOSS GAS FINANCIAL</t>
  </si>
  <si>
    <t>HEDGE REALIZED LOSS AND OPTION PREMIUM ELEC FINANCIAL</t>
  </si>
  <si>
    <t>ST HEDGE UNREALIZED LOSS ELEC FINANCIAL</t>
  </si>
  <si>
    <t>ST HEDGE UNREALIZED LOSS GAS FINANCIAL</t>
  </si>
  <si>
    <t>HEDGE COMMISSION GAS FINANCIAL</t>
  </si>
  <si>
    <t>INTEREST REC RDM</t>
  </si>
  <si>
    <t>PENSIONS</t>
  </si>
  <si>
    <t>RATE CASE PENSION DEFER</t>
  </si>
  <si>
    <t>RATE CASE OPEB</t>
  </si>
  <si>
    <t>EARLY RETIREMENT TERMINATION BENEFITS</t>
  </si>
  <si>
    <t>SFAS 109 FLOWTHRU DEPRECIATION PLANT</t>
  </si>
  <si>
    <t>SFAS 109 FLOWTHRU NONDEPRECIATION</t>
  </si>
  <si>
    <t>SUPERFUND MANUFACTURE GAS PLANT SITES</t>
  </si>
  <si>
    <t>WKRS COMP RESERVE</t>
  </si>
  <si>
    <t>MTA GRT CURRENT YEAR</t>
  </si>
  <si>
    <t>MTA SURCHARGE INCOME TAX CURRENT</t>
  </si>
  <si>
    <t>MTA SIT PRIOR</t>
  </si>
  <si>
    <t>MTA DEFERRED SIT ALL YEARS</t>
  </si>
  <si>
    <t>MTA GRT PRIOR</t>
  </si>
  <si>
    <t>PROPERTY TAX REDUCTION COST TO ACHIEVE</t>
  </si>
  <si>
    <t>RATE CASE DEFER</t>
  </si>
  <si>
    <t>GAC UNDERCOLLECTION DEFERRAL</t>
  </si>
  <si>
    <t>LT HEDGE UNREALIZED LOSS ELEC FINANCIAL</t>
  </si>
  <si>
    <t>ADDITIONAL 18A ASSESSMENT</t>
  </si>
  <si>
    <t>ADDITIONAL 18A ASSESSMENT WORKING CAPITAL</t>
  </si>
  <si>
    <t>INTEREST DEFERRED POR PROGRAM COST</t>
  </si>
  <si>
    <t>RATE CASE T AND D</t>
  </si>
  <si>
    <t>WTC INCIDENT SYSTEM RESTORATION</t>
  </si>
  <si>
    <t>WTC INCIDENT SYSTEM RESTORATION INTEREST</t>
  </si>
  <si>
    <t>WKRS COMP ASBESTOS</t>
  </si>
  <si>
    <t>COLUMBIA PROPERTY SWAP</t>
  </si>
  <si>
    <t>DEFER INTERFERENCE COST</t>
  </si>
  <si>
    <t>DEMAND DED PROG COST</t>
  </si>
  <si>
    <t>DSM PROG</t>
  </si>
  <si>
    <t>ERRP MAJOR MAINTENANCE TURB</t>
  </si>
  <si>
    <t>EMERG DEMAND RESP PROG</t>
  </si>
  <si>
    <t>24 ST CASIMIR PL YONKERS ENVIR.</t>
  </si>
  <si>
    <t>H2O CHEM AMORT UNDCOLL PRIOR PERIOD</t>
  </si>
  <si>
    <t>H2O CHEM AMORT UNDCOLL CURRENT PERIOD</t>
  </si>
  <si>
    <t>INTEREST ON 263A DEFER TAXES</t>
  </si>
  <si>
    <t>INTEREST ON RATE CASE DEFER</t>
  </si>
  <si>
    <t>INTEREST ON STEAM VARIANCE</t>
  </si>
  <si>
    <t>INTEREST H2O UNDER COLLECTION AMORTIZATION PRIOR PERIOD</t>
  </si>
  <si>
    <t>INTEREST ON AUDIT ADJMENT</t>
  </si>
  <si>
    <t>MANAGEMENT AUDIT EXPENDITURE</t>
  </si>
  <si>
    <t>OIL TO GAS CONVERSION YEAR 1</t>
  </si>
  <si>
    <t>POR CREDIT COLLECTION DEFERRAL</t>
  </si>
  <si>
    <t>RET RENEW PORTF STAND REV ACCR</t>
  </si>
  <si>
    <t>SALE OF PROPERTY</t>
  </si>
  <si>
    <t>SALE OF HUGUENOT SUBSTATION</t>
  </si>
  <si>
    <t>SALE OF KENT AVE</t>
  </si>
  <si>
    <t>SALE OF PRINCES BAY SUBSTATION</t>
  </si>
  <si>
    <t>SEWER CHARGES UNDER COLLECTION AMORTIZATION PRIOR PERIOD</t>
  </si>
  <si>
    <t>SALE SO2 CREDITS UNDERCOLLECTION</t>
  </si>
  <si>
    <t>STORM RESERVE EXCESS</t>
  </si>
  <si>
    <t>SBC CHARGE UNDER COLLECTION DEFERRAL</t>
  </si>
  <si>
    <t>TRANS AND DIST RECONCILE ASSET</t>
  </si>
  <si>
    <t>STEAM VARIANCE</t>
  </si>
  <si>
    <t>TARGETED DSM PROGRAMS</t>
  </si>
  <si>
    <t>DSM PROGRAM RECOVERY THRU MAC</t>
  </si>
  <si>
    <t>INTEREST FOR STORM RESERVE</t>
  </si>
  <si>
    <t>TSC NONFIRM REVENUE</t>
  </si>
  <si>
    <t>DEFER CLEAN AIR ACT SECTION 185</t>
  </si>
  <si>
    <t>REACTIVE POWER</t>
  </si>
  <si>
    <t>INTEREST ON SO2 ALLOWANCE PROCEED UNDERCOLLECTION DEFERRAL</t>
  </si>
  <si>
    <t>SALE OF PROPERTY WINDMILL ROAD NORTH CASTLE WESTCHESTER</t>
  </si>
  <si>
    <t>ACCRUED RECEIVABLE UNBILLED LONG TERM</t>
  </si>
  <si>
    <t>SMART GRID DEMONSTRATION GRANT</t>
  </si>
  <si>
    <t>SALE OF PROP TILDEN SUBST SITE</t>
  </si>
  <si>
    <t xml:space="preserve"> SALE OF PROP AINSLEY ST SUBT SITE</t>
  </si>
  <si>
    <t>SALE OF PROP LACONIA SUBST SITE</t>
  </si>
  <si>
    <t>SALE OF PROP OSSINING SUBST SITE</t>
  </si>
  <si>
    <t>INTEREST ON AUDIT ADJUSTMENT NYS</t>
  </si>
  <si>
    <t>RATE CASE MEDICARE SUB DEFER</t>
  </si>
  <si>
    <t>INTEREST ON TSC NON FIRM REVENUE DEFERRAL</t>
  </si>
  <si>
    <t>LOSS ON REACQUIRED PREF STOCK</t>
  </si>
  <si>
    <t>STEAM PEAK REDUCTION</t>
  </si>
  <si>
    <t>IP SHUTDOWN CONTINGENCY STUDY</t>
  </si>
  <si>
    <t>NUCLEAR FUEL LITIGATION DEFERRAL</t>
  </si>
  <si>
    <t>STATION FUEL CONVERSION CARRYING CHARGES</t>
  </si>
  <si>
    <t>BROOKLYN QUEENS DEMAND MANAGEMENT PROGRAM</t>
  </si>
  <si>
    <t>CSAPR EMISSION ALLOWANCE</t>
  </si>
  <si>
    <t>REV DEMONSTRATION PROJECTS</t>
  </si>
  <si>
    <t>OWIP</t>
  </si>
  <si>
    <t>CAPITAL EXPS CARRY CHG REFUND AMORTIZATION</t>
  </si>
  <si>
    <t>Capital Exps Carry Chg Ref amor</t>
  </si>
  <si>
    <t>Deposit Receivable from ISO</t>
  </si>
  <si>
    <t>Gas Work Mgmt System Phase</t>
  </si>
  <si>
    <t>Power for Jobs</t>
  </si>
  <si>
    <t>Sales of Property</t>
  </si>
  <si>
    <t>AP Charges Temp Unclassified</t>
  </si>
  <si>
    <t>Other Rec Unbill Project Invoice</t>
  </si>
  <si>
    <t>Unclassified and undistributed Char</t>
  </si>
  <si>
    <t>*various</t>
  </si>
  <si>
    <t>East River 6&amp;7</t>
  </si>
  <si>
    <t>Hudson Ave GT 3,4 &amp;5</t>
  </si>
  <si>
    <t>59th St GT-1</t>
  </si>
  <si>
    <t>74th St GT-1&amp;2</t>
  </si>
  <si>
    <t>SFAS 109 INVESTMENT TAX CREDIT</t>
  </si>
  <si>
    <t>ST HEDGE UNREALIZED GAIN ELEC FINANCIAL</t>
  </si>
  <si>
    <t>ST HEDGE REALIZE DEFER GAIN</t>
  </si>
  <si>
    <t>ST HEDGE UNREALIZE GAIN TRANSM CONGESTION CHARGES</t>
  </si>
  <si>
    <t>ST HEDGE UNREALIZE GAIN GAS FINANCIAL</t>
  </si>
  <si>
    <t>SPECIAL SETTLEMENT</t>
  </si>
  <si>
    <t>RATE CASE PENSION DEFER LIABILITY</t>
  </si>
  <si>
    <t>NATURAL GAS REFUND</t>
  </si>
  <si>
    <t>INTEREST ON STEAM FUEL AMORTIZATION</t>
  </si>
  <si>
    <t>LOAD FOLLOWING CHARGES</t>
  </si>
  <si>
    <t>DEFER UNBILLED PURCH POWER</t>
  </si>
  <si>
    <t>STEAM FUEL AMORTIZATION OVER COLLECTION PRIOR PERIOD</t>
  </si>
  <si>
    <t>GAC OVER COLLECTION CURRENT PERIOD DEFERRAL</t>
  </si>
  <si>
    <t>GAC OVER COLLECTION PRIOR PERIOD DEFERRAL</t>
  </si>
  <si>
    <t>DEFER UNBILLED NET</t>
  </si>
  <si>
    <t>LT HEDGE UNREALIZE GAIN ELEC FINANCIAL</t>
  </si>
  <si>
    <t>LT HEDGE UNREALIZE GAIN TRANSM CONGESTION CHARGE</t>
  </si>
  <si>
    <t>RDM RECONCILIATION</t>
  </si>
  <si>
    <t>SMART GRID DEFERRED SURCHARGE COST</t>
  </si>
  <si>
    <t>SFAS 109 FLOWTHRU NONPLANT LIABILITY CURRENT</t>
  </si>
  <si>
    <t>ASTORIA EASEMENT ASTORIA ENERGY LI</t>
  </si>
  <si>
    <t>ASTORIA EASEMENT NYPA</t>
  </si>
  <si>
    <t>COGEN TECH REIMBUR FOR O AND M</t>
  </si>
  <si>
    <t>CONDEMNATION SPRAIN BROOK PROP</t>
  </si>
  <si>
    <t>CUSTOMER REFUND</t>
  </si>
  <si>
    <t>DC SERVICE INCENTIVE</t>
  </si>
  <si>
    <t>DEFER AUCTION RATE DEBT</t>
  </si>
  <si>
    <t>DEFER NONFIRM REVENUE</t>
  </si>
  <si>
    <t>DEFER TRANSM CONGESTION CHARGES AUCTION PROC RETAIL</t>
  </si>
  <si>
    <t>DSM LIQUID DAMAGE</t>
  </si>
  <si>
    <t>EEPS PROGRAM PENALITIES</t>
  </si>
  <si>
    <t>ERRP CONVERSION</t>
  </si>
  <si>
    <t>ERRP ESPLANADE</t>
  </si>
  <si>
    <t>ERRP FUEL SWITCH</t>
  </si>
  <si>
    <t>GAC GCR INTEREST OVERCOLLECTION</t>
  </si>
  <si>
    <t>R AND D SURCHARGE DEFERRAL</t>
  </si>
  <si>
    <t>DEFER OPEB RATE</t>
  </si>
  <si>
    <t>INCIDENT SETTLEMENT</t>
  </si>
  <si>
    <t>INTEREST ON GAC UNDER COLLECTION</t>
  </si>
  <si>
    <t>INT ON NONFIRM REV DEFERRAL</t>
  </si>
  <si>
    <t>WTC INCIDENT SYSTEM RESTORATION INTEREST ACCRUED</t>
  </si>
  <si>
    <t>INTEREST SEWER OVER COLL 10_08 TO 09_09</t>
  </si>
  <si>
    <t>INTEREST SHORTFALL CAP SP</t>
  </si>
  <si>
    <t>INTERFERENCE COST SHARE</t>
  </si>
  <si>
    <t>INTEREST ON INTERFERENCE COST SHARE</t>
  </si>
  <si>
    <t>INTRSTAT PIPELINE REF 4_09 10_09</t>
  </si>
  <si>
    <t>LOCAL LAW 11</t>
  </si>
  <si>
    <t>MANUFACTURING INCENTIVE</t>
  </si>
  <si>
    <t>NYSIT RATE CHANGE</t>
  </si>
  <si>
    <t>GAS PENALTIES OFFPEAK INTERRUPTIBLE</t>
  </si>
  <si>
    <t>PROP TAX OVERRECOVERY</t>
  </si>
  <si>
    <t>PROP TAX REFUND CITY</t>
  </si>
  <si>
    <t>PROP TAX REFUND TOWN</t>
  </si>
  <si>
    <t>R AND D RECON</t>
  </si>
  <si>
    <t>RGGI EMISSIONS ALLOWANCE</t>
  </si>
  <si>
    <t>S AND H OVER COLLECTION RECONCILIATION CURRENT PERIOD</t>
  </si>
  <si>
    <t>SALE OF PROPERTY LIABILITY</t>
  </si>
  <si>
    <t>SALE LUYSTER AST COMPL</t>
  </si>
  <si>
    <t>SALE 280 SOUTH AVENUE</t>
  </si>
  <si>
    <t>SALE 447 453 E  147ST AIR RIGHTS</t>
  </si>
  <si>
    <t>SALE 495 501 BROOK AVE AIR RIGHTS</t>
  </si>
  <si>
    <t>SALE ECHO AVE SUBSTATION PROP</t>
  </si>
  <si>
    <t>SALE FURNACE DOCK RD PROP</t>
  </si>
  <si>
    <t>SALE NORTH FIRST STREET PROPERTY</t>
  </si>
  <si>
    <t>SALE RICHMOND TERRACE SI PROP</t>
  </si>
  <si>
    <t>SALE VERPLANK QUARRY PROP</t>
  </si>
  <si>
    <t>SALE WATERSIDE STATION GAIN</t>
  </si>
  <si>
    <t>SALE WEST 28TH ST</t>
  </si>
  <si>
    <t>SEWER CHGS OVERCOLLECT LIABILITY</t>
  </si>
  <si>
    <t>SYS BENEFIT CHGE TRUE UP ACCOUNT</t>
  </si>
  <si>
    <t>SYS BENEFIT CHGE INTEREST ACCRUE</t>
  </si>
  <si>
    <t>TRANSM CONGESTION CHARGES AUCTION PROCEED WHOLESALE</t>
  </si>
  <si>
    <t>DIV PLANT UNAUTHORIZED USE CHARGE</t>
  </si>
  <si>
    <t>MERCHANT FUNCTION COMPETITIVE CHARGES DEFERRAL AND AMORTIZATION</t>
  </si>
  <si>
    <t>POWER FOR JOBS TAX CREDIT</t>
  </si>
  <si>
    <t>GAS IN STORAGE RECON</t>
  </si>
  <si>
    <t>SALE OF PARK PLACE</t>
  </si>
  <si>
    <t>DEFER CUSTOMER OVERCOLLECTIONS</t>
  </si>
  <si>
    <t>S AND H OVER COLLECTION RECONCILIATION PRIOR PERIOD</t>
  </si>
  <si>
    <t>CUSTOMER PORTFOLIO SHARED EARNGS</t>
  </si>
  <si>
    <t>ER 6 GEN RENEWEL</t>
  </si>
  <si>
    <t>CATV POLE ATTACHMENT REV</t>
  </si>
  <si>
    <t>FELIX SETTLEMENT</t>
  </si>
  <si>
    <t>INT REPAIR ALLOW BONUS DEPR</t>
  </si>
  <si>
    <t>Page 278-B</t>
  </si>
  <si>
    <t>PIPELINE REFUND LIABILITY</t>
  </si>
  <si>
    <t>GAS EXPLOSION SETTLEMENT</t>
  </si>
  <si>
    <t>WORLD TRADE CENTER RECOVERY</t>
  </si>
  <si>
    <t>OIL TO GAS CONVERSION</t>
  </si>
  <si>
    <t>RATE CASE DEFERRALS</t>
  </si>
  <si>
    <t>ENVIRON COST CARRYING CHARGE</t>
  </si>
  <si>
    <t>SUPPLY RELATED CHARGE DEFERRAL</t>
  </si>
  <si>
    <t>DSM LIQUIDATED DAMAGE REC  INTEREST</t>
  </si>
  <si>
    <t>ODD  ENERGY EFFICIENCY PROGRAM</t>
  </si>
  <si>
    <t>INTEREST ON 263A DEFFERED TAXES</t>
  </si>
  <si>
    <t>VERIZON JOINT USE SETTLEMENT</t>
  </si>
  <si>
    <t>DEFERRAL OF REV REQUIPMENT CHG</t>
  </si>
  <si>
    <t>OTHER REGULATORY LIABILITIES LT</t>
  </si>
  <si>
    <t>REGULATORY LIAB OTHER EMPL BENEFITS</t>
  </si>
  <si>
    <t>LINE LOSS ADJ</t>
  </si>
  <si>
    <t>INTEREST ON LINE LOSS ADJ</t>
  </si>
  <si>
    <t>INTEREST ON RATE CASE DEFERRAL</t>
  </si>
  <si>
    <t>CAIDI SAIFI DEFERRAL</t>
  </si>
  <si>
    <t>DEFERRAL OF NYS BROWNFIELD CREDIT</t>
  </si>
  <si>
    <t>DEFERRED WORKERS COMPENSATION RECOVERIES</t>
  </si>
  <si>
    <t>INTEREST ON REV REQ CHG DEFERRAL</t>
  </si>
  <si>
    <t>MANAGEMENT VARIABLE PAY</t>
  </si>
  <si>
    <t>POR CREDIT AND COLLECTIONS LIABILITY</t>
  </si>
  <si>
    <t>STORM COST OVER-COLLECTION</t>
  </si>
  <si>
    <t>TCC PROCEEDS PAYABLE</t>
  </si>
  <si>
    <t>PREFERRED ST REDEMPTION</t>
  </si>
  <si>
    <t>H2O CHEM AMORT OVRCOLL PRIOR PERIOD</t>
  </si>
  <si>
    <t>INTEREST ON H2O CHEM AMORT OVRCOLL PRIOR PERIOD</t>
  </si>
  <si>
    <t>GAS FACILITIES INTERFERENCE COSTS</t>
  </si>
  <si>
    <t>McAvoy, John J</t>
  </si>
  <si>
    <t>Chairman Of The Board &amp; CEO</t>
  </si>
  <si>
    <t>Ivey, Craig S</t>
  </si>
  <si>
    <t>President</t>
  </si>
  <si>
    <t>Hoglund, Robert N</t>
  </si>
  <si>
    <t>Sr Vice President &amp; CFO</t>
  </si>
  <si>
    <t>Moore, Elizabeth D</t>
  </si>
  <si>
    <t>Sr Vice President &amp; General Counsel- Law</t>
  </si>
  <si>
    <t>Longhi, William G</t>
  </si>
  <si>
    <t>President - Shared Services</t>
  </si>
  <si>
    <t>Resheske, Frances A</t>
  </si>
  <si>
    <t>Sr Vice President - Public Affairs</t>
  </si>
  <si>
    <t>Caselli, Marilyn</t>
  </si>
  <si>
    <t>Sr Vice President - Customer Operations</t>
  </si>
  <si>
    <t>Oates, Joseph P</t>
  </si>
  <si>
    <t>Sr Vice President- Corporate Shared Services</t>
  </si>
  <si>
    <t>Banks, John H</t>
  </si>
  <si>
    <t>Vice President - Government Relations</t>
  </si>
  <si>
    <t>Richter, Marc</t>
  </si>
  <si>
    <t>Vice President - Regulatory Services</t>
  </si>
  <si>
    <t>Schimmenti, Robert D</t>
  </si>
  <si>
    <t>Sr Vice President - Electric Operations</t>
  </si>
  <si>
    <t>Sobin, Carole</t>
  </si>
  <si>
    <t>Vice President &amp; Corporate Secretary- Law</t>
  </si>
  <si>
    <t>Blair, Milovan</t>
  </si>
  <si>
    <t>Sr Vice President - Central Operations</t>
  </si>
  <si>
    <t>Foppiano, Edward C</t>
  </si>
  <si>
    <t>Sr Vice President - Gas Operations</t>
  </si>
  <si>
    <t>Nadkarni, Gurudatta D</t>
  </si>
  <si>
    <t>Vice President - Strategic Planning</t>
  </si>
  <si>
    <t>Huestis, Marc E</t>
  </si>
  <si>
    <t>Shukla, Saumil P</t>
  </si>
  <si>
    <t>Sr Vice President - Utility Shared Services</t>
  </si>
  <si>
    <t>Sanders, Scott L</t>
  </si>
  <si>
    <t>Vice President &amp; Treasurer - Treasury</t>
  </si>
  <si>
    <t>Boden, Katherine L</t>
  </si>
  <si>
    <t>Vice President - Gas Operations</t>
  </si>
  <si>
    <t>Smith, Saddie L</t>
  </si>
  <si>
    <t>Vice President - Facilities and Field Services</t>
  </si>
  <si>
    <t>Lenns, Charles A</t>
  </si>
  <si>
    <t>Vice President - Tax</t>
  </si>
  <si>
    <t>Muccilo, Robert</t>
  </si>
  <si>
    <t>Vice President &amp; Controller - Corporate Accounting</t>
  </si>
  <si>
    <t>Nachmias, Stuart</t>
  </si>
  <si>
    <t>Vice President - Energy Policy and Regulatory Affairs</t>
  </si>
  <si>
    <t>Taylor, Phyllis D</t>
  </si>
  <si>
    <t>Vice President - Legal Services</t>
  </si>
  <si>
    <t>Kimball, Kyle E</t>
  </si>
  <si>
    <t>Cancel, Manuel J</t>
  </si>
  <si>
    <t>Vice President - Information Technology</t>
  </si>
  <si>
    <t>Strong, Kimberly R</t>
  </si>
  <si>
    <t>Vice President &amp; Chief Ethics and Compliance Officer</t>
  </si>
  <si>
    <t>Bevilacqua, Louis M</t>
  </si>
  <si>
    <t>Vice President - Business Finance</t>
  </si>
  <si>
    <t>Boyle, Robert S</t>
  </si>
  <si>
    <t>Vice President - Construction</t>
  </si>
  <si>
    <t>Newell, Thomas T</t>
  </si>
  <si>
    <t>Vice President - Bronx and Westchester</t>
  </si>
  <si>
    <t>Braz, Aubrey T</t>
  </si>
  <si>
    <t>Vice President - Substation Operations</t>
  </si>
  <si>
    <t>Bagwell, Richard</t>
  </si>
  <si>
    <t>Vice President - Human Resources</t>
  </si>
  <si>
    <t>Kimball, Ivan</t>
  </si>
  <si>
    <t>Vice President - Energy Management</t>
  </si>
  <si>
    <t>The "Other" compensation (column (k)) represents amounts for the aggregate change in the actuarial present value of the accumulated pension benefit, personal use of Company provided vehicle, driver costs (where applicable), supplemental health insurance and Company matching contributions to the Saving Plan and Supplemental Saving Plan (see 2015 Consolidated Edison, Inc. Proxy Statement). Certain officer’s compensation is allocated to affiliate entities in accordance with PSC approved affiliate allocation rules. Certain compensation amounts may be deferred.</t>
  </si>
  <si>
    <t>The "Other" compensation (column (k)) represents amounts for Supplemental Saving Plan, Supplemental Health Insurance, personal use of Company provided vehicle, Financial Planning and Company matching contributions to the Savings Plan. Certain officers compensation is allocated to affiliate entities in accordance with PSC approved affiliate allocation rules. Certain compensation amounts may be deferred.</t>
  </si>
  <si>
    <t>For the "Stock Options" (column (i)) see Note L - Stock-Based Compensation in this PSC Annual Report.</t>
  </si>
  <si>
    <t>The "Other" (column(k)) includes matching contributions made by the Company to qualified educational institutions under its matching gift program.  All directors and employees are eligible to participate in this program.  The Company matches 100 percent of up to $7,500 of contributions to qualified educational institutions per calendar year.  Gifts up to $3,000 are matched two-for-one and gifts greater than $3,000 (up to the $7,500 maximum) are matched one-for-one.</t>
  </si>
  <si>
    <t>104 - A</t>
  </si>
  <si>
    <t>105 - B</t>
  </si>
  <si>
    <t>Ketschke, Matthew</t>
  </si>
  <si>
    <t>Vice President - Distributed Resource Integration</t>
  </si>
  <si>
    <t>Sanoulis, Constantine</t>
  </si>
  <si>
    <t>Vice President - Steam Operations</t>
  </si>
  <si>
    <t>Haggerty, Michael T</t>
  </si>
  <si>
    <t>Vice President - Supply Chain</t>
  </si>
  <si>
    <t>De la Bastide, Lore</t>
  </si>
  <si>
    <t>Vice President &amp; General Auditor- Auditing</t>
  </si>
  <si>
    <t>McHugh, Patrick G</t>
  </si>
  <si>
    <t>Vice President - Engineering &amp; Planning</t>
  </si>
  <si>
    <t>Bose, Sanjay K</t>
  </si>
  <si>
    <t>Vice President - Central Engineering</t>
  </si>
  <si>
    <t>Sanchez, Robert</t>
  </si>
  <si>
    <t>Vice President - Brooklyn and Queens</t>
  </si>
  <si>
    <t>Kelly, Mary E</t>
  </si>
  <si>
    <t>Desanti, David C</t>
  </si>
  <si>
    <t>Singh, Leonard P</t>
  </si>
  <si>
    <t>Vice President - Manhattan</t>
  </si>
  <si>
    <t>Parisi, Steven J</t>
  </si>
  <si>
    <t>Alvarado, Walter</t>
  </si>
  <si>
    <t>Vice President - Staten Island and Electric Services</t>
  </si>
  <si>
    <t>Horton, Brian M</t>
  </si>
  <si>
    <t>Vice President - System and Transmission Operations</t>
  </si>
  <si>
    <t>Payne, Cheryl</t>
  </si>
  <si>
    <t>Vice President - Gas Engineering</t>
  </si>
  <si>
    <t>Torres, Carlos D</t>
  </si>
  <si>
    <t>Vice President - Emergency Management</t>
  </si>
  <si>
    <t>Schieler,Jeanmarie</t>
  </si>
  <si>
    <t>Vice President &amp; Corporate Secretary- Office of the Secretary</t>
  </si>
  <si>
    <t>Jacobs, Joan S.c.</t>
  </si>
  <si>
    <t>Vice President - Learning &amp; Inclusion</t>
  </si>
  <si>
    <t>Schmitz, Andrea J</t>
  </si>
  <si>
    <t>Vice President - Environment, Health &amp; Safety</t>
  </si>
  <si>
    <t>BURKE, KEVIN</t>
  </si>
  <si>
    <t>Trustee</t>
  </si>
  <si>
    <t>CALARCO, VINCENT A *</t>
  </si>
  <si>
    <t>CAMPBELL, JR., GEORGE</t>
  </si>
  <si>
    <t>DEL GIUDICE, MICHAEL J *</t>
  </si>
  <si>
    <t>FUTTER, ELLEN V</t>
  </si>
  <si>
    <t>KILLIAN, JOHN F</t>
  </si>
  <si>
    <t>MCAVOY, JOHN</t>
  </si>
  <si>
    <t>OLIVERA, ARMANDO J</t>
  </si>
  <si>
    <t>PINERO, SALLY</t>
  </si>
  <si>
    <t>RANGER, MICHAEL W</t>
  </si>
  <si>
    <t>SANFORD, LINDA S</t>
  </si>
  <si>
    <t>SUTHERLAND, FREDERICK L</t>
  </si>
  <si>
    <t>Thomas T. Newell retired from the position of Vice President - Bronx/Westchester Electric Ops effective July 1, 2015</t>
  </si>
  <si>
    <t>David C. Desanti was named Vice President - Bronx/Westchester Electric Ops effective July 1, 2015</t>
  </si>
  <si>
    <t>Leonard P. Singh was named Vice President - Manhattan Electric Ops effective July 1, 2015</t>
  </si>
  <si>
    <t>Saumil P. Shukla was promoted to Sr. Vice President - Utility Shared Services effective September 1, 2015</t>
  </si>
  <si>
    <t>Kyle Kimball was hired as Vice President - Government Relations effective August 12, 2015</t>
  </si>
  <si>
    <t>Joseph P. Oates was named as Sr. Vice President - Corporate Shared Services effective Saeptember 1, 2015</t>
  </si>
  <si>
    <t>William G. Longhi retired from the position of President of Shared Services effective October 1, 2015</t>
  </si>
  <si>
    <t>Robert S. Boyle was named Vice President - Construction effective December 31, 2015</t>
  </si>
  <si>
    <t>Michael T. Haggerty was promoted to Vice President effective August 1, 2015 and named Vice President - Supply Chain effective September 1, 2015</t>
  </si>
  <si>
    <t>Matthew Ketschke was promoted to Vice President - Manhattan Electric Operations effective January 1, 2015 and named Vice President - Distributed Resource Integration effective July 1, 2015.</t>
  </si>
  <si>
    <t>Leonard P. Singh was named as Vice President - Manhattan Electric Operations effective June 1, 2015.</t>
  </si>
  <si>
    <t>John Banks retired from the position of Vice President - Government Relations effective February 28, 2015</t>
  </si>
  <si>
    <t>Carole Sobin retired from the position of Vice President &amp; Corporate Secretary effective December 31, 2015</t>
  </si>
  <si>
    <t>Aubrey Braz retired from the position of Vice President - Substation Operations effective December 31, 2015</t>
  </si>
  <si>
    <t>Steven J. Parisi was named Vice President - Central Operations effective December 1, 2015</t>
  </si>
  <si>
    <t>Jeanmarie Schieler was named Vice President - Legal Department effective December 1, 2015</t>
  </si>
  <si>
    <t xml:space="preserve">On January 1, 1998 Consolidated Edison, Inc. (CEI) was established as the holding company for Consolidated Edison Company of New York, Inc. (CECONY). CECONY is a wholly-owned subsidiary of CEI. </t>
  </si>
  <si>
    <t>Restricted Cash for Cogent Technologies Linden Settlement Escrow</t>
  </si>
  <si>
    <t>Billable Studies</t>
  </si>
  <si>
    <t>Q#469 FES - Bus Flow Study</t>
  </si>
  <si>
    <t>21529588 0001</t>
  </si>
  <si>
    <t>Q#471 - Bus Flow Study</t>
  </si>
  <si>
    <t>21579451 0002</t>
  </si>
  <si>
    <t>21579451 0001(b)</t>
  </si>
  <si>
    <t>Q#472 - Bus Flow Study</t>
  </si>
  <si>
    <t>21579453 0001 (b)</t>
  </si>
  <si>
    <t>Steam &amp; Non-Utility</t>
  </si>
  <si>
    <t xml:space="preserve">   Income Taxes - Current Pr</t>
  </si>
  <si>
    <t xml:space="preserve">   Income Taxes - Prior Pr</t>
  </si>
  <si>
    <t>Prepaid SIT</t>
  </si>
  <si>
    <t>NYS Corp Income Tax - Current Pr</t>
  </si>
  <si>
    <t>NYS Corp Income Tax - Prior Pr</t>
  </si>
  <si>
    <t>NYS Corp Income Tax - MTA Amortization</t>
  </si>
  <si>
    <t>NYS Corp Income Tax - Uncertain SIT Noncurrent</t>
  </si>
  <si>
    <t>NYS Corp Business Tax - Brownfield</t>
  </si>
  <si>
    <t>LA Income Tax</t>
  </si>
  <si>
    <t>MD Income Tax</t>
  </si>
  <si>
    <t>MS Franchise Tax</t>
  </si>
  <si>
    <t>NJ Income Tax</t>
  </si>
  <si>
    <t>PA Income Tax</t>
  </si>
  <si>
    <t>PA Franchise Tax</t>
  </si>
  <si>
    <t>WV Income Tax</t>
  </si>
  <si>
    <t xml:space="preserve">   Real Estate &amp; Special Franchise-NYC</t>
  </si>
  <si>
    <t xml:space="preserve">   Real Estate &amp; Special Franchise-Other Than NYC</t>
  </si>
  <si>
    <t xml:space="preserve">   Other:</t>
  </si>
  <si>
    <t>DISTRIBUTION</t>
  </si>
  <si>
    <t xml:space="preserve"> OF TXS CHRGD</t>
  </si>
  <si>
    <t>Steam Utility</t>
  </si>
  <si>
    <t>Amts Billed in Advance of Constr.</t>
  </si>
  <si>
    <t>Insurance Reimbursement</t>
  </si>
  <si>
    <t>Interest on Income Tax Adjustments</t>
  </si>
  <si>
    <t>Jet Blue Sublease - Adv. Payment</t>
  </si>
  <si>
    <t>Deferred Rent - NYC XFMR Vaults</t>
  </si>
  <si>
    <t>NYISO Wk Cap Fund Owned Cust.</t>
  </si>
  <si>
    <t>Power for Jobs Tax Deferal</t>
  </si>
  <si>
    <t xml:space="preserve">   Line 12, Column (b) includes $-15,680,995 of unbilled revenues.</t>
  </si>
  <si>
    <t xml:space="preserve">   Line 12 Column (d) includes -123,000  MWH relating to unbilled revenues.</t>
  </si>
  <si>
    <t>NYISO</t>
  </si>
  <si>
    <t>Rounding Adjustment</t>
  </si>
  <si>
    <t>MAG Energy Solutions Inc.</t>
  </si>
  <si>
    <t>New York Power Authority (NYPA)</t>
  </si>
  <si>
    <t>Next Era Energy Power Marketing</t>
  </si>
  <si>
    <t>Noble American Gas and Power Corp</t>
  </si>
  <si>
    <t>Ontario Power Generation Inc</t>
  </si>
  <si>
    <t>Ontario Power Generation Energy Trading Inc</t>
  </si>
  <si>
    <t>Peninsula Power LLC</t>
  </si>
  <si>
    <t>Plant- E- Corp</t>
  </si>
  <si>
    <t>Powerex Corporation</t>
  </si>
  <si>
    <t>PP&amp;L EnergyPlus Co.</t>
  </si>
  <si>
    <t>PSEG Energy Resource and Trading LLC</t>
  </si>
  <si>
    <t>Pure Energy, Inc</t>
  </si>
  <si>
    <t>Rainbow Energy Marketing Corp.</t>
  </si>
  <si>
    <t>Roctop Investment Inc.</t>
  </si>
  <si>
    <t>RBC Energy Services, LP</t>
  </si>
  <si>
    <t>Royal Bank of Canada</t>
  </si>
  <si>
    <t>Rochester Gas &amp; Electric Corp. (RG&amp;E)</t>
  </si>
  <si>
    <t>Saracen Power LP</t>
  </si>
  <si>
    <t>SESCO Enterprises LLC</t>
  </si>
  <si>
    <t>Shell Energy North America (US), L.P.</t>
  </si>
  <si>
    <t>Tenaska Power Services Co</t>
  </si>
  <si>
    <t>TransAlta Energy Marketing (US), Inc.</t>
  </si>
  <si>
    <t>XO Energy NY LP</t>
  </si>
  <si>
    <t>Citigroup energy</t>
  </si>
  <si>
    <t>DC energy trading LLC</t>
  </si>
  <si>
    <t>TEC energy inc</t>
  </si>
  <si>
    <t>Trailstone Power LLC</t>
  </si>
  <si>
    <t>Rounding</t>
  </si>
  <si>
    <t>Non-Firm TSC Revenue Deferral Net</t>
  </si>
  <si>
    <t>LIPA</t>
  </si>
  <si>
    <t>NYPA</t>
  </si>
  <si>
    <t>LIPA(Fitzpatrick)</t>
  </si>
  <si>
    <t>LIPA(Nine Mile point)</t>
  </si>
  <si>
    <t>LIPA(Gilboa)</t>
  </si>
  <si>
    <t>Economic Development</t>
  </si>
  <si>
    <t>NYSEG (Brewster)</t>
  </si>
  <si>
    <t>NYSEG (Write Off)</t>
  </si>
  <si>
    <t>NYPA (Econ Development on LI)</t>
  </si>
  <si>
    <t>NYPA (Nassau &amp; Suffolk MDA)</t>
  </si>
  <si>
    <t>NYPA (Brookhaven Labs)</t>
  </si>
  <si>
    <t>Misc CARB</t>
  </si>
  <si>
    <t>KIAC (Kennedy Int'l Airport Corp)</t>
  </si>
  <si>
    <t>Village of Freeport</t>
  </si>
  <si>
    <t>Village of Greenport</t>
  </si>
  <si>
    <t>Rockville Center</t>
  </si>
  <si>
    <t>Brookfield Energy Marketing LP</t>
  </si>
  <si>
    <t>Bruce Power Inc</t>
  </si>
  <si>
    <t>Canadian Wood Products-Montreal</t>
  </si>
  <si>
    <t>Cargil Power Markets L.L.C.</t>
  </si>
  <si>
    <t>Centre Lane Trading Ltd</t>
  </si>
  <si>
    <t>Chubu TT Energy Management Inc.</t>
  </si>
  <si>
    <t>Citigroup Energy Inc.</t>
  </si>
  <si>
    <t>Con Edison Energy Inc</t>
  </si>
  <si>
    <t>Conoco Philips Co.</t>
  </si>
  <si>
    <t>Constellation Energy Commodities Group Inc.</t>
  </si>
  <si>
    <t>CP Energy Marketing (US) Inc</t>
  </si>
  <si>
    <t>Direct Energy BusinessMarketing Inc.</t>
  </si>
  <si>
    <t>DTE Energy Trading, Inc.</t>
  </si>
  <si>
    <t>Dynasty Power Inc</t>
  </si>
  <si>
    <t>EDF Trading North America, LLC</t>
  </si>
  <si>
    <t>Exelon Generation Co. LLC</t>
  </si>
  <si>
    <t>ETC Endure Energy LLC</t>
  </si>
  <si>
    <t>Great Bay Energy</t>
  </si>
  <si>
    <t>Hess Corp</t>
  </si>
  <si>
    <t>HQ Energy Services (US)</t>
  </si>
  <si>
    <t>Iberdrola renewables, Inc</t>
  </si>
  <si>
    <t>Macquarie Energy LLC</t>
  </si>
  <si>
    <t>Dunwoodie S/S</t>
  </si>
  <si>
    <t>Dunwoodie and Sprais</t>
  </si>
  <si>
    <t>Wood ST. S/S</t>
  </si>
  <si>
    <t>Dunwoodie and Sprainbs</t>
  </si>
  <si>
    <t>Sprainbrook S/S</t>
  </si>
  <si>
    <t>Shore Road S/S</t>
  </si>
  <si>
    <t>PSC 440 Residential Sales</t>
  </si>
  <si>
    <t>SC1 Residential &amp; Religious</t>
  </si>
  <si>
    <t>Sc1E Res. &amp; Res. - Water for  Htg</t>
  </si>
  <si>
    <t>Sc 7 Res &amp; Rel - Space &amp; Wat.Htg</t>
  </si>
  <si>
    <t>Sc 16 Res&amp;Rel.Time of Day</t>
  </si>
  <si>
    <t>Sc 18 Res &amp; Rel.Htg Time of Day</t>
  </si>
  <si>
    <t>Sc 72 Time-of-Day-Small-Peak</t>
  </si>
  <si>
    <t>Sc 73 Residential Non-Water-Htg</t>
  </si>
  <si>
    <t>Municipal Dist.Agency Sales</t>
  </si>
  <si>
    <t>DC Service Premiums</t>
  </si>
  <si>
    <t>Metered Unbilled</t>
  </si>
  <si>
    <t>Unmetered Unbilled</t>
  </si>
  <si>
    <t>PSC 442 Commercial and Industrial Sales</t>
  </si>
  <si>
    <t>Sc 2 General Small</t>
  </si>
  <si>
    <t>Sc 4A Redistribution - Submet. Resale</t>
  </si>
  <si>
    <t>Scd Redistribution-Space Heating</t>
  </si>
  <si>
    <t>Sc8 Munp. Dwelling - Redistribution</t>
  </si>
  <si>
    <t>Sc9 General Large(1)</t>
  </si>
  <si>
    <t>Sc9DM Gen.Lg- Spc Htg Max Rate</t>
  </si>
  <si>
    <t>Sc9D General large-space Htg</t>
  </si>
  <si>
    <t>SC12 Multiple Dwelling Space Htg</t>
  </si>
  <si>
    <t>SC13 Bulk Power-HT_Housing Dev.</t>
  </si>
  <si>
    <t>SC14 Direct Retail/ESCO Sales</t>
  </si>
  <si>
    <t>D Rider Op.Of Fire Alm.or Sig. Sys.</t>
  </si>
  <si>
    <t>Municipal Dist. Agency Sales</t>
  </si>
  <si>
    <t>SC4B Redistribution - Vacant Buil.</t>
  </si>
  <si>
    <t>Sc4 Submetering</t>
  </si>
  <si>
    <t>Sc10 Multiple Dwelling -Redistr.</t>
  </si>
  <si>
    <t>Divested Plants</t>
  </si>
  <si>
    <t>Sc 3 Brkdwn. Res Auxilliary</t>
  </si>
  <si>
    <t>Sc 4C Redistribution - Non Submetering</t>
  </si>
  <si>
    <t>Sc 4D Redistribution - Space Thing</t>
  </si>
  <si>
    <t>PSC 444 Public Street &amp; Highway Lighting</t>
  </si>
  <si>
    <t>SC 6 Pub &amp; Private St. Light</t>
  </si>
  <si>
    <t>Metered Unbill</t>
  </si>
  <si>
    <t>PSC 445 Other Slaes to Public Authorities</t>
  </si>
  <si>
    <t>Sc1 Residential &amp; Religious</t>
  </si>
  <si>
    <t>Sc 2 General</t>
  </si>
  <si>
    <t>Sc4C Non-Submetering</t>
  </si>
  <si>
    <t>SC 5 NYC Transit Authority Transaction</t>
  </si>
  <si>
    <t>SC 8 Multi Dwelling - Redis</t>
  </si>
  <si>
    <t>SC9 General Large</t>
  </si>
  <si>
    <t>PSC 446 Sales to Railroads &amp; Railways</t>
  </si>
  <si>
    <t>Sc2  General (1)</t>
  </si>
  <si>
    <t>Sc5 Electric Traction System(1)</t>
  </si>
  <si>
    <t>SC9 Railroads - Small(1)</t>
  </si>
  <si>
    <t>SC4 Nonsubmetering(1)</t>
  </si>
  <si>
    <t>SC 12 Multiple Dwelling-Space Heat</t>
  </si>
  <si>
    <t>D Rider - Oper. Of Fire Alarm Sign</t>
  </si>
  <si>
    <t>CONSTRUCTION WORK IN PROGRESS-ELECTRIC AND GAS (Account 107) (cont.)</t>
  </si>
  <si>
    <t>Electric/Gas (Account 107)</t>
  </si>
  <si>
    <t>Page 216-B</t>
  </si>
  <si>
    <t>Page 337 A</t>
  </si>
  <si>
    <t xml:space="preserve">   Line 30 (b) include NYPA sales,  $597,658,650, that was reclassified from FERC 4560 - Other Electric Revenues</t>
  </si>
  <si>
    <t xml:space="preserve">   Line 30 (c) include NYPA sales, $613,739,095, that was reclassified from FERC 4560 - Other Electric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</si>
</sst>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quot;$&quot;#,##0"/>
    <numFmt numFmtId="177" formatCode="0_);\(0\)"/>
    <numFmt numFmtId="178" formatCode="[$-409]mmmm\ d\,\ yyyy;@"/>
    <numFmt numFmtId="179" formatCode="_(* #,##0_);_(* \(#,##0\);_(* &quot;-&quot;??_);_(@_)"/>
    <numFmt numFmtId="180" formatCode="_(&quot;$&quot;* #,##0_);_(&quot;$&quot;* \(#,##0\);_(&quot;$&quot;* &quot;-&quot;??_);_(@_)"/>
    <numFmt numFmtId="181" formatCode="&quot;$&quot;#,##0.0_);\(&quot;$&quot;#,##0.0\)"/>
    <numFmt numFmtId="182" formatCode="________@"/>
    <numFmt numFmtId="183" formatCode="&quot;$&quot;#,##0.000000_);[Red]\(&quot;$&quot;#,##0.000000\)"/>
    <numFmt numFmtId="184" formatCode=";;;"/>
    <numFmt numFmtId="185" formatCode="#,##0.0000"/>
    <numFmt numFmtId="186" formatCode="_ * #,##0.00_ ;_ * \-#,##0.00_ ;_ * &quot;-&quot;??_ ;_ @_ "/>
    <numFmt numFmtId="187" formatCode="_ * #,##0_ ;_ * \-#,##0_ ;_ * &quot;-&quot;_ ;_ @_ "/>
    <numFmt numFmtId="188" formatCode="&quot;$&quot;#,##0.0_);[Red]\(&quot;$&quot;#,##0.0\)"/>
    <numFmt numFmtId="189" formatCode="#,##0.00000000000_);\(#,##0.00000000000\)"/>
    <numFmt numFmtId="190" formatCode="&quot;$&quot;\ \ #,##0_);[Red]\(&quot;$&quot;\ \ #,##0\)"/>
    <numFmt numFmtId="191" formatCode="#,##0.0000000000_);\(#,##0.0000000000\)"/>
    <numFmt numFmtId="192" formatCode="#,##0.000000000000000_);\(#,##0.000000000000000\)"/>
    <numFmt numFmtId="193" formatCode="#,##0.00000___;"/>
    <numFmt numFmtId="194" formatCode="#,##0_);[Red]\(#,##0\);\-"/>
    <numFmt numFmtId="195" formatCode="&quot;$&quot;#,##0.00;\-&quot;$&quot;#,##0.00"/>
    <numFmt numFmtId="196" formatCode="#,##0.00000000000000_);\(#,##0.00000000000000\)"/>
    <numFmt numFmtId="197" formatCode="0.0_%;\(0.0\)%;\ \-\ \ \ "/>
    <numFmt numFmtId="198" formatCode="#,##0.0000000000000000_);\(#,##0.0000000000000000\)"/>
    <numFmt numFmtId="199" formatCode="#,###.000000_);\(#,##0.000000\);\ \-\ _ "/>
    <numFmt numFmtId="200" formatCode="#,##0.000000000000_);\(#,##0.000000000000\)"/>
    <numFmt numFmtId="201" formatCode="#,##0.0000000000000_);\(#,##0.0000000000000\)"/>
    <numFmt numFmtId="202" formatCode="&quot;$&quot;\ \ #,##0.00_);[Red]\(&quot;$&quot;\ \ #,##0.00\)"/>
    <numFmt numFmtId="203" formatCode="&quot;$&quot;\ \ #,##0.0_);[Red]\(&quot;$&quot;\ \ #,##0.0\)"/>
    <numFmt numFmtId="204" formatCode="#,##0.000000000_);\(#,##0.000000000\)"/>
    <numFmt numFmtId="205" formatCode="&quot;$&quot;#,##0;[Red]\-&quot;$&quot;#,##0"/>
    <numFmt numFmtId="206" formatCode="#,##0_);\(#,##0\);_ \-\ \ "/>
    <numFmt numFmtId="207" formatCode="&quot;$&quot;#,##0.00;[Red]\-&quot;$&quot;#,##0.00"/>
    <numFmt numFmtId="208" formatCode="#,##0.00000000000000000_);\(#,##0.00000000000000000\)"/>
    <numFmt numFmtId="209" formatCode="#,##0___);\(#,##0\);___-\ \ "/>
    <numFmt numFmtId="210" formatCode="0.000000"/>
    <numFmt numFmtId="211" formatCode="0.0000000"/>
    <numFmt numFmtId="212" formatCode="0.0"/>
    <numFmt numFmtId="213" formatCode="[$-409]mmm\-yy;@"/>
    <numFmt numFmtId="214" formatCode="#,##0.000000000000000000_);\(#,##0.000000000000000000\)"/>
    <numFmt numFmtId="215" formatCode="&quot;$&quot;_(#,##0.00_);&quot;$&quot;\(#,##0.00\)"/>
    <numFmt numFmtId="216" formatCode="\ \ @"/>
    <numFmt numFmtId="217" formatCode="#,##0.0000000000000000000_);\(#,##0.0000000000000000000\)"/>
    <numFmt numFmtId="218" formatCode="0.E+00"/>
    <numFmt numFmtId="219" formatCode="#,##0.0_)\x;\(#,##0.0\)\x"/>
    <numFmt numFmtId="220" formatCode="#,##0.00000000000000000000_);\(#,##0.00000000000000000000\)"/>
    <numFmt numFmtId="221" formatCode="_(* #,##0.0000_);_(* \(#,##0.0000\);_(* &quot;-&quot;??_);_(@_)"/>
    <numFmt numFmtId="222" formatCode="0.0.E+00"/>
    <numFmt numFmtId="223" formatCode="#,##0.0_)_x;\(#,##0.0\)_x"/>
    <numFmt numFmtId="224" formatCode="#,##0.000000000000000000000_);\(#,##0.000000000000000000000\)"/>
    <numFmt numFmtId="225" formatCode="0.0_)\%;\(0.0\)\%"/>
    <numFmt numFmtId="226" formatCode="#,##0.0000000000000000000000_);\(#,##0.0000000000000000000000\)"/>
    <numFmt numFmtId="227" formatCode="yyyy"/>
    <numFmt numFmtId="228" formatCode="#,##0.0_)_%;\(#,##0.0\)_%"/>
    <numFmt numFmtId="229" formatCode="hh:mm\ AM/PM_)"/>
    <numFmt numFmtId="230" formatCode="#,##0.0000;\-#,##0.0000"/>
    <numFmt numFmtId="231" formatCode="#,##0.0"/>
    <numFmt numFmtId="232" formatCode="#,##0.00000;\-#,##0.00000"/>
    <numFmt numFmtId="233" formatCode="0.000_)"/>
    <numFmt numFmtId="234" formatCode="#,##0.0000000;\-#,##0.0000000"/>
    <numFmt numFmtId="235" formatCode="#,##0.0;\-#,##0.0"/>
    <numFmt numFmtId="236" formatCode="_-&quot;$&quot;* #,##0_-;\-&quot;$&quot;* #,##0_-;_-&quot;$&quot;* &quot;-&quot;_-;_-@_-"/>
    <numFmt numFmtId="237" formatCode="_-* #,##0_-;\-* #,##0_-;_-* &quot;-&quot;_-;_-@_-"/>
    <numFmt numFmtId="238" formatCode="_-&quot;$&quot;* #,##0.00_-;\-&quot;$&quot;* #,##0.00_-;_-&quot;$&quot;* &quot;-&quot;??_-;_-@_-"/>
    <numFmt numFmtId="239" formatCode="_-* #,##0.00_-;\-* #,##0.00_-;_-* &quot;-&quot;??_-;_-@_-"/>
    <numFmt numFmtId="240" formatCode="&quot;+&quot;#,##0&quot; &quot;;&quot;–&quot;#,##0&quot; &quot;;&quot; –  &quot;"/>
    <numFmt numFmtId="241" formatCode="0.0%;[Red]\(0.0%\)"/>
    <numFmt numFmtId="242" formatCode="#,##0.000"/>
    <numFmt numFmtId="243" formatCode="0.00\x"/>
    <numFmt numFmtId="244" formatCode="#,##0.0000000_);\(#,##0.0000000\)"/>
    <numFmt numFmtId="245" formatCode="#,##0\ ;\(#,##0\);\-\ \ \ \ \ "/>
    <numFmt numFmtId="246" formatCode="#,##0\ ;\(#,##0\);\–\ \ \ \ \ "/>
    <numFmt numFmtId="247" formatCode="_(* #,##0.0_);_(* \(#,##0.0\);_(* &quot;-&quot;?_);@_)"/>
    <numFmt numFmtId="248" formatCode="_(* #,##0.000000_);_(* \(#,##0.000000\);_(* &quot;-&quot;??_);_(@_)"/>
    <numFmt numFmtId="249" formatCode="_(* #,##0.0_);_(* \(#,##0.0\);_(* &quot;-&quot;??_);_(@_)"/>
    <numFmt numFmtId="250" formatCode="0;[Red]0"/>
    <numFmt numFmtId="251" formatCode="0.00_);[Red]\(0.00\)"/>
    <numFmt numFmtId="252" formatCode="0.00_);\(0.00\)"/>
    <numFmt numFmtId="253" formatCode="0.00;[Red]0.00"/>
    <numFmt numFmtId="254" formatCode="0.0_);\(0.0\)"/>
    <numFmt numFmtId="255" formatCode="#.##\x"/>
    <numFmt numFmtId="256" formatCode="_(* ###0_);[Red]_(* \(###0\);_(* &quot;-&quot;_0_0_);_(@_)"/>
    <numFmt numFmtId="257" formatCode="ddmmmmyy"/>
    <numFmt numFmtId="258" formatCode="#,##0.000000000"/>
    <numFmt numFmtId="259" formatCode="_(* #,##0.0_);[Red]_(* \(#,##0.0\);_(* &quot;-&quot;_0_0_._0_);_(@_)"/>
    <numFmt numFmtId="260" formatCode="_(* #,##0.000_);_(* \(#,##0.000\);_(* &quot;-&quot;??_);_(@_)"/>
    <numFmt numFmtId="261" formatCode="&quot;SFr.&quot;#,##0;[Red]&quot;SFr.&quot;\-#,##0"/>
    <numFmt numFmtId="262" formatCode="_(* ###0_);_(* \(#,##0\);_(* &quot;-&quot;_);_(@_)"/>
    <numFmt numFmtId="263" formatCode="_(* #,##0.0_);_(* \(#,##0.0\);_(* &quot;-&quot;_);_(@_)"/>
    <numFmt numFmtId="264" formatCode="_(&quot;$&quot;* #,##0.0_);[Red]_(&quot;$&quot;* \(#,##0.0\);_(&quot;$&quot;* &quot;-&quot;_0_0_._0_);_(@_)"/>
    <numFmt numFmtId="265" formatCode="&quot;$&quot;#,##0.000_);[Red]\(&quot;$&quot;#,##0.000\)"/>
    <numFmt numFmtId="266" formatCode="_-* #,##0.00\ &quot;€&quot;_-;\-* #,##0.00\ &quot;€&quot;_-;_-* &quot;-&quot;??\ &quot;€&quot;_-;_-@_-"/>
    <numFmt numFmtId="267" formatCode="0.0000%"/>
    <numFmt numFmtId="268" formatCode="########.00"/>
    <numFmt numFmtId="269" formatCode="\ \ \ \ \ @"/>
    <numFmt numFmtId="270" formatCode="#,##0.0000000000"/>
    <numFmt numFmtId="271" formatCode="0.000000000"/>
    <numFmt numFmtId="272" formatCode="mmmm\ d\,\ yyyy"/>
    <numFmt numFmtId="273" formatCode="m\o\n\th\ d\,\ \y\y\y\y"/>
    <numFmt numFmtId="274" formatCode="* #,##0_);* \(#,##0\);&quot;-&quot;??_);@"/>
    <numFmt numFmtId="275" formatCode="_-* #,##0\ _D_M_-;\-* #,##0\ _D_M_-;_-* &quot;-&quot;\ _D_M_-;_-@_-"/>
    <numFmt numFmtId="276" formatCode="_-* #,##0.00\ _D_M_-;\-* #,##0.00\ _D_M_-;_-* &quot;-&quot;??\ _D_M_-;_-@_-"/>
    <numFmt numFmtId="277" formatCode="&quot;$&quot;#,##0.00"/>
    <numFmt numFmtId="278" formatCode="_(* #,##0_);_(* \(#,##0\);_(* &quot;-   &quot;_);_(@_)"/>
    <numFmt numFmtId="279" formatCode="#,"/>
    <numFmt numFmtId="280" formatCode="#,##0;\(#,##0\)"/>
    <numFmt numFmtId="281" formatCode="_([$€-2]* #,##0.00_);_([$€-2]* \(#,##0.00\);_([$€-2]* &quot;-&quot;??_)"/>
    <numFmt numFmtId="282" formatCode="_([$€]\ * #,##0.00_);_([$€]\ * \(#,##0.00\);_([$€]\ * &quot;-&quot;??_);_(@_)"/>
    <numFmt numFmtId="283" formatCode="#,##0.00000"/>
    <numFmt numFmtId="284" formatCode="&quot;FY &quot;00"/>
    <numFmt numFmtId="285" formatCode="&quot;FY '&quot;00"/>
    <numFmt numFmtId="286" formatCode="&quot;FY &quot;0"/>
    <numFmt numFmtId="287" formatCode="#.##000"/>
    <numFmt numFmtId="288" formatCode="\ \ \ \ \ \ \ @"/>
    <numFmt numFmtId="289" formatCode="#,##0.000_);[Red]\(#,##0.000\)"/>
    <numFmt numFmtId="290" formatCode="0000"/>
    <numFmt numFmtId="291" formatCode="&quot;    &quot;@"/>
    <numFmt numFmtId="292" formatCode="0.0000"/>
    <numFmt numFmtId="293" formatCode="#,##0.0_);[Red]\(#,##0.0\)"/>
    <numFmt numFmtId="294" formatCode="General_)"/>
    <numFmt numFmtId="295" formatCode="#,##0.00&quot; $&quot;;\-#,##0.00&quot; $&quot;"/>
    <numFmt numFmtId="296" formatCode="#,##0.000000"/>
    <numFmt numFmtId="297" formatCode="&quot;N$&quot;#,##0_);\(&quot;N$&quot;#,##0\)"/>
    <numFmt numFmtId="298" formatCode="0.00000000"/>
    <numFmt numFmtId="299" formatCode="#,##0_);\(#,##0\);&quot;–&quot;_);@_)"/>
    <numFmt numFmtId="300" formatCode="0.000_);\(0.000\)"/>
    <numFmt numFmtId="301" formatCode="_-* #,##0.00_-;&quot;\&quot;&quot;\&quot;&quot;\&quot;&quot;\&quot;&quot;\&quot;\-* #,##0.00_-;_-* &quot;-&quot;??_-;_-@_-"/>
    <numFmt numFmtId="302" formatCode="&quot;BasktGrp &quot;###"/>
    <numFmt numFmtId="303" formatCode="&quot;BlankTemplates: &quot;###0"/>
    <numFmt numFmtId="304" formatCode="&quot;ColCompKeyTyp &quot;###"/>
    <numFmt numFmtId="305" formatCode="&quot;CompKeyCol &quot;###"/>
    <numFmt numFmtId="306" formatCode="&quot;DynKeyColumn: &quot;###"/>
    <numFmt numFmtId="307" formatCode="&quot;DynKeyRows: &quot;###"/>
    <numFmt numFmtId="308" formatCode="&quot;DynKeyStrtRow: &quot;###"/>
    <numFmt numFmtId="309" formatCode="&quot;EmptySpaces: &quot;###0"/>
    <numFmt numFmtId="310" formatCode="&quot;KeyGrp &quot;@"/>
    <numFmt numFmtId="311" formatCode="&quot;NumDynQrys: &quot;###"/>
    <numFmt numFmtId="312" formatCode="&quot;RowCompKeyTyp &quot;###"/>
    <numFmt numFmtId="313" formatCode="&quot;TargetRowOffset: &quot;###"/>
    <numFmt numFmtId="314" formatCode="&quot;TemplateRowOffset: &quot;###"/>
    <numFmt numFmtId="315" formatCode="&quot;TemplateRows: &quot;###"/>
    <numFmt numFmtId="316" formatCode="_(\ #,##0\ _);_(\ \(\ #,##0\ \);_(* &quot;-&quot;_);_(@_)"/>
    <numFmt numFmtId="317" formatCode="mmm/d\,/yyyy"/>
    <numFmt numFmtId="318" formatCode="#,##0;[Red]&quot;-&quot;#,##0"/>
    <numFmt numFmtId="319" formatCode="_-* #,##0\ _F_-;\-* #,##0\ _F_-;_-* &quot;-&quot;\ _F_-;_-@_-"/>
    <numFmt numFmtId="320" formatCode="_-* #,##0.00\ _F_-;\-* #,##0.00\ _F_-;_-* &quot;-&quot;??\ _F_-;_-@_-"/>
    <numFmt numFmtId="321" formatCode="_(&quot;Cr$&quot;\ * #,##0_);_(&quot;Cr$&quot;\ * \(#,##0\);_(&quot;Cr$&quot;\ * &quot;-&quot;_);_(@_)"/>
    <numFmt numFmtId="322" formatCode="_(&quot;Cr$&quot;\ * #,##0.00_);_(&quot;Cr$&quot;\ * \(#,##0.00\);_(&quot;Cr$&quot;\ * &quot;-&quot;??_);_(@_)"/>
    <numFmt numFmtId="323" formatCode="mmm\ yy"/>
    <numFmt numFmtId="324" formatCode="#,##0&quot; Esc&quot;;[Red]&quot;-&quot;#,##0&quot; Esc&quot;"/>
    <numFmt numFmtId="325" formatCode="_-* #,##0\ &quot;F&quot;_-;\-* #,##0\ &quot;F&quot;_-;_-* &quot;-&quot;\ &quot;F&quot;_-;_-@_-"/>
    <numFmt numFmtId="326" formatCode="_-* #,##0.00\ &quot;F&quot;_-;\-* #,##0.00\ &quot;F&quot;_-;_-* &quot;-&quot;??\ &quot;F&quot;_-;_-@_-"/>
    <numFmt numFmtId="327" formatCode="\$#,#00"/>
    <numFmt numFmtId="328" formatCode="&quot;$&quot;#,##0\ ;\(&quot;$&quot;#,##0\)"/>
    <numFmt numFmtId="329" formatCode="&quot;$&quot;#,##0.0000000_);[Red]\(&quot;$&quot;#,##0.0000000\)"/>
    <numFmt numFmtId="330" formatCode="mmm/\'yy"/>
    <numFmt numFmtId="331" formatCode="mmm"/>
    <numFmt numFmtId="332" formatCode="#,##0\ &quot;F&quot;;[Red]\-#,##0\ &quot;F&quot;"/>
    <numFmt numFmtId="333" formatCode="#,##0.00\ &quot;F&quot;;[Red]\-#,##0.00\ &quot;F&quot;"/>
    <numFmt numFmtId="334" formatCode="#,##0.0&quot;x &quot;;&quot;(&quot;#,##0.0&quot;x)&quot;;&quot; –  &quot;"/>
    <numFmt numFmtId="335" formatCode="_(&quot;$&quot;* #,##0.000_);_(&quot;$&quot;* \(#,##0.000\);_(&quot;$&quot;* &quot;-&quot;??_);_(@_)"/>
    <numFmt numFmtId="336" formatCode="_(&quot;$&quot;* #,##0.0000_);_(&quot;$&quot;* \(#,##0.0000\);_(&quot;$&quot;* &quot;-&quot;??_);_(@_)"/>
    <numFmt numFmtId="337" formatCode="_(* #,##0\ \x_);_(* \(#,##0\ \x\);_(* &quot;-&quot;??_);_(@_)"/>
    <numFmt numFmtId="338" formatCode="&quot;$&quot;#,##0;\-&quot;$&quot;#,##0"/>
    <numFmt numFmtId="339" formatCode="_@"/>
    <numFmt numFmtId="340" formatCode="_(&quot;$&quot;* #,##0.00000_);_(&quot;$&quot;* \(#,##0.00000\);_(&quot;$&quot;* &quot;-&quot;??_);_(@_)"/>
    <numFmt numFmtId="341" formatCode="#,##0.000000_);\(#,##0.000000\)"/>
    <numFmt numFmtId="342" formatCode="###0.0_);[Red]\(###0.0\)"/>
    <numFmt numFmtId="343" formatCode="#,##0.00000000_);\(#,##0.00000000\)"/>
    <numFmt numFmtId="344" formatCode="#,##0_);[Red]\ \ \(#,##0\);0_);\ \ @"/>
    <numFmt numFmtId="345" formatCode="0.0000000000"/>
    <numFmt numFmtId="346" formatCode="_(&quot;$&quot;* #,##0_);_(&quot;$&quot;* \(#,##0\);_(&quot;$&quot;* &quot;-   &quot;_);_(@_)"/>
    <numFmt numFmtId="347" formatCode="###,##0,_ ;[Red]\(###,###,\)"/>
    <numFmt numFmtId="348" formatCode="#,##0\ \ \ ;[Red]\(#,##0\)\ \ ;\—\ \ \ \ "/>
    <numFmt numFmtId="349" formatCode="_(* #,##0,_);[Red]_(* \(#,##0,\);_(* &quot;-&quot;??_);_(@_)"/>
    <numFmt numFmtId="350" formatCode="\ \ \ \ \ \ \ \ \ \ @"/>
    <numFmt numFmtId="351" formatCode="#,##0&quot; &quot;;\(#,##0\);&quot; –  &quot;"/>
    <numFmt numFmtId="352" formatCode="m/d"/>
    <numFmt numFmtId="353" formatCode="0%_);\(0%\)"/>
    <numFmt numFmtId="354" formatCode="0%;\(0%\)"/>
    <numFmt numFmtId="355" formatCode="_(* #,##0.0%_);[Red]_(* \(#,##0.0%\);_(* &quot;-&quot;_._0\%_);_(@_)"/>
    <numFmt numFmtId="356" formatCode="#,##0.0\%_);\(#,##0.0\%\);#,##0.0\%_);@_)"/>
    <numFmt numFmtId="357" formatCode="&quot;+&quot;#,##0%&quot; &quot;;&quot;–&quot;#,##0%&quot; &quot;;&quot; –  &quot;"/>
    <numFmt numFmtId="358" formatCode="#,##0.00000_);\(#,##0.00000\)"/>
    <numFmt numFmtId="359" formatCode="%#,#00"/>
    <numFmt numFmtId="360" formatCode="#,##0.0_)\ \x;\(#,##0.0\)\ \x"/>
    <numFmt numFmtId="361" formatCode="__#,###,__;__\(#,###,\)__;&quot;-&quot;;"/>
    <numFmt numFmtId="362" formatCode="mmm/d\,/\'yy"/>
    <numFmt numFmtId="363" formatCode="#,##0\ ;[Red]\(#,##0\)"/>
    <numFmt numFmtId="364" formatCode="0.0_);[Red]\(0.0\)"/>
    <numFmt numFmtId="365" formatCode="#.###\x"/>
    <numFmt numFmtId="366" formatCode="_-&quot;£&quot;* #,##0_-;\-&quot;£&quot;* #,##0_-;_-&quot;£&quot;* &quot;-&quot;_-;_-@_-"/>
    <numFmt numFmtId="367" formatCode="_-&quot;£&quot;* #,##0.00_-;\-&quot;£&quot;* #,##0.00_-;_-&quot;£&quot;* &quot;-&quot;??_-;_-@_-"/>
    <numFmt numFmtId="368" formatCode="mm/dd/yy;@"/>
  </numFmts>
  <fonts count="334">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b/>
      <i/>
      <sz val="12"/>
      <color indexed="12"/>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b/>
      <sz val="12"/>
      <color rgb="FF000000"/>
      <name val="Arial"/>
      <family val="2"/>
    </font>
    <font>
      <sz val="12"/>
      <name val="Arial"/>
      <family val="2"/>
    </font>
    <font>
      <b/>
      <sz val="18"/>
      <color theme="3"/>
      <name val="Cambria"/>
      <family val="2"/>
      <scheme val="major"/>
    </font>
    <font>
      <sz val="11"/>
      <color rgb="FF3F3F76"/>
      <name val="Calibri"/>
      <family val="2"/>
      <scheme val="minor"/>
    </font>
    <font>
      <sz val="8"/>
      <name val="Helv"/>
    </font>
    <font>
      <sz val="10"/>
      <name val="Palatino"/>
      <family val="1"/>
    </font>
    <font>
      <sz val="10"/>
      <name val="Times New Roman"/>
      <family val="1"/>
    </font>
    <font>
      <sz val="10"/>
      <name val="Geneva"/>
      <family val="2"/>
    </font>
    <font>
      <sz val="10"/>
      <name val="MS Sans Serif"/>
      <family val="2"/>
    </font>
    <font>
      <sz val="12"/>
      <name val="???"/>
      <family val="1"/>
      <charset val="129"/>
    </font>
    <font>
      <sz val="10"/>
      <name val="Helv"/>
      <family val="2"/>
    </font>
    <font>
      <sz val="12"/>
      <name val="___"/>
      <family val="1"/>
      <charset val="129"/>
    </font>
    <font>
      <sz val="12"/>
      <name val="___"/>
      <family val="3"/>
      <charset val="129"/>
    </font>
    <font>
      <sz val="11"/>
      <name val="__"/>
      <family val="3"/>
      <charset val="129"/>
    </font>
    <font>
      <sz val="10"/>
      <name val="___"/>
      <family val="3"/>
      <charset val="129"/>
    </font>
    <font>
      <sz val="11"/>
      <name val="___"/>
      <family val="1"/>
      <charset val="129"/>
    </font>
    <font>
      <sz val="11"/>
      <name val="___"/>
      <family val="3"/>
      <charset val="129"/>
    </font>
    <font>
      <sz val="10"/>
      <color indexed="8"/>
      <name val="MS Sans Serif"/>
      <family val="2"/>
    </font>
    <font>
      <sz val="10"/>
      <color indexed="9"/>
      <name val="Arial"/>
      <family val="2"/>
    </font>
    <font>
      <i/>
      <sz val="10"/>
      <color indexed="13"/>
      <name val="Arial"/>
      <family val="2"/>
    </font>
    <font>
      <sz val="10"/>
      <color indexed="13"/>
      <name val="Arial"/>
      <family val="2"/>
    </font>
    <font>
      <b/>
      <i/>
      <sz val="9"/>
      <name val="Arial"/>
      <family val="2"/>
    </font>
    <font>
      <i/>
      <sz val="10"/>
      <name val="Arial"/>
      <family val="2"/>
    </font>
    <font>
      <sz val="11"/>
      <name val="‚l‚r ƒSƒVƒbƒN"/>
      <family val="3"/>
      <charset val="128"/>
    </font>
    <font>
      <sz val="11"/>
      <color indexed="8"/>
      <name val="Calibri"/>
      <family val="2"/>
    </font>
    <font>
      <sz val="10"/>
      <color theme="1"/>
      <name val="Arial"/>
      <family val="2"/>
    </font>
    <font>
      <sz val="11"/>
      <color indexed="9"/>
      <name val="Calibri"/>
      <family val="2"/>
    </font>
    <font>
      <sz val="10"/>
      <color theme="0"/>
      <name val="Arial"/>
      <family val="2"/>
    </font>
    <font>
      <sz val="11"/>
      <color theme="0"/>
      <name val="Arial"/>
      <family val="2"/>
    </font>
    <font>
      <b/>
      <sz val="9"/>
      <color indexed="12"/>
      <name val="Arial"/>
      <family val="2"/>
    </font>
    <font>
      <sz val="14"/>
      <color indexed="12"/>
      <name val="Arial Narrow"/>
      <family val="2"/>
    </font>
    <font>
      <sz val="8"/>
      <name val="Times"/>
      <family val="1"/>
    </font>
    <font>
      <sz val="8"/>
      <name val="Times New Roman"/>
      <family val="1"/>
    </font>
    <font>
      <sz val="8"/>
      <color indexed="12"/>
      <name val="Helv"/>
    </font>
    <font>
      <sz val="11"/>
      <color indexed="10"/>
      <name val="Calibri"/>
      <family val="2"/>
    </font>
    <font>
      <sz val="11"/>
      <color indexed="20"/>
      <name val="Calibri"/>
      <family val="2"/>
    </font>
    <font>
      <sz val="10"/>
      <color rgb="FF9C0006"/>
      <name val="Arial"/>
      <family val="2"/>
    </font>
    <font>
      <sz val="11"/>
      <color rgb="FF9C0006"/>
      <name val="Arial"/>
      <family val="2"/>
    </font>
    <font>
      <sz val="9"/>
      <name val="Arial"/>
      <family val="2"/>
    </font>
    <font>
      <sz val="9"/>
      <name val="Helv"/>
    </font>
    <font>
      <u/>
      <sz val="7.5"/>
      <color indexed="36"/>
      <name val="Arial"/>
      <family val="2"/>
    </font>
    <font>
      <sz val="10"/>
      <color indexed="8"/>
      <name val="Tms Rmn"/>
    </font>
    <font>
      <strike/>
      <sz val="8"/>
      <name val="Arial"/>
      <family val="2"/>
    </font>
    <font>
      <sz val="8"/>
      <color indexed="8"/>
      <name val="Arial"/>
      <family val="2"/>
    </font>
    <font>
      <b/>
      <sz val="9"/>
      <color indexed="9"/>
      <name val="Arial"/>
      <family val="2"/>
    </font>
    <font>
      <sz val="11"/>
      <name val="Helvetica"/>
      <family val="2"/>
    </font>
    <font>
      <sz val="8"/>
      <color indexed="12"/>
      <name val="Helvetica"/>
      <family val="2"/>
    </font>
    <font>
      <sz val="10"/>
      <color indexed="12"/>
      <name val="Times New Roman"/>
      <family val="1"/>
    </font>
    <font>
      <sz val="12"/>
      <name val="Tms Rmn"/>
    </font>
    <font>
      <b/>
      <sz val="8"/>
      <color indexed="8"/>
      <name val="Arial"/>
      <family val="2"/>
    </font>
    <font>
      <sz val="11"/>
      <color indexed="17"/>
      <name val="Calibri"/>
      <family val="2"/>
    </font>
    <font>
      <sz val="11"/>
      <name val="Times New Roman"/>
      <family val="1"/>
    </font>
    <font>
      <b/>
      <sz val="8"/>
      <color indexed="24"/>
      <name val="Arial"/>
      <family val="2"/>
    </font>
    <font>
      <b/>
      <sz val="9"/>
      <color indexed="24"/>
      <name val="Arial"/>
      <family val="2"/>
    </font>
    <font>
      <b/>
      <sz val="11"/>
      <color indexed="24"/>
      <name val="Arial"/>
      <family val="2"/>
    </font>
    <font>
      <b/>
      <sz val="18"/>
      <color indexed="22"/>
      <name val="Arial"/>
      <family val="2"/>
    </font>
    <font>
      <b/>
      <sz val="12"/>
      <color indexed="22"/>
      <name val="Arial"/>
      <family val="2"/>
    </font>
    <font>
      <b/>
      <sz val="9"/>
      <color indexed="8"/>
      <name val="Arial"/>
      <family val="2"/>
    </font>
    <font>
      <b/>
      <sz val="11"/>
      <color indexed="52"/>
      <name val="Calibri"/>
      <family val="2"/>
    </font>
    <font>
      <b/>
      <sz val="10"/>
      <color rgb="FFFA7D00"/>
      <name val="Arial"/>
      <family val="2"/>
    </font>
    <font>
      <b/>
      <sz val="11"/>
      <color indexed="10"/>
      <name val="Calibri"/>
      <family val="2"/>
    </font>
    <font>
      <b/>
      <sz val="11"/>
      <color rgb="FFFA7D00"/>
      <name val="Arial"/>
      <family val="2"/>
    </font>
    <font>
      <b/>
      <sz val="10"/>
      <name val="helv"/>
    </font>
    <font>
      <b/>
      <sz val="11"/>
      <color indexed="9"/>
      <name val="Calibri"/>
      <family val="2"/>
    </font>
    <font>
      <sz val="11"/>
      <color indexed="52"/>
      <name val="Calibri"/>
      <family val="2"/>
    </font>
    <font>
      <sz val="8"/>
      <color indexed="12"/>
      <name val="Arial"/>
      <family val="2"/>
    </font>
    <font>
      <sz val="12"/>
      <name val="Humanst521 BT"/>
      <family val="2"/>
    </font>
    <font>
      <b/>
      <sz val="10"/>
      <color theme="0"/>
      <name val="Arial"/>
      <family val="2"/>
    </font>
    <font>
      <b/>
      <sz val="11"/>
      <color theme="0"/>
      <name val="Arial"/>
      <family val="2"/>
    </font>
    <font>
      <sz val="8"/>
      <name val="Helvetica"/>
      <family val="2"/>
    </font>
    <font>
      <u val="singleAccounting"/>
      <sz val="12"/>
      <name val="Humanst521 BT"/>
      <family val="2"/>
    </font>
    <font>
      <b/>
      <sz val="8"/>
      <name val="Arial"/>
      <family val="2"/>
    </font>
    <font>
      <b/>
      <sz val="10"/>
      <color indexed="9"/>
      <name val="Arial"/>
      <family val="2"/>
    </font>
    <font>
      <b/>
      <sz val="8"/>
      <color indexed="9"/>
      <name val="Arial"/>
      <family val="2"/>
    </font>
    <font>
      <b/>
      <sz val="8"/>
      <color indexed="8"/>
      <name val="Courier New"/>
      <family val="3"/>
    </font>
    <font>
      <b/>
      <sz val="10"/>
      <name val="Times New Roman"/>
      <family val="1"/>
    </font>
    <font>
      <sz val="10"/>
      <name val="Helv"/>
    </font>
    <font>
      <sz val="10"/>
      <name val="Tahoma"/>
      <family val="2"/>
    </font>
    <font>
      <b/>
      <sz val="8"/>
      <name val="Times New Roman"/>
      <family val="1"/>
    </font>
    <font>
      <sz val="8"/>
      <name val="Palatino"/>
      <family val="1"/>
    </font>
    <font>
      <sz val="12"/>
      <name val="Sans Serif 12cpi"/>
    </font>
    <font>
      <b/>
      <sz val="10"/>
      <name val="Arial Unicode MS"/>
      <family val="2"/>
    </font>
    <font>
      <sz val="12"/>
      <name val="Tahoma"/>
      <family val="2"/>
    </font>
    <font>
      <sz val="10"/>
      <color theme="1"/>
      <name val="Times New Roman"/>
      <family val="2"/>
    </font>
    <font>
      <sz val="7"/>
      <name val="Small Fonts"/>
      <family val="2"/>
    </font>
    <font>
      <sz val="10"/>
      <name val="MS Serif"/>
      <family val="1"/>
    </font>
    <font>
      <sz val="10"/>
      <color indexed="18"/>
      <name val="Arial"/>
      <family val="2"/>
    </font>
    <font>
      <sz val="8"/>
      <color indexed="18"/>
      <name val="Times New Roman"/>
      <family val="1"/>
    </font>
    <font>
      <sz val="1"/>
      <color indexed="8"/>
      <name val="Courier"/>
      <family val="3"/>
    </font>
    <font>
      <sz val="8"/>
      <name val="Helvetica-Narrow"/>
      <family val="2"/>
    </font>
    <font>
      <b/>
      <sz val="11"/>
      <name val="Optimum"/>
    </font>
    <font>
      <b/>
      <sz val="12"/>
      <name val="MS Sans Serif"/>
      <family val="2"/>
    </font>
    <font>
      <sz val="8"/>
      <color indexed="12"/>
      <name val="Times New Roman"/>
      <family val="1"/>
    </font>
    <font>
      <sz val="8"/>
      <color indexed="14"/>
      <name val="Times New Roman"/>
      <family val="1"/>
    </font>
    <font>
      <u val="doubleAccounting"/>
      <sz val="10"/>
      <name val="Arial"/>
      <family val="2"/>
    </font>
    <font>
      <u val="doubleAccounting"/>
      <sz val="12"/>
      <name val="Humanst521 BT"/>
      <family val="2"/>
    </font>
    <font>
      <b/>
      <sz val="8"/>
      <name val="MS Sans Serif"/>
      <family val="2"/>
    </font>
    <font>
      <sz val="12"/>
      <name val="Helv"/>
    </font>
    <font>
      <b/>
      <sz val="11"/>
      <color indexed="8"/>
      <name val="Calibri"/>
      <family val="2"/>
    </font>
    <font>
      <b/>
      <sz val="1"/>
      <color indexed="8"/>
      <name val="Courier"/>
      <family val="3"/>
    </font>
    <font>
      <sz val="8"/>
      <name val="Frutiger-Bold"/>
    </font>
    <font>
      <b/>
      <sz val="11"/>
      <color indexed="56"/>
      <name val="Calibri"/>
      <family val="2"/>
    </font>
    <font>
      <sz val="24"/>
      <color indexed="13"/>
      <name val="SWISS"/>
    </font>
    <font>
      <sz val="10"/>
      <color indexed="16"/>
      <name val="MS Serif"/>
      <family val="1"/>
    </font>
    <font>
      <sz val="11"/>
      <color indexed="62"/>
      <name val="Calibri"/>
      <family val="2"/>
    </font>
    <font>
      <i/>
      <sz val="11"/>
      <color indexed="23"/>
      <name val="Calibri"/>
      <family val="2"/>
    </font>
    <font>
      <i/>
      <sz val="10"/>
      <color rgb="FF7F7F7F"/>
      <name val="Arial"/>
      <family val="2"/>
    </font>
    <font>
      <i/>
      <sz val="11"/>
      <color rgb="FF7F7F7F"/>
      <name val="Arial"/>
      <family val="2"/>
    </font>
    <font>
      <i/>
      <sz val="1"/>
      <color indexed="8"/>
      <name val="Courier"/>
      <family val="3"/>
    </font>
    <font>
      <sz val="10"/>
      <color indexed="22"/>
      <name val="Arial"/>
      <family val="2"/>
    </font>
    <font>
      <sz val="11"/>
      <color indexed="39"/>
      <name val="Arial"/>
      <family val="2"/>
    </font>
    <font>
      <sz val="12"/>
      <color indexed="14"/>
      <name val="Arial"/>
      <family val="2"/>
    </font>
    <font>
      <b/>
      <sz val="9"/>
      <color indexed="26"/>
      <name val="Arial"/>
      <family val="2"/>
    </font>
    <font>
      <sz val="9"/>
      <color indexed="26"/>
      <name val="Arial"/>
      <family val="2"/>
    </font>
    <font>
      <sz val="10"/>
      <color indexed="26"/>
      <name val="Arial"/>
      <family val="2"/>
    </font>
    <font>
      <sz val="9"/>
      <color indexed="8"/>
      <name val="Arial"/>
      <family val="2"/>
    </font>
    <font>
      <b/>
      <sz val="8"/>
      <color indexed="26"/>
      <name val="Arial"/>
      <family val="2"/>
    </font>
    <font>
      <u/>
      <sz val="8"/>
      <color rgb="FF800080"/>
      <name val="Calibri"/>
      <family val="2"/>
      <scheme val="minor"/>
    </font>
    <font>
      <sz val="4"/>
      <name val="Arial"/>
      <family val="2"/>
    </font>
    <font>
      <sz val="5"/>
      <name val="Arial"/>
      <family val="2"/>
    </font>
    <font>
      <b/>
      <sz val="6"/>
      <name val="Arial"/>
      <family val="2"/>
    </font>
    <font>
      <b/>
      <sz val="7"/>
      <name val="Arial"/>
      <family val="2"/>
    </font>
    <font>
      <sz val="6"/>
      <name val="Small Fonts"/>
      <family val="2"/>
    </font>
    <font>
      <b/>
      <sz val="5"/>
      <name val="Small Fonts"/>
      <family val="2"/>
    </font>
    <font>
      <b/>
      <sz val="5"/>
      <color indexed="8"/>
      <name val="Small Fonts"/>
      <family val="2"/>
    </font>
    <font>
      <b/>
      <sz val="14"/>
      <name val="SWISS"/>
    </font>
    <font>
      <sz val="10"/>
      <name val="Helvetica"/>
      <family val="2"/>
    </font>
    <font>
      <sz val="12"/>
      <color indexed="16"/>
      <name val="SWISS"/>
    </font>
    <font>
      <sz val="10"/>
      <color rgb="FF006100"/>
      <name val="Arial"/>
      <family val="2"/>
    </font>
    <font>
      <sz val="11"/>
      <color rgb="FF006100"/>
      <name val="Arial"/>
      <family val="2"/>
    </font>
    <font>
      <b/>
      <sz val="9"/>
      <color indexed="53"/>
      <name val="Tahoma"/>
      <family val="2"/>
    </font>
    <font>
      <b/>
      <u/>
      <sz val="1"/>
      <color indexed="8"/>
      <name val="Courier"/>
      <family val="3"/>
    </font>
    <font>
      <b/>
      <u/>
      <sz val="11"/>
      <color indexed="37"/>
      <name val="Arial"/>
      <family val="2"/>
    </font>
    <font>
      <b/>
      <sz val="15"/>
      <color indexed="62"/>
      <name val="Calibri"/>
      <family val="2"/>
    </font>
    <font>
      <b/>
      <sz val="15"/>
      <color theme="3"/>
      <name val="Arial"/>
      <family val="2"/>
    </font>
    <font>
      <b/>
      <sz val="15"/>
      <color indexed="56"/>
      <name val="Calibri"/>
      <family val="2"/>
    </font>
    <font>
      <b/>
      <sz val="12"/>
      <name val="Times New Roman"/>
      <family val="1"/>
    </font>
    <font>
      <b/>
      <sz val="13"/>
      <color indexed="62"/>
      <name val="Calibri"/>
      <family val="2"/>
    </font>
    <font>
      <b/>
      <sz val="13"/>
      <color theme="3"/>
      <name val="Arial"/>
      <family val="2"/>
    </font>
    <font>
      <b/>
      <sz val="13"/>
      <color indexed="56"/>
      <name val="Calibri"/>
      <family val="2"/>
    </font>
    <font>
      <b/>
      <sz val="11"/>
      <name val="Times New Roman"/>
      <family val="1"/>
    </font>
    <font>
      <b/>
      <sz val="11"/>
      <color indexed="62"/>
      <name val="Calibri"/>
      <family val="2"/>
    </font>
    <font>
      <b/>
      <sz val="11"/>
      <color theme="3"/>
      <name val="Arial"/>
      <family val="2"/>
    </font>
    <font>
      <i/>
      <sz val="12"/>
      <name val="Times New Roman"/>
      <family val="1"/>
    </font>
    <font>
      <b/>
      <sz val="16"/>
      <name val="Times New Roman"/>
      <family val="1"/>
    </font>
    <font>
      <sz val="9"/>
      <name val="Times New Roman"/>
      <family val="1"/>
    </font>
    <font>
      <b/>
      <sz val="8"/>
      <color indexed="12"/>
      <name val="Arial"/>
      <family val="2"/>
    </font>
    <font>
      <sz val="10"/>
      <color indexed="9"/>
      <name val="MS Sans Serif"/>
      <family val="2"/>
    </font>
    <font>
      <sz val="10"/>
      <color indexed="9"/>
      <name val="Univers (WN)"/>
    </font>
    <font>
      <u/>
      <sz val="12"/>
      <color indexed="12"/>
      <name val="Times New Roman"/>
      <family val="1"/>
    </font>
    <font>
      <u/>
      <sz val="10"/>
      <color indexed="36"/>
      <name val="Arial"/>
      <family val="2"/>
    </font>
    <font>
      <u/>
      <sz val="10"/>
      <color indexed="12"/>
      <name val="Arial"/>
      <family val="2"/>
    </font>
    <font>
      <u/>
      <sz val="6.7"/>
      <color indexed="12"/>
      <name val="Arial"/>
      <family val="2"/>
    </font>
    <font>
      <u/>
      <sz val="9"/>
      <color theme="10"/>
      <name val="Arial"/>
      <family val="2"/>
    </font>
    <font>
      <u/>
      <sz val="11"/>
      <color theme="10"/>
      <name val="Calibri"/>
      <family val="2"/>
    </font>
    <font>
      <u/>
      <sz val="8"/>
      <color theme="10"/>
      <name val="Times New Roman"/>
      <family val="1"/>
    </font>
    <font>
      <u/>
      <sz val="10.199999999999999"/>
      <color indexed="12"/>
      <name val="Arial"/>
      <family val="2"/>
    </font>
    <font>
      <sz val="10"/>
      <color rgb="FF3F3F76"/>
      <name val="Arial"/>
      <family val="2"/>
    </font>
    <font>
      <i/>
      <sz val="8"/>
      <color indexed="10"/>
      <name val="Arial"/>
      <family val="2"/>
    </font>
    <font>
      <i/>
      <sz val="12"/>
      <color indexed="12"/>
      <name val="Arial"/>
      <family val="2"/>
    </font>
    <font>
      <sz val="11"/>
      <color rgb="FF0070C0"/>
      <name val="Calibri"/>
      <family val="2"/>
      <scheme val="minor"/>
    </font>
    <font>
      <sz val="11"/>
      <color indexed="30"/>
      <name val="Calibri"/>
      <family val="2"/>
    </font>
    <font>
      <i/>
      <sz val="10"/>
      <color indexed="12"/>
      <name val="Arial"/>
      <family val="2"/>
    </font>
    <font>
      <b/>
      <sz val="10"/>
      <color indexed="37"/>
      <name val="Arial MT"/>
    </font>
    <font>
      <sz val="10"/>
      <color indexed="10"/>
      <name val="Arial"/>
      <family val="2"/>
    </font>
    <font>
      <b/>
      <sz val="9"/>
      <name val="Helv"/>
    </font>
    <font>
      <sz val="10"/>
      <color rgb="FFFA7D00"/>
      <name val="Arial"/>
      <family val="2"/>
    </font>
    <font>
      <sz val="11"/>
      <color rgb="FFFA7D00"/>
      <name val="Arial"/>
      <family val="2"/>
    </font>
    <font>
      <sz val="10"/>
      <name val="Tms Rmn"/>
    </font>
    <font>
      <sz val="8"/>
      <color indexed="8"/>
      <name val="Helv"/>
    </font>
    <font>
      <b/>
      <i/>
      <sz val="8"/>
      <name val="Arial"/>
      <family val="2"/>
    </font>
    <font>
      <sz val="10"/>
      <name val="Futura"/>
    </font>
    <font>
      <b/>
      <sz val="11"/>
      <name val="Helv"/>
    </font>
    <font>
      <sz val="12"/>
      <name val="Osaka"/>
      <family val="3"/>
      <charset val="128"/>
    </font>
    <font>
      <sz val="11"/>
      <color indexed="60"/>
      <name val="Calibri"/>
      <family val="2"/>
    </font>
    <font>
      <sz val="10"/>
      <color rgb="FF9C6500"/>
      <name val="Arial"/>
      <family val="2"/>
    </font>
    <font>
      <sz val="11"/>
      <color indexed="19"/>
      <name val="Calibri"/>
      <family val="2"/>
    </font>
    <font>
      <sz val="11"/>
      <color rgb="FF9C6500"/>
      <name val="Arial"/>
      <family val="2"/>
    </font>
    <font>
      <sz val="11"/>
      <color theme="1"/>
      <name val="Calibri"/>
      <family val="2"/>
    </font>
    <font>
      <sz val="10"/>
      <color indexed="8"/>
      <name val="Palatino Linotype"/>
      <family val="2"/>
    </font>
    <font>
      <sz val="10"/>
      <name val="Arial Unicode MS"/>
      <family val="2"/>
    </font>
    <font>
      <sz val="8"/>
      <name val="Palatino Linotype"/>
      <family val="1"/>
    </font>
    <font>
      <sz val="11"/>
      <color indexed="8"/>
      <name val="Palatino Linotype"/>
      <family val="2"/>
    </font>
    <font>
      <sz val="12"/>
      <name val="Courier New"/>
      <family val="3"/>
    </font>
    <font>
      <sz val="11"/>
      <name val="Helv"/>
    </font>
    <font>
      <sz val="8"/>
      <name val="Tms Rmn"/>
    </font>
    <font>
      <b/>
      <i/>
      <sz val="12"/>
      <color indexed="8"/>
      <name val="Times New Roman"/>
      <family val="1"/>
    </font>
    <font>
      <i/>
      <sz val="9"/>
      <name val="Arial"/>
      <family val="2"/>
    </font>
    <font>
      <sz val="10"/>
      <name val="Terminal"/>
      <family val="3"/>
      <charset val="255"/>
    </font>
    <font>
      <sz val="8"/>
      <color indexed="8"/>
      <name val="Times New Roman"/>
      <family val="1"/>
    </font>
    <font>
      <b/>
      <u val="doubleAccounting"/>
      <sz val="12"/>
      <name val="Humanst521 BT"/>
      <family val="2"/>
    </font>
    <font>
      <i/>
      <sz val="9"/>
      <name val="Times New Roman"/>
      <family val="1"/>
    </font>
    <font>
      <sz val="11"/>
      <name val="‚l‚r –¾’©"/>
      <charset val="128"/>
    </font>
    <font>
      <sz val="12"/>
      <color indexed="14"/>
      <name val="Times New Roman"/>
      <family val="1"/>
    </font>
    <font>
      <i/>
      <sz val="11"/>
      <color indexed="39"/>
      <name val="Arial"/>
      <family val="2"/>
    </font>
    <font>
      <sz val="8"/>
      <color indexed="14"/>
      <name val="Arial"/>
      <family val="2"/>
    </font>
    <font>
      <sz val="10"/>
      <color indexed="14"/>
      <name val="Arial"/>
      <family val="2"/>
    </font>
    <font>
      <sz val="11"/>
      <color indexed="14"/>
      <name val="Calibri"/>
      <family val="2"/>
    </font>
    <font>
      <sz val="11"/>
      <color rgb="FFCC0099"/>
      <name val="Calibri"/>
      <family val="2"/>
      <scheme val="minor"/>
    </font>
    <font>
      <b/>
      <sz val="11"/>
      <color indexed="63"/>
      <name val="Calibri"/>
      <family val="2"/>
    </font>
    <font>
      <b/>
      <sz val="10"/>
      <color rgb="FF3F3F3F"/>
      <name val="Arial"/>
      <family val="2"/>
    </font>
    <font>
      <b/>
      <sz val="11"/>
      <color rgb="FF3F3F3F"/>
      <name val="Arial"/>
      <family val="2"/>
    </font>
    <font>
      <sz val="11"/>
      <color indexed="8"/>
      <name val="Times New Roman"/>
      <family val="1"/>
      <charset val="177"/>
    </font>
    <font>
      <sz val="11"/>
      <color indexed="8"/>
      <name val="Times New Roman"/>
      <family val="1"/>
    </font>
    <font>
      <b/>
      <i/>
      <sz val="10"/>
      <color indexed="8"/>
      <name val="Arial"/>
      <family val="2"/>
    </font>
    <font>
      <b/>
      <i/>
      <sz val="11"/>
      <color indexed="8"/>
      <name val="Times New Roman"/>
      <family val="1"/>
      <charset val="177"/>
    </font>
    <font>
      <b/>
      <sz val="11"/>
      <color indexed="16"/>
      <name val="Times New Roman"/>
      <family val="1"/>
      <charset val="177"/>
    </font>
    <font>
      <b/>
      <sz val="11"/>
      <color indexed="16"/>
      <name val="Times New Roman"/>
      <family val="1"/>
    </font>
    <font>
      <b/>
      <sz val="22"/>
      <color indexed="8"/>
      <name val="Times New Roman"/>
      <family val="1"/>
    </font>
    <font>
      <b/>
      <sz val="22"/>
      <color indexed="8"/>
      <name val="Times New Roman"/>
      <family val="1"/>
      <charset val="177"/>
    </font>
    <font>
      <b/>
      <sz val="10"/>
      <color indexed="13"/>
      <name val="ＭＳ ゴシック"/>
      <family val="3"/>
      <charset val="128"/>
    </font>
    <font>
      <b/>
      <sz val="10"/>
      <color indexed="10"/>
      <name val="Arial"/>
      <family val="2"/>
    </font>
    <font>
      <b/>
      <sz val="26"/>
      <name val="Times New Roman"/>
      <family val="1"/>
    </font>
    <font>
      <b/>
      <sz val="18"/>
      <name val="Times New Roman"/>
      <family val="1"/>
    </font>
    <font>
      <sz val="10"/>
      <color indexed="16"/>
      <name val="Helvetica-Black"/>
    </font>
    <font>
      <sz val="14"/>
      <name val="B Times Bold"/>
    </font>
    <font>
      <b/>
      <sz val="10"/>
      <color indexed="26"/>
      <name val="Arial"/>
      <family val="2"/>
    </font>
    <font>
      <b/>
      <sz val="10"/>
      <color indexed="41"/>
      <name val="Arial"/>
      <family val="2"/>
    </font>
    <font>
      <b/>
      <sz val="10"/>
      <color indexed="11"/>
      <name val="Arial"/>
      <family val="2"/>
    </font>
    <font>
      <b/>
      <sz val="10"/>
      <color indexed="45"/>
      <name val="Arial"/>
      <family val="2"/>
    </font>
    <font>
      <sz val="10"/>
      <color indexed="55"/>
      <name val="Arial"/>
      <family val="2"/>
    </font>
    <font>
      <sz val="8"/>
      <color theme="1"/>
      <name val="Arial"/>
      <family val="2"/>
    </font>
    <font>
      <sz val="10"/>
      <name val="Univers (W1)"/>
    </font>
    <font>
      <b/>
      <sz val="10"/>
      <name val="MS Sans Serif"/>
      <family val="2"/>
    </font>
    <font>
      <sz val="10"/>
      <color indexed="32"/>
      <name val="Arial"/>
      <family val="2"/>
    </font>
    <font>
      <sz val="8"/>
      <color indexed="10"/>
      <name val="Arial"/>
      <family val="2"/>
    </font>
    <font>
      <sz val="10"/>
      <color indexed="10"/>
      <name val="MS Sans Serif"/>
      <family val="2"/>
    </font>
    <font>
      <sz val="8"/>
      <name val="Wingdings"/>
      <charset val="2"/>
    </font>
    <font>
      <b/>
      <sz val="10"/>
      <color indexed="60"/>
      <name val="Arial"/>
      <family val="2"/>
    </font>
    <font>
      <b/>
      <sz val="10"/>
      <color indexed="39"/>
      <name val="Arial"/>
      <family val="2"/>
    </font>
    <font>
      <sz val="10"/>
      <color indexed="39"/>
      <name val="Arial"/>
      <family val="2"/>
    </font>
    <font>
      <sz val="19"/>
      <color indexed="48"/>
      <name val="Arial"/>
      <family val="2"/>
    </font>
    <font>
      <b/>
      <sz val="10"/>
      <color indexed="8"/>
      <name val="Times New Roman"/>
      <family val="1"/>
    </font>
    <font>
      <u/>
      <sz val="12"/>
      <name val="B Times Bold"/>
    </font>
    <font>
      <u/>
      <sz val="10"/>
      <name val="B Times Bold"/>
    </font>
    <font>
      <sz val="8"/>
      <name val="Arial Narrow"/>
      <family val="2"/>
    </font>
    <font>
      <b/>
      <sz val="18"/>
      <color indexed="62"/>
      <name val="Cambria"/>
      <family val="2"/>
    </font>
    <font>
      <u val="singleAccounting"/>
      <sz val="10"/>
      <name val="Arial"/>
      <family val="2"/>
    </font>
    <font>
      <b/>
      <u/>
      <sz val="12"/>
      <name val="Arial Narrow"/>
      <family val="2"/>
    </font>
    <font>
      <sz val="8"/>
      <name val="MS Sans Serif"/>
      <family val="2"/>
    </font>
    <font>
      <u val="singleAccounting"/>
      <sz val="11"/>
      <color indexed="39"/>
      <name val="Arial"/>
      <family val="2"/>
    </font>
    <font>
      <sz val="18"/>
      <name val="Times New Roman"/>
      <family val="1"/>
    </font>
    <font>
      <sz val="10"/>
      <color indexed="0"/>
      <name val="Helv"/>
    </font>
    <font>
      <b/>
      <sz val="12"/>
      <color indexed="9"/>
      <name val="Arial"/>
      <family val="2"/>
    </font>
    <font>
      <b/>
      <i/>
      <sz val="8"/>
      <color indexed="9"/>
      <name val="Arial"/>
      <family val="2"/>
    </font>
    <font>
      <b/>
      <sz val="12"/>
      <color indexed="8"/>
      <name val="Times New Roman"/>
      <family val="1"/>
    </font>
    <font>
      <b/>
      <u/>
      <sz val="10"/>
      <name val="Arial Narrow"/>
      <family val="2"/>
    </font>
    <font>
      <b/>
      <sz val="10"/>
      <name val="Tahoma"/>
      <family val="2"/>
    </font>
    <font>
      <b/>
      <sz val="8"/>
      <color indexed="8"/>
      <name val="Helv"/>
    </font>
    <font>
      <b/>
      <sz val="10"/>
      <color indexed="12"/>
      <name val="Dutch"/>
    </font>
    <font>
      <sz val="12"/>
      <color indexed="17"/>
      <name val="SWISS"/>
      <family val="2"/>
    </font>
    <font>
      <b/>
      <sz val="9"/>
      <name val="Palatino"/>
      <family val="1"/>
    </font>
    <font>
      <sz val="9"/>
      <color indexed="21"/>
      <name val="Helvetica-Black"/>
    </font>
    <font>
      <b/>
      <sz val="10"/>
      <color indexed="16"/>
      <name val="Arial"/>
      <family val="2"/>
    </font>
    <font>
      <sz val="7"/>
      <name val="Times New Roman"/>
      <family val="1"/>
    </font>
    <font>
      <sz val="12"/>
      <name val="Humanst521 XBd BT"/>
      <family val="2"/>
    </font>
    <font>
      <b/>
      <sz val="10"/>
      <color theme="1"/>
      <name val="Arial"/>
      <family val="2"/>
    </font>
    <font>
      <sz val="10"/>
      <color rgb="FFFF0000"/>
      <name val="Arial"/>
      <family val="2"/>
    </font>
    <font>
      <sz val="12"/>
      <name val="Arial"/>
      <family val="2"/>
    </font>
    <font>
      <b/>
      <u/>
      <sz val="8"/>
      <name val="Arial"/>
      <family val="2"/>
    </font>
    <font>
      <sz val="8"/>
      <name val="Helvetica"/>
      <family val="2"/>
    </font>
    <font>
      <sz val="11"/>
      <name val="Calibri"/>
      <family val="2"/>
      <scheme val="minor"/>
    </font>
    <font>
      <sz val="8"/>
      <color theme="0"/>
      <name val="Arial"/>
      <family val="2"/>
    </font>
    <font>
      <u/>
      <sz val="11"/>
      <name val="Arial"/>
      <family val="2"/>
    </font>
    <font>
      <sz val="11"/>
      <name val="Courier"/>
      <family val="3"/>
    </font>
    <font>
      <sz val="12"/>
      <name val="Arial"/>
      <family val="2"/>
    </font>
    <font>
      <b/>
      <i/>
      <sz val="14"/>
      <name val="Arial"/>
      <family val="2"/>
    </font>
    <font>
      <sz val="12"/>
      <color rgb="FFFF0000"/>
      <name val="Arial"/>
      <family val="2"/>
    </font>
    <font>
      <b/>
      <sz val="12"/>
      <color rgb="FFFF0000"/>
      <name val="Arial"/>
      <family val="2"/>
    </font>
  </fonts>
  <fills count="148">
    <fill>
      <patternFill patternType="none"/>
    </fill>
    <fill>
      <patternFill patternType="gray125"/>
    </fill>
    <fill>
      <patternFill patternType="solid">
        <fgColor indexed="2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5"/>
        <bgColor indexed="64"/>
      </patternFill>
    </fill>
    <fill>
      <patternFill patternType="solid">
        <fgColor indexed="54"/>
        <bgColor indexed="64"/>
      </patternFill>
    </fill>
    <fill>
      <patternFill patternType="solid">
        <fgColor indexed="48"/>
        <bgColor indexed="64"/>
      </patternFill>
    </fill>
    <fill>
      <patternFill patternType="solid">
        <fgColor indexed="26"/>
        <bgColor indexed="64"/>
      </patternFill>
    </fill>
    <fill>
      <patternFill patternType="solid">
        <fgColor indexed="2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56"/>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57"/>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44"/>
        <bgColor indexed="64"/>
      </patternFill>
    </fill>
    <fill>
      <patternFill patternType="solid">
        <fgColor indexed="9"/>
        <bgColor indexed="64"/>
      </patternFill>
    </fill>
    <fill>
      <patternFill patternType="solid">
        <fgColor indexed="16"/>
        <bgColor indexed="64"/>
      </patternFill>
    </fill>
    <fill>
      <patternFill patternType="solid">
        <fgColor indexed="29"/>
        <bgColor indexed="64"/>
      </patternFill>
    </fill>
    <fill>
      <patternFill patternType="solid">
        <fgColor indexed="14"/>
        <bgColor indexed="64"/>
      </patternFill>
    </fill>
    <fill>
      <patternFill patternType="solid">
        <fgColor indexed="42"/>
        <bgColor indexed="64"/>
      </patternFill>
    </fill>
    <fill>
      <patternFill patternType="solid">
        <fgColor indexed="33"/>
        <bgColor indexed="64"/>
      </patternFill>
    </fill>
    <fill>
      <patternFill patternType="lightGray">
        <fgColor indexed="15"/>
      </patternFill>
    </fill>
    <fill>
      <patternFill patternType="solid">
        <fgColor indexed="55"/>
      </patternFill>
    </fill>
    <fill>
      <patternFill patternType="solid">
        <fgColor indexed="12"/>
      </patternFill>
    </fill>
    <fill>
      <patternFill patternType="solid">
        <fgColor indexed="12"/>
        <bgColor indexed="64"/>
      </patternFill>
    </fill>
    <fill>
      <patternFill patternType="solid">
        <fgColor indexed="15"/>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13"/>
        <bgColor indexed="64"/>
      </patternFill>
    </fill>
    <fill>
      <patternFill patternType="solid">
        <fgColor indexed="12"/>
        <bgColor indexed="12"/>
      </patternFill>
    </fill>
    <fill>
      <patternFill patternType="solid">
        <fgColor indexed="16"/>
      </patternFill>
    </fill>
    <fill>
      <patternFill patternType="solid">
        <fgColor indexed="63"/>
        <bgColor indexed="64"/>
      </patternFill>
    </fill>
    <fill>
      <patternFill patternType="solid">
        <fgColor indexed="31"/>
        <bgColor indexed="64"/>
      </patternFill>
    </fill>
    <fill>
      <patternFill patternType="solid">
        <fgColor indexed="43"/>
        <bgColor indexed="64"/>
      </patternFill>
    </fill>
    <fill>
      <patternFill patternType="solid">
        <fgColor indexed="10"/>
        <bgColor indexed="64"/>
      </patternFill>
    </fill>
    <fill>
      <patternFill patternType="solid">
        <fgColor indexed="23"/>
        <bgColor indexed="64"/>
      </patternFill>
    </fill>
    <fill>
      <patternFill patternType="solid">
        <fgColor indexed="32"/>
        <bgColor indexed="64"/>
      </patternFill>
    </fill>
    <fill>
      <patternFill patternType="solid">
        <fgColor indexed="18"/>
        <bgColor indexed="64"/>
      </patternFill>
    </fill>
    <fill>
      <patternFill patternType="lightUp"/>
    </fill>
    <fill>
      <patternFill patternType="lightTrellis">
        <fgColor indexed="22"/>
        <bgColor indexed="9"/>
      </patternFill>
    </fill>
    <fill>
      <patternFill patternType="lightTrellis">
        <bgColor indexed="51"/>
      </patternFill>
    </fill>
    <fill>
      <patternFill patternType="solid">
        <fgColor indexed="18"/>
        <bgColor indexed="17"/>
      </patternFill>
    </fill>
    <fill>
      <patternFill patternType="solid">
        <fgColor indexed="53"/>
        <bgColor indexed="64"/>
      </patternFill>
    </fill>
    <fill>
      <patternFill patternType="solid">
        <fgColor indexed="34"/>
        <bgColor indexed="64"/>
      </patternFill>
    </fill>
    <fill>
      <patternFill patternType="solid">
        <fgColor indexed="57"/>
        <bgColor indexed="64"/>
      </patternFill>
    </fill>
    <fill>
      <patternFill patternType="solid">
        <fgColor indexed="15"/>
      </patternFill>
    </fill>
    <fill>
      <patternFill patternType="gray0625">
        <fgColor indexed="26"/>
        <bgColor indexed="43"/>
      </patternFill>
    </fill>
    <fill>
      <patternFill patternType="solid">
        <fgColor indexed="8"/>
        <bgColor indexed="64"/>
      </patternFill>
    </fill>
    <fill>
      <patternFill patternType="solid">
        <fgColor indexed="13"/>
      </patternFill>
    </fill>
    <fill>
      <patternFill patternType="solid">
        <fgColor indexed="47"/>
        <bgColor indexed="64"/>
      </patternFill>
    </fill>
    <fill>
      <patternFill patternType="solid">
        <fgColor indexed="38"/>
        <bgColor indexed="64"/>
      </patternFill>
    </fill>
    <fill>
      <patternFill patternType="solid">
        <fgColor indexed="22"/>
        <bgColor indexed="8"/>
      </patternFill>
    </fill>
    <fill>
      <patternFill patternType="solid">
        <fgColor indexed="21"/>
        <bgColor indexed="64"/>
      </patternFill>
    </fill>
    <fill>
      <patternFill patternType="solid">
        <fgColor indexed="17"/>
      </patternFill>
    </fill>
    <fill>
      <patternFill patternType="solid">
        <fgColor indexed="41"/>
        <bgColor indexed="64"/>
      </patternFill>
    </fill>
    <fill>
      <patternFill patternType="solid">
        <fgColor indexed="45"/>
        <bgColor indexed="64"/>
      </patternFill>
    </fill>
    <fill>
      <patternFill patternType="mediumGray">
        <fgColor indexed="22"/>
      </patternFill>
    </fill>
    <fill>
      <patternFill patternType="solid">
        <fgColor indexed="11"/>
        <bgColor indexed="64"/>
      </patternFill>
    </fill>
    <fill>
      <patternFill patternType="lightHorizontal">
        <fgColor indexed="31"/>
        <bgColor indexed="48"/>
      </patternFill>
    </fill>
    <fill>
      <patternFill patternType="darkVertical"/>
    </fill>
    <fill>
      <patternFill patternType="solid">
        <fgColor indexed="49"/>
        <bgColor indexed="64"/>
      </patternFill>
    </fill>
    <fill>
      <patternFill patternType="solid">
        <fgColor indexed="21"/>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30"/>
        <bgColor indexed="64"/>
      </patternFill>
    </fill>
    <fill>
      <patternFill patternType="solid">
        <fgColor indexed="62"/>
        <bgColor indexed="64"/>
      </patternFill>
    </fill>
    <fill>
      <patternFill patternType="solid">
        <fgColor indexed="19"/>
        <bgColor indexed="64"/>
      </patternFill>
    </fill>
    <fill>
      <patternFill patternType="solid">
        <fgColor indexed="9"/>
        <bgColor indexed="8"/>
      </patternFill>
    </fill>
    <fill>
      <patternFill patternType="solid">
        <fgColor rgb="FFFFFF00"/>
        <bgColor indexed="64"/>
      </patternFill>
    </fill>
  </fills>
  <borders count="353">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style="thick">
        <color indexed="64"/>
      </left>
      <right style="thin">
        <color indexed="64"/>
      </right>
      <top/>
      <bottom style="thin">
        <color indexed="64"/>
      </bottom>
      <diagonal/>
    </border>
    <border>
      <left/>
      <right style="thin">
        <color indexed="64"/>
      </right>
      <top/>
      <bottom/>
      <diagonal/>
    </border>
    <border>
      <left style="thick">
        <color indexed="64"/>
      </left>
      <right/>
      <top/>
      <bottom style="thick">
        <color indexed="64"/>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8"/>
      </left>
      <right style="thick">
        <color indexed="64"/>
      </right>
      <top/>
      <bottom style="thin">
        <color indexed="8"/>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right style="thick">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thin">
        <color indexed="8"/>
      </bottom>
      <diagonal/>
    </border>
    <border>
      <left style="thin">
        <color theme="1"/>
      </left>
      <right style="medium">
        <color theme="1"/>
      </right>
      <top style="thin">
        <color indexed="8"/>
      </top>
      <bottom style="medium">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indexed="8"/>
      </right>
      <top style="thin">
        <color indexed="8"/>
      </top>
      <bottom style="medium">
        <color theme="1"/>
      </bottom>
      <diagonal/>
    </border>
    <border>
      <left/>
      <right/>
      <top style="medium">
        <color theme="1"/>
      </top>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style="thin">
        <color indexed="8"/>
      </left>
      <right style="medium">
        <color indexed="8"/>
      </right>
      <top style="thin">
        <color theme="1"/>
      </top>
      <bottom style="thin">
        <color indexed="8"/>
      </bottom>
      <diagonal/>
    </border>
    <border>
      <left style="thin">
        <color theme="1"/>
      </left>
      <right style="medium">
        <color indexed="8"/>
      </right>
      <top/>
      <bottom style="thin">
        <color theme="1"/>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medium">
        <color indexed="8"/>
      </right>
      <top style="thin">
        <color theme="1"/>
      </top>
      <bottom style="thin">
        <color theme="1"/>
      </bottom>
      <diagonal/>
    </border>
    <border>
      <left style="thin">
        <color theme="1"/>
      </left>
      <right style="thin">
        <color theme="1"/>
      </right>
      <top style="thin">
        <color theme="1"/>
      </top>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thin">
        <color theme="1"/>
      </right>
      <top/>
      <bottom style="thin">
        <color theme="1"/>
      </bottom>
      <diagonal/>
    </border>
    <border>
      <left/>
      <right style="medium">
        <color indexed="8"/>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style="thin">
        <color theme="1"/>
      </right>
      <top/>
      <bottom style="medium">
        <color indexed="8"/>
      </bottom>
      <diagonal/>
    </border>
    <border>
      <left style="medium">
        <color indexed="8"/>
      </left>
      <right/>
      <top/>
      <bottom style="thin">
        <color theme="1"/>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style="medium">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theme="1"/>
      </bottom>
      <diagonal/>
    </border>
    <border>
      <left/>
      <right/>
      <top style="thin">
        <color indexed="8"/>
      </top>
      <bottom style="medium">
        <color theme="1"/>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medium">
        <color indexed="8"/>
      </left>
      <right style="thin">
        <color indexed="8"/>
      </right>
      <top style="thin">
        <color indexed="8"/>
      </top>
      <bottom style="thin">
        <color theme="1"/>
      </bottom>
      <diagonal/>
    </border>
    <border>
      <left style="thin">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medium">
        <color indexed="8"/>
      </left>
      <right style="medium">
        <color theme="1"/>
      </right>
      <top style="thin">
        <color indexed="8"/>
      </top>
      <bottom style="thin">
        <color indexed="8"/>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style="medium">
        <color indexed="64"/>
      </left>
      <right/>
      <top/>
      <bottom/>
      <diagonal/>
    </border>
    <border>
      <left/>
      <right style="medium">
        <color indexed="64"/>
      </right>
      <top style="thin">
        <color indexed="8"/>
      </top>
      <bottom style="thin">
        <color indexed="8"/>
      </bottom>
      <diagonal/>
    </border>
    <border>
      <left/>
      <right style="medium">
        <color indexed="64"/>
      </right>
      <top/>
      <bottom style="thin">
        <color indexed="8"/>
      </bottom>
      <diagonal/>
    </border>
    <border>
      <left/>
      <right style="medium">
        <color indexed="64"/>
      </right>
      <top style="thin">
        <color indexed="8"/>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double">
        <color indexed="64"/>
      </left>
      <right/>
      <top/>
      <bottom style="hair">
        <color indexed="64"/>
      </bottom>
      <diagonal/>
    </border>
    <border>
      <left style="medium">
        <color indexed="12"/>
      </left>
      <right style="medium">
        <color indexed="12"/>
      </right>
      <top style="medium">
        <color indexed="12"/>
      </top>
      <bottom style="medium">
        <color indexed="12"/>
      </bottom>
      <diagonal/>
    </border>
    <border>
      <left/>
      <right style="thick">
        <color indexed="9"/>
      </right>
      <top/>
      <bottom/>
      <diagonal/>
    </border>
    <border>
      <left/>
      <right/>
      <top/>
      <bottom style="medium">
        <color indexed="64"/>
      </bottom>
      <diagonal/>
    </border>
    <border>
      <left/>
      <right/>
      <top/>
      <bottom style="thin">
        <color indexed="44"/>
      </bottom>
      <diagonal/>
    </border>
    <border>
      <left/>
      <right/>
      <top/>
      <bottom style="medium">
        <color indexed="24"/>
      </bottom>
      <diagonal/>
    </border>
    <border>
      <left style="hair">
        <color indexed="8"/>
      </left>
      <right style="hair">
        <color indexed="8"/>
      </right>
      <top style="hair">
        <color indexed="8"/>
      </top>
      <bottom style="hair">
        <color indexed="8"/>
      </bottom>
      <diagonal/>
    </border>
    <border>
      <left style="thin">
        <color indexed="64"/>
      </left>
      <right/>
      <top style="hair">
        <color indexed="8"/>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double">
        <color indexed="64"/>
      </top>
      <bottom style="double">
        <color indexed="64"/>
      </bottom>
      <diagonal/>
    </border>
    <border>
      <left/>
      <right/>
      <top/>
      <bottom style="dotted">
        <color indexed="64"/>
      </bottom>
      <diagonal/>
    </border>
    <border>
      <left style="thin">
        <color indexed="9"/>
      </left>
      <right style="thin">
        <color indexed="9"/>
      </right>
      <top style="thin">
        <color indexed="9"/>
      </top>
      <bottom style="thin">
        <color indexed="9"/>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double">
        <color indexed="64"/>
      </bottom>
      <diagonal/>
    </border>
    <border>
      <left/>
      <right/>
      <top style="thin">
        <color indexed="9"/>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diagonal/>
    </border>
    <border>
      <left style="thin">
        <color indexed="8"/>
      </left>
      <right style="thin">
        <color indexed="8"/>
      </right>
      <top style="double">
        <color indexed="8"/>
      </top>
      <bottom style="thin">
        <color indexed="8"/>
      </bottom>
      <diagonal/>
    </border>
    <border>
      <left/>
      <right/>
      <top style="medium">
        <color indexed="64"/>
      </top>
      <bottom style="medium">
        <color indexed="64"/>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double">
        <color indexed="64"/>
      </left>
      <right style="double">
        <color indexed="64"/>
      </right>
      <top style="double">
        <color indexed="64"/>
      </top>
      <bottom style="double">
        <color indexed="64"/>
      </bottom>
      <diagonal/>
    </border>
    <border>
      <left style="medium">
        <color indexed="64"/>
      </left>
      <right style="hair">
        <color indexed="64"/>
      </right>
      <top style="medium">
        <color indexed="64"/>
      </top>
      <bottom style="hair">
        <color indexed="64"/>
      </bottom>
      <diagonal/>
    </border>
    <border>
      <left style="hair">
        <color indexed="49"/>
      </left>
      <right style="hair">
        <color indexed="49"/>
      </right>
      <top style="hair">
        <color indexed="49"/>
      </top>
      <bottom style="hair">
        <color indexed="49"/>
      </bottom>
      <diagonal/>
    </border>
    <border>
      <left style="thin">
        <color indexed="64"/>
      </left>
      <right/>
      <top style="dotted">
        <color indexed="64"/>
      </top>
      <bottom/>
      <diagonal/>
    </border>
    <border>
      <left style="thin">
        <color indexed="64"/>
      </left>
      <right/>
      <top/>
      <bottom style="dotted">
        <color indexed="64"/>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15"/>
      </left>
      <right style="thin">
        <color indexed="15"/>
      </right>
      <top style="thin">
        <color indexed="15"/>
      </top>
      <bottom style="thin">
        <color indexed="15"/>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tted">
        <color indexed="64"/>
      </top>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medium">
        <color indexed="64"/>
      </top>
      <bottom style="thin">
        <color indexed="64"/>
      </bottom>
      <diagonal/>
    </border>
    <border>
      <left/>
      <right/>
      <top/>
      <bottom style="thin">
        <color indexed="39"/>
      </bottom>
      <diagonal/>
    </border>
    <border>
      <left/>
      <right/>
      <top style="hair">
        <color indexed="39"/>
      </top>
      <bottom/>
      <diagonal/>
    </border>
    <border>
      <left/>
      <right/>
      <top style="thick">
        <color indexed="64"/>
      </top>
      <bottom style="thin">
        <color indexed="64"/>
      </bottom>
      <diagonal/>
    </border>
    <border>
      <left/>
      <right/>
      <top style="thin">
        <color indexed="62"/>
      </top>
      <bottom style="double">
        <color indexed="62"/>
      </bottom>
      <diagonal/>
    </border>
    <border>
      <left style="medium">
        <color indexed="8"/>
      </left>
      <right style="thin">
        <color indexed="64"/>
      </right>
      <top/>
      <bottom/>
      <diagonal/>
    </border>
    <border>
      <left/>
      <right style="thin">
        <color indexed="8"/>
      </right>
      <top style="medium">
        <color indexed="64"/>
      </top>
      <bottom/>
      <diagonal/>
    </border>
    <border>
      <left style="thin">
        <color indexed="8"/>
      </left>
      <right/>
      <top style="medium">
        <color indexed="64"/>
      </top>
      <bottom/>
      <diagonal/>
    </border>
    <border>
      <left style="thin">
        <color auto="1"/>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8"/>
      </bottom>
      <diagonal/>
    </border>
    <border>
      <left style="thin">
        <color auto="1"/>
      </left>
      <right/>
      <top/>
      <bottom style="thin">
        <color auto="1"/>
      </bottom>
      <diagonal/>
    </border>
    <border>
      <left/>
      <right style="medium">
        <color indexed="64"/>
      </right>
      <top/>
      <bottom style="thin">
        <color auto="1"/>
      </bottom>
      <diagonal/>
    </border>
    <border>
      <left/>
      <right style="medium">
        <color indexed="64"/>
      </right>
      <top style="thin">
        <color indexed="8"/>
      </top>
      <bottom/>
      <diagonal/>
    </border>
    <border>
      <left style="medium">
        <color indexed="64"/>
      </left>
      <right style="thin">
        <color indexed="8"/>
      </right>
      <top/>
      <bottom/>
      <diagonal/>
    </border>
    <border>
      <left style="thin">
        <color indexed="8"/>
      </left>
      <right/>
      <top/>
      <bottom style="thin">
        <color indexed="64"/>
      </bottom>
      <diagonal/>
    </border>
    <border>
      <left/>
      <right style="medium">
        <color indexed="64"/>
      </right>
      <top/>
      <bottom style="thin">
        <color indexed="64"/>
      </bottom>
      <diagonal/>
    </border>
    <border>
      <left style="medium">
        <color indexed="64"/>
      </left>
      <right style="thin">
        <color indexed="8"/>
      </right>
      <top/>
      <bottom style="medium">
        <color indexed="64"/>
      </bottom>
      <diagonal/>
    </border>
    <border>
      <left/>
      <right style="medium">
        <color indexed="64"/>
      </right>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double">
        <color indexed="64"/>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medium">
        <color indexed="8"/>
      </right>
      <top style="medium">
        <color indexed="8"/>
      </top>
      <bottom style="medium">
        <color indexed="8"/>
      </bottom>
      <diagonal/>
    </border>
    <border>
      <left style="thin">
        <color indexed="8"/>
      </left>
      <right/>
      <top style="medium">
        <color indexed="8"/>
      </top>
      <bottom style="medium">
        <color indexed="8"/>
      </bottom>
      <diagonal/>
    </border>
    <border>
      <left/>
      <right style="thin">
        <color indexed="8"/>
      </right>
      <top/>
      <bottom/>
      <diagonal/>
    </border>
    <border>
      <left/>
      <right/>
      <top/>
      <bottom style="thin">
        <color indexed="8"/>
      </bottom>
      <diagonal/>
    </border>
    <border>
      <left/>
      <right style="medium">
        <color indexed="8"/>
      </right>
      <top/>
      <bottom style="thin">
        <color indexed="8"/>
      </bottom>
      <diagonal/>
    </border>
    <border>
      <left style="medium">
        <color indexed="8"/>
      </left>
      <right/>
      <top/>
      <bottom style="thin">
        <color indexed="8"/>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theme="1"/>
      </left>
      <right/>
      <top style="medium">
        <color theme="1"/>
      </top>
      <bottom/>
      <diagonal/>
    </border>
    <border>
      <left/>
      <right style="thin">
        <color indexed="8"/>
      </right>
      <top style="medium">
        <color theme="1"/>
      </top>
      <bottom/>
      <diagonal/>
    </border>
    <border>
      <left style="thin">
        <color indexed="8"/>
      </left>
      <right/>
      <top style="medium">
        <color theme="1"/>
      </top>
      <bottom/>
      <diagonal/>
    </border>
    <border>
      <left/>
      <right style="medium">
        <color theme="1"/>
      </right>
      <top style="medium">
        <color theme="1"/>
      </top>
      <bottom/>
      <diagonal/>
    </border>
    <border>
      <left/>
      <right style="medium">
        <color theme="1"/>
      </right>
      <top style="thin">
        <color indexed="8"/>
      </top>
      <bottom style="thin">
        <color indexed="8"/>
      </bottom>
      <diagonal/>
    </border>
    <border>
      <left style="medium">
        <color theme="1"/>
      </left>
      <right/>
      <top/>
      <bottom style="thin">
        <color indexed="8"/>
      </bottom>
      <diagonal/>
    </border>
    <border>
      <left style="thin">
        <color indexed="8"/>
      </left>
      <right style="medium">
        <color theme="1"/>
      </right>
      <top/>
      <bottom style="thin">
        <color indexed="8"/>
      </bottom>
      <diagonal/>
    </border>
    <border>
      <left style="medium">
        <color indexed="8"/>
      </left>
      <right style="medium">
        <color theme="1"/>
      </right>
      <top/>
      <bottom/>
      <diagonal/>
    </border>
    <border>
      <left style="medium">
        <color theme="1"/>
      </left>
      <right/>
      <top style="thin">
        <color indexed="8"/>
      </top>
      <bottom style="medium">
        <color theme="1"/>
      </bottom>
      <diagonal/>
    </border>
    <border>
      <left style="thin">
        <color indexed="8"/>
      </left>
      <right style="medium">
        <color theme="1"/>
      </right>
      <top style="thin">
        <color indexed="8"/>
      </top>
      <bottom style="medium">
        <color theme="1"/>
      </bottom>
      <diagonal/>
    </border>
    <border>
      <left style="thin">
        <color indexed="8"/>
      </left>
      <right/>
      <top style="medium">
        <color theme="1"/>
      </top>
      <bottom style="medium">
        <color theme="1"/>
      </bottom>
      <diagonal/>
    </border>
    <border>
      <left style="thin">
        <color indexed="8"/>
      </left>
      <right style="thin">
        <color indexed="8"/>
      </right>
      <top style="medium">
        <color theme="1"/>
      </top>
      <bottom style="medium">
        <color theme="1"/>
      </bottom>
      <diagonal/>
    </border>
    <border>
      <left/>
      <right style="thin">
        <color indexed="8"/>
      </right>
      <top style="medium">
        <color theme="1"/>
      </top>
      <bottom style="medium">
        <color theme="1"/>
      </bottom>
      <diagonal/>
    </border>
    <border>
      <left/>
      <right style="medium">
        <color indexed="8"/>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style="thin">
        <color indexed="8"/>
      </top>
      <bottom style="thin">
        <color indexed="8"/>
      </bottom>
      <diagonal/>
    </border>
    <border>
      <left style="medium">
        <color theme="1"/>
      </left>
      <right style="medium">
        <color theme="1"/>
      </right>
      <top style="thin">
        <color indexed="8"/>
      </top>
      <bottom style="medium">
        <color theme="1"/>
      </bottom>
      <diagonal/>
    </border>
    <border>
      <left/>
      <right style="thick">
        <color indexed="64"/>
      </right>
      <top/>
      <bottom style="thin">
        <color indexed="8"/>
      </bottom>
      <diagonal/>
    </border>
  </borders>
  <cellStyleXfs count="31884">
    <xf numFmtId="0" fontId="0" fillId="0" borderId="0"/>
    <xf numFmtId="0" fontId="12" fillId="0" borderId="0"/>
    <xf numFmtId="43" fontId="66" fillId="0" borderId="0" applyFont="0" applyFill="0" applyBorder="0" applyAlignment="0" applyProtection="0"/>
    <xf numFmtId="0" fontId="4" fillId="0" borderId="0"/>
    <xf numFmtId="43" fontId="18" fillId="0" borderId="0" applyFont="0" applyFill="0" applyBorder="0" applyAlignment="0" applyProtection="0"/>
    <xf numFmtId="0" fontId="12" fillId="0" borderId="0"/>
    <xf numFmtId="44" fontId="18" fillId="0" borderId="0" applyFont="0" applyFill="0" applyBorder="0" applyAlignment="0" applyProtection="0"/>
    <xf numFmtId="0" fontId="18" fillId="0" borderId="0"/>
    <xf numFmtId="37" fontId="69" fillId="0" borderId="0">
      <alignment horizontal="fill"/>
    </xf>
    <xf numFmtId="0" fontId="70" fillId="0" borderId="0"/>
    <xf numFmtId="0" fontId="71" fillId="0" borderId="0" applyNumberFormat="0" applyFill="0" applyBorder="0" applyAlignment="0" applyProtection="0"/>
    <xf numFmtId="0" fontId="18" fillId="0" borderId="0" applyNumberFormat="0" applyFill="0" applyBorder="0" applyAlignment="0" applyProtection="0"/>
    <xf numFmtId="0" fontId="18" fillId="0" borderId="0"/>
    <xf numFmtId="3" fontId="41" fillId="0" borderId="0" applyFill="0" applyBorder="0" applyAlignment="0" applyProtection="0"/>
    <xf numFmtId="0" fontId="41" fillId="0" borderId="0" applyFill="0" applyBorder="0" applyAlignment="0" applyProtection="0"/>
    <xf numFmtId="3" fontId="18" fillId="0" borderId="0"/>
    <xf numFmtId="8" fontId="72"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7" fontId="18" fillId="0" borderId="0" applyFont="0" applyFill="0" applyBorder="0" applyAlignment="0" applyProtection="0"/>
    <xf numFmtId="7" fontId="18" fillId="0" borderId="0" applyFont="0" applyFill="0" applyBorder="0" applyAlignment="0" applyProtection="0"/>
    <xf numFmtId="7" fontId="18" fillId="0" borderId="0" applyFont="0" applyFill="0" applyBorder="0" applyAlignment="0" applyProtection="0"/>
    <xf numFmtId="171" fontId="10" fillId="0" borderId="0" applyFont="0" applyFill="0" applyBorder="0" applyAlignment="0" applyProtection="0"/>
    <xf numFmtId="0" fontId="18" fillId="0" borderId="0"/>
    <xf numFmtId="0" fontId="18" fillId="0" borderId="0"/>
    <xf numFmtId="0" fontId="18" fillId="0" borderId="0"/>
    <xf numFmtId="182" fontId="73" fillId="0" borderId="0" applyFill="0" applyBorder="0"/>
    <xf numFmtId="183" fontId="73" fillId="0" borderId="0" applyFill="0" applyBorder="0"/>
    <xf numFmtId="184" fontId="71" fillId="0" borderId="0" applyFont="0" applyFill="0" applyBorder="0" applyAlignment="0"/>
    <xf numFmtId="0" fontId="72" fillId="0" borderId="0"/>
    <xf numFmtId="44" fontId="18" fillId="0" borderId="0" applyFont="0" applyFill="0" applyBorder="0" applyAlignment="0" applyProtection="0"/>
    <xf numFmtId="185" fontId="18" fillId="0" borderId="0" applyFont="0" applyFill="0" applyBorder="0" applyAlignment="0" applyProtection="0"/>
    <xf numFmtId="186" fontId="18" fillId="0" borderId="0" applyFont="0" applyFill="0" applyBorder="0" applyAlignment="0" applyProtection="0"/>
    <xf numFmtId="5" fontId="73" fillId="0" borderId="0" applyFont="0" applyFill="0" applyBorder="0" applyAlignment="0" applyProtection="0">
      <alignment vertical="top"/>
    </xf>
    <xf numFmtId="187" fontId="18" fillId="0" borderId="0" applyFont="0" applyFill="0" applyBorder="0" applyAlignment="0" applyProtection="0"/>
    <xf numFmtId="0" fontId="74" fillId="0" borderId="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88" fontId="18"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90" fontId="18" fillId="0" borderId="0" applyFont="0" applyFill="0" applyBorder="0" applyAlignment="0" applyProtection="0"/>
    <xf numFmtId="188"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8"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8"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91" fontId="73" fillId="0" borderId="0" applyFont="0" applyFill="0" applyBorder="0" applyAlignment="0" applyProtection="0"/>
    <xf numFmtId="192" fontId="73" fillId="0" borderId="0" applyFont="0" applyFill="0" applyBorder="0" applyAlignment="0" applyProtection="0"/>
    <xf numFmtId="193" fontId="18" fillId="0" borderId="0" applyFont="0" applyFill="0" applyBorder="0" applyAlignment="0" applyProtection="0"/>
    <xf numFmtId="192" fontId="73" fillId="0" borderId="0" applyFont="0" applyFill="0" applyBorder="0" applyAlignment="0" applyProtection="0"/>
    <xf numFmtId="193" fontId="18" fillId="0" borderId="0" applyFont="0" applyFill="0" applyBorder="0" applyAlignment="0" applyProtection="0"/>
    <xf numFmtId="192" fontId="73" fillId="0" borderId="0" applyFont="0" applyFill="0" applyBorder="0" applyAlignment="0" applyProtection="0"/>
    <xf numFmtId="191" fontId="73" fillId="0" borderId="0" applyFont="0" applyFill="0" applyBorder="0" applyAlignment="0" applyProtection="0"/>
    <xf numFmtId="194" fontId="18" fillId="0" borderId="0" applyFont="0" applyFill="0" applyBorder="0" applyAlignment="0" applyProtection="0"/>
    <xf numFmtId="191" fontId="73" fillId="0" borderId="0" applyFont="0" applyFill="0" applyBorder="0" applyAlignment="0" applyProtection="0"/>
    <xf numFmtId="194" fontId="18" fillId="0" borderId="0" applyFont="0" applyFill="0" applyBorder="0" applyAlignment="0" applyProtection="0"/>
    <xf numFmtId="193" fontId="18" fillId="0" borderId="0" applyFont="0" applyFill="0" applyBorder="0" applyAlignment="0" applyProtection="0"/>
    <xf numFmtId="192" fontId="73" fillId="0" borderId="0" applyFont="0" applyFill="0" applyBorder="0" applyAlignment="0" applyProtection="0"/>
    <xf numFmtId="193" fontId="18" fillId="0" borderId="0" applyFont="0" applyFill="0" applyBorder="0" applyAlignment="0" applyProtection="0"/>
    <xf numFmtId="194"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88" fontId="18" fillId="0" borderId="0" applyFont="0" applyFill="0" applyBorder="0" applyAlignment="0" applyProtection="0"/>
    <xf numFmtId="190" fontId="18" fillId="0" borderId="0" applyFont="0" applyFill="0" applyBorder="0" applyAlignment="0" applyProtection="0"/>
    <xf numFmtId="188"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8" fontId="18" fillId="0" borderId="0" applyFont="0" applyFill="0" applyBorder="0" applyAlignment="0" applyProtection="0"/>
    <xf numFmtId="6" fontId="75" fillId="0" borderId="0" applyFont="0" applyFill="0" applyBorder="0" applyAlignment="0" applyProtection="0"/>
    <xf numFmtId="38" fontId="75" fillId="0" borderId="0" applyFont="0" applyFill="0" applyBorder="0" applyAlignment="0" applyProtection="0"/>
    <xf numFmtId="38" fontId="75" fillId="0" borderId="0" applyFont="0" applyFill="0" applyBorder="0" applyAlignment="0" applyProtection="0"/>
    <xf numFmtId="6" fontId="75" fillId="0" borderId="0" applyFont="0" applyFill="0" applyBorder="0" applyAlignment="0" applyProtection="0"/>
    <xf numFmtId="38" fontId="75" fillId="0" borderId="0" applyFont="0" applyFill="0" applyBorder="0" applyAlignment="0" applyProtection="0"/>
    <xf numFmtId="38" fontId="75" fillId="0" borderId="0" applyFont="0" applyFill="0" applyBorder="0" applyAlignment="0" applyProtection="0"/>
    <xf numFmtId="6" fontId="75" fillId="0" borderId="0" applyFont="0" applyFill="0" applyBorder="0" applyAlignment="0" applyProtection="0"/>
    <xf numFmtId="38" fontId="75" fillId="0" borderId="0" applyFont="0" applyFill="0" applyBorder="0" applyAlignment="0" applyProtection="0"/>
    <xf numFmtId="195"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8" fontId="18" fillId="0" borderId="0" applyFont="0" applyFill="0" applyBorder="0" applyAlignment="0" applyProtection="0"/>
    <xf numFmtId="188" fontId="18" fillId="0" borderId="0" applyFont="0" applyFill="0" applyBorder="0" applyAlignment="0" applyProtection="0"/>
    <xf numFmtId="190" fontId="18" fillId="0" borderId="0" applyFont="0" applyFill="0" applyBorder="0" applyAlignment="0" applyProtection="0"/>
    <xf numFmtId="188" fontId="18" fillId="0" borderId="0" applyFont="0" applyFill="0" applyBorder="0" applyAlignment="0" applyProtection="0"/>
    <xf numFmtId="196" fontId="73" fillId="0" borderId="0" applyFont="0" applyFill="0" applyBorder="0" applyAlignment="0" applyProtection="0"/>
    <xf numFmtId="192" fontId="73"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92" fontId="73" fillId="0" borderId="0" applyFont="0" applyFill="0" applyBorder="0" applyAlignment="0" applyProtection="0"/>
    <xf numFmtId="193" fontId="18" fillId="0" borderId="0" applyFont="0" applyFill="0" applyBorder="0" applyAlignment="0" applyProtection="0"/>
    <xf numFmtId="192" fontId="73" fillId="0" borderId="0" applyFont="0" applyFill="0" applyBorder="0" applyAlignment="0" applyProtection="0"/>
    <xf numFmtId="193" fontId="18" fillId="0" borderId="0" applyFont="0" applyFill="0" applyBorder="0" applyAlignment="0" applyProtection="0"/>
    <xf numFmtId="192" fontId="73" fillId="0" borderId="0" applyFont="0" applyFill="0" applyBorder="0" applyAlignment="0" applyProtection="0"/>
    <xf numFmtId="193" fontId="18" fillId="0" borderId="0" applyFont="0" applyFill="0" applyBorder="0" applyAlignment="0" applyProtection="0"/>
    <xf numFmtId="192" fontId="73" fillId="0" borderId="0" applyFont="0" applyFill="0" applyBorder="0" applyAlignment="0" applyProtection="0"/>
    <xf numFmtId="193" fontId="18" fillId="0" borderId="0" applyFont="0" applyFill="0" applyBorder="0" applyAlignment="0" applyProtection="0"/>
    <xf numFmtId="0" fontId="18" fillId="0" borderId="0" applyFont="0" applyFill="0" applyBorder="0" applyAlignment="0" applyProtection="0"/>
    <xf numFmtId="193" fontId="18" fillId="0" borderId="0" applyFont="0" applyFill="0" applyBorder="0" applyAlignment="0" applyProtection="0"/>
    <xf numFmtId="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188" fontId="18" fillId="0" borderId="0" applyFont="0" applyFill="0" applyBorder="0" applyAlignment="0" applyProtection="0"/>
    <xf numFmtId="192" fontId="73" fillId="0" borderId="0" applyFont="0" applyFill="0" applyBorder="0" applyAlignment="0" applyProtection="0"/>
    <xf numFmtId="193" fontId="18" fillId="0" borderId="0" applyFont="0" applyFill="0" applyBorder="0" applyAlignment="0" applyProtection="0"/>
    <xf numFmtId="196" fontId="73" fillId="0" borderId="0" applyFont="0" applyFill="0" applyBorder="0" applyAlignment="0" applyProtection="0"/>
    <xf numFmtId="197" fontId="18" fillId="0" borderId="0" applyFont="0" applyFill="0" applyBorder="0" applyAlignment="0" applyProtection="0"/>
    <xf numFmtId="196" fontId="73" fillId="0" borderId="0" applyFont="0" applyFill="0" applyBorder="0" applyAlignment="0" applyProtection="0"/>
    <xf numFmtId="192" fontId="73" fillId="0" borderId="0" applyFont="0" applyFill="0" applyBorder="0" applyAlignment="0" applyProtection="0"/>
    <xf numFmtId="193" fontId="18" fillId="0" borderId="0" applyFont="0" applyFill="0" applyBorder="0" applyAlignment="0" applyProtection="0"/>
    <xf numFmtId="192" fontId="73" fillId="0" borderId="0" applyFont="0" applyFill="0" applyBorder="0" applyAlignment="0" applyProtection="0"/>
    <xf numFmtId="193" fontId="18" fillId="0" borderId="0" applyFont="0" applyFill="0" applyBorder="0" applyAlignment="0" applyProtection="0"/>
    <xf numFmtId="192" fontId="73" fillId="0" borderId="0" applyFont="0" applyFill="0" applyBorder="0" applyAlignment="0" applyProtection="0"/>
    <xf numFmtId="193" fontId="18" fillId="0" borderId="0" applyFont="0" applyFill="0" applyBorder="0" applyAlignment="0" applyProtection="0"/>
    <xf numFmtId="197" fontId="18" fillId="0" borderId="0" applyFont="0" applyFill="0" applyBorder="0" applyAlignment="0" applyProtection="0"/>
    <xf numFmtId="196" fontId="73"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198" fontId="73" fillId="0" borderId="0" applyFont="0" applyFill="0" applyBorder="0" applyAlignment="0" applyProtection="0"/>
    <xf numFmtId="199" fontId="18" fillId="0" borderId="0" applyFont="0" applyFill="0" applyBorder="0" applyAlignment="0" applyProtection="0"/>
    <xf numFmtId="0" fontId="76" fillId="0" borderId="0"/>
    <xf numFmtId="0" fontId="76" fillId="0" borderId="0"/>
    <xf numFmtId="0" fontId="76" fillId="0" borderId="0"/>
    <xf numFmtId="0" fontId="77" fillId="0" borderId="0"/>
    <xf numFmtId="200" fontId="73" fillId="0" borderId="0" applyFont="0" applyFill="0" applyBorder="0" applyAlignment="0" applyProtection="0"/>
    <xf numFmtId="0" fontId="78" fillId="0" borderId="0"/>
    <xf numFmtId="0" fontId="79" fillId="0" borderId="0"/>
    <xf numFmtId="200" fontId="73"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203" fontId="18" fillId="0" borderId="0" applyFont="0" applyFill="0" applyBorder="0" applyAlignment="0" applyProtection="0"/>
    <xf numFmtId="0" fontId="79" fillId="0" borderId="0"/>
    <xf numFmtId="201" fontId="73" fillId="0" borderId="0" applyFont="0" applyFill="0" applyBorder="0" applyAlignment="0" applyProtection="0"/>
    <xf numFmtId="202" fontId="18" fillId="0" borderId="0" applyFont="0" applyFill="0" applyBorder="0" applyAlignment="0" applyProtection="0"/>
    <xf numFmtId="200" fontId="73" fillId="0" borderId="0" applyFont="0" applyFill="0" applyBorder="0" applyAlignment="0" applyProtection="0"/>
    <xf numFmtId="203" fontId="18" fillId="0" borderId="0" applyFont="0" applyFill="0" applyBorder="0" applyAlignment="0" applyProtection="0"/>
    <xf numFmtId="0" fontId="79" fillId="0" borderId="0"/>
    <xf numFmtId="0" fontId="79" fillId="0" borderId="0"/>
    <xf numFmtId="201" fontId="73" fillId="0" borderId="0" applyFont="0" applyFill="0" applyBorder="0" applyAlignment="0" applyProtection="0"/>
    <xf numFmtId="202" fontId="18" fillId="0" borderId="0" applyFont="0" applyFill="0" applyBorder="0" applyAlignment="0" applyProtection="0"/>
    <xf numFmtId="200" fontId="73" fillId="0" borderId="0" applyFont="0" applyFill="0" applyBorder="0" applyAlignment="0" applyProtection="0"/>
    <xf numFmtId="203" fontId="18"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200" fontId="73"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203" fontId="18" fillId="0" borderId="0" applyFont="0" applyFill="0" applyBorder="0" applyAlignment="0" applyProtection="0"/>
    <xf numFmtId="0" fontId="77" fillId="0" borderId="0"/>
    <xf numFmtId="0" fontId="77" fillId="0" borderId="0"/>
    <xf numFmtId="0" fontId="78" fillId="0" borderId="0"/>
    <xf numFmtId="0" fontId="77" fillId="0" borderId="0"/>
    <xf numFmtId="0" fontId="78" fillId="0" borderId="0"/>
    <xf numFmtId="0" fontId="78" fillId="0" borderId="0"/>
    <xf numFmtId="0" fontId="78" fillId="0" borderId="0"/>
    <xf numFmtId="0" fontId="76" fillId="0" borderId="0"/>
    <xf numFmtId="0" fontId="79" fillId="0" borderId="0"/>
    <xf numFmtId="0" fontId="76" fillId="0" borderId="0"/>
    <xf numFmtId="201" fontId="73" fillId="0" borderId="0" applyFont="0" applyFill="0" applyBorder="0" applyAlignment="0" applyProtection="0"/>
    <xf numFmtId="202" fontId="18" fillId="0" borderId="0" applyFont="0" applyFill="0" applyBorder="0" applyAlignment="0" applyProtection="0"/>
    <xf numFmtId="0" fontId="76" fillId="0" borderId="0"/>
    <xf numFmtId="201" fontId="73" fillId="0" borderId="0" applyFont="0" applyFill="0" applyBorder="0" applyAlignment="0" applyProtection="0"/>
    <xf numFmtId="202" fontId="18" fillId="0" borderId="0" applyFont="0" applyFill="0" applyBorder="0" applyAlignment="0" applyProtection="0"/>
    <xf numFmtId="200" fontId="73" fillId="0" borderId="0" applyFont="0" applyFill="0" applyBorder="0" applyAlignment="0" applyProtection="0"/>
    <xf numFmtId="203" fontId="18" fillId="0" borderId="0" applyFont="0" applyFill="0" applyBorder="0" applyAlignment="0" applyProtection="0"/>
    <xf numFmtId="200" fontId="73" fillId="0" borderId="0" applyFont="0" applyFill="0" applyBorder="0" applyAlignment="0" applyProtection="0"/>
    <xf numFmtId="0" fontId="76" fillId="0" borderId="0"/>
    <xf numFmtId="200" fontId="73" fillId="0" borderId="0" applyFont="0" applyFill="0" applyBorder="0" applyAlignment="0" applyProtection="0"/>
    <xf numFmtId="203" fontId="18"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0" fontId="76" fillId="0" borderId="0"/>
    <xf numFmtId="203" fontId="18" fillId="0" borderId="0" applyFont="0" applyFill="0" applyBorder="0" applyAlignment="0" applyProtection="0"/>
    <xf numFmtId="0" fontId="76" fillId="0" borderId="0"/>
    <xf numFmtId="200" fontId="73" fillId="0" borderId="0" applyFont="0" applyFill="0" applyBorder="0" applyAlignment="0" applyProtection="0"/>
    <xf numFmtId="203" fontId="18" fillId="0" borderId="0" applyFont="0" applyFill="0" applyBorder="0" applyAlignment="0" applyProtection="0"/>
    <xf numFmtId="203" fontId="18" fillId="0" borderId="0" applyFont="0" applyFill="0" applyBorder="0" applyAlignment="0" applyProtection="0"/>
    <xf numFmtId="0" fontId="78" fillId="0" borderId="0"/>
    <xf numFmtId="201" fontId="73" fillId="0" borderId="0" applyFont="0" applyFill="0" applyBorder="0" applyAlignment="0" applyProtection="0"/>
    <xf numFmtId="200" fontId="73" fillId="0" borderId="0" applyFont="0" applyFill="0" applyBorder="0" applyAlignment="0" applyProtection="0"/>
    <xf numFmtId="203" fontId="18" fillId="0" borderId="0" applyFont="0" applyFill="0" applyBorder="0" applyAlignment="0" applyProtection="0"/>
    <xf numFmtId="202" fontId="18" fillId="0" borderId="0" applyFont="0" applyFill="0" applyBorder="0" applyAlignment="0" applyProtection="0"/>
    <xf numFmtId="200" fontId="73"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203" fontId="18" fillId="0" borderId="0" applyFont="0" applyFill="0" applyBorder="0" applyAlignment="0" applyProtection="0"/>
    <xf numFmtId="200" fontId="73" fillId="0" borderId="0" applyFont="0" applyFill="0" applyBorder="0" applyAlignment="0" applyProtection="0"/>
    <xf numFmtId="200" fontId="73"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203" fontId="18"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203" fontId="18" fillId="0" borderId="0" applyFont="0" applyFill="0" applyBorder="0" applyAlignment="0" applyProtection="0"/>
    <xf numFmtId="200" fontId="73"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203" fontId="18" fillId="0" borderId="0" applyFont="0" applyFill="0" applyBorder="0" applyAlignment="0" applyProtection="0"/>
    <xf numFmtId="0" fontId="77" fillId="0" borderId="0"/>
    <xf numFmtId="200" fontId="73" fillId="0" borderId="0" applyFont="0" applyFill="0" applyBorder="0" applyAlignment="0" applyProtection="0"/>
    <xf numFmtId="0" fontId="78" fillId="0" borderId="0"/>
    <xf numFmtId="201" fontId="73" fillId="0" borderId="0" applyFont="0" applyFill="0" applyBorder="0" applyAlignment="0" applyProtection="0"/>
    <xf numFmtId="202" fontId="18" fillId="0" borderId="0" applyFont="0" applyFill="0" applyBorder="0" applyAlignment="0" applyProtection="0"/>
    <xf numFmtId="203" fontId="18" fillId="0" borderId="0" applyFont="0" applyFill="0" applyBorder="0" applyAlignment="0" applyProtection="0"/>
    <xf numFmtId="200" fontId="73" fillId="0" borderId="0" applyFont="0" applyFill="0" applyBorder="0" applyAlignment="0" applyProtection="0"/>
    <xf numFmtId="0" fontId="78" fillId="0" borderId="0"/>
    <xf numFmtId="201" fontId="73" fillId="0" borderId="0" applyFont="0" applyFill="0" applyBorder="0" applyAlignment="0" applyProtection="0"/>
    <xf numFmtId="202" fontId="18" fillId="0" borderId="0" applyFont="0" applyFill="0" applyBorder="0" applyAlignment="0" applyProtection="0"/>
    <xf numFmtId="0" fontId="76" fillId="0" borderId="0"/>
    <xf numFmtId="203" fontId="18" fillId="0" borderId="0" applyFont="0" applyFill="0" applyBorder="0" applyAlignment="0" applyProtection="0"/>
    <xf numFmtId="0" fontId="76" fillId="0" borderId="0"/>
    <xf numFmtId="0" fontId="76" fillId="0" borderId="0"/>
    <xf numFmtId="200" fontId="73" fillId="0" borderId="0" applyFont="0" applyFill="0" applyBorder="0" applyAlignment="0" applyProtection="0"/>
    <xf numFmtId="203" fontId="18" fillId="0" borderId="0" applyFont="0" applyFill="0" applyBorder="0" applyAlignment="0" applyProtection="0"/>
    <xf numFmtId="0" fontId="78" fillId="0" borderId="0"/>
    <xf numFmtId="200" fontId="73" fillId="0" borderId="0" applyFont="0" applyFill="0" applyBorder="0" applyAlignment="0" applyProtection="0"/>
    <xf numFmtId="203" fontId="18" fillId="0" borderId="0" applyFont="0" applyFill="0" applyBorder="0" applyAlignment="0" applyProtection="0"/>
    <xf numFmtId="0" fontId="78" fillId="0" borderId="0"/>
    <xf numFmtId="201" fontId="73" fillId="0" borderId="0" applyFont="0" applyFill="0" applyBorder="0" applyAlignment="0" applyProtection="0"/>
    <xf numFmtId="202" fontId="18"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0" fontId="78" fillId="0" borderId="0"/>
    <xf numFmtId="0" fontId="78" fillId="0" borderId="0"/>
    <xf numFmtId="0" fontId="78" fillId="0" borderId="0"/>
    <xf numFmtId="200" fontId="73" fillId="0" borderId="0" applyFont="0" applyFill="0" applyBorder="0" applyAlignment="0" applyProtection="0"/>
    <xf numFmtId="203" fontId="18"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204" fontId="73" fillId="0" borderId="0" applyFont="0" applyFill="0" applyBorder="0" applyAlignment="0" applyProtection="0"/>
    <xf numFmtId="205" fontId="18" fillId="0" borderId="0" applyFont="0" applyFill="0" applyBorder="0" applyAlignment="0" applyProtection="0"/>
    <xf numFmtId="204" fontId="73"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204" fontId="73" fillId="0" borderId="0" applyFont="0" applyFill="0" applyBorder="0" applyAlignment="0" applyProtection="0"/>
    <xf numFmtId="204" fontId="73" fillId="0" borderId="0" applyFont="0" applyFill="0" applyBorder="0" applyAlignment="0" applyProtection="0"/>
    <xf numFmtId="206"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0" fontId="77" fillId="0" borderId="0"/>
    <xf numFmtId="0" fontId="73" fillId="0" borderId="0"/>
    <xf numFmtId="0" fontId="77" fillId="0" borderId="0"/>
    <xf numFmtId="0" fontId="18" fillId="0" borderId="0"/>
    <xf numFmtId="189" fontId="73" fillId="0" borderId="0" applyFont="0" applyFill="0" applyBorder="0" applyAlignment="0" applyProtection="0"/>
    <xf numFmtId="190" fontId="18" fillId="0" borderId="0" applyFont="0" applyFill="0" applyBorder="0" applyAlignment="0" applyProtection="0"/>
    <xf numFmtId="0" fontId="18" fillId="0" borderId="0"/>
    <xf numFmtId="189" fontId="73" fillId="0" borderId="0" applyFont="0" applyFill="0" applyBorder="0" applyAlignment="0" applyProtection="0"/>
    <xf numFmtId="0" fontId="18" fillId="0" borderId="0"/>
    <xf numFmtId="0" fontId="18" fillId="0" borderId="0"/>
    <xf numFmtId="190" fontId="18" fillId="0" borderId="0" applyFont="0" applyFill="0" applyBorder="0" applyAlignment="0" applyProtection="0"/>
    <xf numFmtId="189" fontId="73" fillId="0" borderId="0" applyFont="0" applyFill="0" applyBorder="0" applyAlignment="0" applyProtection="0"/>
    <xf numFmtId="190" fontId="18" fillId="0" borderId="0" applyFont="0" applyFill="0" applyBorder="0" applyAlignment="0" applyProtection="0"/>
    <xf numFmtId="0" fontId="76" fillId="0" borderId="0"/>
    <xf numFmtId="201" fontId="73" fillId="0" borderId="0" applyFont="0" applyFill="0" applyBorder="0" applyAlignment="0" applyProtection="0"/>
    <xf numFmtId="200" fontId="73" fillId="0" borderId="0" applyFont="0" applyFill="0" applyBorder="0" applyAlignment="0" applyProtection="0"/>
    <xf numFmtId="203" fontId="18" fillId="0" borderId="0" applyFont="0" applyFill="0" applyBorder="0" applyAlignment="0" applyProtection="0"/>
    <xf numFmtId="202" fontId="18" fillId="0" borderId="0" applyFont="0" applyFill="0" applyBorder="0" applyAlignment="0" applyProtection="0"/>
    <xf numFmtId="200" fontId="73"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203" fontId="18" fillId="0" borderId="0" applyFont="0" applyFill="0" applyBorder="0" applyAlignment="0" applyProtection="0"/>
    <xf numFmtId="201" fontId="73" fillId="0" borderId="0" applyFont="0" applyFill="0" applyBorder="0" applyAlignment="0" applyProtection="0"/>
    <xf numFmtId="200" fontId="73" fillId="0" borderId="0" applyFont="0" applyFill="0" applyBorder="0" applyAlignment="0" applyProtection="0"/>
    <xf numFmtId="0" fontId="76" fillId="0" borderId="0"/>
    <xf numFmtId="203" fontId="18" fillId="0" borderId="0" applyFont="0" applyFill="0" applyBorder="0" applyAlignment="0" applyProtection="0"/>
    <xf numFmtId="0" fontId="76" fillId="0" borderId="0"/>
    <xf numFmtId="200" fontId="73" fillId="0" borderId="0" applyFont="0" applyFill="0" applyBorder="0" applyAlignment="0" applyProtection="0"/>
    <xf numFmtId="203" fontId="18" fillId="0" borderId="0" applyFont="0" applyFill="0" applyBorder="0" applyAlignment="0" applyProtection="0"/>
    <xf numFmtId="202" fontId="18" fillId="0" borderId="0" applyFont="0" applyFill="0" applyBorder="0" applyAlignment="0" applyProtection="0"/>
    <xf numFmtId="201" fontId="73" fillId="0" borderId="0" applyFont="0" applyFill="0" applyBorder="0" applyAlignment="0" applyProtection="0"/>
    <xf numFmtId="200" fontId="73" fillId="0" borderId="0" applyFont="0" applyFill="0" applyBorder="0" applyAlignment="0" applyProtection="0"/>
    <xf numFmtId="203" fontId="18" fillId="0" borderId="0" applyFont="0" applyFill="0" applyBorder="0" applyAlignment="0" applyProtection="0"/>
    <xf numFmtId="202" fontId="18" fillId="0" borderId="0" applyFont="0" applyFill="0" applyBorder="0" applyAlignment="0" applyProtection="0"/>
    <xf numFmtId="0" fontId="77" fillId="0" borderId="0"/>
    <xf numFmtId="201" fontId="73" fillId="0" borderId="0" applyFont="0" applyFill="0" applyBorder="0" applyAlignment="0" applyProtection="0"/>
    <xf numFmtId="8" fontId="75" fillId="0" borderId="0" applyFont="0" applyFill="0" applyBorder="0" applyAlignment="0" applyProtection="0"/>
    <xf numFmtId="0" fontId="76" fillId="0" borderId="0"/>
    <xf numFmtId="40" fontId="75" fillId="0" borderId="0" applyFont="0" applyFill="0" applyBorder="0" applyAlignment="0" applyProtection="0"/>
    <xf numFmtId="0" fontId="76" fillId="0" borderId="0"/>
    <xf numFmtId="40" fontId="75" fillId="0" borderId="0" applyFont="0" applyFill="0" applyBorder="0" applyAlignment="0" applyProtection="0"/>
    <xf numFmtId="8" fontId="75" fillId="0" borderId="0" applyFont="0" applyFill="0" applyBorder="0" applyAlignment="0" applyProtection="0"/>
    <xf numFmtId="8" fontId="75" fillId="0" borderId="0" applyFont="0" applyFill="0" applyBorder="0" applyAlignment="0" applyProtection="0"/>
    <xf numFmtId="8" fontId="75" fillId="0" borderId="0" applyFont="0" applyFill="0" applyBorder="0" applyAlignment="0" applyProtection="0"/>
    <xf numFmtId="0" fontId="76" fillId="0" borderId="0"/>
    <xf numFmtId="40" fontId="75" fillId="0" borderId="0" applyFont="0" applyFill="0" applyBorder="0" applyAlignment="0" applyProtection="0"/>
    <xf numFmtId="0" fontId="76" fillId="0" borderId="0"/>
    <xf numFmtId="0" fontId="76" fillId="0" borderId="0"/>
    <xf numFmtId="8" fontId="75" fillId="0" borderId="0" applyFont="0" applyFill="0" applyBorder="0" applyAlignment="0" applyProtection="0"/>
    <xf numFmtId="0" fontId="77" fillId="0" borderId="0"/>
    <xf numFmtId="207" fontId="18" fillId="0" borderId="0" applyFont="0" applyFill="0" applyBorder="0" applyAlignment="0" applyProtection="0"/>
    <xf numFmtId="0" fontId="77" fillId="0" borderId="0"/>
    <xf numFmtId="207" fontId="18" fillId="0" borderId="0" applyFont="0" applyFill="0" applyBorder="0" applyAlignment="0" applyProtection="0"/>
    <xf numFmtId="0" fontId="77" fillId="0" borderId="0"/>
    <xf numFmtId="0" fontId="77" fillId="0" borderId="0"/>
    <xf numFmtId="207" fontId="18" fillId="0" borderId="0" applyFont="0" applyFill="0" applyBorder="0" applyAlignment="0" applyProtection="0"/>
    <xf numFmtId="207" fontId="18" fillId="0" borderId="0" applyFont="0" applyFill="0" applyBorder="0" applyAlignment="0" applyProtection="0"/>
    <xf numFmtId="0" fontId="77" fillId="0" borderId="0"/>
    <xf numFmtId="207" fontId="18" fillId="0" borderId="0" applyFont="0" applyFill="0" applyBorder="0" applyAlignment="0" applyProtection="0"/>
    <xf numFmtId="0" fontId="79" fillId="0" borderId="0"/>
    <xf numFmtId="0" fontId="77" fillId="0" borderId="0"/>
    <xf numFmtId="0" fontId="75" fillId="0" borderId="0"/>
    <xf numFmtId="0" fontId="80" fillId="0" borderId="0"/>
    <xf numFmtId="0" fontId="81" fillId="0" borderId="0"/>
    <xf numFmtId="0" fontId="18" fillId="0" borderId="0"/>
    <xf numFmtId="0" fontId="78" fillId="0" borderId="0"/>
    <xf numFmtId="200" fontId="73" fillId="0" borderId="0" applyFont="0" applyFill="0" applyBorder="0" applyAlignment="0" applyProtection="0"/>
    <xf numFmtId="203" fontId="18" fillId="0" borderId="0" applyFont="0" applyFill="0" applyBorder="0" applyAlignment="0" applyProtection="0"/>
    <xf numFmtId="200" fontId="73"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203" fontId="18" fillId="0" borderId="0" applyFont="0" applyFill="0" applyBorder="0" applyAlignment="0" applyProtection="0"/>
    <xf numFmtId="200" fontId="73" fillId="0" borderId="0" applyFont="0" applyFill="0" applyBorder="0" applyAlignment="0" applyProtection="0"/>
    <xf numFmtId="200" fontId="73"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0" fontId="78" fillId="0" borderId="0"/>
    <xf numFmtId="203" fontId="18" fillId="0" borderId="0" applyFont="0" applyFill="0" applyBorder="0" applyAlignment="0" applyProtection="0"/>
    <xf numFmtId="0" fontId="78" fillId="0" borderId="0"/>
    <xf numFmtId="201" fontId="73" fillId="0" borderId="0" applyFont="0" applyFill="0" applyBorder="0" applyAlignment="0" applyProtection="0"/>
    <xf numFmtId="202" fontId="18" fillId="0" borderId="0" applyFont="0" applyFill="0" applyBorder="0" applyAlignment="0" applyProtection="0"/>
    <xf numFmtId="203" fontId="18" fillId="0" borderId="0" applyFont="0" applyFill="0" applyBorder="0" applyAlignment="0" applyProtection="0"/>
    <xf numFmtId="201" fontId="73" fillId="0" borderId="0" applyFont="0" applyFill="0" applyBorder="0" applyAlignment="0" applyProtection="0"/>
    <xf numFmtId="0" fontId="78" fillId="0" borderId="0"/>
    <xf numFmtId="202" fontId="18" fillId="0" borderId="0" applyFont="0" applyFill="0" applyBorder="0" applyAlignment="0" applyProtection="0"/>
    <xf numFmtId="202" fontId="18" fillId="0" borderId="0" applyFont="0" applyFill="0" applyBorder="0" applyAlignment="0" applyProtection="0"/>
    <xf numFmtId="196" fontId="73" fillId="0" borderId="0" applyFont="0" applyFill="0" applyBorder="0" applyAlignment="0" applyProtection="0"/>
    <xf numFmtId="0" fontId="78" fillId="0" borderId="0"/>
    <xf numFmtId="192" fontId="73" fillId="0" borderId="0" applyFont="0" applyFill="0" applyBorder="0" applyAlignment="0" applyProtection="0"/>
    <xf numFmtId="0" fontId="18" fillId="0" borderId="0" applyFont="0" applyFill="0" applyBorder="0" applyAlignment="0" applyProtection="0"/>
    <xf numFmtId="193" fontId="18" fillId="0" borderId="0" applyFont="0" applyFill="0" applyBorder="0" applyAlignment="0" applyProtection="0"/>
    <xf numFmtId="192" fontId="73" fillId="0" borderId="0" applyFont="0" applyFill="0" applyBorder="0" applyAlignment="0" applyProtection="0"/>
    <xf numFmtId="0" fontId="18" fillId="0" borderId="0" applyFont="0" applyFill="0" applyBorder="0" applyAlignment="0" applyProtection="0"/>
    <xf numFmtId="193" fontId="18" fillId="0" borderId="0" applyFont="0" applyFill="0" applyBorder="0" applyAlignment="0" applyProtection="0"/>
    <xf numFmtId="192" fontId="73" fillId="0" borderId="0" applyFont="0" applyFill="0" applyBorder="0" applyAlignment="0" applyProtection="0"/>
    <xf numFmtId="0" fontId="78" fillId="0" borderId="0"/>
    <xf numFmtId="0" fontId="18" fillId="0" borderId="0" applyFont="0" applyFill="0" applyBorder="0" applyAlignment="0" applyProtection="0"/>
    <xf numFmtId="0" fontId="18" fillId="0" borderId="0" applyFont="0" applyFill="0" applyBorder="0" applyAlignment="0" applyProtection="0"/>
    <xf numFmtId="192" fontId="73" fillId="0" borderId="0" applyFont="0" applyFill="0" applyBorder="0" applyAlignment="0" applyProtection="0"/>
    <xf numFmtId="193" fontId="18" fillId="0" borderId="0" applyFont="0" applyFill="0" applyBorder="0" applyAlignment="0" applyProtection="0"/>
    <xf numFmtId="0" fontId="78" fillId="0" borderId="0"/>
    <xf numFmtId="0" fontId="78" fillId="0" borderId="0"/>
    <xf numFmtId="193" fontId="18" fillId="0" borderId="0" applyFont="0" applyFill="0" applyBorder="0" applyAlignment="0" applyProtection="0"/>
    <xf numFmtId="192" fontId="73" fillId="0" borderId="0" applyFont="0" applyFill="0" applyBorder="0" applyAlignment="0" applyProtection="0"/>
    <xf numFmtId="0" fontId="78" fillId="0" borderId="0"/>
    <xf numFmtId="193" fontId="18" fillId="0" borderId="0" applyFont="0" applyFill="0" applyBorder="0" applyAlignment="0" applyProtection="0"/>
    <xf numFmtId="0" fontId="18" fillId="0" borderId="0"/>
    <xf numFmtId="0" fontId="18"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0" fontId="18" fillId="0" borderId="0" applyFont="0" applyFill="0" applyBorder="0" applyAlignment="0" applyProtection="0"/>
    <xf numFmtId="201" fontId="73" fillId="0" borderId="0" applyFont="0" applyFill="0" applyBorder="0" applyAlignment="0" applyProtection="0"/>
    <xf numFmtId="202" fontId="18" fillId="0" borderId="0" applyFont="0" applyFill="0" applyBorder="0" applyAlignment="0" applyProtection="0"/>
    <xf numFmtId="0" fontId="18" fillId="0" borderId="0"/>
    <xf numFmtId="0" fontId="18" fillId="0" borderId="0"/>
    <xf numFmtId="0" fontId="18" fillId="0" borderId="0" applyFont="0" applyFill="0" applyBorder="0" applyAlignment="0" applyProtection="0"/>
    <xf numFmtId="201" fontId="73" fillId="0" borderId="0" applyFont="0" applyFill="0" applyBorder="0" applyAlignment="0" applyProtection="0"/>
    <xf numFmtId="0" fontId="18" fillId="0" borderId="0"/>
    <xf numFmtId="0" fontId="18" fillId="0" borderId="0"/>
    <xf numFmtId="20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201" fontId="73" fillId="0" borderId="0" applyFont="0" applyFill="0" applyBorder="0" applyAlignment="0" applyProtection="0"/>
    <xf numFmtId="202" fontId="18" fillId="0" borderId="0" applyFont="0" applyFill="0" applyBorder="0" applyAlignment="0" applyProtection="0"/>
    <xf numFmtId="0" fontId="76" fillId="0" borderId="0"/>
    <xf numFmtId="200" fontId="73" fillId="0" borderId="0" applyFont="0" applyFill="0" applyBorder="0" applyAlignment="0" applyProtection="0"/>
    <xf numFmtId="203" fontId="18" fillId="0" borderId="0" applyFont="0" applyFill="0" applyBorder="0" applyAlignment="0" applyProtection="0"/>
    <xf numFmtId="0" fontId="76" fillId="0" borderId="0"/>
    <xf numFmtId="0" fontId="76" fillId="0" borderId="0"/>
    <xf numFmtId="200" fontId="73" fillId="0" borderId="0" applyFont="0" applyFill="0" applyBorder="0" applyAlignment="0" applyProtection="0"/>
    <xf numFmtId="203" fontId="18" fillId="0" borderId="0" applyFont="0" applyFill="0" applyBorder="0" applyAlignment="0" applyProtection="0"/>
    <xf numFmtId="200" fontId="73" fillId="0" borderId="0" applyFont="0" applyFill="0" applyBorder="0" applyAlignment="0" applyProtection="0"/>
    <xf numFmtId="203" fontId="18" fillId="0" borderId="0" applyFont="0" applyFill="0" applyBorder="0" applyAlignment="0" applyProtection="0"/>
    <xf numFmtId="200" fontId="73" fillId="0" borderId="0" applyFont="0" applyFill="0" applyBorder="0" applyAlignment="0" applyProtection="0"/>
    <xf numFmtId="203" fontId="18" fillId="0" borderId="0" applyFont="0" applyFill="0" applyBorder="0" applyAlignment="0" applyProtection="0"/>
    <xf numFmtId="0" fontId="76" fillId="0" borderId="0"/>
    <xf numFmtId="0" fontId="77" fillId="0" borderId="0"/>
    <xf numFmtId="0" fontId="73" fillId="0" borderId="0"/>
    <xf numFmtId="205" fontId="18" fillId="0" borderId="0" applyFont="0" applyFill="0" applyBorder="0" applyAlignment="0" applyProtection="0"/>
    <xf numFmtId="0" fontId="73" fillId="0" borderId="0"/>
    <xf numFmtId="205" fontId="18" fillId="0" borderId="0" applyFont="0" applyFill="0" applyBorder="0" applyAlignment="0" applyProtection="0"/>
    <xf numFmtId="0" fontId="73" fillId="0" borderId="0"/>
    <xf numFmtId="0" fontId="73" fillId="0" borderId="0"/>
    <xf numFmtId="205" fontId="18" fillId="0" borderId="0" applyFont="0" applyFill="0" applyBorder="0" applyAlignment="0" applyProtection="0"/>
    <xf numFmtId="205" fontId="18" fillId="0" borderId="0" applyFont="0" applyFill="0" applyBorder="0" applyAlignment="0" applyProtection="0"/>
    <xf numFmtId="0" fontId="73" fillId="0" borderId="0"/>
    <xf numFmtId="0" fontId="73" fillId="0" borderId="0"/>
    <xf numFmtId="196" fontId="73" fillId="0" borderId="0" applyFont="0" applyFill="0" applyBorder="0" applyAlignment="0" applyProtection="0"/>
    <xf numFmtId="197" fontId="18" fillId="0" borderId="0" applyFont="0" applyFill="0" applyBorder="0" applyAlignment="0" applyProtection="0"/>
    <xf numFmtId="196" fontId="73" fillId="0" borderId="0" applyFont="0" applyFill="0" applyBorder="0" applyAlignment="0" applyProtection="0"/>
    <xf numFmtId="197" fontId="18" fillId="0" borderId="0" applyFont="0" applyFill="0" applyBorder="0" applyAlignment="0" applyProtection="0"/>
    <xf numFmtId="0" fontId="73" fillId="0" borderId="0"/>
    <xf numFmtId="196" fontId="73" fillId="0" borderId="0" applyFont="0" applyFill="0" applyBorder="0" applyAlignment="0" applyProtection="0"/>
    <xf numFmtId="197" fontId="18" fillId="0" borderId="0" applyFont="0" applyFill="0" applyBorder="0" applyAlignment="0" applyProtection="0"/>
    <xf numFmtId="197" fontId="18" fillId="0" borderId="0" applyFont="0" applyFill="0" applyBorder="0" applyAlignment="0" applyProtection="0"/>
    <xf numFmtId="0" fontId="18" fillId="0" borderId="0"/>
    <xf numFmtId="0" fontId="80" fillId="0" borderId="0"/>
    <xf numFmtId="0" fontId="78" fillId="0" borderId="0"/>
    <xf numFmtId="0" fontId="77" fillId="0" borderId="0"/>
    <xf numFmtId="208" fontId="73" fillId="0" borderId="0" applyFont="0" applyFill="0" applyBorder="0" applyAlignment="0" applyProtection="0"/>
    <xf numFmtId="209" fontId="18" fillId="0" borderId="0" applyFont="0" applyFill="0" applyBorder="0" applyAlignment="0" applyProtection="0"/>
    <xf numFmtId="0" fontId="77" fillId="0" borderId="0"/>
    <xf numFmtId="208" fontId="73" fillId="0" borderId="0" applyFont="0" applyFill="0" applyBorder="0" applyAlignment="0" applyProtection="0"/>
    <xf numFmtId="208" fontId="73" fillId="0" borderId="0" applyFont="0" applyFill="0" applyBorder="0" applyAlignment="0" applyProtection="0"/>
    <xf numFmtId="209" fontId="18" fillId="0" borderId="0" applyFont="0" applyFill="0" applyBorder="0" applyAlignment="0" applyProtection="0"/>
    <xf numFmtId="0" fontId="77" fillId="0" borderId="0"/>
    <xf numFmtId="0" fontId="77" fillId="0" borderId="0"/>
    <xf numFmtId="209" fontId="18" fillId="0" borderId="0" applyFont="0" applyFill="0" applyBorder="0" applyAlignment="0" applyProtection="0"/>
    <xf numFmtId="0" fontId="77"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210" fontId="18" fillId="0" borderId="0">
      <alignment horizontal="left" wrapText="1"/>
    </xf>
    <xf numFmtId="38" fontId="73" fillId="0" borderId="0" applyFont="0" applyFill="0" applyBorder="0" applyAlignment="0" applyProtection="0"/>
    <xf numFmtId="210" fontId="18" fillId="0" borderId="0">
      <alignment horizontal="left" wrapText="1"/>
    </xf>
    <xf numFmtId="210" fontId="18" fillId="0" borderId="0">
      <alignment horizontal="left" wrapText="1"/>
    </xf>
    <xf numFmtId="0" fontId="18" fillId="0" borderId="0" applyNumberFormat="0" applyFill="0" applyBorder="0" applyAlignment="0" applyProtection="0"/>
    <xf numFmtId="210" fontId="18" fillId="0" borderId="0">
      <alignment horizontal="left" wrapText="1"/>
    </xf>
    <xf numFmtId="210" fontId="18" fillId="0" borderId="0">
      <alignment horizontal="left" wrapText="1"/>
    </xf>
    <xf numFmtId="38" fontId="73" fillId="0" borderId="0" applyFont="0" applyFill="0" applyBorder="0" applyAlignment="0" applyProtection="0"/>
    <xf numFmtId="38" fontId="73" fillId="0" borderId="0" applyFont="0" applyFill="0" applyBorder="0" applyAlignment="0" applyProtection="0"/>
    <xf numFmtId="38" fontId="73" fillId="0" borderId="0" applyFont="0" applyFill="0" applyBorder="0" applyAlignment="0" applyProtection="0"/>
    <xf numFmtId="38" fontId="73" fillId="0" borderId="0" applyFont="0" applyFill="0" applyBorder="0" applyAlignment="0" applyProtection="0"/>
    <xf numFmtId="38" fontId="73" fillId="0" borderId="0" applyFon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210" fontId="18" fillId="0" borderId="0">
      <alignment horizontal="left" wrapText="1"/>
    </xf>
    <xf numFmtId="210" fontId="18" fillId="0" borderId="0">
      <alignment horizontal="left" wrapText="1"/>
    </xf>
    <xf numFmtId="0" fontId="18" fillId="0" borderId="0" applyNumberFormat="0" applyFill="0" applyBorder="0" applyAlignment="0" applyProtection="0"/>
    <xf numFmtId="211" fontId="18" fillId="0" borderId="0">
      <alignment horizontal="left" wrapText="1"/>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211" fontId="18" fillId="0" borderId="0">
      <alignment horizontal="left" wrapText="1"/>
    </xf>
    <xf numFmtId="211" fontId="18" fillId="0" borderId="0">
      <alignment horizontal="left" wrapText="1"/>
    </xf>
    <xf numFmtId="211"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211" fontId="18" fillId="0" borderId="0">
      <alignment horizontal="left" wrapText="1"/>
    </xf>
    <xf numFmtId="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0" fontId="18" fillId="0" borderId="0">
      <alignment horizontal="left" wrapText="1"/>
    </xf>
    <xf numFmtId="211" fontId="18" fillId="0" borderId="0">
      <alignment horizontal="left" wrapText="1"/>
    </xf>
    <xf numFmtId="211"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0" fontId="18" fillId="0" borderId="0" applyNumberFormat="0" applyFill="0" applyBorder="0" applyAlignment="0" applyProtection="0"/>
    <xf numFmtId="210" fontId="18" fillId="0" borderId="0">
      <alignment horizontal="left" wrapText="1"/>
    </xf>
    <xf numFmtId="0" fontId="18" fillId="0" borderId="0">
      <alignment horizontal="left" wrapText="1"/>
    </xf>
    <xf numFmtId="0" fontId="18" fillId="0" borderId="0" applyNumberFormat="0" applyFill="0" applyBorder="0" applyAlignment="0" applyProtection="0"/>
    <xf numFmtId="211"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1"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212" fontId="18" fillId="0" borderId="0">
      <alignment horizontal="left" wrapText="1"/>
    </xf>
    <xf numFmtId="210" fontId="18" fillId="0" borderId="0">
      <alignment horizontal="left" wrapText="1"/>
    </xf>
    <xf numFmtId="210" fontId="18" fillId="0" borderId="0">
      <alignment horizontal="left" wrapText="1"/>
    </xf>
    <xf numFmtId="211" fontId="18" fillId="0" borderId="0">
      <alignment horizontal="left" wrapText="1"/>
    </xf>
    <xf numFmtId="211" fontId="18" fillId="0" borderId="0">
      <alignment horizontal="left" wrapText="1"/>
    </xf>
    <xf numFmtId="211" fontId="18" fillId="0" borderId="0">
      <alignment horizontal="left" wrapText="1"/>
    </xf>
    <xf numFmtId="210" fontId="18" fillId="0" borderId="0">
      <alignment horizontal="left" wrapText="1"/>
    </xf>
    <xf numFmtId="0" fontId="18" fillId="0" borderId="0" applyNumberFormat="0" applyFill="0" applyBorder="0" applyAlignment="0" applyProtection="0"/>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210" fontId="18" fillId="0" borderId="0">
      <alignment horizontal="left" wrapText="1"/>
    </xf>
    <xf numFmtId="0" fontId="18" fillId="0" borderId="0">
      <alignment horizontal="left" wrapText="1"/>
    </xf>
    <xf numFmtId="210" fontId="18" fillId="0" borderId="0">
      <alignment horizontal="left" wrapText="1"/>
    </xf>
    <xf numFmtId="21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210" fontId="18" fillId="0" borderId="0">
      <alignment horizontal="left" wrapText="1"/>
    </xf>
    <xf numFmtId="210" fontId="18" fillId="0" borderId="0">
      <alignment horizontal="left" wrapText="1"/>
    </xf>
    <xf numFmtId="210" fontId="18" fillId="0" borderId="0">
      <alignment horizontal="left" wrapText="1"/>
    </xf>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213" fontId="18" fillId="24" borderId="0"/>
    <xf numFmtId="213"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83" fillId="56" borderId="0"/>
    <xf numFmtId="213" fontId="83" fillId="56" borderId="0"/>
    <xf numFmtId="0" fontId="84" fillId="57" borderId="0"/>
    <xf numFmtId="213" fontId="84" fillId="57" borderId="0"/>
    <xf numFmtId="0" fontId="85" fillId="58" borderId="0"/>
    <xf numFmtId="213" fontId="85" fillId="58" borderId="0"/>
    <xf numFmtId="0" fontId="86" fillId="0" borderId="0"/>
    <xf numFmtId="213" fontId="86" fillId="0" borderId="0"/>
    <xf numFmtId="0" fontId="36" fillId="0" borderId="0"/>
    <xf numFmtId="213" fontId="36" fillId="0" borderId="0"/>
    <xf numFmtId="0" fontId="41" fillId="0" borderId="0"/>
    <xf numFmtId="213" fontId="41" fillId="0" borderId="0"/>
    <xf numFmtId="0" fontId="41" fillId="0" borderId="0"/>
    <xf numFmtId="212" fontId="18" fillId="0" borderId="0">
      <alignment horizontal="left" wrapText="1"/>
    </xf>
    <xf numFmtId="166"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210" fontId="18" fillId="0" borderId="0">
      <alignment horizontal="left" wrapText="1"/>
    </xf>
    <xf numFmtId="0" fontId="18" fillId="0" borderId="0" applyNumberFormat="0" applyFill="0" applyBorder="0" applyAlignment="0" applyProtection="0"/>
    <xf numFmtId="210" fontId="18" fillId="0" borderId="0">
      <alignment horizontal="left" wrapText="1"/>
    </xf>
    <xf numFmtId="212" fontId="18" fillId="0" borderId="0">
      <alignment horizontal="left" wrapText="1"/>
    </xf>
    <xf numFmtId="212" fontId="18" fillId="0" borderId="0">
      <alignment horizontal="left" wrapText="1"/>
    </xf>
    <xf numFmtId="214" fontId="73" fillId="0" borderId="0" applyFont="0" applyFill="0" applyBorder="0" applyAlignment="0" applyProtection="0"/>
    <xf numFmtId="215" fontId="18" fillId="0" borderId="0" applyFont="0" applyFill="0" applyBorder="0" applyAlignment="0" applyProtection="0"/>
    <xf numFmtId="39" fontId="18"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4" fontId="18" fillId="59" borderId="0"/>
    <xf numFmtId="38" fontId="73" fillId="0" borderId="0" applyFont="0" applyFill="0" applyBorder="0" applyAlignment="0" applyProtection="0"/>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1"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2" fontId="18" fillId="0" borderId="0">
      <alignment horizontal="left" wrapText="1"/>
    </xf>
    <xf numFmtId="212" fontId="18" fillId="0" borderId="0">
      <alignment horizontal="left" wrapText="1"/>
    </xf>
    <xf numFmtId="211" fontId="18" fillId="0" borderId="0">
      <alignment horizontal="left" wrapText="1"/>
    </xf>
    <xf numFmtId="211" fontId="18" fillId="0" borderId="0">
      <alignment horizontal="left" wrapText="1"/>
    </xf>
    <xf numFmtId="211"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211" fontId="18" fillId="0" borderId="0">
      <alignment horizontal="left" wrapText="1"/>
    </xf>
    <xf numFmtId="0" fontId="18" fillId="0" borderId="0">
      <alignment horizontal="left" wrapText="1"/>
    </xf>
    <xf numFmtId="212" fontId="18" fillId="0" borderId="0">
      <alignment horizontal="left" wrapText="1"/>
    </xf>
    <xf numFmtId="212" fontId="18" fillId="0" borderId="0">
      <alignment horizontal="left" wrapText="1"/>
    </xf>
    <xf numFmtId="212" fontId="18" fillId="0" borderId="0">
      <alignment horizontal="left" wrapText="1"/>
    </xf>
    <xf numFmtId="212" fontId="18" fillId="0" borderId="0">
      <alignment horizontal="left" wrapText="1"/>
    </xf>
    <xf numFmtId="212" fontId="18" fillId="0" borderId="0">
      <alignment horizontal="left" wrapText="1"/>
    </xf>
    <xf numFmtId="212" fontId="18" fillId="0" borderId="0">
      <alignment horizontal="left" wrapText="1"/>
    </xf>
    <xf numFmtId="212" fontId="18" fillId="0" borderId="0">
      <alignment horizontal="left" wrapText="1"/>
    </xf>
    <xf numFmtId="212" fontId="18" fillId="0" borderId="0">
      <alignment horizontal="left" wrapText="1"/>
    </xf>
    <xf numFmtId="210" fontId="18" fillId="0" borderId="0">
      <alignment horizontal="left" wrapText="1"/>
    </xf>
    <xf numFmtId="212" fontId="18" fillId="0" borderId="0">
      <alignment horizontal="left" wrapText="1"/>
    </xf>
    <xf numFmtId="212" fontId="18" fillId="0" borderId="0">
      <alignment horizontal="left" wrapText="1"/>
    </xf>
    <xf numFmtId="212" fontId="18" fillId="0" borderId="0">
      <alignment horizontal="left" wrapText="1"/>
    </xf>
    <xf numFmtId="212" fontId="18" fillId="0" borderId="0">
      <alignment horizontal="left" wrapText="1"/>
    </xf>
    <xf numFmtId="212" fontId="18" fillId="0" borderId="0">
      <alignment horizontal="left" wrapText="1"/>
    </xf>
    <xf numFmtId="216" fontId="18" fillId="0" borderId="0">
      <alignment horizontal="left" wrapText="1"/>
    </xf>
    <xf numFmtId="216" fontId="18" fillId="0" borderId="0">
      <alignment horizontal="left" wrapText="1"/>
    </xf>
    <xf numFmtId="212" fontId="18" fillId="0" borderId="0">
      <alignment horizontal="left" wrapText="1"/>
    </xf>
    <xf numFmtId="212" fontId="18" fillId="0" borderId="0">
      <alignment horizontal="left" wrapText="1"/>
    </xf>
    <xf numFmtId="212" fontId="18" fillId="0" borderId="0">
      <alignment horizontal="left" wrapText="1"/>
    </xf>
    <xf numFmtId="212" fontId="18" fillId="0" borderId="0">
      <alignment horizontal="left" wrapText="1"/>
    </xf>
    <xf numFmtId="212" fontId="18" fillId="0" borderId="0">
      <alignment horizontal="left" wrapText="1"/>
    </xf>
    <xf numFmtId="210" fontId="18" fillId="0" borderId="0">
      <alignment horizontal="left" wrapText="1"/>
    </xf>
    <xf numFmtId="212" fontId="18" fillId="0" borderId="0">
      <alignment horizontal="left" wrapText="1"/>
    </xf>
    <xf numFmtId="212" fontId="18" fillId="0" borderId="0">
      <alignment horizontal="left" wrapText="1"/>
    </xf>
    <xf numFmtId="212" fontId="18" fillId="0" borderId="0">
      <alignment horizontal="left" wrapText="1"/>
    </xf>
    <xf numFmtId="21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212" fontId="18" fillId="0" borderId="0">
      <alignment horizontal="left" wrapText="1"/>
    </xf>
    <xf numFmtId="38" fontId="73" fillId="0" borderId="0" applyFont="0" applyFill="0" applyBorder="0" applyAlignment="0" applyProtection="0"/>
    <xf numFmtId="210" fontId="18" fillId="0" borderId="0">
      <alignment horizontal="left" wrapText="1"/>
    </xf>
    <xf numFmtId="0" fontId="18"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21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210" fontId="18" fillId="0" borderId="0">
      <alignment horizontal="left" wrapText="1"/>
    </xf>
    <xf numFmtId="210" fontId="18" fillId="0" borderId="0">
      <alignment horizontal="left" wrapText="1"/>
    </xf>
    <xf numFmtId="212"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0" fontId="87" fillId="60" borderId="0"/>
    <xf numFmtId="213" fontId="87" fillId="60" borderId="0"/>
    <xf numFmtId="0" fontId="87" fillId="60" borderId="0"/>
    <xf numFmtId="0" fontId="87" fillId="60" borderId="0"/>
    <xf numFmtId="211" fontId="18" fillId="0" borderId="0">
      <alignment horizontal="left" wrapText="1"/>
    </xf>
    <xf numFmtId="211" fontId="18" fillId="0" borderId="0">
      <alignment horizontal="left" wrapText="1"/>
    </xf>
    <xf numFmtId="211" fontId="18" fillId="0" borderId="0">
      <alignment horizontal="left" wrapText="1"/>
    </xf>
    <xf numFmtId="211" fontId="18" fillId="0" borderId="0">
      <alignment horizontal="left" wrapText="1"/>
    </xf>
    <xf numFmtId="211" fontId="18" fillId="0" borderId="0">
      <alignment horizontal="left" wrapText="1"/>
    </xf>
    <xf numFmtId="210" fontId="18" fillId="0" borderId="0">
      <alignment horizontal="left" wrapText="1"/>
    </xf>
    <xf numFmtId="210" fontId="18" fillId="0" borderId="0">
      <alignment horizontal="left" wrapText="1"/>
    </xf>
    <xf numFmtId="38" fontId="73" fillId="0" borderId="0" applyFont="0" applyFill="0" applyBorder="0" applyAlignment="0" applyProtection="0"/>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21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210" fontId="18" fillId="0" borderId="0">
      <alignment horizontal="left" wrapText="1"/>
    </xf>
    <xf numFmtId="0" fontId="18" fillId="0" borderId="0">
      <alignment horizontal="left" wrapText="1"/>
    </xf>
    <xf numFmtId="0" fontId="18" fillId="0" borderId="0" applyNumberFormat="0" applyFill="0" applyBorder="0" applyAlignment="0" applyProtection="0"/>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210" fontId="18" fillId="0" borderId="0">
      <alignment horizontal="left" wrapText="1"/>
    </xf>
    <xf numFmtId="0" fontId="72" fillId="0" borderId="0"/>
    <xf numFmtId="0" fontId="18" fillId="0" borderId="0">
      <alignment horizontal="left" wrapText="1"/>
    </xf>
    <xf numFmtId="0" fontId="71" fillId="0" borderId="0"/>
    <xf numFmtId="0" fontId="71" fillId="0" borderId="0"/>
    <xf numFmtId="21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0" fontId="72" fillId="0" borderId="0"/>
    <xf numFmtId="210" fontId="18" fillId="0" borderId="0">
      <alignment horizontal="left" wrapText="1"/>
    </xf>
    <xf numFmtId="211" fontId="18" fillId="0" borderId="0">
      <alignment horizontal="left" wrapText="1"/>
    </xf>
    <xf numFmtId="210" fontId="18" fillId="0" borderId="0">
      <alignment horizontal="left" wrapText="1"/>
    </xf>
    <xf numFmtId="210" fontId="18" fillId="0" borderId="0">
      <alignment horizontal="left" wrapText="1"/>
    </xf>
    <xf numFmtId="0" fontId="18" fillId="0" borderId="0" applyFont="0" applyFill="0" applyBorder="0" applyAlignment="0" applyProtection="0"/>
    <xf numFmtId="0" fontId="18" fillId="0" borderId="0" applyNumberFormat="0" applyFill="0" applyBorder="0" applyAlignment="0" applyProtection="0"/>
    <xf numFmtId="217" fontId="73" fillId="0" borderId="0" applyFont="0" applyFill="0" applyBorder="0" applyAlignment="0" applyProtection="0"/>
    <xf numFmtId="179" fontId="73" fillId="0" borderId="0" applyFont="0" applyFill="0" applyBorder="0" applyAlignment="0" applyProtection="0"/>
    <xf numFmtId="218" fontId="18" fillId="0" borderId="0" applyFont="0" applyFill="0" applyBorder="0" applyAlignment="0" applyProtection="0"/>
    <xf numFmtId="219" fontId="18" fillId="0" borderId="0" applyFont="0" applyFill="0" applyBorder="0" applyAlignment="0" applyProtection="0"/>
    <xf numFmtId="220" fontId="73" fillId="0" borderId="0" applyFont="0" applyFill="0" applyBorder="0" applyAlignment="0" applyProtection="0"/>
    <xf numFmtId="221" fontId="73" fillId="0" borderId="0" applyFont="0" applyFill="0" applyBorder="0" applyAlignment="0" applyProtection="0"/>
    <xf numFmtId="222" fontId="18" fillId="0" borderId="0" applyFont="0" applyFill="0" applyBorder="0" applyAlignment="0" applyProtection="0"/>
    <xf numFmtId="223" fontId="18" fillId="0" borderId="0" applyFont="0" applyFill="0" applyBorder="0" applyAlignment="0" applyProtection="0"/>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1"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0" fontId="82" fillId="0" borderId="0"/>
    <xf numFmtId="21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224" fontId="73" fillId="0" borderId="0" applyFont="0" applyFill="0" applyBorder="0" applyAlignment="0" applyProtection="0"/>
    <xf numFmtId="181" fontId="18" fillId="0" borderId="0" applyFont="0" applyFill="0" applyBorder="0" applyAlignment="0" applyProtection="0"/>
    <xf numFmtId="225" fontId="18" fillId="0" borderId="0" applyFont="0" applyFill="0" applyBorder="0" applyAlignment="0" applyProtection="0"/>
    <xf numFmtId="226" fontId="73" fillId="0" borderId="0" applyFont="0" applyFill="0" applyBorder="0" applyAlignment="0" applyProtection="0"/>
    <xf numFmtId="227" fontId="18" fillId="0" borderId="0" applyFont="0" applyFill="0" applyBorder="0" applyAlignment="0" applyProtection="0"/>
    <xf numFmtId="228" fontId="18" fillId="0" borderId="0" applyFont="0" applyFill="0" applyBorder="0" applyAlignment="0" applyProtection="0"/>
    <xf numFmtId="21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0" fontId="18" fillId="0" borderId="0" applyFont="0" applyFill="0" applyBorder="0" applyAlignment="0" applyProtection="0"/>
    <xf numFmtId="212" fontId="18" fillId="0" borderId="0">
      <alignment horizontal="left" wrapText="1"/>
    </xf>
    <xf numFmtId="210" fontId="18" fillId="0" borderId="0">
      <alignment horizontal="left" wrapText="1"/>
    </xf>
    <xf numFmtId="38" fontId="73" fillId="0" borderId="0" applyFont="0" applyFill="0" applyBorder="0" applyAlignment="0" applyProtection="0"/>
    <xf numFmtId="38" fontId="73" fillId="0" borderId="0" applyFont="0" applyFill="0" applyBorder="0" applyAlignment="0" applyProtection="0"/>
    <xf numFmtId="210" fontId="18" fillId="0" borderId="0">
      <alignment horizontal="left" wrapText="1"/>
    </xf>
    <xf numFmtId="0" fontId="18" fillId="0" borderId="0">
      <alignment horizontal="left" wrapText="1"/>
    </xf>
    <xf numFmtId="210" fontId="18" fillId="0" borderId="0">
      <alignment horizontal="left" wrapText="1"/>
    </xf>
    <xf numFmtId="0" fontId="18" fillId="0" borderId="0">
      <alignment horizontal="left" wrapText="1"/>
    </xf>
    <xf numFmtId="0" fontId="18" fillId="0" borderId="0">
      <alignment horizontal="left" wrapText="1"/>
    </xf>
    <xf numFmtId="210" fontId="18" fillId="0" borderId="0">
      <alignment horizontal="left" wrapText="1"/>
    </xf>
    <xf numFmtId="210" fontId="18" fillId="0" borderId="0">
      <alignment horizontal="left" wrapText="1"/>
    </xf>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213" fontId="18" fillId="24" borderId="0"/>
    <xf numFmtId="213"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83" fillId="56" borderId="0"/>
    <xf numFmtId="213" fontId="83" fillId="56" borderId="0"/>
    <xf numFmtId="0" fontId="84" fillId="57" borderId="0"/>
    <xf numFmtId="213" fontId="84" fillId="57" borderId="0"/>
    <xf numFmtId="0" fontId="85" fillId="58" borderId="0"/>
    <xf numFmtId="213" fontId="85" fillId="58" borderId="0"/>
    <xf numFmtId="0" fontId="86" fillId="0" borderId="0"/>
    <xf numFmtId="213" fontId="86" fillId="0" borderId="0"/>
    <xf numFmtId="0" fontId="36" fillId="0" borderId="0"/>
    <xf numFmtId="213" fontId="36" fillId="0" borderId="0"/>
    <xf numFmtId="0" fontId="41" fillId="0" borderId="0"/>
    <xf numFmtId="213" fontId="41" fillId="0" borderId="0"/>
    <xf numFmtId="0" fontId="41" fillId="0" borderId="0"/>
    <xf numFmtId="38" fontId="73" fillId="0" borderId="0" applyFont="0" applyFill="0" applyBorder="0" applyAlignment="0" applyProtection="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71" fillId="0" borderId="0"/>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212" fontId="18" fillId="0" borderId="0">
      <alignment horizontal="left" wrapText="1"/>
    </xf>
    <xf numFmtId="212" fontId="18" fillId="0" borderId="0">
      <alignment horizontal="left" wrapText="1"/>
    </xf>
    <xf numFmtId="212"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0" fontId="18" fillId="0" borderId="0" applyFont="0" applyFill="0" applyBorder="0" applyAlignment="0" applyProtection="0"/>
    <xf numFmtId="0" fontId="18" fillId="0" borderId="0"/>
    <xf numFmtId="0" fontId="18" fillId="0" borderId="0"/>
    <xf numFmtId="210" fontId="18" fillId="0" borderId="0">
      <alignment horizontal="left" wrapText="1"/>
    </xf>
    <xf numFmtId="0" fontId="71" fillId="0" borderId="0"/>
    <xf numFmtId="210" fontId="18" fillId="0" borderId="0">
      <alignment horizontal="left" wrapText="1"/>
    </xf>
    <xf numFmtId="0" fontId="18" fillId="0" borderId="0"/>
    <xf numFmtId="0" fontId="18" fillId="0" borderId="0"/>
    <xf numFmtId="0" fontId="18" fillId="0" borderId="0">
      <alignment horizontal="left" wrapText="1"/>
    </xf>
    <xf numFmtId="0" fontId="18" fillId="0" borderId="0" applyNumberFormat="0" applyFill="0" applyBorder="0" applyAlignment="0" applyProtection="0"/>
    <xf numFmtId="212" fontId="18" fillId="0" borderId="0">
      <alignment horizontal="left" wrapText="1"/>
    </xf>
    <xf numFmtId="212" fontId="18" fillId="0" borderId="0">
      <alignment horizontal="left" wrapText="1"/>
    </xf>
    <xf numFmtId="0" fontId="18" fillId="0" borderId="0" applyFont="0" applyFill="0" applyBorder="0" applyAlignment="0" applyProtection="0"/>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212" fontId="18" fillId="0" borderId="0">
      <alignment horizontal="left" wrapText="1"/>
    </xf>
    <xf numFmtId="0" fontId="18" fillId="0" borderId="0">
      <alignment horizontal="left" wrapText="1"/>
    </xf>
    <xf numFmtId="210" fontId="18" fillId="0" borderId="0">
      <alignment horizontal="left" wrapText="1"/>
    </xf>
    <xf numFmtId="0" fontId="20" fillId="0" borderId="0">
      <alignment vertical="top"/>
    </xf>
    <xf numFmtId="0" fontId="20" fillId="0" borderId="0">
      <alignment vertical="top"/>
    </xf>
    <xf numFmtId="0" fontId="20" fillId="0" borderId="0">
      <alignment vertical="top"/>
    </xf>
    <xf numFmtId="0" fontId="20" fillId="0" borderId="0">
      <alignment vertical="top"/>
    </xf>
    <xf numFmtId="210" fontId="18" fillId="0" borderId="0">
      <alignment horizontal="left" wrapText="1"/>
    </xf>
    <xf numFmtId="210" fontId="18" fillId="0" borderId="0">
      <alignment horizontal="left" wrapText="1"/>
    </xf>
    <xf numFmtId="210" fontId="18" fillId="0" borderId="0">
      <alignment horizontal="left" wrapText="1"/>
    </xf>
    <xf numFmtId="210" fontId="18" fillId="0" borderId="0">
      <alignment horizontal="left" wrapText="1"/>
    </xf>
    <xf numFmtId="0" fontId="18" fillId="0" borderId="0">
      <alignment horizontal="left" wrapText="1"/>
    </xf>
    <xf numFmtId="210" fontId="18" fillId="0" borderId="0">
      <alignment horizontal="left" wrapText="1"/>
    </xf>
    <xf numFmtId="229" fontId="41" fillId="0" borderId="0"/>
    <xf numFmtId="230" fontId="73" fillId="0" borderId="0"/>
    <xf numFmtId="231" fontId="73" fillId="0" borderId="0"/>
    <xf numFmtId="232" fontId="73" fillId="0" borderId="0"/>
    <xf numFmtId="233" fontId="41" fillId="0" borderId="0"/>
    <xf numFmtId="234" fontId="73" fillId="0" borderId="0"/>
    <xf numFmtId="235" fontId="73" fillId="0" borderId="0"/>
    <xf numFmtId="195" fontId="73" fillId="0" borderId="0" applyFont="0" applyFill="0" applyBorder="0" applyAlignment="0" applyProtection="0"/>
    <xf numFmtId="207" fontId="73" fillId="0" borderId="0" applyFont="0" applyFill="0" applyBorder="0" applyAlignment="0" applyProtection="0"/>
    <xf numFmtId="236" fontId="73" fillId="0" borderId="0" applyFont="0" applyFill="0" applyBorder="0" applyAlignment="0" applyProtection="0"/>
    <xf numFmtId="237" fontId="73" fillId="0" borderId="0" applyFont="0" applyFill="0" applyBorder="0" applyAlignment="0" applyProtection="0"/>
    <xf numFmtId="238" fontId="73" fillId="0" borderId="0" applyFont="0" applyFill="0" applyBorder="0" applyAlignment="0" applyProtection="0"/>
    <xf numFmtId="239" fontId="73" fillId="0" borderId="0" applyFont="0" applyFill="0" applyBorder="0" applyAlignment="0" applyProtection="0"/>
    <xf numFmtId="0" fontId="18" fillId="0" borderId="0"/>
    <xf numFmtId="237" fontId="18" fillId="0" borderId="0" applyFont="0" applyFill="0" applyBorder="0" applyAlignment="0" applyProtection="0"/>
    <xf numFmtId="239" fontId="18" fillId="0" borderId="0" applyFont="0" applyFill="0" applyBorder="0" applyAlignment="0" applyProtection="0"/>
    <xf numFmtId="0" fontId="4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xf numFmtId="1" fontId="73" fillId="0" borderId="0"/>
    <xf numFmtId="1" fontId="73" fillId="0" borderId="0"/>
    <xf numFmtId="38" fontId="71" fillId="0" borderId="247"/>
    <xf numFmtId="0" fontId="89" fillId="61" borderId="0" applyNumberFormat="0" applyBorder="0" applyAlignment="0" applyProtection="0"/>
    <xf numFmtId="0" fontId="89" fillId="62" borderId="0" applyNumberFormat="0" applyBorder="0" applyAlignment="0" applyProtection="0"/>
    <xf numFmtId="0" fontId="89" fillId="63" borderId="0" applyNumberFormat="0" applyBorder="0" applyAlignment="0" applyProtection="0"/>
    <xf numFmtId="0" fontId="89" fillId="64" borderId="0" applyNumberFormat="0" applyBorder="0" applyAlignment="0" applyProtection="0"/>
    <xf numFmtId="0" fontId="89" fillId="65" borderId="0" applyNumberFormat="0" applyBorder="0" applyAlignment="0" applyProtection="0"/>
    <xf numFmtId="0" fontId="89" fillId="6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3" fillId="33"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3" fillId="33"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90"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89" fillId="61"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89" fillId="61"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89" fillId="61"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89" fillId="61"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89" fillId="61"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89" fillId="61"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3" fillId="37"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3" fillId="37"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89" fillId="68" borderId="0" applyNumberFormat="0" applyBorder="0" applyAlignment="0" applyProtection="0"/>
    <xf numFmtId="0" fontId="89" fillId="68" borderId="0" applyNumberFormat="0" applyBorder="0" applyAlignment="0" applyProtection="0"/>
    <xf numFmtId="0" fontId="90"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89" fillId="62"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89" fillId="68" borderId="0" applyNumberFormat="0" applyBorder="0" applyAlignment="0" applyProtection="0"/>
    <xf numFmtId="0" fontId="89" fillId="68"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89" fillId="62"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89" fillId="62"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89" fillId="62"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89" fillId="62"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3" fillId="41"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3" fillId="41"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89" fillId="69" borderId="0" applyNumberFormat="0" applyBorder="0" applyAlignment="0" applyProtection="0"/>
    <xf numFmtId="0" fontId="89" fillId="69" borderId="0" applyNumberFormat="0" applyBorder="0" applyAlignment="0" applyProtection="0"/>
    <xf numFmtId="0" fontId="90"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89" fillId="63"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3" borderId="0" applyNumberFormat="0" applyBorder="0" applyAlignment="0" applyProtection="0"/>
    <xf numFmtId="0" fontId="89" fillId="69" borderId="0" applyNumberFormat="0" applyBorder="0" applyAlignment="0" applyProtection="0"/>
    <xf numFmtId="0" fontId="89" fillId="6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89" fillId="63"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89" fillId="63"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90" fillId="41" borderId="0" applyNumberFormat="0" applyBorder="0" applyAlignment="0" applyProtection="0"/>
    <xf numFmtId="0" fontId="90"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89" fillId="63"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89" fillId="63"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3" fillId="45"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3" fillId="45"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89" fillId="66" borderId="0" applyNumberFormat="0" applyBorder="0" applyAlignment="0" applyProtection="0"/>
    <xf numFmtId="0" fontId="89" fillId="66" borderId="0" applyNumberFormat="0" applyBorder="0" applyAlignment="0" applyProtection="0"/>
    <xf numFmtId="0" fontId="90"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89" fillId="6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89" fillId="66" borderId="0" applyNumberFormat="0" applyBorder="0" applyAlignment="0" applyProtection="0"/>
    <xf numFmtId="0" fontId="89" fillId="66"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89" fillId="6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89" fillId="6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90" fillId="45" borderId="0" applyNumberFormat="0" applyBorder="0" applyAlignment="0" applyProtection="0"/>
    <xf numFmtId="0" fontId="90"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89" fillId="6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89" fillId="6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89" fillId="65" borderId="0" applyNumberFormat="0" applyBorder="0" applyAlignment="0" applyProtection="0"/>
    <xf numFmtId="0" fontId="89" fillId="65" borderId="0" applyNumberFormat="0" applyBorder="0" applyAlignment="0" applyProtection="0"/>
    <xf numFmtId="0" fontId="3" fillId="49" borderId="0" applyNumberFormat="0" applyBorder="0" applyAlignment="0" applyProtection="0"/>
    <xf numFmtId="0" fontId="89" fillId="65" borderId="0" applyNumberFormat="0" applyBorder="0" applyAlignment="0" applyProtection="0"/>
    <xf numFmtId="0" fontId="89" fillId="65" borderId="0" applyNumberFormat="0" applyBorder="0" applyAlignment="0" applyProtection="0"/>
    <xf numFmtId="0" fontId="89" fillId="65" borderId="0" applyNumberFormat="0" applyBorder="0" applyAlignment="0" applyProtection="0"/>
    <xf numFmtId="0" fontId="3" fillId="49" borderId="0" applyNumberFormat="0" applyBorder="0" applyAlignment="0" applyProtection="0"/>
    <xf numFmtId="0" fontId="89" fillId="65" borderId="0" applyNumberFormat="0" applyBorder="0" applyAlignment="0" applyProtection="0"/>
    <xf numFmtId="0" fontId="89" fillId="65" borderId="0" applyNumberFormat="0" applyBorder="0" applyAlignment="0" applyProtection="0"/>
    <xf numFmtId="0" fontId="89" fillId="6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90"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89" fillId="6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89" fillId="65" borderId="0" applyNumberFormat="0" applyBorder="0" applyAlignment="0" applyProtection="0"/>
    <xf numFmtId="0" fontId="89" fillId="65" borderId="0" applyNumberFormat="0" applyBorder="0" applyAlignment="0" applyProtection="0"/>
    <xf numFmtId="0" fontId="89" fillId="65" borderId="0" applyNumberFormat="0" applyBorder="0" applyAlignment="0" applyProtection="0"/>
    <xf numFmtId="0" fontId="89" fillId="6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89" fillId="6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89" fillId="6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90" fillId="49" borderId="0" applyNumberFormat="0" applyBorder="0" applyAlignment="0" applyProtection="0"/>
    <xf numFmtId="0" fontId="90"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89" fillId="6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89" fillId="6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89" fillId="66" borderId="0" applyNumberFormat="0" applyBorder="0" applyAlignment="0" applyProtection="0"/>
    <xf numFmtId="0" fontId="89" fillId="66" borderId="0" applyNumberFormat="0" applyBorder="0" applyAlignment="0" applyProtection="0"/>
    <xf numFmtId="0" fontId="3" fillId="53" borderId="0" applyNumberFormat="0" applyBorder="0" applyAlignment="0" applyProtection="0"/>
    <xf numFmtId="0" fontId="89" fillId="66" borderId="0" applyNumberFormat="0" applyBorder="0" applyAlignment="0" applyProtection="0"/>
    <xf numFmtId="0" fontId="89" fillId="66" borderId="0" applyNumberFormat="0" applyBorder="0" applyAlignment="0" applyProtection="0"/>
    <xf numFmtId="0" fontId="89" fillId="66" borderId="0" applyNumberFormat="0" applyBorder="0" applyAlignment="0" applyProtection="0"/>
    <xf numFmtId="0" fontId="3" fillId="53" borderId="0" applyNumberFormat="0" applyBorder="0" applyAlignment="0" applyProtection="0"/>
    <xf numFmtId="0" fontId="89" fillId="66" borderId="0" applyNumberFormat="0" applyBorder="0" applyAlignment="0" applyProtection="0"/>
    <xf numFmtId="0" fontId="89" fillId="66" borderId="0" applyNumberFormat="0" applyBorder="0" applyAlignment="0" applyProtection="0"/>
    <xf numFmtId="0" fontId="89" fillId="66"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89" fillId="69" borderId="0" applyNumberFormat="0" applyBorder="0" applyAlignment="0" applyProtection="0"/>
    <xf numFmtId="0" fontId="89" fillId="69" borderId="0" applyNumberFormat="0" applyBorder="0" applyAlignment="0" applyProtection="0"/>
    <xf numFmtId="0" fontId="90"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89" fillId="66"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89" fillId="66" borderId="0" applyNumberFormat="0" applyBorder="0" applyAlignment="0" applyProtection="0"/>
    <xf numFmtId="0" fontId="89" fillId="66" borderId="0" applyNumberFormat="0" applyBorder="0" applyAlignment="0" applyProtection="0"/>
    <xf numFmtId="0" fontId="89" fillId="66" borderId="0" applyNumberFormat="0" applyBorder="0" applyAlignment="0" applyProtection="0"/>
    <xf numFmtId="0" fontId="89" fillId="66" borderId="0" applyNumberFormat="0" applyBorder="0" applyAlignment="0" applyProtection="0"/>
    <xf numFmtId="0" fontId="89" fillId="69" borderId="0" applyNumberFormat="0" applyBorder="0" applyAlignment="0" applyProtection="0"/>
    <xf numFmtId="0" fontId="89" fillId="69"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89" fillId="66"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89" fillId="66"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90" fillId="53" borderId="0" applyNumberFormat="0" applyBorder="0" applyAlignment="0" applyProtection="0"/>
    <xf numFmtId="0" fontId="90"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89" fillId="66"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89" fillId="66"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89" fillId="61" borderId="0" applyNumberFormat="0" applyBorder="0" applyAlignment="0" applyProtection="0"/>
    <xf numFmtId="0" fontId="89" fillId="62" borderId="0" applyNumberFormat="0" applyBorder="0" applyAlignment="0" applyProtection="0"/>
    <xf numFmtId="0" fontId="89" fillId="63" borderId="0" applyNumberFormat="0" applyBorder="0" applyAlignment="0" applyProtection="0"/>
    <xf numFmtId="0" fontId="89" fillId="64" borderId="0" applyNumberFormat="0" applyBorder="0" applyAlignment="0" applyProtection="0"/>
    <xf numFmtId="0" fontId="89" fillId="65" borderId="0" applyNumberFormat="0" applyBorder="0" applyAlignment="0" applyProtection="0"/>
    <xf numFmtId="0" fontId="89" fillId="66" borderId="0" applyNumberFormat="0" applyBorder="0" applyAlignment="0" applyProtection="0"/>
    <xf numFmtId="0" fontId="89" fillId="61" borderId="0" applyNumberFormat="0" applyBorder="0" applyAlignment="0" applyProtection="0"/>
    <xf numFmtId="0" fontId="89" fillId="62" borderId="0" applyNumberFormat="0" applyBorder="0" applyAlignment="0" applyProtection="0"/>
    <xf numFmtId="0" fontId="89" fillId="63" borderId="0" applyNumberFormat="0" applyBorder="0" applyAlignment="0" applyProtection="0"/>
    <xf numFmtId="0" fontId="89" fillId="64" borderId="0" applyNumberFormat="0" applyBorder="0" applyAlignment="0" applyProtection="0"/>
    <xf numFmtId="0" fontId="89" fillId="65" borderId="0" applyNumberFormat="0" applyBorder="0" applyAlignment="0" applyProtection="0"/>
    <xf numFmtId="0" fontId="89" fillId="66" borderId="0" applyNumberFormat="0" applyBorder="0" applyAlignment="0" applyProtection="0"/>
    <xf numFmtId="0" fontId="64" fillId="0" borderId="0"/>
    <xf numFmtId="236" fontId="18" fillId="0" borderId="0" applyFont="0" applyFill="0" applyBorder="0" applyAlignment="0" applyProtection="0"/>
    <xf numFmtId="238" fontId="18" fillId="0" borderId="0" applyFont="0" applyFill="0" applyBorder="0" applyAlignment="0" applyProtection="0"/>
    <xf numFmtId="0" fontId="89" fillId="67" borderId="0" applyNumberFormat="0" applyBorder="0" applyAlignment="0" applyProtection="0"/>
    <xf numFmtId="0" fontId="89" fillId="68" borderId="0" applyNumberFormat="0" applyBorder="0" applyAlignment="0" applyProtection="0"/>
    <xf numFmtId="0" fontId="89" fillId="70" borderId="0" applyNumberFormat="0" applyBorder="0" applyAlignment="0" applyProtection="0"/>
    <xf numFmtId="0" fontId="89" fillId="64" borderId="0" applyNumberFormat="0" applyBorder="0" applyAlignment="0" applyProtection="0"/>
    <xf numFmtId="0" fontId="89" fillId="67" borderId="0" applyNumberFormat="0" applyBorder="0" applyAlignment="0" applyProtection="0"/>
    <xf numFmtId="0" fontId="89" fillId="71"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3" fillId="34"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3" fillId="34"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89" fillId="65" borderId="0" applyNumberFormat="0" applyBorder="0" applyAlignment="0" applyProtection="0"/>
    <xf numFmtId="0" fontId="89" fillId="65" borderId="0" applyNumberFormat="0" applyBorder="0" applyAlignment="0" applyProtection="0"/>
    <xf numFmtId="0" fontId="90"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89" fillId="6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89" fillId="65" borderId="0" applyNumberFormat="0" applyBorder="0" applyAlignment="0" applyProtection="0"/>
    <xf numFmtId="0" fontId="89" fillId="65"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89" fillId="6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89" fillId="6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89" fillId="6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89" fillId="67"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89" fillId="68" borderId="0" applyNumberFormat="0" applyBorder="0" applyAlignment="0" applyProtection="0"/>
    <xf numFmtId="0" fontId="89" fillId="68" borderId="0" applyNumberFormat="0" applyBorder="0" applyAlignment="0" applyProtection="0"/>
    <xf numFmtId="0" fontId="3" fillId="38" borderId="0" applyNumberFormat="0" applyBorder="0" applyAlignment="0" applyProtection="0"/>
    <xf numFmtId="0" fontId="89" fillId="68" borderId="0" applyNumberFormat="0" applyBorder="0" applyAlignment="0" applyProtection="0"/>
    <xf numFmtId="0" fontId="89" fillId="68" borderId="0" applyNumberFormat="0" applyBorder="0" applyAlignment="0" applyProtection="0"/>
    <xf numFmtId="0" fontId="89" fillId="68" borderId="0" applyNumberFormat="0" applyBorder="0" applyAlignment="0" applyProtection="0"/>
    <xf numFmtId="0" fontId="3" fillId="38" borderId="0" applyNumberFormat="0" applyBorder="0" applyAlignment="0" applyProtection="0"/>
    <xf numFmtId="0" fontId="89" fillId="68" borderId="0" applyNumberFormat="0" applyBorder="0" applyAlignment="0" applyProtection="0"/>
    <xf numFmtId="0" fontId="89" fillId="68" borderId="0" applyNumberFormat="0" applyBorder="0" applyAlignment="0" applyProtection="0"/>
    <xf numFmtId="0" fontId="89" fillId="6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90"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89" fillId="6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89" fillId="68" borderId="0" applyNumberFormat="0" applyBorder="0" applyAlignment="0" applyProtection="0"/>
    <xf numFmtId="0" fontId="89" fillId="68" borderId="0" applyNumberFormat="0" applyBorder="0" applyAlignment="0" applyProtection="0"/>
    <xf numFmtId="0" fontId="89" fillId="68" borderId="0" applyNumberFormat="0" applyBorder="0" applyAlignment="0" applyProtection="0"/>
    <xf numFmtId="0" fontId="89" fillId="6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89" fillId="6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89" fillId="6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89" fillId="6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89" fillId="6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89" fillId="70" borderId="0" applyNumberFormat="0" applyBorder="0" applyAlignment="0" applyProtection="0"/>
    <xf numFmtId="0" fontId="89" fillId="70" borderId="0" applyNumberFormat="0" applyBorder="0" applyAlignment="0" applyProtection="0"/>
    <xf numFmtId="0" fontId="3" fillId="42" borderId="0" applyNumberFormat="0" applyBorder="0" applyAlignment="0" applyProtection="0"/>
    <xf numFmtId="0" fontId="89" fillId="70" borderId="0" applyNumberFormat="0" applyBorder="0" applyAlignment="0" applyProtection="0"/>
    <xf numFmtId="0" fontId="89" fillId="70" borderId="0" applyNumberFormat="0" applyBorder="0" applyAlignment="0" applyProtection="0"/>
    <xf numFmtId="0" fontId="89" fillId="70" borderId="0" applyNumberFormat="0" applyBorder="0" applyAlignment="0" applyProtection="0"/>
    <xf numFmtId="0" fontId="3" fillId="42" borderId="0" applyNumberFormat="0" applyBorder="0" applyAlignment="0" applyProtection="0"/>
    <xf numFmtId="0" fontId="89" fillId="70" borderId="0" applyNumberFormat="0" applyBorder="0" applyAlignment="0" applyProtection="0"/>
    <xf numFmtId="0" fontId="89" fillId="70" borderId="0" applyNumberFormat="0" applyBorder="0" applyAlignment="0" applyProtection="0"/>
    <xf numFmtId="0" fontId="89" fillId="70"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89" fillId="72" borderId="0" applyNumberFormat="0" applyBorder="0" applyAlignment="0" applyProtection="0"/>
    <xf numFmtId="0" fontId="89" fillId="72" borderId="0" applyNumberFormat="0" applyBorder="0" applyAlignment="0" applyProtection="0"/>
    <xf numFmtId="0" fontId="90"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89" fillId="70"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89" fillId="70" borderId="0" applyNumberFormat="0" applyBorder="0" applyAlignment="0" applyProtection="0"/>
    <xf numFmtId="0" fontId="89" fillId="70" borderId="0" applyNumberFormat="0" applyBorder="0" applyAlignment="0" applyProtection="0"/>
    <xf numFmtId="0" fontId="89" fillId="70" borderId="0" applyNumberFormat="0" applyBorder="0" applyAlignment="0" applyProtection="0"/>
    <xf numFmtId="0" fontId="89" fillId="70" borderId="0" applyNumberFormat="0" applyBorder="0" applyAlignment="0" applyProtection="0"/>
    <xf numFmtId="0" fontId="89" fillId="72" borderId="0" applyNumberFormat="0" applyBorder="0" applyAlignment="0" applyProtection="0"/>
    <xf numFmtId="0" fontId="89" fillId="7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89" fillId="70"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89" fillId="70"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90" fillId="42" borderId="0" applyNumberFormat="0" applyBorder="0" applyAlignment="0" applyProtection="0"/>
    <xf numFmtId="0" fontId="90"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89" fillId="70"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89" fillId="70"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3" fillId="46"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3" fillId="46"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90"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89" fillId="6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89" fillId="64" borderId="0" applyNumberFormat="0" applyBorder="0" applyAlignment="0" applyProtection="0"/>
    <xf numFmtId="0" fontId="89" fillId="62" borderId="0" applyNumberFormat="0" applyBorder="0" applyAlignment="0" applyProtection="0"/>
    <xf numFmtId="0" fontId="89" fillId="6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89" fillId="6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89" fillId="6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90" fillId="46" borderId="0" applyNumberFormat="0" applyBorder="0" applyAlignment="0" applyProtection="0"/>
    <xf numFmtId="0" fontId="90"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89" fillId="6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89" fillId="6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3" fillId="50"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3" fillId="50"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89" fillId="65" borderId="0" applyNumberFormat="0" applyBorder="0" applyAlignment="0" applyProtection="0"/>
    <xf numFmtId="0" fontId="89" fillId="65" borderId="0" applyNumberFormat="0" applyBorder="0" applyAlignment="0" applyProtection="0"/>
    <xf numFmtId="0" fontId="90"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89" fillId="67"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89" fillId="67" borderId="0" applyNumberFormat="0" applyBorder="0" applyAlignment="0" applyProtection="0"/>
    <xf numFmtId="0" fontId="89" fillId="65" borderId="0" applyNumberFormat="0" applyBorder="0" applyAlignment="0" applyProtection="0"/>
    <xf numFmtId="0" fontId="89" fillId="65"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89" fillId="67"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89" fillId="67"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90" fillId="50" borderId="0" applyNumberFormat="0" applyBorder="0" applyAlignment="0" applyProtection="0"/>
    <xf numFmtId="0" fontId="90"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89" fillId="67"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89" fillId="67"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89" fillId="71" borderId="0" applyNumberFormat="0" applyBorder="0" applyAlignment="0" applyProtection="0"/>
    <xf numFmtId="0" fontId="89" fillId="71" borderId="0" applyNumberFormat="0" applyBorder="0" applyAlignment="0" applyProtection="0"/>
    <xf numFmtId="0" fontId="3" fillId="54" borderId="0" applyNumberFormat="0" applyBorder="0" applyAlignment="0" applyProtection="0"/>
    <xf numFmtId="0" fontId="89" fillId="71" borderId="0" applyNumberFormat="0" applyBorder="0" applyAlignment="0" applyProtection="0"/>
    <xf numFmtId="0" fontId="89" fillId="71" borderId="0" applyNumberFormat="0" applyBorder="0" applyAlignment="0" applyProtection="0"/>
    <xf numFmtId="0" fontId="89" fillId="71" borderId="0" applyNumberFormat="0" applyBorder="0" applyAlignment="0" applyProtection="0"/>
    <xf numFmtId="0" fontId="3" fillId="54" borderId="0" applyNumberFormat="0" applyBorder="0" applyAlignment="0" applyProtection="0"/>
    <xf numFmtId="0" fontId="89" fillId="71" borderId="0" applyNumberFormat="0" applyBorder="0" applyAlignment="0" applyProtection="0"/>
    <xf numFmtId="0" fontId="89" fillId="71" borderId="0" applyNumberFormat="0" applyBorder="0" applyAlignment="0" applyProtection="0"/>
    <xf numFmtId="0" fontId="89" fillId="71"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89" fillId="69" borderId="0" applyNumberFormat="0" applyBorder="0" applyAlignment="0" applyProtection="0"/>
    <xf numFmtId="0" fontId="89" fillId="69" borderId="0" applyNumberFormat="0" applyBorder="0" applyAlignment="0" applyProtection="0"/>
    <xf numFmtId="0" fontId="90"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89" fillId="71"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89" fillId="71" borderId="0" applyNumberFormat="0" applyBorder="0" applyAlignment="0" applyProtection="0"/>
    <xf numFmtId="0" fontId="89" fillId="71" borderId="0" applyNumberFormat="0" applyBorder="0" applyAlignment="0" applyProtection="0"/>
    <xf numFmtId="0" fontId="89" fillId="71" borderId="0" applyNumberFormat="0" applyBorder="0" applyAlignment="0" applyProtection="0"/>
    <xf numFmtId="0" fontId="89" fillId="71" borderId="0" applyNumberFormat="0" applyBorder="0" applyAlignment="0" applyProtection="0"/>
    <xf numFmtId="0" fontId="89" fillId="69" borderId="0" applyNumberFormat="0" applyBorder="0" applyAlignment="0" applyProtection="0"/>
    <xf numFmtId="0" fontId="89" fillId="69"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89" fillId="71"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89" fillId="71"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90" fillId="54" borderId="0" applyNumberFormat="0" applyBorder="0" applyAlignment="0" applyProtection="0"/>
    <xf numFmtId="0" fontId="90"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89" fillId="71"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89" fillId="71"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89" fillId="67" borderId="0" applyNumberFormat="0" applyBorder="0" applyAlignment="0" applyProtection="0"/>
    <xf numFmtId="0" fontId="89" fillId="68" borderId="0" applyNumberFormat="0" applyBorder="0" applyAlignment="0" applyProtection="0"/>
    <xf numFmtId="0" fontId="89" fillId="70" borderId="0" applyNumberFormat="0" applyBorder="0" applyAlignment="0" applyProtection="0"/>
    <xf numFmtId="0" fontId="89" fillId="64" borderId="0" applyNumberFormat="0" applyBorder="0" applyAlignment="0" applyProtection="0"/>
    <xf numFmtId="0" fontId="89" fillId="67" borderId="0" applyNumberFormat="0" applyBorder="0" applyAlignment="0" applyProtection="0"/>
    <xf numFmtId="0" fontId="89" fillId="71" borderId="0" applyNumberFormat="0" applyBorder="0" applyAlignment="0" applyProtection="0"/>
    <xf numFmtId="0" fontId="89" fillId="67" borderId="0" applyNumberFormat="0" applyBorder="0" applyAlignment="0" applyProtection="0"/>
    <xf numFmtId="0" fontId="89" fillId="68" borderId="0" applyNumberFormat="0" applyBorder="0" applyAlignment="0" applyProtection="0"/>
    <xf numFmtId="0" fontId="89" fillId="70" borderId="0" applyNumberFormat="0" applyBorder="0" applyAlignment="0" applyProtection="0"/>
    <xf numFmtId="0" fontId="89" fillId="64" borderId="0" applyNumberFormat="0" applyBorder="0" applyAlignment="0" applyProtection="0"/>
    <xf numFmtId="0" fontId="89" fillId="67" borderId="0" applyNumberFormat="0" applyBorder="0" applyAlignment="0" applyProtection="0"/>
    <xf numFmtId="0" fontId="89" fillId="71" borderId="0" applyNumberFormat="0" applyBorder="0" applyAlignment="0" applyProtection="0"/>
    <xf numFmtId="0" fontId="91" fillId="73" borderId="0" applyNumberFormat="0" applyBorder="0" applyAlignment="0" applyProtection="0"/>
    <xf numFmtId="0" fontId="91" fillId="68" borderId="0" applyNumberFormat="0" applyBorder="0" applyAlignment="0" applyProtection="0"/>
    <xf numFmtId="0" fontId="91" fillId="70" borderId="0" applyNumberFormat="0" applyBorder="0" applyAlignment="0" applyProtection="0"/>
    <xf numFmtId="0" fontId="91" fillId="74" borderId="0" applyNumberFormat="0" applyBorder="0" applyAlignment="0" applyProtection="0"/>
    <xf numFmtId="0" fontId="91" fillId="75" borderId="0" applyNumberFormat="0" applyBorder="0" applyAlignment="0" applyProtection="0"/>
    <xf numFmtId="0" fontId="91" fillId="76"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2" fillId="35"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65" borderId="0" applyNumberFormat="0" applyBorder="0" applyAlignment="0" applyProtection="0"/>
    <xf numFmtId="0" fontId="91" fillId="65" borderId="0" applyNumberFormat="0" applyBorder="0" applyAlignment="0" applyProtection="0"/>
    <xf numFmtId="0" fontId="91" fillId="73" borderId="0" applyNumberFormat="0" applyBorder="0" applyAlignment="0" applyProtection="0"/>
    <xf numFmtId="213" fontId="91" fillId="73" borderId="0" applyNumberFormat="0" applyBorder="0" applyAlignment="0" applyProtection="0"/>
    <xf numFmtId="0" fontId="91" fillId="73" borderId="0" applyNumberFormat="0" applyBorder="0" applyAlignment="0" applyProtection="0"/>
    <xf numFmtId="213" fontId="91" fillId="73" borderId="0" applyNumberFormat="0" applyBorder="0" applyAlignment="0" applyProtection="0"/>
    <xf numFmtId="0" fontId="91" fillId="73" borderId="0" applyNumberFormat="0" applyBorder="0" applyAlignment="0" applyProtection="0"/>
    <xf numFmtId="213" fontId="91" fillId="73" borderId="0" applyNumberFormat="0" applyBorder="0" applyAlignment="0" applyProtection="0"/>
    <xf numFmtId="0" fontId="91" fillId="73" borderId="0" applyNumberFormat="0" applyBorder="0" applyAlignment="0" applyProtection="0"/>
    <xf numFmtId="213"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3" fillId="35"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65" borderId="0" applyNumberFormat="0" applyBorder="0" applyAlignment="0" applyProtection="0"/>
    <xf numFmtId="0" fontId="91" fillId="65" borderId="0" applyNumberFormat="0" applyBorder="0" applyAlignment="0" applyProtection="0"/>
    <xf numFmtId="0" fontId="91" fillId="73" borderId="0" applyNumberFormat="0" applyBorder="0" applyAlignment="0" applyProtection="0"/>
    <xf numFmtId="213" fontId="91" fillId="73" borderId="0" applyNumberFormat="0" applyBorder="0" applyAlignment="0" applyProtection="0"/>
    <xf numFmtId="0" fontId="91" fillId="73" borderId="0" applyNumberFormat="0" applyBorder="0" applyAlignment="0" applyProtection="0"/>
    <xf numFmtId="213" fontId="91" fillId="73" borderId="0" applyNumberFormat="0" applyBorder="0" applyAlignment="0" applyProtection="0"/>
    <xf numFmtId="0" fontId="91" fillId="73" borderId="0" applyNumberFormat="0" applyBorder="0" applyAlignment="0" applyProtection="0"/>
    <xf numFmtId="213" fontId="91" fillId="73" borderId="0" applyNumberFormat="0" applyBorder="0" applyAlignment="0" applyProtection="0"/>
    <xf numFmtId="0" fontId="91" fillId="73" borderId="0" applyNumberFormat="0" applyBorder="0" applyAlignment="0" applyProtection="0"/>
    <xf numFmtId="213"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213" fontId="91" fillId="73" borderId="0" applyNumberFormat="0" applyBorder="0" applyAlignment="0" applyProtection="0"/>
    <xf numFmtId="0" fontId="91" fillId="73" borderId="0" applyNumberFormat="0" applyBorder="0" applyAlignment="0" applyProtection="0"/>
    <xf numFmtId="213" fontId="91" fillId="73" borderId="0" applyNumberFormat="0" applyBorder="0" applyAlignment="0" applyProtection="0"/>
    <xf numFmtId="0" fontId="91" fillId="73" borderId="0" applyNumberFormat="0" applyBorder="0" applyAlignment="0" applyProtection="0"/>
    <xf numFmtId="213" fontId="91" fillId="73" borderId="0" applyNumberFormat="0" applyBorder="0" applyAlignment="0" applyProtection="0"/>
    <xf numFmtId="0" fontId="91" fillId="73" borderId="0" applyNumberFormat="0" applyBorder="0" applyAlignment="0" applyProtection="0"/>
    <xf numFmtId="213" fontId="91" fillId="73" borderId="0" applyNumberFormat="0" applyBorder="0" applyAlignment="0" applyProtection="0"/>
    <xf numFmtId="213"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2" fillId="39"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68" borderId="0" applyNumberFormat="0" applyBorder="0" applyAlignment="0" applyProtection="0"/>
    <xf numFmtId="213" fontId="91" fillId="68" borderId="0" applyNumberFormat="0" applyBorder="0" applyAlignment="0" applyProtection="0"/>
    <xf numFmtId="0" fontId="91" fillId="68" borderId="0" applyNumberFormat="0" applyBorder="0" applyAlignment="0" applyProtection="0"/>
    <xf numFmtId="213" fontId="91" fillId="68" borderId="0" applyNumberFormat="0" applyBorder="0" applyAlignment="0" applyProtection="0"/>
    <xf numFmtId="0" fontId="91" fillId="68" borderId="0" applyNumberFormat="0" applyBorder="0" applyAlignment="0" applyProtection="0"/>
    <xf numFmtId="213" fontId="91" fillId="68" borderId="0" applyNumberFormat="0" applyBorder="0" applyAlignment="0" applyProtection="0"/>
    <xf numFmtId="0" fontId="91" fillId="68" borderId="0" applyNumberFormat="0" applyBorder="0" applyAlignment="0" applyProtection="0"/>
    <xf numFmtId="213"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3" fillId="39"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68" borderId="0" applyNumberFormat="0" applyBorder="0" applyAlignment="0" applyProtection="0"/>
    <xf numFmtId="213" fontId="91" fillId="68" borderId="0" applyNumberFormat="0" applyBorder="0" applyAlignment="0" applyProtection="0"/>
    <xf numFmtId="0" fontId="91" fillId="68" borderId="0" applyNumberFormat="0" applyBorder="0" applyAlignment="0" applyProtection="0"/>
    <xf numFmtId="213" fontId="91" fillId="68" borderId="0" applyNumberFormat="0" applyBorder="0" applyAlignment="0" applyProtection="0"/>
    <xf numFmtId="0" fontId="91" fillId="68" borderId="0" applyNumberFormat="0" applyBorder="0" applyAlignment="0" applyProtection="0"/>
    <xf numFmtId="213" fontId="91" fillId="68" borderId="0" applyNumberFormat="0" applyBorder="0" applyAlignment="0" applyProtection="0"/>
    <xf numFmtId="0" fontId="91" fillId="68" borderId="0" applyNumberFormat="0" applyBorder="0" applyAlignment="0" applyProtection="0"/>
    <xf numFmtId="213"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213" fontId="91" fillId="68" borderId="0" applyNumberFormat="0" applyBorder="0" applyAlignment="0" applyProtection="0"/>
    <xf numFmtId="0" fontId="91" fillId="68" borderId="0" applyNumberFormat="0" applyBorder="0" applyAlignment="0" applyProtection="0"/>
    <xf numFmtId="213" fontId="91" fillId="68" borderId="0" applyNumberFormat="0" applyBorder="0" applyAlignment="0" applyProtection="0"/>
    <xf numFmtId="0" fontId="91" fillId="68" borderId="0" applyNumberFormat="0" applyBorder="0" applyAlignment="0" applyProtection="0"/>
    <xf numFmtId="213" fontId="91" fillId="68" borderId="0" applyNumberFormat="0" applyBorder="0" applyAlignment="0" applyProtection="0"/>
    <xf numFmtId="0" fontId="91" fillId="68" borderId="0" applyNumberFormat="0" applyBorder="0" applyAlignment="0" applyProtection="0"/>
    <xf numFmtId="213" fontId="91" fillId="68" borderId="0" applyNumberFormat="0" applyBorder="0" applyAlignment="0" applyProtection="0"/>
    <xf numFmtId="213"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2" fillId="43"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1" borderId="0" applyNumberFormat="0" applyBorder="0" applyAlignment="0" applyProtection="0"/>
    <xf numFmtId="0" fontId="91" fillId="71" borderId="0" applyNumberFormat="0" applyBorder="0" applyAlignment="0" applyProtection="0"/>
    <xf numFmtId="0" fontId="91" fillId="70" borderId="0" applyNumberFormat="0" applyBorder="0" applyAlignment="0" applyProtection="0"/>
    <xf numFmtId="213" fontId="91" fillId="70" borderId="0" applyNumberFormat="0" applyBorder="0" applyAlignment="0" applyProtection="0"/>
    <xf numFmtId="0" fontId="91" fillId="70" borderId="0" applyNumberFormat="0" applyBorder="0" applyAlignment="0" applyProtection="0"/>
    <xf numFmtId="213" fontId="91" fillId="70" borderId="0" applyNumberFormat="0" applyBorder="0" applyAlignment="0" applyProtection="0"/>
    <xf numFmtId="0" fontId="91" fillId="70" borderId="0" applyNumberFormat="0" applyBorder="0" applyAlignment="0" applyProtection="0"/>
    <xf numFmtId="213" fontId="91" fillId="70" borderId="0" applyNumberFormat="0" applyBorder="0" applyAlignment="0" applyProtection="0"/>
    <xf numFmtId="0" fontId="91" fillId="70" borderId="0" applyNumberFormat="0" applyBorder="0" applyAlignment="0" applyProtection="0"/>
    <xf numFmtId="213"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3" fillId="43"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1" borderId="0" applyNumberFormat="0" applyBorder="0" applyAlignment="0" applyProtection="0"/>
    <xf numFmtId="0" fontId="91" fillId="71" borderId="0" applyNumberFormat="0" applyBorder="0" applyAlignment="0" applyProtection="0"/>
    <xf numFmtId="0" fontId="91" fillId="70" borderId="0" applyNumberFormat="0" applyBorder="0" applyAlignment="0" applyProtection="0"/>
    <xf numFmtId="213" fontId="91" fillId="70" borderId="0" applyNumberFormat="0" applyBorder="0" applyAlignment="0" applyProtection="0"/>
    <xf numFmtId="0" fontId="91" fillId="70" borderId="0" applyNumberFormat="0" applyBorder="0" applyAlignment="0" applyProtection="0"/>
    <xf numFmtId="213" fontId="91" fillId="70" borderId="0" applyNumberFormat="0" applyBorder="0" applyAlignment="0" applyProtection="0"/>
    <xf numFmtId="0" fontId="91" fillId="70" borderId="0" applyNumberFormat="0" applyBorder="0" applyAlignment="0" applyProtection="0"/>
    <xf numFmtId="213" fontId="91" fillId="70" borderId="0" applyNumberFormat="0" applyBorder="0" applyAlignment="0" applyProtection="0"/>
    <xf numFmtId="0" fontId="91" fillId="70" borderId="0" applyNumberFormat="0" applyBorder="0" applyAlignment="0" applyProtection="0"/>
    <xf numFmtId="213"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213" fontId="91" fillId="70" borderId="0" applyNumberFormat="0" applyBorder="0" applyAlignment="0" applyProtection="0"/>
    <xf numFmtId="0" fontId="91" fillId="70" borderId="0" applyNumberFormat="0" applyBorder="0" applyAlignment="0" applyProtection="0"/>
    <xf numFmtId="213" fontId="91" fillId="70" borderId="0" applyNumberFormat="0" applyBorder="0" applyAlignment="0" applyProtection="0"/>
    <xf numFmtId="0" fontId="91" fillId="70" borderId="0" applyNumberFormat="0" applyBorder="0" applyAlignment="0" applyProtection="0"/>
    <xf numFmtId="213" fontId="91" fillId="70" borderId="0" applyNumberFormat="0" applyBorder="0" applyAlignment="0" applyProtection="0"/>
    <xf numFmtId="0" fontId="91" fillId="70" borderId="0" applyNumberFormat="0" applyBorder="0" applyAlignment="0" applyProtection="0"/>
    <xf numFmtId="213" fontId="91" fillId="70" borderId="0" applyNumberFormat="0" applyBorder="0" applyAlignment="0" applyProtection="0"/>
    <xf numFmtId="213"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0"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2" fillId="47"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62" borderId="0" applyNumberFormat="0" applyBorder="0" applyAlignment="0" applyProtection="0"/>
    <xf numFmtId="0" fontId="91" fillId="62"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3" fillId="47"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62" borderId="0" applyNumberFormat="0" applyBorder="0" applyAlignment="0" applyProtection="0"/>
    <xf numFmtId="0" fontId="91" fillId="62"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2" fillId="51"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65" borderId="0" applyNumberFormat="0" applyBorder="0" applyAlignment="0" applyProtection="0"/>
    <xf numFmtId="0" fontId="91" fillId="6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3" fillId="51"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65" borderId="0" applyNumberFormat="0" applyBorder="0" applyAlignment="0" applyProtection="0"/>
    <xf numFmtId="0" fontId="91" fillId="6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2" fillId="55"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76" borderId="0" applyNumberFormat="0" applyBorder="0" applyAlignment="0" applyProtection="0"/>
    <xf numFmtId="213" fontId="91" fillId="76" borderId="0" applyNumberFormat="0" applyBorder="0" applyAlignment="0" applyProtection="0"/>
    <xf numFmtId="0" fontId="91" fillId="76" borderId="0" applyNumberFormat="0" applyBorder="0" applyAlignment="0" applyProtection="0"/>
    <xf numFmtId="213" fontId="91" fillId="76" borderId="0" applyNumberFormat="0" applyBorder="0" applyAlignment="0" applyProtection="0"/>
    <xf numFmtId="0" fontId="91" fillId="76" borderId="0" applyNumberFormat="0" applyBorder="0" applyAlignment="0" applyProtection="0"/>
    <xf numFmtId="213" fontId="91" fillId="76" borderId="0" applyNumberFormat="0" applyBorder="0" applyAlignment="0" applyProtection="0"/>
    <xf numFmtId="0" fontId="91" fillId="76" borderId="0" applyNumberFormat="0" applyBorder="0" applyAlignment="0" applyProtection="0"/>
    <xf numFmtId="213"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3" fillId="55"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68" borderId="0" applyNumberFormat="0" applyBorder="0" applyAlignment="0" applyProtection="0"/>
    <xf numFmtId="0" fontId="91" fillId="68" borderId="0" applyNumberFormat="0" applyBorder="0" applyAlignment="0" applyProtection="0"/>
    <xf numFmtId="0" fontId="91" fillId="76" borderId="0" applyNumberFormat="0" applyBorder="0" applyAlignment="0" applyProtection="0"/>
    <xf numFmtId="213" fontId="91" fillId="76" borderId="0" applyNumberFormat="0" applyBorder="0" applyAlignment="0" applyProtection="0"/>
    <xf numFmtId="0" fontId="91" fillId="76" borderId="0" applyNumberFormat="0" applyBorder="0" applyAlignment="0" applyProtection="0"/>
    <xf numFmtId="213" fontId="91" fillId="76" borderId="0" applyNumberFormat="0" applyBorder="0" applyAlignment="0" applyProtection="0"/>
    <xf numFmtId="0" fontId="91" fillId="76" borderId="0" applyNumberFormat="0" applyBorder="0" applyAlignment="0" applyProtection="0"/>
    <xf numFmtId="213" fontId="91" fillId="76" borderId="0" applyNumberFormat="0" applyBorder="0" applyAlignment="0" applyProtection="0"/>
    <xf numFmtId="0" fontId="91" fillId="76" borderId="0" applyNumberFormat="0" applyBorder="0" applyAlignment="0" applyProtection="0"/>
    <xf numFmtId="213"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213" fontId="91" fillId="76" borderId="0" applyNumberFormat="0" applyBorder="0" applyAlignment="0" applyProtection="0"/>
    <xf numFmtId="0" fontId="91" fillId="76" borderId="0" applyNumberFormat="0" applyBorder="0" applyAlignment="0" applyProtection="0"/>
    <xf numFmtId="213" fontId="91" fillId="76" borderId="0" applyNumberFormat="0" applyBorder="0" applyAlignment="0" applyProtection="0"/>
    <xf numFmtId="0" fontId="91" fillId="76" borderId="0" applyNumberFormat="0" applyBorder="0" applyAlignment="0" applyProtection="0"/>
    <xf numFmtId="213" fontId="91" fillId="76" borderId="0" applyNumberFormat="0" applyBorder="0" applyAlignment="0" applyProtection="0"/>
    <xf numFmtId="0" fontId="91" fillId="76" borderId="0" applyNumberFormat="0" applyBorder="0" applyAlignment="0" applyProtection="0"/>
    <xf numFmtId="213" fontId="91" fillId="76" borderId="0" applyNumberFormat="0" applyBorder="0" applyAlignment="0" applyProtection="0"/>
    <xf numFmtId="213"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6" borderId="0" applyNumberFormat="0" applyBorder="0" applyAlignment="0" applyProtection="0"/>
    <xf numFmtId="0" fontId="91" fillId="73" borderId="0" applyNumberFormat="0" applyBorder="0" applyAlignment="0" applyProtection="0"/>
    <xf numFmtId="0" fontId="91" fillId="68" borderId="0" applyNumberFormat="0" applyBorder="0" applyAlignment="0" applyProtection="0"/>
    <xf numFmtId="0" fontId="91" fillId="70" borderId="0" applyNumberFormat="0" applyBorder="0" applyAlignment="0" applyProtection="0"/>
    <xf numFmtId="0" fontId="91" fillId="74" borderId="0" applyNumberFormat="0" applyBorder="0" applyAlignment="0" applyProtection="0"/>
    <xf numFmtId="0" fontId="91" fillId="75" borderId="0" applyNumberFormat="0" applyBorder="0" applyAlignment="0" applyProtection="0"/>
    <xf numFmtId="0" fontId="91" fillId="76" borderId="0" applyNumberFormat="0" applyBorder="0" applyAlignment="0" applyProtection="0"/>
    <xf numFmtId="0" fontId="91" fillId="73" borderId="0" applyNumberFormat="0" applyBorder="0" applyAlignment="0" applyProtection="0"/>
    <xf numFmtId="0" fontId="91" fillId="68" borderId="0" applyNumberFormat="0" applyBorder="0" applyAlignment="0" applyProtection="0"/>
    <xf numFmtId="0" fontId="91" fillId="70" borderId="0" applyNumberFormat="0" applyBorder="0" applyAlignment="0" applyProtection="0"/>
    <xf numFmtId="0" fontId="91" fillId="74" borderId="0" applyNumberFormat="0" applyBorder="0" applyAlignment="0" applyProtection="0"/>
    <xf numFmtId="0" fontId="91" fillId="75" borderId="0" applyNumberFormat="0" applyBorder="0" applyAlignment="0" applyProtection="0"/>
    <xf numFmtId="0" fontId="91" fillId="76" borderId="0" applyNumberFormat="0" applyBorder="0" applyAlignment="0" applyProtection="0"/>
    <xf numFmtId="0" fontId="94" fillId="0" borderId="155" applyNumberFormat="0" applyAlignment="0">
      <alignment horizontal="left"/>
    </xf>
    <xf numFmtId="0" fontId="41" fillId="0" borderId="0"/>
    <xf numFmtId="0" fontId="64" fillId="0" borderId="0"/>
    <xf numFmtId="213" fontId="64" fillId="0" borderId="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0" fontId="89" fillId="78" borderId="0" applyNumberFormat="0" applyBorder="0" applyAlignment="0" applyProtection="0"/>
    <xf numFmtId="0" fontId="89" fillId="79" borderId="0" applyNumberFormat="0" applyBorder="0" applyAlignment="0" applyProtection="0"/>
    <xf numFmtId="0" fontId="91" fillId="80"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2" fillId="32"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2"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2" borderId="0" applyNumberFormat="0" applyBorder="0" applyAlignment="0" applyProtection="0"/>
    <xf numFmtId="0" fontId="91" fillId="81" borderId="0" applyNumberFormat="0" applyBorder="0" applyAlignment="0" applyProtection="0"/>
    <xf numFmtId="0" fontId="91" fillId="82"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2" borderId="0" applyNumberFormat="0" applyBorder="0" applyAlignment="0" applyProtection="0"/>
    <xf numFmtId="0" fontId="91" fillId="81" borderId="0" applyNumberFormat="0" applyBorder="0" applyAlignment="0" applyProtection="0"/>
    <xf numFmtId="0" fontId="91" fillId="82"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2" borderId="0" applyNumberFormat="0" applyBorder="0" applyAlignment="0" applyProtection="0"/>
    <xf numFmtId="0" fontId="91" fillId="81" borderId="0" applyNumberFormat="0" applyBorder="0" applyAlignment="0" applyProtection="0"/>
    <xf numFmtId="0" fontId="91" fillId="82"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2"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3" fillId="32"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2" borderId="0" applyNumberFormat="0" applyBorder="0" applyAlignment="0" applyProtection="0"/>
    <xf numFmtId="0" fontId="91" fillId="82" borderId="0" applyNumberFormat="0" applyBorder="0" applyAlignment="0" applyProtection="0"/>
    <xf numFmtId="0" fontId="91" fillId="81" borderId="0" applyNumberFormat="0" applyBorder="0" applyAlignment="0" applyProtection="0"/>
    <xf numFmtId="213" fontId="91" fillId="81" borderId="0" applyNumberFormat="0" applyBorder="0" applyAlignment="0" applyProtection="0"/>
    <xf numFmtId="0" fontId="91" fillId="81" borderId="0" applyNumberFormat="0" applyBorder="0" applyAlignment="0" applyProtection="0"/>
    <xf numFmtId="213" fontId="91" fillId="81" borderId="0" applyNumberFormat="0" applyBorder="0" applyAlignment="0" applyProtection="0"/>
    <xf numFmtId="0" fontId="91" fillId="81" borderId="0" applyNumberFormat="0" applyBorder="0" applyAlignment="0" applyProtection="0"/>
    <xf numFmtId="213" fontId="91" fillId="81" borderId="0" applyNumberFormat="0" applyBorder="0" applyAlignment="0" applyProtection="0"/>
    <xf numFmtId="0" fontId="91" fillId="81" borderId="0" applyNumberFormat="0" applyBorder="0" applyAlignment="0" applyProtection="0"/>
    <xf numFmtId="213"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213" fontId="91" fillId="81" borderId="0" applyNumberFormat="0" applyBorder="0" applyAlignment="0" applyProtection="0"/>
    <xf numFmtId="0" fontId="91" fillId="81" borderId="0" applyNumberFormat="0" applyBorder="0" applyAlignment="0" applyProtection="0"/>
    <xf numFmtId="213" fontId="91" fillId="81" borderId="0" applyNumberFormat="0" applyBorder="0" applyAlignment="0" applyProtection="0"/>
    <xf numFmtId="0" fontId="91" fillId="81" borderId="0" applyNumberFormat="0" applyBorder="0" applyAlignment="0" applyProtection="0"/>
    <xf numFmtId="213" fontId="91" fillId="81" borderId="0" applyNumberFormat="0" applyBorder="0" applyAlignment="0" applyProtection="0"/>
    <xf numFmtId="0" fontId="91" fillId="81" borderId="0" applyNumberFormat="0" applyBorder="0" applyAlignment="0" applyProtection="0"/>
    <xf numFmtId="213" fontId="91" fillId="81" borderId="0" applyNumberFormat="0" applyBorder="0" applyAlignment="0" applyProtection="0"/>
    <xf numFmtId="213"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91" fillId="81" borderId="0" applyNumberFormat="0" applyBorder="0" applyAlignment="0" applyProtection="0"/>
    <xf numFmtId="0" fontId="89" fillId="16" borderId="0" applyNumberFormat="0" applyBorder="0" applyAlignment="0" applyProtection="0"/>
    <xf numFmtId="0" fontId="89" fillId="13" borderId="0" applyNumberFormat="0" applyBorder="0" applyAlignment="0" applyProtection="0"/>
    <xf numFmtId="0" fontId="91" fillId="7"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2" fillId="36"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83" borderId="0" applyNumberFormat="0" applyBorder="0" applyAlignment="0" applyProtection="0"/>
    <xf numFmtId="213" fontId="91" fillId="83" borderId="0" applyNumberFormat="0" applyBorder="0" applyAlignment="0" applyProtection="0"/>
    <xf numFmtId="0" fontId="91" fillId="83" borderId="0" applyNumberFormat="0" applyBorder="0" applyAlignment="0" applyProtection="0"/>
    <xf numFmtId="213" fontId="91" fillId="83" borderId="0" applyNumberFormat="0" applyBorder="0" applyAlignment="0" applyProtection="0"/>
    <xf numFmtId="0" fontId="91" fillId="83" borderId="0" applyNumberFormat="0" applyBorder="0" applyAlignment="0" applyProtection="0"/>
    <xf numFmtId="213" fontId="91" fillId="83" borderId="0" applyNumberFormat="0" applyBorder="0" applyAlignment="0" applyProtection="0"/>
    <xf numFmtId="0" fontId="91" fillId="83" borderId="0" applyNumberFormat="0" applyBorder="0" applyAlignment="0" applyProtection="0"/>
    <xf numFmtId="213"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3" fillId="36"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83" borderId="0" applyNumberFormat="0" applyBorder="0" applyAlignment="0" applyProtection="0"/>
    <xf numFmtId="213" fontId="91" fillId="83" borderId="0" applyNumberFormat="0" applyBorder="0" applyAlignment="0" applyProtection="0"/>
    <xf numFmtId="0" fontId="91" fillId="83" borderId="0" applyNumberFormat="0" applyBorder="0" applyAlignment="0" applyProtection="0"/>
    <xf numFmtId="213" fontId="91" fillId="83" borderId="0" applyNumberFormat="0" applyBorder="0" applyAlignment="0" applyProtection="0"/>
    <xf numFmtId="0" fontId="91" fillId="83" borderId="0" applyNumberFormat="0" applyBorder="0" applyAlignment="0" applyProtection="0"/>
    <xf numFmtId="213" fontId="91" fillId="83" borderId="0" applyNumberFormat="0" applyBorder="0" applyAlignment="0" applyProtection="0"/>
    <xf numFmtId="0" fontId="91" fillId="83" borderId="0" applyNumberFormat="0" applyBorder="0" applyAlignment="0" applyProtection="0"/>
    <xf numFmtId="213"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213" fontId="91" fillId="83" borderId="0" applyNumberFormat="0" applyBorder="0" applyAlignment="0" applyProtection="0"/>
    <xf numFmtId="0" fontId="91" fillId="83" borderId="0" applyNumberFormat="0" applyBorder="0" applyAlignment="0" applyProtection="0"/>
    <xf numFmtId="213" fontId="91" fillId="83" borderId="0" applyNumberFormat="0" applyBorder="0" applyAlignment="0" applyProtection="0"/>
    <xf numFmtId="0" fontId="91" fillId="83" borderId="0" applyNumberFormat="0" applyBorder="0" applyAlignment="0" applyProtection="0"/>
    <xf numFmtId="213" fontId="91" fillId="83" borderId="0" applyNumberFormat="0" applyBorder="0" applyAlignment="0" applyProtection="0"/>
    <xf numFmtId="0" fontId="91" fillId="83" borderId="0" applyNumberFormat="0" applyBorder="0" applyAlignment="0" applyProtection="0"/>
    <xf numFmtId="213" fontId="91" fillId="83" borderId="0" applyNumberFormat="0" applyBorder="0" applyAlignment="0" applyProtection="0"/>
    <xf numFmtId="213"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89" fillId="84" borderId="0" applyNumberFormat="0" applyBorder="0" applyAlignment="0" applyProtection="0"/>
    <xf numFmtId="0" fontId="89" fillId="85" borderId="0" applyNumberFormat="0" applyBorder="0" applyAlignment="0" applyProtection="0"/>
    <xf numFmtId="0" fontId="91" fillId="9"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2" fillId="40"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71" borderId="0" applyNumberFormat="0" applyBorder="0" applyAlignment="0" applyProtection="0"/>
    <xf numFmtId="0" fontId="91" fillId="71" borderId="0" applyNumberFormat="0" applyBorder="0" applyAlignment="0" applyProtection="0"/>
    <xf numFmtId="0" fontId="91" fillId="86" borderId="0" applyNumberFormat="0" applyBorder="0" applyAlignment="0" applyProtection="0"/>
    <xf numFmtId="213" fontId="91" fillId="86" borderId="0" applyNumberFormat="0" applyBorder="0" applyAlignment="0" applyProtection="0"/>
    <xf numFmtId="0" fontId="91" fillId="86" borderId="0" applyNumberFormat="0" applyBorder="0" applyAlignment="0" applyProtection="0"/>
    <xf numFmtId="213" fontId="91" fillId="86" borderId="0" applyNumberFormat="0" applyBorder="0" applyAlignment="0" applyProtection="0"/>
    <xf numFmtId="0" fontId="91" fillId="86" borderId="0" applyNumberFormat="0" applyBorder="0" applyAlignment="0" applyProtection="0"/>
    <xf numFmtId="213" fontId="91" fillId="86" borderId="0" applyNumberFormat="0" applyBorder="0" applyAlignment="0" applyProtection="0"/>
    <xf numFmtId="0" fontId="91" fillId="86" borderId="0" applyNumberFormat="0" applyBorder="0" applyAlignment="0" applyProtection="0"/>
    <xf numFmtId="213"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3" fillId="40"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71" borderId="0" applyNumberFormat="0" applyBorder="0" applyAlignment="0" applyProtection="0"/>
    <xf numFmtId="0" fontId="91" fillId="71" borderId="0" applyNumberFormat="0" applyBorder="0" applyAlignment="0" applyProtection="0"/>
    <xf numFmtId="0" fontId="91" fillId="86" borderId="0" applyNumberFormat="0" applyBorder="0" applyAlignment="0" applyProtection="0"/>
    <xf numFmtId="213" fontId="91" fillId="86" borderId="0" applyNumberFormat="0" applyBorder="0" applyAlignment="0" applyProtection="0"/>
    <xf numFmtId="0" fontId="91" fillId="86" borderId="0" applyNumberFormat="0" applyBorder="0" applyAlignment="0" applyProtection="0"/>
    <xf numFmtId="213" fontId="91" fillId="86" borderId="0" applyNumberFormat="0" applyBorder="0" applyAlignment="0" applyProtection="0"/>
    <xf numFmtId="0" fontId="91" fillId="86" borderId="0" applyNumberFormat="0" applyBorder="0" applyAlignment="0" applyProtection="0"/>
    <xf numFmtId="213" fontId="91" fillId="86" borderId="0" applyNumberFormat="0" applyBorder="0" applyAlignment="0" applyProtection="0"/>
    <xf numFmtId="0" fontId="91" fillId="86" borderId="0" applyNumberFormat="0" applyBorder="0" applyAlignment="0" applyProtection="0"/>
    <xf numFmtId="213"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213" fontId="91" fillId="86" borderId="0" applyNumberFormat="0" applyBorder="0" applyAlignment="0" applyProtection="0"/>
    <xf numFmtId="0" fontId="91" fillId="86" borderId="0" applyNumberFormat="0" applyBorder="0" applyAlignment="0" applyProtection="0"/>
    <xf numFmtId="213" fontId="91" fillId="86" borderId="0" applyNumberFormat="0" applyBorder="0" applyAlignment="0" applyProtection="0"/>
    <xf numFmtId="0" fontId="91" fillId="86" borderId="0" applyNumberFormat="0" applyBorder="0" applyAlignment="0" applyProtection="0"/>
    <xf numFmtId="213" fontId="91" fillId="86" borderId="0" applyNumberFormat="0" applyBorder="0" applyAlignment="0" applyProtection="0"/>
    <xf numFmtId="0" fontId="91" fillId="86" borderId="0" applyNumberFormat="0" applyBorder="0" applyAlignment="0" applyProtection="0"/>
    <xf numFmtId="213" fontId="91" fillId="86" borderId="0" applyNumberFormat="0" applyBorder="0" applyAlignment="0" applyProtection="0"/>
    <xf numFmtId="213"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91" fillId="86" borderId="0" applyNumberFormat="0" applyBorder="0" applyAlignment="0" applyProtection="0"/>
    <xf numFmtId="0" fontId="89" fillId="85" borderId="0" applyNumberFormat="0" applyBorder="0" applyAlignment="0" applyProtection="0"/>
    <xf numFmtId="0" fontId="89" fillId="9" borderId="0" applyNumberFormat="0" applyBorder="0" applyAlignment="0" applyProtection="0"/>
    <xf numFmtId="0" fontId="91" fillId="9"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2" fillId="4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87" borderId="0" applyNumberFormat="0" applyBorder="0" applyAlignment="0" applyProtection="0"/>
    <xf numFmtId="0" fontId="91" fillId="87"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3" fillId="4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87" borderId="0" applyNumberFormat="0" applyBorder="0" applyAlignment="0" applyProtection="0"/>
    <xf numFmtId="0" fontId="91" fillId="87"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213" fontId="91" fillId="74" borderId="0" applyNumberFormat="0" applyBorder="0" applyAlignment="0" applyProtection="0"/>
    <xf numFmtId="213"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91" fillId="74" borderId="0" applyNumberFormat="0" applyBorder="0" applyAlignment="0" applyProtection="0"/>
    <xf numFmtId="0" fontId="89" fillId="78" borderId="0" applyNumberFormat="0" applyBorder="0" applyAlignment="0" applyProtection="0"/>
    <xf numFmtId="0" fontId="89" fillId="79" borderId="0" applyNumberFormat="0" applyBorder="0" applyAlignment="0" applyProtection="0"/>
    <xf numFmtId="0" fontId="91" fillId="79"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2" fillId="48"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3" fillId="48"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213" fontId="91" fillId="75" borderId="0" applyNumberFormat="0" applyBorder="0" applyAlignment="0" applyProtection="0"/>
    <xf numFmtId="213"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91" fillId="75" borderId="0" applyNumberFormat="0" applyBorder="0" applyAlignment="0" applyProtection="0"/>
    <xf numFmtId="0" fontId="89" fillId="88" borderId="0" applyNumberFormat="0" applyBorder="0" applyAlignment="0" applyProtection="0"/>
    <xf numFmtId="0" fontId="89" fillId="13" borderId="0" applyNumberFormat="0" applyBorder="0" applyAlignment="0" applyProtection="0"/>
    <xf numFmtId="0" fontId="91" fillId="89"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2" fillId="52"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77" borderId="0" applyNumberFormat="0" applyBorder="0" applyAlignment="0" applyProtection="0"/>
    <xf numFmtId="213" fontId="91" fillId="77" borderId="0" applyNumberFormat="0" applyBorder="0" applyAlignment="0" applyProtection="0"/>
    <xf numFmtId="0" fontId="91" fillId="77" borderId="0" applyNumberFormat="0" applyBorder="0" applyAlignment="0" applyProtection="0"/>
    <xf numFmtId="213" fontId="91" fillId="77" borderId="0" applyNumberFormat="0" applyBorder="0" applyAlignment="0" applyProtection="0"/>
    <xf numFmtId="0" fontId="91" fillId="77" borderId="0" applyNumberFormat="0" applyBorder="0" applyAlignment="0" applyProtection="0"/>
    <xf numFmtId="213" fontId="91" fillId="77" borderId="0" applyNumberFormat="0" applyBorder="0" applyAlignment="0" applyProtection="0"/>
    <xf numFmtId="0" fontId="91" fillId="77" borderId="0" applyNumberFormat="0" applyBorder="0" applyAlignment="0" applyProtection="0"/>
    <xf numFmtId="213"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3" fillId="52"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83" borderId="0" applyNumberFormat="0" applyBorder="0" applyAlignment="0" applyProtection="0"/>
    <xf numFmtId="0" fontId="91" fillId="83" borderId="0" applyNumberFormat="0" applyBorder="0" applyAlignment="0" applyProtection="0"/>
    <xf numFmtId="0" fontId="91" fillId="77" borderId="0" applyNumberFormat="0" applyBorder="0" applyAlignment="0" applyProtection="0"/>
    <xf numFmtId="213" fontId="91" fillId="77" borderId="0" applyNumberFormat="0" applyBorder="0" applyAlignment="0" applyProtection="0"/>
    <xf numFmtId="0" fontId="91" fillId="77" borderId="0" applyNumberFormat="0" applyBorder="0" applyAlignment="0" applyProtection="0"/>
    <xf numFmtId="213" fontId="91" fillId="77" borderId="0" applyNumberFormat="0" applyBorder="0" applyAlignment="0" applyProtection="0"/>
    <xf numFmtId="0" fontId="91" fillId="77" borderId="0" applyNumberFormat="0" applyBorder="0" applyAlignment="0" applyProtection="0"/>
    <xf numFmtId="213" fontId="91" fillId="77" borderId="0" applyNumberFormat="0" applyBorder="0" applyAlignment="0" applyProtection="0"/>
    <xf numFmtId="0" fontId="91" fillId="77" borderId="0" applyNumberFormat="0" applyBorder="0" applyAlignment="0" applyProtection="0"/>
    <xf numFmtId="213"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213" fontId="91" fillId="77" borderId="0" applyNumberFormat="0" applyBorder="0" applyAlignment="0" applyProtection="0"/>
    <xf numFmtId="0" fontId="91" fillId="77" borderId="0" applyNumberFormat="0" applyBorder="0" applyAlignment="0" applyProtection="0"/>
    <xf numFmtId="213" fontId="91" fillId="77" borderId="0" applyNumberFormat="0" applyBorder="0" applyAlignment="0" applyProtection="0"/>
    <xf numFmtId="0" fontId="91" fillId="77" borderId="0" applyNumberFormat="0" applyBorder="0" applyAlignment="0" applyProtection="0"/>
    <xf numFmtId="213" fontId="91" fillId="77" borderId="0" applyNumberFormat="0" applyBorder="0" applyAlignment="0" applyProtection="0"/>
    <xf numFmtId="0" fontId="91" fillId="77" borderId="0" applyNumberFormat="0" applyBorder="0" applyAlignment="0" applyProtection="0"/>
    <xf numFmtId="213" fontId="91" fillId="77" borderId="0" applyNumberFormat="0" applyBorder="0" applyAlignment="0" applyProtection="0"/>
    <xf numFmtId="213"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1" fillId="77" borderId="0" applyNumberFormat="0" applyBorder="0" applyAlignment="0" applyProtection="0"/>
    <xf numFmtId="0" fontId="95" fillId="0" borderId="0" applyBorder="0"/>
    <xf numFmtId="241"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2" fontId="18" fillId="90" borderId="248">
      <alignment horizontal="center" vertical="center"/>
    </xf>
    <xf numFmtId="241" fontId="18" fillId="90" borderId="248">
      <alignment horizontal="center" vertical="center"/>
    </xf>
    <xf numFmtId="243" fontId="73" fillId="0" borderId="0"/>
    <xf numFmtId="0" fontId="96" fillId="0" borderId="0"/>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213"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97" fillId="0" borderId="0">
      <alignment horizontal="center" wrapText="1"/>
      <protection locked="0"/>
    </xf>
    <xf numFmtId="0" fontId="18" fillId="0" borderId="0" applyNumberFormat="0" applyFill="0" applyBorder="0" applyAlignment="0" applyProtection="0"/>
    <xf numFmtId="0" fontId="12" fillId="0" borderId="0" applyNumberFormat="0" applyFill="0" applyBorder="0" applyAlignment="0" applyProtection="0"/>
    <xf numFmtId="0" fontId="98" fillId="0" borderId="99">
      <protection hidden="1"/>
    </xf>
    <xf numFmtId="0" fontId="72" fillId="2" borderId="99" applyNumberFormat="0" applyFont="0" applyBorder="0" applyAlignment="0" applyProtection="0">
      <protection hidden="1"/>
    </xf>
    <xf numFmtId="0" fontId="18" fillId="0" borderId="0"/>
    <xf numFmtId="0" fontId="99" fillId="0" borderId="0" applyNumberFormat="0" applyFill="0" applyBorder="0" applyAlignment="0" applyProtection="0"/>
    <xf numFmtId="0" fontId="18" fillId="2" borderId="0" applyNumberFormat="0" applyFont="0" applyAlignment="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1" fillId="26"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4" borderId="0" applyNumberFormat="0" applyBorder="0" applyAlignment="0" applyProtection="0"/>
    <xf numFmtId="0" fontId="100" fillId="64" borderId="0" applyNumberFormat="0" applyBorder="0" applyAlignment="0" applyProtection="0"/>
    <xf numFmtId="0" fontId="100" fillId="62" borderId="0" applyNumberFormat="0" applyBorder="0" applyAlignment="0" applyProtection="0"/>
    <xf numFmtId="213" fontId="100" fillId="62" borderId="0" applyNumberFormat="0" applyBorder="0" applyAlignment="0" applyProtection="0"/>
    <xf numFmtId="0" fontId="100" fillId="62" borderId="0" applyNumberFormat="0" applyBorder="0" applyAlignment="0" applyProtection="0"/>
    <xf numFmtId="213" fontId="100" fillId="62" borderId="0" applyNumberFormat="0" applyBorder="0" applyAlignment="0" applyProtection="0"/>
    <xf numFmtId="0" fontId="100" fillId="62" borderId="0" applyNumberFormat="0" applyBorder="0" applyAlignment="0" applyProtection="0"/>
    <xf numFmtId="213" fontId="100" fillId="62" borderId="0" applyNumberFormat="0" applyBorder="0" applyAlignment="0" applyProtection="0"/>
    <xf numFmtId="0" fontId="100" fillId="62" borderId="0" applyNumberFormat="0" applyBorder="0" applyAlignment="0" applyProtection="0"/>
    <xf numFmtId="213"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2" fillId="26"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4" borderId="0" applyNumberFormat="0" applyBorder="0" applyAlignment="0" applyProtection="0"/>
    <xf numFmtId="0" fontId="100" fillId="64" borderId="0" applyNumberFormat="0" applyBorder="0" applyAlignment="0" applyProtection="0"/>
    <xf numFmtId="0" fontId="100" fillId="62" borderId="0" applyNumberFormat="0" applyBorder="0" applyAlignment="0" applyProtection="0"/>
    <xf numFmtId="213" fontId="100" fillId="62" borderId="0" applyNumberFormat="0" applyBorder="0" applyAlignment="0" applyProtection="0"/>
    <xf numFmtId="0" fontId="100" fillId="62" borderId="0" applyNumberFormat="0" applyBorder="0" applyAlignment="0" applyProtection="0"/>
    <xf numFmtId="213" fontId="100" fillId="62" borderId="0" applyNumberFormat="0" applyBorder="0" applyAlignment="0" applyProtection="0"/>
    <xf numFmtId="0" fontId="100" fillId="62" borderId="0" applyNumberFormat="0" applyBorder="0" applyAlignment="0" applyProtection="0"/>
    <xf numFmtId="213" fontId="100" fillId="62" borderId="0" applyNumberFormat="0" applyBorder="0" applyAlignment="0" applyProtection="0"/>
    <xf numFmtId="0" fontId="100" fillId="62" borderId="0" applyNumberFormat="0" applyBorder="0" applyAlignment="0" applyProtection="0"/>
    <xf numFmtId="213"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213" fontId="100" fillId="62" borderId="0" applyNumberFormat="0" applyBorder="0" applyAlignment="0" applyProtection="0"/>
    <xf numFmtId="0" fontId="100" fillId="62" borderId="0" applyNumberFormat="0" applyBorder="0" applyAlignment="0" applyProtection="0"/>
    <xf numFmtId="213" fontId="100" fillId="62" borderId="0" applyNumberFormat="0" applyBorder="0" applyAlignment="0" applyProtection="0"/>
    <xf numFmtId="0" fontId="100" fillId="62" borderId="0" applyNumberFormat="0" applyBorder="0" applyAlignment="0" applyProtection="0"/>
    <xf numFmtId="213" fontId="100" fillId="62" borderId="0" applyNumberFormat="0" applyBorder="0" applyAlignment="0" applyProtection="0"/>
    <xf numFmtId="0" fontId="100" fillId="62" borderId="0" applyNumberFormat="0" applyBorder="0" applyAlignment="0" applyProtection="0"/>
    <xf numFmtId="213" fontId="100" fillId="62" borderId="0" applyNumberFormat="0" applyBorder="0" applyAlignment="0" applyProtection="0"/>
    <xf numFmtId="213"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0" fontId="100" fillId="62" borderId="0" applyNumberFormat="0" applyBorder="0" applyAlignment="0" applyProtection="0"/>
    <xf numFmtId="37" fontId="103" fillId="0" borderId="0" applyFill="0" applyBorder="0" applyProtection="0"/>
    <xf numFmtId="0" fontId="104" fillId="0" borderId="0"/>
    <xf numFmtId="0" fontId="105" fillId="0" borderId="0" applyNumberFormat="0" applyFill="0" applyBorder="0" applyAlignment="0" applyProtection="0">
      <alignment vertical="top"/>
      <protection locked="0"/>
    </xf>
    <xf numFmtId="213" fontId="105" fillId="0" borderId="0" applyNumberFormat="0" applyFill="0" applyBorder="0" applyAlignment="0" applyProtection="0">
      <alignment vertical="top"/>
      <protection locked="0"/>
    </xf>
    <xf numFmtId="3" fontId="48" fillId="0" borderId="0"/>
    <xf numFmtId="0" fontId="106" fillId="0" borderId="0" applyNumberFormat="0" applyFill="0" applyBorder="0" applyAlignment="0" applyProtection="0"/>
    <xf numFmtId="0" fontId="107" fillId="0" borderId="0" applyNumberFormat="0" applyFill="0" applyBorder="0" applyAlignment="0" applyProtection="0"/>
    <xf numFmtId="0" fontId="108" fillId="91" borderId="0" applyNumberFormat="0" applyFill="0" applyBorder="0" applyAlignment="0" applyProtection="0">
      <protection locked="0"/>
    </xf>
    <xf numFmtId="244" fontId="18" fillId="0" borderId="0" applyFont="0" applyFill="0" applyBorder="0" applyAlignment="0" applyProtection="0">
      <alignment horizontal="right"/>
    </xf>
    <xf numFmtId="3" fontId="20" fillId="0" borderId="249" applyNumberFormat="0" applyFont="0" applyFill="0" applyAlignment="0" applyProtection="0"/>
    <xf numFmtId="0" fontId="109" fillId="92" borderId="250">
      <alignment horizontal="centerContinuous"/>
    </xf>
    <xf numFmtId="41" fontId="110" fillId="93" borderId="99" applyNumberFormat="0" applyFont="0" applyBorder="0" applyAlignment="0"/>
    <xf numFmtId="14" fontId="111" fillId="0" borderId="0" applyNumberFormat="0" applyFill="0" applyBorder="0" applyAlignment="0" applyProtection="0">
      <alignment horizontal="center"/>
    </xf>
    <xf numFmtId="7" fontId="112" fillId="0" borderId="0">
      <alignment horizontal="right"/>
      <protection locked="0"/>
    </xf>
    <xf numFmtId="0" fontId="113" fillId="0" borderId="0" applyNumberFormat="0" applyFill="0" applyBorder="0" applyAlignment="0" applyProtection="0"/>
    <xf numFmtId="0" fontId="114" fillId="91" borderId="142" applyNumberFormat="0" applyFill="0" applyBorder="0" applyAlignment="0" applyProtection="0">
      <protection locked="0"/>
    </xf>
    <xf numFmtId="0" fontId="115" fillId="63" borderId="0" applyNumberFormat="0" applyBorder="0" applyAlignment="0" applyProtection="0"/>
    <xf numFmtId="0" fontId="97" fillId="0" borderId="251" applyNumberFormat="0" applyFont="0" applyFill="0" applyAlignment="0" applyProtection="0"/>
    <xf numFmtId="0" fontId="97" fillId="0" borderId="252" applyNumberFormat="0" applyFont="0" applyFill="0" applyAlignment="0" applyProtection="0"/>
    <xf numFmtId="245" fontId="116" fillId="0" borderId="251" applyNumberFormat="0" applyFill="0" applyAlignment="0" applyProtection="0">
      <alignment horizontal="center"/>
    </xf>
    <xf numFmtId="246" fontId="116" fillId="0" borderId="88" applyFill="0" applyAlignment="0" applyProtection="0">
      <alignment horizontal="center"/>
    </xf>
    <xf numFmtId="37" fontId="41" fillId="0" borderId="247">
      <alignment horizontal="center" vertical="center" wrapText="1"/>
    </xf>
    <xf numFmtId="49" fontId="117" fillId="0" borderId="0" applyFont="0" applyFill="0" applyBorder="0" applyAlignment="0" applyProtection="0">
      <alignment horizontal="left"/>
    </xf>
    <xf numFmtId="247" fontId="103" fillId="0" borderId="0" applyAlignment="0" applyProtection="0"/>
    <xf numFmtId="174" fontId="41" fillId="0" borderId="0" applyFill="0" applyBorder="0" applyAlignment="0" applyProtection="0"/>
    <xf numFmtId="49" fontId="41" fillId="0" borderId="0" applyNumberFormat="0" applyAlignment="0" applyProtection="0">
      <alignment horizontal="left"/>
    </xf>
    <xf numFmtId="49" fontId="118" fillId="0" borderId="253" applyNumberFormat="0" applyAlignment="0" applyProtection="0">
      <alignment horizontal="left" wrapText="1"/>
    </xf>
    <xf numFmtId="49" fontId="118" fillId="0" borderId="0" applyNumberFormat="0" applyAlignment="0" applyProtection="0">
      <alignment horizontal="left" wrapText="1"/>
    </xf>
    <xf numFmtId="49" fontId="119" fillId="0" borderId="0" applyAlignment="0" applyProtection="0">
      <alignment horizontal="left"/>
    </xf>
    <xf numFmtId="15" fontId="18" fillId="0" borderId="131" applyNumberFormat="0" applyFont="0" applyFill="0" applyAlignment="0"/>
    <xf numFmtId="172" fontId="73" fillId="0" borderId="0" applyFont="0" applyFill="0" applyBorder="0" applyAlignment="0" applyProtection="0"/>
    <xf numFmtId="0" fontId="12" fillId="0" borderId="0"/>
    <xf numFmtId="0" fontId="115" fillId="63" borderId="0" applyNumberFormat="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210" fontId="18" fillId="60" borderId="254" applyAlignment="0"/>
    <xf numFmtId="210" fontId="18" fillId="94" borderId="254" applyAlignment="0"/>
    <xf numFmtId="210" fontId="18" fillId="95" borderId="254" applyAlignment="0"/>
    <xf numFmtId="210" fontId="18" fillId="95" borderId="254" applyBorder="0">
      <alignment horizontal="right"/>
    </xf>
    <xf numFmtId="210" fontId="18" fillId="96" borderId="0" applyBorder="0">
      <alignment horizontal="right"/>
    </xf>
    <xf numFmtId="37" fontId="18" fillId="60" borderId="254" applyNumberFormat="0" applyAlignment="0"/>
    <xf numFmtId="37" fontId="18" fillId="94" borderId="0" applyNumberFormat="0" applyBorder="0" applyAlignment="0"/>
    <xf numFmtId="0" fontId="122" fillId="6" borderId="254" applyNumberFormat="0" applyFont="0" applyBorder="0" applyAlignment="0">
      <alignment horizontal="centerContinuous"/>
    </xf>
    <xf numFmtId="0" fontId="18" fillId="94" borderId="0"/>
    <xf numFmtId="0" fontId="122" fillId="6" borderId="254" applyNumberFormat="0" applyFont="0" applyAlignment="0">
      <alignment horizontal="centerContinuous"/>
    </xf>
    <xf numFmtId="37" fontId="18" fillId="95" borderId="254" applyBorder="0" applyAlignment="0"/>
    <xf numFmtId="37" fontId="41" fillId="95" borderId="255" applyNumberFormat="0" applyBorder="0" applyAlignment="0"/>
    <xf numFmtId="37" fontId="41" fillId="95" borderId="255" applyNumberFormat="0" applyBorder="0" applyAlignment="0"/>
    <xf numFmtId="37" fontId="41" fillId="95" borderId="255" applyNumberFormat="0" applyBorder="0" applyAlignment="0"/>
    <xf numFmtId="37" fontId="41" fillId="95" borderId="255" applyNumberFormat="0" applyBorder="0" applyAlignment="0"/>
    <xf numFmtId="210" fontId="18" fillId="24" borderId="88" applyBorder="0">
      <alignment horizontal="right"/>
    </xf>
    <xf numFmtId="210" fontId="18" fillId="24" borderId="88" applyBorder="0">
      <alignment horizontal="right"/>
    </xf>
    <xf numFmtId="210" fontId="18" fillId="94" borderId="0" applyBorder="0">
      <alignment horizontal="right"/>
    </xf>
    <xf numFmtId="37" fontId="18" fillId="24" borderId="0" applyBorder="0" applyAlignment="0">
      <alignment wrapText="1"/>
    </xf>
    <xf numFmtId="37" fontId="18" fillId="94" borderId="0" applyBorder="0">
      <alignment wrapText="1"/>
    </xf>
    <xf numFmtId="5" fontId="41" fillId="0" borderId="89" applyNumberFormat="0" applyFont="0" applyFill="0" applyBorder="0" applyAlignment="0" applyProtection="0"/>
    <xf numFmtId="5" fontId="41" fillId="0" borderId="89" applyNumberFormat="0" applyFont="0" applyFill="0" applyBorder="0" applyAlignment="0" applyProtection="0"/>
    <xf numFmtId="5" fontId="41" fillId="0" borderId="89" applyNumberFormat="0" applyFont="0" applyFill="0" applyBorder="0" applyAlignment="0" applyProtection="0"/>
    <xf numFmtId="248" fontId="18" fillId="0" borderId="0" applyFill="0" applyBorder="0" applyAlignment="0"/>
    <xf numFmtId="248" fontId="18" fillId="0" borderId="0" applyFill="0" applyBorder="0" applyAlignment="0"/>
    <xf numFmtId="0" fontId="20" fillId="0" borderId="0" applyFill="0" applyBorder="0" applyAlignment="0"/>
    <xf numFmtId="248" fontId="18" fillId="0" borderId="0" applyFill="0" applyBorder="0" applyAlignment="0"/>
    <xf numFmtId="248" fontId="18" fillId="0" borderId="0" applyFill="0" applyBorder="0" applyAlignment="0"/>
    <xf numFmtId="0" fontId="20" fillId="0" borderId="0" applyFill="0" applyBorder="0" applyAlignment="0"/>
    <xf numFmtId="248" fontId="18" fillId="0" borderId="0" applyFill="0" applyBorder="0" applyAlignment="0"/>
    <xf numFmtId="248" fontId="18" fillId="0" borderId="0" applyFill="0" applyBorder="0" applyAlignment="0"/>
    <xf numFmtId="248" fontId="18" fillId="0" borderId="0" applyFill="0" applyBorder="0" applyAlignment="0"/>
    <xf numFmtId="248" fontId="18" fillId="0" borderId="0" applyFill="0" applyBorder="0" applyAlignment="0"/>
    <xf numFmtId="248" fontId="18" fillId="0" borderId="0" applyFill="0" applyBorder="0" applyAlignment="0"/>
    <xf numFmtId="248" fontId="18" fillId="0" borderId="0" applyFill="0" applyBorder="0" applyAlignment="0"/>
    <xf numFmtId="248" fontId="18" fillId="0" borderId="0" applyFill="0" applyBorder="0" applyAlignment="0"/>
    <xf numFmtId="248" fontId="18" fillId="0" borderId="0" applyFill="0" applyBorder="0" applyAlignment="0"/>
    <xf numFmtId="248" fontId="18" fillId="0" borderId="0" applyFill="0" applyBorder="0" applyAlignment="0"/>
    <xf numFmtId="248" fontId="18" fillId="0" borderId="0" applyFill="0" applyBorder="0" applyAlignment="0"/>
    <xf numFmtId="248"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0"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1"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2"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4" fillId="29" borderId="241"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5" fillId="6" borderId="256" applyNumberFormat="0" applyAlignment="0" applyProtection="0"/>
    <xf numFmtId="0" fontId="125" fillId="6" borderId="256" applyNumberFormat="0" applyAlignment="0" applyProtection="0"/>
    <xf numFmtId="0" fontId="123" fillId="2" borderId="256" applyNumberFormat="0" applyAlignment="0" applyProtection="0"/>
    <xf numFmtId="213" fontId="123" fillId="2" borderId="256" applyNumberFormat="0" applyAlignment="0" applyProtection="0"/>
    <xf numFmtId="0" fontId="123" fillId="2" borderId="256" applyNumberFormat="0" applyAlignment="0" applyProtection="0"/>
    <xf numFmtId="213" fontId="123" fillId="2" borderId="256" applyNumberFormat="0" applyAlignment="0" applyProtection="0"/>
    <xf numFmtId="0" fontId="123" fillId="2" borderId="256" applyNumberFormat="0" applyAlignment="0" applyProtection="0"/>
    <xf numFmtId="213" fontId="123" fillId="2" borderId="256" applyNumberFormat="0" applyAlignment="0" applyProtection="0"/>
    <xf numFmtId="0" fontId="123" fillId="2" borderId="256" applyNumberFormat="0" applyAlignment="0" applyProtection="0"/>
    <xf numFmtId="213"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6" fillId="29" borderId="241"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5" fillId="6" borderId="256" applyNumberFormat="0" applyAlignment="0" applyProtection="0"/>
    <xf numFmtId="0" fontId="125" fillId="6" borderId="256" applyNumberFormat="0" applyAlignment="0" applyProtection="0"/>
    <xf numFmtId="0" fontId="123" fillId="2" borderId="256" applyNumberFormat="0" applyAlignment="0" applyProtection="0"/>
    <xf numFmtId="213" fontId="123" fillId="2" borderId="256" applyNumberFormat="0" applyAlignment="0" applyProtection="0"/>
    <xf numFmtId="0" fontId="123" fillId="2" borderId="256" applyNumberFormat="0" applyAlignment="0" applyProtection="0"/>
    <xf numFmtId="213" fontId="123" fillId="2" borderId="256" applyNumberFormat="0" applyAlignment="0" applyProtection="0"/>
    <xf numFmtId="0" fontId="123" fillId="2" borderId="256" applyNumberFormat="0" applyAlignment="0" applyProtection="0"/>
    <xf numFmtId="213" fontId="123" fillId="2" borderId="256" applyNumberFormat="0" applyAlignment="0" applyProtection="0"/>
    <xf numFmtId="0" fontId="123" fillId="2" borderId="256" applyNumberFormat="0" applyAlignment="0" applyProtection="0"/>
    <xf numFmtId="213"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213" fontId="123" fillId="2" borderId="256" applyNumberFormat="0" applyAlignment="0" applyProtection="0"/>
    <xf numFmtId="0" fontId="123" fillId="2" borderId="256" applyNumberFormat="0" applyAlignment="0" applyProtection="0"/>
    <xf numFmtId="213" fontId="123" fillId="2" borderId="256" applyNumberFormat="0" applyAlignment="0" applyProtection="0"/>
    <xf numFmtId="0" fontId="123" fillId="2" borderId="256" applyNumberFormat="0" applyAlignment="0" applyProtection="0"/>
    <xf numFmtId="213" fontId="123" fillId="2" borderId="256" applyNumberFormat="0" applyAlignment="0" applyProtection="0"/>
    <xf numFmtId="0" fontId="123" fillId="2" borderId="256" applyNumberFormat="0" applyAlignment="0" applyProtection="0"/>
    <xf numFmtId="213" fontId="123" fillId="2" borderId="256" applyNumberFormat="0" applyAlignment="0" applyProtection="0"/>
    <xf numFmtId="213"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23" fillId="2" borderId="256" applyNumberFormat="0" applyAlignment="0" applyProtection="0"/>
    <xf numFmtId="0" fontId="112" fillId="97" borderId="0" applyNumberFormat="0" applyFont="0" applyBorder="0" applyAlignment="0"/>
    <xf numFmtId="0" fontId="127" fillId="0" borderId="0"/>
    <xf numFmtId="0" fontId="73" fillId="0" borderId="0">
      <alignment horizontal="centerContinuous"/>
    </xf>
    <xf numFmtId="0" fontId="128" fillId="98" borderId="257" applyNumberFormat="0" applyAlignment="0" applyProtection="0"/>
    <xf numFmtId="0" fontId="129" fillId="0" borderId="258" applyNumberFormat="0" applyFill="0" applyAlignment="0" applyProtection="0"/>
    <xf numFmtId="0" fontId="130" fillId="0" borderId="0" applyNumberFormat="0" applyFill="0" applyBorder="0" applyAlignment="0" applyProtection="0"/>
    <xf numFmtId="0" fontId="129" fillId="0" borderId="258" applyNumberFormat="0" applyFill="0" applyAlignment="0" applyProtection="0"/>
    <xf numFmtId="0" fontId="128" fillId="98" borderId="257" applyNumberFormat="0" applyAlignment="0" applyProtection="0"/>
    <xf numFmtId="0" fontId="129" fillId="0" borderId="258" applyNumberFormat="0" applyFill="0" applyAlignment="0" applyProtection="0"/>
    <xf numFmtId="49" fontId="131" fillId="0" borderId="0" applyFont="0">
      <alignment horizontal="centerContinuous" wrapText="1"/>
    </xf>
    <xf numFmtId="49" fontId="116" fillId="0" borderId="0">
      <alignment horizontal="centerContinuous" wrapText="1"/>
    </xf>
    <xf numFmtId="37" fontId="41" fillId="0" borderId="247">
      <alignment horizontal="centerContinuous"/>
    </xf>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32" fillId="30" borderId="244"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213" fontId="128" fillId="98" borderId="257" applyNumberFormat="0" applyAlignment="0" applyProtection="0"/>
    <xf numFmtId="0" fontId="128" fillId="98" borderId="257" applyNumberFormat="0" applyAlignment="0" applyProtection="0"/>
    <xf numFmtId="213" fontId="128" fillId="98" borderId="257" applyNumberFormat="0" applyAlignment="0" applyProtection="0"/>
    <xf numFmtId="0" fontId="128" fillId="98" borderId="257" applyNumberFormat="0" applyAlignment="0" applyProtection="0"/>
    <xf numFmtId="213" fontId="128" fillId="98" borderId="257" applyNumberFormat="0" applyAlignment="0" applyProtection="0"/>
    <xf numFmtId="0" fontId="128" fillId="98" borderId="257" applyNumberFormat="0" applyAlignment="0" applyProtection="0"/>
    <xf numFmtId="213"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33" fillId="30" borderId="244"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213" fontId="128" fillId="98" borderId="257" applyNumberFormat="0" applyAlignment="0" applyProtection="0"/>
    <xf numFmtId="0" fontId="128" fillId="98" borderId="257" applyNumberFormat="0" applyAlignment="0" applyProtection="0"/>
    <xf numFmtId="213" fontId="128" fillId="98" borderId="257" applyNumberFormat="0" applyAlignment="0" applyProtection="0"/>
    <xf numFmtId="0" fontId="128" fillId="98" borderId="257" applyNumberFormat="0" applyAlignment="0" applyProtection="0"/>
    <xf numFmtId="213" fontId="128" fillId="98" borderId="257" applyNumberFormat="0" applyAlignment="0" applyProtection="0"/>
    <xf numFmtId="0" fontId="128" fillId="98" borderId="257" applyNumberFormat="0" applyAlignment="0" applyProtection="0"/>
    <xf numFmtId="213"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213" fontId="128" fillId="98" borderId="257" applyNumberFormat="0" applyAlignment="0" applyProtection="0"/>
    <xf numFmtId="0" fontId="128" fillId="98" borderId="257" applyNumberFormat="0" applyAlignment="0" applyProtection="0"/>
    <xf numFmtId="213" fontId="128" fillId="98" borderId="257" applyNumberFormat="0" applyAlignment="0" applyProtection="0"/>
    <xf numFmtId="0" fontId="128" fillId="98" borderId="257" applyNumberFormat="0" applyAlignment="0" applyProtection="0"/>
    <xf numFmtId="213" fontId="128" fillId="98" borderId="257" applyNumberFormat="0" applyAlignment="0" applyProtection="0"/>
    <xf numFmtId="0" fontId="128" fillId="98" borderId="257" applyNumberFormat="0" applyAlignment="0" applyProtection="0"/>
    <xf numFmtId="213" fontId="128" fillId="98" borderId="257" applyNumberFormat="0" applyAlignment="0" applyProtection="0"/>
    <xf numFmtId="213"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0" fontId="128" fillId="98" borderId="257" applyNumberFormat="0" applyAlignment="0" applyProtection="0"/>
    <xf numFmtId="255" fontId="73" fillId="0" borderId="0" applyFont="0" applyFill="0" applyBorder="0" applyAlignment="0" applyProtection="0"/>
    <xf numFmtId="41" fontId="134" fillId="0" borderId="0" applyFont="0" applyFill="0" applyBorder="0" applyAlignment="0" applyProtection="0"/>
    <xf numFmtId="49" fontId="135" fillId="0" borderId="0">
      <alignment horizontal="center" wrapText="1"/>
    </xf>
    <xf numFmtId="49" fontId="135" fillId="0" borderId="0">
      <alignment horizontal="centerContinuous" wrapText="1"/>
    </xf>
    <xf numFmtId="0" fontId="136" fillId="0" borderId="95">
      <alignment horizontal="center"/>
    </xf>
    <xf numFmtId="0" fontId="137" fillId="99" borderId="0">
      <alignment horizontal="left"/>
    </xf>
    <xf numFmtId="0" fontId="138" fillId="99" borderId="0">
      <alignment horizontal="right"/>
    </xf>
    <xf numFmtId="0" fontId="114" fillId="6" borderId="0">
      <alignment horizontal="center"/>
    </xf>
    <xf numFmtId="37" fontId="29" fillId="0" borderId="247">
      <alignment horizontal="center" wrapText="1"/>
    </xf>
    <xf numFmtId="0" fontId="138" fillId="99" borderId="0">
      <alignment horizontal="right"/>
    </xf>
    <xf numFmtId="0" fontId="139" fillId="6" borderId="0">
      <alignment horizontal="left"/>
    </xf>
    <xf numFmtId="256" fontId="18" fillId="0" borderId="0" applyFill="0" applyBorder="0">
      <alignment horizontal="center" wrapText="1"/>
    </xf>
    <xf numFmtId="37" fontId="140" fillId="100" borderId="0" applyNumberFormat="0" applyFont="0" applyBorder="0" applyAlignment="0"/>
    <xf numFmtId="0" fontId="122" fillId="6" borderId="254" applyNumberFormat="0" applyFont="0" applyBorder="0" applyAlignment="0">
      <alignment horizontal="centerContinuous"/>
    </xf>
    <xf numFmtId="0" fontId="141" fillId="0" borderId="25"/>
    <xf numFmtId="257" fontId="142" fillId="0" borderId="0"/>
    <xf numFmtId="257" fontId="142" fillId="0" borderId="0"/>
    <xf numFmtId="257" fontId="142" fillId="0" borderId="0"/>
    <xf numFmtId="257" fontId="142" fillId="0" borderId="0"/>
    <xf numFmtId="257" fontId="142" fillId="0" borderId="0"/>
    <xf numFmtId="257" fontId="142" fillId="0" borderId="0"/>
    <xf numFmtId="257" fontId="142" fillId="0" borderId="0"/>
    <xf numFmtId="258" fontId="73"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122" fillId="6" borderId="254" applyFont="0" applyFill="0" applyBorder="0" applyAlignment="0" applyProtection="0">
      <alignment horizontal="centerContinuous"/>
    </xf>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3" fontId="18" fillId="0" borderId="0" applyFont="0" applyFill="0" applyBorder="0" applyAlignment="0" applyProtection="0"/>
    <xf numFmtId="259" fontId="18" fillId="0" borderId="0" applyFont="0" applyFill="0" applyBorder="0" applyAlignment="0" applyProtection="0"/>
    <xf numFmtId="40" fontId="143" fillId="0" borderId="0" applyFont="0" applyFill="0" applyBorder="0" applyAlignment="0" applyProtection="0">
      <alignment horizontal="center"/>
    </xf>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260" fontId="18" fillId="0" borderId="0" applyFont="0" applyFill="0" applyBorder="0" applyAlignment="0" applyProtection="0"/>
    <xf numFmtId="0" fontId="144" fillId="0" borderId="0" applyFont="0" applyFill="0" applyBorder="0" applyAlignment="0" applyProtection="0">
      <alignment horizontal="right"/>
    </xf>
    <xf numFmtId="37" fontId="20" fillId="0" borderId="0"/>
    <xf numFmtId="43" fontId="6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45"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3"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3"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4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3"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9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6"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6" fontId="18" fillId="0" borderId="0" applyFont="0" applyFill="0" applyBorder="0" applyAlignment="0" applyProtection="0"/>
    <xf numFmtId="43" fontId="18" fillId="0" borderId="0" applyFont="0" applyFill="0" applyBorder="0" applyAlignment="0" applyProtection="0"/>
    <xf numFmtId="43" fontId="14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1" fillId="0" borderId="0" applyFont="0" applyFill="0" applyBorder="0" applyAlignment="0" applyProtection="0"/>
    <xf numFmtId="43" fontId="18"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6"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0" fontId="7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46"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71" fillId="0" borderId="0" applyFont="0" applyFill="0" applyBorder="0" applyAlignment="0" applyProtection="0"/>
    <xf numFmtId="43" fontId="20" fillId="0" borderId="0" applyFont="0" applyFill="0" applyBorder="0" applyAlignment="0" applyProtection="0">
      <alignment vertical="top"/>
    </xf>
    <xf numFmtId="43" fontId="12"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3" fillId="0" borderId="0" applyFont="0" applyFill="0" applyBorder="0" applyAlignment="0" applyProtection="0"/>
    <xf numFmtId="43" fontId="20" fillId="0" borderId="0" applyFont="0" applyFill="0" applyBorder="0" applyAlignment="0" applyProtection="0">
      <alignment vertical="top"/>
    </xf>
    <xf numFmtId="186"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186" fontId="18" fillId="0" borderId="0" applyFont="0" applyFill="0" applyBorder="0" applyAlignment="0" applyProtection="0"/>
    <xf numFmtId="186"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43" fontId="147" fillId="0" borderId="0" applyFont="0" applyFill="0" applyBorder="0" applyAlignment="0" applyProtection="0"/>
    <xf numFmtId="43" fontId="20" fillId="0" borderId="0" applyFont="0" applyFill="0" applyBorder="0" applyAlignment="0" applyProtection="0">
      <alignment vertical="top"/>
    </xf>
    <xf numFmtId="43" fontId="146" fillId="0" borderId="0" applyFont="0" applyFill="0" applyBorder="0" applyAlignment="0" applyProtection="0"/>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90"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18"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71" fillId="0" borderId="0" applyFont="0" applyFill="0" applyBorder="0" applyAlignment="0" applyProtection="0"/>
    <xf numFmtId="43" fontId="146" fillId="0" borderId="0" applyFont="0" applyFill="0" applyBorder="0" applyAlignment="0" applyProtection="0"/>
    <xf numFmtId="43" fontId="12" fillId="0" borderId="0" applyFont="0" applyFill="0" applyBorder="0" applyAlignment="0" applyProtection="0"/>
    <xf numFmtId="43" fontId="1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43" fontId="18" fillId="0" borderId="0" applyFont="0" applyFill="0" applyBorder="0" applyAlignment="0" applyProtection="0"/>
    <xf numFmtId="43" fontId="146"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9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6"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90" fillId="0" borderId="0" applyFont="0" applyFill="0" applyBorder="0" applyAlignment="0" applyProtection="0"/>
    <xf numFmtId="43" fontId="20" fillId="0" borderId="0" applyFont="0" applyFill="0" applyBorder="0" applyAlignment="0" applyProtection="0">
      <alignment vertical="top"/>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8" fillId="0" borderId="0" applyFont="0" applyFill="0" applyBorder="0" applyAlignment="0" applyProtection="0"/>
    <xf numFmtId="43" fontId="89"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12"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20" fillId="0" borderId="0" applyFont="0" applyFill="0" applyBorder="0" applyAlignment="0" applyProtection="0">
      <alignment vertical="top"/>
    </xf>
    <xf numFmtId="43" fontId="90" fillId="0" borderId="0" applyFont="0" applyFill="0" applyBorder="0" applyAlignment="0" applyProtection="0"/>
    <xf numFmtId="43" fontId="18" fillId="0" borderId="0" applyFont="0" applyFill="0" applyBorder="0" applyAlignment="0" applyProtection="0"/>
    <xf numFmtId="43" fontId="90" fillId="0" borderId="0" applyFont="0" applyFill="0" applyBorder="0" applyAlignment="0" applyProtection="0"/>
    <xf numFmtId="43" fontId="90" fillId="0" borderId="0" applyFont="0" applyFill="0" applyBorder="0" applyAlignment="0" applyProtection="0"/>
    <xf numFmtId="43" fontId="89"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0" fontId="71" fillId="0" borderId="0"/>
    <xf numFmtId="43" fontId="122" fillId="6" borderId="254" applyFont="0" applyFill="0" applyBorder="0" applyAlignment="0" applyProtection="0">
      <alignment horizontal="centerContinuous"/>
    </xf>
    <xf numFmtId="40" fontId="73" fillId="0" borderId="0" applyFont="0" applyFill="0" applyBorder="0" applyAlignment="0" applyProtection="0"/>
    <xf numFmtId="3" fontId="18" fillId="0" borderId="0" applyFont="0" applyFill="0" applyBorder="0" applyAlignment="0" applyProtection="0"/>
    <xf numFmtId="0" fontId="141" fillId="0" borderId="0"/>
    <xf numFmtId="0" fontId="141" fillId="0" borderId="0"/>
    <xf numFmtId="0" fontId="141" fillId="0" borderId="0"/>
    <xf numFmtId="0" fontId="141" fillId="0" borderId="0"/>
    <xf numFmtId="0" fontId="141" fillId="0" borderId="0"/>
    <xf numFmtId="0" fontId="141" fillId="0" borderId="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7" fontId="18" fillId="0" borderId="0" applyFill="0" applyBorder="0" applyAlignment="0" applyProtection="0"/>
    <xf numFmtId="3" fontId="18" fillId="0" borderId="0"/>
    <xf numFmtId="0" fontId="141" fillId="0" borderId="0"/>
    <xf numFmtId="0" fontId="141" fillId="0" borderId="0"/>
    <xf numFmtId="0" fontId="141" fillId="0" borderId="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174" fontId="149" fillId="0" borderId="0" applyNumberFormat="0" applyFill="0" applyAlignment="0" applyProtection="0"/>
    <xf numFmtId="242" fontId="73" fillId="0" borderId="0">
      <alignment horizontal="center"/>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213"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150" fillId="0" borderId="0" applyNumberFormat="0" applyAlignment="0">
      <alignment horizontal="left"/>
    </xf>
    <xf numFmtId="0" fontId="64" fillId="0" borderId="0" applyNumberFormat="0" applyAlignment="0"/>
    <xf numFmtId="183" fontId="73" fillId="0" borderId="0"/>
    <xf numFmtId="0" fontId="141" fillId="0" borderId="0"/>
    <xf numFmtId="0" fontId="141" fillId="0" borderId="25"/>
    <xf numFmtId="0" fontId="69" fillId="0" borderId="0"/>
    <xf numFmtId="0" fontId="141" fillId="0" borderId="0"/>
    <xf numFmtId="0" fontId="69" fillId="0" borderId="0"/>
    <xf numFmtId="261" fontId="18" fillId="0" borderId="0">
      <alignment horizontal="center"/>
    </xf>
    <xf numFmtId="262" fontId="73" fillId="0" borderId="0" applyFont="0" applyFill="0" applyBorder="0" applyAlignment="0" applyProtection="0">
      <protection locked="0"/>
    </xf>
    <xf numFmtId="263" fontId="73" fillId="0" borderId="0" applyFont="0" applyFill="0" applyBorder="0" applyAlignment="0" applyProtection="0">
      <protection locked="0"/>
    </xf>
    <xf numFmtId="42" fontId="3" fillId="0" borderId="0" applyFont="0" applyFill="0" applyBorder="0" applyAlignment="0" applyProtection="0"/>
    <xf numFmtId="42" fontId="3" fillId="0" borderId="0" applyFont="0" applyFill="0" applyBorder="0" applyAlignment="0" applyProtection="0"/>
    <xf numFmtId="42" fontId="122" fillId="6" borderId="254" applyFont="0" applyFill="0" applyBorder="0" applyAlignment="0" applyProtection="0">
      <alignment horizontal="centerContinuous"/>
      <protection hidden="1"/>
    </xf>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49" fontId="18" fillId="0" borderId="0" applyFont="0" applyFill="0" applyBorder="0" applyAlignment="0" applyProtection="0"/>
    <xf numFmtId="264" fontId="18" fillId="0" borderId="0" applyFont="0" applyFill="0" applyBorder="0" applyAlignment="0" applyProtection="0"/>
    <xf numFmtId="7" fontId="18" fillId="0" borderId="0" applyFont="0" applyFill="0" applyBorder="0" applyAlignment="0" applyProtection="0"/>
    <xf numFmtId="265" fontId="97" fillId="0" borderId="0" applyFont="0" applyFill="0" applyBorder="0" applyAlignment="0" applyProtection="0"/>
    <xf numFmtId="0" fontId="144" fillId="0" borderId="0" applyFont="0" applyFill="0" applyBorder="0" applyAlignment="0" applyProtection="0">
      <alignment horizontal="right"/>
    </xf>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266" fontId="18"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20" fillId="0" borderId="0" applyFont="0" applyFill="0" applyBorder="0" applyAlignment="0" applyProtection="0">
      <alignment vertical="top"/>
    </xf>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alignment wrapText="1"/>
    </xf>
    <xf numFmtId="44" fontId="18" fillId="0" borderId="0" applyFont="0" applyFill="0" applyBorder="0" applyAlignment="0" applyProtection="0">
      <alignment wrapText="1"/>
    </xf>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89" fillId="0" borderId="0" applyFont="0" applyFill="0" applyBorder="0" applyAlignment="0" applyProtection="0"/>
    <xf numFmtId="44" fontId="18" fillId="0" borderId="0" applyFont="0" applyFill="0" applyBorder="0" applyAlignment="0" applyProtection="0"/>
    <xf numFmtId="44" fontId="63"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71" fillId="0" borderId="0" applyFont="0" applyFill="0" applyBorder="0" applyAlignment="0" applyProtection="0"/>
    <xf numFmtId="44" fontId="7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8" fillId="0" borderId="0" applyFont="0" applyFill="0" applyBorder="0" applyAlignment="0" applyProtection="0"/>
    <xf numFmtId="44" fontId="12"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22" fillId="6" borderId="254" applyFont="0" applyFill="0" applyBorder="0" applyAlignment="0" applyProtection="0">
      <alignment horizontal="centerContinuous"/>
      <protection hidden="1"/>
    </xf>
    <xf numFmtId="267" fontId="18" fillId="0" borderId="0" applyFont="0" applyFill="0" applyBorder="0" applyAlignment="0" applyProtection="0"/>
    <xf numFmtId="5" fontId="18" fillId="0" borderId="0" applyFont="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5" fontId="18" fillId="0" borderId="0" applyFill="0" applyBorder="0" applyAlignment="0" applyProtection="0"/>
    <xf numFmtId="0" fontId="71" fillId="0" borderId="0"/>
    <xf numFmtId="7" fontId="69" fillId="0" borderId="0" applyFill="0" applyBorder="0">
      <alignment horizontal="right"/>
    </xf>
    <xf numFmtId="268" fontId="18" fillId="24" borderId="0" applyFont="0" applyBorder="0"/>
    <xf numFmtId="0" fontId="104" fillId="0" borderId="0"/>
    <xf numFmtId="0" fontId="29" fillId="24" borderId="0" applyNumberFormat="0" applyFont="0" applyFill="0" applyBorder="0" applyProtection="0">
      <alignment horizontal="left"/>
    </xf>
    <xf numFmtId="269" fontId="151" fillId="24" borderId="0"/>
    <xf numFmtId="210" fontId="18" fillId="24" borderId="254"/>
    <xf numFmtId="37" fontId="18" fillId="24" borderId="0" applyNumberFormat="0" applyAlignment="0"/>
    <xf numFmtId="37" fontId="18" fillId="101" borderId="0" applyNumberFormat="0" applyBorder="0" applyAlignment="0"/>
    <xf numFmtId="42" fontId="122" fillId="6" borderId="0" applyNumberFormat="0" applyFont="0" applyBorder="0" applyAlignment="0">
      <alignment horizontal="centerContinuous"/>
    </xf>
    <xf numFmtId="37" fontId="18" fillId="101" borderId="0" applyNumberFormat="0" applyFont="0" applyBorder="0" applyAlignment="0"/>
    <xf numFmtId="42" fontId="122" fillId="6" borderId="0" applyNumberFormat="0" applyFont="0" applyAlignment="0">
      <alignment horizontal="centerContinuous"/>
    </xf>
    <xf numFmtId="37" fontId="18" fillId="24" borderId="254" applyNumberFormat="0" applyBorder="0"/>
    <xf numFmtId="37" fontId="18" fillId="24" borderId="254">
      <alignment wrapText="1"/>
    </xf>
    <xf numFmtId="10" fontId="18" fillId="24" borderId="247"/>
    <xf numFmtId="5" fontId="18" fillId="24" borderId="0" applyAlignment="0"/>
    <xf numFmtId="5" fontId="18" fillId="101" borderId="0" applyBorder="0" applyAlignment="0"/>
    <xf numFmtId="5" fontId="122" fillId="6" borderId="0" applyFont="0" applyBorder="0" applyAlignment="0">
      <alignment horizontal="centerContinuous"/>
    </xf>
    <xf numFmtId="5" fontId="18" fillId="101" borderId="0" applyFont="0" applyBorder="0" applyAlignment="0"/>
    <xf numFmtId="5" fontId="20" fillId="6" borderId="0" applyAlignment="0"/>
    <xf numFmtId="5" fontId="20" fillId="6" borderId="0" applyAlignment="0"/>
    <xf numFmtId="5" fontId="20" fillId="6" borderId="0" applyAlignment="0"/>
    <xf numFmtId="5" fontId="20" fillId="6" borderId="0" applyAlignment="0"/>
    <xf numFmtId="5" fontId="20" fillId="6" borderId="0" applyAlignment="0"/>
    <xf numFmtId="5" fontId="18" fillId="24" borderId="0" applyFont="0" applyAlignment="0"/>
    <xf numFmtId="0" fontId="104" fillId="0" borderId="46"/>
    <xf numFmtId="8" fontId="152" fillId="0" borderId="0" applyNumberFormat="0" applyFill="0" applyBorder="0" applyAlignment="0"/>
    <xf numFmtId="14" fontId="130" fillId="0" borderId="0" applyFont="0" applyFill="0" applyBorder="0" applyAlignment="0" applyProtection="0">
      <alignment horizontal="center"/>
    </xf>
    <xf numFmtId="0" fontId="141" fillId="0" borderId="0"/>
    <xf numFmtId="0" fontId="141" fillId="0" borderId="0"/>
    <xf numFmtId="0" fontId="141" fillId="0" borderId="0"/>
    <xf numFmtId="270" fontId="73" fillId="59" borderId="126" applyFont="0" applyFill="0" applyBorder="0" applyAlignment="0" applyProtection="0"/>
    <xf numFmtId="270" fontId="73" fillId="59" borderId="0" applyFont="0" applyFill="0" applyBorder="0" applyAlignment="0" applyProtection="0"/>
    <xf numFmtId="271" fontId="73" fillId="0" borderId="88"/>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14" fontId="18" fillId="0" borderId="0" applyFont="0" applyFill="0" applyBorder="0" applyAlignment="0" applyProtection="0"/>
    <xf numFmtId="272" fontId="18" fillId="0" borderId="0" applyFill="0" applyBorder="0" applyAlignment="0" applyProtection="0"/>
    <xf numFmtId="272" fontId="18" fillId="0" borderId="0" applyFill="0" applyBorder="0" applyAlignment="0" applyProtection="0"/>
    <xf numFmtId="14" fontId="18" fillId="0" borderId="0" applyFont="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14" fontId="18" fillId="0" borderId="0" applyFont="0" applyFill="0" applyBorder="0" applyAlignment="0" applyProtection="0"/>
    <xf numFmtId="272" fontId="18" fillId="0" borderId="0" applyFill="0" applyBorder="0" applyAlignment="0" applyProtection="0"/>
    <xf numFmtId="272" fontId="18" fillId="0" borderId="0" applyFill="0" applyBorder="0" applyAlignment="0" applyProtection="0"/>
    <xf numFmtId="14" fontId="18" fillId="0" borderId="0" applyFont="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272" fontId="18" fillId="0" borderId="0" applyFill="0" applyBorder="0" applyAlignment="0" applyProtection="0"/>
    <xf numFmtId="0" fontId="144" fillId="0" borderId="0" applyFont="0" applyFill="0" applyBorder="0" applyAlignment="0" applyProtection="0"/>
    <xf numFmtId="14" fontId="20" fillId="0" borderId="0" applyFill="0" applyBorder="0" applyAlignment="0"/>
    <xf numFmtId="14" fontId="20" fillId="0" borderId="0" applyFill="0" applyBorder="0" applyAlignment="0"/>
    <xf numFmtId="14" fontId="20" fillId="0" borderId="0" applyFill="0" applyBorder="0" applyAlignment="0"/>
    <xf numFmtId="14" fontId="20" fillId="0" borderId="0" applyFill="0" applyBorder="0" applyAlignment="0"/>
    <xf numFmtId="14" fontId="20" fillId="0" borderId="0" applyFill="0" applyBorder="0" applyAlignment="0"/>
    <xf numFmtId="273" fontId="153" fillId="0" borderId="0">
      <protection locked="0"/>
    </xf>
    <xf numFmtId="14" fontId="71" fillId="0" borderId="0">
      <alignment horizontal="right"/>
      <protection locked="0"/>
    </xf>
    <xf numFmtId="270" fontId="73" fillId="0" borderId="0" applyFill="0" applyBorder="0">
      <alignment horizontal="right"/>
    </xf>
    <xf numFmtId="0" fontId="73" fillId="0" borderId="0"/>
    <xf numFmtId="185" fontId="73" fillId="0" borderId="0" applyFont="0" applyFill="0" applyBorder="0" applyAlignment="0" applyProtection="0">
      <alignment horizontal="right"/>
    </xf>
    <xf numFmtId="0" fontId="63" fillId="0" borderId="0"/>
    <xf numFmtId="213" fontId="63" fillId="0" borderId="0"/>
    <xf numFmtId="274" fontId="71" fillId="0" borderId="0" applyFill="0" applyBorder="0" applyProtection="0"/>
    <xf numFmtId="40" fontId="154" fillId="0" borderId="0"/>
    <xf numFmtId="0" fontId="64" fillId="0" borderId="0"/>
    <xf numFmtId="38" fontId="73" fillId="0" borderId="260">
      <alignment vertical="center"/>
    </xf>
    <xf numFmtId="275" fontId="18" fillId="0" borderId="0" applyFont="0" applyFill="0" applyBorder="0" applyAlignment="0" applyProtection="0"/>
    <xf numFmtId="276" fontId="18" fillId="0" borderId="0" applyFont="0" applyFill="0" applyBorder="0" applyAlignment="0" applyProtection="0"/>
    <xf numFmtId="0" fontId="153" fillId="0" borderId="0">
      <protection locked="0"/>
    </xf>
    <xf numFmtId="0" fontId="155" fillId="0" borderId="0" applyNumberFormat="0"/>
    <xf numFmtId="0" fontId="156" fillId="0" borderId="0">
      <alignment horizontal="centerContinuous"/>
    </xf>
    <xf numFmtId="0" fontId="156" fillId="0" borderId="0" applyNumberFormat="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1" fontId="97" fillId="0" borderId="0"/>
    <xf numFmtId="181" fontId="157" fillId="0" borderId="0">
      <protection locked="0"/>
    </xf>
    <xf numFmtId="7" fontId="97" fillId="0" borderId="0"/>
    <xf numFmtId="277" fontId="158" fillId="0" borderId="0" applyFont="0" applyFill="0" applyBorder="0" applyAlignment="0" applyProtection="0"/>
    <xf numFmtId="4" fontId="48" fillId="0" borderId="0" applyFont="0" applyFill="0" applyBorder="0" applyAlignment="0" applyProtection="0"/>
    <xf numFmtId="277" fontId="158" fillId="0" borderId="0" applyFont="0" applyFill="0" applyBorder="0" applyAlignment="0" applyProtection="0"/>
    <xf numFmtId="0" fontId="144" fillId="0" borderId="261" applyNumberFormat="0" applyFont="0" applyFill="0" applyAlignment="0" applyProtection="0"/>
    <xf numFmtId="42" fontId="159" fillId="0" borderId="0" applyFill="0" applyBorder="0" applyAlignment="0" applyProtection="0"/>
    <xf numFmtId="278" fontId="160" fillId="0" borderId="0">
      <alignment horizontal="left"/>
    </xf>
    <xf numFmtId="0" fontId="64" fillId="0" borderId="46"/>
    <xf numFmtId="0" fontId="64" fillId="0" borderId="46"/>
    <xf numFmtId="43" fontId="161" fillId="0" borderId="0">
      <alignment horizontal="right" vertical="top" wrapText="1"/>
    </xf>
    <xf numFmtId="43" fontId="161" fillId="0" borderId="0">
      <alignment horizontal="right" vertical="top" wrapText="1"/>
    </xf>
    <xf numFmtId="43" fontId="161" fillId="0" borderId="0">
      <alignment horizontal="right" vertical="top" wrapText="1"/>
    </xf>
    <xf numFmtId="43" fontId="161" fillId="0" borderId="0">
      <alignment horizontal="right" vertical="top" wrapText="1"/>
    </xf>
    <xf numFmtId="43" fontId="161" fillId="0" borderId="0">
      <alignment horizontal="right" vertical="top" wrapText="1"/>
    </xf>
    <xf numFmtId="43" fontId="161" fillId="0" borderId="0">
      <alignment horizontal="right" vertical="top" wrapText="1"/>
    </xf>
    <xf numFmtId="43" fontId="161" fillId="0" borderId="0">
      <alignment horizontal="right" vertical="top" wrapText="1"/>
    </xf>
    <xf numFmtId="43" fontId="161" fillId="0" borderId="0">
      <alignment horizontal="right" vertical="top" wrapText="1"/>
    </xf>
    <xf numFmtId="43" fontId="161" fillId="0" borderId="0">
      <alignment horizontal="right" vertical="top" wrapText="1"/>
    </xf>
    <xf numFmtId="43" fontId="161" fillId="0" borderId="0">
      <alignment horizontal="right" vertical="top" wrapText="1"/>
    </xf>
    <xf numFmtId="43" fontId="161" fillId="0" borderId="0">
      <alignment horizontal="right" vertical="top" wrapText="1"/>
    </xf>
    <xf numFmtId="0" fontId="162" fillId="0" borderId="0"/>
    <xf numFmtId="0" fontId="162" fillId="0" borderId="0"/>
    <xf numFmtId="0" fontId="163" fillId="102" borderId="0" applyNumberFormat="0" applyBorder="0" applyAlignment="0" applyProtection="0"/>
    <xf numFmtId="0" fontId="163" fillId="103" borderId="0" applyNumberFormat="0" applyBorder="0" applyAlignment="0" applyProtection="0"/>
    <xf numFmtId="0" fontId="163" fillId="104" borderId="0" applyNumberFormat="0" applyBorder="0" applyAlignment="0" applyProtection="0"/>
    <xf numFmtId="279" fontId="164" fillId="0" borderId="0">
      <protection locked="0"/>
    </xf>
    <xf numFmtId="279" fontId="164" fillId="0" borderId="0">
      <protection locked="0"/>
    </xf>
    <xf numFmtId="280" fontId="165" fillId="105" borderId="0" applyNumberFormat="0" applyBorder="0" applyProtection="0">
      <alignment horizontal="center" vertical="center" wrapText="1"/>
    </xf>
    <xf numFmtId="0" fontId="4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66" fillId="0" borderId="0" applyNumberFormat="0" applyFill="0" applyBorder="0" applyAlignment="0" applyProtection="0"/>
    <xf numFmtId="0" fontId="91" fillId="81" borderId="0" applyNumberFormat="0" applyBorder="0" applyAlignment="0" applyProtection="0"/>
    <xf numFmtId="0" fontId="91" fillId="83" borderId="0" applyNumberFormat="0" applyBorder="0" applyAlignment="0" applyProtection="0"/>
    <xf numFmtId="0" fontId="91" fillId="86" borderId="0" applyNumberFormat="0" applyBorder="0" applyAlignment="0" applyProtection="0"/>
    <xf numFmtId="0" fontId="91" fillId="74" borderId="0" applyNumberFormat="0" applyBorder="0" applyAlignment="0" applyProtection="0"/>
    <xf numFmtId="0" fontId="91" fillId="75" borderId="0" applyNumberFormat="0" applyBorder="0" applyAlignment="0" applyProtection="0"/>
    <xf numFmtId="0" fontId="91" fillId="77" borderId="0" applyNumberFormat="0" applyBorder="0" applyAlignment="0" applyProtection="0"/>
    <xf numFmtId="0" fontId="91" fillId="81" borderId="0" applyNumberFormat="0" applyBorder="0" applyAlignment="0" applyProtection="0"/>
    <xf numFmtId="0" fontId="91" fillId="83" borderId="0" applyNumberFormat="0" applyBorder="0" applyAlignment="0" applyProtection="0"/>
    <xf numFmtId="0" fontId="91" fillId="86" borderId="0" applyNumberFormat="0" applyBorder="0" applyAlignment="0" applyProtection="0"/>
    <xf numFmtId="0" fontId="91" fillId="74" borderId="0" applyNumberFormat="0" applyBorder="0" applyAlignment="0" applyProtection="0"/>
    <xf numFmtId="0" fontId="91" fillId="75" borderId="0" applyNumberFormat="0" applyBorder="0" applyAlignment="0" applyProtection="0"/>
    <xf numFmtId="0" fontId="91" fillId="77" borderId="0" applyNumberFormat="0" applyBorder="0" applyAlignment="0" applyProtection="0"/>
    <xf numFmtId="0" fontId="167" fillId="106" borderId="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213"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8" fillId="0" borderId="0" applyNumberFormat="0" applyAlignment="0">
      <alignment horizontal="left"/>
    </xf>
    <xf numFmtId="0" fontId="169" fillId="66" borderId="256" applyNumberFormat="0" applyAlignment="0" applyProtection="0"/>
    <xf numFmtId="0" fontId="169" fillId="66" borderId="256" applyNumberFormat="0" applyAlignment="0" applyProtection="0"/>
    <xf numFmtId="231" fontId="73" fillId="0" borderId="0"/>
    <xf numFmtId="281"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1"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82" fontId="18" fillId="0" borderId="0" applyFont="0" applyFill="0" applyBorder="0" applyAlignment="0" applyProtection="0"/>
    <xf numFmtId="266" fontId="18" fillId="0" borderId="0" applyFon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213" fontId="170" fillId="0" borderId="0" applyNumberFormat="0" applyFill="0" applyBorder="0" applyAlignment="0" applyProtection="0"/>
    <xf numFmtId="0" fontId="170" fillId="0" borderId="0" applyNumberFormat="0" applyFill="0" applyBorder="0" applyAlignment="0" applyProtection="0"/>
    <xf numFmtId="213" fontId="170" fillId="0" borderId="0" applyNumberFormat="0" applyFill="0" applyBorder="0" applyAlignment="0" applyProtection="0"/>
    <xf numFmtId="0" fontId="170" fillId="0" borderId="0" applyNumberFormat="0" applyFill="0" applyBorder="0" applyAlignment="0" applyProtection="0"/>
    <xf numFmtId="213" fontId="170" fillId="0" borderId="0" applyNumberFormat="0" applyFill="0" applyBorder="0" applyAlignment="0" applyProtection="0"/>
    <xf numFmtId="0" fontId="170" fillId="0" borderId="0" applyNumberFormat="0" applyFill="0" applyBorder="0" applyAlignment="0" applyProtection="0"/>
    <xf numFmtId="213"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2"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213" fontId="170" fillId="0" borderId="0" applyNumberFormat="0" applyFill="0" applyBorder="0" applyAlignment="0" applyProtection="0"/>
    <xf numFmtId="0" fontId="170" fillId="0" borderId="0" applyNumberFormat="0" applyFill="0" applyBorder="0" applyAlignment="0" applyProtection="0"/>
    <xf numFmtId="213" fontId="170" fillId="0" borderId="0" applyNumberFormat="0" applyFill="0" applyBorder="0" applyAlignment="0" applyProtection="0"/>
    <xf numFmtId="0" fontId="170" fillId="0" borderId="0" applyNumberFormat="0" applyFill="0" applyBorder="0" applyAlignment="0" applyProtection="0"/>
    <xf numFmtId="213" fontId="170" fillId="0" borderId="0" applyNumberFormat="0" applyFill="0" applyBorder="0" applyAlignment="0" applyProtection="0"/>
    <xf numFmtId="0" fontId="170" fillId="0" borderId="0" applyNumberFormat="0" applyFill="0" applyBorder="0" applyAlignment="0" applyProtection="0"/>
    <xf numFmtId="213"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213" fontId="170" fillId="0" borderId="0" applyNumberFormat="0" applyFill="0" applyBorder="0" applyAlignment="0" applyProtection="0"/>
    <xf numFmtId="0" fontId="170" fillId="0" borderId="0" applyNumberFormat="0" applyFill="0" applyBorder="0" applyAlignment="0" applyProtection="0"/>
    <xf numFmtId="213" fontId="170" fillId="0" borderId="0" applyNumberFormat="0" applyFill="0" applyBorder="0" applyAlignment="0" applyProtection="0"/>
    <xf numFmtId="0" fontId="170" fillId="0" borderId="0" applyNumberFormat="0" applyFill="0" applyBorder="0" applyAlignment="0" applyProtection="0"/>
    <xf numFmtId="213" fontId="170" fillId="0" borderId="0" applyNumberFormat="0" applyFill="0" applyBorder="0" applyAlignment="0" applyProtection="0"/>
    <xf numFmtId="0" fontId="170" fillId="0" borderId="0" applyNumberFormat="0" applyFill="0" applyBorder="0" applyAlignment="0" applyProtection="0"/>
    <xf numFmtId="213" fontId="170" fillId="0" borderId="0" applyNumberFormat="0" applyFill="0" applyBorder="0" applyAlignment="0" applyProtection="0"/>
    <xf numFmtId="213"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14" fontId="18" fillId="107" borderId="262" applyFont="0" applyAlignment="0"/>
    <xf numFmtId="0" fontId="153" fillId="0" borderId="0">
      <protection locked="0"/>
    </xf>
    <xf numFmtId="0" fontId="153" fillId="0" borderId="0">
      <protection locked="0"/>
    </xf>
    <xf numFmtId="0" fontId="173" fillId="0" borderId="0">
      <protection locked="0"/>
    </xf>
    <xf numFmtId="0" fontId="153" fillId="0" borderId="0">
      <protection locked="0"/>
    </xf>
    <xf numFmtId="0" fontId="153" fillId="0" borderId="0">
      <protection locked="0"/>
    </xf>
    <xf numFmtId="0" fontId="153" fillId="0" borderId="0">
      <protection locked="0"/>
    </xf>
    <xf numFmtId="0" fontId="173" fillId="0" borderId="0">
      <protection locked="0"/>
    </xf>
    <xf numFmtId="283" fontId="73" fillId="0" borderId="0" applyFont="0" applyFill="0" applyBorder="0">
      <alignment horizontal="left"/>
    </xf>
    <xf numFmtId="0" fontId="174" fillId="0" borderId="0" applyFont="0" applyFill="0" applyBorder="0" applyAlignment="0" applyProtection="0"/>
    <xf numFmtId="176" fontId="73" fillId="0" borderId="0" applyFont="0" applyFill="0" applyBorder="0" applyAlignment="0" applyProtection="0"/>
    <xf numFmtId="2" fontId="174" fillId="0" borderId="0" applyFont="0" applyFill="0" applyBorder="0" applyAlignment="0" applyProtection="0"/>
    <xf numFmtId="284" fontId="18" fillId="0" borderId="0" applyFont="0" applyFill="0" applyBorder="0" applyAlignment="0" applyProtection="0"/>
    <xf numFmtId="285" fontId="175"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4" fontId="18" fillId="0" borderId="0" applyFont="0" applyFill="0" applyBorder="0" applyAlignment="0" applyProtection="0"/>
    <xf numFmtId="286" fontId="18" fillId="0" borderId="0" applyFont="0" applyFill="0" applyBorder="0" applyAlignment="0" applyProtection="0"/>
    <xf numFmtId="287" fontId="153" fillId="0" borderId="0">
      <protection locked="0"/>
    </xf>
    <xf numFmtId="242" fontId="73" fillId="0" borderId="0">
      <alignment horizontal="center"/>
    </xf>
    <xf numFmtId="2" fontId="18" fillId="0" borderId="0" applyFont="0" applyFill="0" applyBorder="0" applyAlignment="0" applyProtection="0"/>
    <xf numFmtId="288" fontId="73" fillId="59" borderId="0" applyFont="0" applyFill="0" applyBorder="0" applyAlignment="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applyFill="0" applyBorder="0" applyAlignment="0" applyProtection="0"/>
    <xf numFmtId="2" fontId="18" fillId="0" borderId="0"/>
    <xf numFmtId="289" fontId="176" fillId="0" borderId="0" applyFont="0" applyFill="0" applyBorder="0" applyAlignment="0" applyProtection="0"/>
    <xf numFmtId="0" fontId="141" fillId="0" borderId="0"/>
    <xf numFmtId="0" fontId="141" fillId="0" borderId="0"/>
    <xf numFmtId="175" fontId="69" fillId="0" borderId="0" applyFill="0" applyBorder="0">
      <alignment horizontal="right"/>
    </xf>
    <xf numFmtId="0" fontId="137" fillId="108" borderId="0"/>
    <xf numFmtId="269" fontId="151" fillId="24" borderId="0"/>
    <xf numFmtId="269" fontId="20" fillId="6" borderId="0"/>
    <xf numFmtId="269" fontId="20" fillId="6" borderId="0"/>
    <xf numFmtId="269" fontId="20" fillId="6" borderId="0"/>
    <xf numFmtId="269" fontId="20" fillId="6" borderId="0"/>
    <xf numFmtId="269" fontId="20" fillId="6" borderId="0"/>
    <xf numFmtId="269" fontId="151" fillId="24" borderId="0" applyBorder="0">
      <alignment wrapText="1"/>
    </xf>
    <xf numFmtId="290" fontId="18" fillId="24" borderId="263" applyNumberFormat="0" applyFill="0" applyBorder="0" applyAlignment="0" applyProtection="0"/>
    <xf numFmtId="269" fontId="20" fillId="6" borderId="0" applyNumberFormat="0" applyFont="0" applyFill="0" applyBorder="0" applyAlignment="0" applyProtection="0"/>
    <xf numFmtId="269" fontId="20" fillId="6" borderId="0" applyNumberFormat="0" applyFont="0" applyFill="0" applyBorder="0" applyAlignment="0" applyProtection="0"/>
    <xf numFmtId="269" fontId="20" fillId="6" borderId="0" applyNumberFormat="0" applyFont="0" applyFill="0" applyBorder="0" applyAlignment="0" applyProtection="0"/>
    <xf numFmtId="269" fontId="20" fillId="6" borderId="0" applyNumberFormat="0" applyFont="0" applyFill="0" applyBorder="0" applyAlignment="0" applyProtection="0"/>
    <xf numFmtId="290" fontId="18" fillId="24" borderId="263" applyNumberFormat="0" applyFont="0" applyFill="0" applyBorder="0" applyAlignment="0" applyProtection="0"/>
    <xf numFmtId="0" fontId="20" fillId="109" borderId="247" applyNumberFormat="0" applyAlignment="0">
      <alignment horizontal="left"/>
    </xf>
    <xf numFmtId="0" fontId="20" fillId="109" borderId="247" applyNumberFormat="0" applyAlignment="0">
      <alignment horizontal="left"/>
    </xf>
    <xf numFmtId="0" fontId="20" fillId="109" borderId="247" applyNumberFormat="0" applyAlignment="0">
      <alignment horizontal="left"/>
    </xf>
    <xf numFmtId="0" fontId="20" fillId="109" borderId="247" applyNumberFormat="0" applyAlignment="0">
      <alignment horizontal="left"/>
    </xf>
    <xf numFmtId="269" fontId="20" fillId="6" borderId="247" applyNumberFormat="0" applyFont="0" applyAlignment="0"/>
    <xf numFmtId="269" fontId="20" fillId="6" borderId="247" applyNumberFormat="0" applyFont="0" applyAlignment="0"/>
    <xf numFmtId="269" fontId="20" fillId="6" borderId="247" applyNumberFormat="0" applyFont="0" applyAlignment="0"/>
    <xf numFmtId="269" fontId="20" fillId="6" borderId="247" applyNumberFormat="0" applyFont="0" applyAlignment="0"/>
    <xf numFmtId="0" fontId="20" fillId="109" borderId="247" applyNumberFormat="0" applyAlignment="0">
      <alignment horizontal="left"/>
    </xf>
    <xf numFmtId="0" fontId="42" fillId="6" borderId="0"/>
    <xf numFmtId="37" fontId="151" fillId="24" borderId="0" applyNumberFormat="0">
      <alignment wrapText="1"/>
    </xf>
    <xf numFmtId="269" fontId="20" fillId="6" borderId="0" applyNumberFormat="0">
      <alignment wrapText="1"/>
    </xf>
    <xf numFmtId="269" fontId="20" fillId="6" borderId="0" applyNumberFormat="0">
      <alignment wrapText="1"/>
    </xf>
    <xf numFmtId="269" fontId="20" fillId="6" borderId="0" applyNumberFormat="0">
      <alignment wrapText="1"/>
    </xf>
    <xf numFmtId="269" fontId="20" fillId="6" borderId="0" applyNumberFormat="0">
      <alignment wrapText="1"/>
    </xf>
    <xf numFmtId="269" fontId="20" fillId="6" borderId="0" applyNumberFormat="0">
      <alignment wrapText="1"/>
    </xf>
    <xf numFmtId="0" fontId="151" fillId="24" borderId="0" applyBorder="0">
      <alignment wrapText="1"/>
    </xf>
    <xf numFmtId="0" fontId="151" fillId="24" borderId="0" applyNumberFormat="0">
      <alignment wrapText="1"/>
    </xf>
    <xf numFmtId="37" fontId="18" fillId="110" borderId="0"/>
    <xf numFmtId="37" fontId="20" fillId="6" borderId="0"/>
    <xf numFmtId="37" fontId="20" fillId="6" borderId="0"/>
    <xf numFmtId="37" fontId="20" fillId="6" borderId="0"/>
    <xf numFmtId="37" fontId="20" fillId="6" borderId="0"/>
    <xf numFmtId="37" fontId="20" fillId="6" borderId="0"/>
    <xf numFmtId="37" fontId="18" fillId="111" borderId="0"/>
    <xf numFmtId="37" fontId="20" fillId="6" borderId="0"/>
    <xf numFmtId="37" fontId="20" fillId="6" borderId="0"/>
    <xf numFmtId="37" fontId="20" fillId="6" borderId="0"/>
    <xf numFmtId="37" fontId="20" fillId="6" borderId="0"/>
    <xf numFmtId="37" fontId="20" fillId="6" borderId="0"/>
    <xf numFmtId="37" fontId="18" fillId="112" borderId="0"/>
    <xf numFmtId="37" fontId="20" fillId="6" borderId="0"/>
    <xf numFmtId="37" fontId="20" fillId="6" borderId="0"/>
    <xf numFmtId="37" fontId="20" fillId="6" borderId="0"/>
    <xf numFmtId="37" fontId="20" fillId="6" borderId="0"/>
    <xf numFmtId="37" fontId="20" fillId="6" borderId="0"/>
    <xf numFmtId="0" fontId="137" fillId="113" borderId="0">
      <alignment horizontal="centerContinuous" wrapText="1"/>
    </xf>
    <xf numFmtId="0" fontId="138" fillId="113" borderId="264" applyBorder="0" applyAlignment="0">
      <alignment horizontal="center"/>
    </xf>
    <xf numFmtId="0" fontId="114" fillId="6" borderId="0" applyBorder="0" applyAlignment="0"/>
    <xf numFmtId="290" fontId="137" fillId="114" borderId="0">
      <alignment horizontal="left" wrapText="1"/>
    </xf>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18" fillId="115" borderId="0"/>
    <xf numFmtId="3" fontId="20" fillId="6" borderId="0"/>
    <xf numFmtId="3" fontId="20" fillId="6" borderId="0"/>
    <xf numFmtId="3" fontId="20" fillId="6" borderId="0"/>
    <xf numFmtId="3" fontId="20" fillId="6" borderId="0"/>
    <xf numFmtId="3" fontId="20" fillId="6" borderId="0"/>
    <xf numFmtId="184" fontId="20" fillId="116" borderId="247"/>
    <xf numFmtId="37" fontId="18" fillId="117" borderId="0"/>
    <xf numFmtId="37" fontId="20" fillId="6" borderId="0"/>
    <xf numFmtId="37" fontId="20" fillId="6" borderId="0"/>
    <xf numFmtId="37" fontId="20" fillId="6" borderId="0"/>
    <xf numFmtId="37" fontId="20" fillId="6" borderId="0"/>
    <xf numFmtId="37" fontId="20" fillId="6" borderId="0"/>
    <xf numFmtId="37" fontId="18" fillId="24" borderId="0"/>
    <xf numFmtId="0" fontId="151" fillId="24" borderId="0">
      <alignment horizontal="center"/>
    </xf>
    <xf numFmtId="37" fontId="18" fillId="24" borderId="0" applyNumberFormat="0">
      <alignment wrapText="1"/>
    </xf>
    <xf numFmtId="37" fontId="18" fillId="24" borderId="265" applyAlignment="0">
      <alignment wrapText="1"/>
    </xf>
    <xf numFmtId="5" fontId="18" fillId="24" borderId="265" applyAlignment="0">
      <alignment wrapText="1"/>
    </xf>
    <xf numFmtId="10" fontId="18" fillId="24" borderId="265" applyAlignment="0"/>
    <xf numFmtId="10" fontId="18" fillId="24" borderId="265" applyAlignment="0"/>
    <xf numFmtId="267" fontId="18" fillId="24" borderId="265" applyAlignment="0"/>
    <xf numFmtId="38" fontId="36" fillId="24" borderId="266" applyNumberFormat="0" applyFont="0" applyAlignment="0"/>
    <xf numFmtId="37" fontId="20" fillId="6" borderId="266" applyNumberFormat="0" applyFont="0" applyAlignment="0"/>
    <xf numFmtId="37" fontId="20" fillId="6" borderId="266" applyNumberFormat="0" applyFont="0" applyAlignment="0"/>
    <xf numFmtId="37" fontId="20" fillId="6" borderId="266" applyNumberFormat="0" applyFont="0" applyAlignment="0"/>
    <xf numFmtId="37" fontId="20" fillId="6" borderId="266" applyNumberFormat="0" applyFont="0" applyAlignment="0"/>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18" fillId="24" borderId="254"/>
    <xf numFmtId="291" fontId="20" fillId="6" borderId="254"/>
    <xf numFmtId="291" fontId="20" fillId="6" borderId="254"/>
    <xf numFmtId="291" fontId="20" fillId="6" borderId="254"/>
    <xf numFmtId="291" fontId="20" fillId="6" borderId="254"/>
    <xf numFmtId="291" fontId="20" fillId="6" borderId="254"/>
    <xf numFmtId="37" fontId="18" fillId="24" borderId="0" applyNumberFormat="0" applyBorder="0" applyAlignment="0"/>
    <xf numFmtId="291" fontId="20" fillId="6" borderId="254" applyNumberFormat="0" applyFont="0" applyBorder="0" applyAlignment="0"/>
    <xf numFmtId="291" fontId="20" fillId="6" borderId="254" applyNumberFormat="0" applyFont="0" applyBorder="0" applyAlignment="0"/>
    <xf numFmtId="291" fontId="20" fillId="6" borderId="254" applyNumberFormat="0" applyFont="0" applyBorder="0" applyAlignment="0"/>
    <xf numFmtId="291" fontId="20" fillId="6" borderId="254" applyNumberFormat="0" applyFont="0" applyBorder="0" applyAlignment="0"/>
    <xf numFmtId="37" fontId="18" fillId="24" borderId="0" applyNumberFormat="0" applyFont="0" applyBorder="0" applyAlignment="0"/>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18" fillId="24" borderId="254"/>
    <xf numFmtId="0" fontId="20" fillId="6" borderId="254"/>
    <xf numFmtId="0" fontId="20" fillId="6" borderId="254"/>
    <xf numFmtId="0" fontId="20" fillId="6" borderId="254"/>
    <xf numFmtId="0" fontId="20" fillId="6" borderId="254"/>
    <xf numFmtId="0" fontId="20" fillId="6" borderId="254"/>
    <xf numFmtId="37" fontId="137" fillId="114" borderId="0" applyNumberFormat="0">
      <alignment horizontal="center"/>
    </xf>
    <xf numFmtId="0" fontId="42" fillId="6" borderId="0" applyNumberFormat="0">
      <alignment horizontal="center" wrapText="1"/>
    </xf>
    <xf numFmtId="37" fontId="137" fillId="114" borderId="0" applyNumberFormat="0">
      <alignment horizontal="center" wrapText="1"/>
    </xf>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18" fillId="59" borderId="251"/>
    <xf numFmtId="0" fontId="20" fillId="6" borderId="251"/>
    <xf numFmtId="0" fontId="20" fillId="6" borderId="251"/>
    <xf numFmtId="0" fontId="20" fillId="6" borderId="251"/>
    <xf numFmtId="0" fontId="20" fillId="6" borderId="251"/>
    <xf numFmtId="0" fontId="20" fillId="6" borderId="251"/>
    <xf numFmtId="290" fontId="18" fillId="24" borderId="0"/>
    <xf numFmtId="290" fontId="20" fillId="6" borderId="0"/>
    <xf numFmtId="290" fontId="20" fillId="6" borderId="0"/>
    <xf numFmtId="290" fontId="20" fillId="6" borderId="0"/>
    <xf numFmtId="290" fontId="20" fillId="6" borderId="0"/>
    <xf numFmtId="290" fontId="20" fillId="6" borderId="0"/>
    <xf numFmtId="290" fontId="109" fillId="114" borderId="0" applyNumberFormat="0">
      <alignment wrapText="1"/>
    </xf>
    <xf numFmtId="290" fontId="122" fillId="6" borderId="0" applyNumberFormat="0">
      <alignment wrapText="1"/>
    </xf>
    <xf numFmtId="290" fontId="109" fillId="114" borderId="0">
      <alignment wrapText="1"/>
    </xf>
    <xf numFmtId="290" fontId="122" fillId="6" borderId="0">
      <alignment wrapText="1"/>
    </xf>
    <xf numFmtId="37" fontId="109" fillId="114" borderId="0">
      <alignment wrapText="1"/>
    </xf>
    <xf numFmtId="37" fontId="122" fillId="6" borderId="0">
      <alignment wrapText="1"/>
    </xf>
    <xf numFmtId="37" fontId="18" fillId="24" borderId="267"/>
    <xf numFmtId="37" fontId="20" fillId="6" borderId="267"/>
    <xf numFmtId="37" fontId="20" fillId="6" borderId="267"/>
    <xf numFmtId="37" fontId="20" fillId="6" borderId="267"/>
    <xf numFmtId="37" fontId="20" fillId="6" borderId="267"/>
    <xf numFmtId="37" fontId="20" fillId="6" borderId="267"/>
    <xf numFmtId="37" fontId="137" fillId="114" borderId="0">
      <alignment wrapText="1"/>
    </xf>
    <xf numFmtId="37" fontId="42" fillId="6" borderId="0">
      <alignment wrapText="1"/>
    </xf>
    <xf numFmtId="10" fontId="18" fillId="24" borderId="247"/>
    <xf numFmtId="10" fontId="18" fillId="24" borderId="0"/>
    <xf numFmtId="10" fontId="20" fillId="6" borderId="0"/>
    <xf numFmtId="10" fontId="20" fillId="6" borderId="0"/>
    <xf numFmtId="10" fontId="20" fillId="6" borderId="0"/>
    <xf numFmtId="10" fontId="20" fillId="6" borderId="0"/>
    <xf numFmtId="10" fontId="20" fillId="6" borderId="0"/>
    <xf numFmtId="267" fontId="18" fillId="24" borderId="0"/>
    <xf numFmtId="267" fontId="20" fillId="6" borderId="0"/>
    <xf numFmtId="267" fontId="20" fillId="6" borderId="0"/>
    <xf numFmtId="267" fontId="20" fillId="6" borderId="0"/>
    <xf numFmtId="267" fontId="20" fillId="6" borderId="0"/>
    <xf numFmtId="267" fontId="20" fillId="6" borderId="0"/>
    <xf numFmtId="37" fontId="18" fillId="24" borderId="0" applyNumberFormat="0">
      <alignment wrapText="1"/>
    </xf>
    <xf numFmtId="267" fontId="20" fillId="6" borderId="0" applyNumberFormat="0" applyFont="0">
      <alignment wrapText="1"/>
    </xf>
    <xf numFmtId="267" fontId="20" fillId="6" borderId="0" applyNumberFormat="0" applyFont="0">
      <alignment wrapText="1"/>
    </xf>
    <xf numFmtId="267" fontId="20" fillId="6" borderId="0" applyNumberFormat="0" applyFont="0">
      <alignment wrapText="1"/>
    </xf>
    <xf numFmtId="267" fontId="20" fillId="6" borderId="0" applyNumberFormat="0" applyFont="0">
      <alignment wrapText="1"/>
    </xf>
    <xf numFmtId="37" fontId="18" fillId="24" borderId="0" applyNumberFormat="0" applyFont="0">
      <alignment wrapText="1"/>
    </xf>
    <xf numFmtId="292" fontId="18" fillId="24" borderId="0"/>
    <xf numFmtId="292" fontId="20" fillId="6" borderId="0"/>
    <xf numFmtId="292" fontId="20" fillId="6" borderId="0"/>
    <xf numFmtId="292" fontId="20" fillId="6" borderId="0"/>
    <xf numFmtId="292" fontId="20" fillId="6" borderId="0"/>
    <xf numFmtId="292" fontId="20" fillId="6" borderId="0"/>
    <xf numFmtId="37" fontId="109" fillId="114" borderId="0" applyNumberFormat="0">
      <alignment wrapText="1"/>
    </xf>
    <xf numFmtId="292" fontId="122" fillId="6" borderId="0" applyNumberFormat="0">
      <alignment wrapText="1"/>
    </xf>
    <xf numFmtId="37" fontId="109" fillId="114" borderId="0" applyNumberFormat="0">
      <alignment wrapText="1"/>
    </xf>
    <xf numFmtId="37" fontId="137" fillId="118" borderId="0" applyNumberFormat="0">
      <alignment wrapText="1"/>
    </xf>
    <xf numFmtId="292" fontId="42" fillId="6" borderId="0" applyNumberFormat="0">
      <alignment wrapText="1"/>
    </xf>
    <xf numFmtId="37" fontId="177" fillId="118" borderId="0">
      <alignment wrapText="1"/>
    </xf>
    <xf numFmtId="37" fontId="122" fillId="6" borderId="0">
      <alignment wrapText="1"/>
    </xf>
    <xf numFmtId="37" fontId="83" fillId="111" borderId="0"/>
    <xf numFmtId="37" fontId="83" fillId="111" borderId="0"/>
    <xf numFmtId="37" fontId="83" fillId="111" borderId="0"/>
    <xf numFmtId="37" fontId="20" fillId="6" borderId="0"/>
    <xf numFmtId="37" fontId="20" fillId="6" borderId="0"/>
    <xf numFmtId="37" fontId="20" fillId="6" borderId="0"/>
    <xf numFmtId="37" fontId="20" fillId="6" borderId="0"/>
    <xf numFmtId="37" fontId="20" fillId="6" borderId="0"/>
    <xf numFmtId="37" fontId="83" fillId="111" borderId="0"/>
    <xf numFmtId="37" fontId="178" fillId="112" borderId="0"/>
    <xf numFmtId="5" fontId="179" fillId="112" borderId="0">
      <alignment wrapText="1"/>
    </xf>
    <xf numFmtId="5" fontId="20" fillId="6" borderId="0">
      <alignment wrapText="1"/>
    </xf>
    <xf numFmtId="5" fontId="20" fillId="6" borderId="0">
      <alignment wrapText="1"/>
    </xf>
    <xf numFmtId="5" fontId="20" fillId="6" borderId="0">
      <alignment wrapText="1"/>
    </xf>
    <xf numFmtId="5" fontId="20" fillId="6" borderId="0">
      <alignment wrapText="1"/>
    </xf>
    <xf numFmtId="5" fontId="20" fillId="6" borderId="0">
      <alignment wrapText="1"/>
    </xf>
    <xf numFmtId="37" fontId="180" fillId="6" borderId="0"/>
    <xf numFmtId="37" fontId="177" fillId="108" borderId="268"/>
    <xf numFmtId="5" fontId="177" fillId="108" borderId="268"/>
    <xf numFmtId="5" fontId="122" fillId="6" borderId="268"/>
    <xf numFmtId="37" fontId="122" fillId="6" borderId="268"/>
    <xf numFmtId="5" fontId="18" fillId="24" borderId="0"/>
    <xf numFmtId="5" fontId="20" fillId="6" borderId="0"/>
    <xf numFmtId="5" fontId="20" fillId="6" borderId="0"/>
    <xf numFmtId="5" fontId="20" fillId="6" borderId="0"/>
    <xf numFmtId="5" fontId="20" fillId="6" borderId="0"/>
    <xf numFmtId="5" fontId="20" fillId="6" borderId="0"/>
    <xf numFmtId="290" fontId="42" fillId="24" borderId="0">
      <alignment wrapText="1"/>
    </xf>
    <xf numFmtId="0" fontId="181" fillId="56" borderId="269" applyNumberFormat="0" applyBorder="0" applyAlignment="0"/>
    <xf numFmtId="5" fontId="114" fillId="6" borderId="0" applyNumberFormat="0" applyBorder="0" applyAlignment="0"/>
    <xf numFmtId="290" fontId="18" fillId="24" borderId="0"/>
    <xf numFmtId="290" fontId="20" fillId="6" borderId="0"/>
    <xf numFmtId="290" fontId="20" fillId="6" borderId="0"/>
    <xf numFmtId="290" fontId="20" fillId="6" borderId="0"/>
    <xf numFmtId="290" fontId="20" fillId="6" borderId="0"/>
    <xf numFmtId="290" fontId="20" fillId="6" borderId="0"/>
    <xf numFmtId="37" fontId="18" fillId="24" borderId="88" applyAlignment="0">
      <alignment wrapText="1"/>
    </xf>
    <xf numFmtId="37" fontId="18" fillId="24" borderId="88" applyAlignment="0">
      <alignment wrapText="1"/>
    </xf>
    <xf numFmtId="5" fontId="18" fillId="24" borderId="88" applyAlignment="0">
      <alignment wrapText="1"/>
    </xf>
    <xf numFmtId="5" fontId="18" fillId="24" borderId="88" applyAlignment="0">
      <alignment wrapText="1"/>
    </xf>
    <xf numFmtId="10" fontId="18" fillId="24" borderId="88" applyAlignment="0">
      <alignment wrapText="1"/>
    </xf>
    <xf numFmtId="10" fontId="18" fillId="24" borderId="88" applyAlignment="0">
      <alignment wrapText="1"/>
    </xf>
    <xf numFmtId="9" fontId="18" fillId="24" borderId="88" applyAlignment="0">
      <alignment wrapText="1"/>
    </xf>
    <xf numFmtId="9" fontId="18" fillId="24" borderId="88" applyAlignment="0">
      <alignment wrapText="1"/>
    </xf>
    <xf numFmtId="267" fontId="18" fillId="24" borderId="88" applyAlignment="0"/>
    <xf numFmtId="267" fontId="18" fillId="24" borderId="88" applyAlignment="0"/>
    <xf numFmtId="37" fontId="18" fillId="24" borderId="88" applyAlignment="0">
      <alignment wrapText="1"/>
    </xf>
    <xf numFmtId="37" fontId="18" fillId="24" borderId="88" applyAlignment="0">
      <alignment wrapText="1"/>
    </xf>
    <xf numFmtId="168" fontId="18" fillId="24" borderId="88" applyAlignment="0">
      <alignment wrapText="1"/>
    </xf>
    <xf numFmtId="168" fontId="18" fillId="24" borderId="88" applyAlignment="0">
      <alignment wrapText="1"/>
    </xf>
    <xf numFmtId="0" fontId="182" fillId="0" borderId="0" applyNumberFormat="0" applyFill="0" applyBorder="0" applyAlignment="0" applyProtection="0"/>
    <xf numFmtId="0" fontId="18" fillId="0" borderId="0" applyFill="0" applyBorder="0" applyAlignment="0" applyProtection="0"/>
    <xf numFmtId="0" fontId="18" fillId="0" borderId="0" applyFill="0" applyBorder="0" applyAlignment="0" applyProtection="0"/>
    <xf numFmtId="213" fontId="18" fillId="0" borderId="0" applyFill="0" applyBorder="0" applyAlignment="0" applyProtection="0"/>
    <xf numFmtId="0" fontId="18" fillId="0" borderId="0" applyFill="0" applyBorder="0" applyAlignment="0" applyProtection="0"/>
    <xf numFmtId="0" fontId="29" fillId="0" borderId="0" applyFill="0" applyBorder="0" applyAlignment="0" applyProtection="0"/>
    <xf numFmtId="0" fontId="29" fillId="0" borderId="0" applyFill="0" applyBorder="0" applyAlignment="0" applyProtection="0"/>
    <xf numFmtId="213" fontId="29" fillId="0" borderId="0" applyFill="0" applyBorder="0" applyAlignment="0" applyProtection="0"/>
    <xf numFmtId="0" fontId="29" fillId="0" borderId="0" applyFill="0" applyBorder="0" applyAlignment="0" applyProtection="0"/>
    <xf numFmtId="0" fontId="12" fillId="0" borderId="0" applyFill="0" applyBorder="0" applyAlignment="0" applyProtection="0"/>
    <xf numFmtId="213" fontId="12"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213" fontId="13" fillId="0" borderId="0" applyFill="0" applyBorder="0" applyAlignment="0" applyProtection="0"/>
    <xf numFmtId="0" fontId="13" fillId="0" borderId="0" applyFill="0" applyBorder="0" applyAlignment="0" applyProtection="0"/>
    <xf numFmtId="0" fontId="17" fillId="0" borderId="0" applyFill="0" applyBorder="0" applyAlignment="0" applyProtection="0"/>
    <xf numFmtId="213" fontId="17" fillId="0" borderId="0" applyFill="0" applyBorder="0" applyAlignment="0" applyProtection="0"/>
    <xf numFmtId="0" fontId="11" fillId="0" borderId="0" applyFill="0" applyBorder="0" applyAlignment="0" applyProtection="0"/>
    <xf numFmtId="0" fontId="11" fillId="0" borderId="0" applyFill="0" applyBorder="0" applyAlignment="0" applyProtection="0"/>
    <xf numFmtId="213" fontId="11" fillId="0" borderId="0" applyFill="0" applyBorder="0" applyAlignment="0" applyProtection="0"/>
    <xf numFmtId="0" fontId="11" fillId="0" borderId="0" applyFill="0" applyBorder="0" applyAlignment="0" applyProtection="0"/>
    <xf numFmtId="0" fontId="44" fillId="0" borderId="0" applyFill="0" applyBorder="0" applyAlignment="0" applyProtection="0"/>
    <xf numFmtId="213" fontId="44" fillId="0" borderId="0" applyFill="0" applyBorder="0" applyAlignment="0" applyProtection="0"/>
    <xf numFmtId="0" fontId="183" fillId="0" borderId="0" applyFill="0" applyBorder="0" applyAlignment="0" applyProtection="0"/>
    <xf numFmtId="213" fontId="183" fillId="0" borderId="0" applyFill="0" applyBorder="0" applyAlignment="0" applyProtection="0"/>
    <xf numFmtId="0" fontId="184" fillId="0" borderId="0" applyFill="0" applyBorder="0" applyAlignment="0" applyProtection="0"/>
    <xf numFmtId="213" fontId="184" fillId="0" borderId="0" applyFill="0" applyBorder="0" applyAlignment="0" applyProtection="0"/>
    <xf numFmtId="0" fontId="37" fillId="0" borderId="0" applyFill="0" applyBorder="0" applyAlignment="0" applyProtection="0"/>
    <xf numFmtId="213" fontId="37" fillId="0" borderId="0" applyFill="0" applyBorder="0" applyAlignment="0" applyProtection="0"/>
    <xf numFmtId="0" fontId="185" fillId="0" borderId="0" applyFill="0" applyBorder="0" applyAlignment="0" applyProtection="0"/>
    <xf numFmtId="213" fontId="185" fillId="0" borderId="0" applyFill="0" applyBorder="0" applyAlignment="0" applyProtection="0"/>
    <xf numFmtId="0" fontId="26" fillId="0" borderId="0" applyFill="0" applyBorder="0" applyAlignment="0" applyProtection="0"/>
    <xf numFmtId="0" fontId="26" fillId="0" borderId="0" applyFill="0" applyBorder="0" applyAlignment="0" applyProtection="0"/>
    <xf numFmtId="213" fontId="26" fillId="0" borderId="0" applyFill="0" applyBorder="0" applyAlignment="0" applyProtection="0"/>
    <xf numFmtId="0" fontId="26" fillId="0" borderId="0" applyFill="0" applyBorder="0" applyAlignment="0" applyProtection="0"/>
    <xf numFmtId="0" fontId="186" fillId="0" borderId="0" applyFill="0" applyBorder="0" applyAlignment="0" applyProtection="0"/>
    <xf numFmtId="213" fontId="186" fillId="0" borderId="0" applyFill="0" applyBorder="0" applyAlignment="0" applyProtection="0"/>
    <xf numFmtId="0" fontId="136" fillId="0" borderId="0" applyFill="0" applyBorder="0" applyAlignment="0" applyProtection="0"/>
    <xf numFmtId="213" fontId="136" fillId="0" borderId="0" applyFill="0" applyBorder="0" applyAlignment="0" applyProtection="0"/>
    <xf numFmtId="0" fontId="103" fillId="0" borderId="0" applyFill="0" applyBorder="0" applyAlignment="0" applyProtection="0"/>
    <xf numFmtId="213" fontId="103" fillId="0" borderId="0" applyFill="0" applyBorder="0" applyAlignment="0" applyProtection="0"/>
    <xf numFmtId="0" fontId="36" fillId="0" borderId="261" applyFill="0" applyBorder="0" applyAlignment="0" applyProtection="0">
      <alignment horizontal="center"/>
      <protection locked="0"/>
    </xf>
    <xf numFmtId="0" fontId="36" fillId="0" borderId="261" applyFill="0" applyBorder="0" applyAlignment="0" applyProtection="0">
      <alignment horizontal="center"/>
      <protection locked="0"/>
    </xf>
    <xf numFmtId="213" fontId="36" fillId="0" borderId="261" applyFill="0" applyBorder="0" applyAlignment="0" applyProtection="0">
      <alignment horizontal="center"/>
      <protection locked="0"/>
    </xf>
    <xf numFmtId="0" fontId="36" fillId="0" borderId="261" applyFill="0" applyBorder="0" applyAlignment="0" applyProtection="0">
      <alignment horizontal="center"/>
      <protection locked="0"/>
    </xf>
    <xf numFmtId="0" fontId="187" fillId="0" borderId="0"/>
    <xf numFmtId="0" fontId="188" fillId="0" borderId="0" applyNumberFormat="0" applyFill="0" applyBorder="0" applyAlignment="0" applyProtection="0">
      <alignment horizontal="right"/>
    </xf>
    <xf numFmtId="0" fontId="189" fillId="6" borderId="0" applyNumberFormat="0" applyFill="0" applyBorder="0" applyAlignment="0" applyProtection="0"/>
    <xf numFmtId="37" fontId="41" fillId="91" borderId="0"/>
    <xf numFmtId="37" fontId="41" fillId="91" borderId="0"/>
    <xf numFmtId="37" fontId="41" fillId="91" borderId="0"/>
    <xf numFmtId="37" fontId="41" fillId="91" borderId="0"/>
    <xf numFmtId="0" fontId="190" fillId="0" borderId="270"/>
    <xf numFmtId="0" fontId="190" fillId="0" borderId="46"/>
    <xf numFmtId="0" fontId="190" fillId="15" borderId="46"/>
    <xf numFmtId="37" fontId="103" fillId="0" borderId="0" applyNumberFormat="0" applyFill="0" applyBorder="0" applyAlignment="0" applyProtection="0"/>
    <xf numFmtId="37" fontId="103" fillId="0" borderId="0" applyNumberFormat="0" applyFill="0" applyBorder="0" applyAlignment="0" applyProtection="0"/>
    <xf numFmtId="37" fontId="103" fillId="0" borderId="0" applyNumberFormat="0" applyFill="0" applyBorder="0" applyAlignment="0" applyProtection="0"/>
    <xf numFmtId="37" fontId="103" fillId="0" borderId="0" applyNumberFormat="0" applyFill="0" applyBorder="0" applyAlignment="0" applyProtection="0"/>
    <xf numFmtId="293" fontId="41" fillId="91" borderId="130" applyFont="0" applyBorder="0" applyAlignment="0" applyProtection="0">
      <alignment vertical="top"/>
    </xf>
    <xf numFmtId="41" fontId="191" fillId="72" borderId="0" applyNumberFormat="0" applyFont="0">
      <protection locked="0"/>
    </xf>
    <xf numFmtId="37" fontId="192" fillId="0" borderId="0"/>
    <xf numFmtId="0" fontId="18" fillId="0" borderId="0" applyFont="0" applyFill="0" applyBorder="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93" fillId="25"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5" borderId="0" applyNumberFormat="0" applyBorder="0" applyAlignment="0" applyProtection="0"/>
    <xf numFmtId="0" fontId="115" fillId="65" borderId="0" applyNumberFormat="0" applyBorder="0" applyAlignment="0" applyProtection="0"/>
    <xf numFmtId="0" fontId="194" fillId="25" borderId="0" applyNumberFormat="0" applyBorder="0" applyAlignment="0" applyProtection="0"/>
    <xf numFmtId="0" fontId="115" fillId="63" borderId="0" applyNumberFormat="0" applyBorder="0" applyAlignment="0" applyProtection="0"/>
    <xf numFmtId="213" fontId="115" fillId="63" borderId="0" applyNumberFormat="0" applyBorder="0" applyAlignment="0" applyProtection="0"/>
    <xf numFmtId="0" fontId="115" fillId="63" borderId="0" applyNumberFormat="0" applyBorder="0" applyAlignment="0" applyProtection="0"/>
    <xf numFmtId="213" fontId="115" fillId="63" borderId="0" applyNumberFormat="0" applyBorder="0" applyAlignment="0" applyProtection="0"/>
    <xf numFmtId="0" fontId="115" fillId="63" borderId="0" applyNumberFormat="0" applyBorder="0" applyAlignment="0" applyProtection="0"/>
    <xf numFmtId="213" fontId="115" fillId="63" borderId="0" applyNumberFormat="0" applyBorder="0" applyAlignment="0" applyProtection="0"/>
    <xf numFmtId="0" fontId="115" fillId="63" borderId="0" applyNumberFormat="0" applyBorder="0" applyAlignment="0" applyProtection="0"/>
    <xf numFmtId="213"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94" fillId="25"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5" borderId="0" applyNumberFormat="0" applyBorder="0" applyAlignment="0" applyProtection="0"/>
    <xf numFmtId="0" fontId="115" fillId="65" borderId="0" applyNumberFormat="0" applyBorder="0" applyAlignment="0" applyProtection="0"/>
    <xf numFmtId="0" fontId="115" fillId="63" borderId="0" applyNumberFormat="0" applyBorder="0" applyAlignment="0" applyProtection="0"/>
    <xf numFmtId="213" fontId="115" fillId="63" borderId="0" applyNumberFormat="0" applyBorder="0" applyAlignment="0" applyProtection="0"/>
    <xf numFmtId="0" fontId="115" fillId="63" borderId="0" applyNumberFormat="0" applyBorder="0" applyAlignment="0" applyProtection="0"/>
    <xf numFmtId="213" fontId="115" fillId="63" borderId="0" applyNumberFormat="0" applyBorder="0" applyAlignment="0" applyProtection="0"/>
    <xf numFmtId="0" fontId="115" fillId="63" borderId="0" applyNumberFormat="0" applyBorder="0" applyAlignment="0" applyProtection="0"/>
    <xf numFmtId="213" fontId="115" fillId="63" borderId="0" applyNumberFormat="0" applyBorder="0" applyAlignment="0" applyProtection="0"/>
    <xf numFmtId="0" fontId="115" fillId="63" borderId="0" applyNumberFormat="0" applyBorder="0" applyAlignment="0" applyProtection="0"/>
    <xf numFmtId="213"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213" fontId="115" fillId="63" borderId="0" applyNumberFormat="0" applyBorder="0" applyAlignment="0" applyProtection="0"/>
    <xf numFmtId="0" fontId="115" fillId="63" borderId="0" applyNumberFormat="0" applyBorder="0" applyAlignment="0" applyProtection="0"/>
    <xf numFmtId="213" fontId="115" fillId="63" borderId="0" applyNumberFormat="0" applyBorder="0" applyAlignment="0" applyProtection="0"/>
    <xf numFmtId="0" fontId="115" fillId="63" borderId="0" applyNumberFormat="0" applyBorder="0" applyAlignment="0" applyProtection="0"/>
    <xf numFmtId="213" fontId="115" fillId="63" borderId="0" applyNumberFormat="0" applyBorder="0" applyAlignment="0" applyProtection="0"/>
    <xf numFmtId="0" fontId="115" fillId="63" borderId="0" applyNumberFormat="0" applyBorder="0" applyAlignment="0" applyProtection="0"/>
    <xf numFmtId="213" fontId="115" fillId="63" borderId="0" applyNumberFormat="0" applyBorder="0" applyAlignment="0" applyProtection="0"/>
    <xf numFmtId="213"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0" fontId="115" fillId="63" borderId="0" applyNumberFormat="0" applyBorder="0" applyAlignment="0" applyProtection="0"/>
    <xf numFmtId="3" fontId="195" fillId="0" borderId="0"/>
    <xf numFmtId="38" fontId="41" fillId="24" borderId="0" applyNumberFormat="0" applyBorder="0" applyAlignment="0" applyProtection="0"/>
    <xf numFmtId="38" fontId="41" fillId="24" borderId="0" applyNumberFormat="0" applyBorder="0" applyAlignment="0" applyProtection="0"/>
    <xf numFmtId="38" fontId="41" fillId="24" borderId="0" applyNumberFormat="0" applyBorder="0" applyAlignment="0" applyProtection="0"/>
    <xf numFmtId="38" fontId="41" fillId="24" borderId="0" applyNumberFormat="0" applyBorder="0" applyAlignment="0" applyProtection="0"/>
    <xf numFmtId="38" fontId="41" fillId="24" borderId="0" applyNumberFormat="0" applyBorder="0" applyAlignment="0" applyProtection="0"/>
    <xf numFmtId="38" fontId="41" fillId="24" borderId="0" applyNumberFormat="0" applyBorder="0" applyAlignment="0" applyProtection="0"/>
    <xf numFmtId="0" fontId="196" fillId="0" borderId="0">
      <protection locked="0"/>
    </xf>
    <xf numFmtId="0" fontId="196" fillId="0" borderId="0">
      <protection locked="0"/>
    </xf>
    <xf numFmtId="0" fontId="144" fillId="0" borderId="0" applyFont="0" applyFill="0" applyBorder="0" applyAlignment="0" applyProtection="0">
      <alignment horizontal="right"/>
    </xf>
    <xf numFmtId="0" fontId="197" fillId="0" borderId="0" applyNumberFormat="0" applyFill="0" applyBorder="0" applyAlignment="0" applyProtection="0"/>
    <xf numFmtId="213" fontId="197" fillId="0" borderId="0" applyNumberFormat="0" applyFill="0" applyBorder="0" applyAlignment="0" applyProtection="0"/>
    <xf numFmtId="0" fontId="13" fillId="0" borderId="271" applyNumberFormat="0" applyAlignment="0" applyProtection="0">
      <alignment horizontal="left" vertical="center"/>
    </xf>
    <xf numFmtId="213" fontId="13" fillId="0" borderId="271" applyNumberFormat="0" applyAlignment="0" applyProtection="0">
      <alignment horizontal="left" vertical="center"/>
    </xf>
    <xf numFmtId="0" fontId="13" fillId="0" borderId="155">
      <alignment horizontal="left" vertical="center"/>
    </xf>
    <xf numFmtId="0" fontId="13" fillId="0" borderId="155">
      <alignment horizontal="left" vertical="center"/>
    </xf>
    <xf numFmtId="0" fontId="13" fillId="0" borderId="155">
      <alignment horizontal="left" vertical="center"/>
    </xf>
    <xf numFmtId="14" fontId="29" fillId="60" borderId="251">
      <alignment horizontal="center" vertical="center" wrapText="1"/>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8" fillId="0" borderId="272"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8" fillId="0" borderId="272"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9" fillId="0" borderId="238"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8" fillId="0" borderId="272" applyNumberFormat="0" applyFill="0" applyAlignment="0" applyProtection="0"/>
    <xf numFmtId="0" fontId="198" fillId="0" borderId="272" applyNumberFormat="0" applyFill="0" applyAlignment="0" applyProtection="0"/>
    <xf numFmtId="0" fontId="200" fillId="0" borderId="273" applyNumberFormat="0" applyFill="0" applyAlignment="0" applyProtection="0"/>
    <xf numFmtId="0" fontId="44" fillId="0" borderId="0" applyNumberFormat="0" applyFill="0" applyBorder="0" applyAlignment="0" applyProtection="0"/>
    <xf numFmtId="213" fontId="200" fillId="0" borderId="273" applyNumberFormat="0" applyFill="0" applyAlignment="0" applyProtection="0"/>
    <xf numFmtId="0" fontId="44" fillId="0" borderId="0" applyNumberFormat="0" applyFill="0" applyBorder="0" applyAlignment="0" applyProtection="0"/>
    <xf numFmtId="213" fontId="200" fillId="0" borderId="273" applyNumberFormat="0" applyFill="0" applyAlignment="0" applyProtection="0"/>
    <xf numFmtId="0" fontId="44" fillId="0" borderId="0" applyNumberFormat="0" applyFill="0" applyBorder="0" applyAlignment="0" applyProtection="0"/>
    <xf numFmtId="213" fontId="200" fillId="0" borderId="273" applyNumberFormat="0" applyFill="0" applyAlignment="0" applyProtection="0"/>
    <xf numFmtId="0" fontId="44" fillId="0" borderId="0" applyNumberFormat="0" applyFill="0" applyBorder="0" applyAlignment="0" applyProtection="0"/>
    <xf numFmtId="213" fontId="200" fillId="0" borderId="27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200" fillId="0" borderId="273" applyNumberFormat="0" applyFill="0" applyAlignment="0" applyProtection="0"/>
    <xf numFmtId="0" fontId="199" fillId="0" borderId="238" applyNumberFormat="0" applyFill="0" applyAlignment="0" applyProtection="0"/>
    <xf numFmtId="41" fontId="201"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98" fillId="0" borderId="272" applyNumberFormat="0" applyFill="0" applyAlignment="0" applyProtection="0"/>
    <xf numFmtId="0" fontId="198" fillId="0" borderId="272" applyNumberFormat="0" applyFill="0" applyAlignment="0" applyProtection="0"/>
    <xf numFmtId="0" fontId="44" fillId="0" borderId="0" applyNumberFormat="0" applyFill="0" applyBorder="0" applyAlignment="0" applyProtection="0"/>
    <xf numFmtId="213" fontId="200" fillId="0" borderId="273" applyNumberFormat="0" applyFill="0" applyAlignment="0" applyProtection="0"/>
    <xf numFmtId="0" fontId="44" fillId="0" borderId="0" applyNumberFormat="0" applyFill="0" applyBorder="0" applyAlignment="0" applyProtection="0"/>
    <xf numFmtId="213" fontId="200" fillId="0" borderId="273" applyNumberFormat="0" applyFill="0" applyAlignment="0" applyProtection="0"/>
    <xf numFmtId="0" fontId="44" fillId="0" borderId="0" applyNumberFormat="0" applyFill="0" applyBorder="0" applyAlignment="0" applyProtection="0"/>
    <xf numFmtId="213" fontId="200" fillId="0" borderId="273" applyNumberFormat="0" applyFill="0" applyAlignment="0" applyProtection="0"/>
    <xf numFmtId="0" fontId="44" fillId="0" borderId="0" applyNumberFormat="0" applyFill="0" applyBorder="0" applyAlignment="0" applyProtection="0"/>
    <xf numFmtId="213" fontId="200" fillId="0" borderId="27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213" fontId="200" fillId="0" borderId="273" applyNumberFormat="0" applyFill="0" applyAlignment="0" applyProtection="0"/>
    <xf numFmtId="0" fontId="44" fillId="0" borderId="0" applyNumberFormat="0" applyFill="0" applyBorder="0" applyAlignment="0" applyProtection="0"/>
    <xf numFmtId="213" fontId="200" fillId="0" borderId="273" applyNumberFormat="0" applyFill="0" applyAlignment="0" applyProtection="0"/>
    <xf numFmtId="0" fontId="44" fillId="0" borderId="0" applyNumberFormat="0" applyFill="0" applyBorder="0" applyAlignment="0" applyProtection="0"/>
    <xf numFmtId="213" fontId="200" fillId="0" borderId="273" applyNumberFormat="0" applyFill="0" applyAlignment="0" applyProtection="0"/>
    <xf numFmtId="0" fontId="200" fillId="0" borderId="273" applyNumberFormat="0" applyFill="0" applyAlignment="0" applyProtection="0"/>
    <xf numFmtId="213" fontId="200" fillId="0" borderId="273" applyNumberFormat="0" applyFill="0" applyAlignment="0" applyProtection="0"/>
    <xf numFmtId="213" fontId="200" fillId="0" borderId="27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02" fillId="0" borderId="274"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02" fillId="0" borderId="274"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03" fillId="0" borderId="239"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13" fontId="204" fillId="0" borderId="27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04" fillId="0" borderId="275" applyNumberFormat="0" applyFill="0" applyAlignment="0" applyProtection="0"/>
    <xf numFmtId="0" fontId="13" fillId="0" borderId="0" applyNumberFormat="0" applyFill="0" applyBorder="0" applyAlignment="0" applyProtection="0"/>
    <xf numFmtId="213" fontId="204" fillId="0" borderId="275" applyNumberFormat="0" applyFill="0" applyAlignment="0" applyProtection="0"/>
    <xf numFmtId="0" fontId="13" fillId="0" borderId="0" applyNumberFormat="0" applyFill="0" applyBorder="0" applyAlignment="0" applyProtection="0"/>
    <xf numFmtId="213" fontId="204" fillId="0" borderId="275" applyNumberFormat="0" applyFill="0" applyAlignment="0" applyProtection="0"/>
    <xf numFmtId="0" fontId="13" fillId="0" borderId="0" applyNumberFormat="0" applyFill="0" applyBorder="0" applyAlignment="0" applyProtection="0"/>
    <xf numFmtId="213" fontId="204" fillId="0" borderId="27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03" fillId="0" borderId="239" applyNumberFormat="0" applyFill="0" applyAlignment="0" applyProtection="0"/>
    <xf numFmtId="41" fontId="205" fillId="0" borderId="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02" fillId="0" borderId="274" applyNumberFormat="0" applyFill="0" applyAlignment="0" applyProtection="0"/>
    <xf numFmtId="0" fontId="202" fillId="0" borderId="274" applyNumberFormat="0" applyFill="0" applyAlignment="0" applyProtection="0"/>
    <xf numFmtId="0" fontId="13" fillId="0" borderId="0" applyNumberFormat="0" applyFill="0" applyBorder="0" applyAlignment="0" applyProtection="0"/>
    <xf numFmtId="213" fontId="204" fillId="0" borderId="275" applyNumberFormat="0" applyFill="0" applyAlignment="0" applyProtection="0"/>
    <xf numFmtId="0" fontId="13" fillId="0" borderId="0" applyNumberFormat="0" applyFill="0" applyBorder="0" applyAlignment="0" applyProtection="0"/>
    <xf numFmtId="213" fontId="204" fillId="0" borderId="275" applyNumberFormat="0" applyFill="0" applyAlignment="0" applyProtection="0"/>
    <xf numFmtId="0" fontId="13" fillId="0" borderId="0" applyNumberFormat="0" applyFill="0" applyBorder="0" applyAlignment="0" applyProtection="0"/>
    <xf numFmtId="213" fontId="204" fillId="0" borderId="275" applyNumberFormat="0" applyFill="0" applyAlignment="0" applyProtection="0"/>
    <xf numFmtId="0" fontId="13" fillId="0" borderId="0" applyNumberFormat="0" applyFill="0" applyBorder="0" applyAlignment="0" applyProtection="0"/>
    <xf numFmtId="213" fontId="204" fillId="0" borderId="27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13" fontId="204" fillId="0" borderId="275" applyNumberFormat="0" applyFill="0" applyAlignment="0" applyProtection="0"/>
    <xf numFmtId="0" fontId="13" fillId="0" borderId="0" applyNumberFormat="0" applyFill="0" applyBorder="0" applyAlignment="0" applyProtection="0"/>
    <xf numFmtId="213" fontId="204" fillId="0" borderId="275" applyNumberFormat="0" applyFill="0" applyAlignment="0" applyProtection="0"/>
    <xf numFmtId="0" fontId="13" fillId="0" borderId="0" applyNumberFormat="0" applyFill="0" applyBorder="0" applyAlignment="0" applyProtection="0"/>
    <xf numFmtId="213" fontId="204" fillId="0" borderId="275" applyNumberFormat="0" applyFill="0" applyAlignment="0" applyProtection="0"/>
    <xf numFmtId="0" fontId="204" fillId="0" borderId="275" applyNumberFormat="0" applyFill="0" applyAlignment="0" applyProtection="0"/>
    <xf numFmtId="213" fontId="204" fillId="0" borderId="275" applyNumberFormat="0" applyFill="0" applyAlignment="0" applyProtection="0"/>
    <xf numFmtId="213" fontId="204" fillId="0" borderId="27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206" fillId="0" borderId="277"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206" fillId="0" borderId="277"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207" fillId="0" borderId="240"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206" fillId="0" borderId="277" applyNumberFormat="0" applyFill="0" applyAlignment="0" applyProtection="0"/>
    <xf numFmtId="0" fontId="206" fillId="0" borderId="277" applyNumberFormat="0" applyFill="0" applyAlignment="0" applyProtection="0"/>
    <xf numFmtId="0" fontId="166" fillId="0" borderId="276" applyNumberFormat="0" applyFill="0" applyAlignment="0" applyProtection="0"/>
    <xf numFmtId="213" fontId="166" fillId="0" borderId="276" applyNumberFormat="0" applyFill="0" applyAlignment="0" applyProtection="0"/>
    <xf numFmtId="0" fontId="166" fillId="0" borderId="276" applyNumberFormat="0" applyFill="0" applyAlignment="0" applyProtection="0"/>
    <xf numFmtId="213" fontId="166" fillId="0" borderId="276" applyNumberFormat="0" applyFill="0" applyAlignment="0" applyProtection="0"/>
    <xf numFmtId="0" fontId="166" fillId="0" borderId="276" applyNumberFormat="0" applyFill="0" applyAlignment="0" applyProtection="0"/>
    <xf numFmtId="213" fontId="166" fillId="0" borderId="276" applyNumberFormat="0" applyFill="0" applyAlignment="0" applyProtection="0"/>
    <xf numFmtId="0" fontId="166" fillId="0" borderId="276" applyNumberFormat="0" applyFill="0" applyAlignment="0" applyProtection="0"/>
    <xf numFmtId="213"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207" fillId="0" borderId="240" applyNumberFormat="0" applyFill="0" applyAlignment="0" applyProtection="0"/>
    <xf numFmtId="37" fontId="208" fillId="0" borderId="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206" fillId="0" borderId="277" applyNumberFormat="0" applyFill="0" applyAlignment="0" applyProtection="0"/>
    <xf numFmtId="0" fontId="206" fillId="0" borderId="277" applyNumberFormat="0" applyFill="0" applyAlignment="0" applyProtection="0"/>
    <xf numFmtId="0" fontId="166" fillId="0" borderId="276" applyNumberFormat="0" applyFill="0" applyAlignment="0" applyProtection="0"/>
    <xf numFmtId="213" fontId="166" fillId="0" borderId="276" applyNumberFormat="0" applyFill="0" applyAlignment="0" applyProtection="0"/>
    <xf numFmtId="0" fontId="166" fillId="0" borderId="276" applyNumberFormat="0" applyFill="0" applyAlignment="0" applyProtection="0"/>
    <xf numFmtId="213" fontId="166" fillId="0" borderId="276" applyNumberFormat="0" applyFill="0" applyAlignment="0" applyProtection="0"/>
    <xf numFmtId="0" fontId="166" fillId="0" borderId="276" applyNumberFormat="0" applyFill="0" applyAlignment="0" applyProtection="0"/>
    <xf numFmtId="213" fontId="166" fillId="0" borderId="276" applyNumberFormat="0" applyFill="0" applyAlignment="0" applyProtection="0"/>
    <xf numFmtId="0" fontId="166" fillId="0" borderId="276" applyNumberFormat="0" applyFill="0" applyAlignment="0" applyProtection="0"/>
    <xf numFmtId="213"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213" fontId="166" fillId="0" borderId="276" applyNumberFormat="0" applyFill="0" applyAlignment="0" applyProtection="0"/>
    <xf numFmtId="0" fontId="166" fillId="0" borderId="276" applyNumberFormat="0" applyFill="0" applyAlignment="0" applyProtection="0"/>
    <xf numFmtId="213" fontId="166" fillId="0" borderId="276" applyNumberFormat="0" applyFill="0" applyAlignment="0" applyProtection="0"/>
    <xf numFmtId="0" fontId="166" fillId="0" borderId="276" applyNumberFormat="0" applyFill="0" applyAlignment="0" applyProtection="0"/>
    <xf numFmtId="213" fontId="166" fillId="0" borderId="276" applyNumberFormat="0" applyFill="0" applyAlignment="0" applyProtection="0"/>
    <xf numFmtId="0" fontId="166" fillId="0" borderId="276" applyNumberFormat="0" applyFill="0" applyAlignment="0" applyProtection="0"/>
    <xf numFmtId="213" fontId="166" fillId="0" borderId="276" applyNumberFormat="0" applyFill="0" applyAlignment="0" applyProtection="0"/>
    <xf numFmtId="213"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276" applyNumberFormat="0" applyFill="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20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20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207"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6" fillId="0" borderId="0" applyNumberFormat="0" applyFill="0" applyBorder="0" applyAlignment="0" applyProtection="0"/>
    <xf numFmtId="213" fontId="166" fillId="0" borderId="0" applyNumberFormat="0" applyFill="0" applyBorder="0" applyAlignment="0" applyProtection="0"/>
    <xf numFmtId="0" fontId="166" fillId="0" borderId="0" applyNumberFormat="0" applyFill="0" applyBorder="0" applyAlignment="0" applyProtection="0"/>
    <xf numFmtId="213" fontId="166" fillId="0" borderId="0" applyNumberFormat="0" applyFill="0" applyBorder="0" applyAlignment="0" applyProtection="0"/>
    <xf numFmtId="0" fontId="166" fillId="0" borderId="0" applyNumberFormat="0" applyFill="0" applyBorder="0" applyAlignment="0" applyProtection="0"/>
    <xf numFmtId="213" fontId="166" fillId="0" borderId="0" applyNumberFormat="0" applyFill="0" applyBorder="0" applyAlignment="0" applyProtection="0"/>
    <xf numFmtId="0" fontId="166" fillId="0" borderId="0" applyNumberFormat="0" applyFill="0" applyBorder="0" applyAlignment="0" applyProtection="0"/>
    <xf numFmtId="213"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207" fillId="0" borderId="0" applyNumberFormat="0" applyFill="0" applyBorder="0" applyAlignment="0" applyProtection="0"/>
    <xf numFmtId="37" fontId="208" fillId="0" borderId="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6" fillId="0" borderId="0" applyNumberFormat="0" applyFill="0" applyBorder="0" applyAlignment="0" applyProtection="0"/>
    <xf numFmtId="213" fontId="166" fillId="0" borderId="0" applyNumberFormat="0" applyFill="0" applyBorder="0" applyAlignment="0" applyProtection="0"/>
    <xf numFmtId="0" fontId="166" fillId="0" borderId="0" applyNumberFormat="0" applyFill="0" applyBorder="0" applyAlignment="0" applyProtection="0"/>
    <xf numFmtId="213" fontId="166" fillId="0" borderId="0" applyNumberFormat="0" applyFill="0" applyBorder="0" applyAlignment="0" applyProtection="0"/>
    <xf numFmtId="0" fontId="166" fillId="0" borderId="0" applyNumberFormat="0" applyFill="0" applyBorder="0" applyAlignment="0" applyProtection="0"/>
    <xf numFmtId="213" fontId="166" fillId="0" borderId="0" applyNumberFormat="0" applyFill="0" applyBorder="0" applyAlignment="0" applyProtection="0"/>
    <xf numFmtId="0" fontId="166" fillId="0" borderId="0" applyNumberFormat="0" applyFill="0" applyBorder="0" applyAlignment="0" applyProtection="0"/>
    <xf numFmtId="213"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213" fontId="166" fillId="0" borderId="0" applyNumberFormat="0" applyFill="0" applyBorder="0" applyAlignment="0" applyProtection="0"/>
    <xf numFmtId="0" fontId="166" fillId="0" borderId="0" applyNumberFormat="0" applyFill="0" applyBorder="0" applyAlignment="0" applyProtection="0"/>
    <xf numFmtId="213" fontId="166" fillId="0" borderId="0" applyNumberFormat="0" applyFill="0" applyBorder="0" applyAlignment="0" applyProtection="0"/>
    <xf numFmtId="0" fontId="166" fillId="0" borderId="0" applyNumberFormat="0" applyFill="0" applyBorder="0" applyAlignment="0" applyProtection="0"/>
    <xf numFmtId="213" fontId="166" fillId="0" borderId="0" applyNumberFormat="0" applyFill="0" applyBorder="0" applyAlignment="0" applyProtection="0"/>
    <xf numFmtId="0" fontId="166" fillId="0" borderId="0" applyNumberFormat="0" applyFill="0" applyBorder="0" applyAlignment="0" applyProtection="0"/>
    <xf numFmtId="213" fontId="166" fillId="0" borderId="0" applyNumberFormat="0" applyFill="0" applyBorder="0" applyAlignment="0" applyProtection="0"/>
    <xf numFmtId="213"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294" fontId="209" fillId="0" borderId="0">
      <alignment horizontal="right"/>
    </xf>
    <xf numFmtId="294" fontId="209" fillId="0" borderId="0">
      <alignment horizontal="left"/>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295" fontId="18" fillId="0" borderId="0">
      <protection locked="0"/>
    </xf>
    <xf numFmtId="0" fontId="210" fillId="0" borderId="0"/>
    <xf numFmtId="49" fontId="211" fillId="59" borderId="130">
      <alignment horizontal="centerContinuous" vertical="center"/>
    </xf>
    <xf numFmtId="38" fontId="94" fillId="59" borderId="0"/>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213"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251">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213"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61" fillId="0" borderId="0">
      <alignment horizontal="center"/>
    </xf>
    <xf numFmtId="0" fontId="18" fillId="0" borderId="0" applyNumberFormat="0" applyFill="0" applyBorder="0" applyProtection="0">
      <alignment wrapText="1"/>
    </xf>
    <xf numFmtId="0" fontId="18" fillId="0" borderId="0" applyNumberFormat="0" applyFill="0" applyBorder="0" applyProtection="0">
      <alignment horizontal="justify" vertical="top" wrapText="1"/>
    </xf>
    <xf numFmtId="296" fontId="73" fillId="0" borderId="0">
      <alignment horizontal="left"/>
    </xf>
    <xf numFmtId="37" fontId="71" fillId="24" borderId="0" applyNumberFormat="0" applyFont="0" applyBorder="0" applyAlignment="0" applyProtection="0"/>
    <xf numFmtId="184" fontId="18" fillId="0" borderId="0"/>
    <xf numFmtId="184" fontId="18" fillId="0" borderId="0"/>
    <xf numFmtId="184" fontId="18" fillId="0" borderId="0"/>
    <xf numFmtId="0" fontId="189" fillId="6" borderId="0" applyNumberFormat="0" applyFont="0" applyBorder="0" applyAlignment="0" applyProtection="0"/>
    <xf numFmtId="184" fontId="18" fillId="0" borderId="0"/>
    <xf numFmtId="0" fontId="212" fillId="0" borderId="0" applyNumberFormat="0" applyFill="0" applyBorder="0" applyAlignment="0" applyProtection="0"/>
    <xf numFmtId="0" fontId="82" fillId="6" borderId="0" applyNumberFormat="0" applyFill="0" applyBorder="0" applyAlignment="0" applyProtection="0"/>
    <xf numFmtId="0" fontId="82" fillId="6" borderId="0" applyNumberFormat="0" applyFill="0" applyBorder="0" applyAlignment="0" applyProtection="0"/>
    <xf numFmtId="0" fontId="82" fillId="6" borderId="0" applyNumberFormat="0" applyFill="0" applyBorder="0" applyAlignment="0" applyProtection="0"/>
    <xf numFmtId="0" fontId="82" fillId="6" borderId="0" applyNumberFormat="0" applyFill="0" applyBorder="0" applyAlignment="0" applyProtection="0"/>
    <xf numFmtId="175" fontId="213" fillId="0" borderId="0" applyNumberFormat="0" applyFill="0" applyBorder="0" applyAlignment="0">
      <protection locked="0" hidden="1"/>
    </xf>
    <xf numFmtId="0" fontId="10" fillId="0" borderId="278" applyNumberFormat="0" applyFill="0" applyAlignment="0" applyProtection="0"/>
    <xf numFmtId="213" fontId="10" fillId="0" borderId="278" applyNumberFormat="0" applyFill="0" applyAlignment="0" applyProtection="0"/>
    <xf numFmtId="0" fontId="214" fillId="0" borderId="0" applyNumberFormat="0" applyFill="0" applyBorder="0" applyAlignment="0" applyProtection="0">
      <alignment vertical="top"/>
      <protection locked="0"/>
    </xf>
    <xf numFmtId="0" fontId="215" fillId="0" borderId="0" applyNumberFormat="0" applyFill="0" applyBorder="0" applyAlignment="0" applyProtection="0">
      <alignment vertical="top"/>
      <protection locked="0"/>
    </xf>
    <xf numFmtId="0" fontId="216" fillId="0" borderId="0" applyNumberFormat="0" applyFill="0" applyBorder="0" applyAlignment="0" applyProtection="0">
      <alignment vertical="top"/>
      <protection locked="0"/>
    </xf>
    <xf numFmtId="0" fontId="217" fillId="0" borderId="0" applyNumberFormat="0" applyFill="0" applyBorder="0" applyAlignment="0" applyProtection="0">
      <alignment vertical="top"/>
      <protection locked="0"/>
    </xf>
    <xf numFmtId="0" fontId="218" fillId="0" borderId="0" applyNumberFormat="0" applyFill="0" applyBorder="0" applyAlignment="0" applyProtection="0">
      <alignment vertical="top"/>
      <protection locked="0"/>
    </xf>
    <xf numFmtId="0" fontId="219" fillId="0" borderId="0" applyNumberFormat="0" applyFill="0" applyBorder="0" applyAlignment="0" applyProtection="0">
      <alignment vertical="top"/>
      <protection locked="0"/>
    </xf>
    <xf numFmtId="0" fontId="220" fillId="0" borderId="0" applyNumberFormat="0" applyFill="0" applyBorder="0" applyAlignment="0" applyProtection="0">
      <alignment vertical="top"/>
      <protection locked="0"/>
    </xf>
    <xf numFmtId="0" fontId="220" fillId="0" borderId="0" applyNumberFormat="0" applyFill="0" applyBorder="0" applyAlignment="0" applyProtection="0">
      <alignment vertical="top"/>
      <protection locked="0"/>
    </xf>
    <xf numFmtId="0" fontId="220" fillId="0" borderId="0" applyNumberFormat="0" applyFill="0" applyBorder="0" applyAlignment="0" applyProtection="0">
      <alignment vertical="top"/>
      <protection locked="0"/>
    </xf>
    <xf numFmtId="0" fontId="221" fillId="0" borderId="0" applyNumberFormat="0" applyFill="0" applyBorder="0" applyAlignment="0" applyProtection="0">
      <alignment vertical="top"/>
      <protection locked="0"/>
    </xf>
    <xf numFmtId="297" fontId="18" fillId="0" borderId="0" applyBorder="0" applyAlignment="0" applyProtection="0"/>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8" fillId="24" borderId="130" applyAlignment="0">
      <alignment horizontal="center"/>
    </xf>
    <xf numFmtId="0" fontId="100" fillId="62" borderId="0" applyNumberFormat="0" applyBorder="0" applyAlignment="0" applyProtection="0"/>
    <xf numFmtId="0" fontId="100" fillId="62" borderId="0" applyNumberFormat="0" applyBorder="0" applyAlignment="0" applyProtection="0"/>
    <xf numFmtId="0" fontId="142" fillId="59" borderId="0">
      <alignment horizontal="left" wrapText="1"/>
    </xf>
    <xf numFmtId="37" fontId="151" fillId="59" borderId="254" applyNumberFormat="0" applyAlignment="0"/>
    <xf numFmtId="0" fontId="20" fillId="6" borderId="254" applyNumberFormat="0" applyAlignment="0"/>
    <xf numFmtId="0" fontId="20" fillId="6" borderId="254" applyNumberFormat="0" applyAlignment="0"/>
    <xf numFmtId="0" fontId="20" fillId="6" borderId="254" applyNumberFormat="0" applyAlignment="0"/>
    <xf numFmtId="0" fontId="20" fillId="6" borderId="254" applyNumberFormat="0" applyAlignment="0"/>
    <xf numFmtId="0" fontId="20" fillId="6" borderId="254" applyNumberFormat="0" applyAlignment="0"/>
    <xf numFmtId="210" fontId="18" fillId="110" borderId="254" applyAlignment="0">
      <protection locked="0"/>
    </xf>
    <xf numFmtId="292" fontId="18" fillId="59" borderId="254" applyAlignment="0">
      <protection locked="0"/>
    </xf>
    <xf numFmtId="298" fontId="20" fillId="6" borderId="254" applyFont="0" applyAlignment="0">
      <protection locked="0"/>
    </xf>
    <xf numFmtId="298" fontId="20" fillId="6" borderId="254" applyFont="0" applyAlignment="0">
      <protection locked="0"/>
    </xf>
    <xf numFmtId="298" fontId="20" fillId="6" borderId="254" applyFont="0" applyAlignment="0">
      <protection locked="0"/>
    </xf>
    <xf numFmtId="298" fontId="20" fillId="6" borderId="254" applyFont="0" applyAlignment="0">
      <protection locked="0"/>
    </xf>
    <xf numFmtId="210" fontId="18" fillId="59" borderId="254" applyAlignment="0">
      <protection locked="0"/>
    </xf>
    <xf numFmtId="37" fontId="18" fillId="110" borderId="254">
      <alignment horizontal="center"/>
      <protection locked="0"/>
    </xf>
    <xf numFmtId="298" fontId="20" fillId="6" borderId="254" applyNumberFormat="0" applyFont="0" applyAlignment="0">
      <protection locked="0"/>
    </xf>
    <xf numFmtId="298" fontId="20" fillId="6" borderId="254" applyNumberFormat="0" applyFont="0" applyAlignment="0">
      <protection locked="0"/>
    </xf>
    <xf numFmtId="298" fontId="20" fillId="6" borderId="254" applyNumberFormat="0" applyFont="0" applyAlignment="0">
      <protection locked="0"/>
    </xf>
    <xf numFmtId="298" fontId="20" fillId="6" borderId="254" applyNumberFormat="0" applyFont="0" applyAlignment="0">
      <protection locked="0"/>
    </xf>
    <xf numFmtId="0" fontId="18" fillId="59" borderId="254" applyAlignment="0">
      <protection locked="0"/>
    </xf>
    <xf numFmtId="37" fontId="18" fillId="24" borderId="0" applyBorder="0"/>
    <xf numFmtId="37" fontId="179" fillId="119" borderId="247">
      <alignment wrapText="1"/>
    </xf>
    <xf numFmtId="37" fontId="18" fillId="24" borderId="279" applyBorder="0"/>
    <xf numFmtId="184" fontId="18" fillId="24" borderId="0">
      <alignment wrapText="1"/>
    </xf>
    <xf numFmtId="37" fontId="18" fillId="110" borderId="254" applyNumberFormat="0" applyAlignment="0">
      <protection locked="0"/>
    </xf>
    <xf numFmtId="298" fontId="20" fillId="6" borderId="254" applyNumberFormat="0" applyFont="0" applyAlignment="0">
      <protection locked="0"/>
    </xf>
    <xf numFmtId="298" fontId="20" fillId="6" borderId="254" applyNumberFormat="0" applyFont="0" applyAlignment="0">
      <protection locked="0"/>
    </xf>
    <xf numFmtId="298" fontId="20" fillId="6" borderId="254" applyNumberFormat="0" applyFont="0" applyAlignment="0">
      <protection locked="0"/>
    </xf>
    <xf numFmtId="298" fontId="20" fillId="6" borderId="254" applyNumberFormat="0" applyFont="0" applyAlignment="0">
      <protection locked="0"/>
    </xf>
    <xf numFmtId="37" fontId="18" fillId="59" borderId="254" applyNumberFormat="0" applyAlignment="0">
      <protection locked="0"/>
    </xf>
    <xf numFmtId="10" fontId="18" fillId="120" borderId="0" applyBorder="0" applyAlignment="0">
      <protection locked="0"/>
    </xf>
    <xf numFmtId="10" fontId="20" fillId="6" borderId="254" applyFont="0" applyBorder="0" applyAlignment="0">
      <protection locked="0"/>
    </xf>
    <xf numFmtId="10" fontId="20" fillId="6" borderId="254" applyFont="0" applyBorder="0" applyAlignment="0">
      <protection locked="0"/>
    </xf>
    <xf numFmtId="10" fontId="20" fillId="6" borderId="254" applyFont="0" applyBorder="0" applyAlignment="0">
      <protection locked="0"/>
    </xf>
    <xf numFmtId="10" fontId="20" fillId="6" borderId="254" applyFont="0" applyBorder="0" applyAlignment="0">
      <protection locked="0"/>
    </xf>
    <xf numFmtId="10" fontId="18" fillId="59" borderId="0" applyBorder="0" applyAlignment="0">
      <protection locked="0"/>
    </xf>
    <xf numFmtId="37" fontId="18" fillId="24" borderId="88" applyNumberFormat="0" applyBorder="0" applyAlignment="0"/>
    <xf numFmtId="37" fontId="18" fillId="24" borderId="88" applyNumberFormat="0" applyBorder="0" applyAlignment="0"/>
    <xf numFmtId="5" fontId="18" fillId="59" borderId="254" applyAlignment="0">
      <protection locked="0"/>
    </xf>
    <xf numFmtId="5" fontId="20" fillId="6" borderId="254" applyFont="0" applyAlignment="0">
      <protection locked="0"/>
    </xf>
    <xf numFmtId="5" fontId="20" fillId="6" borderId="254" applyFont="0" applyAlignment="0">
      <protection locked="0"/>
    </xf>
    <xf numFmtId="5" fontId="20" fillId="6" borderId="254" applyFont="0" applyAlignment="0">
      <protection locked="0"/>
    </xf>
    <xf numFmtId="5" fontId="20" fillId="6" borderId="254" applyFont="0" applyAlignment="0">
      <protection locked="0"/>
    </xf>
    <xf numFmtId="5" fontId="18" fillId="59" borderId="254" applyFont="0" applyAlignment="0">
      <protection locked="0"/>
    </xf>
    <xf numFmtId="37" fontId="18" fillId="59" borderId="254" applyNumberFormat="0" applyAlignment="0">
      <protection locked="0"/>
    </xf>
    <xf numFmtId="5" fontId="20" fillId="6" borderId="254" applyNumberFormat="0" applyFont="0" applyAlignment="0">
      <protection locked="0"/>
    </xf>
    <xf numFmtId="5" fontId="20" fillId="6" borderId="254" applyNumberFormat="0" applyFont="0" applyAlignment="0">
      <protection locked="0"/>
    </xf>
    <xf numFmtId="5" fontId="20" fillId="6" borderId="254" applyNumberFormat="0" applyFont="0" applyAlignment="0">
      <protection locked="0"/>
    </xf>
    <xf numFmtId="5" fontId="20" fillId="6" borderId="254" applyNumberFormat="0" applyFont="0" applyAlignment="0">
      <protection locked="0"/>
    </xf>
    <xf numFmtId="37" fontId="18" fillId="59" borderId="254" applyNumberFormat="0">
      <alignment horizontal="right"/>
      <protection locked="0"/>
    </xf>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0" fontId="41" fillId="59" borderId="130" applyNumberFormat="0" applyBorder="0" applyAlignment="0" applyProtection="0"/>
    <xf numFmtId="10" fontId="41" fillId="59" borderId="130" applyNumberFormat="0" applyBorder="0" applyAlignment="0" applyProtection="0"/>
    <xf numFmtId="10" fontId="41" fillId="59" borderId="130" applyNumberFormat="0" applyBorder="0" applyAlignment="0" applyProtection="0"/>
    <xf numFmtId="10" fontId="41" fillId="59" borderId="130" applyNumberFormat="0" applyBorder="0" applyAlignment="0" applyProtection="0"/>
    <xf numFmtId="10" fontId="41" fillId="59" borderId="130" applyNumberFormat="0" applyBorder="0" applyAlignment="0" applyProtection="0"/>
    <xf numFmtId="10" fontId="41" fillId="59" borderId="130" applyNumberFormat="0" applyBorder="0" applyAlignment="0" applyProtection="0"/>
    <xf numFmtId="0" fontId="68" fillId="28" borderId="241" applyNumberFormat="0" applyAlignment="0" applyProtection="0"/>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0" fontId="68" fillId="28" borderId="241" applyNumberFormat="0" applyAlignment="0" applyProtection="0"/>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222" fillId="28" borderId="241" applyNumberFormat="0" applyAlignment="0" applyProtection="0"/>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0" fontId="169" fillId="72" borderId="256" applyNumberFormat="0" applyAlignment="0" applyProtection="0"/>
    <xf numFmtId="0" fontId="169" fillId="72" borderId="256" applyNumberFormat="0" applyAlignment="0" applyProtection="0"/>
    <xf numFmtId="0" fontId="169" fillId="66" borderId="256" applyNumberFormat="0" applyAlignment="0" applyProtection="0"/>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0" fontId="68" fillId="28" borderId="241" applyNumberFormat="0" applyAlignment="0" applyProtection="0"/>
    <xf numFmtId="300" fontId="223" fillId="0" borderId="0" applyNumberFormat="0" applyFill="0" applyBorder="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0" fontId="169" fillId="72" borderId="256" applyNumberFormat="0" applyAlignment="0" applyProtection="0"/>
    <xf numFmtId="0" fontId="169" fillId="72" borderId="256" applyNumberFormat="0" applyAlignment="0" applyProtection="0"/>
    <xf numFmtId="0" fontId="169" fillId="66" borderId="256" applyNumberFormat="0" applyAlignment="0" applyProtection="0"/>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300" fontId="223" fillId="0" borderId="0" applyNumberFormat="0" applyFill="0" applyBorder="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299" fontId="175" fillId="121" borderId="280" applyNumberFormat="0" applyAlignment="0" applyProtection="0">
      <alignment vertical="center"/>
    </xf>
    <xf numFmtId="299" fontId="175" fillId="121" borderId="280" applyNumberFormat="0" applyAlignment="0" applyProtection="0">
      <alignment vertical="center"/>
    </xf>
    <xf numFmtId="299" fontId="175" fillId="121" borderId="280" applyNumberFormat="0" applyAlignment="0" applyProtection="0">
      <alignment vertical="center"/>
    </xf>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0" fontId="68" fillId="28" borderId="241" applyNumberFormat="0" applyAlignment="0" applyProtection="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301" fontId="18" fillId="122" borderId="0"/>
    <xf numFmtId="176" fontId="41" fillId="59" borderId="0" applyNumberFormat="0" applyFont="0" applyBorder="0" applyAlignment="0" applyProtection="0">
      <alignment horizontal="center"/>
      <protection locked="0"/>
    </xf>
    <xf numFmtId="174" fontId="41" fillId="59" borderId="88" applyNumberFormat="0" applyFont="0" applyAlignment="0" applyProtection="0">
      <alignment horizontal="center"/>
      <protection locked="0"/>
    </xf>
    <xf numFmtId="37" fontId="224" fillId="0" borderId="25" applyNumberFormat="0" applyBorder="0"/>
    <xf numFmtId="0" fontId="225" fillId="0" borderId="0" applyNumberFormat="0" applyAlignment="0"/>
    <xf numFmtId="0" fontId="225" fillId="0" borderId="0" applyNumberFormat="0" applyAlignment="0"/>
    <xf numFmtId="0" fontId="225" fillId="0" borderId="0" applyNumberFormat="0" applyAlignment="0"/>
    <xf numFmtId="213" fontId="225" fillId="0" borderId="0" applyNumberFormat="0" applyAlignment="0"/>
    <xf numFmtId="0" fontId="226" fillId="0" borderId="0" applyNumberFormat="0" applyAlignment="0"/>
    <xf numFmtId="213" fontId="227" fillId="0" borderId="0" applyNumberFormat="0" applyFill="0" applyBorder="0" applyAlignment="0" applyProtection="0"/>
    <xf numFmtId="0" fontId="228" fillId="123" borderId="0" applyNumberFormat="0"/>
    <xf numFmtId="0" fontId="100" fillId="62" borderId="0" applyNumberFormat="0" applyBorder="0" applyAlignment="0" applyProtection="0"/>
    <xf numFmtId="302" fontId="229" fillId="0" borderId="97"/>
    <xf numFmtId="302" fontId="229" fillId="0" borderId="97"/>
    <xf numFmtId="302" fontId="229" fillId="0" borderId="97"/>
    <xf numFmtId="302" fontId="229" fillId="0" borderId="97"/>
    <xf numFmtId="303" fontId="229" fillId="0" borderId="97"/>
    <xf numFmtId="303" fontId="229" fillId="0" borderId="97"/>
    <xf numFmtId="303" fontId="229" fillId="0" borderId="97"/>
    <xf numFmtId="303" fontId="229" fillId="0" borderId="97"/>
    <xf numFmtId="304" fontId="229" fillId="0" borderId="97" applyFill="0" applyBorder="0"/>
    <xf numFmtId="304" fontId="229" fillId="0" borderId="97" applyFill="0" applyBorder="0"/>
    <xf numFmtId="304" fontId="229" fillId="0" borderId="97" applyFill="0" applyBorder="0"/>
    <xf numFmtId="304" fontId="229" fillId="0" borderId="97" applyFill="0" applyBorder="0"/>
    <xf numFmtId="305" fontId="229" fillId="0" borderId="97"/>
    <xf numFmtId="305" fontId="229" fillId="0" borderId="97"/>
    <xf numFmtId="305" fontId="229" fillId="0" borderId="97"/>
    <xf numFmtId="305" fontId="229" fillId="0" borderId="97"/>
    <xf numFmtId="306" fontId="229" fillId="0" borderId="97"/>
    <xf numFmtId="306" fontId="229" fillId="0" borderId="97"/>
    <xf numFmtId="306" fontId="229" fillId="0" borderId="97"/>
    <xf numFmtId="306" fontId="229" fillId="0" borderId="97"/>
    <xf numFmtId="307" fontId="229" fillId="0" borderId="97"/>
    <xf numFmtId="307" fontId="229" fillId="0" borderId="97"/>
    <xf numFmtId="307" fontId="229" fillId="0" borderId="97"/>
    <xf numFmtId="307" fontId="229" fillId="0" borderId="97"/>
    <xf numFmtId="308" fontId="229" fillId="0" borderId="281"/>
    <xf numFmtId="308" fontId="229" fillId="0" borderId="281"/>
    <xf numFmtId="308" fontId="229" fillId="0" borderId="281"/>
    <xf numFmtId="308" fontId="229" fillId="0" borderId="281"/>
    <xf numFmtId="309" fontId="229" fillId="0" borderId="97"/>
    <xf numFmtId="309" fontId="229" fillId="0" borderId="97"/>
    <xf numFmtId="309" fontId="229" fillId="0" borderId="97"/>
    <xf numFmtId="309" fontId="229" fillId="0" borderId="97"/>
    <xf numFmtId="310" fontId="229" fillId="0" borderId="97">
      <alignment horizontal="right"/>
    </xf>
    <xf numFmtId="310" fontId="229" fillId="0" borderId="97">
      <alignment horizontal="right"/>
    </xf>
    <xf numFmtId="310" fontId="229" fillId="0" borderId="97">
      <alignment horizontal="right"/>
    </xf>
    <xf numFmtId="310" fontId="229" fillId="0" borderId="97">
      <alignment horizontal="right"/>
    </xf>
    <xf numFmtId="311" fontId="229" fillId="0" borderId="97">
      <alignment horizontal="right"/>
    </xf>
    <xf numFmtId="311" fontId="229" fillId="0" borderId="97">
      <alignment horizontal="right"/>
    </xf>
    <xf numFmtId="311" fontId="229" fillId="0" borderId="97">
      <alignment horizontal="right"/>
    </xf>
    <xf numFmtId="311" fontId="229" fillId="0" borderId="97">
      <alignment horizontal="right"/>
    </xf>
    <xf numFmtId="312" fontId="229" fillId="0" borderId="97"/>
    <xf numFmtId="312" fontId="229" fillId="0" borderId="97"/>
    <xf numFmtId="312" fontId="229" fillId="0" borderId="97"/>
    <xf numFmtId="312" fontId="229" fillId="0" borderId="97"/>
    <xf numFmtId="0" fontId="18" fillId="124" borderId="0"/>
    <xf numFmtId="0" fontId="18" fillId="0" borderId="97">
      <alignment horizontal="left"/>
    </xf>
    <xf numFmtId="313" fontId="229" fillId="0" borderId="97"/>
    <xf numFmtId="313" fontId="229" fillId="0" borderId="97"/>
    <xf numFmtId="313" fontId="229" fillId="0" borderId="97"/>
    <xf numFmtId="313" fontId="229" fillId="0" borderId="97"/>
    <xf numFmtId="314" fontId="229" fillId="0" borderId="97"/>
    <xf numFmtId="314" fontId="229" fillId="0" borderId="97"/>
    <xf numFmtId="314" fontId="229" fillId="0" borderId="97"/>
    <xf numFmtId="314" fontId="229" fillId="0" borderId="97"/>
    <xf numFmtId="315" fontId="229" fillId="0" borderId="97"/>
    <xf numFmtId="315" fontId="229" fillId="0" borderId="97"/>
    <xf numFmtId="315" fontId="229" fillId="0" borderId="97"/>
    <xf numFmtId="315" fontId="229" fillId="0" borderId="97"/>
    <xf numFmtId="0" fontId="29" fillId="0" borderId="282"/>
    <xf numFmtId="0" fontId="29" fillId="0" borderId="282"/>
    <xf numFmtId="0" fontId="29" fillId="0" borderId="282"/>
    <xf numFmtId="0" fontId="29" fillId="0" borderId="282"/>
    <xf numFmtId="275" fontId="18" fillId="0" borderId="0" applyFont="0" applyFill="0" applyBorder="0" applyAlignment="0" applyProtection="0"/>
    <xf numFmtId="276" fontId="18" fillId="0" borderId="0" applyFont="0" applyFill="0" applyBorder="0" applyAlignment="0" applyProtection="0"/>
    <xf numFmtId="0" fontId="140" fillId="0" borderId="0" applyFill="0" applyBorder="0" applyAlignment="0"/>
    <xf numFmtId="316" fontId="116" fillId="0" borderId="0">
      <alignment vertical="center"/>
    </xf>
    <xf numFmtId="0" fontId="230" fillId="125" borderId="46"/>
    <xf numFmtId="173" fontId="97" fillId="0" borderId="0">
      <alignment horizontal="left"/>
    </xf>
    <xf numFmtId="49" fontId="131" fillId="0" borderId="0"/>
    <xf numFmtId="0" fontId="137" fillId="99" borderId="0">
      <alignment horizontal="left"/>
    </xf>
    <xf numFmtId="0" fontId="42" fillId="6" borderId="0">
      <alignment horizontal="left"/>
    </xf>
    <xf numFmtId="0" fontId="41" fillId="24" borderId="0"/>
    <xf numFmtId="213" fontId="41" fillId="24" borderId="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0"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231" fillId="0" borderId="243"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213" fontId="129" fillId="0" borderId="258" applyNumberFormat="0" applyFill="0" applyAlignment="0" applyProtection="0"/>
    <xf numFmtId="0" fontId="129" fillId="0" borderId="258" applyNumberFormat="0" applyFill="0" applyAlignment="0" applyProtection="0"/>
    <xf numFmtId="213"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213"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232" fillId="0" borderId="243"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213" fontId="129" fillId="0" borderId="258" applyNumberFormat="0" applyFill="0" applyAlignment="0" applyProtection="0"/>
    <xf numFmtId="0" fontId="129" fillId="0" borderId="258" applyNumberFormat="0" applyFill="0" applyAlignment="0" applyProtection="0"/>
    <xf numFmtId="213"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213"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213" fontId="129" fillId="0" borderId="258" applyNumberFormat="0" applyFill="0" applyAlignment="0" applyProtection="0"/>
    <xf numFmtId="0" fontId="129" fillId="0" borderId="258" applyNumberFormat="0" applyFill="0" applyAlignment="0" applyProtection="0"/>
    <xf numFmtId="213" fontId="129" fillId="0" borderId="258" applyNumberFormat="0" applyFill="0" applyAlignment="0" applyProtection="0"/>
    <xf numFmtId="0" fontId="129" fillId="0" borderId="258" applyNumberFormat="0" applyFill="0" applyAlignment="0" applyProtection="0"/>
    <xf numFmtId="213" fontId="129" fillId="0" borderId="258" applyNumberFormat="0" applyFill="0" applyAlignment="0" applyProtection="0"/>
    <xf numFmtId="213"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0" fontId="99" fillId="0" borderId="283" applyNumberFormat="0" applyFill="0" applyAlignment="0" applyProtection="0"/>
    <xf numFmtId="0" fontId="129" fillId="0" borderId="258" applyNumberFormat="0" applyFill="0" applyAlignment="0" applyProtection="0"/>
    <xf numFmtId="0" fontId="129" fillId="0" borderId="258" applyNumberFormat="0" applyFill="0" applyAlignment="0" applyProtection="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01" fontId="18" fillId="99" borderId="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317" fontId="18" fillId="0" borderId="0" applyFont="0" applyFill="0" applyBorder="0" applyAlignment="0" applyProtection="0"/>
    <xf numFmtId="14" fontId="233" fillId="0" borderId="0">
      <alignment horizontal="center"/>
    </xf>
    <xf numFmtId="0" fontId="20" fillId="0" borderId="99">
      <alignment horizontal="left"/>
      <protection locked="0"/>
    </xf>
    <xf numFmtId="0" fontId="20" fillId="0" borderId="99">
      <alignment horizontal="left"/>
      <protection locked="0"/>
    </xf>
    <xf numFmtId="0" fontId="20" fillId="0" borderId="99">
      <alignment horizontal="left"/>
      <protection locked="0"/>
    </xf>
    <xf numFmtId="0" fontId="20" fillId="0" borderId="99">
      <alignment horizontal="left"/>
      <protection locked="0"/>
    </xf>
    <xf numFmtId="0" fontId="234" fillId="6" borderId="99">
      <alignment horizontal="left"/>
      <protection locked="0"/>
    </xf>
    <xf numFmtId="0" fontId="20" fillId="0" borderId="99">
      <alignment horizontal="left"/>
      <protection locked="0"/>
    </xf>
    <xf numFmtId="179" fontId="205" fillId="126" borderId="13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0" fontId="18" fillId="24" borderId="0" applyNumberFormat="0" applyFont="0" applyBorder="0" applyAlignment="0" applyProtection="0"/>
    <xf numFmtId="38" fontId="73" fillId="0" borderId="0" applyFont="0" applyFill="0" applyBorder="0" applyAlignment="0" applyProtection="0"/>
    <xf numFmtId="237" fontId="18" fillId="0" borderId="0" applyFont="0" applyFill="0" applyBorder="0" applyAlignment="0" applyProtection="0"/>
    <xf numFmtId="43" fontId="18" fillId="0" borderId="0" applyFont="0" applyFill="0" applyBorder="0" applyAlignment="0" applyProtection="0"/>
    <xf numFmtId="0" fontId="41" fillId="101" borderId="0" applyNumberFormat="0" applyFont="0" applyAlignment="0" applyProtection="0"/>
    <xf numFmtId="0" fontId="235" fillId="95" borderId="0" applyNumberFormat="0" applyFont="0" applyAlignment="0">
      <alignment horizontal="right"/>
    </xf>
    <xf numFmtId="0" fontId="41" fillId="0" borderId="0" applyNumberFormat="0" applyFont="0" applyAlignment="0" applyProtection="0"/>
    <xf numFmtId="318" fontId="73" fillId="0" borderId="0" applyFont="0" applyFill="0" applyBorder="0" applyAlignment="0" applyProtection="0"/>
    <xf numFmtId="43" fontId="236" fillId="0" borderId="0" applyFont="0" applyFill="0" applyBorder="0" applyAlignment="0" applyProtection="0"/>
    <xf numFmtId="319" fontId="18" fillId="0" borderId="0" applyFont="0" applyFill="0" applyBorder="0" applyAlignment="0" applyProtection="0"/>
    <xf numFmtId="320" fontId="18" fillId="0" borderId="0" applyFont="0" applyFill="0" applyBorder="0" applyAlignment="0" applyProtection="0"/>
    <xf numFmtId="0" fontId="237" fillId="0" borderId="251"/>
    <xf numFmtId="321" fontId="18" fillId="0" borderId="0" applyFont="0" applyFill="0" applyBorder="0" applyAlignment="0" applyProtection="0"/>
    <xf numFmtId="322" fontId="18" fillId="0" borderId="0" applyFont="0" applyFill="0" applyBorder="0" applyAlignment="0" applyProtection="0"/>
    <xf numFmtId="323" fontId="36" fillId="0" borderId="130" applyFill="0">
      <alignment horizontal="center"/>
    </xf>
    <xf numFmtId="0" fontId="238" fillId="0" borderId="0" applyFont="0" applyFill="0" applyBorder="0" applyAlignment="0" applyProtection="0"/>
    <xf numFmtId="0" fontId="238" fillId="0" borderId="0" applyFont="0" applyFill="0" applyBorder="0" applyAlignment="0" applyProtection="0"/>
    <xf numFmtId="324" fontId="73" fillId="0" borderId="0" applyFont="0" applyFill="0" applyBorder="0" applyAlignment="0" applyProtection="0"/>
    <xf numFmtId="44"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297" fontId="18" fillId="0" borderId="0" applyFont="0" applyFill="0" applyBorder="0" applyAlignment="0" applyProtection="0"/>
    <xf numFmtId="325" fontId="18" fillId="0" borderId="0" applyFont="0" applyFill="0" applyBorder="0" applyAlignment="0" applyProtection="0"/>
    <xf numFmtId="326" fontId="18" fillId="0" borderId="0" applyFont="0" applyFill="0" applyBorder="0" applyAlignment="0" applyProtection="0"/>
    <xf numFmtId="327" fontId="153" fillId="0" borderId="0">
      <protection locked="0"/>
    </xf>
    <xf numFmtId="328" fontId="174" fillId="0" borderId="0" applyFont="0" applyFill="0" applyBorder="0" applyAlignment="0" applyProtection="0"/>
    <xf numFmtId="329" fontId="73" fillId="0" borderId="130" applyFill="0">
      <alignment horizontal="center"/>
    </xf>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30" fontId="18" fillId="0" borderId="0" applyFont="0" applyFill="0" applyBorder="0" applyAlignment="0" applyProtection="0"/>
    <xf numFmtId="323" fontId="136" fillId="0" borderId="130" applyFill="0">
      <alignment horizontal="center"/>
    </xf>
    <xf numFmtId="329" fontId="73" fillId="0" borderId="130">
      <alignment horizontal="center"/>
    </xf>
    <xf numFmtId="280" fontId="73" fillId="0" borderId="0">
      <alignment horizontal="center"/>
    </xf>
    <xf numFmtId="331" fontId="233" fillId="0" borderId="0">
      <alignment horizontal="center"/>
    </xf>
    <xf numFmtId="17" fontId="233" fillId="0" borderId="0">
      <alignment horizontal="center"/>
    </xf>
    <xf numFmtId="332" fontId="73" fillId="0" borderId="0" applyFont="0" applyFill="0" applyBorder="0" applyAlignment="0" applyProtection="0"/>
    <xf numFmtId="333" fontId="73" fillId="0" borderId="0" applyFont="0" applyFill="0" applyBorder="0" applyAlignment="0" applyProtection="0"/>
    <xf numFmtId="334" fontId="18" fillId="0" borderId="0" applyFont="0" applyFill="0" applyBorder="0" applyAlignment="0" applyProtection="0"/>
    <xf numFmtId="335" fontId="73" fillId="0" borderId="0" applyFont="0" applyFill="0" applyBorder="0" applyAlignment="0" applyProtection="0"/>
    <xf numFmtId="180" fontId="73" fillId="0" borderId="0" applyFont="0" applyFill="0" applyBorder="0" applyAlignment="0" applyProtection="0"/>
    <xf numFmtId="336" fontId="73" fillId="0" borderId="0" applyFont="0" applyFill="0" applyBorder="0" applyAlignment="0" applyProtection="0"/>
    <xf numFmtId="337" fontId="97" fillId="0" borderId="0" applyFont="0" applyFill="0" applyBorder="0" applyAlignment="0" applyProtection="0"/>
    <xf numFmtId="338" fontId="73" fillId="0" borderId="0" applyFill="0" applyBorder="0" applyProtection="0">
      <alignment horizontal="right"/>
    </xf>
    <xf numFmtId="339" fontId="73" fillId="0" borderId="0" applyFont="0" applyFill="0" applyBorder="0" applyAlignment="0" applyProtection="0"/>
    <xf numFmtId="171" fontId="73"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34" fontId="18" fillId="0" borderId="0" applyFont="0" applyFill="0" applyBorder="0" applyAlignment="0" applyProtection="0"/>
    <xf numFmtId="340" fontId="73" fillId="0" borderId="0" applyFont="0" applyFill="0" applyBorder="0" applyAlignment="0" applyProtection="0"/>
    <xf numFmtId="341" fontId="73" fillId="24" borderId="0" applyFont="0" applyBorder="0" applyAlignment="0" applyProtection="0">
      <alignment horizontal="right"/>
      <protection hidden="1"/>
    </xf>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40" fillId="27"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41" fillId="72" borderId="0" applyNumberFormat="0" applyBorder="0" applyAlignment="0" applyProtection="0"/>
    <xf numFmtId="0" fontId="241" fillId="72" borderId="0" applyNumberFormat="0" applyBorder="0" applyAlignment="0" applyProtection="0"/>
    <xf numFmtId="0" fontId="239" fillId="72" borderId="0" applyNumberFormat="0" applyBorder="0" applyAlignment="0" applyProtection="0"/>
    <xf numFmtId="213" fontId="239" fillId="72" borderId="0" applyNumberFormat="0" applyBorder="0" applyAlignment="0" applyProtection="0"/>
    <xf numFmtId="0" fontId="239" fillId="72" borderId="0" applyNumberFormat="0" applyBorder="0" applyAlignment="0" applyProtection="0"/>
    <xf numFmtId="213" fontId="239" fillId="72" borderId="0" applyNumberFormat="0" applyBorder="0" applyAlignment="0" applyProtection="0"/>
    <xf numFmtId="0" fontId="239" fillId="72" borderId="0" applyNumberFormat="0" applyBorder="0" applyAlignment="0" applyProtection="0"/>
    <xf numFmtId="213" fontId="239" fillId="72" borderId="0" applyNumberFormat="0" applyBorder="0" applyAlignment="0" applyProtection="0"/>
    <xf numFmtId="0" fontId="239" fillId="72" borderId="0" applyNumberFormat="0" applyBorder="0" applyAlignment="0" applyProtection="0"/>
    <xf numFmtId="213"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42" fillId="27"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41" fillId="72" borderId="0" applyNumberFormat="0" applyBorder="0" applyAlignment="0" applyProtection="0"/>
    <xf numFmtId="0" fontId="241" fillId="72" borderId="0" applyNumberFormat="0" applyBorder="0" applyAlignment="0" applyProtection="0"/>
    <xf numFmtId="0" fontId="239" fillId="72" borderId="0" applyNumberFormat="0" applyBorder="0" applyAlignment="0" applyProtection="0"/>
    <xf numFmtId="213" fontId="239" fillId="72" borderId="0" applyNumberFormat="0" applyBorder="0" applyAlignment="0" applyProtection="0"/>
    <xf numFmtId="0" fontId="239" fillId="72" borderId="0" applyNumberFormat="0" applyBorder="0" applyAlignment="0" applyProtection="0"/>
    <xf numFmtId="213" fontId="239" fillId="72" borderId="0" applyNumberFormat="0" applyBorder="0" applyAlignment="0" applyProtection="0"/>
    <xf numFmtId="0" fontId="239" fillId="72" borderId="0" applyNumberFormat="0" applyBorder="0" applyAlignment="0" applyProtection="0"/>
    <xf numFmtId="213" fontId="239" fillId="72" borderId="0" applyNumberFormat="0" applyBorder="0" applyAlignment="0" applyProtection="0"/>
    <xf numFmtId="0" fontId="239" fillId="72" borderId="0" applyNumberFormat="0" applyBorder="0" applyAlignment="0" applyProtection="0"/>
    <xf numFmtId="213"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213" fontId="239" fillId="72" borderId="0" applyNumberFormat="0" applyBorder="0" applyAlignment="0" applyProtection="0"/>
    <xf numFmtId="0" fontId="239" fillId="72" borderId="0" applyNumberFormat="0" applyBorder="0" applyAlignment="0" applyProtection="0"/>
    <xf numFmtId="213" fontId="239" fillId="72" borderId="0" applyNumberFormat="0" applyBorder="0" applyAlignment="0" applyProtection="0"/>
    <xf numFmtId="0" fontId="239" fillId="72" borderId="0" applyNumberFormat="0" applyBorder="0" applyAlignment="0" applyProtection="0"/>
    <xf numFmtId="213" fontId="239" fillId="72" borderId="0" applyNumberFormat="0" applyBorder="0" applyAlignment="0" applyProtection="0"/>
    <xf numFmtId="0" fontId="239" fillId="72" borderId="0" applyNumberFormat="0" applyBorder="0" applyAlignment="0" applyProtection="0"/>
    <xf numFmtId="213" fontId="239" fillId="72" borderId="0" applyNumberFormat="0" applyBorder="0" applyAlignment="0" applyProtection="0"/>
    <xf numFmtId="213"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239" fillId="72" borderId="0" applyNumberFormat="0" applyBorder="0" applyAlignment="0" applyProtection="0"/>
    <xf numFmtId="0" fontId="71" fillId="0" borderId="0"/>
    <xf numFmtId="0" fontId="116" fillId="0" borderId="0" applyNumberFormat="0" applyFill="0" applyAlignment="0" applyProtection="0"/>
    <xf numFmtId="37" fontId="149" fillId="0" borderId="0"/>
    <xf numFmtId="37" fontId="149" fillId="0" borderId="0"/>
    <xf numFmtId="37" fontId="149" fillId="0" borderId="0"/>
    <xf numFmtId="37" fontId="149" fillId="0" borderId="0"/>
    <xf numFmtId="37" fontId="149" fillId="0" borderId="0"/>
    <xf numFmtId="0" fontId="64" fillId="0" borderId="0"/>
    <xf numFmtId="0" fontId="64" fillId="0" borderId="0"/>
    <xf numFmtId="0" fontId="64" fillId="0" borderId="0"/>
    <xf numFmtId="0" fontId="64" fillId="0" borderId="0"/>
    <xf numFmtId="37" fontId="41" fillId="0" borderId="88" applyNumberFormat="0" applyFont="0" applyFill="0" applyBorder="0" applyAlignment="0" applyProtection="0"/>
    <xf numFmtId="37" fontId="41" fillId="0" borderId="88" applyNumberFormat="0" applyFont="0" applyFill="0" applyBorder="0" applyAlignment="0" applyProtection="0"/>
    <xf numFmtId="37" fontId="41" fillId="0" borderId="88" applyNumberFormat="0" applyFont="0" applyFill="0" applyBorder="0" applyAlignment="0" applyProtection="0"/>
    <xf numFmtId="37" fontId="41" fillId="0" borderId="88" applyNumberFormat="0" applyFont="0" applyFill="0" applyBorder="0" applyAlignment="0" applyProtection="0"/>
    <xf numFmtId="0" fontId="64" fillId="0" borderId="0"/>
    <xf numFmtId="0" fontId="18" fillId="0" borderId="0"/>
    <xf numFmtId="342" fontId="18" fillId="0" borderId="0"/>
    <xf numFmtId="342" fontId="18" fillId="0" borderId="0"/>
    <xf numFmtId="342" fontId="18" fillId="0" borderId="0"/>
    <xf numFmtId="342" fontId="18" fillId="0" borderId="0"/>
    <xf numFmtId="342" fontId="18" fillId="0" borderId="0"/>
    <xf numFmtId="342" fontId="18" fillId="0" borderId="0"/>
    <xf numFmtId="342" fontId="18" fillId="0" borderId="0"/>
    <xf numFmtId="342" fontId="18" fillId="0" borderId="0"/>
    <xf numFmtId="342" fontId="18" fillId="0" borderId="0"/>
    <xf numFmtId="342" fontId="18" fillId="0" borderId="0"/>
    <xf numFmtId="342" fontId="18" fillId="0" borderId="0"/>
    <xf numFmtId="342" fontId="18" fillId="0" borderId="0"/>
    <xf numFmtId="342" fontId="18" fillId="0" borderId="0"/>
    <xf numFmtId="342" fontId="18" fillId="0" borderId="0"/>
    <xf numFmtId="342" fontId="18" fillId="0" borderId="0"/>
    <xf numFmtId="342" fontId="18" fillId="0" borderId="0"/>
    <xf numFmtId="342" fontId="18" fillId="0" borderId="0"/>
    <xf numFmtId="0" fontId="141"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294" fontId="18" fillId="0" borderId="0"/>
    <xf numFmtId="38" fontId="41" fillId="0" borderId="0" applyFont="0" applyFill="0" applyBorder="0" applyAlignment="0"/>
    <xf numFmtId="293" fontId="18" fillId="0" borderId="0" applyFont="0" applyFill="0" applyBorder="0" applyAlignment="0"/>
    <xf numFmtId="40" fontId="41" fillId="0" borderId="0" applyFont="0" applyFill="0" applyBorder="0" applyAlignment="0"/>
    <xf numFmtId="289" fontId="41" fillId="0" borderId="0" applyFont="0" applyFill="0" applyBorder="0" applyAlignment="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20" fillId="0" borderId="0">
      <alignment vertical="top"/>
    </xf>
    <xf numFmtId="0" fontId="3" fillId="0" borderId="0"/>
    <xf numFmtId="0" fontId="18" fillId="0" borderId="0"/>
    <xf numFmtId="0" fontId="3" fillId="0" borderId="0"/>
    <xf numFmtId="0" fontId="3" fillId="0" borderId="0"/>
    <xf numFmtId="0" fontId="3" fillId="0" borderId="0"/>
    <xf numFmtId="0" fontId="20" fillId="0" borderId="0">
      <alignment vertical="top"/>
    </xf>
    <xf numFmtId="0" fontId="3" fillId="0" borderId="0"/>
    <xf numFmtId="0" fontId="3" fillId="0" borderId="0"/>
    <xf numFmtId="0" fontId="7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61" fillId="0" borderId="0"/>
    <xf numFmtId="0" fontId="18" fillId="0" borderId="0"/>
    <xf numFmtId="0" fontId="18" fillId="0" borderId="0"/>
    <xf numFmtId="0" fontId="18"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20" fillId="0" borderId="0">
      <alignment vertical="top"/>
    </xf>
    <xf numFmtId="0" fontId="3" fillId="0" borderId="0"/>
    <xf numFmtId="0" fontId="20" fillId="0" borderId="0">
      <alignment vertical="top"/>
    </xf>
    <xf numFmtId="0" fontId="20" fillId="0" borderId="0">
      <alignment vertical="top"/>
    </xf>
    <xf numFmtId="0" fontId="18" fillId="0" borderId="0"/>
    <xf numFmtId="0" fontId="8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0" fillId="0" borderId="0"/>
    <xf numFmtId="0" fontId="3" fillId="0" borderId="0"/>
    <xf numFmtId="0" fontId="3" fillId="0" borderId="0"/>
    <xf numFmtId="0" fontId="3" fillId="0" borderId="0"/>
    <xf numFmtId="0" fontId="18" fillId="0" borderId="0"/>
    <xf numFmtId="0" fontId="3" fillId="0" borderId="0"/>
    <xf numFmtId="213" fontId="3" fillId="0" borderId="0"/>
    <xf numFmtId="213" fontId="3" fillId="0" borderId="0"/>
    <xf numFmtId="0" fontId="3" fillId="0" borderId="0"/>
    <xf numFmtId="0" fontId="89" fillId="0" borderId="0"/>
    <xf numFmtId="0" fontId="18"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37" fontId="64"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13" fontId="3" fillId="0" borderId="0"/>
    <xf numFmtId="213" fontId="3" fillId="0" borderId="0"/>
    <xf numFmtId="0" fontId="3" fillId="0" borderId="0"/>
    <xf numFmtId="0" fontId="8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37" fontId="64"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3" fontId="63" fillId="0" borderId="0"/>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213" fontId="3" fillId="0" borderId="0"/>
    <xf numFmtId="0" fontId="90" fillId="0" borderId="0"/>
    <xf numFmtId="0" fontId="8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20" fillId="0" borderId="0">
      <alignment vertical="top"/>
    </xf>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37" fontId="64" fillId="0" borderId="0"/>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18" fillId="0" borderId="0"/>
    <xf numFmtId="0" fontId="18" fillId="0" borderId="0"/>
    <xf numFmtId="0" fontId="18" fillId="0" borderId="0"/>
    <xf numFmtId="0" fontId="18" fillId="0" borderId="0"/>
    <xf numFmtId="0" fontId="18" fillId="0" borderId="0"/>
    <xf numFmtId="41" fontId="7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3" fillId="0" borderId="0"/>
    <xf numFmtId="0" fontId="20" fillId="0" borderId="0">
      <alignment vertical="top"/>
    </xf>
    <xf numFmtId="0" fontId="18" fillId="0" borderId="0"/>
    <xf numFmtId="0" fontId="20" fillId="0" borderId="0">
      <alignment vertical="top"/>
    </xf>
    <xf numFmtId="0" fontId="18" fillId="0" borderId="0"/>
    <xf numFmtId="0" fontId="20" fillId="0" borderId="0">
      <alignment vertical="top"/>
    </xf>
    <xf numFmtId="0" fontId="18" fillId="0" borderId="0"/>
    <xf numFmtId="0" fontId="18" fillId="0" borderId="0"/>
    <xf numFmtId="0" fontId="20" fillId="0" borderId="0">
      <alignment vertical="top"/>
    </xf>
    <xf numFmtId="0" fontId="18" fillId="0" borderId="0"/>
    <xf numFmtId="0" fontId="18" fillId="0" borderId="0"/>
    <xf numFmtId="0" fontId="18" fillId="0" borderId="0"/>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18" fillId="0" borderId="0"/>
    <xf numFmtId="0" fontId="18" fillId="0" borderId="0"/>
    <xf numFmtId="0" fontId="20" fillId="0" borderId="0">
      <alignment vertical="top"/>
    </xf>
    <xf numFmtId="0" fontId="18" fillId="0" borderId="0"/>
    <xf numFmtId="0" fontId="18" fillId="0" borderId="0"/>
    <xf numFmtId="0" fontId="18" fillId="0" borderId="0"/>
    <xf numFmtId="0" fontId="20" fillId="0" borderId="0">
      <alignment vertical="top"/>
    </xf>
    <xf numFmtId="0" fontId="20" fillId="0" borderId="0">
      <alignment vertical="top"/>
    </xf>
    <xf numFmtId="0" fontId="18" fillId="0" borderId="0"/>
    <xf numFmtId="0" fontId="18" fillId="0" borderId="0"/>
    <xf numFmtId="0" fontId="20" fillId="0" borderId="0">
      <alignment vertical="top"/>
    </xf>
    <xf numFmtId="0" fontId="18" fillId="0" borderId="0"/>
    <xf numFmtId="0" fontId="18" fillId="0" borderId="0"/>
    <xf numFmtId="0" fontId="20" fillId="0" borderId="0">
      <alignment vertical="top"/>
    </xf>
    <xf numFmtId="0" fontId="18" fillId="0" borderId="0"/>
    <xf numFmtId="0" fontId="18" fillId="0" borderId="0"/>
    <xf numFmtId="0" fontId="18" fillId="0" borderId="0"/>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7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3" fillId="0" borderId="0"/>
    <xf numFmtId="0" fontId="3" fillId="0" borderId="0"/>
    <xf numFmtId="0" fontId="7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4" fillId="0" borderId="0"/>
    <xf numFmtId="0" fontId="18" fillId="0" borderId="0"/>
    <xf numFmtId="0" fontId="18" fillId="0" borderId="0"/>
    <xf numFmtId="0" fontId="18" fillId="0" borderId="0"/>
    <xf numFmtId="0" fontId="18"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3" fillId="0" borderId="0"/>
    <xf numFmtId="0" fontId="18" fillId="0" borderId="0"/>
    <xf numFmtId="0" fontId="20" fillId="0" borderId="0">
      <alignment vertical="top"/>
    </xf>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4" fillId="0" borderId="0"/>
    <xf numFmtId="0" fontId="3" fillId="0" borderId="0"/>
    <xf numFmtId="0" fontId="3" fillId="0" borderId="0"/>
    <xf numFmtId="0" fontId="3" fillId="0" borderId="0"/>
    <xf numFmtId="0" fontId="90"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4"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44" fillId="0" borderId="0"/>
    <xf numFmtId="0" fontId="245"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44" fillId="0" borderId="0"/>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44"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71" fillId="0" borderId="0"/>
    <xf numFmtId="0" fontId="3" fillId="0" borderId="0"/>
    <xf numFmtId="0" fontId="3" fillId="0" borderId="0"/>
    <xf numFmtId="0" fontId="20" fillId="0" borderId="0">
      <alignment vertical="top"/>
    </xf>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3" fillId="0" borderId="0"/>
    <xf numFmtId="0" fontId="18"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3" fillId="0" borderId="0"/>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46" fillId="0" borderId="0"/>
    <xf numFmtId="0" fontId="246" fillId="0" borderId="0"/>
    <xf numFmtId="0" fontId="20" fillId="0" borderId="0">
      <alignment vertical="top"/>
    </xf>
    <xf numFmtId="0" fontId="18" fillId="0" borderId="0"/>
    <xf numFmtId="0" fontId="20" fillId="0" borderId="0">
      <alignment vertical="top"/>
    </xf>
    <xf numFmtId="0" fontId="18" fillId="0" borderId="0"/>
    <xf numFmtId="0" fontId="247" fillId="0" borderId="0"/>
    <xf numFmtId="0" fontId="247" fillId="0" borderId="0"/>
    <xf numFmtId="0" fontId="247" fillId="0" borderId="0"/>
    <xf numFmtId="0" fontId="18" fillId="0" borderId="0"/>
    <xf numFmtId="0" fontId="247" fillId="0" borderId="0"/>
    <xf numFmtId="0" fontId="247" fillId="0" borderId="0"/>
    <xf numFmtId="0" fontId="247" fillId="0" borderId="0"/>
    <xf numFmtId="0" fontId="247" fillId="0" borderId="0"/>
    <xf numFmtId="0" fontId="247" fillId="0" borderId="0"/>
    <xf numFmtId="0" fontId="247" fillId="0" borderId="0"/>
    <xf numFmtId="0" fontId="247" fillId="0" borderId="0"/>
    <xf numFmtId="0" fontId="247" fillId="0" borderId="0"/>
    <xf numFmtId="0" fontId="18" fillId="0" borderId="0"/>
    <xf numFmtId="0" fontId="3" fillId="0" borderId="0"/>
    <xf numFmtId="0" fontId="3" fillId="0" borderId="0"/>
    <xf numFmtId="0" fontId="247" fillId="0" borderId="0"/>
    <xf numFmtId="0" fontId="247" fillId="0" borderId="0"/>
    <xf numFmtId="41" fontId="41" fillId="0" borderId="0"/>
    <xf numFmtId="0" fontId="12"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2" fillId="0" borderId="0"/>
    <xf numFmtId="41" fontId="41" fillId="0" borderId="0"/>
    <xf numFmtId="0" fontId="247" fillId="0" borderId="0"/>
    <xf numFmtId="0" fontId="247" fillId="0" borderId="0"/>
    <xf numFmtId="41" fontId="41" fillId="0" borderId="0"/>
    <xf numFmtId="0" fontId="20" fillId="0" borderId="0"/>
    <xf numFmtId="0" fontId="18" fillId="0" borderId="0"/>
    <xf numFmtId="0" fontId="18" fillId="0" borderId="0"/>
    <xf numFmtId="0" fontId="18" fillId="0" borderId="0"/>
    <xf numFmtId="0" fontId="18" fillId="0" borderId="0"/>
    <xf numFmtId="0" fontId="247" fillId="0" borderId="0"/>
    <xf numFmtId="0" fontId="247" fillId="0" borderId="0"/>
    <xf numFmtId="0" fontId="18" fillId="0" borderId="0"/>
    <xf numFmtId="0" fontId="3" fillId="0" borderId="0"/>
    <xf numFmtId="0" fontId="3" fillId="0" borderId="0"/>
    <xf numFmtId="0" fontId="3" fillId="0" borderId="0"/>
    <xf numFmtId="0" fontId="90" fillId="0" borderId="0"/>
    <xf numFmtId="0" fontId="3" fillId="0" borderId="0"/>
    <xf numFmtId="0" fontId="3" fillId="0" borderId="0"/>
    <xf numFmtId="0" fontId="18" fillId="0" borderId="0"/>
    <xf numFmtId="41" fontId="41" fillId="0" borderId="0"/>
    <xf numFmtId="0" fontId="247" fillId="0" borderId="0"/>
    <xf numFmtId="0" fontId="247" fillId="0" borderId="0"/>
    <xf numFmtId="41" fontId="41" fillId="0" borderId="0"/>
    <xf numFmtId="0" fontId="18" fillId="0" borderId="0"/>
    <xf numFmtId="0" fontId="3" fillId="0" borderId="0"/>
    <xf numFmtId="41" fontId="41" fillId="0" borderId="0"/>
    <xf numFmtId="0" fontId="247" fillId="0" borderId="0"/>
    <xf numFmtId="0" fontId="247" fillId="0" borderId="0"/>
    <xf numFmtId="41" fontId="41" fillId="0" borderId="0"/>
    <xf numFmtId="0" fontId="247" fillId="0" borderId="0"/>
    <xf numFmtId="0" fontId="3" fillId="0" borderId="0"/>
    <xf numFmtId="0" fontId="90" fillId="0" borderId="0"/>
    <xf numFmtId="0" fontId="247" fillId="0" borderId="0"/>
    <xf numFmtId="0" fontId="18" fillId="0" borderId="0"/>
    <xf numFmtId="0" fontId="247" fillId="0" borderId="0"/>
    <xf numFmtId="0" fontId="247" fillId="0" borderId="0"/>
    <xf numFmtId="0" fontId="18" fillId="0" borderId="0"/>
    <xf numFmtId="0" fontId="247" fillId="0" borderId="0"/>
    <xf numFmtId="0" fontId="247" fillId="0" borderId="0"/>
    <xf numFmtId="0" fontId="247" fillId="0" borderId="0"/>
    <xf numFmtId="0" fontId="18" fillId="0" borderId="0"/>
    <xf numFmtId="0" fontId="3" fillId="0" borderId="0"/>
    <xf numFmtId="0" fontId="18"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48" fillId="0" borderId="0"/>
    <xf numFmtId="0" fontId="20" fillId="0" borderId="0">
      <alignment vertical="top"/>
    </xf>
    <xf numFmtId="0" fontId="3" fillId="0" borderId="0"/>
    <xf numFmtId="0" fontId="18"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2"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3" fillId="0" borderId="0"/>
    <xf numFmtId="0" fontId="3" fillId="0" borderId="0"/>
    <xf numFmtId="0" fontId="20" fillId="0" borderId="0">
      <alignment vertical="top"/>
    </xf>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61" fillId="0" borderId="0"/>
    <xf numFmtId="0" fontId="18"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49" fillId="0" borderId="0"/>
    <xf numFmtId="0" fontId="20" fillId="0" borderId="0">
      <alignment vertical="top"/>
    </xf>
    <xf numFmtId="0" fontId="12"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6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20" fillId="0" borderId="0">
      <alignment vertical="top"/>
    </xf>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20" fillId="0" borderId="0">
      <alignment vertical="top"/>
    </xf>
    <xf numFmtId="0" fontId="71" fillId="0" borderId="0"/>
    <xf numFmtId="0" fontId="20" fillId="0" borderId="0">
      <alignment vertical="top"/>
    </xf>
    <xf numFmtId="41" fontId="41" fillId="0" borderId="0"/>
    <xf numFmtId="0" fontId="20" fillId="0" borderId="0">
      <alignment vertical="top"/>
    </xf>
    <xf numFmtId="0" fontId="20" fillId="0" borderId="0">
      <alignment vertical="top"/>
    </xf>
    <xf numFmtId="41" fontId="41" fillId="0" borderId="0"/>
    <xf numFmtId="41" fontId="41" fillId="0" borderId="0"/>
    <xf numFmtId="41" fontId="41" fillId="0" borderId="0"/>
    <xf numFmtId="41" fontId="41" fillId="0" borderId="0"/>
    <xf numFmtId="0" fontId="18" fillId="0" borderId="0"/>
    <xf numFmtId="0" fontId="20" fillId="0" borderId="0">
      <alignment vertical="top"/>
    </xf>
    <xf numFmtId="0" fontId="3" fillId="0" borderId="0"/>
    <xf numFmtId="0" fontId="18"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12" fillId="0" borderId="0"/>
    <xf numFmtId="0" fontId="18"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250" fillId="0" borderId="0"/>
    <xf numFmtId="0" fontId="3" fillId="0" borderId="0"/>
    <xf numFmtId="0" fontId="3" fillId="0" borderId="0"/>
    <xf numFmtId="0" fontId="3" fillId="0" borderId="0"/>
    <xf numFmtId="0" fontId="18" fillId="0" borderId="0"/>
    <xf numFmtId="0" fontId="90" fillId="0" borderId="0"/>
    <xf numFmtId="0" fontId="18" fillId="0" borderId="0"/>
    <xf numFmtId="0" fontId="18" fillId="0" borderId="0"/>
    <xf numFmtId="213" fontId="18" fillId="0" borderId="0"/>
    <xf numFmtId="0" fontId="18" fillId="0" borderId="0"/>
    <xf numFmtId="0" fontId="18" fillId="0" borderId="0"/>
    <xf numFmtId="0" fontId="18" fillId="0" borderId="0"/>
    <xf numFmtId="0" fontId="90" fillId="0" borderId="0"/>
    <xf numFmtId="0" fontId="90" fillId="0" borderId="0"/>
    <xf numFmtId="0" fontId="18"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0" fillId="0" borderId="0"/>
    <xf numFmtId="0" fontId="3" fillId="0" borderId="0"/>
    <xf numFmtId="0" fontId="90"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82" fillId="0" borderId="0"/>
    <xf numFmtId="0" fontId="82" fillId="0" borderId="0"/>
    <xf numFmtId="0" fontId="90"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12" fillId="0" borderId="0"/>
    <xf numFmtId="0" fontId="2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93" fontId="136" fillId="0" borderId="0" applyNumberFormat="0" applyFill="0" applyBorder="0" applyAlignment="0" applyProtection="0"/>
    <xf numFmtId="343" fontId="73" fillId="0" borderId="0" applyFont="0" applyFill="0" applyBorder="0" applyAlignment="0" applyProtection="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18" fillId="24" borderId="0"/>
    <xf numFmtId="0" fontId="234" fillId="6" borderId="99" applyNumberFormat="0" applyFont="0" applyBorder="0" applyAlignment="0">
      <alignment horizontal="left"/>
    </xf>
    <xf numFmtId="0" fontId="251" fillId="0" borderId="0">
      <alignment horizontal="left"/>
    </xf>
    <xf numFmtId="213" fontId="251" fillId="0" borderId="0">
      <alignment horizontal="left"/>
    </xf>
    <xf numFmtId="0" fontId="18" fillId="0" borderId="0"/>
    <xf numFmtId="0" fontId="134" fillId="0" borderId="0" applyFill="0" applyBorder="0" applyAlignment="0" applyProtection="0"/>
    <xf numFmtId="344" fontId="136" fillId="59" borderId="0"/>
    <xf numFmtId="344" fontId="136" fillId="59" borderId="0"/>
    <xf numFmtId="293" fontId="41" fillId="0" borderId="0"/>
    <xf numFmtId="0" fontId="18" fillId="0" borderId="0"/>
    <xf numFmtId="345" fontId="73" fillId="0" borderId="0" applyFont="0" applyFill="0" applyBorder="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90" fillId="0" borderId="0"/>
    <xf numFmtId="0" fontId="90" fillId="0" borderId="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8"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3" fillId="31" borderId="245" applyNumberFormat="0" applyFont="0" applyAlignment="0" applyProtection="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3" fillId="31" borderId="245" applyNumberFormat="0" applyFont="0" applyAlignment="0" applyProtection="0"/>
    <xf numFmtId="0" fontId="3" fillId="31" borderId="245"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18" fillId="69" borderId="259" applyNumberFormat="0" applyFont="0" applyAlignment="0" applyProtection="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3" fillId="31" borderId="245" applyNumberFormat="0" applyFont="0" applyAlignment="0" applyProtection="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18" fillId="69" borderId="259" applyNumberFormat="0" applyFont="0" applyAlignment="0" applyProtection="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90" fillId="0" borderId="0"/>
    <xf numFmtId="0" fontId="90" fillId="0" borderId="0"/>
    <xf numFmtId="0" fontId="90" fillId="0" borderId="0"/>
    <xf numFmtId="0" fontId="90" fillId="0" borderId="0"/>
    <xf numFmtId="0" fontId="71" fillId="69" borderId="259"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18" fillId="69" borderId="259"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8" fillId="31" borderId="245" applyNumberFormat="0" applyFont="0" applyAlignment="0" applyProtection="0"/>
    <xf numFmtId="0" fontId="3" fillId="31" borderId="245" applyNumberFormat="0" applyFont="0" applyAlignment="0" applyProtection="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18" fillId="69" borderId="259" applyNumberFormat="0" applyFont="0" applyAlignment="0" applyProtection="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18" fillId="69" borderId="259" applyNumberFormat="0" applyFont="0" applyAlignment="0" applyProtection="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18" fillId="69" borderId="259" applyNumberFormat="0" applyFont="0" applyAlignment="0" applyProtection="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18" fillId="69" borderId="259" applyNumberFormat="0" applyFon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90" fillId="0" borderId="0"/>
    <xf numFmtId="0" fontId="90" fillId="0" borderId="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89" fillId="31" borderId="245"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89" fillId="31" borderId="245" applyNumberFormat="0" applyFont="0" applyAlignment="0" applyProtection="0"/>
    <xf numFmtId="0" fontId="18" fillId="69" borderId="259" applyNumberFormat="0" applyFont="0" applyAlignment="0" applyProtection="0"/>
    <xf numFmtId="213"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90" fillId="31" borderId="245" applyNumberFormat="0" applyFont="0" applyAlignment="0" applyProtection="0"/>
    <xf numFmtId="0" fontId="3" fillId="31" borderId="245" applyNumberFormat="0" applyFont="0" applyAlignment="0" applyProtection="0"/>
    <xf numFmtId="0" fontId="90" fillId="31" borderId="245" applyNumberFormat="0" applyFont="0" applyAlignment="0" applyProtection="0"/>
    <xf numFmtId="0" fontId="3" fillId="31" borderId="245" applyNumberFormat="0" applyFont="0" applyAlignment="0" applyProtection="0"/>
    <xf numFmtId="0" fontId="90"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18" fillId="69" borderId="259" applyNumberFormat="0" applyFont="0" applyAlignment="0" applyProtection="0"/>
    <xf numFmtId="0" fontId="18" fillId="69" borderId="259"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89"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0" fontId="3" fillId="31" borderId="245" applyNumberFormat="0" applyFont="0" applyAlignment="0" applyProtection="0"/>
    <xf numFmtId="346" fontId="160" fillId="0" borderId="0"/>
    <xf numFmtId="347" fontId="87" fillId="0" borderId="0" applyFill="0" applyBorder="0" applyAlignment="0" applyProtection="0">
      <alignment wrapText="1"/>
    </xf>
    <xf numFmtId="347" fontId="252" fillId="0" borderId="0" applyFill="0" applyBorder="0" applyAlignment="0" applyProtection="0"/>
    <xf numFmtId="347" fontId="87" fillId="0" borderId="0" applyFill="0" applyBorder="0" applyAlignment="0" applyProtection="0">
      <alignment wrapText="1"/>
    </xf>
    <xf numFmtId="347" fontId="252" fillId="0" borderId="0" applyFill="0" applyBorder="0" applyAlignment="0" applyProtection="0"/>
    <xf numFmtId="347" fontId="87" fillId="0" borderId="0" applyFill="0" applyBorder="0" applyAlignment="0" applyProtection="0">
      <alignment wrapText="1"/>
    </xf>
    <xf numFmtId="347" fontId="87" fillId="0" borderId="0" applyFill="0" applyBorder="0" applyAlignment="0" applyProtection="0">
      <alignment wrapText="1"/>
    </xf>
    <xf numFmtId="244" fontId="73" fillId="0" borderId="0" applyFont="0" applyFill="0" applyBorder="0" applyAlignment="0" applyProtection="0"/>
    <xf numFmtId="0" fontId="253" fillId="0" borderId="0"/>
    <xf numFmtId="1" fontId="157" fillId="0" borderId="0">
      <alignment horizontal="right"/>
      <protection locked="0"/>
    </xf>
    <xf numFmtId="166" fontId="41" fillId="0" borderId="0"/>
    <xf numFmtId="166" fontId="130" fillId="0" borderId="0">
      <protection locked="0"/>
    </xf>
    <xf numFmtId="2" fontId="254" fillId="0" borderId="0">
      <alignment horizontal="right"/>
      <protection locked="0"/>
    </xf>
    <xf numFmtId="2" fontId="157" fillId="0" borderId="0">
      <alignment horizontal="right"/>
      <protection locked="0"/>
    </xf>
    <xf numFmtId="348" fontId="116" fillId="0" borderId="0" applyFill="0" applyBorder="0" applyAlignment="0" applyProtection="0"/>
    <xf numFmtId="346" fontId="131" fillId="0" borderId="0"/>
    <xf numFmtId="346" fontId="255" fillId="0" borderId="0"/>
    <xf numFmtId="278" fontId="131" fillId="0" borderId="0"/>
    <xf numFmtId="278" fontId="135" fillId="0" borderId="0"/>
    <xf numFmtId="3" fontId="252" fillId="59" borderId="0" applyBorder="0" applyProtection="0">
      <alignment vertical="center"/>
    </xf>
    <xf numFmtId="3" fontId="256" fillId="59" borderId="0" applyNumberFormat="0" applyFont="0" applyFill="0" applyBorder="0" applyAlignment="0" applyProtection="0">
      <alignment horizontal="left"/>
    </xf>
    <xf numFmtId="349" fontId="18" fillId="59" borderId="0" applyBorder="0" applyProtection="0">
      <alignment vertical="center"/>
    </xf>
    <xf numFmtId="3" fontId="252" fillId="59" borderId="0" applyBorder="0" applyProtection="0">
      <alignment vertical="center"/>
    </xf>
    <xf numFmtId="350" fontId="73" fillId="0" borderId="0" applyFont="0" applyFill="0" applyBorder="0" applyAlignment="0" applyProtection="0"/>
    <xf numFmtId="0" fontId="162" fillId="0" borderId="0"/>
    <xf numFmtId="0" fontId="248" fillId="0" borderId="261" applyFill="0" applyBorder="0" applyAlignment="0" applyProtection="0">
      <alignment horizontal="center"/>
      <protection locked="0"/>
    </xf>
    <xf numFmtId="213" fontId="248" fillId="0" borderId="261" applyFill="0" applyBorder="0" applyAlignment="0" applyProtection="0">
      <alignment horizontal="center"/>
      <protection locked="0"/>
    </xf>
    <xf numFmtId="239" fontId="18" fillId="0" borderId="0" applyFont="0" applyFill="0" applyBorder="0" applyAlignment="0" applyProtection="0"/>
    <xf numFmtId="237" fontId="18" fillId="0" borderId="0" applyFont="0" applyFill="0" applyBorder="0" applyAlignment="0" applyProtection="0"/>
    <xf numFmtId="40" fontId="257" fillId="0" borderId="0" applyFont="0" applyFill="0" applyBorder="0" applyAlignment="0" applyProtection="0"/>
    <xf numFmtId="38" fontId="257" fillId="0" borderId="0" applyFont="0" applyFill="0" applyBorder="0" applyAlignment="0" applyProtection="0"/>
    <xf numFmtId="179" fontId="258" fillId="0" borderId="0" applyNumberFormat="0" applyFill="0" applyBorder="0" applyAlignment="0" applyProtection="0"/>
    <xf numFmtId="351" fontId="259" fillId="127" borderId="0" applyNumberFormat="0" applyFont="0" applyBorder="0" applyAlignment="0" applyProtection="0"/>
    <xf numFmtId="252" fontId="260" fillId="0" borderId="142" applyNumberFormat="0" applyFill="0" applyBorder="0" applyAlignment="0" applyProtection="0"/>
    <xf numFmtId="252" fontId="260" fillId="0" borderId="142" applyNumberFormat="0" applyFill="0" applyBorder="0" applyAlignment="0" applyProtection="0"/>
    <xf numFmtId="0" fontId="261" fillId="0" borderId="0"/>
    <xf numFmtId="37" fontId="261" fillId="0" borderId="0" applyNumberFormat="0" applyFill="0" applyBorder="0" applyAlignment="0" applyProtection="0"/>
    <xf numFmtId="179" fontId="258" fillId="0" borderId="0" applyNumberFormat="0" applyFill="0" applyBorder="0" applyAlignment="0" applyProtection="0"/>
    <xf numFmtId="10" fontId="262" fillId="0" borderId="0" applyNumberFormat="0" applyFill="0" applyBorder="0" applyAlignment="0" applyProtection="0"/>
    <xf numFmtId="10" fontId="263" fillId="0" borderId="0" applyNumberFormat="0" applyFill="0" applyBorder="0" applyAlignment="0" applyProtection="0"/>
    <xf numFmtId="9" fontId="261" fillId="0" borderId="0" applyNumberFormat="0" applyFill="0" applyBorder="0" applyAlignment="0" applyProtection="0"/>
    <xf numFmtId="280" fontId="162" fillId="128" borderId="130" applyNumberFormat="0" applyFont="0" applyFill="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5" fillId="29" borderId="242" applyNumberForma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64" fillId="6" borderId="284" applyNumberFormat="0" applyAlignment="0" applyProtection="0"/>
    <xf numFmtId="0" fontId="264" fillId="6" borderId="284" applyNumberFormat="0" applyAlignment="0" applyProtection="0"/>
    <xf numFmtId="0" fontId="264" fillId="2" borderId="284" applyNumberFormat="0" applyAlignment="0" applyProtection="0"/>
    <xf numFmtId="213" fontId="264" fillId="2" borderId="284" applyNumberForma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64" fillId="2" borderId="284" applyNumberFormat="0" applyAlignment="0" applyProtection="0"/>
    <xf numFmtId="0" fontId="266" fillId="29" borderId="242" applyNumberFormat="0" applyAlignment="0" applyProtection="0"/>
    <xf numFmtId="0" fontId="264" fillId="2" borderId="284" applyNumberForma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64" fillId="6" borderId="284" applyNumberFormat="0" applyAlignment="0" applyProtection="0"/>
    <xf numFmtId="0" fontId="264" fillId="6" borderId="284" applyNumberFormat="0" applyAlignment="0" applyProtection="0"/>
    <xf numFmtId="0" fontId="264" fillId="2" borderId="284" applyNumberFormat="0" applyAlignment="0" applyProtection="0"/>
    <xf numFmtId="213" fontId="264" fillId="2" borderId="284" applyNumberFormat="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64" fillId="2" borderId="284" applyNumberFormat="0" applyAlignment="0" applyProtection="0"/>
    <xf numFmtId="0" fontId="264" fillId="2" borderId="284" applyNumberFormat="0" applyAlignment="0" applyProtection="0"/>
    <xf numFmtId="213" fontId="264" fillId="2" borderId="284" applyNumberFormat="0" applyAlignment="0" applyProtection="0"/>
    <xf numFmtId="0" fontId="264" fillId="2" borderId="284" applyNumberFormat="0" applyAlignment="0" applyProtection="0"/>
    <xf numFmtId="213" fontId="264" fillId="2" borderId="284" applyNumberFormat="0" applyAlignment="0" applyProtection="0"/>
    <xf numFmtId="0" fontId="264" fillId="2" borderId="284" applyNumberFormat="0" applyAlignment="0" applyProtection="0"/>
    <xf numFmtId="213" fontId="264" fillId="2" borderId="284" applyNumberFormat="0" applyAlignment="0" applyProtection="0"/>
    <xf numFmtId="0" fontId="264" fillId="2" borderId="284" applyNumberFormat="0" applyAlignment="0" applyProtection="0"/>
    <xf numFmtId="213" fontId="264" fillId="2" borderId="284" applyNumberFormat="0" applyAlignment="0" applyProtection="0"/>
    <xf numFmtId="213"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0" fontId="264" fillId="2" borderId="284" applyNumberFormat="0" applyAlignment="0" applyProtection="0"/>
    <xf numFmtId="40" fontId="267"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0" fontId="90" fillId="0" borderId="0"/>
    <xf numFmtId="0" fontId="90" fillId="0" borderId="0"/>
    <xf numFmtId="0" fontId="90" fillId="0" borderId="0"/>
    <xf numFmtId="0" fontId="90" fillId="0" borderId="0"/>
    <xf numFmtId="40" fontId="20" fillId="91" borderId="0">
      <alignment horizontal="right"/>
    </xf>
    <xf numFmtId="40" fontId="20" fillId="91" borderId="0">
      <alignment horizontal="right"/>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68"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7" fillId="91" borderId="0">
      <alignment horizontal="right"/>
    </xf>
    <xf numFmtId="40" fontId="267"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67"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0" fontId="90" fillId="0" borderId="0"/>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0" fontId="90" fillId="0" borderId="0"/>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0" fontId="90" fillId="0" borderId="0"/>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0" fontId="90" fillId="0" borderId="0"/>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0" fontId="90" fillId="0" borderId="0"/>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0" fontId="90" fillId="0" borderId="0"/>
    <xf numFmtId="0" fontId="90" fillId="0" borderId="0"/>
    <xf numFmtId="0" fontId="90" fillId="0" borderId="0"/>
    <xf numFmtId="0" fontId="90" fillId="0" borderId="0"/>
    <xf numFmtId="40" fontId="20" fillId="91" borderId="0">
      <alignment horizontal="right"/>
    </xf>
    <xf numFmtId="40" fontId="20" fillId="91" borderId="0">
      <alignment horizontal="right"/>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68"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0" fillId="91" borderId="0">
      <alignment horizontal="right"/>
    </xf>
    <xf numFmtId="40" fontId="267" fillId="91" borderId="0">
      <alignment horizontal="right"/>
    </xf>
    <xf numFmtId="0" fontId="269" fillId="59" borderId="0">
      <alignment horizontal="center"/>
    </xf>
    <xf numFmtId="0" fontId="270" fillId="91" borderId="0">
      <alignment horizontal="right"/>
    </xf>
    <xf numFmtId="0" fontId="270" fillId="91" borderId="0">
      <alignment horizontal="right"/>
    </xf>
    <xf numFmtId="0" fontId="137" fillId="129" borderId="142"/>
    <xf numFmtId="0" fontId="271" fillId="91" borderId="142"/>
    <xf numFmtId="0" fontId="271" fillId="91" borderId="142"/>
    <xf numFmtId="0" fontId="271" fillId="91" borderId="142"/>
    <xf numFmtId="0" fontId="272" fillId="0" borderId="0" applyBorder="0">
      <alignment horizontal="centerContinuous"/>
    </xf>
    <xf numFmtId="0" fontId="271" fillId="0" borderId="0" applyBorder="0">
      <alignment horizontal="centerContinuous"/>
    </xf>
    <xf numFmtId="0" fontId="271" fillId="0" borderId="0" applyBorder="0">
      <alignment horizontal="centerContinuous"/>
    </xf>
    <xf numFmtId="0" fontId="273" fillId="0" borderId="0" applyBorder="0">
      <alignment horizontal="centerContinuous"/>
    </xf>
    <xf numFmtId="0" fontId="274" fillId="0" borderId="0" applyBorder="0">
      <alignment horizontal="centerContinuous"/>
    </xf>
    <xf numFmtId="0" fontId="274" fillId="0" borderId="0" applyBorder="0">
      <alignment horizontal="centerContinuous"/>
    </xf>
    <xf numFmtId="0" fontId="275" fillId="130" borderId="0"/>
    <xf numFmtId="37" fontId="112" fillId="101" borderId="285" applyNumberFormat="0" applyFont="0" applyBorder="0" applyAlignment="0"/>
    <xf numFmtId="37" fontId="276" fillId="0" borderId="0" applyNumberFormat="0" applyFill="0" applyBorder="0" applyAlignment="0" applyProtection="0"/>
    <xf numFmtId="37" fontId="276" fillId="0" borderId="0" applyNumberFormat="0" applyFill="0" applyBorder="0" applyAlignment="0" applyProtection="0"/>
    <xf numFmtId="37" fontId="276" fillId="0" borderId="0" applyNumberFormat="0" applyFill="0" applyBorder="0" applyAlignment="0" applyProtection="0"/>
    <xf numFmtId="0" fontId="20" fillId="6" borderId="0" applyNumberFormat="0" applyFont="0" applyBorder="0" applyAlignment="0"/>
    <xf numFmtId="0" fontId="20" fillId="6" borderId="0" applyNumberFormat="0" applyFont="0" applyBorder="0" applyAlignment="0"/>
    <xf numFmtId="0" fontId="90" fillId="0" borderId="0"/>
    <xf numFmtId="0" fontId="90" fillId="0" borderId="0"/>
    <xf numFmtId="0" fontId="90" fillId="0" borderId="0"/>
    <xf numFmtId="0" fontId="20" fillId="6" borderId="0" applyNumberFormat="0" applyFont="0" applyBorder="0" applyAlignment="0"/>
    <xf numFmtId="0" fontId="90" fillId="0" borderId="0"/>
    <xf numFmtId="0" fontId="90" fillId="0" borderId="0"/>
    <xf numFmtId="0" fontId="90" fillId="0" borderId="0"/>
    <xf numFmtId="0" fontId="90" fillId="0" borderId="0"/>
    <xf numFmtId="0" fontId="20" fillId="6" borderId="0" applyNumberFormat="0" applyFont="0" applyBorder="0" applyAlignment="0"/>
    <xf numFmtId="0" fontId="90" fillId="0" borderId="0"/>
    <xf numFmtId="37" fontId="276" fillId="0" borderId="0" applyNumberFormat="0" applyFill="0" applyBorder="0" applyAlignment="0" applyProtection="0"/>
    <xf numFmtId="0" fontId="277" fillId="0" borderId="0" applyFill="0" applyBorder="0" applyProtection="0">
      <alignment horizontal="left"/>
    </xf>
    <xf numFmtId="0" fontId="278" fillId="0" borderId="0" applyFill="0" applyBorder="0" applyProtection="0">
      <alignment horizontal="left"/>
    </xf>
    <xf numFmtId="1" fontId="279" fillId="0" borderId="0" applyProtection="0">
      <alignment horizontal="right" vertical="center"/>
    </xf>
    <xf numFmtId="0" fontId="280" fillId="0" borderId="0">
      <alignment horizontal="centerContinuous"/>
    </xf>
    <xf numFmtId="6" fontId="73" fillId="0" borderId="0" applyFont="0" applyFill="0" applyBorder="0" applyAlignment="0" applyProtection="0"/>
    <xf numFmtId="0" fontId="140" fillId="0" borderId="286" applyNumberFormat="0" applyAlignment="0" applyProtection="0"/>
    <xf numFmtId="0" fontId="71" fillId="95" borderId="0" applyNumberFormat="0" applyFont="0" applyBorder="0" applyAlignment="0" applyProtection="0"/>
    <xf numFmtId="0" fontId="41" fillId="131" borderId="99" applyNumberFormat="0" applyFont="0" applyBorder="0" applyAlignment="0" applyProtection="0">
      <alignment horizontal="center"/>
    </xf>
    <xf numFmtId="0" fontId="41" fillId="90" borderId="99" applyNumberFormat="0" applyFont="0" applyBorder="0" applyAlignment="0" applyProtection="0">
      <alignment horizontal="center"/>
    </xf>
    <xf numFmtId="0" fontId="71" fillId="0" borderId="287" applyNumberFormat="0" applyAlignment="0" applyProtection="0"/>
    <xf numFmtId="0" fontId="71" fillId="0" borderId="288" applyNumberFormat="0" applyAlignment="0" applyProtection="0"/>
    <xf numFmtId="0" fontId="140" fillId="0" borderId="289" applyNumberFormat="0" applyAlignment="0" applyProtection="0"/>
    <xf numFmtId="352" fontId="18" fillId="0" borderId="0" applyFont="0" applyFill="0" applyBorder="0" applyAlignment="0" applyProtection="0"/>
    <xf numFmtId="37" fontId="18" fillId="60" borderId="0" applyNumberFormat="0" applyBorder="0"/>
    <xf numFmtId="0" fontId="18" fillId="132" borderId="0"/>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90" fillId="0" borderId="0"/>
    <xf numFmtId="0" fontId="90" fillId="0" borderId="0"/>
    <xf numFmtId="0" fontId="90" fillId="0" borderId="0"/>
    <xf numFmtId="0" fontId="90" fillId="0" borderId="0"/>
    <xf numFmtId="0" fontId="90" fillId="0" borderId="0"/>
    <xf numFmtId="0" fontId="90" fillId="0" borderId="0"/>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18" fillId="59" borderId="0" applyNumberFormat="0">
      <alignment horizontal="right"/>
    </xf>
    <xf numFmtId="0" fontId="20" fillId="6" borderId="0" applyNumberFormat="0" applyFont="0" applyBorder="0" applyAlignment="0"/>
    <xf numFmtId="0" fontId="20" fillId="6" borderId="0" applyNumberFormat="0" applyFont="0" applyBorder="0" applyAlignment="0"/>
    <xf numFmtId="0" fontId="90" fillId="0" borderId="0"/>
    <xf numFmtId="0" fontId="90" fillId="0" borderId="0"/>
    <xf numFmtId="0" fontId="90" fillId="0" borderId="0"/>
    <xf numFmtId="0" fontId="20" fillId="6" borderId="0" applyNumberFormat="0" applyFont="0" applyBorder="0" applyAlignment="0"/>
    <xf numFmtId="0" fontId="90" fillId="0" borderId="0"/>
    <xf numFmtId="0" fontId="90" fillId="0" borderId="0"/>
    <xf numFmtId="0" fontId="90" fillId="0" borderId="0"/>
    <xf numFmtId="0" fontId="90" fillId="0" borderId="0"/>
    <xf numFmtId="0" fontId="20" fillId="6" borderId="0" applyNumberFormat="0" applyFont="0" applyBorder="0" applyAlignment="0"/>
    <xf numFmtId="0" fontId="90" fillId="0" borderId="0"/>
    <xf numFmtId="37" fontId="18" fillId="59" borderId="0" applyNumberFormat="0" applyBorder="0"/>
    <xf numFmtId="37" fontId="18" fillId="120" borderId="0" applyNumberFormat="0">
      <alignment horizontal="left"/>
      <protection locked="0"/>
    </xf>
    <xf numFmtId="0" fontId="281" fillId="112" borderId="0"/>
    <xf numFmtId="37" fontId="18" fillId="120" borderId="99">
      <protection locked="0"/>
    </xf>
    <xf numFmtId="0" fontId="282" fillId="111" borderId="97" applyBorder="0"/>
    <xf numFmtId="0" fontId="283" fillId="111" borderId="0"/>
    <xf numFmtId="0" fontId="284" fillId="111" borderId="290"/>
    <xf numFmtId="0" fontId="29" fillId="121" borderId="0">
      <alignment horizontal="center" vertical="center"/>
    </xf>
    <xf numFmtId="242" fontId="73" fillId="0" borderId="0">
      <alignment horizontal="right"/>
    </xf>
    <xf numFmtId="242" fontId="73" fillId="0" borderId="0">
      <alignment horizontal="right"/>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4" fontId="97" fillId="0" borderId="0">
      <alignment horizontal="center" wrapText="1"/>
      <protection locked="0"/>
    </xf>
    <xf numFmtId="174" fontId="97" fillId="0" borderId="0">
      <alignment horizontal="right"/>
    </xf>
    <xf numFmtId="0" fontId="141" fillId="0" borderId="0"/>
    <xf numFmtId="227" fontId="73" fillId="0" borderId="0"/>
    <xf numFmtId="0" fontId="141" fillId="0" borderId="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353" fontId="18" fillId="0" borderId="0" applyFont="0" applyFill="0" applyBorder="0" applyAlignment="0" applyProtection="0"/>
    <xf numFmtId="10" fontId="41" fillId="0" borderId="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354" fontId="18" fillId="0" borderId="0" applyFont="0" applyFill="0" applyBorder="0" applyAlignment="0" applyProtection="0"/>
    <xf numFmtId="355"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74" fontId="141" fillId="0" borderId="0" applyFont="0" applyFill="0" applyBorder="0" applyAlignment="0" applyProtection="0"/>
    <xf numFmtId="174" fontId="285"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90"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8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3" fillId="0" borderId="0" applyFont="0" applyFill="0" applyBorder="0" applyAlignment="0" applyProtection="0"/>
    <xf numFmtId="9" fontId="18" fillId="0" borderId="0" applyFont="0" applyFill="0" applyBorder="0" applyAlignment="0" applyProtection="0"/>
    <xf numFmtId="9" fontId="7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86" fillId="0" borderId="0" applyFont="0" applyFill="0" applyBorder="0" applyAlignment="0" applyProtection="0"/>
    <xf numFmtId="9" fontId="286"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18"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9" fontId="1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356" fontId="97" fillId="0" borderId="0" applyFont="0" applyFill="0" applyBorder="0" applyProtection="0">
      <alignment horizontal="right"/>
    </xf>
    <xf numFmtId="9" fontId="73" fillId="0" borderId="0" applyFont="0" applyFill="0" applyBorder="0" applyAlignment="0" applyProtection="0"/>
    <xf numFmtId="10" fontId="73" fillId="0" borderId="0" applyFont="0" applyFill="0" applyBorder="0" applyAlignment="0" applyProtection="0"/>
    <xf numFmtId="9" fontId="18" fillId="0" borderId="0">
      <alignment horizontal="left"/>
    </xf>
    <xf numFmtId="174" fontId="157" fillId="0" borderId="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57" fillId="0" borderId="0">
      <protection locked="0"/>
    </xf>
    <xf numFmtId="9" fontId="73" fillId="0" borderId="291" applyNumberFormat="0" applyBorder="0"/>
    <xf numFmtId="9" fontId="73" fillId="0" borderId="291" applyNumberFormat="0" applyBorder="0"/>
    <xf numFmtId="9" fontId="73" fillId="0" borderId="291" applyNumberFormat="0" applyBorder="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357" fontId="18" fillId="0" borderId="0" applyFont="0" applyFill="0" applyBorder="0" applyAlignment="0" applyProtection="0"/>
    <xf numFmtId="9" fontId="73" fillId="0" borderId="291" applyNumberFormat="0" applyBorder="0"/>
    <xf numFmtId="358" fontId="73" fillId="0" borderId="0" applyFont="0" applyFill="0" applyBorder="0" applyAlignment="0" applyProtection="0"/>
    <xf numFmtId="210" fontId="69" fillId="0" borderId="0" applyFill="0" applyBorder="0">
      <alignment horizontal="right"/>
    </xf>
    <xf numFmtId="174" fontId="287" fillId="0" borderId="0" applyFont="0" applyFill="0" applyBorder="0" applyAlignment="0" applyProtection="0"/>
    <xf numFmtId="359" fontId="153" fillId="0" borderId="0">
      <protection locked="0"/>
    </xf>
    <xf numFmtId="184" fontId="18" fillId="0" borderId="0" applyFont="0" applyFill="0" applyBorder="0" applyAlignment="0" applyProtection="0"/>
    <xf numFmtId="9" fontId="18" fillId="0" borderId="0" applyFont="0" applyFill="0" applyBorder="0" applyAlignment="0" applyProtection="0"/>
    <xf numFmtId="172" fontId="73" fillId="0" borderId="0"/>
    <xf numFmtId="9" fontId="18" fillId="0" borderId="0" applyFont="0" applyFill="0" applyBorder="0" applyAlignment="0" applyProtection="0"/>
    <xf numFmtId="235" fontId="73" fillId="0" borderId="0"/>
    <xf numFmtId="174" fontId="287" fillId="0" borderId="0" applyFont="0" applyFill="0" applyBorder="0" applyAlignment="0" applyProtection="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3"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54"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49" fontId="18" fillId="0" borderId="0" applyFill="0" applyBorder="0" applyAlignment="0"/>
    <xf numFmtId="289" fontId="73" fillId="0" borderId="0"/>
    <xf numFmtId="233" fontId="73" fillId="0" borderId="0" applyProtection="0">
      <alignment horizontal="right"/>
    </xf>
    <xf numFmtId="233" fontId="73" fillId="0" borderId="0">
      <alignment horizontal="right"/>
      <protection locked="0"/>
    </xf>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0" fontId="90" fillId="0" borderId="0"/>
    <xf numFmtId="0" fontId="90" fillId="0" borderId="0"/>
    <xf numFmtId="0" fontId="90" fillId="0" borderId="0"/>
    <xf numFmtId="0" fontId="90" fillId="0" borderId="0"/>
    <xf numFmtId="0" fontId="90" fillId="0" borderId="0"/>
    <xf numFmtId="0" fontId="90" fillId="0" borderId="0"/>
    <xf numFmtId="275" fontId="18" fillId="0" borderId="0"/>
    <xf numFmtId="275" fontId="18" fillId="0" borderId="0"/>
    <xf numFmtId="275" fontId="18" fillId="0" borderId="0"/>
    <xf numFmtId="275" fontId="1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275" fontId="18" fillId="0" borderId="0"/>
    <xf numFmtId="0" fontId="136" fillId="24" borderId="130" applyNumberFormat="0" applyFont="0" applyAlignment="0" applyProtection="0"/>
    <xf numFmtId="176" fontId="41" fillId="24" borderId="0" applyNumberFormat="0" applyFont="0" applyBorder="0" applyAlignment="0" applyProtection="0">
      <alignment horizontal="center"/>
      <protection locked="0"/>
    </xf>
    <xf numFmtId="4" fontId="103" fillId="0" borderId="0"/>
    <xf numFmtId="0" fontId="41" fillId="128" borderId="0" applyNumberFormat="0" applyFont="0" applyBorder="0" applyAlignment="0">
      <protection locked="0"/>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213"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0" fontId="73" fillId="0" borderId="0" applyNumberFormat="0" applyFont="0" applyFill="0" applyBorder="0" applyAlignment="0" applyProtection="0">
      <alignment horizontal="left"/>
    </xf>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15"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4" fontId="73" fillId="0" borderId="0" applyFont="0" applyFill="0" applyBorder="0" applyAlignment="0" applyProtection="0"/>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213"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0" fontId="288" fillId="0" borderId="251">
      <alignment horizontal="center"/>
    </xf>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3" fontId="73" fillId="0" borderId="0" applyFont="0" applyFill="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213"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0" fontId="73" fillId="133" borderId="0" applyNumberFormat="0" applyFont="0" applyBorder="0" applyAlignment="0" applyProtection="0"/>
    <xf numFmtId="2" fontId="289" fillId="134" borderId="0" applyAlignment="0"/>
    <xf numFmtId="2" fontId="20" fillId="6" borderId="0" applyBorder="0" applyAlignment="0"/>
    <xf numFmtId="2" fontId="20" fillId="6" borderId="0" applyBorder="0" applyAlignment="0"/>
    <xf numFmtId="0" fontId="90" fillId="0" borderId="0"/>
    <xf numFmtId="0" fontId="90" fillId="0" borderId="0"/>
    <xf numFmtId="0" fontId="90" fillId="0" borderId="0"/>
    <xf numFmtId="2" fontId="20" fillId="6" borderId="0" applyBorder="0" applyAlignment="0"/>
    <xf numFmtId="0" fontId="90" fillId="0" borderId="0"/>
    <xf numFmtId="0" fontId="90" fillId="0" borderId="0"/>
    <xf numFmtId="0" fontId="90" fillId="0" borderId="0"/>
    <xf numFmtId="0" fontId="90" fillId="0" borderId="0"/>
    <xf numFmtId="2" fontId="20" fillId="6" borderId="0" applyBorder="0" applyAlignment="0"/>
    <xf numFmtId="0" fontId="90" fillId="0" borderId="0"/>
    <xf numFmtId="2" fontId="20" fillId="6" borderId="0" applyBorder="0" applyAlignment="0"/>
    <xf numFmtId="2" fontId="289" fillId="134" borderId="0" applyBorder="0">
      <alignment horizontal="left"/>
    </xf>
    <xf numFmtId="2" fontId="276" fillId="134" borderId="0">
      <alignment horizontal="left"/>
    </xf>
    <xf numFmtId="2" fontId="276" fillId="134" borderId="0">
      <alignment horizontal="left"/>
    </xf>
    <xf numFmtId="2" fontId="276" fillId="134" borderId="0">
      <alignment horizontal="left"/>
    </xf>
    <xf numFmtId="2" fontId="276" fillId="134" borderId="0">
      <alignment horizontal="left"/>
    </xf>
    <xf numFmtId="231" fontId="18" fillId="0" borderId="0" applyFill="0" applyBorder="0" applyAlignment="0" applyProtection="0"/>
    <xf numFmtId="3" fontId="174" fillId="0" borderId="0" applyFont="0" applyFill="0" applyBorder="0" applyAlignment="0" applyProtection="0"/>
    <xf numFmtId="37" fontId="48" fillId="0" borderId="0"/>
    <xf numFmtId="360" fontId="41" fillId="0" borderId="0">
      <alignment horizontal="right"/>
    </xf>
    <xf numFmtId="360" fontId="41" fillId="0" borderId="0">
      <alignment horizontal="right"/>
    </xf>
    <xf numFmtId="360" fontId="41" fillId="0" borderId="0">
      <alignment horizontal="right"/>
    </xf>
    <xf numFmtId="360" fontId="108" fillId="6" borderId="0">
      <alignment horizontal="right"/>
    </xf>
    <xf numFmtId="360" fontId="41" fillId="0" borderId="0">
      <alignment horizontal="right"/>
    </xf>
    <xf numFmtId="0" fontId="83" fillId="135" borderId="0" applyNumberFormat="0" applyAlignment="0">
      <alignment horizontal="left"/>
    </xf>
    <xf numFmtId="293" fontId="290" fillId="0" borderId="0" applyNumberFormat="0" applyFill="0" applyBorder="0" applyAlignment="0" applyProtection="0">
      <alignment horizontal="left"/>
    </xf>
    <xf numFmtId="0" fontId="291" fillId="0" borderId="99" applyNumberFormat="0" applyFill="0" applyBorder="0" applyAlignment="0" applyProtection="0">
      <protection hidden="1"/>
    </xf>
    <xf numFmtId="360" fontId="82" fillId="6" borderId="0" applyNumberFormat="0" applyFill="0" applyBorder="0" applyAlignment="0" applyProtection="0">
      <alignment horizontal="right"/>
    </xf>
    <xf numFmtId="360" fontId="82" fillId="6" borderId="0" applyNumberFormat="0" applyFill="0" applyBorder="0" applyAlignment="0" applyProtection="0">
      <alignment horizontal="right"/>
    </xf>
    <xf numFmtId="360" fontId="82" fillId="6" borderId="0" applyNumberFormat="0" applyFill="0" applyBorder="0" applyAlignment="0" applyProtection="0">
      <alignment horizontal="right"/>
    </xf>
    <xf numFmtId="360" fontId="82" fillId="6" borderId="0" applyNumberFormat="0" applyFill="0" applyBorder="0" applyAlignment="0" applyProtection="0">
      <alignment horizontal="right"/>
    </xf>
    <xf numFmtId="0" fontId="291" fillId="0" borderId="99" applyNumberFormat="0" applyFill="0" applyBorder="0" applyAlignment="0" applyProtection="0">
      <protection hidden="1"/>
    </xf>
    <xf numFmtId="37" fontId="290" fillId="0" borderId="0">
      <alignment horizontal="left"/>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213"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292" fillId="136" borderId="0" applyNumberFormat="0" applyFont="0" applyBorder="0" applyAlignment="0">
      <alignment horizontal="center"/>
    </xf>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0" fontId="18" fillId="137" borderId="0" applyNumberFormat="0" applyFont="0" applyBorder="0" applyAlignment="0"/>
    <xf numFmtId="360" fontId="82" fillId="6" borderId="0" applyNumberFormat="0" applyFont="0" applyBorder="0" applyAlignment="0">
      <alignment horizontal="right"/>
    </xf>
    <xf numFmtId="360" fontId="82" fillId="6" borderId="0" applyNumberFormat="0" applyFont="0" applyBorder="0" applyAlignment="0">
      <alignment horizontal="right"/>
    </xf>
    <xf numFmtId="360" fontId="82" fillId="6" borderId="0" applyNumberFormat="0" applyFont="0" applyBorder="0" applyAlignment="0">
      <alignment horizontal="right"/>
    </xf>
    <xf numFmtId="0" fontId="42" fillId="72" borderId="0">
      <alignment horizontal="center"/>
    </xf>
    <xf numFmtId="49" fontId="21" fillId="6" borderId="0">
      <alignment horizontal="center"/>
    </xf>
    <xf numFmtId="49" fontId="21" fillId="6" borderId="0">
      <alignment horizontal="center"/>
    </xf>
    <xf numFmtId="0" fontId="104" fillId="0" borderId="0"/>
    <xf numFmtId="0" fontId="64" fillId="0" borderId="0"/>
    <xf numFmtId="14" fontId="18" fillId="82" borderId="262" applyFont="0" applyAlignment="0">
      <protection locked="0"/>
    </xf>
    <xf numFmtId="37" fontId="293" fillId="0" borderId="0" applyNumberFormat="0" applyFill="0" applyBorder="0" applyAlignment="0" applyProtection="0"/>
    <xf numFmtId="14" fontId="69" fillId="0" borderId="0" applyNumberFormat="0" applyFill="0" applyBorder="0" applyAlignment="0" applyProtection="0">
      <alignment horizontal="left"/>
    </xf>
    <xf numFmtId="14" fontId="69" fillId="0" borderId="0" applyNumberFormat="0" applyFill="0" applyBorder="0" applyAlignment="0" applyProtection="0">
      <alignment horizontal="left"/>
    </xf>
    <xf numFmtId="14" fontId="69" fillId="0" borderId="0" applyNumberFormat="0" applyFill="0" applyBorder="0" applyAlignment="0" applyProtection="0">
      <alignment horizontal="left"/>
    </xf>
    <xf numFmtId="14" fontId="69" fillId="0" borderId="0" applyNumberFormat="0" applyFill="0" applyBorder="0" applyAlignment="0" applyProtection="0">
      <alignment horizontal="left"/>
    </xf>
    <xf numFmtId="14" fontId="69" fillId="0" borderId="0" applyNumberFormat="0" applyFill="0" applyBorder="0" applyAlignment="0" applyProtection="0">
      <alignment horizontal="left"/>
    </xf>
    <xf numFmtId="0" fontId="69" fillId="0" borderId="0" applyNumberFormat="0" applyFill="0" applyBorder="0" applyAlignment="0" applyProtection="0">
      <alignment horizontal="left"/>
    </xf>
    <xf numFmtId="0" fontId="69" fillId="0" borderId="0" applyNumberFormat="0" applyFill="0" applyBorder="0" applyAlignment="0" applyProtection="0">
      <alignment horizontal="lef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0" fontId="90" fillId="0" borderId="0"/>
    <xf numFmtId="0" fontId="90" fillId="0" borderId="0"/>
    <xf numFmtId="0" fontId="90" fillId="0" borderId="0"/>
    <xf numFmtId="0" fontId="90" fillId="0" borderId="0"/>
    <xf numFmtId="0" fontId="90" fillId="0" borderId="0"/>
    <xf numFmtId="0" fontId="90" fillId="0" borderId="0"/>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37" fontId="18" fillId="0" borderId="0">
      <alignment horizontal="right"/>
    </xf>
    <xf numFmtId="14" fontId="18" fillId="138" borderId="262" applyFont="0" applyAlignment="0"/>
    <xf numFmtId="361" fontId="116" fillId="0" borderId="0"/>
    <xf numFmtId="0" fontId="18" fillId="0" borderId="0"/>
    <xf numFmtId="0" fontId="138" fillId="99" borderId="0">
      <alignment horizontal="center"/>
    </xf>
    <xf numFmtId="0" fontId="138" fillId="99" borderId="0">
      <alignment horizontal="centerContinuous"/>
    </xf>
    <xf numFmtId="0" fontId="108" fillId="6" borderId="0">
      <alignment horizontal="left"/>
    </xf>
    <xf numFmtId="49" fontId="108" fillId="6" borderId="0">
      <alignment horizontal="center"/>
    </xf>
    <xf numFmtId="0" fontId="137" fillId="99" borderId="0">
      <alignment horizontal="left"/>
    </xf>
    <xf numFmtId="49" fontId="108" fillId="6" borderId="0">
      <alignment horizontal="left"/>
    </xf>
    <xf numFmtId="0" fontId="137" fillId="99" borderId="0">
      <alignment horizontal="centerContinuous"/>
    </xf>
    <xf numFmtId="0" fontId="137" fillId="99" borderId="0">
      <alignment horizontal="right"/>
    </xf>
    <xf numFmtId="49" fontId="42" fillId="6" borderId="0">
      <alignment horizontal="left"/>
    </xf>
    <xf numFmtId="0" fontId="138" fillId="99" borderId="0">
      <alignment horizontal="right"/>
    </xf>
    <xf numFmtId="0" fontId="29" fillId="0" borderId="0" applyNumberFormat="0" applyFill="0" applyBorder="0" applyAlignment="0" applyProtection="0"/>
    <xf numFmtId="0" fontId="264" fillId="2" borderId="284" applyNumberFormat="0" applyAlignment="0" applyProtection="0"/>
    <xf numFmtId="0" fontId="264" fillId="2" borderId="284" applyNumberFormat="0" applyAlignment="0" applyProtection="0"/>
    <xf numFmtId="0" fontId="108" fillId="66" borderId="0">
      <alignment horizontal="center"/>
    </xf>
    <xf numFmtId="0" fontId="130" fillId="66" borderId="0">
      <alignment horizontal="center"/>
    </xf>
    <xf numFmtId="4" fontId="42" fillId="72" borderId="292" applyNumberFormat="0" applyProtection="0">
      <alignment vertical="center"/>
    </xf>
    <xf numFmtId="4" fontId="294" fillId="72" borderId="292" applyNumberFormat="0" applyProtection="0">
      <alignment vertical="center"/>
    </xf>
    <xf numFmtId="4" fontId="42" fillId="72" borderId="292" applyNumberFormat="0" applyProtection="0">
      <alignment horizontal="left" vertical="center" indent="1"/>
    </xf>
    <xf numFmtId="0" fontId="42" fillId="72" borderId="292" applyNumberFormat="0" applyProtection="0">
      <alignment horizontal="left" vertical="top" indent="1"/>
    </xf>
    <xf numFmtId="4" fontId="42" fillId="139" borderId="0" applyNumberFormat="0" applyProtection="0">
      <alignment horizontal="left" vertical="center" indent="1"/>
    </xf>
    <xf numFmtId="4" fontId="20" fillId="62" borderId="292" applyNumberFormat="0" applyProtection="0">
      <alignment horizontal="right" vertical="center"/>
    </xf>
    <xf numFmtId="4" fontId="20" fillId="62" borderId="292" applyNumberFormat="0" applyProtection="0">
      <alignment horizontal="right" vertical="center"/>
    </xf>
    <xf numFmtId="0" fontId="90" fillId="0" borderId="0"/>
    <xf numFmtId="0" fontId="90" fillId="0" borderId="0"/>
    <xf numFmtId="0" fontId="90" fillId="0" borderId="0"/>
    <xf numFmtId="4" fontId="20" fillId="62" borderId="292" applyNumberFormat="0" applyProtection="0">
      <alignment horizontal="right" vertical="center"/>
    </xf>
    <xf numFmtId="0" fontId="90" fillId="0" borderId="0"/>
    <xf numFmtId="0" fontId="90" fillId="0" borderId="0"/>
    <xf numFmtId="0" fontId="90" fillId="0" borderId="0"/>
    <xf numFmtId="0" fontId="90" fillId="0" borderId="0"/>
    <xf numFmtId="4" fontId="20" fillId="62" borderId="292" applyNumberFormat="0" applyProtection="0">
      <alignment horizontal="right" vertical="center"/>
    </xf>
    <xf numFmtId="0" fontId="90" fillId="0" borderId="0"/>
    <xf numFmtId="4" fontId="20" fillId="62" borderId="292" applyNumberFormat="0" applyProtection="0">
      <alignment horizontal="right" vertical="center"/>
    </xf>
    <xf numFmtId="4" fontId="20" fillId="68" borderId="292" applyNumberFormat="0" applyProtection="0">
      <alignment horizontal="right" vertical="center"/>
    </xf>
    <xf numFmtId="4" fontId="20" fillId="68" borderId="292" applyNumberFormat="0" applyProtection="0">
      <alignment horizontal="right" vertical="center"/>
    </xf>
    <xf numFmtId="0" fontId="90" fillId="0" borderId="0"/>
    <xf numFmtId="0" fontId="90" fillId="0" borderId="0"/>
    <xf numFmtId="0" fontId="90" fillId="0" borderId="0"/>
    <xf numFmtId="4" fontId="20" fillId="68" borderId="292" applyNumberFormat="0" applyProtection="0">
      <alignment horizontal="right" vertical="center"/>
    </xf>
    <xf numFmtId="0" fontId="90" fillId="0" borderId="0"/>
    <xf numFmtId="0" fontId="90" fillId="0" borderId="0"/>
    <xf numFmtId="0" fontId="90" fillId="0" borderId="0"/>
    <xf numFmtId="0" fontId="90" fillId="0" borderId="0"/>
    <xf numFmtId="4" fontId="20" fillId="68" borderId="292" applyNumberFormat="0" applyProtection="0">
      <alignment horizontal="right" vertical="center"/>
    </xf>
    <xf numFmtId="0" fontId="90" fillId="0" borderId="0"/>
    <xf numFmtId="4" fontId="20" fillId="68" borderId="292" applyNumberFormat="0" applyProtection="0">
      <alignment horizontal="right" vertical="center"/>
    </xf>
    <xf numFmtId="4" fontId="20" fillId="83" borderId="292" applyNumberFormat="0" applyProtection="0">
      <alignment horizontal="right" vertical="center"/>
    </xf>
    <xf numFmtId="4" fontId="20" fillId="83" borderId="292" applyNumberFormat="0" applyProtection="0">
      <alignment horizontal="right" vertical="center"/>
    </xf>
    <xf numFmtId="0" fontId="90" fillId="0" borderId="0"/>
    <xf numFmtId="0" fontId="90" fillId="0" borderId="0"/>
    <xf numFmtId="0" fontId="90" fillId="0" borderId="0"/>
    <xf numFmtId="4" fontId="20" fillId="83" borderId="292" applyNumberFormat="0" applyProtection="0">
      <alignment horizontal="right" vertical="center"/>
    </xf>
    <xf numFmtId="0" fontId="90" fillId="0" borderId="0"/>
    <xf numFmtId="0" fontId="90" fillId="0" borderId="0"/>
    <xf numFmtId="0" fontId="90" fillId="0" borderId="0"/>
    <xf numFmtId="0" fontId="90" fillId="0" borderId="0"/>
    <xf numFmtId="4" fontId="20" fillId="83" borderId="292" applyNumberFormat="0" applyProtection="0">
      <alignment horizontal="right" vertical="center"/>
    </xf>
    <xf numFmtId="0" fontId="90" fillId="0" borderId="0"/>
    <xf numFmtId="4" fontId="20" fillId="83" borderId="292" applyNumberFormat="0" applyProtection="0">
      <alignment horizontal="right" vertical="center"/>
    </xf>
    <xf numFmtId="4" fontId="20" fillId="71" borderId="292" applyNumberFormat="0" applyProtection="0">
      <alignment horizontal="right" vertical="center"/>
    </xf>
    <xf numFmtId="4" fontId="20" fillId="71" borderId="292" applyNumberFormat="0" applyProtection="0">
      <alignment horizontal="right" vertical="center"/>
    </xf>
    <xf numFmtId="0" fontId="90" fillId="0" borderId="0"/>
    <xf numFmtId="0" fontId="90" fillId="0" borderId="0"/>
    <xf numFmtId="0" fontId="90" fillId="0" borderId="0"/>
    <xf numFmtId="4" fontId="20" fillId="71" borderId="292" applyNumberFormat="0" applyProtection="0">
      <alignment horizontal="right" vertical="center"/>
    </xf>
    <xf numFmtId="0" fontId="90" fillId="0" borderId="0"/>
    <xf numFmtId="0" fontId="90" fillId="0" borderId="0"/>
    <xf numFmtId="0" fontId="90" fillId="0" borderId="0"/>
    <xf numFmtId="0" fontId="90" fillId="0" borderId="0"/>
    <xf numFmtId="4" fontId="20" fillId="71" borderId="292" applyNumberFormat="0" applyProtection="0">
      <alignment horizontal="right" vertical="center"/>
    </xf>
    <xf numFmtId="0" fontId="90" fillId="0" borderId="0"/>
    <xf numFmtId="4" fontId="20" fillId="71" borderId="292" applyNumberFormat="0" applyProtection="0">
      <alignment horizontal="right" vertical="center"/>
    </xf>
    <xf numFmtId="4" fontId="20" fillId="76" borderId="292" applyNumberFormat="0" applyProtection="0">
      <alignment horizontal="right" vertical="center"/>
    </xf>
    <xf numFmtId="4" fontId="20" fillId="76" borderId="292" applyNumberFormat="0" applyProtection="0">
      <alignment horizontal="right" vertical="center"/>
    </xf>
    <xf numFmtId="0" fontId="90" fillId="0" borderId="0"/>
    <xf numFmtId="0" fontId="90" fillId="0" borderId="0"/>
    <xf numFmtId="0" fontId="90" fillId="0" borderId="0"/>
    <xf numFmtId="4" fontId="20" fillId="76" borderId="292" applyNumberFormat="0" applyProtection="0">
      <alignment horizontal="right" vertical="center"/>
    </xf>
    <xf numFmtId="0" fontId="90" fillId="0" borderId="0"/>
    <xf numFmtId="0" fontId="90" fillId="0" borderId="0"/>
    <xf numFmtId="0" fontId="90" fillId="0" borderId="0"/>
    <xf numFmtId="0" fontId="90" fillId="0" borderId="0"/>
    <xf numFmtId="4" fontId="20" fillId="76" borderId="292" applyNumberFormat="0" applyProtection="0">
      <alignment horizontal="right" vertical="center"/>
    </xf>
    <xf numFmtId="0" fontId="90" fillId="0" borderId="0"/>
    <xf numFmtId="4" fontId="20" fillId="76" borderId="292" applyNumberFormat="0" applyProtection="0">
      <alignment horizontal="right" vertical="center"/>
    </xf>
    <xf numFmtId="4" fontId="20" fillId="77" borderId="292" applyNumberFormat="0" applyProtection="0">
      <alignment horizontal="right" vertical="center"/>
    </xf>
    <xf numFmtId="4" fontId="20" fillId="77" borderId="292" applyNumberFormat="0" applyProtection="0">
      <alignment horizontal="right" vertical="center"/>
    </xf>
    <xf numFmtId="0" fontId="90" fillId="0" borderId="0"/>
    <xf numFmtId="0" fontId="90" fillId="0" borderId="0"/>
    <xf numFmtId="0" fontId="90" fillId="0" borderId="0"/>
    <xf numFmtId="4" fontId="20" fillId="77" borderId="292" applyNumberFormat="0" applyProtection="0">
      <alignment horizontal="right" vertical="center"/>
    </xf>
    <xf numFmtId="0" fontId="90" fillId="0" borderId="0"/>
    <xf numFmtId="0" fontId="90" fillId="0" borderId="0"/>
    <xf numFmtId="0" fontId="90" fillId="0" borderId="0"/>
    <xf numFmtId="0" fontId="90" fillId="0" borderId="0"/>
    <xf numFmtId="4" fontId="20" fillId="77" borderId="292" applyNumberFormat="0" applyProtection="0">
      <alignment horizontal="right" vertical="center"/>
    </xf>
    <xf numFmtId="0" fontId="90" fillId="0" borderId="0"/>
    <xf numFmtId="4" fontId="20" fillId="77" borderId="292" applyNumberFormat="0" applyProtection="0">
      <alignment horizontal="right" vertical="center"/>
    </xf>
    <xf numFmtId="4" fontId="20" fillId="86" borderId="292" applyNumberFormat="0" applyProtection="0">
      <alignment horizontal="right" vertical="center"/>
    </xf>
    <xf numFmtId="4" fontId="20" fillId="86" borderId="292" applyNumberFormat="0" applyProtection="0">
      <alignment horizontal="right" vertical="center"/>
    </xf>
    <xf numFmtId="0" fontId="90" fillId="0" borderId="0"/>
    <xf numFmtId="0" fontId="90" fillId="0" borderId="0"/>
    <xf numFmtId="0" fontId="90" fillId="0" borderId="0"/>
    <xf numFmtId="4" fontId="20" fillId="86" borderId="292" applyNumberFormat="0" applyProtection="0">
      <alignment horizontal="right" vertical="center"/>
    </xf>
    <xf numFmtId="0" fontId="90" fillId="0" borderId="0"/>
    <xf numFmtId="0" fontId="90" fillId="0" borderId="0"/>
    <xf numFmtId="0" fontId="90" fillId="0" borderId="0"/>
    <xf numFmtId="0" fontId="90" fillId="0" borderId="0"/>
    <xf numFmtId="4" fontId="20" fillId="86" borderId="292" applyNumberFormat="0" applyProtection="0">
      <alignment horizontal="right" vertical="center"/>
    </xf>
    <xf numFmtId="0" fontId="90" fillId="0" borderId="0"/>
    <xf numFmtId="4" fontId="20" fillId="86" borderId="292" applyNumberFormat="0" applyProtection="0">
      <alignment horizontal="right" vertical="center"/>
    </xf>
    <xf numFmtId="4" fontId="20" fillId="140" borderId="292" applyNumberFormat="0" applyProtection="0">
      <alignment horizontal="right" vertical="center"/>
    </xf>
    <xf numFmtId="4" fontId="20" fillId="140" borderId="292" applyNumberFormat="0" applyProtection="0">
      <alignment horizontal="right" vertical="center"/>
    </xf>
    <xf numFmtId="0" fontId="90" fillId="0" borderId="0"/>
    <xf numFmtId="0" fontId="90" fillId="0" borderId="0"/>
    <xf numFmtId="0" fontId="90" fillId="0" borderId="0"/>
    <xf numFmtId="4" fontId="20" fillId="140" borderId="292" applyNumberFormat="0" applyProtection="0">
      <alignment horizontal="right" vertical="center"/>
    </xf>
    <xf numFmtId="0" fontId="90" fillId="0" borderId="0"/>
    <xf numFmtId="0" fontId="90" fillId="0" borderId="0"/>
    <xf numFmtId="0" fontId="90" fillId="0" borderId="0"/>
    <xf numFmtId="0" fontId="90" fillId="0" borderId="0"/>
    <xf numFmtId="4" fontId="20" fillId="140" borderId="292" applyNumberFormat="0" applyProtection="0">
      <alignment horizontal="right" vertical="center"/>
    </xf>
    <xf numFmtId="0" fontId="90" fillId="0" borderId="0"/>
    <xf numFmtId="4" fontId="20" fillId="140" borderId="292" applyNumberFormat="0" applyProtection="0">
      <alignment horizontal="right" vertical="center"/>
    </xf>
    <xf numFmtId="4" fontId="20" fillId="70" borderId="292" applyNumberFormat="0" applyProtection="0">
      <alignment horizontal="right" vertical="center"/>
    </xf>
    <xf numFmtId="4" fontId="20" fillId="70" borderId="292" applyNumberFormat="0" applyProtection="0">
      <alignment horizontal="right" vertical="center"/>
    </xf>
    <xf numFmtId="0" fontId="90" fillId="0" borderId="0"/>
    <xf numFmtId="0" fontId="90" fillId="0" borderId="0"/>
    <xf numFmtId="0" fontId="90" fillId="0" borderId="0"/>
    <xf numFmtId="4" fontId="20" fillId="70" borderId="292" applyNumberFormat="0" applyProtection="0">
      <alignment horizontal="right" vertical="center"/>
    </xf>
    <xf numFmtId="0" fontId="90" fillId="0" borderId="0"/>
    <xf numFmtId="0" fontId="90" fillId="0" borderId="0"/>
    <xf numFmtId="0" fontId="90" fillId="0" borderId="0"/>
    <xf numFmtId="0" fontId="90" fillId="0" borderId="0"/>
    <xf numFmtId="4" fontId="20" fillId="70" borderId="292" applyNumberFormat="0" applyProtection="0">
      <alignment horizontal="right" vertical="center"/>
    </xf>
    <xf numFmtId="0" fontId="90" fillId="0" borderId="0"/>
    <xf numFmtId="4" fontId="20" fillId="70" borderId="292" applyNumberFormat="0" applyProtection="0">
      <alignment horizontal="right" vertical="center"/>
    </xf>
    <xf numFmtId="4" fontId="42" fillId="141" borderId="293" applyNumberFormat="0" applyProtection="0">
      <alignment horizontal="left" vertical="center" indent="1"/>
    </xf>
    <xf numFmtId="4" fontId="20" fillId="142" borderId="0" applyNumberFormat="0" applyProtection="0">
      <alignment horizontal="left" vertical="center" indent="1"/>
    </xf>
    <xf numFmtId="4" fontId="20" fillId="142" borderId="0" applyNumberFormat="0" applyProtection="0">
      <alignment horizontal="left" vertical="center" indent="1"/>
    </xf>
    <xf numFmtId="0" fontId="90" fillId="0" borderId="0"/>
    <xf numFmtId="0" fontId="90" fillId="0" borderId="0"/>
    <xf numFmtId="0" fontId="90" fillId="0" borderId="0"/>
    <xf numFmtId="4" fontId="20" fillId="142" borderId="0" applyNumberFormat="0" applyProtection="0">
      <alignment horizontal="left" vertical="center" indent="1"/>
    </xf>
    <xf numFmtId="0" fontId="90" fillId="0" borderId="0"/>
    <xf numFmtId="0" fontId="90" fillId="0" borderId="0"/>
    <xf numFmtId="0" fontId="90" fillId="0" borderId="0"/>
    <xf numFmtId="0" fontId="90" fillId="0" borderId="0"/>
    <xf numFmtId="4" fontId="20" fillId="142" borderId="0" applyNumberFormat="0" applyProtection="0">
      <alignment horizontal="left" vertical="center" indent="1"/>
    </xf>
    <xf numFmtId="0" fontId="90" fillId="0" borderId="0"/>
    <xf numFmtId="4" fontId="20" fillId="142" borderId="0" applyNumberFormat="0" applyProtection="0">
      <alignment horizontal="left" vertical="center" indent="1"/>
    </xf>
    <xf numFmtId="4" fontId="21" fillId="87" borderId="0" applyNumberFormat="0" applyProtection="0">
      <alignment horizontal="left" vertical="center" indent="1"/>
    </xf>
    <xf numFmtId="4" fontId="20" fillId="139" borderId="292" applyNumberFormat="0" applyProtection="0">
      <alignment horizontal="right" vertical="center"/>
    </xf>
    <xf numFmtId="4" fontId="20" fillId="139" borderId="292" applyNumberFormat="0" applyProtection="0">
      <alignment horizontal="right" vertical="center"/>
    </xf>
    <xf numFmtId="0" fontId="90" fillId="0" borderId="0"/>
    <xf numFmtId="0" fontId="90" fillId="0" borderId="0"/>
    <xf numFmtId="0" fontId="90" fillId="0" borderId="0"/>
    <xf numFmtId="4" fontId="20" fillId="139" borderId="292" applyNumberFormat="0" applyProtection="0">
      <alignment horizontal="right" vertical="center"/>
    </xf>
    <xf numFmtId="0" fontId="90" fillId="0" borderId="0"/>
    <xf numFmtId="0" fontId="90" fillId="0" borderId="0"/>
    <xf numFmtId="0" fontId="90" fillId="0" borderId="0"/>
    <xf numFmtId="0" fontId="90" fillId="0" borderId="0"/>
    <xf numFmtId="4" fontId="20" fillId="139" borderId="292" applyNumberFormat="0" applyProtection="0">
      <alignment horizontal="right" vertical="center"/>
    </xf>
    <xf numFmtId="0" fontId="90" fillId="0" borderId="0"/>
    <xf numFmtId="4" fontId="20" fillId="139" borderId="292" applyNumberFormat="0" applyProtection="0">
      <alignment horizontal="right" vertical="center"/>
    </xf>
    <xf numFmtId="4" fontId="20" fillId="142" borderId="0" applyNumberFormat="0" applyProtection="0">
      <alignment horizontal="left" vertical="center" indent="1"/>
    </xf>
    <xf numFmtId="4" fontId="20" fillId="142" borderId="0" applyNumberFormat="0" applyProtection="0">
      <alignment horizontal="left" vertical="center" indent="1"/>
    </xf>
    <xf numFmtId="0" fontId="90" fillId="0" borderId="0"/>
    <xf numFmtId="0" fontId="90" fillId="0" borderId="0"/>
    <xf numFmtId="0" fontId="90" fillId="0" borderId="0"/>
    <xf numFmtId="4" fontId="20" fillId="142" borderId="0" applyNumberFormat="0" applyProtection="0">
      <alignment horizontal="left" vertical="center" indent="1"/>
    </xf>
    <xf numFmtId="0" fontId="90" fillId="0" borderId="0"/>
    <xf numFmtId="0" fontId="90" fillId="0" borderId="0"/>
    <xf numFmtId="0" fontId="90" fillId="0" borderId="0"/>
    <xf numFmtId="0" fontId="90" fillId="0" borderId="0"/>
    <xf numFmtId="4" fontId="20" fillId="142" borderId="0" applyNumberFormat="0" applyProtection="0">
      <alignment horizontal="left" vertical="center" indent="1"/>
    </xf>
    <xf numFmtId="0" fontId="90" fillId="0" borderId="0"/>
    <xf numFmtId="4" fontId="20" fillId="142" borderId="0" applyNumberFormat="0" applyProtection="0">
      <alignment horizontal="left" vertical="center" indent="1"/>
    </xf>
    <xf numFmtId="4" fontId="20" fillId="139" borderId="0" applyNumberFormat="0" applyProtection="0">
      <alignment horizontal="left" vertical="center" indent="1"/>
    </xf>
    <xf numFmtId="4" fontId="20" fillId="139" borderId="0" applyNumberFormat="0" applyProtection="0">
      <alignment horizontal="left" vertical="center" indent="1"/>
    </xf>
    <xf numFmtId="0" fontId="90" fillId="0" borderId="0"/>
    <xf numFmtId="0" fontId="90" fillId="0" borderId="0"/>
    <xf numFmtId="0" fontId="90" fillId="0" borderId="0"/>
    <xf numFmtId="4" fontId="20" fillId="139" borderId="0" applyNumberFormat="0" applyProtection="0">
      <alignment horizontal="left" vertical="center" indent="1"/>
    </xf>
    <xf numFmtId="0" fontId="90" fillId="0" borderId="0"/>
    <xf numFmtId="0" fontId="90" fillId="0" borderId="0"/>
    <xf numFmtId="0" fontId="90" fillId="0" borderId="0"/>
    <xf numFmtId="0" fontId="90" fillId="0" borderId="0"/>
    <xf numFmtId="4" fontId="20" fillId="139" borderId="0" applyNumberFormat="0" applyProtection="0">
      <alignment horizontal="left" vertical="center" indent="1"/>
    </xf>
    <xf numFmtId="0" fontId="90" fillId="0" borderId="0"/>
    <xf numFmtId="4" fontId="20" fillId="139" borderId="0"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90" fillId="0" borderId="0"/>
    <xf numFmtId="0" fontId="90" fillId="0" borderId="0"/>
    <xf numFmtId="0" fontId="90" fillId="0" borderId="0"/>
    <xf numFmtId="0" fontId="90" fillId="0" borderId="0"/>
    <xf numFmtId="0" fontId="90" fillId="0" borderId="0"/>
    <xf numFmtId="0" fontId="90" fillId="0" borderId="0"/>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center"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90" fillId="0" borderId="0"/>
    <xf numFmtId="0" fontId="90" fillId="0" borderId="0"/>
    <xf numFmtId="0" fontId="90" fillId="0" borderId="0"/>
    <xf numFmtId="0" fontId="90" fillId="0" borderId="0"/>
    <xf numFmtId="0" fontId="90" fillId="0" borderId="0"/>
    <xf numFmtId="0" fontId="90" fillId="0" borderId="0"/>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87" borderId="292" applyNumberFormat="0" applyProtection="0">
      <alignment horizontal="left" vertical="top"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90" fillId="0" borderId="0"/>
    <xf numFmtId="0" fontId="90" fillId="0" borderId="0"/>
    <xf numFmtId="0" fontId="90" fillId="0" borderId="0"/>
    <xf numFmtId="0" fontId="90" fillId="0" borderId="0"/>
    <xf numFmtId="0" fontId="90" fillId="0" borderId="0"/>
    <xf numFmtId="0" fontId="90" fillId="0" borderId="0"/>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center"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90" fillId="0" borderId="0"/>
    <xf numFmtId="0" fontId="90" fillId="0" borderId="0"/>
    <xf numFmtId="0" fontId="90" fillId="0" borderId="0"/>
    <xf numFmtId="0" fontId="90" fillId="0" borderId="0"/>
    <xf numFmtId="0" fontId="90" fillId="0" borderId="0"/>
    <xf numFmtId="0" fontId="90" fillId="0" borderId="0"/>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139" borderId="292" applyNumberFormat="0" applyProtection="0">
      <alignment horizontal="left" vertical="top"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90" fillId="0" borderId="0"/>
    <xf numFmtId="0" fontId="90" fillId="0" borderId="0"/>
    <xf numFmtId="0" fontId="90" fillId="0" borderId="0"/>
    <xf numFmtId="0" fontId="90" fillId="0" borderId="0"/>
    <xf numFmtId="0" fontId="90" fillId="0" borderId="0"/>
    <xf numFmtId="0" fontId="90" fillId="0" borderId="0"/>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center"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90" fillId="0" borderId="0"/>
    <xf numFmtId="0" fontId="90" fillId="0" borderId="0"/>
    <xf numFmtId="0" fontId="90" fillId="0" borderId="0"/>
    <xf numFmtId="0" fontId="90" fillId="0" borderId="0"/>
    <xf numFmtId="0" fontId="90" fillId="0" borderId="0"/>
    <xf numFmtId="0" fontId="90" fillId="0" borderId="0"/>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67" borderId="292" applyNumberFormat="0" applyProtection="0">
      <alignment horizontal="left" vertical="top"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90" fillId="0" borderId="0"/>
    <xf numFmtId="0" fontId="90" fillId="0" borderId="0"/>
    <xf numFmtId="0" fontId="90" fillId="0" borderId="0"/>
    <xf numFmtId="0" fontId="90" fillId="0" borderId="0"/>
    <xf numFmtId="0" fontId="90" fillId="0" borderId="0"/>
    <xf numFmtId="0" fontId="90" fillId="0" borderId="0"/>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center"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90" fillId="0" borderId="0"/>
    <xf numFmtId="0" fontId="90" fillId="0" borderId="0"/>
    <xf numFmtId="0" fontId="90" fillId="0" borderId="0"/>
    <xf numFmtId="0" fontId="90" fillId="0" borderId="0"/>
    <xf numFmtId="0" fontId="90" fillId="0" borderId="0"/>
    <xf numFmtId="0" fontId="90" fillId="0" borderId="0"/>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142" borderId="292" applyNumberFormat="0" applyProtection="0">
      <alignment horizontal="left" vertical="top" indent="1"/>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90" fillId="0" borderId="0"/>
    <xf numFmtId="0" fontId="90" fillId="0" borderId="0"/>
    <xf numFmtId="0" fontId="90" fillId="0" borderId="0"/>
    <xf numFmtId="0" fontId="90" fillId="0" borderId="0"/>
    <xf numFmtId="0" fontId="90" fillId="0" borderId="0"/>
    <xf numFmtId="0" fontId="90" fillId="0" borderId="0"/>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0" fontId="18" fillId="6" borderId="130" applyNumberFormat="0">
      <protection locked="0"/>
    </xf>
    <xf numFmtId="4" fontId="20" fillId="69" borderId="292" applyNumberFormat="0" applyProtection="0">
      <alignment vertical="center"/>
    </xf>
    <xf numFmtId="4" fontId="20" fillId="69" borderId="292" applyNumberFormat="0" applyProtection="0">
      <alignment vertical="center"/>
    </xf>
    <xf numFmtId="0" fontId="90" fillId="0" borderId="0"/>
    <xf numFmtId="0" fontId="90" fillId="0" borderId="0"/>
    <xf numFmtId="0" fontId="90" fillId="0" borderId="0"/>
    <xf numFmtId="4" fontId="20" fillId="69" borderId="292" applyNumberFormat="0" applyProtection="0">
      <alignment vertical="center"/>
    </xf>
    <xf numFmtId="0" fontId="90" fillId="0" borderId="0"/>
    <xf numFmtId="0" fontId="90" fillId="0" borderId="0"/>
    <xf numFmtId="0" fontId="90" fillId="0" borderId="0"/>
    <xf numFmtId="0" fontId="90" fillId="0" borderId="0"/>
    <xf numFmtId="4" fontId="20" fillId="69" borderId="292" applyNumberFormat="0" applyProtection="0">
      <alignment vertical="center"/>
    </xf>
    <xf numFmtId="0" fontId="90" fillId="0" borderId="0"/>
    <xf numFmtId="4" fontId="20" fillId="69" borderId="292" applyNumberFormat="0" applyProtection="0">
      <alignment vertical="center"/>
    </xf>
    <xf numFmtId="4" fontId="295" fillId="69" borderId="292" applyNumberFormat="0" applyProtection="0">
      <alignment vertical="center"/>
    </xf>
    <xf numFmtId="4" fontId="20" fillId="69" borderId="292" applyNumberFormat="0" applyProtection="0">
      <alignment horizontal="left" vertical="center" indent="1"/>
    </xf>
    <xf numFmtId="4" fontId="20" fillId="69" borderId="292" applyNumberFormat="0" applyProtection="0">
      <alignment horizontal="left" vertical="center" indent="1"/>
    </xf>
    <xf numFmtId="0" fontId="90" fillId="0" borderId="0"/>
    <xf numFmtId="0" fontId="90" fillId="0" borderId="0"/>
    <xf numFmtId="0" fontId="90" fillId="0" borderId="0"/>
    <xf numFmtId="4" fontId="20" fillId="69" borderId="292" applyNumberFormat="0" applyProtection="0">
      <alignment horizontal="left" vertical="center" indent="1"/>
    </xf>
    <xf numFmtId="0" fontId="90" fillId="0" borderId="0"/>
    <xf numFmtId="0" fontId="90" fillId="0" borderId="0"/>
    <xf numFmtId="0" fontId="90" fillId="0" borderId="0"/>
    <xf numFmtId="0" fontId="90" fillId="0" borderId="0"/>
    <xf numFmtId="4" fontId="20" fillId="69" borderId="292" applyNumberFormat="0" applyProtection="0">
      <alignment horizontal="left" vertical="center" indent="1"/>
    </xf>
    <xf numFmtId="0" fontId="90" fillId="0" borderId="0"/>
    <xf numFmtId="4" fontId="20" fillId="69" borderId="292" applyNumberFormat="0" applyProtection="0">
      <alignment horizontal="left" vertical="center" indent="1"/>
    </xf>
    <xf numFmtId="0" fontId="20" fillId="69" borderId="292" applyNumberFormat="0" applyProtection="0">
      <alignment horizontal="left" vertical="top" indent="1"/>
    </xf>
    <xf numFmtId="0" fontId="20" fillId="69" borderId="292" applyNumberFormat="0" applyProtection="0">
      <alignment horizontal="left" vertical="top" indent="1"/>
    </xf>
    <xf numFmtId="0" fontId="90" fillId="0" borderId="0"/>
    <xf numFmtId="0" fontId="90" fillId="0" borderId="0"/>
    <xf numFmtId="0" fontId="90" fillId="0" borderId="0"/>
    <xf numFmtId="0" fontId="20" fillId="69" borderId="292" applyNumberFormat="0" applyProtection="0">
      <alignment horizontal="left" vertical="top" indent="1"/>
    </xf>
    <xf numFmtId="0" fontId="90" fillId="0" borderId="0"/>
    <xf numFmtId="0" fontId="90" fillId="0" borderId="0"/>
    <xf numFmtId="0" fontId="90" fillId="0" borderId="0"/>
    <xf numFmtId="0" fontId="90" fillId="0" borderId="0"/>
    <xf numFmtId="0" fontId="20" fillId="69" borderId="292" applyNumberFormat="0" applyProtection="0">
      <alignment horizontal="left" vertical="top" indent="1"/>
    </xf>
    <xf numFmtId="0" fontId="90" fillId="0" borderId="0"/>
    <xf numFmtId="0" fontId="20" fillId="69" borderId="292" applyNumberFormat="0" applyProtection="0">
      <alignment horizontal="left" vertical="top" indent="1"/>
    </xf>
    <xf numFmtId="4" fontId="20" fillId="142" borderId="292" applyNumberFormat="0" applyProtection="0">
      <alignment horizontal="right" vertical="center"/>
    </xf>
    <xf numFmtId="4" fontId="20" fillId="142" borderId="292" applyNumberFormat="0" applyProtection="0">
      <alignment horizontal="right" vertical="center"/>
    </xf>
    <xf numFmtId="0" fontId="90" fillId="0" borderId="0"/>
    <xf numFmtId="0" fontId="90" fillId="0" borderId="0"/>
    <xf numFmtId="0" fontId="90" fillId="0" borderId="0"/>
    <xf numFmtId="4" fontId="20" fillId="142" borderId="292" applyNumberFormat="0" applyProtection="0">
      <alignment horizontal="right" vertical="center"/>
    </xf>
    <xf numFmtId="0" fontId="90" fillId="0" borderId="0"/>
    <xf numFmtId="0" fontId="90" fillId="0" borderId="0"/>
    <xf numFmtId="0" fontId="90" fillId="0" borderId="0"/>
    <xf numFmtId="0" fontId="90" fillId="0" borderId="0"/>
    <xf numFmtId="4" fontId="20" fillId="142" borderId="292" applyNumberFormat="0" applyProtection="0">
      <alignment horizontal="right" vertical="center"/>
    </xf>
    <xf numFmtId="0" fontId="90" fillId="0" borderId="0"/>
    <xf numFmtId="4" fontId="20" fillId="142" borderId="292" applyNumberFormat="0" applyProtection="0">
      <alignment horizontal="right" vertical="center"/>
    </xf>
    <xf numFmtId="4" fontId="295" fillId="142" borderId="292" applyNumberFormat="0" applyProtection="0">
      <alignment horizontal="right" vertical="center"/>
    </xf>
    <xf numFmtId="4" fontId="20" fillId="139" borderId="292" applyNumberFormat="0" applyProtection="0">
      <alignment horizontal="left" vertical="center" indent="1"/>
    </xf>
    <xf numFmtId="4" fontId="20" fillId="139" borderId="292" applyNumberFormat="0" applyProtection="0">
      <alignment horizontal="left" vertical="center" indent="1"/>
    </xf>
    <xf numFmtId="0" fontId="90" fillId="0" borderId="0"/>
    <xf numFmtId="0" fontId="90" fillId="0" borderId="0"/>
    <xf numFmtId="0" fontId="90" fillId="0" borderId="0"/>
    <xf numFmtId="4" fontId="20" fillId="139" borderId="292" applyNumberFormat="0" applyProtection="0">
      <alignment horizontal="left" vertical="center" indent="1"/>
    </xf>
    <xf numFmtId="0" fontId="90" fillId="0" borderId="0"/>
    <xf numFmtId="0" fontId="90" fillId="0" borderId="0"/>
    <xf numFmtId="0" fontId="90" fillId="0" borderId="0"/>
    <xf numFmtId="0" fontId="90" fillId="0" borderId="0"/>
    <xf numFmtId="4" fontId="20" fillId="139" borderId="292" applyNumberFormat="0" applyProtection="0">
      <alignment horizontal="left" vertical="center" indent="1"/>
    </xf>
    <xf numFmtId="0" fontId="90" fillId="0" borderId="0"/>
    <xf numFmtId="4" fontId="20" fillId="139" borderId="292" applyNumberFormat="0" applyProtection="0">
      <alignment horizontal="left" vertical="center" indent="1"/>
    </xf>
    <xf numFmtId="0" fontId="20" fillId="139" borderId="292" applyNumberFormat="0" applyProtection="0">
      <alignment horizontal="left" vertical="top" indent="1"/>
    </xf>
    <xf numFmtId="0" fontId="20" fillId="139" borderId="292" applyNumberFormat="0" applyProtection="0">
      <alignment horizontal="left" vertical="top" indent="1"/>
    </xf>
    <xf numFmtId="0" fontId="90" fillId="0" borderId="0"/>
    <xf numFmtId="0" fontId="90" fillId="0" borderId="0"/>
    <xf numFmtId="0" fontId="90" fillId="0" borderId="0"/>
    <xf numFmtId="0" fontId="20" fillId="139" borderId="292" applyNumberFormat="0" applyProtection="0">
      <alignment horizontal="left" vertical="top" indent="1"/>
    </xf>
    <xf numFmtId="0" fontId="90" fillId="0" borderId="0"/>
    <xf numFmtId="0" fontId="90" fillId="0" borderId="0"/>
    <xf numFmtId="0" fontId="90" fillId="0" borderId="0"/>
    <xf numFmtId="0" fontId="90" fillId="0" borderId="0"/>
    <xf numFmtId="0" fontId="20" fillId="139" borderId="292" applyNumberFormat="0" applyProtection="0">
      <alignment horizontal="left" vertical="top" indent="1"/>
    </xf>
    <xf numFmtId="0" fontId="90" fillId="0" borderId="0"/>
    <xf numFmtId="0" fontId="20" fillId="139" borderId="292" applyNumberFormat="0" applyProtection="0">
      <alignment horizontal="left" vertical="top" indent="1"/>
    </xf>
    <xf numFmtId="4" fontId="296" fillId="122" borderId="0" applyNumberFormat="0" applyProtection="0">
      <alignment horizontal="left" vertical="center" indent="1"/>
    </xf>
    <xf numFmtId="4" fontId="229" fillId="142" borderId="292" applyNumberFormat="0" applyProtection="0">
      <alignment horizontal="right" vertical="center"/>
    </xf>
    <xf numFmtId="4" fontId="229" fillId="142" borderId="292" applyNumberFormat="0" applyProtection="0">
      <alignment horizontal="right" vertical="center"/>
    </xf>
    <xf numFmtId="4" fontId="229" fillId="142" borderId="292" applyNumberFormat="0" applyProtection="0">
      <alignment horizontal="right" vertical="center"/>
    </xf>
    <xf numFmtId="4" fontId="229" fillId="142" borderId="292" applyNumberFormat="0" applyProtection="0">
      <alignment horizontal="right" vertical="center"/>
    </xf>
    <xf numFmtId="0" fontId="115" fillId="63" borderId="0" applyNumberFormat="0" applyBorder="0" applyAlignment="0" applyProtection="0"/>
    <xf numFmtId="38" fontId="71" fillId="0" borderId="0" applyNumberFormat="0" applyFont="0" applyFill="0" applyBorder="0" applyAlignment="0"/>
    <xf numFmtId="0" fontId="233" fillId="0" borderId="294"/>
    <xf numFmtId="37" fontId="140" fillId="94" borderId="0" applyNumberFormat="0" applyBorder="0" applyAlignment="0">
      <alignment horizontal="left"/>
    </xf>
    <xf numFmtId="360" fontId="297" fillId="6" borderId="0" applyNumberFormat="0" applyBorder="0" applyAlignment="0">
      <alignment horizontal="right"/>
    </xf>
    <xf numFmtId="37" fontId="140" fillId="94" borderId="0" applyNumberFormat="0" applyBorder="0" applyAlignment="0">
      <alignment horizontal="left"/>
    </xf>
    <xf numFmtId="0" fontId="298" fillId="0" borderId="0"/>
    <xf numFmtId="0" fontId="299" fillId="0" borderId="0"/>
    <xf numFmtId="38" fontId="73" fillId="0" borderId="0" applyFont="0" applyFill="0" applyBorder="0" applyAlignment="0" applyProtection="0"/>
    <xf numFmtId="40" fontId="73" fillId="0" borderId="0" applyFont="0" applyFill="0" applyBorder="0" applyAlignment="0" applyProtection="0"/>
    <xf numFmtId="0" fontId="63" fillId="0" borderId="0"/>
    <xf numFmtId="213" fontId="63" fillId="0" borderId="0"/>
    <xf numFmtId="3" fontId="73" fillId="2" borderId="0"/>
    <xf numFmtId="0" fontId="71" fillId="108" borderId="0" applyNumberFormat="0" applyFont="0" applyBorder="0" applyAlignment="0" applyProtection="0"/>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213"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292" fillId="1" borderId="155" applyNumberFormat="0" applyFont="0" applyAlignment="0">
      <alignment horizontal="center"/>
    </xf>
    <xf numFmtId="0" fontId="300" fillId="95" borderId="0" applyNumberFormat="0" applyFont="0" applyBorder="0" applyAlignment="0" applyProtection="0">
      <alignment horizontal="center"/>
    </xf>
    <xf numFmtId="0" fontId="301" fillId="0" borderId="0" applyNumberForma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362" fontId="18" fillId="0" borderId="0" applyFont="0" applyFill="0" applyBorder="0" applyAlignment="0" applyProtection="0"/>
    <xf numFmtId="42" fontId="302" fillId="0" borderId="0" applyFill="0" applyBorder="0" applyAlignment="0" applyProtection="0"/>
    <xf numFmtId="0" fontId="116" fillId="0" borderId="88" applyNumberFormat="0" applyFill="0" applyAlignment="0" applyProtection="0"/>
    <xf numFmtId="0" fontId="303" fillId="0" borderId="0"/>
    <xf numFmtId="0" fontId="264" fillId="2" borderId="284" applyNumberFormat="0" applyAlignment="0" applyProtection="0"/>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213"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304" fillId="0" borderId="0" applyNumberFormat="0" applyFill="0" applyBorder="0" applyAlignment="0">
      <alignment horizontal="center"/>
    </xf>
    <xf numFmtId="0" fontId="82" fillId="0" borderId="0"/>
    <xf numFmtId="333" fontId="73" fillId="0" borderId="0">
      <alignment horizontal="center"/>
    </xf>
    <xf numFmtId="351" fontId="305" fillId="143" borderId="291" applyNumberFormat="0" applyFill="0" applyBorder="0" applyProtection="0">
      <alignment horizontal="centerContinuous"/>
    </xf>
    <xf numFmtId="0" fontId="12" fillId="0" borderId="0"/>
    <xf numFmtId="0" fontId="306" fillId="0" borderId="0"/>
    <xf numFmtId="0" fontId="12" fillId="0" borderId="0"/>
    <xf numFmtId="0" fontId="306" fillId="0" borderId="0"/>
    <xf numFmtId="0" fontId="12" fillId="0" borderId="0"/>
    <xf numFmtId="0" fontId="306" fillId="0" borderId="0"/>
    <xf numFmtId="0" fontId="12" fillId="0" borderId="0"/>
    <xf numFmtId="0" fontId="306" fillId="0" borderId="0"/>
    <xf numFmtId="0" fontId="12" fillId="0" borderId="0"/>
    <xf numFmtId="0" fontId="306" fillId="0" borderId="0"/>
    <xf numFmtId="0" fontId="12" fillId="0" borderId="0"/>
    <xf numFmtId="0" fontId="306" fillId="0" borderId="0"/>
    <xf numFmtId="0" fontId="12" fillId="0" borderId="0"/>
    <xf numFmtId="0" fontId="306" fillId="0" borderId="0"/>
    <xf numFmtId="0" fontId="12" fillId="0" borderId="0"/>
    <xf numFmtId="0" fontId="306" fillId="0" borderId="0"/>
    <xf numFmtId="0"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213" fontId="18" fillId="0" borderId="0" applyNumberFormat="0" applyFill="0" applyBorder="0" applyAlignment="0" applyProtection="0"/>
    <xf numFmtId="213"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07" fillId="0" borderId="0"/>
    <xf numFmtId="0" fontId="32" fillId="108" borderId="0" applyNumberFormat="0" applyBorder="0" applyAlignment="0" applyProtection="0"/>
    <xf numFmtId="0" fontId="11" fillId="0" borderId="0" applyNumberFormat="0" applyFill="0" applyBorder="0" applyAlignment="0" applyProtection="0"/>
    <xf numFmtId="0" fontId="308" fillId="108" borderId="0" applyNumberFormat="0" applyBorder="0" applyAlignment="0" applyProtection="0"/>
    <xf numFmtId="0" fontId="13" fillId="0" borderId="0" applyNumberFormat="0" applyFill="0" applyBorder="0" applyAlignment="0" applyProtection="0"/>
    <xf numFmtId="0" fontId="29" fillId="0" borderId="0" applyNumberFormat="0" applyFill="0" applyBorder="0" applyAlignment="0" applyProtection="0"/>
    <xf numFmtId="0" fontId="137" fillId="124" borderId="0" applyNumberFormat="0" applyBorder="0" applyAlignment="0" applyProtection="0"/>
    <xf numFmtId="0" fontId="137" fillId="124" borderId="0" applyNumberFormat="0" applyBorder="0" applyAlignment="0" applyProtection="0"/>
    <xf numFmtId="0" fontId="137" fillId="124" borderId="0" applyNumberFormat="0" applyBorder="0" applyProtection="0">
      <alignment horizontal="center"/>
    </xf>
    <xf numFmtId="0" fontId="309" fillId="124" borderId="0" applyNumberFormat="0" applyBorder="0" applyAlignment="0" applyProtection="0"/>
    <xf numFmtId="0" fontId="18" fillId="0" borderId="0" applyNumberFormat="0" applyFont="0" applyFill="0" applyBorder="0" applyProtection="0">
      <alignment horizontal="right"/>
    </xf>
    <xf numFmtId="0" fontId="18" fillId="0" borderId="0" applyNumberFormat="0" applyFont="0" applyFill="0" applyBorder="0" applyProtection="0">
      <alignment horizontal="left"/>
    </xf>
    <xf numFmtId="0" fontId="41" fillId="0" borderId="0" applyNumberFormat="0" applyFill="0" applyBorder="0" applyAlignment="0" applyProtection="0"/>
    <xf numFmtId="0" fontId="136" fillId="0" borderId="0" applyNumberFormat="0" applyFill="0" applyBorder="0" applyAlignment="0" applyProtection="0"/>
    <xf numFmtId="0" fontId="18" fillId="144" borderId="0" applyNumberFormat="0" applyFont="0" applyBorder="0" applyAlignment="0" applyProtection="0"/>
    <xf numFmtId="292" fontId="18" fillId="0" borderId="0" applyFont="0" applyFill="0" applyBorder="0" applyAlignment="0" applyProtection="0"/>
    <xf numFmtId="2" fontId="18" fillId="0" borderId="0" applyFont="0" applyFill="0" applyBorder="0" applyAlignment="0" applyProtection="0"/>
    <xf numFmtId="212" fontId="18" fillId="0" borderId="0" applyFont="0" applyFill="0" applyBorder="0" applyAlignment="0" applyProtection="0"/>
    <xf numFmtId="0" fontId="18" fillId="0" borderId="251" applyNumberFormat="0" applyFont="0" applyFill="0" applyAlignment="0" applyProtection="0"/>
    <xf numFmtId="0" fontId="20" fillId="0" borderId="0" applyNumberFormat="0" applyBorder="0" applyAlignment="0"/>
    <xf numFmtId="0" fontId="310" fillId="0" borderId="0" applyNumberFormat="0" applyBorder="0" applyAlignment="0"/>
    <xf numFmtId="0" fontId="162" fillId="0" borderId="0"/>
    <xf numFmtId="0" fontId="162" fillId="0" borderId="0"/>
    <xf numFmtId="0" fontId="162" fillId="0" borderId="0"/>
    <xf numFmtId="0" fontId="162" fillId="0" borderId="0"/>
    <xf numFmtId="0" fontId="162" fillId="0" borderId="0"/>
    <xf numFmtId="0" fontId="311" fillId="0" borderId="0"/>
    <xf numFmtId="0" fontId="237" fillId="0" borderId="0"/>
    <xf numFmtId="0" fontId="312" fillId="59" borderId="0">
      <alignment wrapText="1"/>
    </xf>
    <xf numFmtId="187" fontId="29" fillId="0" borderId="0" applyFill="0" applyBorder="0" applyProtection="0">
      <alignment horizontal="center"/>
    </xf>
    <xf numFmtId="0" fontId="71" fillId="0" borderId="0"/>
    <xf numFmtId="40" fontId="313" fillId="0" borderId="0" applyBorder="0">
      <alignment horizontal="right"/>
    </xf>
    <xf numFmtId="40" fontId="314" fillId="0" borderId="31" applyFont="0"/>
    <xf numFmtId="40" fontId="314" fillId="0" borderId="31" applyFont="0"/>
    <xf numFmtId="40" fontId="314" fillId="0" borderId="31" applyFont="0"/>
    <xf numFmtId="37" fontId="18" fillId="145" borderId="0" applyAlignment="0">
      <alignment wrapText="1"/>
    </xf>
    <xf numFmtId="0" fontId="136" fillId="24" borderId="0" applyNumberFormat="0" applyFont="0" applyBorder="0" applyAlignment="0" applyProtection="0"/>
    <xf numFmtId="166" fontId="315" fillId="0" borderId="0"/>
    <xf numFmtId="0" fontId="64" fillId="0" borderId="0"/>
    <xf numFmtId="0" fontId="104" fillId="0" borderId="46"/>
    <xf numFmtId="351" fontId="175" fillId="143" borderId="295" applyNumberFormat="0" applyFont="0" applyFill="0" applyAlignment="0" applyProtection="0"/>
    <xf numFmtId="0" fontId="36" fillId="0" borderId="0" applyFill="0" applyBorder="0" applyProtection="0">
      <alignment horizontal="center" vertical="center"/>
    </xf>
    <xf numFmtId="0" fontId="316" fillId="0" borderId="0" applyBorder="0" applyProtection="0">
      <alignment vertical="center"/>
    </xf>
    <xf numFmtId="0" fontId="316" fillId="0" borderId="88" applyBorder="0" applyProtection="0">
      <alignment horizontal="right" vertical="center"/>
    </xf>
    <xf numFmtId="0" fontId="317" fillId="92" borderId="0" applyBorder="0" applyProtection="0">
      <alignment horizontal="centerContinuous" vertical="center"/>
    </xf>
    <xf numFmtId="0" fontId="317" fillId="124" borderId="88" applyBorder="0" applyProtection="0">
      <alignment horizontal="centerContinuous" vertical="center"/>
    </xf>
    <xf numFmtId="351" fontId="175" fillId="143" borderId="0" applyNumberFormat="0" applyFont="0" applyBorder="0" applyAlignment="0" applyProtection="0"/>
    <xf numFmtId="0" fontId="36" fillId="0" borderId="0" applyFill="0" applyBorder="0" applyProtection="0"/>
    <xf numFmtId="0" fontId="318" fillId="0" borderId="0" applyNumberFormat="0">
      <alignment horizontal="left"/>
    </xf>
    <xf numFmtId="351" fontId="175" fillId="0" borderId="296" applyNumberFormat="0" applyFont="0" applyFill="0" applyAlignment="0" applyProtection="0"/>
    <xf numFmtId="0" fontId="29" fillId="0" borderId="0" applyFill="0" applyBorder="0" applyProtection="0">
      <alignment horizontal="left"/>
    </xf>
    <xf numFmtId="351" fontId="175" fillId="143" borderId="291" applyNumberFormat="0" applyFont="0" applyFill="0" applyAlignment="0" applyProtection="0"/>
    <xf numFmtId="0" fontId="319" fillId="0" borderId="0" applyFill="0" applyBorder="0" applyProtection="0">
      <alignment horizontal="left" vertical="top"/>
    </xf>
    <xf numFmtId="0" fontId="108" fillId="91" borderId="91" applyNumberFormat="0" applyFont="0" applyFill="0" applyAlignment="0" applyProtection="0">
      <protection locked="0"/>
    </xf>
    <xf numFmtId="0" fontId="108" fillId="91" borderId="297" applyNumberFormat="0" applyFont="0" applyFill="0" applyAlignment="0" applyProtection="0">
      <protection locked="0"/>
    </xf>
    <xf numFmtId="361" fontId="116" fillId="0" borderId="0"/>
    <xf numFmtId="363" fontId="12" fillId="0" borderId="0" applyFill="0" applyBorder="0" applyAlignment="0" applyProtection="0"/>
    <xf numFmtId="363" fontId="12" fillId="0" borderId="0" applyFill="0" applyBorder="0" applyAlignment="0" applyProtection="0"/>
    <xf numFmtId="363" fontId="12" fillId="0" borderId="0" applyFill="0" applyBorder="0" applyAlignment="0" applyProtection="0"/>
    <xf numFmtId="363" fontId="12" fillId="0" borderId="0" applyFill="0" applyBorder="0" applyAlignment="0" applyProtection="0"/>
    <xf numFmtId="49" fontId="18" fillId="0" borderId="0" applyFont="0" applyAlignment="0"/>
    <xf numFmtId="49" fontId="18" fillId="0" borderId="0" applyFont="0" applyAlignment="0"/>
    <xf numFmtId="294" fontId="157" fillId="0" borderId="0">
      <alignment horizontal="left"/>
      <protection locked="0"/>
    </xf>
    <xf numFmtId="49" fontId="131" fillId="0" borderId="0">
      <alignment horizontal="left" indent="2"/>
    </xf>
    <xf numFmtId="49" fontId="131" fillId="0" borderId="0">
      <alignment horizontal="left" indent="4"/>
    </xf>
    <xf numFmtId="49" fontId="131" fillId="0" borderId="0">
      <alignment horizontal="left" indent="6"/>
    </xf>
    <xf numFmtId="49" fontId="131" fillId="0" borderId="0">
      <alignment horizontal="left" indent="8"/>
    </xf>
    <xf numFmtId="49" fontId="131" fillId="0" borderId="0">
      <alignment horizontal="left"/>
    </xf>
    <xf numFmtId="49" fontId="320" fillId="0" borderId="0">
      <alignment horizontal="left" indent="4"/>
    </xf>
    <xf numFmtId="49" fontId="116" fillId="0" borderId="0" applyFont="0">
      <alignment horizontal="left" indent="10"/>
    </xf>
    <xf numFmtId="49" fontId="20" fillId="0" borderId="0" applyFill="0" applyBorder="0" applyAlignment="0"/>
    <xf numFmtId="49" fontId="20" fillId="0" borderId="0" applyFill="0" applyBorder="0" applyAlignment="0"/>
    <xf numFmtId="0" fontId="90" fillId="0" borderId="0"/>
    <xf numFmtId="0" fontId="90" fillId="0" borderId="0"/>
    <xf numFmtId="0" fontId="90" fillId="0" borderId="0"/>
    <xf numFmtId="49" fontId="20" fillId="0" borderId="0" applyFill="0" applyBorder="0" applyAlignment="0"/>
    <xf numFmtId="0" fontId="90" fillId="0" borderId="0"/>
    <xf numFmtId="0" fontId="90" fillId="0" borderId="0"/>
    <xf numFmtId="0" fontId="90" fillId="0" borderId="0"/>
    <xf numFmtId="0" fontId="90" fillId="0" borderId="0"/>
    <xf numFmtId="49" fontId="20" fillId="0" borderId="0" applyFill="0" applyBorder="0" applyAlignment="0"/>
    <xf numFmtId="0" fontId="90" fillId="0" borderId="0"/>
    <xf numFmtId="49" fontId="20"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177"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364" fontId="18" fillId="0" borderId="0" applyFill="0" applyBorder="0" applyAlignment="0"/>
    <xf numFmtId="49" fontId="18" fillId="0" borderId="0" applyFont="0" applyAlignment="0"/>
    <xf numFmtId="179" fontId="18" fillId="0" borderId="166" applyBorder="0">
      <alignment wrapText="1"/>
    </xf>
    <xf numFmtId="0" fontId="170" fillId="0" borderId="0" applyNumberFormat="0" applyFill="0" applyBorder="0" applyAlignment="0" applyProtection="0"/>
    <xf numFmtId="365" fontId="73"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70" fillId="0" borderId="0" applyNumberFormat="0" applyFill="0" applyBorder="0" applyAlignment="0" applyProtection="0"/>
    <xf numFmtId="40" fontId="205" fillId="0" borderId="0"/>
    <xf numFmtId="0" fontId="67" fillId="0" borderId="0" applyNumberFormat="0" applyFill="0" applyBorder="0" applyAlignment="0" applyProtection="0"/>
    <xf numFmtId="0" fontId="321" fillId="0" borderId="246" applyNumberFormat="0" applyFill="0" applyAlignment="0" applyProtection="0"/>
    <xf numFmtId="0" fontId="163" fillId="0" borderId="298" applyNumberFormat="0" applyFill="0" applyAlignment="0" applyProtection="0"/>
    <xf numFmtId="3" fontId="103" fillId="0" borderId="0" applyBorder="0" applyAlignment="0">
      <protection locked="0"/>
    </xf>
    <xf numFmtId="3" fontId="29" fillId="0" borderId="0" applyBorder="0" applyAlignment="0">
      <protection locked="0"/>
    </xf>
    <xf numFmtId="37" fontId="41" fillId="110" borderId="0" applyNumberFormat="0" applyBorder="0" applyAlignment="0" applyProtection="0"/>
    <xf numFmtId="37" fontId="41" fillId="0" borderId="0"/>
    <xf numFmtId="3" fontId="130" fillId="0" borderId="278" applyProtection="0"/>
    <xf numFmtId="366" fontId="18" fillId="0" borderId="0" applyFont="0" applyFill="0" applyBorder="0" applyAlignment="0" applyProtection="0"/>
    <xf numFmtId="367" fontId="18" fillId="0" borderId="0" applyFont="0" applyFill="0" applyBorder="0" applyAlignment="0" applyProtection="0"/>
    <xf numFmtId="0" fontId="322" fillId="0" borderId="0" applyNumberFormat="0" applyFill="0" applyBorder="0" applyAlignment="0" applyProtection="0"/>
    <xf numFmtId="0" fontId="99" fillId="0" borderId="0" applyNumberFormat="0" applyFill="0" applyBorder="0" applyAlignment="0" applyProtection="0"/>
    <xf numFmtId="3" fontId="103" fillId="0" borderId="0" applyBorder="0" applyAlignment="0"/>
    <xf numFmtId="3" fontId="29" fillId="0" borderId="0" applyBorder="0" applyAlignment="0"/>
    <xf numFmtId="0" fontId="103" fillId="0" borderId="0" applyNumberFormat="0" applyFill="0" applyBorder="0" applyAlignment="0"/>
    <xf numFmtId="177" fontId="224" fillId="146" borderId="159" applyFont="0" applyFill="0" applyBorder="0" applyAlignment="0" applyProtection="0">
      <protection locked="0"/>
    </xf>
    <xf numFmtId="177" fontId="224" fillId="146" borderId="159" applyFont="0" applyFill="0" applyBorder="0" applyAlignment="0" applyProtection="0">
      <protection locked="0"/>
    </xf>
    <xf numFmtId="177" fontId="224" fillId="146" borderId="159" applyFont="0" applyFill="0" applyBorder="0" applyAlignment="0" applyProtection="0">
      <protection locked="0"/>
    </xf>
    <xf numFmtId="177" fontId="224" fillId="146" borderId="159" applyFont="0" applyFill="0" applyBorder="0" applyAlignment="0" applyProtection="0">
      <protection locked="0"/>
    </xf>
    <xf numFmtId="177" fontId="224" fillId="146" borderId="159" applyFont="0" applyFill="0" applyBorder="0" applyAlignment="0" applyProtection="0">
      <protection locked="0"/>
    </xf>
    <xf numFmtId="9" fontId="323" fillId="0" borderId="0" applyFont="0" applyFill="0" applyBorder="0" applyAlignment="0" applyProtection="0"/>
    <xf numFmtId="43" fontId="2" fillId="0" borderId="0" applyFont="0" applyFill="0" applyBorder="0" applyAlignment="0" applyProtection="0"/>
    <xf numFmtId="37" fontId="64" fillId="0" borderId="0"/>
    <xf numFmtId="37" fontId="64" fillId="0" borderId="0"/>
    <xf numFmtId="44" fontId="330" fillId="0" borderId="0" applyFont="0" applyFill="0" applyBorder="0" applyAlignment="0" applyProtection="0"/>
    <xf numFmtId="0" fontId="18" fillId="0" borderId="0"/>
    <xf numFmtId="0" fontId="243" fillId="0" borderId="0"/>
    <xf numFmtId="43" fontId="12" fillId="0" borderId="0" applyFont="0" applyFill="0" applyBorder="0" applyAlignment="0" applyProtection="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89" fillId="31" borderId="245" applyNumberFormat="0" applyFont="0" applyAlignment="0" applyProtection="0"/>
    <xf numFmtId="0" fontId="321" fillId="0" borderId="246" applyNumberFormat="0" applyFill="0" applyAlignment="0" applyProtection="0"/>
    <xf numFmtId="0" fontId="322" fillId="0" borderId="0" applyNumberFormat="0" applyFill="0" applyBorder="0" applyAlignment="0" applyProtection="0"/>
  </cellStyleXfs>
  <cellXfs count="3699">
    <xf numFmtId="0" fontId="0" fillId="0" borderId="0" xfId="0"/>
    <xf numFmtId="0" fontId="5" fillId="0" borderId="0" xfId="0" applyFont="1" applyAlignment="1" applyProtection="1">
      <alignment horizontal="centerContinuous"/>
      <protection locked="0"/>
    </xf>
    <xf numFmtId="0" fontId="6" fillId="0" borderId="0" xfId="0" applyFont="1" applyAlignment="1" applyProtection="1">
      <alignment horizontal="centerContinuous"/>
      <protection locked="0"/>
    </xf>
    <xf numFmtId="0" fontId="7" fillId="0" borderId="0" xfId="0" applyFont="1" applyAlignment="1" applyProtection="1">
      <alignment horizontal="centerContinuous"/>
      <protection locked="0"/>
    </xf>
    <xf numFmtId="0" fontId="6" fillId="0" borderId="0" xfId="0" applyFont="1" applyProtection="1">
      <protection locked="0"/>
    </xf>
    <xf numFmtId="0" fontId="10" fillId="0" borderId="0" xfId="0" applyFont="1" applyProtection="1">
      <protection locked="0"/>
    </xf>
    <xf numFmtId="0" fontId="11" fillId="0" borderId="0" xfId="0" applyFont="1" applyAlignment="1">
      <alignment horizontal="centerContinuous"/>
    </xf>
    <xf numFmtId="0" fontId="12" fillId="0" borderId="0" xfId="0" applyFont="1" applyAlignment="1">
      <alignment horizontal="centerContinuous" wrapText="1"/>
    </xf>
    <xf numFmtId="0" fontId="13" fillId="0" borderId="0" xfId="0" applyFont="1" applyAlignment="1">
      <alignment horizontal="centerContinuous" wrapText="1"/>
    </xf>
    <xf numFmtId="0" fontId="12" fillId="0" borderId="0" xfId="0" applyFont="1"/>
    <xf numFmtId="0" fontId="15" fillId="0" borderId="0" xfId="0" applyFont="1" applyAlignment="1">
      <alignment horizontal="left"/>
    </xf>
    <xf numFmtId="0" fontId="15" fillId="0" borderId="0" xfId="0" applyFont="1" applyAlignment="1">
      <alignment horizontal="centerContinuous"/>
    </xf>
    <xf numFmtId="0" fontId="12" fillId="0" borderId="0" xfId="0" applyFont="1" applyAlignment="1">
      <alignment horizontal="centerContinuous"/>
    </xf>
    <xf numFmtId="0" fontId="12" fillId="0" borderId="0" xfId="0" applyFont="1" applyAlignment="1">
      <alignment horizontal="left"/>
    </xf>
    <xf numFmtId="0" fontId="12" fillId="0" borderId="0" xfId="0" applyFont="1" applyAlignment="1" applyProtection="1">
      <alignment horizontal="centerContinuous" wrapText="1"/>
    </xf>
    <xf numFmtId="0" fontId="12" fillId="0" borderId="0" xfId="0" applyFont="1" applyProtection="1"/>
    <xf numFmtId="0" fontId="18" fillId="0" borderId="0" xfId="0" applyFont="1" applyAlignment="1" applyProtection="1">
      <alignment horizontal="centerContinuous"/>
    </xf>
    <xf numFmtId="0" fontId="18" fillId="0" borderId="0" xfId="0" applyFont="1" applyProtection="1"/>
    <xf numFmtId="0" fontId="18" fillId="0" borderId="2" xfId="0" applyFont="1" applyBorder="1" applyProtection="1"/>
    <xf numFmtId="0" fontId="18" fillId="0" borderId="3" xfId="0" applyFont="1" applyBorder="1" applyProtection="1"/>
    <xf numFmtId="0" fontId="18" fillId="0" borderId="4" xfId="0" applyFont="1" applyBorder="1" applyProtection="1"/>
    <xf numFmtId="0" fontId="18" fillId="0" borderId="5" xfId="0" applyFont="1" applyBorder="1" applyProtection="1"/>
    <xf numFmtId="0" fontId="19" fillId="0" borderId="4" xfId="0" applyFont="1" applyBorder="1" applyAlignment="1" applyProtection="1">
      <alignment horizontal="centerContinuous"/>
    </xf>
    <xf numFmtId="0" fontId="18" fillId="0" borderId="5" xfId="0" applyFont="1" applyBorder="1" applyAlignment="1" applyProtection="1">
      <alignment horizontal="centerContinuous"/>
    </xf>
    <xf numFmtId="0" fontId="18" fillId="0" borderId="6" xfId="0" applyFont="1" applyBorder="1" applyProtection="1"/>
    <xf numFmtId="0" fontId="18" fillId="0" borderId="1" xfId="0" applyFont="1" applyBorder="1" applyProtection="1"/>
    <xf numFmtId="0" fontId="18" fillId="0" borderId="7" xfId="0" applyFont="1" applyBorder="1" applyProtection="1"/>
    <xf numFmtId="0" fontId="12" fillId="0" borderId="8" xfId="0" applyFont="1" applyBorder="1" applyProtection="1"/>
    <xf numFmtId="0" fontId="8" fillId="0" borderId="0" xfId="0" applyFont="1" applyProtection="1"/>
    <xf numFmtId="0" fontId="8" fillId="0" borderId="9" xfId="0" applyFont="1" applyBorder="1" applyAlignment="1" applyProtection="1">
      <alignment horizontal="centerContinuous"/>
    </xf>
    <xf numFmtId="0" fontId="8" fillId="0" borderId="10" xfId="0" applyFont="1" applyBorder="1" applyAlignment="1" applyProtection="1">
      <alignment horizontal="centerContinuous"/>
    </xf>
    <xf numFmtId="0" fontId="8" fillId="0" borderId="11" xfId="0" applyFont="1" applyBorder="1" applyAlignment="1" applyProtection="1">
      <alignment horizontal="centerContinuous"/>
    </xf>
    <xf numFmtId="0" fontId="8" fillId="0" borderId="4" xfId="0" applyFont="1" applyBorder="1" applyProtection="1"/>
    <xf numFmtId="0" fontId="8" fillId="0" borderId="0" xfId="0" applyFont="1" applyAlignment="1" applyProtection="1">
      <alignment horizontal="centerContinuous"/>
    </xf>
    <xf numFmtId="0" fontId="8" fillId="0" borderId="5" xfId="0" applyFont="1" applyBorder="1" applyAlignment="1" applyProtection="1">
      <alignment horizontal="centerContinuous"/>
    </xf>
    <xf numFmtId="0" fontId="8" fillId="0" borderId="9" xfId="0" applyFont="1" applyBorder="1" applyProtection="1"/>
    <xf numFmtId="0" fontId="8" fillId="0" borderId="10" xfId="0" applyFont="1" applyBorder="1" applyProtection="1"/>
    <xf numFmtId="0" fontId="8" fillId="0" borderId="5" xfId="0" applyFont="1" applyBorder="1" applyProtection="1"/>
    <xf numFmtId="0" fontId="8" fillId="0" borderId="6" xfId="0" applyFont="1" applyBorder="1" applyProtection="1"/>
    <xf numFmtId="0" fontId="8" fillId="0" borderId="1" xfId="0" applyFont="1" applyBorder="1" applyProtection="1"/>
    <xf numFmtId="0" fontId="8" fillId="0" borderId="1" xfId="0" applyFont="1" applyBorder="1" applyAlignment="1" applyProtection="1">
      <alignment horizontal="centerContinuous"/>
    </xf>
    <xf numFmtId="0" fontId="8" fillId="0" borderId="8" xfId="0" applyFont="1" applyBorder="1" applyProtection="1"/>
    <xf numFmtId="0" fontId="8" fillId="0" borderId="12" xfId="0" applyFont="1" applyBorder="1" applyProtection="1"/>
    <xf numFmtId="0" fontId="8" fillId="0" borderId="13" xfId="0" applyFont="1" applyBorder="1" applyProtection="1"/>
    <xf numFmtId="0" fontId="8" fillId="0" borderId="2" xfId="0" applyFont="1" applyBorder="1" applyProtection="1"/>
    <xf numFmtId="0" fontId="8" fillId="0" borderId="14" xfId="0" applyFont="1" applyBorder="1" applyProtection="1"/>
    <xf numFmtId="0" fontId="8" fillId="0" borderId="15" xfId="0" applyFont="1" applyBorder="1" applyProtection="1"/>
    <xf numFmtId="0" fontId="8" fillId="0" borderId="16" xfId="0" applyFont="1" applyBorder="1" applyProtection="1"/>
    <xf numFmtId="0" fontId="8" fillId="0" borderId="17" xfId="0" applyFont="1" applyBorder="1" applyProtection="1"/>
    <xf numFmtId="0" fontId="8" fillId="0" borderId="18" xfId="0" applyFont="1" applyBorder="1" applyProtection="1"/>
    <xf numFmtId="0" fontId="8" fillId="0" borderId="19" xfId="0" applyFont="1" applyBorder="1" applyAlignment="1" applyProtection="1">
      <alignment horizontal="centerContinuous"/>
    </xf>
    <xf numFmtId="0" fontId="8" fillId="0" borderId="16" xfId="0" applyFont="1" applyBorder="1" applyAlignment="1" applyProtection="1">
      <alignment horizontal="centerContinuous"/>
    </xf>
    <xf numFmtId="0" fontId="8" fillId="0" borderId="20" xfId="0" applyFont="1" applyBorder="1" applyProtection="1"/>
    <xf numFmtId="0" fontId="8" fillId="0" borderId="21" xfId="0" applyFont="1" applyBorder="1" applyAlignment="1" applyProtection="1">
      <alignment horizontal="centerContinuous"/>
    </xf>
    <xf numFmtId="0" fontId="8" fillId="0" borderId="22" xfId="0" applyFont="1" applyBorder="1" applyAlignment="1" applyProtection="1">
      <alignment horizontal="centerContinuous"/>
    </xf>
    <xf numFmtId="0" fontId="8" fillId="0" borderId="19" xfId="0" applyFont="1" applyBorder="1" applyProtection="1"/>
    <xf numFmtId="0" fontId="8" fillId="0" borderId="23" xfId="0" applyFont="1" applyBorder="1" applyProtection="1"/>
    <xf numFmtId="0" fontId="8" fillId="0" borderId="24" xfId="0" applyFont="1" applyBorder="1" applyProtection="1"/>
    <xf numFmtId="0" fontId="8" fillId="0" borderId="3" xfId="0" applyFont="1" applyBorder="1" applyProtection="1"/>
    <xf numFmtId="0" fontId="8" fillId="0" borderId="15" xfId="0" applyFont="1" applyBorder="1" applyAlignment="1" applyProtection="1">
      <alignment horizontal="centerContinuous"/>
    </xf>
    <xf numFmtId="0" fontId="8" fillId="0" borderId="25" xfId="0" applyFont="1" applyBorder="1" applyAlignment="1" applyProtection="1">
      <alignment horizontal="centerContinuous"/>
    </xf>
    <xf numFmtId="0" fontId="8" fillId="0" borderId="17" xfId="0" applyFont="1" applyBorder="1" applyAlignment="1" applyProtection="1">
      <alignment horizontal="centerContinuous"/>
    </xf>
    <xf numFmtId="0" fontId="8" fillId="0" borderId="26" xfId="0" applyFont="1" applyBorder="1" applyAlignment="1" applyProtection="1">
      <alignment horizontal="centerContinuous"/>
    </xf>
    <xf numFmtId="0" fontId="8" fillId="0" borderId="25" xfId="0" applyFont="1" applyBorder="1" applyProtection="1"/>
    <xf numFmtId="0" fontId="12" fillId="0" borderId="2" xfId="0" applyFont="1" applyBorder="1" applyProtection="1"/>
    <xf numFmtId="0" fontId="12" fillId="0" borderId="3" xfId="0" applyFont="1" applyBorder="1" applyProtection="1"/>
    <xf numFmtId="0" fontId="13" fillId="0" borderId="4" xfId="0" applyFont="1" applyBorder="1" applyAlignment="1" applyProtection="1">
      <alignment horizontal="centerContinuous"/>
    </xf>
    <xf numFmtId="0" fontId="12" fillId="0" borderId="0" xfId="0" applyFont="1" applyAlignment="1" applyProtection="1">
      <alignment horizontal="centerContinuous"/>
    </xf>
    <xf numFmtId="0" fontId="12" fillId="0" borderId="5" xfId="0" applyFont="1" applyBorder="1" applyAlignment="1" applyProtection="1">
      <alignment horizontal="centerContinuous"/>
    </xf>
    <xf numFmtId="0" fontId="13" fillId="0" borderId="0" xfId="0" applyFont="1" applyAlignment="1" applyProtection="1">
      <alignment horizontal="centerContinuous"/>
    </xf>
    <xf numFmtId="0" fontId="12" fillId="0" borderId="4" xfId="0" applyFont="1" applyBorder="1" applyProtection="1"/>
    <xf numFmtId="0" fontId="12" fillId="0" borderId="5" xfId="0" applyFont="1" applyBorder="1" applyProtection="1"/>
    <xf numFmtId="0" fontId="12" fillId="0" borderId="9" xfId="0" applyFont="1" applyBorder="1" applyProtection="1"/>
    <xf numFmtId="0" fontId="12" fillId="0" borderId="10" xfId="0" applyFont="1" applyBorder="1" applyAlignment="1" applyProtection="1">
      <alignment horizontal="centerContinuous"/>
    </xf>
    <xf numFmtId="0" fontId="12" fillId="0" borderId="11" xfId="0" applyFont="1" applyBorder="1" applyProtection="1"/>
    <xf numFmtId="0" fontId="12" fillId="0" borderId="10" xfId="0" applyFont="1" applyBorder="1" applyProtection="1"/>
    <xf numFmtId="0" fontId="12" fillId="0" borderId="15" xfId="0" applyFont="1" applyBorder="1" applyProtection="1"/>
    <xf numFmtId="0" fontId="12" fillId="0" borderId="19" xfId="0" applyFont="1" applyBorder="1" applyAlignment="1" applyProtection="1">
      <alignment horizontal="centerContinuous"/>
    </xf>
    <xf numFmtId="0" fontId="12" fillId="0" borderId="18" xfId="0" applyFont="1" applyBorder="1" applyProtection="1"/>
    <xf numFmtId="0" fontId="12" fillId="0" borderId="25" xfId="0" applyFont="1" applyBorder="1" applyProtection="1"/>
    <xf numFmtId="0" fontId="12" fillId="0" borderId="27" xfId="0" applyFont="1" applyBorder="1" applyProtection="1"/>
    <xf numFmtId="0" fontId="12" fillId="0" borderId="16" xfId="0" applyFont="1" applyBorder="1" applyProtection="1"/>
    <xf numFmtId="0" fontId="12" fillId="0" borderId="28" xfId="0" applyFont="1" applyBorder="1" applyProtection="1"/>
    <xf numFmtId="0" fontId="12" fillId="0" borderId="29" xfId="0" applyFont="1" applyBorder="1" applyProtection="1"/>
    <xf numFmtId="0" fontId="12" fillId="0" borderId="17" xfId="0" applyFont="1" applyBorder="1" applyProtection="1"/>
    <xf numFmtId="0" fontId="12" fillId="0" borderId="30" xfId="0" applyFont="1" applyBorder="1" applyProtection="1"/>
    <xf numFmtId="0" fontId="9" fillId="0" borderId="28" xfId="0" applyFont="1" applyBorder="1" applyProtection="1">
      <protection locked="0"/>
    </xf>
    <xf numFmtId="0" fontId="12" fillId="0" borderId="31" xfId="0" applyFont="1" applyBorder="1" applyProtection="1"/>
    <xf numFmtId="0" fontId="12" fillId="0" borderId="32" xfId="0" applyFont="1" applyBorder="1" applyProtection="1"/>
    <xf numFmtId="5" fontId="9" fillId="0" borderId="28" xfId="0" applyNumberFormat="1" applyFont="1" applyBorder="1" applyProtection="1">
      <protection locked="0"/>
    </xf>
    <xf numFmtId="5" fontId="9" fillId="0" borderId="29" xfId="0" applyNumberFormat="1" applyFont="1" applyBorder="1" applyProtection="1">
      <protection locked="0"/>
    </xf>
    <xf numFmtId="5" fontId="9" fillId="0" borderId="27" xfId="0" applyNumberFormat="1" applyFont="1" applyBorder="1" applyProtection="1">
      <protection locked="0"/>
    </xf>
    <xf numFmtId="5" fontId="12" fillId="3" borderId="31" xfId="0" applyNumberFormat="1" applyFont="1" applyFill="1" applyBorder="1" applyProtection="1"/>
    <xf numFmtId="0" fontId="12" fillId="0" borderId="34" xfId="0" applyFont="1" applyBorder="1" applyProtection="1"/>
    <xf numFmtId="0" fontId="9" fillId="0" borderId="15" xfId="0" applyFont="1" applyBorder="1" applyProtection="1">
      <protection locked="0"/>
    </xf>
    <xf numFmtId="0" fontId="12" fillId="0" borderId="19" xfId="0" applyFont="1" applyBorder="1" applyProtection="1"/>
    <xf numFmtId="37" fontId="9" fillId="0" borderId="15" xfId="0" applyNumberFormat="1" applyFont="1" applyBorder="1" applyProtection="1">
      <protection locked="0"/>
    </xf>
    <xf numFmtId="37" fontId="9" fillId="0" borderId="5" xfId="0" applyNumberFormat="1" applyFont="1" applyBorder="1" applyProtection="1">
      <protection locked="0"/>
    </xf>
    <xf numFmtId="37" fontId="12" fillId="0" borderId="18" xfId="0" applyNumberFormat="1" applyFont="1" applyBorder="1" applyProtection="1"/>
    <xf numFmtId="37" fontId="9" fillId="0" borderId="25" xfId="0" applyNumberFormat="1" applyFont="1" applyBorder="1" applyProtection="1">
      <protection locked="0"/>
    </xf>
    <xf numFmtId="37" fontId="12" fillId="3" borderId="0" xfId="0" applyNumberFormat="1" applyFont="1" applyFill="1" applyProtection="1"/>
    <xf numFmtId="0" fontId="9" fillId="0" borderId="17" xfId="0" applyFont="1" applyBorder="1" applyProtection="1">
      <protection locked="0"/>
    </xf>
    <xf numFmtId="0" fontId="12" fillId="0" borderId="21" xfId="0" applyFont="1" applyBorder="1" applyProtection="1"/>
    <xf numFmtId="37" fontId="9" fillId="0" borderId="17" xfId="0" applyNumberFormat="1" applyFont="1" applyBorder="1" applyProtection="1">
      <protection locked="0"/>
    </xf>
    <xf numFmtId="37" fontId="9" fillId="0" borderId="11" xfId="0" applyNumberFormat="1" applyFont="1" applyBorder="1" applyProtection="1">
      <protection locked="0"/>
    </xf>
    <xf numFmtId="37" fontId="12" fillId="0" borderId="20" xfId="0" applyNumberFormat="1" applyFont="1" applyBorder="1" applyProtection="1"/>
    <xf numFmtId="37" fontId="9" fillId="0" borderId="26" xfId="0" applyNumberFormat="1" applyFont="1" applyBorder="1" applyProtection="1">
      <protection locked="0"/>
    </xf>
    <xf numFmtId="37" fontId="12" fillId="3" borderId="10" xfId="0" applyNumberFormat="1" applyFont="1" applyFill="1" applyBorder="1" applyProtection="1"/>
    <xf numFmtId="0" fontId="12" fillId="0" borderId="22" xfId="0" applyFont="1" applyBorder="1" applyProtection="1"/>
    <xf numFmtId="0" fontId="12" fillId="0" borderId="6" xfId="0" applyFont="1" applyBorder="1" applyProtection="1"/>
    <xf numFmtId="0" fontId="12" fillId="0" borderId="1" xfId="0" applyFont="1" applyBorder="1" applyProtection="1"/>
    <xf numFmtId="0" fontId="12" fillId="0" borderId="7" xfId="0" applyFont="1" applyBorder="1" applyProtection="1"/>
    <xf numFmtId="0" fontId="13" fillId="0" borderId="0" xfId="0" applyFont="1" applyProtection="1"/>
    <xf numFmtId="0" fontId="8" fillId="0" borderId="26" xfId="0" applyFont="1" applyBorder="1" applyProtection="1"/>
    <xf numFmtId="0" fontId="8" fillId="0" borderId="21" xfId="0" applyFont="1" applyBorder="1" applyProtection="1"/>
    <xf numFmtId="0" fontId="12" fillId="0" borderId="26" xfId="0" applyFont="1" applyBorder="1" applyProtection="1"/>
    <xf numFmtId="0" fontId="8" fillId="0" borderId="4" xfId="0" applyFont="1" applyBorder="1" applyAlignment="1" applyProtection="1">
      <alignment horizontal="centerContinuous"/>
    </xf>
    <xf numFmtId="0" fontId="20" fillId="0" borderId="0" xfId="0" applyFont="1" applyAlignment="1" applyProtection="1">
      <alignment horizontal="left"/>
    </xf>
    <xf numFmtId="0" fontId="20" fillId="0" borderId="0" xfId="0" applyFont="1" applyAlignment="1" applyProtection="1">
      <alignment horizontal="centerContinuous"/>
    </xf>
    <xf numFmtId="0" fontId="20" fillId="0" borderId="5" xfId="0" applyFont="1" applyBorder="1" applyAlignment="1" applyProtection="1">
      <alignment horizontal="centerContinuous"/>
    </xf>
    <xf numFmtId="0" fontId="20" fillId="0" borderId="0" xfId="0" applyFont="1" applyProtection="1"/>
    <xf numFmtId="0" fontId="20" fillId="0" borderId="10" xfId="0" applyFont="1" applyBorder="1" applyAlignment="1" applyProtection="1">
      <alignment horizontal="left"/>
    </xf>
    <xf numFmtId="0" fontId="20" fillId="0" borderId="10" xfId="0" applyFont="1" applyBorder="1" applyProtection="1"/>
    <xf numFmtId="0" fontId="20" fillId="0" borderId="10" xfId="0" applyFont="1" applyBorder="1" applyAlignment="1" applyProtection="1">
      <alignment horizontal="centerContinuous"/>
    </xf>
    <xf numFmtId="0" fontId="20" fillId="0" borderId="11" xfId="0" applyFont="1" applyBorder="1" applyAlignment="1" applyProtection="1">
      <alignment horizontal="centerContinuous"/>
    </xf>
    <xf numFmtId="0" fontId="20" fillId="0" borderId="25" xfId="0" applyFont="1" applyBorder="1" applyProtection="1"/>
    <xf numFmtId="0" fontId="20" fillId="0" borderId="25" xfId="0" applyFont="1" applyBorder="1" applyAlignment="1" applyProtection="1">
      <alignment horizontal="centerContinuous"/>
    </xf>
    <xf numFmtId="0" fontId="20" fillId="0" borderId="5" xfId="0" applyFont="1" applyBorder="1" applyProtection="1"/>
    <xf numFmtId="0" fontId="20" fillId="0" borderId="26" xfId="0" applyFont="1" applyBorder="1" applyProtection="1"/>
    <xf numFmtId="0" fontId="20" fillId="0" borderId="11" xfId="0" applyFont="1" applyBorder="1" applyProtection="1"/>
    <xf numFmtId="0" fontId="8" fillId="0" borderId="11" xfId="0" applyFont="1" applyBorder="1" applyProtection="1"/>
    <xf numFmtId="0" fontId="8" fillId="0" borderId="22" xfId="0" applyFont="1" applyBorder="1" applyProtection="1"/>
    <xf numFmtId="0" fontId="12" fillId="0" borderId="20" xfId="0" applyFont="1" applyBorder="1" applyProtection="1"/>
    <xf numFmtId="0" fontId="8" fillId="0" borderId="0" xfId="0" applyFont="1" applyAlignment="1" applyProtection="1">
      <alignment horizontal="left"/>
    </xf>
    <xf numFmtId="0" fontId="8" fillId="0" borderId="1" xfId="0" applyFont="1" applyBorder="1" applyAlignment="1" applyProtection="1">
      <alignment horizontal="left"/>
    </xf>
    <xf numFmtId="0" fontId="8" fillId="0" borderId="35" xfId="0" applyFont="1" applyBorder="1" applyProtection="1"/>
    <xf numFmtId="0" fontId="8" fillId="0" borderId="36" xfId="0" applyFont="1" applyBorder="1" applyProtection="1"/>
    <xf numFmtId="0" fontId="8" fillId="0" borderId="37" xfId="0" applyFont="1" applyBorder="1" applyProtection="1"/>
    <xf numFmtId="0" fontId="21" fillId="0" borderId="0" xfId="0" applyFont="1" applyAlignment="1" applyProtection="1">
      <alignment horizontal="centerContinuous"/>
    </xf>
    <xf numFmtId="0" fontId="21" fillId="0" borderId="4" xfId="0" applyFont="1" applyBorder="1" applyAlignment="1" applyProtection="1">
      <alignment horizontal="centerContinuous"/>
    </xf>
    <xf numFmtId="0" fontId="21" fillId="0" borderId="5" xfId="0" applyFont="1" applyBorder="1" applyAlignment="1" applyProtection="1">
      <alignment horizontal="centerContinuous"/>
    </xf>
    <xf numFmtId="37" fontId="8" fillId="0" borderId="0" xfId="0" applyNumberFormat="1" applyFont="1" applyProtection="1"/>
    <xf numFmtId="37" fontId="8" fillId="0" borderId="5" xfId="0" applyNumberFormat="1" applyFont="1" applyBorder="1" applyProtection="1"/>
    <xf numFmtId="37" fontId="8" fillId="0" borderId="1" xfId="0" applyNumberFormat="1" applyFont="1" applyBorder="1" applyProtection="1"/>
    <xf numFmtId="37" fontId="8" fillId="0" borderId="7" xfId="0" applyNumberFormat="1" applyFont="1" applyBorder="1" applyProtection="1"/>
    <xf numFmtId="37" fontId="8" fillId="0" borderId="0" xfId="0" applyNumberFormat="1" applyFont="1" applyAlignment="1" applyProtection="1">
      <alignment horizontal="centerContinuous"/>
    </xf>
    <xf numFmtId="0" fontId="12" fillId="0" borderId="9" xfId="0" applyFont="1" applyBorder="1" applyAlignment="1" applyProtection="1">
      <alignment horizontal="centerContinuous"/>
    </xf>
    <xf numFmtId="0" fontId="21" fillId="0" borderId="0" xfId="0" applyFont="1" applyProtection="1"/>
    <xf numFmtId="0" fontId="8" fillId="0" borderId="18" xfId="0" applyFont="1" applyBorder="1" applyAlignment="1" applyProtection="1">
      <alignment horizontal="center"/>
    </xf>
    <xf numFmtId="0" fontId="8" fillId="0" borderId="20" xfId="0" applyFont="1" applyBorder="1" applyAlignment="1" applyProtection="1">
      <alignment horizontal="center"/>
    </xf>
    <xf numFmtId="37" fontId="8" fillId="0" borderId="17" xfId="0" applyNumberFormat="1" applyFont="1" applyBorder="1" applyProtection="1"/>
    <xf numFmtId="37" fontId="8" fillId="0" borderId="22" xfId="0" applyNumberFormat="1" applyFont="1" applyBorder="1" applyProtection="1"/>
    <xf numFmtId="0" fontId="8" fillId="0" borderId="21" xfId="0" applyFont="1" applyBorder="1" applyAlignment="1" applyProtection="1">
      <alignment horizontal="center"/>
    </xf>
    <xf numFmtId="37" fontId="8" fillId="0" borderId="16" xfId="0" applyNumberFormat="1" applyFont="1" applyBorder="1" applyProtection="1"/>
    <xf numFmtId="0" fontId="8" fillId="0" borderId="38" xfId="0" applyFont="1" applyBorder="1" applyProtection="1"/>
    <xf numFmtId="37" fontId="8" fillId="0" borderId="5" xfId="0" applyNumberFormat="1" applyFont="1" applyBorder="1" applyAlignment="1" applyProtection="1">
      <alignment horizontal="centerContinuous"/>
    </xf>
    <xf numFmtId="37" fontId="8" fillId="0" borderId="1" xfId="0" applyNumberFormat="1" applyFont="1" applyBorder="1" applyAlignment="1" applyProtection="1">
      <alignment horizontal="centerContinuous"/>
    </xf>
    <xf numFmtId="37" fontId="8" fillId="0" borderId="7" xfId="0" applyNumberFormat="1" applyFont="1" applyBorder="1" applyAlignment="1" applyProtection="1">
      <alignment horizontal="centerContinuous"/>
    </xf>
    <xf numFmtId="0" fontId="8" fillId="0" borderId="0" xfId="0" applyFont="1" applyAlignment="1" applyProtection="1">
      <alignment horizontal="center"/>
    </xf>
    <xf numFmtId="0" fontId="8" fillId="0" borderId="7" xfId="0" applyFont="1" applyBorder="1" applyProtection="1"/>
    <xf numFmtId="0" fontId="8" fillId="0" borderId="3" xfId="0" applyFont="1" applyBorder="1" applyAlignment="1" applyProtection="1">
      <alignment horizontal="center"/>
    </xf>
    <xf numFmtId="0" fontId="8" fillId="5" borderId="21" xfId="0" applyFont="1" applyFill="1" applyBorder="1" applyProtection="1"/>
    <xf numFmtId="37" fontId="8" fillId="5" borderId="22" xfId="0" applyNumberFormat="1" applyFont="1" applyFill="1" applyBorder="1" applyProtection="1"/>
    <xf numFmtId="5" fontId="8" fillId="6" borderId="22" xfId="0" applyNumberFormat="1" applyFont="1" applyFill="1" applyBorder="1" applyProtection="1"/>
    <xf numFmtId="0" fontId="8" fillId="7" borderId="21" xfId="0" applyFont="1" applyFill="1" applyBorder="1" applyProtection="1"/>
    <xf numFmtId="37" fontId="8" fillId="7" borderId="22" xfId="0" applyNumberFormat="1" applyFont="1" applyFill="1" applyBorder="1" applyProtection="1"/>
    <xf numFmtId="37" fontId="8" fillId="0" borderId="37" xfId="0" applyNumberFormat="1" applyFont="1" applyBorder="1" applyProtection="1"/>
    <xf numFmtId="0" fontId="8" fillId="0" borderId="0" xfId="0" applyFont="1" applyAlignment="1" applyProtection="1">
      <alignment horizontal="right"/>
    </xf>
    <xf numFmtId="0" fontId="8" fillId="0" borderId="10" xfId="0" applyFont="1" applyBorder="1" applyAlignment="1" applyProtection="1">
      <alignment horizontal="right"/>
    </xf>
    <xf numFmtId="0" fontId="8" fillId="0" borderId="19" xfId="0" applyFont="1" applyBorder="1" applyAlignment="1" applyProtection="1">
      <alignment horizontal="center"/>
    </xf>
    <xf numFmtId="0" fontId="8" fillId="0" borderId="16" xfId="0" applyFont="1" applyBorder="1" applyAlignment="1" applyProtection="1">
      <alignment horizontal="center"/>
    </xf>
    <xf numFmtId="0" fontId="8" fillId="0" borderId="22" xfId="0" applyFont="1" applyBorder="1" applyAlignment="1" applyProtection="1">
      <alignment horizontal="center"/>
    </xf>
    <xf numFmtId="0" fontId="8" fillId="8" borderId="19" xfId="0" applyFont="1" applyFill="1" applyBorder="1" applyProtection="1"/>
    <xf numFmtId="39" fontId="8" fillId="8" borderId="5" xfId="0" applyNumberFormat="1" applyFont="1" applyFill="1" applyBorder="1" applyAlignment="1" applyProtection="1">
      <alignment horizontal="centerContinuous"/>
    </xf>
    <xf numFmtId="0" fontId="8" fillId="8" borderId="4" xfId="0" applyFont="1" applyFill="1" applyBorder="1" applyProtection="1"/>
    <xf numFmtId="39" fontId="8" fillId="8" borderId="0" xfId="0" applyNumberFormat="1" applyFont="1" applyFill="1" applyAlignment="1" applyProtection="1">
      <alignment horizontal="centerContinuous"/>
    </xf>
    <xf numFmtId="39" fontId="8" fillId="8" borderId="25" xfId="0" applyNumberFormat="1" applyFont="1" applyFill="1" applyBorder="1" applyAlignment="1" applyProtection="1">
      <alignment horizontal="centerContinuous"/>
    </xf>
    <xf numFmtId="0" fontId="8" fillId="8" borderId="21" xfId="0" applyFont="1" applyFill="1" applyBorder="1" applyAlignment="1" applyProtection="1">
      <alignment horizontal="centerContinuous"/>
    </xf>
    <xf numFmtId="0" fontId="8" fillId="8" borderId="11" xfId="0" applyFont="1" applyFill="1" applyBorder="1" applyAlignment="1" applyProtection="1">
      <alignment horizontal="centerContinuous"/>
    </xf>
    <xf numFmtId="0" fontId="8" fillId="8" borderId="9" xfId="0" applyFont="1" applyFill="1" applyBorder="1" applyAlignment="1" applyProtection="1">
      <alignment horizontal="centerContinuous"/>
    </xf>
    <xf numFmtId="0" fontId="8" fillId="8" borderId="10" xfId="0" applyFont="1" applyFill="1" applyBorder="1" applyAlignment="1" applyProtection="1">
      <alignment horizontal="centerContinuous"/>
    </xf>
    <xf numFmtId="0" fontId="8" fillId="8" borderId="26" xfId="0" applyFont="1" applyFill="1" applyBorder="1" applyAlignment="1" applyProtection="1">
      <alignment horizontal="centerContinuous"/>
    </xf>
    <xf numFmtId="5" fontId="8" fillId="0" borderId="22" xfId="0" applyNumberFormat="1" applyFont="1" applyBorder="1" applyAlignment="1" applyProtection="1">
      <alignment horizontal="centerContinuous"/>
      <protection locked="0"/>
    </xf>
    <xf numFmtId="37" fontId="8" fillId="0" borderId="17" xfId="0" applyNumberFormat="1" applyFont="1" applyBorder="1" applyAlignment="1" applyProtection="1">
      <alignment horizontal="centerContinuous"/>
    </xf>
    <xf numFmtId="37" fontId="8" fillId="8" borderId="19" xfId="0" applyNumberFormat="1" applyFont="1" applyFill="1" applyBorder="1" applyProtection="1"/>
    <xf numFmtId="37" fontId="8" fillId="8" borderId="5" xfId="0" applyNumberFormat="1" applyFont="1" applyFill="1" applyBorder="1" applyAlignment="1" applyProtection="1">
      <alignment horizontal="centerContinuous"/>
    </xf>
    <xf numFmtId="37" fontId="8" fillId="8" borderId="4" xfId="0" applyNumberFormat="1" applyFont="1" applyFill="1" applyBorder="1" applyProtection="1"/>
    <xf numFmtId="37" fontId="8" fillId="8" borderId="0" xfId="0" applyNumberFormat="1" applyFont="1" applyFill="1" applyAlignment="1" applyProtection="1">
      <alignment horizontal="centerContinuous"/>
    </xf>
    <xf numFmtId="37" fontId="8" fillId="8" borderId="25" xfId="0" applyNumberFormat="1" applyFont="1" applyFill="1" applyBorder="1" applyAlignment="1" applyProtection="1">
      <alignment horizontal="centerContinuous"/>
    </xf>
    <xf numFmtId="37" fontId="8" fillId="8" borderId="21" xfId="0" applyNumberFormat="1" applyFont="1" applyFill="1" applyBorder="1" applyAlignment="1" applyProtection="1">
      <alignment horizontal="centerContinuous"/>
    </xf>
    <xf numFmtId="37" fontId="8" fillId="8" borderId="11" xfId="0" applyNumberFormat="1" applyFont="1" applyFill="1" applyBorder="1" applyAlignment="1" applyProtection="1">
      <alignment horizontal="centerContinuous"/>
    </xf>
    <xf numFmtId="37" fontId="8" fillId="8" borderId="9" xfId="0" applyNumberFormat="1" applyFont="1" applyFill="1" applyBorder="1" applyAlignment="1" applyProtection="1">
      <alignment horizontal="centerContinuous"/>
    </xf>
    <xf numFmtId="37" fontId="8" fillId="8" borderId="10" xfId="0" applyNumberFormat="1" applyFont="1" applyFill="1" applyBorder="1" applyAlignment="1" applyProtection="1">
      <alignment horizontal="centerContinuous"/>
    </xf>
    <xf numFmtId="37" fontId="8" fillId="8" borderId="26" xfId="0" applyNumberFormat="1" applyFont="1" applyFill="1" applyBorder="1" applyAlignment="1" applyProtection="1">
      <alignment horizontal="centerContinuous"/>
    </xf>
    <xf numFmtId="0" fontId="8" fillId="0" borderId="10" xfId="0" applyFont="1" applyBorder="1" applyAlignment="1" applyProtection="1">
      <alignment horizontal="center"/>
    </xf>
    <xf numFmtId="0" fontId="8" fillId="0" borderId="40" xfId="0" applyFont="1" applyBorder="1" applyProtection="1"/>
    <xf numFmtId="0" fontId="8" fillId="0" borderId="15" xfId="0" applyFont="1" applyBorder="1" applyProtection="1">
      <protection locked="0"/>
    </xf>
    <xf numFmtId="0" fontId="8" fillId="0" borderId="5" xfId="0" applyFont="1" applyBorder="1" applyProtection="1">
      <protection locked="0"/>
    </xf>
    <xf numFmtId="0" fontId="8" fillId="0" borderId="16" xfId="0" applyFont="1" applyBorder="1" applyAlignment="1" applyProtection="1">
      <alignment horizontal="right"/>
    </xf>
    <xf numFmtId="0" fontId="8" fillId="0" borderId="10" xfId="0" applyFont="1" applyBorder="1" applyProtection="1">
      <protection locked="0"/>
    </xf>
    <xf numFmtId="0" fontId="8" fillId="0" borderId="17" xfId="0" applyFont="1" applyBorder="1" applyProtection="1">
      <protection locked="0"/>
    </xf>
    <xf numFmtId="0" fontId="20" fillId="0" borderId="4" xfId="0" applyFont="1" applyBorder="1" applyProtection="1"/>
    <xf numFmtId="0" fontId="20" fillId="0" borderId="9" xfId="0" applyFont="1" applyBorder="1" applyProtection="1"/>
    <xf numFmtId="39" fontId="20" fillId="0" borderId="10" xfId="0" applyNumberFormat="1" applyFont="1" applyBorder="1" applyAlignment="1" applyProtection="1">
      <alignment horizontal="centerContinuous"/>
    </xf>
    <xf numFmtId="39" fontId="8" fillId="0" borderId="10" xfId="0" applyNumberFormat="1" applyFont="1" applyBorder="1" applyAlignment="1" applyProtection="1">
      <alignment horizontal="centerContinuous"/>
    </xf>
    <xf numFmtId="0" fontId="23" fillId="0" borderId="25" xfId="0" applyFont="1" applyBorder="1" applyProtection="1"/>
    <xf numFmtId="0" fontId="8" fillId="0" borderId="34" xfId="0" applyFont="1" applyBorder="1" applyProtection="1"/>
    <xf numFmtId="37" fontId="8" fillId="0" borderId="15" xfId="0" applyNumberFormat="1" applyFont="1" applyBorder="1" applyAlignment="1" applyProtection="1">
      <alignment horizontal="centerContinuous"/>
    </xf>
    <xf numFmtId="5" fontId="8" fillId="0" borderId="17" xfId="0" applyNumberFormat="1" applyFont="1" applyBorder="1" applyAlignment="1" applyProtection="1">
      <alignment horizontal="centerContinuous"/>
      <protection locked="0"/>
    </xf>
    <xf numFmtId="5" fontId="8" fillId="0" borderId="11" xfId="0" applyNumberFormat="1" applyFont="1" applyBorder="1" applyProtection="1">
      <protection locked="0"/>
    </xf>
    <xf numFmtId="5" fontId="8" fillId="8" borderId="4" xfId="0" applyNumberFormat="1" applyFont="1" applyFill="1" applyBorder="1" applyProtection="1"/>
    <xf numFmtId="37" fontId="8" fillId="0" borderId="17" xfId="0" applyNumberFormat="1" applyFont="1" applyBorder="1" applyProtection="1">
      <protection locked="0"/>
    </xf>
    <xf numFmtId="0" fontId="8" fillId="8" borderId="4" xfId="0" applyFont="1" applyFill="1" applyBorder="1" applyAlignment="1" applyProtection="1">
      <alignment horizontal="centerContinuous"/>
    </xf>
    <xf numFmtId="0" fontId="8" fillId="8" borderId="16" xfId="0" applyFont="1" applyFill="1" applyBorder="1" applyProtection="1"/>
    <xf numFmtId="37" fontId="8" fillId="8" borderId="25" xfId="0" applyNumberFormat="1" applyFont="1" applyFill="1" applyBorder="1" applyProtection="1"/>
    <xf numFmtId="37" fontId="8" fillId="8" borderId="21" xfId="0" applyNumberFormat="1" applyFont="1" applyFill="1" applyBorder="1" applyProtection="1"/>
    <xf numFmtId="0" fontId="8" fillId="8" borderId="11" xfId="0" applyFont="1" applyFill="1" applyBorder="1" applyProtection="1"/>
    <xf numFmtId="37" fontId="8" fillId="8" borderId="10" xfId="0" applyNumberFormat="1" applyFont="1" applyFill="1" applyBorder="1" applyProtection="1"/>
    <xf numFmtId="0" fontId="8" fillId="8" borderId="9" xfId="0" applyFont="1" applyFill="1" applyBorder="1" applyProtection="1"/>
    <xf numFmtId="37" fontId="8" fillId="8" borderId="26" xfId="0" applyNumberFormat="1" applyFont="1" applyFill="1" applyBorder="1" applyProtection="1"/>
    <xf numFmtId="37" fontId="8" fillId="0" borderId="11" xfId="0" applyNumberFormat="1" applyFont="1" applyBorder="1" applyProtection="1">
      <protection locked="0"/>
    </xf>
    <xf numFmtId="5" fontId="8" fillId="0" borderId="15" xfId="0" applyNumberFormat="1" applyFont="1" applyBorder="1" applyProtection="1"/>
    <xf numFmtId="5" fontId="8" fillId="8" borderId="4" xfId="0" applyNumberFormat="1" applyFont="1" applyFill="1" applyBorder="1" applyAlignment="1" applyProtection="1">
      <alignment horizontal="centerContinuous"/>
    </xf>
    <xf numFmtId="5" fontId="8" fillId="8" borderId="25" xfId="0" applyNumberFormat="1" applyFont="1" applyFill="1" applyBorder="1" applyProtection="1"/>
    <xf numFmtId="0" fontId="12" fillId="0" borderId="12" xfId="0" applyFont="1" applyBorder="1" applyProtection="1"/>
    <xf numFmtId="0" fontId="12" fillId="0" borderId="13" xfId="0" applyFont="1" applyBorder="1" applyProtection="1"/>
    <xf numFmtId="0" fontId="12" fillId="0" borderId="24" xfId="0" applyFont="1" applyBorder="1" applyProtection="1"/>
    <xf numFmtId="0" fontId="12" fillId="0" borderId="41" xfId="0" applyFont="1" applyBorder="1" applyAlignment="1" applyProtection="1">
      <alignment horizontal="centerContinuous"/>
    </xf>
    <xf numFmtId="0" fontId="12" fillId="0" borderId="42" xfId="0" applyFont="1" applyBorder="1" applyAlignment="1" applyProtection="1">
      <alignment horizontal="centerContinuous"/>
    </xf>
    <xf numFmtId="0" fontId="12" fillId="0" borderId="39" xfId="0" applyFont="1" applyBorder="1" applyAlignment="1" applyProtection="1">
      <alignment horizontal="centerContinuous"/>
    </xf>
    <xf numFmtId="0" fontId="24" fillId="0" borderId="4" xfId="0" applyFont="1" applyBorder="1" applyProtection="1"/>
    <xf numFmtId="0" fontId="24" fillId="0" borderId="0" xfId="0" applyFont="1" applyProtection="1"/>
    <xf numFmtId="0" fontId="24" fillId="0" borderId="5" xfId="0" applyFont="1" applyBorder="1" applyProtection="1"/>
    <xf numFmtId="0" fontId="12" fillId="0" borderId="30" xfId="0" applyFont="1" applyBorder="1" applyAlignment="1" applyProtection="1">
      <alignment horizontal="center"/>
    </xf>
    <xf numFmtId="0" fontId="12" fillId="0" borderId="16" xfId="0" applyFont="1" applyBorder="1" applyAlignment="1" applyProtection="1">
      <alignment horizontal="center"/>
    </xf>
    <xf numFmtId="0" fontId="12" fillId="0" borderId="4" xfId="0" applyFont="1" applyBorder="1" applyAlignment="1" applyProtection="1">
      <alignment horizontal="center"/>
    </xf>
    <xf numFmtId="0" fontId="12" fillId="0" borderId="9" xfId="0" applyFont="1" applyBorder="1" applyAlignment="1" applyProtection="1">
      <alignment horizontal="center"/>
    </xf>
    <xf numFmtId="0" fontId="12" fillId="0" borderId="22" xfId="0" applyFont="1" applyBorder="1" applyAlignment="1" applyProtection="1">
      <alignment horizontal="center"/>
    </xf>
    <xf numFmtId="0" fontId="12" fillId="0" borderId="43" xfId="0" applyFont="1" applyBorder="1" applyAlignment="1" applyProtection="1">
      <alignment horizontal="center"/>
    </xf>
    <xf numFmtId="0" fontId="12" fillId="0" borderId="44" xfId="0" applyFont="1" applyBorder="1" applyProtection="1"/>
    <xf numFmtId="0" fontId="12" fillId="8" borderId="44" xfId="0" applyFont="1" applyFill="1" applyBorder="1" applyProtection="1"/>
    <xf numFmtId="0" fontId="12" fillId="8" borderId="39" xfId="0" applyFont="1" applyFill="1" applyBorder="1" applyProtection="1"/>
    <xf numFmtId="0" fontId="12" fillId="8" borderId="42" xfId="0" applyFont="1" applyFill="1" applyBorder="1" applyProtection="1"/>
    <xf numFmtId="5" fontId="12" fillId="0" borderId="46" xfId="0" applyNumberFormat="1" applyFont="1" applyBorder="1" applyProtection="1"/>
    <xf numFmtId="5" fontId="12" fillId="0" borderId="39" xfId="0" applyNumberFormat="1" applyFont="1" applyBorder="1" applyProtection="1"/>
    <xf numFmtId="5" fontId="12" fillId="0" borderId="43" xfId="0" applyNumberFormat="1" applyFont="1" applyBorder="1" applyProtection="1"/>
    <xf numFmtId="5" fontId="12" fillId="0" borderId="45" xfId="0" applyNumberFormat="1" applyFont="1" applyBorder="1" applyProtection="1"/>
    <xf numFmtId="37" fontId="12" fillId="0" borderId="43" xfId="0" applyNumberFormat="1" applyFont="1" applyBorder="1" applyProtection="1"/>
    <xf numFmtId="37" fontId="12" fillId="0" borderId="45" xfId="0" applyNumberFormat="1" applyFont="1" applyBorder="1" applyProtection="1"/>
    <xf numFmtId="37" fontId="12" fillId="0" borderId="46" xfId="0" applyNumberFormat="1" applyFont="1" applyBorder="1" applyProtection="1"/>
    <xf numFmtId="37" fontId="12" fillId="8" borderId="39" xfId="0" applyNumberFormat="1" applyFont="1" applyFill="1" applyBorder="1" applyProtection="1"/>
    <xf numFmtId="0" fontId="12" fillId="0" borderId="48" xfId="0" applyFont="1" applyBorder="1" applyProtection="1"/>
    <xf numFmtId="0" fontId="12" fillId="0" borderId="49" xfId="0" applyFont="1" applyBorder="1" applyProtection="1"/>
    <xf numFmtId="5" fontId="12" fillId="0" borderId="50" xfId="0" applyNumberFormat="1" applyFont="1" applyBorder="1" applyProtection="1"/>
    <xf numFmtId="0" fontId="12" fillId="0" borderId="37" xfId="0" applyFont="1" applyBorder="1" applyAlignment="1" applyProtection="1">
      <alignment horizontal="center"/>
    </xf>
    <xf numFmtId="37" fontId="12" fillId="0" borderId="31" xfId="0" applyNumberFormat="1" applyFont="1" applyBorder="1" applyProtection="1"/>
    <xf numFmtId="0" fontId="12" fillId="0" borderId="14" xfId="0" applyFont="1" applyBorder="1" applyProtection="1"/>
    <xf numFmtId="0" fontId="12" fillId="0" borderId="41" xfId="0" applyFont="1" applyBorder="1" applyProtection="1"/>
    <xf numFmtId="0" fontId="12" fillId="0" borderId="42" xfId="0" applyFont="1" applyBorder="1" applyProtection="1"/>
    <xf numFmtId="0" fontId="12" fillId="0" borderId="39" xfId="0" applyFont="1" applyBorder="1" applyProtection="1"/>
    <xf numFmtId="5" fontId="12" fillId="0" borderId="51" xfId="0" applyNumberFormat="1" applyFont="1" applyBorder="1" applyProtection="1"/>
    <xf numFmtId="5" fontId="12" fillId="0" borderId="44" xfId="0" applyNumberFormat="1" applyFont="1" applyBorder="1" applyProtection="1"/>
    <xf numFmtId="0" fontId="12" fillId="0" borderId="51" xfId="0" applyFont="1" applyBorder="1" applyAlignment="1" applyProtection="1">
      <alignment horizontal="center"/>
    </xf>
    <xf numFmtId="37" fontId="12" fillId="0" borderId="51" xfId="0" applyNumberFormat="1" applyFont="1" applyBorder="1" applyProtection="1"/>
    <xf numFmtId="37" fontId="12" fillId="0" borderId="44" xfId="0" applyNumberFormat="1" applyFont="1" applyBorder="1" applyProtection="1"/>
    <xf numFmtId="37" fontId="12" fillId="0" borderId="42" xfId="0" applyNumberFormat="1" applyFont="1" applyBorder="1" applyProtection="1"/>
    <xf numFmtId="0" fontId="12" fillId="0" borderId="46" xfId="0" applyFont="1" applyBorder="1" applyProtection="1"/>
    <xf numFmtId="37" fontId="12" fillId="8" borderId="51" xfId="0" applyNumberFormat="1" applyFont="1" applyFill="1" applyBorder="1" applyProtection="1"/>
    <xf numFmtId="5" fontId="12" fillId="0" borderId="52" xfId="0" applyNumberFormat="1" applyFont="1" applyBorder="1" applyProtection="1"/>
    <xf numFmtId="5" fontId="12" fillId="0" borderId="53" xfId="0" applyNumberFormat="1" applyFont="1" applyBorder="1" applyProtection="1"/>
    <xf numFmtId="5" fontId="12" fillId="0" borderId="48" xfId="0" applyNumberFormat="1" applyFont="1" applyBorder="1" applyProtection="1"/>
    <xf numFmtId="0" fontId="12" fillId="0" borderId="53" xfId="0" applyFont="1" applyBorder="1" applyProtection="1"/>
    <xf numFmtId="0" fontId="12" fillId="0" borderId="0" xfId="0" applyFont="1" applyAlignment="1" applyProtection="1">
      <alignment horizontal="right"/>
    </xf>
    <xf numFmtId="0" fontId="12" fillId="0" borderId="18" xfId="0" applyFont="1" applyBorder="1" applyAlignment="1" applyProtection="1">
      <alignment horizontal="center"/>
    </xf>
    <xf numFmtId="0" fontId="12" fillId="0" borderId="20" xfId="0" applyFont="1" applyBorder="1" applyAlignment="1" applyProtection="1">
      <alignment horizontal="center"/>
    </xf>
    <xf numFmtId="0" fontId="12" fillId="8" borderId="21" xfId="0" applyFont="1" applyFill="1" applyBorder="1" applyProtection="1"/>
    <xf numFmtId="0" fontId="12" fillId="8" borderId="10" xfId="0" applyFont="1" applyFill="1" applyBorder="1" applyProtection="1"/>
    <xf numFmtId="0" fontId="12" fillId="8" borderId="11" xfId="0" applyFont="1" applyFill="1" applyBorder="1" applyProtection="1"/>
    <xf numFmtId="5" fontId="12" fillId="0" borderId="16" xfId="0" applyNumberFormat="1" applyFont="1" applyBorder="1" applyProtection="1"/>
    <xf numFmtId="37" fontId="12" fillId="0" borderId="16" xfId="0" applyNumberFormat="1" applyFont="1" applyBorder="1" applyProtection="1"/>
    <xf numFmtId="37" fontId="12" fillId="0" borderId="22" xfId="0" applyNumberFormat="1" applyFont="1" applyBorder="1" applyProtection="1"/>
    <xf numFmtId="0" fontId="12" fillId="0" borderId="23" xfId="0" applyFont="1" applyBorder="1" applyAlignment="1" applyProtection="1">
      <alignment horizontal="center"/>
    </xf>
    <xf numFmtId="0" fontId="12" fillId="0" borderId="1" xfId="0" applyFont="1" applyBorder="1" applyAlignment="1" applyProtection="1">
      <alignment horizontal="center"/>
    </xf>
    <xf numFmtId="0" fontId="12" fillId="8" borderId="38" xfId="0" applyFont="1" applyFill="1" applyBorder="1" applyProtection="1"/>
    <xf numFmtId="0" fontId="12" fillId="8" borderId="1" xfId="0" applyFont="1" applyFill="1" applyBorder="1" applyProtection="1"/>
    <xf numFmtId="5" fontId="12" fillId="0" borderId="37" xfId="0" applyNumberFormat="1" applyFont="1" applyBorder="1" applyProtection="1"/>
    <xf numFmtId="0" fontId="12" fillId="0" borderId="19" xfId="0" applyFont="1" applyBorder="1" applyAlignment="1" applyProtection="1">
      <alignment horizontal="center"/>
    </xf>
    <xf numFmtId="0" fontId="12" fillId="0" borderId="0" xfId="0" applyFont="1" applyAlignment="1" applyProtection="1">
      <alignment horizontal="center"/>
    </xf>
    <xf numFmtId="0" fontId="12" fillId="0" borderId="25" xfId="0" applyFont="1" applyBorder="1" applyAlignment="1" applyProtection="1">
      <alignment horizontal="center"/>
    </xf>
    <xf numFmtId="0" fontId="15" fillId="0" borderId="0" xfId="0" applyFont="1" applyProtection="1"/>
    <xf numFmtId="0" fontId="8" fillId="3" borderId="1" xfId="0" applyFont="1" applyFill="1" applyBorder="1" applyProtection="1"/>
    <xf numFmtId="37" fontId="12" fillId="0" borderId="37" xfId="0" applyNumberFormat="1" applyFont="1" applyBorder="1" applyProtection="1"/>
    <xf numFmtId="0" fontId="8" fillId="3" borderId="16" xfId="0" applyFont="1" applyFill="1" applyBorder="1" applyProtection="1"/>
    <xf numFmtId="0" fontId="15" fillId="0" borderId="19" xfId="0" applyFont="1" applyBorder="1" applyProtection="1"/>
    <xf numFmtId="0" fontId="12" fillId="0" borderId="54" xfId="0" applyFont="1" applyBorder="1" applyProtection="1"/>
    <xf numFmtId="0" fontId="24" fillId="0" borderId="10" xfId="0" applyFont="1" applyBorder="1" applyProtection="1"/>
    <xf numFmtId="0" fontId="8" fillId="3" borderId="4" xfId="0" applyFont="1" applyFill="1" applyBorder="1" applyProtection="1"/>
    <xf numFmtId="0" fontId="12" fillId="8" borderId="34" xfId="0" applyFont="1" applyFill="1" applyBorder="1" applyProtection="1"/>
    <xf numFmtId="0" fontId="12" fillId="8" borderId="22" xfId="0" applyFont="1" applyFill="1" applyBorder="1" applyProtection="1"/>
    <xf numFmtId="0" fontId="12" fillId="8" borderId="51" xfId="0" applyFont="1" applyFill="1" applyBorder="1" applyProtection="1"/>
    <xf numFmtId="37" fontId="12" fillId="0" borderId="32" xfId="0" applyNumberFormat="1" applyFont="1" applyBorder="1" applyProtection="1"/>
    <xf numFmtId="37" fontId="12" fillId="0" borderId="21" xfId="0" applyNumberFormat="1" applyFont="1" applyBorder="1" applyProtection="1"/>
    <xf numFmtId="5" fontId="12" fillId="0" borderId="34" xfId="0" applyNumberFormat="1" applyFont="1" applyBorder="1" applyProtection="1"/>
    <xf numFmtId="37" fontId="12" fillId="0" borderId="0" xfId="0" applyNumberFormat="1" applyFont="1" applyProtection="1"/>
    <xf numFmtId="37" fontId="12" fillId="0" borderId="19" xfId="0" applyNumberFormat="1" applyFont="1" applyBorder="1" applyProtection="1"/>
    <xf numFmtId="5" fontId="12" fillId="0" borderId="38" xfId="0" applyNumberFormat="1" applyFont="1" applyBorder="1" applyProtection="1"/>
    <xf numFmtId="0" fontId="12" fillId="0" borderId="4" xfId="0" applyFont="1" applyBorder="1" applyAlignment="1" applyProtection="1">
      <alignment horizontal="centerContinuous"/>
    </xf>
    <xf numFmtId="0" fontId="13" fillId="0" borderId="5" xfId="0" applyFont="1" applyBorder="1" applyAlignment="1" applyProtection="1">
      <alignment horizontal="centerContinuous"/>
    </xf>
    <xf numFmtId="37" fontId="12" fillId="0" borderId="5" xfId="0" applyNumberFormat="1" applyFont="1" applyBorder="1" applyProtection="1"/>
    <xf numFmtId="5" fontId="12" fillId="0" borderId="19" xfId="0" applyNumberFormat="1" applyFont="1" applyBorder="1" applyProtection="1"/>
    <xf numFmtId="0" fontId="12" fillId="0" borderId="21" xfId="0" applyFont="1" applyBorder="1" applyAlignment="1" applyProtection="1">
      <alignment horizontal="centerContinuous"/>
    </xf>
    <xf numFmtId="0" fontId="12" fillId="0" borderId="26" xfId="0" applyFont="1" applyBorder="1" applyAlignment="1" applyProtection="1">
      <alignment horizontal="centerContinuous"/>
    </xf>
    <xf numFmtId="5" fontId="12" fillId="0" borderId="15" xfId="0" applyNumberFormat="1" applyFont="1" applyBorder="1" applyProtection="1"/>
    <xf numFmtId="5" fontId="12" fillId="0" borderId="5" xfId="0" applyNumberFormat="1" applyFont="1" applyBorder="1" applyProtection="1"/>
    <xf numFmtId="37" fontId="12" fillId="0" borderId="15" xfId="0" applyNumberFormat="1" applyFont="1" applyBorder="1" applyProtection="1"/>
    <xf numFmtId="37" fontId="12" fillId="0" borderId="17" xfId="0" applyNumberFormat="1" applyFont="1" applyBorder="1" applyProtection="1"/>
    <xf numFmtId="37" fontId="12" fillId="0" borderId="11" xfId="0" applyNumberFormat="1" applyFont="1" applyBorder="1" applyProtection="1"/>
    <xf numFmtId="5" fontId="12" fillId="0" borderId="21" xfId="0" applyNumberFormat="1" applyFont="1" applyBorder="1" applyProtection="1"/>
    <xf numFmtId="0" fontId="12" fillId="8" borderId="17" xfId="0" applyFont="1" applyFill="1" applyBorder="1" applyProtection="1"/>
    <xf numFmtId="5" fontId="12" fillId="0" borderId="26" xfId="0" applyNumberFormat="1" applyFont="1" applyBorder="1" applyProtection="1"/>
    <xf numFmtId="5" fontId="12" fillId="0" borderId="11" xfId="0" applyNumberFormat="1" applyFont="1" applyBorder="1" applyProtection="1"/>
    <xf numFmtId="0" fontId="12" fillId="0" borderId="38" xfId="0" applyFont="1" applyBorder="1" applyProtection="1"/>
    <xf numFmtId="5" fontId="12" fillId="0" borderId="35" xfId="0" applyNumberFormat="1" applyFont="1" applyBorder="1" applyProtection="1"/>
    <xf numFmtId="5" fontId="12" fillId="0" borderId="7" xfId="0" applyNumberFormat="1" applyFont="1" applyBorder="1" applyProtection="1"/>
    <xf numFmtId="0" fontId="12" fillId="0" borderId="21" xfId="0" applyFont="1" applyBorder="1" applyAlignment="1" applyProtection="1">
      <alignment horizontal="center"/>
    </xf>
    <xf numFmtId="0" fontId="12" fillId="0" borderId="34" xfId="0" applyFont="1" applyBorder="1" applyAlignment="1" applyProtection="1">
      <alignment horizontal="center"/>
    </xf>
    <xf numFmtId="0" fontId="12" fillId="8" borderId="46" xfId="0" applyFont="1" applyFill="1" applyBorder="1" applyProtection="1"/>
    <xf numFmtId="0" fontId="12" fillId="0" borderId="6" xfId="0" applyFont="1" applyBorder="1" applyAlignment="1" applyProtection="1">
      <alignment horizontal="center"/>
    </xf>
    <xf numFmtId="0" fontId="12" fillId="8" borderId="53" xfId="0" applyFont="1" applyFill="1" applyBorder="1" applyProtection="1"/>
    <xf numFmtId="37" fontId="12" fillId="0" borderId="0" xfId="0" applyNumberFormat="1" applyFont="1" applyAlignment="1" applyProtection="1">
      <alignment horizontal="center"/>
    </xf>
    <xf numFmtId="0" fontId="12" fillId="0" borderId="33" xfId="0" applyFont="1" applyBorder="1" applyAlignment="1" applyProtection="1">
      <alignment horizontal="center"/>
    </xf>
    <xf numFmtId="0" fontId="12" fillId="0" borderId="30" xfId="0" applyFont="1" applyBorder="1" applyAlignment="1" applyProtection="1">
      <alignment horizontal="centerContinuous"/>
    </xf>
    <xf numFmtId="0" fontId="12" fillId="0" borderId="31" xfId="0" applyFont="1" applyBorder="1" applyAlignment="1" applyProtection="1">
      <alignment horizontal="centerContinuous"/>
    </xf>
    <xf numFmtId="0" fontId="12" fillId="0" borderId="29" xfId="0" applyFont="1" applyBorder="1" applyAlignment="1" applyProtection="1">
      <alignment horizontal="centerContinuous"/>
    </xf>
    <xf numFmtId="37" fontId="12" fillId="0" borderId="35" xfId="0" applyNumberFormat="1" applyFont="1" applyBorder="1" applyProtection="1"/>
    <xf numFmtId="37" fontId="12" fillId="0" borderId="7" xfId="0" applyNumberFormat="1" applyFont="1" applyBorder="1" applyProtection="1"/>
    <xf numFmtId="37" fontId="12" fillId="9" borderId="19" xfId="0" applyNumberFormat="1" applyFont="1" applyFill="1" applyBorder="1" applyProtection="1"/>
    <xf numFmtId="37" fontId="12" fillId="9" borderId="15" xfId="0" applyNumberFormat="1" applyFont="1" applyFill="1" applyBorder="1" applyProtection="1"/>
    <xf numFmtId="37" fontId="12" fillId="9" borderId="5" xfId="0" applyNumberFormat="1" applyFont="1" applyFill="1" applyBorder="1" applyProtection="1"/>
    <xf numFmtId="37" fontId="12" fillId="9" borderId="4" xfId="0" applyNumberFormat="1" applyFont="1" applyFill="1" applyBorder="1" applyProtection="1"/>
    <xf numFmtId="37" fontId="12" fillId="9" borderId="0" xfId="0" applyNumberFormat="1" applyFont="1" applyFill="1" applyProtection="1"/>
    <xf numFmtId="5" fontId="12" fillId="9" borderId="19" xfId="0" applyNumberFormat="1" applyFont="1" applyFill="1" applyBorder="1" applyProtection="1"/>
    <xf numFmtId="37" fontId="12" fillId="0" borderId="16" xfId="0" applyNumberFormat="1" applyFont="1" applyBorder="1" applyAlignment="1" applyProtection="1">
      <alignment horizontal="center"/>
    </xf>
    <xf numFmtId="7" fontId="12" fillId="0" borderId="15" xfId="0" applyNumberFormat="1" applyFont="1" applyBorder="1" applyProtection="1"/>
    <xf numFmtId="7" fontId="12" fillId="0" borderId="5" xfId="0" applyNumberFormat="1" applyFont="1" applyBorder="1" applyProtection="1"/>
    <xf numFmtId="37" fontId="12" fillId="0" borderId="4" xfId="0" applyNumberFormat="1" applyFont="1" applyBorder="1" applyProtection="1"/>
    <xf numFmtId="39" fontId="12" fillId="0" borderId="15" xfId="0" applyNumberFormat="1" applyFont="1" applyBorder="1" applyProtection="1"/>
    <xf numFmtId="39" fontId="12" fillId="0" borderId="5" xfId="0" applyNumberFormat="1" applyFont="1" applyBorder="1" applyProtection="1"/>
    <xf numFmtId="37" fontId="12" fillId="0" borderId="25" xfId="0" applyNumberFormat="1" applyFont="1" applyBorder="1" applyProtection="1"/>
    <xf numFmtId="37" fontId="12" fillId="0" borderId="41" xfId="0" applyNumberFormat="1" applyFont="1" applyBorder="1" applyProtection="1"/>
    <xf numFmtId="0" fontId="12" fillId="8" borderId="19" xfId="0" applyFont="1" applyFill="1" applyBorder="1" applyProtection="1"/>
    <xf numFmtId="37" fontId="12" fillId="8" borderId="19" xfId="0" applyNumberFormat="1" applyFont="1" applyFill="1" applyBorder="1" applyProtection="1"/>
    <xf numFmtId="37" fontId="12" fillId="8" borderId="15" xfId="0" applyNumberFormat="1" applyFont="1" applyFill="1" applyBorder="1" applyProtection="1"/>
    <xf numFmtId="39" fontId="12" fillId="8" borderId="5" xfId="0" applyNumberFormat="1" applyFont="1" applyFill="1" applyBorder="1" applyProtection="1"/>
    <xf numFmtId="37" fontId="12" fillId="8" borderId="4" xfId="0" applyNumberFormat="1" applyFont="1" applyFill="1" applyBorder="1" applyProtection="1"/>
    <xf numFmtId="37" fontId="12" fillId="8" borderId="0" xfId="0" applyNumberFormat="1" applyFont="1" applyFill="1" applyProtection="1"/>
    <xf numFmtId="39" fontId="12" fillId="9" borderId="5" xfId="0" applyNumberFormat="1" applyFont="1" applyFill="1" applyBorder="1" applyProtection="1"/>
    <xf numFmtId="39" fontId="12" fillId="8" borderId="35" xfId="0" applyNumberFormat="1" applyFont="1" applyFill="1" applyBorder="1" applyProtection="1"/>
    <xf numFmtId="39" fontId="12" fillId="8" borderId="7" xfId="0" applyNumberFormat="1" applyFont="1" applyFill="1" applyBorder="1" applyProtection="1"/>
    <xf numFmtId="0" fontId="12" fillId="8" borderId="6" xfId="0" applyFont="1" applyFill="1" applyBorder="1" applyProtection="1"/>
    <xf numFmtId="0" fontId="12" fillId="0" borderId="33" xfId="0" applyFont="1" applyBorder="1" applyProtection="1"/>
    <xf numFmtId="0" fontId="12" fillId="0" borderId="23" xfId="0" applyFont="1" applyBorder="1" applyProtection="1"/>
    <xf numFmtId="5" fontId="12" fillId="0" borderId="0" xfId="0" applyNumberFormat="1" applyFont="1" applyAlignment="1" applyProtection="1">
      <alignment horizontal="centerContinuous"/>
    </xf>
    <xf numFmtId="0" fontId="12" fillId="0" borderId="27" xfId="0" applyFont="1" applyBorder="1" applyAlignment="1" applyProtection="1">
      <alignment horizontal="centerContinuous"/>
    </xf>
    <xf numFmtId="0" fontId="15" fillId="0" borderId="31" xfId="0" applyFont="1" applyBorder="1" applyProtection="1"/>
    <xf numFmtId="5" fontId="12" fillId="0" borderId="25" xfId="0" applyNumberFormat="1" applyFont="1" applyBorder="1" applyProtection="1"/>
    <xf numFmtId="0" fontId="12" fillId="8" borderId="54" xfId="0" applyFont="1" applyFill="1" applyBorder="1" applyProtection="1"/>
    <xf numFmtId="5" fontId="12" fillId="8" borderId="53" xfId="0" applyNumberFormat="1" applyFont="1" applyFill="1" applyBorder="1" applyProtection="1"/>
    <xf numFmtId="0" fontId="12" fillId="0" borderId="37" xfId="0" applyFont="1" applyBorder="1" applyProtection="1"/>
    <xf numFmtId="0" fontId="12" fillId="0" borderId="8" xfId="0" applyFont="1" applyBorder="1" applyAlignment="1" applyProtection="1">
      <alignment horizontal="centerContinuous"/>
    </xf>
    <xf numFmtId="0" fontId="12" fillId="0" borderId="2" xfId="0" applyFont="1" applyBorder="1" applyAlignment="1" applyProtection="1">
      <alignment horizontal="centerContinuous"/>
    </xf>
    <xf numFmtId="0" fontId="12" fillId="0" borderId="3" xfId="0" applyFont="1" applyBorder="1" applyAlignment="1" applyProtection="1">
      <alignment horizontal="centerContinuous"/>
    </xf>
    <xf numFmtId="0" fontId="25" fillId="0" borderId="5" xfId="0" applyFont="1" applyBorder="1" applyProtection="1"/>
    <xf numFmtId="0" fontId="12" fillId="0" borderId="55" xfId="0" applyFont="1" applyBorder="1" applyAlignment="1" applyProtection="1">
      <alignment horizontal="center"/>
    </xf>
    <xf numFmtId="0" fontId="12" fillId="0" borderId="56" xfId="0" applyFont="1" applyBorder="1" applyAlignment="1" applyProtection="1">
      <alignment horizontal="center"/>
    </xf>
    <xf numFmtId="0" fontId="12" fillId="0" borderId="16" xfId="0" applyFont="1" applyBorder="1" applyAlignment="1" applyProtection="1">
      <alignment horizontal="centerContinuous"/>
    </xf>
    <xf numFmtId="5" fontId="12" fillId="0" borderId="22" xfId="0" applyNumberFormat="1" applyFont="1" applyBorder="1" applyProtection="1"/>
    <xf numFmtId="5" fontId="12" fillId="8" borderId="16" xfId="0" applyNumberFormat="1" applyFont="1" applyFill="1" applyBorder="1" applyProtection="1"/>
    <xf numFmtId="0" fontId="12" fillId="10" borderId="16" xfId="0" applyFont="1" applyFill="1" applyBorder="1" applyProtection="1"/>
    <xf numFmtId="0" fontId="12" fillId="10" borderId="22" xfId="0" applyFont="1" applyFill="1" applyBorder="1" applyProtection="1"/>
    <xf numFmtId="37" fontId="12" fillId="3" borderId="22" xfId="0" applyNumberFormat="1" applyFont="1" applyFill="1" applyBorder="1" applyProtection="1"/>
    <xf numFmtId="0" fontId="12" fillId="0" borderId="10" xfId="0" applyFont="1" applyBorder="1" applyAlignment="1" applyProtection="1">
      <alignment horizontal="left"/>
    </xf>
    <xf numFmtId="37" fontId="12" fillId="8" borderId="22" xfId="0" applyNumberFormat="1" applyFont="1" applyFill="1" applyBorder="1" applyProtection="1"/>
    <xf numFmtId="0" fontId="12" fillId="0" borderId="0" xfId="0" applyFont="1" applyAlignment="1" applyProtection="1">
      <alignment horizontal="left"/>
    </xf>
    <xf numFmtId="0" fontId="12" fillId="0" borderId="1" xfId="0" applyFont="1" applyBorder="1" applyAlignment="1" applyProtection="1">
      <alignment horizontal="left"/>
    </xf>
    <xf numFmtId="0" fontId="12" fillId="0" borderId="8" xfId="0" applyFont="1" applyBorder="1" applyAlignment="1" applyProtection="1">
      <alignment horizontal="center"/>
    </xf>
    <xf numFmtId="0" fontId="12" fillId="0" borderId="22" xfId="0" applyFont="1" applyBorder="1" applyAlignment="1" applyProtection="1">
      <alignment horizontal="centerContinuous"/>
    </xf>
    <xf numFmtId="5" fontId="12" fillId="0" borderId="4" xfId="0" applyNumberFormat="1" applyFont="1" applyBorder="1" applyProtection="1"/>
    <xf numFmtId="0" fontId="11" fillId="0" borderId="0" xfId="0" applyFont="1" applyAlignment="1" applyProtection="1">
      <alignment horizontal="centerContinuous"/>
    </xf>
    <xf numFmtId="0" fontId="12" fillId="0" borderId="5" xfId="0" applyFont="1" applyBorder="1" applyAlignment="1" applyProtection="1">
      <alignment horizontal="center"/>
    </xf>
    <xf numFmtId="5" fontId="12" fillId="0" borderId="0" xfId="0" applyNumberFormat="1" applyFont="1" applyProtection="1"/>
    <xf numFmtId="37" fontId="12" fillId="0" borderId="0" xfId="0" applyNumberFormat="1" applyFont="1" applyAlignment="1" applyProtection="1">
      <alignment horizontal="centerContinuous"/>
    </xf>
    <xf numFmtId="5" fontId="12" fillId="0" borderId="1" xfId="0" applyNumberFormat="1" applyFont="1" applyBorder="1" applyProtection="1"/>
    <xf numFmtId="0" fontId="12" fillId="0" borderId="7" xfId="0" applyFont="1" applyBorder="1" applyAlignment="1" applyProtection="1">
      <alignment horizontal="center"/>
    </xf>
    <xf numFmtId="0" fontId="12" fillId="0" borderId="14" xfId="0" applyFont="1" applyBorder="1" applyAlignment="1" applyProtection="1">
      <alignment horizontal="center"/>
    </xf>
    <xf numFmtId="0" fontId="18" fillId="0" borderId="41" xfId="0" applyFont="1" applyBorder="1" applyAlignment="1" applyProtection="1">
      <alignment horizontal="centerContinuous"/>
    </xf>
    <xf numFmtId="0" fontId="12" fillId="0" borderId="25" xfId="0" applyFont="1" applyBorder="1" applyAlignment="1" applyProtection="1">
      <alignment horizontal="centerContinuous"/>
    </xf>
    <xf numFmtId="0" fontId="12" fillId="0" borderId="15" xfId="0" applyFont="1" applyBorder="1" applyAlignment="1" applyProtection="1">
      <alignment horizontal="centerContinuous"/>
    </xf>
    <xf numFmtId="0" fontId="12" fillId="0" borderId="26" xfId="0" applyFont="1" applyBorder="1" applyAlignment="1" applyProtection="1">
      <alignment horizontal="center"/>
    </xf>
    <xf numFmtId="37" fontId="12" fillId="10" borderId="10" xfId="0" applyNumberFormat="1" applyFont="1" applyFill="1" applyBorder="1" applyProtection="1"/>
    <xf numFmtId="0" fontId="12" fillId="10" borderId="10" xfId="0" applyFont="1" applyFill="1" applyBorder="1" applyProtection="1"/>
    <xf numFmtId="37" fontId="12" fillId="10" borderId="11" xfId="0" applyNumberFormat="1" applyFont="1" applyFill="1" applyBorder="1" applyProtection="1"/>
    <xf numFmtId="37" fontId="12" fillId="10" borderId="9" xfId="0" applyNumberFormat="1" applyFont="1" applyFill="1" applyBorder="1" applyProtection="1"/>
    <xf numFmtId="0" fontId="12" fillId="10" borderId="21" xfId="0" applyFont="1" applyFill="1" applyBorder="1" applyProtection="1"/>
    <xf numFmtId="0" fontId="12" fillId="3" borderId="19" xfId="0" applyFont="1" applyFill="1" applyBorder="1" applyProtection="1"/>
    <xf numFmtId="0" fontId="12" fillId="3" borderId="0" xfId="0" applyFont="1" applyFill="1" applyProtection="1"/>
    <xf numFmtId="37" fontId="8" fillId="3" borderId="5" xfId="0" applyNumberFormat="1" applyFont="1" applyFill="1" applyBorder="1" applyProtection="1"/>
    <xf numFmtId="0" fontId="12" fillId="0" borderId="25" xfId="0" applyFont="1" applyBorder="1" applyAlignment="1" applyProtection="1">
      <alignment horizontal="left"/>
    </xf>
    <xf numFmtId="5" fontId="12" fillId="0" borderId="41" xfId="0" applyNumberFormat="1" applyFont="1" applyBorder="1" applyProtection="1"/>
    <xf numFmtId="0" fontId="12" fillId="0" borderId="44" xfId="0" applyFont="1" applyBorder="1"/>
    <xf numFmtId="37" fontId="12" fillId="10" borderId="0" xfId="0" applyNumberFormat="1" applyFont="1" applyFill="1" applyProtection="1"/>
    <xf numFmtId="0" fontId="12" fillId="10" borderId="0" xfId="0" applyFont="1" applyFill="1" applyProtection="1"/>
    <xf numFmtId="37" fontId="12" fillId="10" borderId="5" xfId="0" applyNumberFormat="1" applyFont="1" applyFill="1" applyBorder="1" applyProtection="1"/>
    <xf numFmtId="37" fontId="12" fillId="10" borderId="4" xfId="0" applyNumberFormat="1" applyFont="1" applyFill="1" applyBorder="1" applyProtection="1"/>
    <xf numFmtId="0" fontId="12" fillId="10" borderId="19" xfId="0" applyFont="1" applyFill="1" applyBorder="1" applyProtection="1"/>
    <xf numFmtId="0" fontId="12" fillId="0" borderId="19" xfId="0" applyFont="1" applyBorder="1"/>
    <xf numFmtId="5" fontId="8" fillId="3" borderId="5" xfId="0" applyNumberFormat="1" applyFont="1" applyFill="1" applyBorder="1" applyProtection="1"/>
    <xf numFmtId="5" fontId="12" fillId="0" borderId="36" xfId="0" applyNumberFormat="1" applyFont="1" applyBorder="1" applyProtection="1"/>
    <xf numFmtId="0" fontId="12" fillId="0" borderId="35" xfId="0" applyFont="1" applyBorder="1" applyProtection="1"/>
    <xf numFmtId="5" fontId="12" fillId="0" borderId="54" xfId="0" applyNumberFormat="1" applyFont="1" applyBorder="1" applyProtection="1"/>
    <xf numFmtId="37" fontId="12" fillId="10" borderId="21" xfId="0" applyNumberFormat="1" applyFont="1" applyFill="1" applyBorder="1" applyProtection="1"/>
    <xf numFmtId="37" fontId="12" fillId="10" borderId="26" xfId="0" applyNumberFormat="1" applyFont="1" applyFill="1" applyBorder="1" applyProtection="1"/>
    <xf numFmtId="37" fontId="12" fillId="10" borderId="44" xfId="0" applyNumberFormat="1" applyFont="1" applyFill="1" applyBorder="1" applyProtection="1"/>
    <xf numFmtId="37" fontId="12" fillId="10" borderId="42" xfId="0" applyNumberFormat="1" applyFont="1" applyFill="1" applyBorder="1" applyProtection="1"/>
    <xf numFmtId="37" fontId="12" fillId="10" borderId="39" xfId="0" applyNumberFormat="1" applyFont="1" applyFill="1" applyBorder="1" applyProtection="1"/>
    <xf numFmtId="37" fontId="12" fillId="10" borderId="41" xfId="0" applyNumberFormat="1" applyFont="1" applyFill="1" applyBorder="1" applyProtection="1"/>
    <xf numFmtId="0" fontId="12" fillId="10" borderId="42" xfId="0" applyFont="1" applyFill="1" applyBorder="1"/>
    <xf numFmtId="37" fontId="12" fillId="10" borderId="32" xfId="0" applyNumberFormat="1" applyFont="1" applyFill="1" applyBorder="1" applyProtection="1"/>
    <xf numFmtId="37" fontId="12" fillId="10" borderId="31" xfId="0" applyNumberFormat="1" applyFont="1" applyFill="1" applyBorder="1" applyProtection="1"/>
    <xf numFmtId="37" fontId="12" fillId="10" borderId="29" xfId="0" applyNumberFormat="1" applyFont="1" applyFill="1" applyBorder="1" applyProtection="1"/>
    <xf numFmtId="37" fontId="12" fillId="10" borderId="30" xfId="0" applyNumberFormat="1" applyFont="1" applyFill="1" applyBorder="1" applyProtection="1"/>
    <xf numFmtId="0" fontId="12" fillId="10" borderId="31" xfId="0" applyFont="1" applyFill="1" applyBorder="1"/>
    <xf numFmtId="37" fontId="12" fillId="10" borderId="27" xfId="0" applyNumberFormat="1" applyFont="1" applyFill="1" applyBorder="1" applyProtection="1"/>
    <xf numFmtId="0" fontId="12" fillId="10" borderId="10" xfId="0" applyFont="1" applyFill="1" applyBorder="1"/>
    <xf numFmtId="0" fontId="12" fillId="0" borderId="11" xfId="0" applyFont="1" applyBorder="1" applyAlignment="1" applyProtection="1">
      <alignment horizontal="centerContinuous"/>
    </xf>
    <xf numFmtId="37" fontId="12" fillId="3" borderId="4" xfId="0" applyNumberFormat="1" applyFont="1" applyFill="1" applyBorder="1" applyAlignment="1" applyProtection="1">
      <alignment horizontal="center"/>
    </xf>
    <xf numFmtId="37" fontId="12" fillId="3" borderId="0" xfId="0" applyNumberFormat="1" applyFont="1" applyFill="1" applyAlignment="1" applyProtection="1">
      <alignment horizontal="centerContinuous"/>
    </xf>
    <xf numFmtId="37" fontId="12" fillId="3" borderId="5" xfId="0" applyNumberFormat="1" applyFont="1" applyFill="1" applyBorder="1" applyAlignment="1" applyProtection="1">
      <alignment horizontal="centerContinuous"/>
    </xf>
    <xf numFmtId="37" fontId="12" fillId="3" borderId="4" xfId="0" applyNumberFormat="1" applyFont="1" applyFill="1" applyBorder="1" applyAlignment="1" applyProtection="1">
      <alignment horizontal="centerContinuous"/>
    </xf>
    <xf numFmtId="37" fontId="12" fillId="3" borderId="5" xfId="0" applyNumberFormat="1" applyFont="1" applyFill="1" applyBorder="1" applyAlignment="1" applyProtection="1">
      <alignment horizontal="center"/>
    </xf>
    <xf numFmtId="37" fontId="12" fillId="3" borderId="5" xfId="0" applyNumberFormat="1" applyFont="1" applyFill="1" applyBorder="1" applyProtection="1"/>
    <xf numFmtId="37" fontId="12" fillId="3" borderId="4" xfId="0" applyNumberFormat="1" applyFont="1" applyFill="1" applyBorder="1" applyProtection="1"/>
    <xf numFmtId="37" fontId="12" fillId="3" borderId="0" xfId="0" applyNumberFormat="1" applyFont="1" applyFill="1" applyAlignment="1" applyProtection="1">
      <alignment horizontal="center"/>
    </xf>
    <xf numFmtId="37" fontId="12" fillId="3" borderId="6" xfId="0" applyNumberFormat="1" applyFont="1" applyFill="1" applyBorder="1" applyProtection="1"/>
    <xf numFmtId="37" fontId="12" fillId="3" borderId="1" xfId="0" applyNumberFormat="1" applyFont="1" applyFill="1" applyBorder="1" applyProtection="1"/>
    <xf numFmtId="37" fontId="12" fillId="3" borderId="7" xfId="0" applyNumberFormat="1" applyFont="1" applyFill="1" applyBorder="1" applyProtection="1"/>
    <xf numFmtId="5" fontId="12" fillId="0" borderId="20" xfId="0" applyNumberFormat="1" applyFont="1" applyBorder="1" applyProtection="1"/>
    <xf numFmtId="0" fontId="12" fillId="0" borderId="10" xfId="0" applyFont="1" applyBorder="1"/>
    <xf numFmtId="0" fontId="12" fillId="0" borderId="17" xfId="0" applyFont="1" applyBorder="1"/>
    <xf numFmtId="5" fontId="12" fillId="0" borderId="10" xfId="0" applyNumberFormat="1" applyFont="1" applyBorder="1" applyProtection="1"/>
    <xf numFmtId="5" fontId="12" fillId="0" borderId="17" xfId="0" applyNumberFormat="1" applyFont="1" applyBorder="1" applyProtection="1"/>
    <xf numFmtId="37" fontId="12" fillId="0" borderId="26" xfId="0" applyNumberFormat="1" applyFont="1" applyBorder="1" applyProtection="1"/>
    <xf numFmtId="37" fontId="12" fillId="0" borderId="10" xfId="0" applyNumberFormat="1" applyFont="1" applyBorder="1" applyProtection="1"/>
    <xf numFmtId="5" fontId="12" fillId="10" borderId="32" xfId="0" applyNumberFormat="1" applyFont="1" applyFill="1" applyBorder="1" applyProtection="1"/>
    <xf numFmtId="5" fontId="12" fillId="10" borderId="31" xfId="0" applyNumberFormat="1" applyFont="1" applyFill="1" applyBorder="1" applyProtection="1"/>
    <xf numFmtId="5" fontId="12" fillId="10" borderId="29" xfId="0" applyNumberFormat="1" applyFont="1" applyFill="1" applyBorder="1" applyProtection="1"/>
    <xf numFmtId="5" fontId="12" fillId="10" borderId="30" xfId="0" applyNumberFormat="1" applyFont="1" applyFill="1" applyBorder="1" applyProtection="1"/>
    <xf numFmtId="5" fontId="12" fillId="10" borderId="27" xfId="0" applyNumberFormat="1" applyFont="1" applyFill="1" applyBorder="1" applyProtection="1"/>
    <xf numFmtId="37" fontId="12" fillId="0" borderId="5" xfId="0" applyNumberFormat="1" applyFont="1" applyBorder="1" applyAlignment="1" applyProtection="1">
      <alignment horizontal="centerContinuous"/>
    </xf>
    <xf numFmtId="37" fontId="12" fillId="0" borderId="4" xfId="0" applyNumberFormat="1" applyFont="1" applyBorder="1" applyAlignment="1" applyProtection="1">
      <alignment horizontal="centerContinuous"/>
    </xf>
    <xf numFmtId="37" fontId="12" fillId="0" borderId="6" xfId="0" applyNumberFormat="1" applyFont="1" applyBorder="1" applyProtection="1"/>
    <xf numFmtId="37" fontId="12" fillId="0" borderId="1" xfId="0" applyNumberFormat="1" applyFont="1" applyBorder="1" applyProtection="1"/>
    <xf numFmtId="5" fontId="12" fillId="0" borderId="9" xfId="0" applyNumberFormat="1" applyFont="1" applyBorder="1" applyProtection="1"/>
    <xf numFmtId="37" fontId="12" fillId="0" borderId="9" xfId="0" applyNumberFormat="1" applyFont="1" applyBorder="1" applyProtection="1"/>
    <xf numFmtId="5" fontId="12" fillId="10" borderId="45" xfId="0" applyNumberFormat="1" applyFont="1" applyFill="1" applyBorder="1" applyProtection="1"/>
    <xf numFmtId="0" fontId="12" fillId="0" borderId="21" xfId="0" applyFont="1" applyBorder="1"/>
    <xf numFmtId="0" fontId="26" fillId="0" borderId="0" xfId="0" applyFont="1" applyProtection="1"/>
    <xf numFmtId="0" fontId="12" fillId="0" borderId="48" xfId="0" applyFont="1" applyBorder="1"/>
    <xf numFmtId="37" fontId="12" fillId="0" borderId="48" xfId="0" applyNumberFormat="1" applyFont="1" applyBorder="1" applyProtection="1"/>
    <xf numFmtId="37" fontId="12" fillId="0" borderId="52" xfId="0" applyNumberFormat="1" applyFont="1" applyBorder="1" applyProtection="1"/>
    <xf numFmtId="37" fontId="12" fillId="0" borderId="54" xfId="0" applyNumberFormat="1" applyFont="1" applyBorder="1" applyProtection="1"/>
    <xf numFmtId="37" fontId="12" fillId="0" borderId="50" xfId="0" applyNumberFormat="1" applyFont="1" applyBorder="1" applyProtection="1"/>
    <xf numFmtId="0" fontId="8" fillId="0" borderId="42" xfId="0" applyFont="1" applyBorder="1" applyAlignment="1" applyProtection="1">
      <alignment horizontal="centerContinuous"/>
    </xf>
    <xf numFmtId="0" fontId="8" fillId="3" borderId="0" xfId="0" applyFont="1" applyFill="1" applyProtection="1"/>
    <xf numFmtId="0" fontId="8" fillId="3" borderId="5" xfId="0" applyFont="1" applyFill="1" applyBorder="1" applyProtection="1"/>
    <xf numFmtId="0" fontId="11" fillId="0" borderId="0" xfId="0" applyFont="1" applyProtection="1"/>
    <xf numFmtId="0" fontId="17" fillId="0" borderId="0" xfId="0" applyFont="1" applyProtection="1"/>
    <xf numFmtId="0" fontId="17" fillId="0" borderId="0" xfId="0" applyFont="1" applyAlignment="1" applyProtection="1">
      <alignment horizontal="centerContinuous"/>
    </xf>
    <xf numFmtId="0" fontId="18" fillId="0" borderId="10" xfId="0" applyFont="1" applyBorder="1" applyProtection="1"/>
    <xf numFmtId="0" fontId="12" fillId="0" borderId="32" xfId="0" applyFont="1" applyBorder="1" applyAlignment="1" applyProtection="1">
      <alignment horizontal="centerContinuous"/>
    </xf>
    <xf numFmtId="0" fontId="12" fillId="9" borderId="26" xfId="0" applyFont="1" applyFill="1" applyBorder="1" applyProtection="1"/>
    <xf numFmtId="0" fontId="12" fillId="9" borderId="10" xfId="0" applyFont="1" applyFill="1" applyBorder="1" applyProtection="1"/>
    <xf numFmtId="0" fontId="12" fillId="9" borderId="21" xfId="0" applyFont="1" applyFill="1" applyBorder="1" applyProtection="1"/>
    <xf numFmtId="0" fontId="12" fillId="9" borderId="22" xfId="0" applyFont="1" applyFill="1" applyBorder="1" applyProtection="1"/>
    <xf numFmtId="0" fontId="12" fillId="0" borderId="38" xfId="0" applyFont="1" applyBorder="1" applyAlignment="1" applyProtection="1">
      <alignment horizontal="centerContinuous"/>
    </xf>
    <xf numFmtId="0" fontId="12" fillId="0" borderId="36" xfId="0" applyFont="1" applyBorder="1" applyAlignment="1" applyProtection="1">
      <alignment horizontal="centerContinuous"/>
    </xf>
    <xf numFmtId="0" fontId="12" fillId="9" borderId="36" xfId="0" applyFont="1" applyFill="1" applyBorder="1" applyProtection="1"/>
    <xf numFmtId="0" fontId="12" fillId="9" borderId="1" xfId="0" applyFont="1" applyFill="1" applyBorder="1" applyProtection="1"/>
    <xf numFmtId="0" fontId="12" fillId="9" borderId="38" xfId="0" applyFont="1" applyFill="1" applyBorder="1" applyProtection="1"/>
    <xf numFmtId="0" fontId="12" fillId="9" borderId="37" xfId="0" applyFont="1" applyFill="1" applyBorder="1" applyProtection="1"/>
    <xf numFmtId="37" fontId="12" fillId="0" borderId="23" xfId="0" applyNumberFormat="1" applyFont="1" applyBorder="1" applyProtection="1"/>
    <xf numFmtId="0" fontId="9" fillId="0" borderId="0" xfId="0" applyFont="1" applyProtection="1">
      <protection locked="0"/>
    </xf>
    <xf numFmtId="0" fontId="9" fillId="0" borderId="16" xfId="0" applyFont="1" applyBorder="1" applyProtection="1">
      <protection locked="0"/>
    </xf>
    <xf numFmtId="0" fontId="12" fillId="0" borderId="11" xfId="0" applyFont="1" applyBorder="1" applyAlignment="1" applyProtection="1">
      <alignment horizontal="center"/>
    </xf>
    <xf numFmtId="37" fontId="12" fillId="0" borderId="36" xfId="0" applyNumberFormat="1" applyFont="1" applyBorder="1" applyProtection="1"/>
    <xf numFmtId="0" fontId="18" fillId="0" borderId="4" xfId="0" applyFont="1" applyBorder="1" applyAlignment="1" applyProtection="1">
      <alignment horizontal="center"/>
    </xf>
    <xf numFmtId="0" fontId="12" fillId="0" borderId="1" xfId="0" applyFont="1" applyBorder="1" applyAlignment="1" applyProtection="1">
      <alignment horizontal="centerContinuous"/>
    </xf>
    <xf numFmtId="0" fontId="12" fillId="0" borderId="7" xfId="0" applyFont="1" applyBorder="1" applyAlignment="1" applyProtection="1">
      <alignment horizontal="centerContinuous"/>
    </xf>
    <xf numFmtId="0" fontId="12" fillId="0" borderId="27" xfId="0" applyFont="1" applyBorder="1" applyAlignment="1" applyProtection="1">
      <alignment horizontal="center"/>
    </xf>
    <xf numFmtId="37" fontId="8" fillId="3" borderId="16" xfId="0" applyNumberFormat="1" applyFont="1" applyFill="1" applyBorder="1" applyProtection="1"/>
    <xf numFmtId="37" fontId="8" fillId="3" borderId="51" xfId="0" applyNumberFormat="1" applyFont="1" applyFill="1" applyBorder="1" applyProtection="1"/>
    <xf numFmtId="0" fontId="12" fillId="0" borderId="53" xfId="0" applyFont="1" applyBorder="1" applyAlignment="1" applyProtection="1">
      <alignment horizontal="center"/>
    </xf>
    <xf numFmtId="0" fontId="15" fillId="0" borderId="15" xfId="0" applyFont="1" applyBorder="1" applyProtection="1"/>
    <xf numFmtId="169" fontId="12" fillId="0" borderId="25" xfId="0" applyNumberFormat="1" applyFont="1" applyBorder="1" applyProtection="1"/>
    <xf numFmtId="169" fontId="12" fillId="0" borderId="36" xfId="0" applyNumberFormat="1" applyFont="1" applyBorder="1" applyProtection="1"/>
    <xf numFmtId="0" fontId="13" fillId="0" borderId="41" xfId="0" applyFont="1" applyBorder="1" applyAlignment="1" applyProtection="1">
      <alignment horizontal="centerContinuous"/>
    </xf>
    <xf numFmtId="0" fontId="13" fillId="0" borderId="42" xfId="0" applyFont="1" applyBorder="1" applyAlignment="1" applyProtection="1">
      <alignment horizontal="centerContinuous"/>
    </xf>
    <xf numFmtId="0" fontId="8" fillId="3" borderId="2" xfId="0" applyFont="1" applyFill="1" applyBorder="1" applyProtection="1"/>
    <xf numFmtId="0" fontId="21" fillId="3" borderId="41" xfId="0" applyFont="1" applyFill="1" applyBorder="1" applyAlignment="1" applyProtection="1">
      <alignment horizontal="centerContinuous"/>
    </xf>
    <xf numFmtId="0" fontId="8" fillId="3" borderId="51" xfId="0" applyFont="1" applyFill="1" applyBorder="1" applyAlignment="1" applyProtection="1">
      <alignment horizontal="centerContinuous"/>
    </xf>
    <xf numFmtId="0" fontId="21" fillId="3" borderId="4" xfId="0" applyFont="1" applyFill="1" applyBorder="1" applyAlignment="1" applyProtection="1">
      <alignment horizontal="centerContinuous"/>
    </xf>
    <xf numFmtId="0" fontId="8" fillId="3" borderId="5" xfId="0" applyFont="1" applyFill="1" applyBorder="1" applyAlignment="1" applyProtection="1">
      <alignment horizontal="centerContinuous"/>
    </xf>
    <xf numFmtId="0" fontId="8" fillId="3" borderId="30" xfId="0" applyFont="1" applyFill="1" applyBorder="1" applyAlignment="1" applyProtection="1">
      <alignment horizontal="center"/>
    </xf>
    <xf numFmtId="0" fontId="8" fillId="3" borderId="34" xfId="0" applyFont="1" applyFill="1" applyBorder="1" applyAlignment="1" applyProtection="1">
      <alignment horizontal="center"/>
    </xf>
    <xf numFmtId="0" fontId="8" fillId="3" borderId="41" xfId="0" applyFont="1" applyFill="1" applyBorder="1" applyAlignment="1" applyProtection="1">
      <alignment horizontal="centerContinuous"/>
    </xf>
    <xf numFmtId="0" fontId="8" fillId="3" borderId="4" xfId="0" applyFont="1" applyFill="1" applyBorder="1" applyAlignment="1" applyProtection="1">
      <alignment horizontal="center"/>
    </xf>
    <xf numFmtId="0" fontId="25" fillId="0" borderId="15" xfId="0" applyFont="1" applyBorder="1" applyAlignment="1" applyProtection="1">
      <alignment horizontal="center"/>
    </xf>
    <xf numFmtId="0" fontId="8" fillId="3" borderId="16" xfId="0" applyFont="1" applyFill="1" applyBorder="1" applyAlignment="1" applyProtection="1">
      <alignment horizontal="center"/>
    </xf>
    <xf numFmtId="0" fontId="25" fillId="0" borderId="26" xfId="0" applyFont="1" applyBorder="1" applyAlignment="1" applyProtection="1">
      <alignment horizontal="centerContinuous"/>
    </xf>
    <xf numFmtId="0" fontId="8" fillId="3" borderId="28" xfId="0" applyFont="1" applyFill="1" applyBorder="1" applyAlignment="1" applyProtection="1">
      <alignment horizontal="center"/>
    </xf>
    <xf numFmtId="0" fontId="8" fillId="3" borderId="15" xfId="0" applyFont="1" applyFill="1" applyBorder="1" applyAlignment="1" applyProtection="1">
      <alignment horizontal="center"/>
    </xf>
    <xf numFmtId="0" fontId="8" fillId="3" borderId="33" xfId="0" applyFont="1" applyFill="1" applyBorder="1" applyAlignment="1" applyProtection="1">
      <alignment horizontal="center"/>
    </xf>
    <xf numFmtId="0" fontId="8" fillId="3" borderId="18" xfId="0" applyFont="1" applyFill="1" applyBorder="1" applyAlignment="1" applyProtection="1">
      <alignment horizontal="center"/>
    </xf>
    <xf numFmtId="0" fontId="8" fillId="3" borderId="19" xfId="0" applyFont="1" applyFill="1" applyBorder="1" applyProtection="1"/>
    <xf numFmtId="37" fontId="8" fillId="3" borderId="19" xfId="0" applyNumberFormat="1" applyFont="1" applyFill="1" applyBorder="1" applyProtection="1"/>
    <xf numFmtId="0" fontId="8" fillId="3" borderId="21" xfId="0" applyFont="1" applyFill="1" applyBorder="1" applyProtection="1"/>
    <xf numFmtId="37" fontId="8" fillId="3" borderId="21" xfId="0" applyNumberFormat="1" applyFont="1" applyFill="1" applyBorder="1" applyProtection="1"/>
    <xf numFmtId="37" fontId="8" fillId="3" borderId="22" xfId="0" applyNumberFormat="1" applyFont="1" applyFill="1" applyBorder="1" applyProtection="1"/>
    <xf numFmtId="0" fontId="8" fillId="3" borderId="54" xfId="0" applyFont="1" applyFill="1" applyBorder="1" applyAlignment="1" applyProtection="1">
      <alignment horizontal="center"/>
    </xf>
    <xf numFmtId="0" fontId="8" fillId="3" borderId="48" xfId="0" applyFont="1" applyFill="1" applyBorder="1" applyAlignment="1" applyProtection="1">
      <alignment horizontal="center"/>
    </xf>
    <xf numFmtId="5" fontId="8" fillId="3" borderId="48" xfId="0" applyNumberFormat="1" applyFont="1" applyFill="1" applyBorder="1" applyProtection="1"/>
    <xf numFmtId="5" fontId="8" fillId="3" borderId="52" xfId="0" applyNumberFormat="1" applyFont="1" applyFill="1" applyBorder="1" applyProtection="1"/>
    <xf numFmtId="0" fontId="8" fillId="10" borderId="54" xfId="0" applyFont="1" applyFill="1" applyBorder="1" applyProtection="1"/>
    <xf numFmtId="0" fontId="8" fillId="10" borderId="48" xfId="0" applyFont="1" applyFill="1" applyBorder="1" applyProtection="1"/>
    <xf numFmtId="0" fontId="13" fillId="0" borderId="6" xfId="0" applyFont="1" applyBorder="1" applyAlignment="1" applyProtection="1">
      <alignment horizontal="centerContinuous"/>
    </xf>
    <xf numFmtId="0" fontId="13" fillId="0" borderId="1" xfId="0" applyFont="1" applyBorder="1" applyAlignment="1" applyProtection="1">
      <alignment horizontal="centerContinuous"/>
    </xf>
    <xf numFmtId="0" fontId="25" fillId="0" borderId="0" xfId="0" applyFont="1" applyAlignment="1" applyProtection="1">
      <alignment horizontal="center"/>
    </xf>
    <xf numFmtId="0" fontId="12" fillId="0" borderId="24" xfId="0" applyFont="1" applyBorder="1" applyAlignment="1" applyProtection="1">
      <alignment horizontal="left"/>
    </xf>
    <xf numFmtId="0" fontId="12" fillId="0" borderId="2" xfId="0" applyFont="1" applyBorder="1" applyAlignment="1" applyProtection="1">
      <alignment horizontal="left"/>
    </xf>
    <xf numFmtId="0" fontId="12" fillId="0" borderId="2" xfId="0" applyFont="1" applyBorder="1" applyAlignment="1" applyProtection="1">
      <alignment horizontal="center"/>
    </xf>
    <xf numFmtId="0" fontId="12" fillId="0" borderId="24" xfId="0" applyFont="1" applyBorder="1" applyAlignment="1" applyProtection="1">
      <alignment horizontal="center"/>
    </xf>
    <xf numFmtId="0" fontId="9" fillId="0" borderId="4" xfId="0" applyFont="1" applyBorder="1" applyProtection="1">
      <protection locked="0"/>
    </xf>
    <xf numFmtId="0" fontId="29" fillId="0" borderId="4" xfId="0" applyFont="1" applyBorder="1" applyAlignment="1" applyProtection="1">
      <alignment horizontal="centerContinuous"/>
    </xf>
    <xf numFmtId="0" fontId="18" fillId="0" borderId="30" xfId="0" applyFont="1" applyBorder="1" applyAlignment="1" applyProtection="1">
      <alignment horizontal="center"/>
    </xf>
    <xf numFmtId="0" fontId="18" fillId="0" borderId="32" xfId="0" applyFont="1" applyBorder="1" applyAlignment="1" applyProtection="1">
      <alignment horizontal="centerContinuous"/>
    </xf>
    <xf numFmtId="0" fontId="18" fillId="0" borderId="31" xfId="0" applyFont="1" applyBorder="1" applyAlignment="1" applyProtection="1">
      <alignment horizontal="centerContinuous"/>
    </xf>
    <xf numFmtId="0" fontId="18" fillId="0" borderId="32" xfId="0" applyFont="1" applyBorder="1" applyAlignment="1" applyProtection="1">
      <alignment horizontal="center"/>
    </xf>
    <xf numFmtId="0" fontId="18" fillId="0" borderId="31" xfId="0" applyFont="1" applyBorder="1" applyAlignment="1" applyProtection="1">
      <alignment horizontal="center"/>
    </xf>
    <xf numFmtId="0" fontId="18" fillId="0" borderId="34" xfId="0" applyFont="1" applyBorder="1" applyAlignment="1" applyProtection="1">
      <alignment horizontal="center"/>
    </xf>
    <xf numFmtId="0" fontId="18" fillId="0" borderId="9" xfId="0" applyFont="1" applyBorder="1" applyAlignment="1" applyProtection="1">
      <alignment horizontal="center"/>
    </xf>
    <xf numFmtId="0" fontId="18" fillId="0" borderId="21" xfId="0" applyFont="1" applyBorder="1" applyAlignment="1" applyProtection="1">
      <alignment horizontal="centerContinuous"/>
    </xf>
    <xf numFmtId="0" fontId="18" fillId="0" borderId="10" xfId="0" applyFont="1" applyBorder="1" applyAlignment="1" applyProtection="1">
      <alignment horizontal="centerContinuous"/>
    </xf>
    <xf numFmtId="0" fontId="18" fillId="0" borderId="21" xfId="0" applyFont="1" applyBorder="1" applyAlignment="1" applyProtection="1">
      <alignment horizontal="center"/>
    </xf>
    <xf numFmtId="0" fontId="18" fillId="0" borderId="10" xfId="0" applyFont="1" applyBorder="1" applyAlignment="1" applyProtection="1">
      <alignment horizontal="center"/>
    </xf>
    <xf numFmtId="0" fontId="18" fillId="0" borderId="22" xfId="0" applyFont="1" applyBorder="1" applyAlignment="1" applyProtection="1">
      <alignment horizontal="center"/>
    </xf>
    <xf numFmtId="0" fontId="18" fillId="8" borderId="19" xfId="0" applyFont="1" applyFill="1" applyBorder="1" applyProtection="1"/>
    <xf numFmtId="37" fontId="18" fillId="8" borderId="22" xfId="0" applyNumberFormat="1" applyFont="1" applyFill="1" applyBorder="1" applyProtection="1"/>
    <xf numFmtId="0" fontId="18" fillId="0" borderId="21" xfId="0" applyFont="1" applyBorder="1" applyProtection="1"/>
    <xf numFmtId="0" fontId="18" fillId="8" borderId="21" xfId="0" applyFont="1" applyFill="1" applyBorder="1" applyProtection="1"/>
    <xf numFmtId="0" fontId="18" fillId="0" borderId="19" xfId="0" applyFont="1" applyBorder="1" applyAlignment="1" applyProtection="1">
      <alignment horizontal="center"/>
    </xf>
    <xf numFmtId="0" fontId="18" fillId="0" borderId="19" xfId="0" applyFont="1" applyBorder="1" applyProtection="1"/>
    <xf numFmtId="37" fontId="10" fillId="0" borderId="16" xfId="0" applyNumberFormat="1" applyFont="1" applyBorder="1" applyProtection="1">
      <protection locked="0"/>
    </xf>
    <xf numFmtId="37" fontId="10" fillId="0" borderId="21" xfId="0" applyNumberFormat="1" applyFont="1" applyBorder="1" applyProtection="1">
      <protection locked="0"/>
    </xf>
    <xf numFmtId="37" fontId="18" fillId="0" borderId="22" xfId="0" applyNumberFormat="1" applyFont="1" applyBorder="1" applyProtection="1"/>
    <xf numFmtId="37" fontId="10" fillId="0" borderId="22" xfId="0" applyNumberFormat="1" applyFont="1" applyBorder="1" applyProtection="1">
      <protection locked="0"/>
    </xf>
    <xf numFmtId="37" fontId="18" fillId="0" borderId="19" xfId="0" applyNumberFormat="1" applyFont="1" applyBorder="1" applyAlignment="1" applyProtection="1">
      <alignment horizontal="center"/>
    </xf>
    <xf numFmtId="0" fontId="18" fillId="0" borderId="0" xfId="0" applyFont="1" applyAlignment="1" applyProtection="1">
      <alignment horizontal="center"/>
    </xf>
    <xf numFmtId="37" fontId="10" fillId="0" borderId="16" xfId="0" applyNumberFormat="1" applyFont="1" applyBorder="1" applyAlignment="1" applyProtection="1">
      <alignment horizontal="center"/>
      <protection locked="0"/>
    </xf>
    <xf numFmtId="37" fontId="18" fillId="0" borderId="21" xfId="0" applyNumberFormat="1" applyFont="1" applyBorder="1" applyProtection="1"/>
    <xf numFmtId="37" fontId="18" fillId="8" borderId="21" xfId="0" applyNumberFormat="1" applyFont="1" applyFill="1" applyBorder="1" applyProtection="1"/>
    <xf numFmtId="0" fontId="18" fillId="0" borderId="19" xfId="0" applyFont="1" applyBorder="1" applyAlignment="1" applyProtection="1">
      <alignment horizontal="centerContinuous"/>
    </xf>
    <xf numFmtId="37" fontId="18" fillId="0" borderId="16" xfId="0" applyNumberFormat="1" applyFont="1" applyBorder="1" applyProtection="1"/>
    <xf numFmtId="0" fontId="18" fillId="8" borderId="0" xfId="0" applyFont="1" applyFill="1" applyProtection="1"/>
    <xf numFmtId="0" fontId="18" fillId="8" borderId="5" xfId="0" applyFont="1" applyFill="1" applyBorder="1" applyProtection="1"/>
    <xf numFmtId="37" fontId="18" fillId="0" borderId="19" xfId="0" applyNumberFormat="1" applyFont="1" applyBorder="1" applyProtection="1"/>
    <xf numFmtId="0" fontId="29" fillId="0" borderId="41" xfId="0" applyFont="1" applyBorder="1" applyAlignment="1" applyProtection="1">
      <alignment horizontal="centerContinuous"/>
    </xf>
    <xf numFmtId="0" fontId="18" fillId="0" borderId="42" xfId="0" applyFont="1" applyBorder="1" applyAlignment="1" applyProtection="1">
      <alignment horizontal="centerContinuous"/>
    </xf>
    <xf numFmtId="0" fontId="18" fillId="0" borderId="39" xfId="0" applyFont="1" applyBorder="1" applyAlignment="1" applyProtection="1">
      <alignment horizontal="centerContinuous"/>
    </xf>
    <xf numFmtId="0" fontId="18" fillId="0" borderId="41" xfId="0" applyFont="1" applyBorder="1" applyProtection="1"/>
    <xf numFmtId="0" fontId="18" fillId="0" borderId="42" xfId="0" applyFont="1" applyBorder="1" applyProtection="1"/>
    <xf numFmtId="0" fontId="18" fillId="0" borderId="39" xfId="0" applyFont="1" applyBorder="1" applyProtection="1"/>
    <xf numFmtId="0" fontId="18" fillId="0" borderId="11" xfId="0" applyFont="1" applyBorder="1" applyAlignment="1" applyProtection="1">
      <alignment horizontal="centerContinuous"/>
    </xf>
    <xf numFmtId="0" fontId="18" fillId="0" borderId="16" xfId="0" applyFont="1" applyBorder="1" applyAlignment="1" applyProtection="1">
      <alignment horizontal="center"/>
    </xf>
    <xf numFmtId="0" fontId="18" fillId="0" borderId="9" xfId="0" applyFont="1" applyBorder="1" applyProtection="1"/>
    <xf numFmtId="37" fontId="18" fillId="0" borderId="10" xfId="0" applyNumberFormat="1" applyFont="1" applyBorder="1" applyProtection="1"/>
    <xf numFmtId="0" fontId="18" fillId="0" borderId="38" xfId="0" applyFont="1" applyBorder="1" applyAlignment="1" applyProtection="1">
      <alignment horizontal="center"/>
    </xf>
    <xf numFmtId="37" fontId="18" fillId="0" borderId="38" xfId="0" applyNumberFormat="1" applyFont="1" applyBorder="1" applyProtection="1"/>
    <xf numFmtId="37" fontId="18" fillId="0" borderId="1" xfId="0" applyNumberFormat="1" applyFont="1" applyBorder="1" applyProtection="1"/>
    <xf numFmtId="37" fontId="18" fillId="8" borderId="38" xfId="0" applyNumberFormat="1" applyFont="1" applyFill="1" applyBorder="1" applyProtection="1"/>
    <xf numFmtId="0" fontId="18" fillId="8" borderId="1" xfId="0" applyFont="1" applyFill="1" applyBorder="1" applyProtection="1"/>
    <xf numFmtId="0" fontId="18" fillId="8" borderId="7" xfId="0" applyFont="1" applyFill="1" applyBorder="1" applyProtection="1"/>
    <xf numFmtId="0" fontId="24" fillId="0" borderId="1" xfId="0" applyFont="1" applyBorder="1" applyProtection="1"/>
    <xf numFmtId="0" fontId="24" fillId="0" borderId="6" xfId="0" applyFont="1" applyBorder="1" applyProtection="1"/>
    <xf numFmtId="0" fontId="24" fillId="0" borderId="7" xfId="0" applyFont="1" applyBorder="1" applyProtection="1"/>
    <xf numFmtId="0" fontId="25" fillId="0" borderId="0" xfId="0" applyFont="1" applyAlignment="1" applyProtection="1">
      <alignment horizontal="centerContinuous"/>
    </xf>
    <xf numFmtId="0" fontId="25" fillId="0" borderId="5" xfId="0" applyFont="1" applyBorder="1" applyAlignment="1" applyProtection="1">
      <alignment horizontal="centerContinuous"/>
    </xf>
    <xf numFmtId="0" fontId="25" fillId="0" borderId="1" xfId="0" applyFont="1" applyBorder="1" applyAlignment="1" applyProtection="1">
      <alignment horizontal="centerContinuous"/>
    </xf>
    <xf numFmtId="0" fontId="25" fillId="0" borderId="7" xfId="0" applyFont="1" applyBorder="1" applyAlignment="1" applyProtection="1">
      <alignment horizontal="centerContinuous"/>
    </xf>
    <xf numFmtId="0" fontId="25" fillId="0" borderId="1" xfId="0" applyFont="1" applyBorder="1" applyAlignment="1" applyProtection="1">
      <alignment horizontal="center"/>
    </xf>
    <xf numFmtId="0" fontId="13" fillId="0" borderId="61" xfId="0" applyFont="1" applyBorder="1" applyAlignment="1" applyProtection="1">
      <alignment horizontal="centerContinuous"/>
    </xf>
    <xf numFmtId="0" fontId="13" fillId="0" borderId="0" xfId="0" applyFont="1" applyAlignment="1" applyProtection="1">
      <alignment horizontal="center"/>
    </xf>
    <xf numFmtId="0" fontId="18" fillId="0" borderId="0" xfId="0" applyFont="1" applyAlignment="1" applyProtection="1">
      <alignment horizontal="right"/>
    </xf>
    <xf numFmtId="0" fontId="8" fillId="0" borderId="23" xfId="0" applyFont="1" applyBorder="1" applyAlignment="1" applyProtection="1">
      <alignment horizontal="center"/>
    </xf>
    <xf numFmtId="0" fontId="12" fillId="0" borderId="28" xfId="0" applyFont="1" applyBorder="1" applyAlignment="1" applyProtection="1">
      <alignment horizontal="center"/>
    </xf>
    <xf numFmtId="0" fontId="12" fillId="0" borderId="15" xfId="0" applyFont="1" applyBorder="1" applyAlignment="1" applyProtection="1">
      <alignment horizontal="center"/>
    </xf>
    <xf numFmtId="0" fontId="8" fillId="0" borderId="15" xfId="0" applyFont="1" applyBorder="1" applyAlignment="1" applyProtection="1">
      <alignment horizontal="center"/>
    </xf>
    <xf numFmtId="0" fontId="8" fillId="0" borderId="25" xfId="0" applyFont="1" applyBorder="1" applyAlignment="1" applyProtection="1">
      <alignment horizontal="center"/>
    </xf>
    <xf numFmtId="37" fontId="8" fillId="0" borderId="19" xfId="0" applyNumberFormat="1" applyFont="1" applyBorder="1" applyAlignment="1" applyProtection="1">
      <alignment horizontal="center"/>
    </xf>
    <xf numFmtId="37" fontId="8" fillId="0" borderId="21" xfId="0" applyNumberFormat="1" applyFont="1" applyBorder="1" applyAlignment="1" applyProtection="1">
      <alignment horizontal="center"/>
    </xf>
    <xf numFmtId="37" fontId="8" fillId="0" borderId="22" xfId="0" applyNumberFormat="1" applyFont="1" applyBorder="1" applyAlignment="1" applyProtection="1">
      <alignment horizontal="center"/>
    </xf>
    <xf numFmtId="0" fontId="8" fillId="0" borderId="26" xfId="0" applyFont="1" applyBorder="1" applyAlignment="1" applyProtection="1">
      <alignment horizontal="center"/>
    </xf>
    <xf numFmtId="0" fontId="8" fillId="0" borderId="13" xfId="0" applyFont="1" applyBorder="1" applyAlignment="1" applyProtection="1">
      <alignment horizontal="center"/>
    </xf>
    <xf numFmtId="37" fontId="8" fillId="0" borderId="16" xfId="0" applyNumberFormat="1" applyFont="1" applyBorder="1" applyAlignment="1" applyProtection="1">
      <alignment horizontal="center"/>
    </xf>
    <xf numFmtId="0" fontId="8" fillId="0" borderId="11" xfId="0" applyFont="1" applyBorder="1" applyAlignment="1" applyProtection="1">
      <alignment horizontal="center"/>
    </xf>
    <xf numFmtId="0" fontId="8" fillId="0" borderId="4" xfId="0" applyFont="1" applyBorder="1" applyAlignment="1" applyProtection="1">
      <alignment horizontal="center"/>
    </xf>
    <xf numFmtId="0" fontId="8" fillId="0" borderId="5" xfId="0" applyFont="1" applyBorder="1" applyAlignment="1" applyProtection="1">
      <alignment horizontal="center"/>
    </xf>
    <xf numFmtId="0" fontId="12" fillId="0" borderId="17" xfId="0" applyFont="1" applyBorder="1" applyAlignment="1" applyProtection="1">
      <alignment horizontal="center"/>
    </xf>
    <xf numFmtId="0" fontId="12" fillId="0" borderId="10" xfId="0" applyFont="1" applyBorder="1" applyAlignment="1" applyProtection="1">
      <alignment horizontal="center"/>
    </xf>
    <xf numFmtId="0" fontId="12" fillId="0" borderId="31" xfId="0" applyFont="1" applyBorder="1" applyAlignment="1" applyProtection="1">
      <alignment horizontal="center"/>
    </xf>
    <xf numFmtId="0" fontId="8" fillId="3" borderId="22" xfId="0" applyFont="1" applyFill="1" applyBorder="1" applyAlignment="1" applyProtection="1">
      <alignment horizontal="center"/>
    </xf>
    <xf numFmtId="0" fontId="12" fillId="0" borderId="32" xfId="0" applyFont="1" applyBorder="1" applyAlignment="1" applyProtection="1">
      <alignment horizontal="center"/>
    </xf>
    <xf numFmtId="0" fontId="12" fillId="0" borderId="62" xfId="0" applyFont="1" applyBorder="1" applyAlignment="1" applyProtection="1">
      <alignment horizontal="center"/>
    </xf>
    <xf numFmtId="0" fontId="12" fillId="0" borderId="45" xfId="0" applyFont="1" applyBorder="1" applyAlignment="1" applyProtection="1">
      <alignment horizontal="right"/>
    </xf>
    <xf numFmtId="0" fontId="12" fillId="0" borderId="49" xfId="0" applyFont="1" applyBorder="1" applyAlignment="1" applyProtection="1">
      <alignment horizontal="right"/>
    </xf>
    <xf numFmtId="0" fontId="10" fillId="0" borderId="0" xfId="0" applyFont="1" applyAlignment="1" applyProtection="1">
      <alignment horizontal="centerContinuous"/>
      <protection locked="0"/>
    </xf>
    <xf numFmtId="0" fontId="30" fillId="0" borderId="0" xfId="0" applyFont="1" applyAlignment="1" applyProtection="1">
      <alignment horizontal="centerContinuous"/>
      <protection locked="0"/>
    </xf>
    <xf numFmtId="0" fontId="31" fillId="0" borderId="0" xfId="0" applyFont="1" applyAlignment="1" applyProtection="1">
      <alignment horizontal="centerContinuous"/>
      <protection locked="0"/>
    </xf>
    <xf numFmtId="0" fontId="9" fillId="0" borderId="0" xfId="0" applyFont="1" applyAlignment="1" applyProtection="1">
      <alignment horizontal="centerContinuous" wrapText="1"/>
      <protection locked="0"/>
    </xf>
    <xf numFmtId="0" fontId="32" fillId="12" borderId="0" xfId="0" applyFont="1" applyFill="1" applyAlignment="1" applyProtection="1">
      <alignment horizontal="center"/>
      <protection locked="0"/>
    </xf>
    <xf numFmtId="0" fontId="17" fillId="0" borderId="0" xfId="0" applyFont="1"/>
    <xf numFmtId="0" fontId="30" fillId="0" borderId="0" xfId="0" applyFont="1" applyProtection="1">
      <protection locked="0"/>
    </xf>
    <xf numFmtId="0" fontId="16" fillId="0" borderId="0" xfId="0" applyFont="1"/>
    <xf numFmtId="0" fontId="12" fillId="13" borderId="0" xfId="0" applyFont="1" applyFill="1"/>
    <xf numFmtId="0" fontId="34" fillId="0" borderId="0" xfId="0" applyFont="1" applyAlignment="1" applyProtection="1">
      <alignment horizontal="centerContinuous"/>
    </xf>
    <xf numFmtId="5" fontId="13" fillId="0" borderId="0" xfId="0" applyNumberFormat="1" applyFont="1" applyProtection="1"/>
    <xf numFmtId="5" fontId="11" fillId="0" borderId="0" xfId="0" applyNumberFormat="1" applyFont="1" applyProtection="1"/>
    <xf numFmtId="5" fontId="11" fillId="0" borderId="1" xfId="0" applyNumberFormat="1" applyFont="1" applyBorder="1" applyProtection="1"/>
    <xf numFmtId="7" fontId="12" fillId="0" borderId="0" xfId="0" applyNumberFormat="1" applyFont="1" applyProtection="1"/>
    <xf numFmtId="39" fontId="12" fillId="0" borderId="0" xfId="0" applyNumberFormat="1" applyFont="1" applyProtection="1"/>
    <xf numFmtId="172" fontId="12" fillId="0" borderId="0" xfId="0" applyNumberFormat="1" applyFont="1" applyProtection="1"/>
    <xf numFmtId="173" fontId="12" fillId="0" borderId="0" xfId="0" applyNumberFormat="1" applyFont="1" applyProtection="1"/>
    <xf numFmtId="0" fontId="14" fillId="0" borderId="0" xfId="0" applyFont="1" applyProtection="1"/>
    <xf numFmtId="168" fontId="12" fillId="0" borderId="0" xfId="0" applyNumberFormat="1" applyFont="1" applyProtection="1"/>
    <xf numFmtId="174" fontId="12" fillId="0" borderId="0" xfId="0" applyNumberFormat="1" applyFont="1" applyProtection="1"/>
    <xf numFmtId="10" fontId="12" fillId="0" borderId="0" xfId="0" applyNumberFormat="1" applyFont="1" applyProtection="1"/>
    <xf numFmtId="164" fontId="12" fillId="0" borderId="10" xfId="0" applyNumberFormat="1" applyFont="1" applyBorder="1" applyAlignment="1" applyProtection="1">
      <alignment horizontal="center"/>
    </xf>
    <xf numFmtId="0" fontId="12" fillId="0" borderId="4" xfId="0" applyFont="1" applyBorder="1" applyAlignment="1" applyProtection="1">
      <alignment horizontal="left"/>
    </xf>
    <xf numFmtId="164" fontId="12" fillId="0" borderId="0" xfId="0" applyNumberFormat="1" applyFont="1" applyAlignment="1" applyProtection="1">
      <alignment horizontal="center"/>
    </xf>
    <xf numFmtId="164" fontId="12" fillId="0" borderId="21" xfId="0" applyNumberFormat="1" applyFont="1" applyBorder="1" applyAlignment="1" applyProtection="1">
      <alignment horizontal="center"/>
    </xf>
    <xf numFmtId="0" fontId="10" fillId="0" borderId="5" xfId="0" applyFont="1" applyBorder="1" applyProtection="1">
      <protection locked="0"/>
    </xf>
    <xf numFmtId="0" fontId="10" fillId="0" borderId="1" xfId="0" applyFont="1" applyBorder="1" applyProtection="1">
      <protection locked="0"/>
    </xf>
    <xf numFmtId="0" fontId="10" fillId="0" borderId="7" xfId="0" applyFont="1" applyBorder="1" applyProtection="1">
      <protection locked="0"/>
    </xf>
    <xf numFmtId="0" fontId="10" fillId="0" borderId="55" xfId="0" applyFont="1" applyBorder="1" applyProtection="1">
      <protection locked="0"/>
    </xf>
    <xf numFmtId="0" fontId="12" fillId="0" borderId="19" xfId="0" applyFont="1" applyBorder="1" applyAlignment="1" applyProtection="1">
      <alignment horizontal="left"/>
    </xf>
    <xf numFmtId="164" fontId="12" fillId="0" borderId="17" xfId="0" applyNumberFormat="1" applyFont="1" applyBorder="1" applyAlignment="1" applyProtection="1">
      <alignment horizontal="center"/>
    </xf>
    <xf numFmtId="164" fontId="12" fillId="0" borderId="26" xfId="0" applyNumberFormat="1" applyFont="1" applyBorder="1" applyAlignment="1" applyProtection="1">
      <alignment horizontal="center"/>
    </xf>
    <xf numFmtId="37" fontId="12" fillId="0" borderId="28" xfId="0" applyNumberFormat="1" applyFont="1" applyBorder="1" applyProtection="1"/>
    <xf numFmtId="37" fontId="12" fillId="0" borderId="27" xfId="0" applyNumberFormat="1" applyFont="1" applyBorder="1" applyProtection="1"/>
    <xf numFmtId="7" fontId="12" fillId="0" borderId="38" xfId="0" applyNumberFormat="1" applyFont="1" applyBorder="1" applyProtection="1"/>
    <xf numFmtId="0" fontId="12" fillId="0" borderId="46" xfId="0" applyFont="1" applyBorder="1" applyAlignment="1" applyProtection="1">
      <alignment horizontal="center"/>
    </xf>
    <xf numFmtId="37" fontId="12" fillId="8" borderId="46" xfId="0" applyNumberFormat="1" applyFont="1" applyFill="1" applyBorder="1" applyProtection="1"/>
    <xf numFmtId="10" fontId="10" fillId="0" borderId="51" xfId="0" applyNumberFormat="1" applyFont="1" applyBorder="1" applyProtection="1">
      <protection locked="0"/>
    </xf>
    <xf numFmtId="10" fontId="12" fillId="0" borderId="46" xfId="0" applyNumberFormat="1" applyFont="1" applyBorder="1" applyProtection="1"/>
    <xf numFmtId="0" fontId="12" fillId="8" borderId="28" xfId="0" applyFont="1" applyFill="1" applyBorder="1" applyProtection="1"/>
    <xf numFmtId="10" fontId="12" fillId="0" borderId="1" xfId="0" applyNumberFormat="1" applyFont="1" applyBorder="1" applyProtection="1"/>
    <xf numFmtId="0" fontId="35" fillId="0" borderId="0" xfId="0" applyFont="1" applyProtection="1">
      <protection locked="0"/>
    </xf>
    <xf numFmtId="0" fontId="12" fillId="0" borderId="5" xfId="0" applyFont="1" applyBorder="1" applyAlignment="1" applyProtection="1">
      <alignment horizontal="left"/>
    </xf>
    <xf numFmtId="0" fontId="10" fillId="0" borderId="63" xfId="0" applyFont="1" applyBorder="1" applyProtection="1">
      <protection locked="0"/>
    </xf>
    <xf numFmtId="0" fontId="10" fillId="0" borderId="56" xfId="0" applyFont="1" applyBorder="1" applyProtection="1">
      <protection locked="0"/>
    </xf>
    <xf numFmtId="0" fontId="10" fillId="0" borderId="64" xfId="0" applyFont="1" applyBorder="1" applyProtection="1">
      <protection locked="0"/>
    </xf>
    <xf numFmtId="0" fontId="10" fillId="0" borderId="0" xfId="0" applyFont="1" applyAlignment="1" applyProtection="1">
      <alignment horizontal="left"/>
      <protection locked="0"/>
    </xf>
    <xf numFmtId="0" fontId="9" fillId="0" borderId="0" xfId="0" applyFont="1" applyAlignment="1" applyProtection="1">
      <alignment horizontal="left" wrapText="1"/>
      <protection locked="0"/>
    </xf>
    <xf numFmtId="0" fontId="33" fillId="0" borderId="0" xfId="0" applyFont="1" applyFill="1" applyAlignment="1">
      <alignment horizontal="centerContinuous"/>
    </xf>
    <xf numFmtId="0" fontId="45" fillId="12" borderId="0" xfId="0" applyFont="1" applyFill="1" applyAlignment="1" applyProtection="1">
      <alignment horizontal="left"/>
      <protection locked="0"/>
    </xf>
    <xf numFmtId="0" fontId="45" fillId="14" borderId="0" xfId="0" applyFont="1" applyFill="1" applyAlignment="1" applyProtection="1">
      <alignment horizontal="left"/>
      <protection locked="0"/>
    </xf>
    <xf numFmtId="0" fontId="46" fillId="0" borderId="0" xfId="0" applyFont="1" applyAlignment="1" applyProtection="1">
      <alignment horizontal="centerContinuous"/>
      <protection locked="0"/>
    </xf>
    <xf numFmtId="0" fontId="45" fillId="0" borderId="0" xfId="0" applyFont="1" applyFill="1" applyAlignment="1" applyProtection="1">
      <alignment horizontal="left"/>
      <protection locked="0"/>
    </xf>
    <xf numFmtId="0" fontId="27" fillId="0" borderId="0" xfId="0" applyFont="1" applyProtection="1">
      <protection locked="0"/>
    </xf>
    <xf numFmtId="0" fontId="6" fillId="15" borderId="46" xfId="0" applyFont="1" applyFill="1" applyBorder="1" applyProtection="1">
      <protection locked="0"/>
    </xf>
    <xf numFmtId="0" fontId="27" fillId="16" borderId="46" xfId="0" applyFont="1" applyFill="1" applyBorder="1" applyProtection="1">
      <protection locked="0"/>
    </xf>
    <xf numFmtId="0" fontId="6" fillId="16" borderId="46" xfId="0" applyFont="1" applyFill="1" applyBorder="1" applyProtection="1">
      <protection locked="0"/>
    </xf>
    <xf numFmtId="0" fontId="6" fillId="0" borderId="46" xfId="0" applyFont="1" applyBorder="1" applyProtection="1">
      <protection locked="0"/>
    </xf>
    <xf numFmtId="0" fontId="8" fillId="16" borderId="46" xfId="0" applyFont="1" applyFill="1" applyBorder="1" applyProtection="1">
      <protection locked="0"/>
    </xf>
    <xf numFmtId="0" fontId="27" fillId="15" borderId="46" xfId="0" applyFont="1" applyFill="1" applyBorder="1" applyProtection="1">
      <protection locked="0"/>
    </xf>
    <xf numFmtId="0" fontId="8" fillId="15" borderId="46" xfId="0" applyFont="1" applyFill="1" applyBorder="1" applyProtection="1">
      <protection locked="0"/>
    </xf>
    <xf numFmtId="0" fontId="9" fillId="15" borderId="46" xfId="0" applyFont="1" applyFill="1" applyBorder="1" applyProtection="1">
      <protection locked="0"/>
    </xf>
    <xf numFmtId="0" fontId="30" fillId="15" borderId="46" xfId="0" applyFont="1" applyFill="1" applyBorder="1" applyProtection="1">
      <protection locked="0"/>
    </xf>
    <xf numFmtId="0" fontId="10" fillId="15" borderId="46" xfId="0" applyFont="1" applyFill="1" applyBorder="1" applyProtection="1">
      <protection locked="0"/>
    </xf>
    <xf numFmtId="0" fontId="20" fillId="15" borderId="46" xfId="0" applyFont="1" applyFill="1" applyBorder="1" applyProtection="1">
      <protection locked="0"/>
    </xf>
    <xf numFmtId="0" fontId="20" fillId="16" borderId="46" xfId="0" applyFont="1" applyFill="1" applyBorder="1" applyProtection="1">
      <protection locked="0"/>
    </xf>
    <xf numFmtId="0" fontId="10" fillId="16" borderId="46" xfId="0" applyFont="1" applyFill="1" applyBorder="1" applyProtection="1">
      <protection locked="0"/>
    </xf>
    <xf numFmtId="0" fontId="10" fillId="3" borderId="46" xfId="0" applyFont="1" applyFill="1" applyBorder="1" applyProtection="1">
      <protection locked="0"/>
    </xf>
    <xf numFmtId="0" fontId="6" fillId="0" borderId="0" xfId="0" applyFont="1"/>
    <xf numFmtId="0" fontId="6" fillId="0" borderId="0" xfId="0" applyFont="1" applyAlignment="1" applyProtection="1">
      <alignment horizontal="left"/>
      <protection locked="0"/>
    </xf>
    <xf numFmtId="0" fontId="6" fillId="0" borderId="0" xfId="0" applyFont="1" applyAlignment="1" applyProtection="1">
      <alignment horizontal="left" wrapText="1"/>
      <protection locked="0"/>
    </xf>
    <xf numFmtId="0" fontId="12" fillId="0" borderId="0" xfId="0" applyFont="1" applyAlignment="1">
      <alignment horizontal="left" wrapText="1"/>
    </xf>
    <xf numFmtId="0" fontId="14" fillId="0" borderId="0" xfId="0" applyFont="1" applyAlignment="1">
      <alignment horizontal="left" wrapText="1"/>
    </xf>
    <xf numFmtId="0" fontId="14" fillId="0" borderId="0" xfId="0" applyFont="1" applyAlignment="1">
      <alignment horizontal="center"/>
    </xf>
    <xf numFmtId="0" fontId="13" fillId="0" borderId="0" xfId="0" applyFont="1" applyAlignment="1">
      <alignment horizontal="left"/>
    </xf>
    <xf numFmtId="0" fontId="14" fillId="0" borderId="0" xfId="0" applyFont="1" applyAlignment="1">
      <alignment horizontal="left"/>
    </xf>
    <xf numFmtId="0" fontId="12" fillId="0" borderId="0" xfId="0" applyFont="1" applyAlignment="1">
      <alignment wrapText="1"/>
    </xf>
    <xf numFmtId="0" fontId="17" fillId="0" borderId="8" xfId="0" applyFont="1" applyBorder="1" applyProtection="1"/>
    <xf numFmtId="0" fontId="17" fillId="0" borderId="2" xfId="0" applyFont="1" applyBorder="1" applyProtection="1"/>
    <xf numFmtId="0" fontId="17" fillId="0" borderId="3" xfId="0" applyFont="1" applyBorder="1" applyProtection="1"/>
    <xf numFmtId="0" fontId="17" fillId="0" borderId="4" xfId="0" applyFont="1" applyBorder="1" applyProtection="1"/>
    <xf numFmtId="0" fontId="17" fillId="0" borderId="5" xfId="0" applyFont="1" applyBorder="1" applyProtection="1"/>
    <xf numFmtId="0" fontId="17" fillId="0" borderId="66" xfId="0" applyFont="1" applyBorder="1" applyProtection="1"/>
    <xf numFmtId="0" fontId="17" fillId="0" borderId="55" xfId="0" applyFont="1" applyBorder="1" applyAlignment="1" applyProtection="1">
      <alignment horizontal="center"/>
    </xf>
    <xf numFmtId="0" fontId="47" fillId="0" borderId="0" xfId="0" applyFont="1" applyAlignment="1" applyProtection="1">
      <alignment horizontal="centerContinuous"/>
    </xf>
    <xf numFmtId="0" fontId="17" fillId="0" borderId="5" xfId="0" applyFont="1" applyBorder="1" applyAlignment="1" applyProtection="1">
      <alignment horizontal="center"/>
    </xf>
    <xf numFmtId="0" fontId="47" fillId="0" borderId="55" xfId="0" applyFont="1" applyBorder="1" applyAlignment="1" applyProtection="1">
      <alignment horizontal="center"/>
    </xf>
    <xf numFmtId="0" fontId="47" fillId="0" borderId="5" xfId="0" applyFont="1" applyBorder="1" applyAlignment="1" applyProtection="1">
      <alignment horizontal="center"/>
    </xf>
    <xf numFmtId="0" fontId="17" fillId="0" borderId="56" xfId="0" applyFont="1" applyBorder="1" applyProtection="1"/>
    <xf numFmtId="0" fontId="17" fillId="0" borderId="1" xfId="0" applyFont="1" applyBorder="1" applyProtection="1"/>
    <xf numFmtId="0" fontId="17" fillId="0" borderId="7" xfId="0" applyFont="1" applyBorder="1" applyProtection="1"/>
    <xf numFmtId="0" fontId="18" fillId="0" borderId="0" xfId="0" applyFont="1" applyAlignment="1" applyProtection="1">
      <alignment horizontal="left"/>
    </xf>
    <xf numFmtId="0" fontId="18" fillId="0" borderId="4" xfId="0" quotePrefix="1" applyFont="1" applyBorder="1" applyProtection="1"/>
    <xf numFmtId="0" fontId="18" fillId="0" borderId="8" xfId="0" applyFont="1" applyBorder="1" applyAlignment="1" applyProtection="1">
      <alignment horizontal="left"/>
    </xf>
    <xf numFmtId="0" fontId="0" fillId="0" borderId="5" xfId="0" applyBorder="1"/>
    <xf numFmtId="0" fontId="8" fillId="0" borderId="10" xfId="0" applyFont="1" applyBorder="1" applyAlignment="1" applyProtection="1">
      <alignment horizontal="left"/>
    </xf>
    <xf numFmtId="0" fontId="8" fillId="0" borderId="21" xfId="0" applyFont="1" applyBorder="1" applyAlignment="1" applyProtection="1">
      <alignment horizontal="left"/>
    </xf>
    <xf numFmtId="5" fontId="8" fillId="0" borderId="21" xfId="0" applyNumberFormat="1" applyFont="1" applyBorder="1" applyAlignment="1" applyProtection="1">
      <alignment horizontal="right"/>
    </xf>
    <xf numFmtId="37" fontId="8" fillId="0" borderId="21" xfId="0" applyNumberFormat="1" applyFont="1" applyBorder="1" applyAlignment="1" applyProtection="1">
      <alignment horizontal="right"/>
    </xf>
    <xf numFmtId="37" fontId="8" fillId="0" borderId="17" xfId="0" applyNumberFormat="1" applyFont="1" applyBorder="1" applyAlignment="1" applyProtection="1">
      <alignment horizontal="right"/>
    </xf>
    <xf numFmtId="5" fontId="8" fillId="0" borderId="17" xfId="0" applyNumberFormat="1" applyFont="1" applyBorder="1" applyAlignment="1" applyProtection="1">
      <alignment horizontal="right"/>
    </xf>
    <xf numFmtId="5" fontId="8" fillId="0" borderId="22" xfId="0" applyNumberFormat="1" applyFont="1" applyBorder="1" applyAlignment="1" applyProtection="1">
      <alignment horizontal="right"/>
      <protection locked="0"/>
    </xf>
    <xf numFmtId="5" fontId="8" fillId="0" borderId="20" xfId="0" applyNumberFormat="1" applyFont="1" applyBorder="1" applyAlignment="1" applyProtection="1">
      <alignment horizontal="right"/>
      <protection locked="0"/>
    </xf>
    <xf numFmtId="5" fontId="8" fillId="0" borderId="26" xfId="0" applyNumberFormat="1" applyFont="1" applyBorder="1" applyAlignment="1" applyProtection="1">
      <alignment horizontal="right"/>
      <protection locked="0"/>
    </xf>
    <xf numFmtId="37" fontId="8" fillId="0" borderId="22" xfId="0" applyNumberFormat="1" applyFont="1" applyBorder="1" applyAlignment="1" applyProtection="1">
      <alignment horizontal="right"/>
      <protection locked="0"/>
    </xf>
    <xf numFmtId="37" fontId="8" fillId="0" borderId="20" xfId="0" applyNumberFormat="1" applyFont="1" applyBorder="1" applyAlignment="1" applyProtection="1">
      <alignment horizontal="right"/>
      <protection locked="0"/>
    </xf>
    <xf numFmtId="37" fontId="8" fillId="0" borderId="26" xfId="0" applyNumberFormat="1" applyFont="1" applyBorder="1" applyAlignment="1" applyProtection="1">
      <alignment horizontal="right"/>
      <protection locked="0"/>
    </xf>
    <xf numFmtId="37" fontId="8" fillId="0" borderId="22" xfId="0" applyNumberFormat="1" applyFont="1" applyBorder="1" applyAlignment="1" applyProtection="1">
      <alignment horizontal="right"/>
    </xf>
    <xf numFmtId="37" fontId="8" fillId="0" borderId="20" xfId="0" applyNumberFormat="1" applyFont="1" applyBorder="1" applyAlignment="1" applyProtection="1">
      <alignment horizontal="right"/>
    </xf>
    <xf numFmtId="37" fontId="8" fillId="0" borderId="26" xfId="0" applyNumberFormat="1" applyFont="1" applyBorder="1" applyAlignment="1" applyProtection="1">
      <alignment horizontal="right"/>
    </xf>
    <xf numFmtId="5" fontId="8" fillId="0" borderId="22" xfId="0" applyNumberFormat="1" applyFont="1" applyBorder="1" applyAlignment="1" applyProtection="1">
      <alignment horizontal="right"/>
    </xf>
    <xf numFmtId="5" fontId="8" fillId="0" borderId="20" xfId="0" applyNumberFormat="1" applyFont="1" applyBorder="1" applyAlignment="1" applyProtection="1">
      <alignment horizontal="right"/>
    </xf>
    <xf numFmtId="5" fontId="8" fillId="0" borderId="26" xfId="0" applyNumberFormat="1" applyFont="1" applyBorder="1" applyAlignment="1" applyProtection="1">
      <alignment horizontal="right"/>
    </xf>
    <xf numFmtId="0" fontId="8" fillId="0" borderId="0" xfId="0" applyFont="1" applyBorder="1" applyAlignment="1" applyProtection="1">
      <alignment horizontal="centerContinuous"/>
    </xf>
    <xf numFmtId="37" fontId="8" fillId="0" borderId="10" xfId="0" applyNumberFormat="1" applyFont="1" applyBorder="1" applyAlignment="1" applyProtection="1">
      <alignment horizontal="right"/>
    </xf>
    <xf numFmtId="37" fontId="0" fillId="0" borderId="67" xfId="0" applyNumberFormat="1" applyBorder="1" applyAlignment="1">
      <alignment horizontal="right"/>
    </xf>
    <xf numFmtId="37" fontId="8" fillId="0" borderId="68" xfId="0" applyNumberFormat="1" applyFont="1" applyBorder="1" applyAlignment="1" applyProtection="1">
      <alignment horizontal="right"/>
    </xf>
    <xf numFmtId="0" fontId="20" fillId="0" borderId="0" xfId="0" applyFont="1" applyAlignment="1" applyProtection="1"/>
    <xf numFmtId="0" fontId="0" fillId="0" borderId="0" xfId="0" applyAlignment="1">
      <alignment horizontal="center"/>
    </xf>
    <xf numFmtId="0" fontId="12" fillId="0" borderId="0" xfId="0" applyFont="1" applyBorder="1" applyProtection="1"/>
    <xf numFmtId="0" fontId="0" fillId="0" borderId="0" xfId="0" applyBorder="1"/>
    <xf numFmtId="0" fontId="12" fillId="0" borderId="0" xfId="0" applyFont="1" applyBorder="1"/>
    <xf numFmtId="0" fontId="0" fillId="0" borderId="4" xfId="0" applyBorder="1"/>
    <xf numFmtId="0" fontId="13" fillId="0" borderId="0" xfId="0" applyFont="1" applyBorder="1" applyAlignment="1" applyProtection="1">
      <alignment horizontal="centerContinuous"/>
    </xf>
    <xf numFmtId="0" fontId="12" fillId="0" borderId="0" xfId="0" applyFont="1" applyBorder="1" applyAlignment="1" applyProtection="1">
      <alignment horizontal="center"/>
    </xf>
    <xf numFmtId="0" fontId="12" fillId="0" borderId="8" xfId="0" applyFont="1" applyBorder="1"/>
    <xf numFmtId="0" fontId="12" fillId="0" borderId="12" xfId="0" applyFont="1" applyBorder="1"/>
    <xf numFmtId="0" fontId="12" fillId="0" borderId="24" xfId="0" applyFont="1" applyBorder="1"/>
    <xf numFmtId="0" fontId="12" fillId="0" borderId="2" xfId="0" applyFont="1" applyBorder="1"/>
    <xf numFmtId="0" fontId="12" fillId="0" borderId="14" xfId="0" applyFont="1" applyBorder="1"/>
    <xf numFmtId="0" fontId="12" fillId="0" borderId="4" xfId="0" applyFont="1" applyBorder="1"/>
    <xf numFmtId="0" fontId="12" fillId="0" borderId="25" xfId="0" applyFont="1" applyBorder="1"/>
    <xf numFmtId="0" fontId="8" fillId="0" borderId="0" xfId="0" applyFont="1"/>
    <xf numFmtId="0" fontId="12" fillId="0" borderId="16" xfId="0" applyFont="1" applyBorder="1"/>
    <xf numFmtId="0" fontId="12" fillId="0" borderId="9" xfId="0" applyFont="1" applyBorder="1"/>
    <xf numFmtId="0" fontId="12" fillId="0" borderId="26" xfId="0" applyFont="1" applyBorder="1"/>
    <xf numFmtId="0" fontId="12" fillId="0" borderId="9" xfId="0" applyFont="1" applyBorder="1" applyAlignment="1">
      <alignment horizontal="centerContinuous"/>
    </xf>
    <xf numFmtId="0" fontId="12" fillId="0" borderId="10" xfId="0" applyFont="1" applyBorder="1" applyAlignment="1">
      <alignment horizontal="centerContinuous"/>
    </xf>
    <xf numFmtId="0" fontId="12"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12" fillId="0" borderId="5" xfId="0" applyFont="1" applyBorder="1" applyAlignment="1">
      <alignment horizontal="centerContinuous"/>
    </xf>
    <xf numFmtId="0" fontId="0" fillId="0" borderId="0" xfId="0" applyAlignment="1"/>
    <xf numFmtId="0" fontId="0" fillId="0" borderId="5" xfId="0" applyBorder="1" applyAlignment="1"/>
    <xf numFmtId="0" fontId="12" fillId="0" borderId="0" xfId="0" applyFont="1" applyAlignment="1">
      <alignment horizontal="left" vertical="top" wrapText="1"/>
    </xf>
    <xf numFmtId="0" fontId="12" fillId="0" borderId="6" xfId="0" applyFont="1" applyBorder="1"/>
    <xf numFmtId="0" fontId="12" fillId="0" borderId="1" xfId="0" applyFont="1" applyBorder="1"/>
    <xf numFmtId="0" fontId="12" fillId="0" borderId="1" xfId="0" applyFont="1" applyBorder="1" applyAlignment="1">
      <alignment horizontal="centerContinuous"/>
    </xf>
    <xf numFmtId="0" fontId="12" fillId="0" borderId="7" xfId="0" applyFont="1" applyBorder="1" applyAlignment="1">
      <alignment horizontal="centerContinuous"/>
    </xf>
    <xf numFmtId="0" fontId="8" fillId="0" borderId="9" xfId="0" applyFont="1" applyBorder="1" applyAlignment="1">
      <alignment horizontal="centerContinuous"/>
    </xf>
    <xf numFmtId="0" fontId="8" fillId="0" borderId="10" xfId="0" applyFont="1" applyBorder="1" applyAlignment="1">
      <alignment horizontal="centerContinuous"/>
    </xf>
    <xf numFmtId="0" fontId="8" fillId="0" borderId="11" xfId="0" applyFont="1" applyBorder="1" applyAlignment="1">
      <alignment horizontal="centerContinuous"/>
    </xf>
    <xf numFmtId="0" fontId="8" fillId="0" borderId="4" xfId="0" applyFont="1" applyBorder="1"/>
    <xf numFmtId="0" fontId="8" fillId="0" borderId="0" xfId="0" applyFont="1" applyAlignment="1">
      <alignment horizontal="centerContinuous"/>
    </xf>
    <xf numFmtId="0" fontId="8" fillId="0" borderId="5" xfId="0" applyFont="1" applyBorder="1" applyAlignment="1">
      <alignment horizontal="centerContinuous"/>
    </xf>
    <xf numFmtId="0" fontId="8" fillId="0" borderId="0" xfId="0" applyFont="1" applyAlignment="1">
      <alignment horizontal="left" vertical="top" wrapText="1"/>
    </xf>
    <xf numFmtId="0" fontId="8" fillId="0" borderId="9" xfId="0" applyFont="1" applyBorder="1"/>
    <xf numFmtId="0" fontId="8" fillId="0" borderId="10" xfId="0" applyFont="1" applyBorder="1"/>
    <xf numFmtId="0" fontId="8" fillId="0" borderId="5" xfId="0" applyFont="1" applyBorder="1"/>
    <xf numFmtId="0" fontId="8" fillId="0" borderId="6" xfId="0" applyFont="1" applyBorder="1"/>
    <xf numFmtId="0" fontId="8" fillId="0" borderId="1" xfId="0" applyFont="1" applyBorder="1"/>
    <xf numFmtId="0" fontId="8" fillId="0" borderId="1" xfId="0" applyFont="1" applyBorder="1" applyAlignment="1">
      <alignment horizontal="centerContinuous"/>
    </xf>
    <xf numFmtId="0" fontId="8" fillId="0" borderId="7" xfId="0" applyFont="1" applyBorder="1" applyAlignment="1">
      <alignment horizontal="centerContinuous"/>
    </xf>
    <xf numFmtId="0" fontId="8" fillId="0" borderId="0" xfId="0" applyFont="1" applyAlignment="1">
      <alignment horizontal="left"/>
    </xf>
    <xf numFmtId="0" fontId="0" fillId="0" borderId="5" xfId="0" applyBorder="1" applyAlignment="1">
      <alignment horizontal="left" vertical="top" wrapText="1"/>
    </xf>
    <xf numFmtId="0" fontId="0" fillId="0" borderId="0" xfId="0" applyAlignment="1">
      <alignment horizontal="left"/>
    </xf>
    <xf numFmtId="0" fontId="8" fillId="0" borderId="12" xfId="0" applyFont="1" applyBorder="1" applyAlignment="1" applyProtection="1">
      <alignment horizontal="left"/>
    </xf>
    <xf numFmtId="0" fontId="8" fillId="0" borderId="25" xfId="0" applyFont="1" applyBorder="1" applyAlignment="1" applyProtection="1">
      <alignment horizontal="left"/>
    </xf>
    <xf numFmtId="0" fontId="12" fillId="0" borderId="25" xfId="0" applyFont="1" applyBorder="1" applyAlignment="1" applyProtection="1">
      <alignment horizontal="right"/>
    </xf>
    <xf numFmtId="0" fontId="12" fillId="0" borderId="0" xfId="0" applyFont="1" applyBorder="1" applyAlignment="1" applyProtection="1">
      <alignment horizontal="centerContinuous" wrapText="1"/>
    </xf>
    <xf numFmtId="0" fontId="48" fillId="0" borderId="4" xfId="0" applyFont="1" applyBorder="1" applyProtection="1"/>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7" fontId="0" fillId="0" borderId="5" xfId="0" applyNumberFormat="1" applyBorder="1" applyProtection="1"/>
    <xf numFmtId="37" fontId="0" fillId="0" borderId="15" xfId="0" applyNumberFormat="1" applyBorder="1" applyProtection="1"/>
    <xf numFmtId="168" fontId="0" fillId="0" borderId="5" xfId="0" applyNumberFormat="1" applyBorder="1" applyProtection="1"/>
    <xf numFmtId="0" fontId="49"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8"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5" fontId="0" fillId="0" borderId="35" xfId="0" applyNumberFormat="1" applyBorder="1" applyProtection="1"/>
    <xf numFmtId="37" fontId="0" fillId="0" borderId="49" xfId="0" applyNumberFormat="1" applyBorder="1" applyProtection="1"/>
    <xf numFmtId="168" fontId="0" fillId="0" borderId="69"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37" fontId="0" fillId="0" borderId="43" xfId="0" applyNumberFormat="1" applyBorder="1" applyProtection="1"/>
    <xf numFmtId="0" fontId="48" fillId="0" borderId="0" xfId="0" applyFont="1" applyProtection="1"/>
    <xf numFmtId="0" fontId="12" fillId="0" borderId="0" xfId="0" applyFont="1" applyBorder="1" applyAlignment="1" applyProtection="1">
      <alignment horizontal="centerContinuous"/>
    </xf>
    <xf numFmtId="37" fontId="12" fillId="0" borderId="0" xfId="0" applyNumberFormat="1" applyFont="1" applyBorder="1" applyProtection="1"/>
    <xf numFmtId="5" fontId="12"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164" fontId="0" fillId="0" borderId="1" xfId="0" applyNumberFormat="1" applyBorder="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37" fontId="0" fillId="0" borderId="10" xfId="0" applyNumberFormat="1" applyBorder="1" applyProtection="1"/>
    <xf numFmtId="164" fontId="0" fillId="0" borderId="6" xfId="0" applyNumberFormat="1" applyBorder="1" applyAlignment="1" applyProtection="1">
      <alignment horizontal="center"/>
    </xf>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70"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70"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8" fontId="0" fillId="0" borderId="10" xfId="0" applyNumberFormat="1" applyBorder="1" applyProtection="1"/>
    <xf numFmtId="168" fontId="0" fillId="0" borderId="11" xfId="0" applyNumberFormat="1" applyBorder="1" applyProtection="1"/>
    <xf numFmtId="168" fontId="0" fillId="0" borderId="9" xfId="0" applyNumberFormat="1" applyBorder="1" applyProtection="1"/>
    <xf numFmtId="170" fontId="0" fillId="0" borderId="0" xfId="0" applyNumberFormat="1" applyProtection="1"/>
    <xf numFmtId="170" fontId="0" fillId="0" borderId="5" xfId="0" applyNumberFormat="1" applyBorder="1" applyProtection="1"/>
    <xf numFmtId="170" fontId="0" fillId="0" borderId="4" xfId="0" applyNumberFormat="1" applyBorder="1" applyProtection="1"/>
    <xf numFmtId="0" fontId="0" fillId="0" borderId="61" xfId="0" applyBorder="1" applyProtection="1"/>
    <xf numFmtId="0" fontId="0" fillId="0" borderId="59" xfId="0" applyBorder="1" applyProtection="1"/>
    <xf numFmtId="37" fontId="0" fillId="0" borderId="70" xfId="0" applyNumberFormat="1" applyBorder="1" applyProtection="1"/>
    <xf numFmtId="37" fontId="0" fillId="0" borderId="55" xfId="0" applyNumberFormat="1" applyBorder="1" applyProtection="1"/>
    <xf numFmtId="171" fontId="0" fillId="0" borderId="5" xfId="0" applyNumberFormat="1" applyBorder="1" applyProtection="1"/>
    <xf numFmtId="171" fontId="0" fillId="0" borderId="55" xfId="0" applyNumberFormat="1" applyBorder="1" applyProtection="1"/>
    <xf numFmtId="171" fontId="0" fillId="0" borderId="0" xfId="0" applyNumberFormat="1" applyProtection="1"/>
    <xf numFmtId="171" fontId="0" fillId="0" borderId="11" xfId="0" applyNumberFormat="1" applyBorder="1" applyProtection="1"/>
    <xf numFmtId="171" fontId="0" fillId="0" borderId="70" xfId="0" applyNumberFormat="1" applyBorder="1" applyProtection="1"/>
    <xf numFmtId="171"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7" fontId="0" fillId="0" borderId="10" xfId="0" applyNumberFormat="1" applyBorder="1" applyProtection="1"/>
    <xf numFmtId="167" fontId="0" fillId="0" borderId="11" xfId="0" applyNumberFormat="1" applyBorder="1" applyProtection="1"/>
    <xf numFmtId="167" fontId="0" fillId="0" borderId="0" xfId="0" applyNumberFormat="1" applyProtection="1"/>
    <xf numFmtId="167" fontId="0" fillId="0" borderId="9" xfId="0" applyNumberFormat="1" applyBorder="1" applyProtection="1"/>
    <xf numFmtId="0" fontId="0" fillId="0" borderId="0" xfId="0" applyBorder="1" applyProtection="1"/>
    <xf numFmtId="0" fontId="0" fillId="0" borderId="0" xfId="0" applyAlignment="1" applyProtection="1">
      <alignment horizontal="left"/>
    </xf>
    <xf numFmtId="164" fontId="0" fillId="0" borderId="70" xfId="0" applyNumberFormat="1" applyBorder="1" applyAlignment="1" applyProtection="1">
      <alignment horizontal="center"/>
    </xf>
    <xf numFmtId="0" fontId="0" fillId="0" borderId="37" xfId="0" applyBorder="1" applyProtection="1"/>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0" fontId="0" fillId="0" borderId="72" xfId="0" applyBorder="1" applyProtection="1"/>
    <xf numFmtId="5" fontId="0" fillId="0" borderId="60" xfId="0" applyNumberFormat="1" applyBorder="1" applyProtection="1"/>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0" fillId="0" borderId="0" xfId="0" applyAlignment="1">
      <alignment horizontal="left" wrapText="1"/>
    </xf>
    <xf numFmtId="0" fontId="24" fillId="0" borderId="0" xfId="0" applyFont="1"/>
    <xf numFmtId="0" fontId="0" fillId="0" borderId="0" xfId="0" applyAlignment="1">
      <alignment horizontal="left" vertical="justify" wrapText="1"/>
    </xf>
    <xf numFmtId="0" fontId="0" fillId="0" borderId="10" xfId="0" applyBorder="1" applyAlignment="1">
      <alignment wrapText="1"/>
    </xf>
    <xf numFmtId="0" fontId="0" fillId="0" borderId="5" xfId="0" applyBorder="1" applyAlignment="1">
      <alignment horizontal="left" wrapText="1"/>
    </xf>
    <xf numFmtId="0" fontId="20" fillId="0" borderId="0" xfId="0" applyFont="1" applyAlignment="1" applyProtection="1">
      <alignment horizontal="left" vertical="justify" wrapText="1"/>
    </xf>
    <xf numFmtId="164" fontId="12" fillId="0" borderId="1" xfId="0" applyNumberFormat="1" applyFont="1" applyBorder="1" applyAlignment="1" applyProtection="1">
      <alignment horizontal="center"/>
    </xf>
    <xf numFmtId="0" fontId="12" fillId="0" borderId="0" xfId="0" applyFont="1" applyAlignment="1">
      <alignment horizontal="right"/>
    </xf>
    <xf numFmtId="0" fontId="12" fillId="0" borderId="3" xfId="0" applyFont="1" applyBorder="1"/>
    <xf numFmtId="0" fontId="13" fillId="0" borderId="4" xfId="0" applyFont="1" applyBorder="1" applyAlignment="1">
      <alignment horizontal="centerContinuous"/>
    </xf>
    <xf numFmtId="0" fontId="13" fillId="0" borderId="0" xfId="0" applyFont="1" applyAlignment="1">
      <alignment horizontal="centerContinuous"/>
    </xf>
    <xf numFmtId="0" fontId="12" fillId="0" borderId="5" xfId="0" applyFont="1" applyBorder="1"/>
    <xf numFmtId="0" fontId="12" fillId="0" borderId="4" xfId="0" applyFont="1" applyBorder="1" applyAlignment="1">
      <alignment horizontal="center"/>
    </xf>
    <xf numFmtId="0" fontId="12" fillId="0" borderId="11" xfId="0" applyFont="1" applyBorder="1"/>
    <xf numFmtId="0" fontId="12" fillId="0" borderId="15" xfId="0" applyFont="1" applyBorder="1"/>
    <xf numFmtId="0" fontId="12" fillId="0" borderId="19" xfId="0" applyFont="1" applyBorder="1" applyAlignment="1">
      <alignment horizontal="centerContinuous"/>
    </xf>
    <xf numFmtId="0" fontId="12" fillId="0" borderId="18" xfId="0" applyFont="1" applyBorder="1"/>
    <xf numFmtId="0" fontId="12" fillId="0" borderId="27" xfId="0" applyFont="1" applyBorder="1"/>
    <xf numFmtId="0" fontId="12" fillId="0" borderId="28" xfId="0" applyFont="1" applyBorder="1" applyAlignment="1">
      <alignment horizontal="center"/>
    </xf>
    <xf numFmtId="0" fontId="12" fillId="0" borderId="29" xfId="0" applyFont="1" applyBorder="1" applyAlignment="1">
      <alignment horizontal="center"/>
    </xf>
    <xf numFmtId="0" fontId="12" fillId="0" borderId="18" xfId="0" applyFont="1" applyBorder="1" applyAlignment="1">
      <alignment horizontal="center"/>
    </xf>
    <xf numFmtId="0" fontId="12" fillId="0" borderId="25" xfId="0" applyFont="1" applyBorder="1" applyAlignment="1">
      <alignment horizontal="center"/>
    </xf>
    <xf numFmtId="0" fontId="12" fillId="0" borderId="0" xfId="0" applyFont="1" applyAlignment="1">
      <alignment horizontal="center"/>
    </xf>
    <xf numFmtId="0" fontId="12" fillId="0" borderId="16" xfId="0" applyFont="1" applyBorder="1" applyAlignment="1">
      <alignment horizontal="center"/>
    </xf>
    <xf numFmtId="0" fontId="12" fillId="0" borderId="15" xfId="0" applyFont="1" applyBorder="1" applyAlignment="1">
      <alignment horizontal="center"/>
    </xf>
    <xf numFmtId="0" fontId="12" fillId="0" borderId="5" xfId="0" applyFont="1" applyBorder="1" applyAlignment="1">
      <alignment horizontal="center"/>
    </xf>
    <xf numFmtId="0" fontId="12" fillId="0" borderId="30" xfId="0" applyFont="1" applyBorder="1" applyAlignment="1">
      <alignment horizontal="center"/>
    </xf>
    <xf numFmtId="0" fontId="12" fillId="0" borderId="31" xfId="0" applyFont="1" applyBorder="1"/>
    <xf numFmtId="0" fontId="12" fillId="0" borderId="32" xfId="0" applyFont="1" applyBorder="1"/>
    <xf numFmtId="0" fontId="12" fillId="0" borderId="34" xfId="0" applyFont="1" applyBorder="1" applyAlignment="1">
      <alignment horizontal="center"/>
    </xf>
    <xf numFmtId="0" fontId="12" fillId="0" borderId="9" xfId="0" applyFont="1" applyBorder="1" applyAlignment="1">
      <alignment horizontal="center"/>
    </xf>
    <xf numFmtId="0" fontId="12" fillId="0" borderId="22" xfId="0" applyFont="1" applyBorder="1" applyAlignment="1">
      <alignment horizontal="center"/>
    </xf>
    <xf numFmtId="0" fontId="12" fillId="0" borderId="7" xfId="0" applyFont="1" applyBorder="1"/>
    <xf numFmtId="0" fontId="13" fillId="0" borderId="0" xfId="0" applyFont="1"/>
    <xf numFmtId="0" fontId="13" fillId="0" borderId="0" xfId="0" applyFont="1" applyAlignment="1">
      <alignment horizontal="right"/>
    </xf>
    <xf numFmtId="0" fontId="18"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8" fillId="0" borderId="0" xfId="0" applyFont="1" applyBorder="1" applyAlignment="1">
      <alignment horizontal="left" vertical="top" wrapText="1"/>
    </xf>
    <xf numFmtId="0" fontId="0" fillId="0" borderId="0" xfId="0" applyAlignment="1">
      <alignment horizontal="left" vertical="justify"/>
    </xf>
    <xf numFmtId="0" fontId="20"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0" fillId="0" borderId="11" xfId="0" applyBorder="1" applyAlignment="1">
      <alignment wrapText="1"/>
    </xf>
    <xf numFmtId="0" fontId="21" fillId="0" borderId="10" xfId="0" applyFont="1" applyBorder="1" applyAlignment="1" applyProtection="1">
      <alignment horizontal="centerContinuous"/>
    </xf>
    <xf numFmtId="0" fontId="8" fillId="0" borderId="0" xfId="0" applyFont="1" applyBorder="1" applyProtection="1"/>
    <xf numFmtId="0" fontId="8" fillId="0" borderId="0" xfId="0" applyFont="1" applyBorder="1" applyAlignment="1" applyProtection="1">
      <alignment horizontal="left"/>
    </xf>
    <xf numFmtId="37" fontId="8" fillId="0" borderId="0" xfId="0" applyNumberFormat="1" applyFont="1" applyBorder="1" applyProtection="1"/>
    <xf numFmtId="0" fontId="8" fillId="0" borderId="10" xfId="0" applyFont="1" applyBorder="1" applyAlignment="1" applyProtection="1"/>
    <xf numFmtId="0" fontId="12" fillId="0" borderId="55" xfId="0" applyFont="1" applyBorder="1"/>
    <xf numFmtId="0" fontId="12" fillId="0" borderId="13" xfId="0" applyFont="1" applyBorder="1"/>
    <xf numFmtId="0" fontId="12" fillId="0" borderId="41" xfId="0" applyFont="1" applyBorder="1" applyAlignment="1">
      <alignment horizontal="centerContinuous"/>
    </xf>
    <xf numFmtId="0" fontId="12" fillId="0" borderId="42" xfId="0" applyFont="1" applyBorder="1" applyAlignment="1">
      <alignment horizontal="centerContinuous"/>
    </xf>
    <xf numFmtId="0" fontId="12" fillId="0" borderId="39" xfId="0" applyFont="1" applyBorder="1" applyAlignment="1">
      <alignment horizontal="centerContinuous"/>
    </xf>
    <xf numFmtId="0" fontId="12" fillId="0" borderId="30" xfId="0" applyFont="1" applyBorder="1"/>
    <xf numFmtId="0" fontId="12" fillId="0" borderId="33" xfId="0" applyFont="1" applyBorder="1"/>
    <xf numFmtId="0" fontId="12" fillId="0" borderId="28" xfId="0" applyFont="1" applyBorder="1"/>
    <xf numFmtId="0" fontId="12" fillId="0" borderId="31" xfId="0" applyFont="1" applyBorder="1" applyAlignment="1">
      <alignment horizontal="center"/>
    </xf>
    <xf numFmtId="0" fontId="12" fillId="0" borderId="55" xfId="0" applyFont="1" applyBorder="1" applyAlignment="1">
      <alignment horizontal="center"/>
    </xf>
    <xf numFmtId="0" fontId="12" fillId="0" borderId="32" xfId="0" applyFont="1" applyBorder="1" applyAlignment="1">
      <alignment horizontal="center"/>
    </xf>
    <xf numFmtId="0" fontId="12" fillId="0" borderId="34" xfId="0" applyFont="1" applyBorder="1"/>
    <xf numFmtId="0" fontId="12" fillId="0" borderId="0" xfId="0" applyFont="1" applyBorder="1" applyAlignment="1">
      <alignment horizontal="center"/>
    </xf>
    <xf numFmtId="0" fontId="12" fillId="0" borderId="19" xfId="0" applyFont="1" applyBorder="1" applyAlignment="1">
      <alignment horizontal="center"/>
    </xf>
    <xf numFmtId="0" fontId="12" fillId="0" borderId="25" xfId="0" applyFont="1" applyBorder="1" applyAlignment="1">
      <alignment horizontal="centerContinuous"/>
    </xf>
    <xf numFmtId="0" fontId="12" fillId="0" borderId="20" xfId="0" applyFont="1" applyBorder="1"/>
    <xf numFmtId="0" fontId="12" fillId="0" borderId="21" xfId="0" applyFont="1" applyBorder="1" applyAlignment="1">
      <alignment horizontal="centerContinuous"/>
    </xf>
    <xf numFmtId="0" fontId="12" fillId="0" borderId="26" xfId="0" applyFont="1" applyBorder="1" applyAlignment="1">
      <alignment horizontal="centerContinuous"/>
    </xf>
    <xf numFmtId="0" fontId="12" fillId="0" borderId="10" xfId="0" applyFont="1" applyBorder="1" applyAlignment="1">
      <alignment horizontal="center"/>
    </xf>
    <xf numFmtId="0" fontId="12" fillId="0" borderId="17" xfId="0" applyFont="1" applyBorder="1" applyAlignment="1">
      <alignment horizontal="center"/>
    </xf>
    <xf numFmtId="0" fontId="12" fillId="0" borderId="21" xfId="0" applyFont="1" applyBorder="1" applyAlignment="1">
      <alignment horizontal="center"/>
    </xf>
    <xf numFmtId="0" fontId="12" fillId="0" borderId="22" xfId="0" applyFont="1" applyBorder="1"/>
    <xf numFmtId="0" fontId="12" fillId="0" borderId="38" xfId="0" applyFont="1" applyBorder="1"/>
    <xf numFmtId="0" fontId="12" fillId="0" borderId="1" xfId="0" applyFont="1" applyBorder="1" applyAlignment="1">
      <alignment horizontal="center"/>
    </xf>
    <xf numFmtId="0" fontId="12" fillId="0" borderId="37" xfId="0" applyFont="1" applyBorder="1"/>
    <xf numFmtId="0" fontId="12" fillId="0" borderId="0" xfId="0" applyFont="1" applyBorder="1" applyAlignment="1">
      <alignment horizontal="centerContinuous"/>
    </xf>
    <xf numFmtId="0" fontId="12" fillId="0" borderId="4" xfId="0" applyFont="1" applyBorder="1" applyAlignment="1">
      <alignment horizontal="centerContinuous"/>
    </xf>
    <xf numFmtId="0" fontId="12" fillId="0" borderId="27" xfId="0" applyFont="1" applyBorder="1" applyAlignment="1">
      <alignment horizontal="center"/>
    </xf>
    <xf numFmtId="0" fontId="12" fillId="0" borderId="26" xfId="0" applyFont="1" applyBorder="1" applyAlignment="1">
      <alignment horizontal="center"/>
    </xf>
    <xf numFmtId="0" fontId="12" fillId="0" borderId="23" xfId="0" applyFont="1" applyBorder="1"/>
    <xf numFmtId="0" fontId="12" fillId="0" borderId="35" xfId="0" applyFont="1" applyBorder="1"/>
    <xf numFmtId="37" fontId="12" fillId="0" borderId="38" xfId="0" applyNumberFormat="1" applyFont="1" applyBorder="1" applyProtection="1"/>
    <xf numFmtId="0" fontId="12" fillId="0" borderId="41" xfId="0" applyFont="1" applyBorder="1"/>
    <xf numFmtId="0" fontId="12" fillId="0" borderId="29" xfId="0" applyFont="1" applyBorder="1"/>
    <xf numFmtId="0" fontId="12" fillId="0" borderId="44" xfId="0" applyFont="1" applyBorder="1" applyAlignment="1">
      <alignment horizontal="centerContinuous"/>
    </xf>
    <xf numFmtId="0" fontId="12" fillId="0" borderId="33" xfId="0" applyFont="1" applyBorder="1" applyAlignment="1">
      <alignment horizontal="center"/>
    </xf>
    <xf numFmtId="0" fontId="12" fillId="0" borderId="20" xfId="0" applyFont="1" applyBorder="1" applyAlignment="1">
      <alignment horizontal="center"/>
    </xf>
    <xf numFmtId="0" fontId="12" fillId="0" borderId="11" xfId="0" applyFont="1" applyBorder="1" applyAlignment="1">
      <alignment horizontal="center"/>
    </xf>
    <xf numFmtId="0" fontId="12" fillId="0" borderId="8" xfId="0" applyFont="1" applyBorder="1" applyAlignment="1">
      <alignment horizontal="centerContinuous"/>
    </xf>
    <xf numFmtId="0" fontId="12" fillId="0" borderId="2" xfId="0" applyFont="1" applyBorder="1" applyAlignment="1">
      <alignment horizontal="centerContinuous"/>
    </xf>
    <xf numFmtId="0" fontId="12" fillId="0" borderId="3" xfId="0" applyFont="1" applyBorder="1" applyAlignment="1">
      <alignment horizontal="centerContinuous"/>
    </xf>
    <xf numFmtId="0" fontId="12" fillId="18" borderId="32" xfId="0" applyFont="1" applyFill="1" applyBorder="1"/>
    <xf numFmtId="0" fontId="12" fillId="18" borderId="31" xfId="0" applyFont="1" applyFill="1" applyBorder="1"/>
    <xf numFmtId="0" fontId="12" fillId="18" borderId="29" xfId="0" applyFont="1" applyFill="1" applyBorder="1"/>
    <xf numFmtId="0" fontId="12" fillId="18" borderId="30" xfId="0" applyFont="1" applyFill="1" applyBorder="1"/>
    <xf numFmtId="0" fontId="12" fillId="18" borderId="27" xfId="0" applyFont="1" applyFill="1" applyBorder="1"/>
    <xf numFmtId="37" fontId="12" fillId="18" borderId="21" xfId="0" applyNumberFormat="1" applyFont="1" applyFill="1" applyBorder="1" applyProtection="1"/>
    <xf numFmtId="37" fontId="12" fillId="18" borderId="10" xfId="0" applyNumberFormat="1" applyFont="1" applyFill="1" applyBorder="1" applyProtection="1"/>
    <xf numFmtId="37" fontId="12" fillId="18" borderId="11" xfId="0" applyNumberFormat="1" applyFont="1" applyFill="1" applyBorder="1" applyProtection="1"/>
    <xf numFmtId="37" fontId="12" fillId="18" borderId="9" xfId="0" applyNumberFormat="1" applyFont="1" applyFill="1" applyBorder="1" applyProtection="1"/>
    <xf numFmtId="0" fontId="12" fillId="18" borderId="10" xfId="0" applyFont="1" applyFill="1" applyBorder="1"/>
    <xf numFmtId="37" fontId="12" fillId="18" borderId="26" xfId="0" applyNumberFormat="1" applyFont="1" applyFill="1" applyBorder="1" applyProtection="1"/>
    <xf numFmtId="37" fontId="12" fillId="18" borderId="44" xfId="0" applyNumberFormat="1" applyFont="1" applyFill="1" applyBorder="1" applyProtection="1"/>
    <xf numFmtId="37" fontId="12" fillId="18" borderId="42" xfId="0" applyNumberFormat="1" applyFont="1" applyFill="1" applyBorder="1" applyProtection="1"/>
    <xf numFmtId="37" fontId="12" fillId="18" borderId="39" xfId="0" applyNumberFormat="1" applyFont="1" applyFill="1" applyBorder="1" applyProtection="1"/>
    <xf numFmtId="37" fontId="12" fillId="18" borderId="41" xfId="0" applyNumberFormat="1" applyFont="1" applyFill="1" applyBorder="1" applyProtection="1"/>
    <xf numFmtId="0" fontId="12" fillId="18" borderId="42" xfId="0" applyFont="1" applyFill="1" applyBorder="1" applyProtection="1"/>
    <xf numFmtId="37" fontId="12" fillId="18" borderId="45" xfId="0" applyNumberFormat="1" applyFont="1" applyFill="1" applyBorder="1" applyProtection="1"/>
    <xf numFmtId="37" fontId="12" fillId="18" borderId="32" xfId="0" applyNumberFormat="1" applyFont="1" applyFill="1" applyBorder="1" applyProtection="1"/>
    <xf numFmtId="37" fontId="12" fillId="18" borderId="31" xfId="0" applyNumberFormat="1" applyFont="1" applyFill="1" applyBorder="1" applyProtection="1"/>
    <xf numFmtId="37" fontId="12" fillId="18" borderId="29" xfId="0" applyNumberFormat="1" applyFont="1" applyFill="1" applyBorder="1" applyProtection="1"/>
    <xf numFmtId="37" fontId="12" fillId="18" borderId="30" xfId="0" applyNumberFormat="1" applyFont="1" applyFill="1" applyBorder="1" applyProtection="1"/>
    <xf numFmtId="0" fontId="12" fillId="18" borderId="31" xfId="0" applyFont="1" applyFill="1" applyBorder="1" applyProtection="1"/>
    <xf numFmtId="37" fontId="12" fillId="18" borderId="27" xfId="0" applyNumberFormat="1" applyFont="1" applyFill="1" applyBorder="1" applyProtection="1"/>
    <xf numFmtId="0" fontId="12" fillId="18" borderId="10" xfId="0" applyFont="1" applyFill="1" applyBorder="1" applyProtection="1"/>
    <xf numFmtId="0" fontId="12" fillId="0" borderId="0" xfId="0" applyFont="1" applyAlignment="1"/>
    <xf numFmtId="0" fontId="24" fillId="0" borderId="4" xfId="0" applyFont="1" applyBorder="1"/>
    <xf numFmtId="0" fontId="24" fillId="0" borderId="5" xfId="0" applyFont="1" applyBorder="1"/>
    <xf numFmtId="0" fontId="12" fillId="0" borderId="15" xfId="0" applyFont="1" applyBorder="1" applyAlignment="1">
      <alignment horizontal="centerContinuous"/>
    </xf>
    <xf numFmtId="0" fontId="12" fillId="10" borderId="45" xfId="0" applyFont="1" applyFill="1" applyBorder="1"/>
    <xf numFmtId="0" fontId="12" fillId="10" borderId="27" xfId="0" applyFont="1" applyFill="1" applyBorder="1"/>
    <xf numFmtId="0" fontId="12" fillId="10" borderId="21" xfId="0" applyFont="1" applyFill="1" applyBorder="1"/>
    <xf numFmtId="0" fontId="12" fillId="10" borderId="11" xfId="0" applyFont="1" applyFill="1" applyBorder="1"/>
    <xf numFmtId="0" fontId="12" fillId="10" borderId="26" xfId="0" applyFont="1" applyFill="1" applyBorder="1"/>
    <xf numFmtId="0" fontId="26" fillId="0" borderId="4" xfId="0" applyFont="1" applyBorder="1"/>
    <xf numFmtId="0" fontId="26" fillId="0" borderId="0" xfId="0" applyFont="1"/>
    <xf numFmtId="0" fontId="26" fillId="0" borderId="5" xfId="0" applyFont="1" applyBorder="1"/>
    <xf numFmtId="0" fontId="26" fillId="0" borderId="6" xfId="0" applyFont="1" applyBorder="1"/>
    <xf numFmtId="0" fontId="26" fillId="0" borderId="1" xfId="0" applyFont="1" applyBorder="1"/>
    <xf numFmtId="0" fontId="26" fillId="0" borderId="7" xfId="0" applyFont="1" applyBorder="1"/>
    <xf numFmtId="0" fontId="26" fillId="0" borderId="0" xfId="0" applyFont="1" applyAlignment="1">
      <alignment horizontal="centerContinuous"/>
    </xf>
    <xf numFmtId="0" fontId="12" fillId="0" borderId="6" xfId="0" applyFont="1" applyBorder="1" applyAlignment="1">
      <alignment horizontal="center"/>
    </xf>
    <xf numFmtId="0" fontId="12" fillId="0" borderId="37" xfId="0" applyFont="1" applyBorder="1" applyAlignment="1">
      <alignment horizontal="center"/>
    </xf>
    <xf numFmtId="0" fontId="12" fillId="0" borderId="8" xfId="0" applyFont="1" applyBorder="1" applyAlignment="1">
      <alignment horizontal="left"/>
    </xf>
    <xf numFmtId="0" fontId="12" fillId="0" borderId="66" xfId="0" applyFont="1" applyBorder="1" applyAlignment="1">
      <alignment horizontal="center"/>
    </xf>
    <xf numFmtId="0" fontId="12" fillId="0" borderId="3" xfId="0" applyFont="1" applyBorder="1" applyAlignment="1">
      <alignment horizontal="center"/>
    </xf>
    <xf numFmtId="164" fontId="12" fillId="0" borderId="23" xfId="0" applyNumberFormat="1" applyFont="1" applyBorder="1" applyAlignment="1" applyProtection="1">
      <alignment horizontal="center"/>
    </xf>
    <xf numFmtId="0" fontId="13" fillId="0" borderId="6" xfId="0" applyFont="1" applyBorder="1" applyAlignment="1">
      <alignment horizontal="centerContinuous"/>
    </xf>
    <xf numFmtId="0" fontId="13" fillId="0" borderId="1" xfId="0" applyFont="1" applyBorder="1" applyAlignment="1">
      <alignment horizontal="centerContinuous"/>
    </xf>
    <xf numFmtId="0" fontId="12" fillId="0" borderId="60" xfId="0" applyFont="1" applyBorder="1" applyAlignment="1">
      <alignment horizontal="centerContinuous"/>
    </xf>
    <xf numFmtId="0" fontId="12" fillId="0" borderId="56" xfId="0" applyFont="1" applyBorder="1" applyAlignment="1">
      <alignment horizontal="center"/>
    </xf>
    <xf numFmtId="0" fontId="12" fillId="0" borderId="7" xfId="0" applyFont="1" applyBorder="1" applyAlignment="1">
      <alignment horizontal="center"/>
    </xf>
    <xf numFmtId="0" fontId="12" fillId="0" borderId="6" xfId="0" applyFont="1" applyBorder="1" applyAlignment="1">
      <alignment horizontal="centerContinuous"/>
    </xf>
    <xf numFmtId="0" fontId="25" fillId="0" borderId="5" xfId="0" applyFont="1" applyBorder="1" applyAlignment="1">
      <alignment horizontal="center"/>
    </xf>
    <xf numFmtId="0" fontId="25" fillId="0" borderId="0" xfId="0" applyFont="1" applyAlignment="1">
      <alignment horizontal="center"/>
    </xf>
    <xf numFmtId="0" fontId="12" fillId="0" borderId="55" xfId="0" applyFont="1" applyBorder="1" applyAlignment="1">
      <alignment horizontal="right"/>
    </xf>
    <xf numFmtId="0" fontId="12" fillId="0" borderId="56" xfId="0" applyFont="1" applyBorder="1"/>
    <xf numFmtId="0" fontId="13" fillId="0" borderId="61" xfId="0" applyFont="1" applyBorder="1" applyAlignment="1">
      <alignment horizontal="centerContinuous"/>
    </xf>
    <xf numFmtId="0" fontId="13" fillId="0" borderId="59" xfId="0" applyFont="1" applyBorder="1" applyAlignment="1">
      <alignment horizontal="centerContinuous"/>
    </xf>
    <xf numFmtId="0" fontId="12" fillId="0" borderId="59" xfId="0" applyFont="1" applyBorder="1" applyAlignment="1">
      <alignment horizontal="centerContinuous"/>
    </xf>
    <xf numFmtId="0" fontId="21" fillId="0" borderId="0" xfId="0" applyFont="1" applyAlignment="1" applyProtection="1"/>
    <xf numFmtId="0" fontId="20" fillId="0" borderId="10" xfId="0" applyFont="1" applyBorder="1" applyAlignment="1" applyProtection="1"/>
    <xf numFmtId="0" fontId="6" fillId="0" borderId="0" xfId="0" applyFont="1" applyAlignment="1" applyProtection="1">
      <protection locked="0"/>
    </xf>
    <xf numFmtId="49" fontId="13" fillId="0" borderId="0" xfId="0" applyNumberFormat="1" applyFont="1" applyAlignment="1" applyProtection="1">
      <alignment horizontal="center"/>
    </xf>
    <xf numFmtId="49" fontId="6" fillId="0" borderId="46" xfId="0" applyNumberFormat="1" applyFont="1" applyBorder="1" applyProtection="1">
      <protection locked="0"/>
    </xf>
    <xf numFmtId="49" fontId="12" fillId="0" borderId="22" xfId="0" applyNumberFormat="1" applyFont="1" applyBorder="1" applyAlignment="1">
      <alignment horizontal="center"/>
    </xf>
    <xf numFmtId="49" fontId="12" fillId="0" borderId="22" xfId="0" applyNumberFormat="1" applyFont="1" applyBorder="1"/>
    <xf numFmtId="49" fontId="12" fillId="0" borderId="0" xfId="0" applyNumberFormat="1" applyFont="1" applyAlignment="1">
      <alignment horizontal="right"/>
    </xf>
    <xf numFmtId="49" fontId="12" fillId="0" borderId="0" xfId="0" applyNumberFormat="1" applyFont="1" applyAlignment="1">
      <alignment horizontal="left"/>
    </xf>
    <xf numFmtId="49" fontId="12" fillId="0" borderId="22" xfId="0" applyNumberFormat="1" applyFont="1" applyBorder="1" applyAlignment="1" applyProtection="1">
      <alignment horizontal="center"/>
    </xf>
    <xf numFmtId="49" fontId="12" fillId="0" borderId="21" xfId="0" applyNumberFormat="1" applyFont="1" applyBorder="1" applyAlignment="1" applyProtection="1">
      <alignment horizontal="center"/>
    </xf>
    <xf numFmtId="49" fontId="12" fillId="0" borderId="1" xfId="0" applyNumberFormat="1" applyFont="1" applyBorder="1"/>
    <xf numFmtId="49" fontId="12" fillId="0" borderId="21" xfId="0" applyNumberFormat="1" applyFont="1" applyBorder="1"/>
    <xf numFmtId="49" fontId="12" fillId="0" borderId="21" xfId="0" applyNumberFormat="1" applyFont="1" applyBorder="1" applyAlignment="1">
      <alignment horizontal="center"/>
    </xf>
    <xf numFmtId="164" fontId="12" fillId="0" borderId="21" xfId="0" applyNumberFormat="1" applyFont="1" applyBorder="1" applyAlignment="1" applyProtection="1">
      <alignment horizontal="centerContinuous"/>
    </xf>
    <xf numFmtId="164" fontId="12" fillId="0" borderId="26" xfId="0" applyNumberFormat="1" applyFont="1" applyBorder="1" applyAlignment="1" applyProtection="1">
      <alignment horizontal="centerContinuous"/>
    </xf>
    <xf numFmtId="164" fontId="12" fillId="0" borderId="10" xfId="0" applyNumberFormat="1" applyFont="1" applyBorder="1" applyAlignment="1" applyProtection="1">
      <alignment horizontal="left"/>
    </xf>
    <xf numFmtId="164" fontId="0" fillId="0" borderId="26" xfId="0" applyNumberFormat="1" applyBorder="1" applyAlignment="1" applyProtection="1">
      <alignment horizontal="left"/>
    </xf>
    <xf numFmtId="164" fontId="0" fillId="0" borderId="10" xfId="0" applyNumberFormat="1" applyBorder="1" applyAlignment="1" applyProtection="1">
      <alignment horizontal="left"/>
    </xf>
    <xf numFmtId="164" fontId="0" fillId="0" borderId="6" xfId="0" applyNumberFormat="1" applyBorder="1" applyAlignment="1" applyProtection="1">
      <alignment horizontal="centerContinuous"/>
    </xf>
    <xf numFmtId="49" fontId="8" fillId="0" borderId="11" xfId="0" applyNumberFormat="1" applyFont="1" applyBorder="1" applyProtection="1"/>
    <xf numFmtId="0" fontId="0" fillId="0" borderId="37" xfId="0" applyBorder="1" applyAlignment="1" applyProtection="1">
      <alignment horizontal="center"/>
    </xf>
    <xf numFmtId="49" fontId="12" fillId="0" borderId="37" xfId="0" applyNumberFormat="1" applyFont="1" applyBorder="1" applyAlignment="1">
      <alignment horizontal="center"/>
    </xf>
    <xf numFmtId="5" fontId="8" fillId="0" borderId="20" xfId="0" applyNumberFormat="1" applyFont="1" applyBorder="1" applyAlignment="1" applyProtection="1">
      <protection locked="0"/>
    </xf>
    <xf numFmtId="5" fontId="8" fillId="0" borderId="26" xfId="0" applyNumberFormat="1" applyFont="1" applyBorder="1" applyAlignment="1" applyProtection="1">
      <protection locked="0"/>
    </xf>
    <xf numFmtId="37" fontId="8" fillId="8" borderId="16" xfId="0" applyNumberFormat="1" applyFont="1" applyFill="1" applyBorder="1" applyAlignment="1" applyProtection="1"/>
    <xf numFmtId="37" fontId="8" fillId="0" borderId="20" xfId="0" applyNumberFormat="1" applyFont="1" applyBorder="1" applyAlignment="1" applyProtection="1">
      <protection locked="0"/>
    </xf>
    <xf numFmtId="37" fontId="8" fillId="8" borderId="0" xfId="0" applyNumberFormat="1" applyFont="1" applyFill="1" applyAlignment="1" applyProtection="1"/>
    <xf numFmtId="37" fontId="8" fillId="8" borderId="25" xfId="0" applyNumberFormat="1" applyFont="1" applyFill="1" applyBorder="1" applyAlignment="1" applyProtection="1"/>
    <xf numFmtId="37" fontId="8" fillId="8" borderId="22" xfId="0" applyNumberFormat="1" applyFont="1" applyFill="1" applyBorder="1" applyAlignment="1" applyProtection="1"/>
    <xf numFmtId="37" fontId="8" fillId="8" borderId="10" xfId="0" applyNumberFormat="1" applyFont="1" applyFill="1" applyBorder="1" applyAlignment="1" applyProtection="1"/>
    <xf numFmtId="37" fontId="8" fillId="8" borderId="26" xfId="0" applyNumberFormat="1" applyFont="1" applyFill="1" applyBorder="1" applyAlignment="1" applyProtection="1"/>
    <xf numFmtId="37" fontId="8" fillId="0" borderId="22" xfId="0" applyNumberFormat="1" applyFont="1" applyBorder="1" applyAlignment="1" applyProtection="1">
      <protection locked="0"/>
    </xf>
    <xf numFmtId="0" fontId="0" fillId="0" borderId="46" xfId="0" applyBorder="1" applyAlignment="1"/>
    <xf numFmtId="37" fontId="8" fillId="0" borderId="26" xfId="0" applyNumberFormat="1" applyFont="1" applyBorder="1" applyAlignment="1" applyProtection="1">
      <protection locked="0"/>
    </xf>
    <xf numFmtId="0" fontId="0" fillId="0" borderId="45" xfId="0" applyBorder="1"/>
    <xf numFmtId="0" fontId="8" fillId="0" borderId="73" xfId="0" applyFont="1" applyBorder="1" applyAlignment="1" applyProtection="1">
      <alignment horizontal="centerContinuous"/>
    </xf>
    <xf numFmtId="0" fontId="8" fillId="0" borderId="19" xfId="0" applyFont="1" applyBorder="1" applyAlignment="1" applyProtection="1"/>
    <xf numFmtId="0" fontId="8" fillId="0" borderId="21" xfId="0" applyFont="1" applyBorder="1" applyAlignment="1" applyProtection="1"/>
    <xf numFmtId="0" fontId="8" fillId="0" borderId="0" xfId="0" applyFont="1" applyAlignment="1" applyProtection="1"/>
    <xf numFmtId="5" fontId="8" fillId="0" borderId="17" xfId="0" applyNumberFormat="1" applyFont="1" applyBorder="1" applyAlignment="1" applyProtection="1">
      <protection locked="0"/>
    </xf>
    <xf numFmtId="5" fontId="8" fillId="0" borderId="11" xfId="0" applyNumberFormat="1" applyFont="1" applyBorder="1" applyAlignment="1" applyProtection="1">
      <protection locked="0"/>
    </xf>
    <xf numFmtId="37" fontId="8" fillId="0" borderId="22" xfId="0" applyNumberFormat="1" applyFont="1" applyBorder="1" applyProtection="1">
      <protection locked="0"/>
    </xf>
    <xf numFmtId="37" fontId="8" fillId="8" borderId="22" xfId="0" applyNumberFormat="1" applyFont="1" applyFill="1" applyBorder="1" applyProtection="1"/>
    <xf numFmtId="37" fontId="8" fillId="8" borderId="5" xfId="0" applyNumberFormat="1" applyFont="1" applyFill="1" applyBorder="1" applyProtection="1"/>
    <xf numFmtId="37" fontId="8" fillId="8" borderId="11" xfId="0" applyNumberFormat="1" applyFont="1" applyFill="1" applyBorder="1" applyProtection="1"/>
    <xf numFmtId="37" fontId="8" fillId="0" borderId="15" xfId="0" applyNumberFormat="1" applyFont="1" applyBorder="1" applyAlignment="1" applyProtection="1"/>
    <xf numFmtId="37" fontId="8" fillId="0" borderId="17" xfId="0" applyNumberFormat="1" applyFont="1" applyBorder="1" applyAlignment="1" applyProtection="1">
      <protection locked="0"/>
    </xf>
    <xf numFmtId="0" fontId="8" fillId="0" borderId="9" xfId="0" applyFont="1" applyBorder="1" applyAlignment="1" applyProtection="1">
      <protection locked="0"/>
    </xf>
    <xf numFmtId="37" fontId="8" fillId="0" borderId="9" xfId="0" applyNumberFormat="1" applyFont="1" applyBorder="1" applyAlignment="1" applyProtection="1">
      <protection locked="0"/>
    </xf>
    <xf numFmtId="37" fontId="8" fillId="0" borderId="15" xfId="0" applyNumberFormat="1" applyFont="1" applyBorder="1" applyAlignment="1" applyProtection="1">
      <alignment horizontal="right"/>
    </xf>
    <xf numFmtId="37" fontId="8" fillId="0" borderId="17" xfId="0" applyNumberFormat="1" applyFont="1" applyBorder="1" applyAlignment="1" applyProtection="1"/>
    <xf numFmtId="5" fontId="8"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37" fontId="0" fillId="0" borderId="5" xfId="0" applyNumberFormat="1" applyBorder="1" applyAlignment="1" applyProtection="1"/>
    <xf numFmtId="37" fontId="0" fillId="0" borderId="7" xfId="0" applyNumberFormat="1" applyBorder="1" applyAlignment="1" applyProtection="1"/>
    <xf numFmtId="37" fontId="0" fillId="0" borderId="0" xfId="0" applyNumberFormat="1" applyAlignment="1" applyProtection="1"/>
    <xf numFmtId="37" fontId="0" fillId="0" borderId="1" xfId="0" applyNumberFormat="1" applyBorder="1" applyAlignment="1" applyProtection="1"/>
    <xf numFmtId="37" fontId="0" fillId="0" borderId="60" xfId="0" applyNumberFormat="1" applyBorder="1" applyProtection="1"/>
    <xf numFmtId="37" fontId="0" fillId="0" borderId="60" xfId="0" applyNumberFormat="1" applyBorder="1" applyAlignment="1" applyProtection="1"/>
    <xf numFmtId="39" fontId="0" fillId="0" borderId="5" xfId="0" applyNumberFormat="1" applyBorder="1" applyProtection="1"/>
    <xf numFmtId="39" fontId="0" fillId="0" borderId="7" xfId="0" applyNumberFormat="1" applyBorder="1" applyProtection="1"/>
    <xf numFmtId="39" fontId="0" fillId="0" borderId="0" xfId="0" applyNumberFormat="1" applyAlignment="1" applyProtection="1"/>
    <xf numFmtId="39" fontId="0" fillId="0" borderId="1" xfId="0" applyNumberFormat="1" applyBorder="1" applyAlignment="1" applyProtection="1"/>
    <xf numFmtId="39" fontId="0" fillId="0" borderId="5" xfId="0" applyNumberFormat="1" applyBorder="1" applyAlignment="1" applyProtection="1"/>
    <xf numFmtId="39" fontId="0" fillId="0" borderId="7" xfId="0" applyNumberFormat="1" applyBorder="1" applyAlignment="1" applyProtection="1"/>
    <xf numFmtId="39" fontId="0" fillId="0" borderId="55" xfId="0" applyNumberFormat="1" applyBorder="1" applyProtection="1"/>
    <xf numFmtId="39" fontId="0" fillId="0" borderId="56" xfId="0" applyNumberFormat="1" applyBorder="1" applyProtection="1"/>
    <xf numFmtId="39" fontId="0" fillId="0" borderId="55" xfId="0" applyNumberFormat="1" applyBorder="1" applyAlignment="1" applyProtection="1"/>
    <xf numFmtId="39" fontId="0" fillId="0" borderId="56" xfId="0" applyNumberFormat="1" applyBorder="1" applyAlignment="1" applyProtection="1"/>
    <xf numFmtId="40" fontId="0" fillId="0" borderId="0" xfId="0" applyNumberFormat="1" applyProtection="1"/>
    <xf numFmtId="40" fontId="0" fillId="0" borderId="1" xfId="0" applyNumberFormat="1" applyBorder="1" applyProtection="1"/>
    <xf numFmtId="49" fontId="12" fillId="0" borderId="0" xfId="0" applyNumberFormat="1" applyFont="1"/>
    <xf numFmtId="49" fontId="24" fillId="0" borderId="22" xfId="0" applyNumberFormat="1" applyFont="1" applyBorder="1" applyProtection="1"/>
    <xf numFmtId="49" fontId="12" fillId="0" borderId="22" xfId="0" applyNumberFormat="1" applyFont="1" applyBorder="1" applyProtection="1"/>
    <xf numFmtId="0" fontId="48" fillId="0" borderId="1" xfId="0" applyFont="1" applyBorder="1" applyProtection="1"/>
    <xf numFmtId="0" fontId="12" fillId="0" borderId="74" xfId="0" applyFont="1" applyBorder="1" applyProtection="1"/>
    <xf numFmtId="0" fontId="12" fillId="0" borderId="75" xfId="0" applyFont="1" applyBorder="1" applyProtection="1"/>
    <xf numFmtId="0" fontId="12" fillId="0" borderId="76" xfId="0" applyFont="1" applyBorder="1" applyProtection="1"/>
    <xf numFmtId="0" fontId="12" fillId="0" borderId="77" xfId="0" applyFont="1" applyBorder="1" applyProtection="1"/>
    <xf numFmtId="0" fontId="12" fillId="0" borderId="78" xfId="0" applyFont="1" applyBorder="1" applyProtection="1"/>
    <xf numFmtId="0" fontId="12" fillId="0" borderId="79" xfId="0" applyFont="1" applyBorder="1" applyProtection="1"/>
    <xf numFmtId="0" fontId="12" fillId="0" borderId="80" xfId="0" applyFont="1" applyBorder="1" applyProtection="1"/>
    <xf numFmtId="0" fontId="12" fillId="0" borderId="81" xfId="0" applyFont="1" applyBorder="1" applyProtection="1"/>
    <xf numFmtId="0" fontId="12" fillId="0" borderId="82" xfId="0" applyFont="1" applyBorder="1" applyProtection="1"/>
    <xf numFmtId="0" fontId="12" fillId="0" borderId="83" xfId="0" applyFont="1" applyBorder="1" applyProtection="1"/>
    <xf numFmtId="0" fontId="12" fillId="0" borderId="84" xfId="0" applyFont="1" applyBorder="1" applyAlignment="1" applyProtection="1">
      <alignment horizontal="centerContinuous" wrapText="1"/>
    </xf>
    <xf numFmtId="0" fontId="12" fillId="0" borderId="85" xfId="0" applyFont="1" applyBorder="1" applyAlignment="1" applyProtection="1">
      <alignment horizontal="centerContinuous"/>
    </xf>
    <xf numFmtId="0" fontId="24" fillId="0" borderId="87" xfId="0" applyFont="1" applyBorder="1" applyProtection="1"/>
    <xf numFmtId="0" fontId="24" fillId="0" borderId="88" xfId="0" applyFont="1" applyBorder="1" applyProtection="1"/>
    <xf numFmtId="0" fontId="24" fillId="0" borderId="90" xfId="0" applyFont="1" applyBorder="1" applyProtection="1"/>
    <xf numFmtId="0" fontId="24" fillId="0" borderId="80" xfId="0" applyFont="1" applyBorder="1" applyProtection="1"/>
    <xf numFmtId="0" fontId="24" fillId="0" borderId="0" xfId="0" applyFont="1" applyBorder="1" applyProtection="1"/>
    <xf numFmtId="0" fontId="24" fillId="0" borderId="81" xfId="0" applyFont="1" applyBorder="1" applyProtection="1"/>
    <xf numFmtId="0" fontId="12" fillId="0" borderId="93" xfId="0" applyFont="1" applyBorder="1" applyAlignment="1" applyProtection="1">
      <alignment horizontal="center"/>
    </xf>
    <xf numFmtId="0" fontId="12" fillId="0" borderId="94" xfId="0" applyFont="1" applyBorder="1" applyAlignment="1" applyProtection="1">
      <alignment horizontal="center"/>
    </xf>
    <xf numFmtId="0" fontId="12" fillId="0" borderId="80" xfId="0" applyFont="1" applyBorder="1" applyAlignment="1" applyProtection="1">
      <alignment horizontal="center"/>
    </xf>
    <xf numFmtId="0" fontId="12" fillId="0" borderId="96" xfId="0" applyFont="1" applyBorder="1" applyAlignment="1" applyProtection="1">
      <alignment horizontal="center"/>
    </xf>
    <xf numFmtId="0" fontId="12" fillId="0" borderId="98" xfId="0" applyFont="1" applyBorder="1" applyAlignment="1" applyProtection="1">
      <alignment horizontal="center"/>
    </xf>
    <xf numFmtId="0" fontId="12" fillId="0" borderId="81" xfId="0" applyFont="1" applyBorder="1" applyAlignment="1" applyProtection="1">
      <alignment horizontal="center"/>
    </xf>
    <xf numFmtId="0" fontId="61" fillId="0" borderId="100" xfId="0" applyFont="1" applyBorder="1" applyAlignment="1">
      <alignment horizontal="center"/>
    </xf>
    <xf numFmtId="0" fontId="12" fillId="0" borderId="102" xfId="0" applyFont="1" applyBorder="1" applyAlignment="1" applyProtection="1">
      <alignment horizontal="right"/>
    </xf>
    <xf numFmtId="0" fontId="12" fillId="0" borderId="103" xfId="0" applyFont="1" applyBorder="1" applyProtection="1"/>
    <xf numFmtId="0" fontId="12" fillId="0" borderId="104" xfId="0" applyFont="1" applyBorder="1" applyProtection="1"/>
    <xf numFmtId="0" fontId="12" fillId="0" borderId="85" xfId="0" applyFont="1" applyFill="1" applyBorder="1" applyProtection="1"/>
    <xf numFmtId="5" fontId="12" fillId="0" borderId="104" xfId="0" applyNumberFormat="1" applyFont="1" applyBorder="1" applyProtection="1"/>
    <xf numFmtId="5" fontId="12" fillId="0" borderId="85" xfId="0" applyNumberFormat="1" applyFont="1" applyBorder="1" applyProtection="1"/>
    <xf numFmtId="37" fontId="12" fillId="0" borderId="104" xfId="0" applyNumberFormat="1" applyFont="1" applyBorder="1" applyProtection="1"/>
    <xf numFmtId="37" fontId="12" fillId="0" borderId="85" xfId="0" applyNumberFormat="1" applyFont="1" applyBorder="1" applyProtection="1"/>
    <xf numFmtId="0" fontId="12" fillId="0" borderId="99" xfId="0" applyFont="1" applyBorder="1" applyAlignment="1" applyProtection="1">
      <alignment horizontal="center"/>
    </xf>
    <xf numFmtId="0" fontId="12" fillId="0" borderId="104" xfId="0" applyFont="1" applyFill="1" applyBorder="1" applyProtection="1"/>
    <xf numFmtId="37" fontId="12" fillId="0" borderId="107" xfId="0" applyNumberFormat="1" applyFont="1" applyFill="1" applyBorder="1" applyProtection="1"/>
    <xf numFmtId="37" fontId="12" fillId="0" borderId="108" xfId="0" applyNumberFormat="1" applyFont="1" applyFill="1" applyBorder="1" applyProtection="1"/>
    <xf numFmtId="37" fontId="12" fillId="0" borderId="10" xfId="0" applyNumberFormat="1" applyFont="1" applyFill="1" applyBorder="1" applyProtection="1"/>
    <xf numFmtId="37" fontId="12" fillId="0" borderId="101" xfId="0" applyNumberFormat="1" applyFont="1" applyFill="1" applyBorder="1" applyProtection="1"/>
    <xf numFmtId="37" fontId="12" fillId="0" borderId="83" xfId="0" applyNumberFormat="1" applyFont="1" applyFill="1" applyBorder="1" applyProtection="1"/>
    <xf numFmtId="37" fontId="12" fillId="0" borderId="42" xfId="0" applyNumberFormat="1" applyFont="1" applyFill="1" applyBorder="1" applyProtection="1"/>
    <xf numFmtId="37" fontId="12" fillId="0" borderId="104" xfId="0" applyNumberFormat="1" applyFont="1" applyFill="1" applyBorder="1" applyProtection="1"/>
    <xf numFmtId="37" fontId="12" fillId="0" borderId="85" xfId="0" applyNumberFormat="1" applyFont="1" applyFill="1" applyBorder="1" applyProtection="1"/>
    <xf numFmtId="0" fontId="12" fillId="0" borderId="109" xfId="0" applyFont="1" applyBorder="1" applyAlignment="1" applyProtection="1">
      <alignment horizontal="right"/>
    </xf>
    <xf numFmtId="0" fontId="12" fillId="0" borderId="94" xfId="0" applyFont="1" applyBorder="1" applyProtection="1"/>
    <xf numFmtId="0" fontId="12" fillId="0" borderId="110" xfId="0" applyFont="1" applyBorder="1" applyProtection="1"/>
    <xf numFmtId="37" fontId="12" fillId="0" borderId="110" xfId="0" applyNumberFormat="1" applyFont="1" applyBorder="1" applyProtection="1"/>
    <xf numFmtId="0" fontId="12" fillId="0" borderId="113" xfId="0" applyFont="1" applyBorder="1" applyAlignment="1" applyProtection="1">
      <alignment horizontal="right"/>
    </xf>
    <xf numFmtId="0" fontId="12" fillId="0" borderId="114" xfId="0" applyFont="1" applyBorder="1" applyProtection="1"/>
    <xf numFmtId="0" fontId="12" fillId="0" borderId="116" xfId="0" applyFont="1" applyBorder="1" applyProtection="1"/>
    <xf numFmtId="37" fontId="12" fillId="0" borderId="116" xfId="0" applyNumberFormat="1" applyFont="1" applyBorder="1" applyProtection="1"/>
    <xf numFmtId="0" fontId="0" fillId="0" borderId="0" xfId="0" applyFill="1"/>
    <xf numFmtId="0" fontId="0" fillId="0" borderId="117" xfId="0" applyBorder="1"/>
    <xf numFmtId="0" fontId="12" fillId="0" borderId="117" xfId="0" applyFont="1" applyBorder="1"/>
    <xf numFmtId="0" fontId="12" fillId="0" borderId="84" xfId="0" applyFont="1" applyBorder="1" applyAlignment="1" applyProtection="1">
      <alignment horizontal="centerContinuous"/>
    </xf>
    <xf numFmtId="0" fontId="12" fillId="0" borderId="88" xfId="0" applyFont="1" applyBorder="1" applyProtection="1"/>
    <xf numFmtId="0" fontId="12" fillId="0" borderId="90" xfId="0" applyFont="1" applyBorder="1" applyProtection="1"/>
    <xf numFmtId="0" fontId="12" fillId="0" borderId="120" xfId="0" applyFont="1" applyBorder="1" applyAlignment="1" applyProtection="1">
      <alignment horizontal="center"/>
    </xf>
    <xf numFmtId="0" fontId="61" fillId="0" borderId="95" xfId="0" applyFont="1" applyBorder="1" applyAlignment="1">
      <alignment horizontal="center"/>
    </xf>
    <xf numFmtId="0" fontId="12" fillId="0" borderId="121" xfId="0" applyFont="1" applyBorder="1" applyProtection="1"/>
    <xf numFmtId="0" fontId="12" fillId="0" borderId="122" xfId="0" applyFont="1" applyBorder="1" applyAlignment="1" applyProtection="1">
      <alignment horizontal="center"/>
    </xf>
    <xf numFmtId="0" fontId="61" fillId="0" borderId="99" xfId="0" applyFont="1" applyBorder="1" applyAlignment="1">
      <alignment horizontal="center"/>
    </xf>
    <xf numFmtId="0" fontId="12" fillId="0" borderId="123" xfId="0" applyFont="1" applyBorder="1" applyAlignment="1" applyProtection="1">
      <alignment horizontal="center"/>
    </xf>
    <xf numFmtId="0" fontId="12" fillId="0" borderId="122" xfId="0" applyFont="1" applyBorder="1" applyProtection="1"/>
    <xf numFmtId="0" fontId="12" fillId="0" borderId="101" xfId="0" applyFont="1" applyBorder="1" applyAlignment="1" applyProtection="1">
      <alignment horizontal="center"/>
    </xf>
    <xf numFmtId="0" fontId="12" fillId="0" borderId="124" xfId="0" applyFont="1" applyBorder="1" applyAlignment="1" applyProtection="1">
      <alignment horizontal="center"/>
    </xf>
    <xf numFmtId="0" fontId="12" fillId="0" borderId="125" xfId="0" applyFont="1" applyBorder="1" applyAlignment="1" applyProtection="1">
      <alignment horizontal="center"/>
    </xf>
    <xf numFmtId="0" fontId="61" fillId="0" borderId="126" xfId="0" applyFont="1" applyBorder="1" applyAlignment="1">
      <alignment horizontal="center"/>
    </xf>
    <xf numFmtId="0" fontId="12" fillId="0" borderId="127" xfId="0" applyFont="1" applyBorder="1" applyProtection="1"/>
    <xf numFmtId="0" fontId="12" fillId="0" borderId="102" xfId="0" applyFont="1" applyBorder="1" applyAlignment="1" applyProtection="1">
      <alignment horizontal="center"/>
    </xf>
    <xf numFmtId="0" fontId="12" fillId="0" borderId="129" xfId="0" applyFont="1" applyFill="1" applyBorder="1" applyProtection="1"/>
    <xf numFmtId="0" fontId="12" fillId="0" borderId="130" xfId="0" applyFont="1" applyFill="1" applyBorder="1" applyProtection="1"/>
    <xf numFmtId="0" fontId="12" fillId="0" borderId="131" xfId="0" applyFont="1" applyFill="1" applyBorder="1" applyProtection="1"/>
    <xf numFmtId="0" fontId="12" fillId="0" borderId="132" xfId="0" applyFont="1" applyFill="1" applyBorder="1" applyProtection="1"/>
    <xf numFmtId="176" fontId="12" fillId="0" borderId="133" xfId="0" applyNumberFormat="1" applyFont="1" applyBorder="1" applyProtection="1"/>
    <xf numFmtId="0" fontId="12" fillId="0" borderId="134" xfId="0" applyFont="1" applyBorder="1" applyAlignment="1" applyProtection="1">
      <alignment horizontal="center"/>
    </xf>
    <xf numFmtId="5" fontId="12" fillId="0" borderId="100" xfId="0" applyNumberFormat="1" applyFont="1" applyBorder="1" applyProtection="1"/>
    <xf numFmtId="5" fontId="12" fillId="0" borderId="133" xfId="0" applyNumberFormat="1" applyFont="1" applyBorder="1" applyProtection="1"/>
    <xf numFmtId="0" fontId="12" fillId="0" borderId="133" xfId="0" applyFont="1" applyBorder="1" applyProtection="1"/>
    <xf numFmtId="0" fontId="12" fillId="0" borderId="85" xfId="0" applyFont="1" applyBorder="1" applyAlignment="1" applyProtection="1">
      <alignment horizontal="center"/>
    </xf>
    <xf numFmtId="37" fontId="12" fillId="0" borderId="102" xfId="0" applyNumberFormat="1" applyFont="1" applyBorder="1" applyProtection="1"/>
    <xf numFmtId="37" fontId="12" fillId="0" borderId="133" xfId="0" applyNumberFormat="1" applyFont="1" applyBorder="1" applyProtection="1"/>
    <xf numFmtId="37" fontId="12" fillId="0" borderId="86" xfId="0" applyNumberFormat="1" applyFont="1" applyBorder="1" applyProtection="1"/>
    <xf numFmtId="37" fontId="12" fillId="0" borderId="135" xfId="0" applyNumberFormat="1" applyFont="1" applyFill="1" applyBorder="1" applyProtection="1"/>
    <xf numFmtId="37" fontId="12" fillId="0" borderId="130" xfId="0" applyNumberFormat="1" applyFont="1" applyFill="1" applyBorder="1" applyProtection="1"/>
    <xf numFmtId="37" fontId="12" fillId="0" borderId="131" xfId="0" applyNumberFormat="1" applyFont="1" applyFill="1" applyBorder="1" applyProtection="1"/>
    <xf numFmtId="37" fontId="12" fillId="0" borderId="82" xfId="0" applyNumberFormat="1" applyFont="1" applyFill="1" applyBorder="1" applyProtection="1"/>
    <xf numFmtId="37" fontId="12" fillId="0" borderId="126" xfId="0" applyNumberFormat="1" applyFont="1" applyFill="1" applyBorder="1" applyProtection="1"/>
    <xf numFmtId="37" fontId="12" fillId="0" borderId="89" xfId="0" applyNumberFormat="1" applyFont="1" applyFill="1" applyBorder="1" applyProtection="1"/>
    <xf numFmtId="37" fontId="12" fillId="0" borderId="136" xfId="0" applyNumberFormat="1" applyFont="1" applyBorder="1" applyProtection="1"/>
    <xf numFmtId="5" fontId="12" fillId="0" borderId="102" xfId="0" applyNumberFormat="1" applyFont="1" applyBorder="1" applyProtection="1"/>
    <xf numFmtId="37" fontId="12" fillId="0" borderId="84" xfId="0" applyNumberFormat="1" applyFont="1" applyFill="1" applyBorder="1" applyProtection="1"/>
    <xf numFmtId="37" fontId="12" fillId="0" borderId="133" xfId="0" applyNumberFormat="1" applyFont="1" applyFill="1" applyBorder="1" applyProtection="1"/>
    <xf numFmtId="37" fontId="12" fillId="0" borderId="102" xfId="0" applyNumberFormat="1" applyFont="1" applyFill="1" applyBorder="1" applyProtection="1"/>
    <xf numFmtId="37" fontId="12" fillId="0" borderId="26" xfId="0" applyNumberFormat="1" applyFont="1" applyFill="1" applyBorder="1" applyProtection="1"/>
    <xf numFmtId="37" fontId="12" fillId="0" borderId="137" xfId="0" applyNumberFormat="1" applyFont="1" applyFill="1" applyBorder="1" applyProtection="1"/>
    <xf numFmtId="0" fontId="12" fillId="0" borderId="113" xfId="0" applyFont="1" applyBorder="1" applyAlignment="1" applyProtection="1">
      <alignment horizontal="center"/>
    </xf>
    <xf numFmtId="0" fontId="12" fillId="0" borderId="115" xfId="0" applyFont="1" applyBorder="1" applyAlignment="1" applyProtection="1">
      <alignment horizontal="center"/>
    </xf>
    <xf numFmtId="0" fontId="12" fillId="0" borderId="0" xfId="0" applyFont="1" applyBorder="1" applyAlignment="1" applyProtection="1">
      <alignment horizontal="right"/>
    </xf>
    <xf numFmtId="0" fontId="12" fillId="0" borderId="0" xfId="0" applyFont="1" applyFill="1"/>
    <xf numFmtId="0" fontId="61" fillId="0" borderId="95" xfId="0" applyFont="1" applyBorder="1"/>
    <xf numFmtId="0" fontId="61" fillId="0" borderId="92" xfId="0" applyFont="1" applyBorder="1"/>
    <xf numFmtId="0" fontId="61" fillId="0" borderId="0" xfId="0" applyFont="1"/>
    <xf numFmtId="0" fontId="61" fillId="0" borderId="0" xfId="0" applyFont="1" applyAlignment="1">
      <alignment horizontal="center"/>
    </xf>
    <xf numFmtId="0" fontId="13" fillId="0" borderId="103" xfId="0" applyFont="1" applyBorder="1" applyProtection="1"/>
    <xf numFmtId="0" fontId="12" fillId="21" borderId="104" xfId="0" applyFont="1" applyFill="1" applyBorder="1" applyProtection="1"/>
    <xf numFmtId="37" fontId="12" fillId="21" borderId="104" xfId="0" applyNumberFormat="1" applyFont="1" applyFill="1" applyBorder="1" applyProtection="1"/>
    <xf numFmtId="0" fontId="13" fillId="0" borderId="103" xfId="0" applyFont="1" applyFill="1" applyBorder="1" applyProtection="1"/>
    <xf numFmtId="0" fontId="12" fillId="0" borderId="103" xfId="0" applyFont="1" applyFill="1" applyBorder="1" applyProtection="1"/>
    <xf numFmtId="5" fontId="12" fillId="0" borderId="104" xfId="0" applyNumberFormat="1" applyFont="1" applyFill="1" applyBorder="1" applyProtection="1"/>
    <xf numFmtId="5" fontId="12" fillId="0" borderId="85" xfId="0" applyNumberFormat="1" applyFont="1" applyFill="1" applyBorder="1" applyProtection="1"/>
    <xf numFmtId="0" fontId="12" fillId="0" borderId="140" xfId="0" applyFont="1" applyBorder="1" applyProtection="1"/>
    <xf numFmtId="0" fontId="61" fillId="0" borderId="92" xfId="0" applyFont="1" applyBorder="1" applyAlignment="1">
      <alignment horizontal="center"/>
    </xf>
    <xf numFmtId="0" fontId="12" fillId="0" borderId="31" xfId="0" applyFont="1" applyBorder="1" applyAlignment="1" applyProtection="1"/>
    <xf numFmtId="0" fontId="12" fillId="0" borderId="10" xfId="0" applyFont="1" applyBorder="1" applyAlignment="1" applyProtection="1"/>
    <xf numFmtId="0" fontId="12" fillId="0" borderId="78" xfId="0" applyFont="1" applyBorder="1" applyAlignment="1" applyProtection="1">
      <alignment horizontal="left"/>
    </xf>
    <xf numFmtId="0" fontId="12" fillId="0" borderId="42" xfId="0" applyFont="1" applyBorder="1" applyAlignment="1" applyProtection="1">
      <alignment horizontal="centerContinuous" wrapText="1"/>
    </xf>
    <xf numFmtId="0" fontId="12" fillId="0" borderId="120" xfId="0" applyFont="1" applyBorder="1" applyAlignment="1" applyProtection="1">
      <alignment horizontal="left"/>
    </xf>
    <xf numFmtId="0" fontId="12" fillId="0" borderId="81" xfId="0" applyFont="1" applyBorder="1" applyAlignment="1" applyProtection="1">
      <alignment horizontal="centerContinuous"/>
    </xf>
    <xf numFmtId="0" fontId="12" fillId="0" borderId="80" xfId="0" applyFont="1" applyBorder="1" applyAlignment="1" applyProtection="1">
      <alignment horizontal="left"/>
    </xf>
    <xf numFmtId="0" fontId="12" fillId="0" borderId="80" xfId="0" applyFont="1" applyBorder="1" applyAlignment="1" applyProtection="1">
      <alignment horizontal="centerContinuous"/>
    </xf>
    <xf numFmtId="0" fontId="24" fillId="0" borderId="123" xfId="0" applyFont="1" applyBorder="1" applyProtection="1"/>
    <xf numFmtId="0" fontId="24" fillId="0" borderId="95" xfId="0" applyFont="1" applyBorder="1" applyProtection="1"/>
    <xf numFmtId="0" fontId="24" fillId="0" borderId="141" xfId="0" applyFont="1" applyBorder="1" applyProtection="1"/>
    <xf numFmtId="0" fontId="24" fillId="0" borderId="101" xfId="0" applyFont="1" applyBorder="1" applyProtection="1"/>
    <xf numFmtId="0" fontId="12" fillId="0" borderId="86" xfId="0" applyFont="1" applyBorder="1" applyAlignment="1" applyProtection="1">
      <alignment horizontal="center"/>
    </xf>
    <xf numFmtId="0" fontId="12" fillId="0" borderId="142" xfId="0" applyFont="1" applyBorder="1" applyAlignment="1" applyProtection="1">
      <alignment horizontal="center"/>
    </xf>
    <xf numFmtId="0" fontId="12" fillId="0" borderId="42" xfId="0" applyFont="1" applyBorder="1" applyAlignment="1" applyProtection="1"/>
    <xf numFmtId="0" fontId="12" fillId="0" borderId="46" xfId="0" applyFont="1" applyBorder="1" applyAlignment="1" applyProtection="1">
      <alignment horizontal="right"/>
    </xf>
    <xf numFmtId="0" fontId="12" fillId="0" borderId="42" xfId="0" applyFont="1" applyBorder="1" applyAlignment="1" applyProtection="1">
      <alignment horizontal="right"/>
    </xf>
    <xf numFmtId="0" fontId="12" fillId="0" borderId="120" xfId="0" applyFont="1" applyBorder="1" applyAlignment="1" applyProtection="1">
      <alignment horizontal="right"/>
    </xf>
    <xf numFmtId="0" fontId="12" fillId="0" borderId="31" xfId="0" applyFont="1" applyBorder="1" applyAlignment="1" applyProtection="1">
      <alignment horizontal="right"/>
    </xf>
    <xf numFmtId="0" fontId="12" fillId="0" borderId="31" xfId="0" applyFont="1" applyFill="1" applyBorder="1" applyAlignment="1" applyProtection="1">
      <alignment horizontal="right"/>
    </xf>
    <xf numFmtId="0" fontId="12" fillId="0" borderId="31" xfId="0" applyFont="1" applyFill="1" applyBorder="1" applyProtection="1"/>
    <xf numFmtId="0" fontId="12" fillId="0" borderId="80" xfId="0" applyFont="1" applyBorder="1" applyAlignment="1" applyProtection="1">
      <alignment horizontal="right"/>
    </xf>
    <xf numFmtId="0" fontId="12" fillId="0" borderId="0" xfId="0" applyFont="1" applyBorder="1" applyAlignment="1" applyProtection="1"/>
    <xf numFmtId="0" fontId="12" fillId="0" borderId="0" xfId="0" applyFont="1" applyFill="1" applyBorder="1" applyAlignment="1" applyProtection="1">
      <alignment horizontal="right"/>
    </xf>
    <xf numFmtId="0" fontId="12" fillId="0" borderId="0" xfId="0" applyFont="1" applyFill="1" applyBorder="1" applyProtection="1"/>
    <xf numFmtId="0" fontId="12" fillId="0" borderId="143" xfId="0" applyFont="1" applyBorder="1" applyAlignment="1" applyProtection="1">
      <alignment horizontal="right"/>
    </xf>
    <xf numFmtId="0" fontId="12" fillId="0" borderId="117" xfId="0" applyFont="1" applyBorder="1" applyAlignment="1" applyProtection="1">
      <alignment horizontal="right"/>
    </xf>
    <xf numFmtId="0" fontId="12" fillId="0" borderId="117" xfId="0" applyFont="1" applyBorder="1" applyProtection="1"/>
    <xf numFmtId="0" fontId="24" fillId="0" borderId="144" xfId="0" applyFont="1" applyBorder="1" applyProtection="1"/>
    <xf numFmtId="0" fontId="24" fillId="0" borderId="91" xfId="0" applyFont="1" applyBorder="1" applyProtection="1"/>
    <xf numFmtId="0" fontId="24" fillId="0" borderId="92" xfId="0" applyFont="1" applyBorder="1" applyProtection="1"/>
    <xf numFmtId="0" fontId="12" fillId="22" borderId="42" xfId="0" applyFont="1" applyFill="1" applyBorder="1" applyAlignment="1" applyProtection="1">
      <alignment horizontal="right"/>
    </xf>
    <xf numFmtId="0" fontId="12" fillId="22" borderId="103" xfId="0" applyFont="1" applyFill="1" applyBorder="1" applyProtection="1"/>
    <xf numFmtId="0" fontId="12" fillId="0" borderId="28" xfId="0" applyFont="1" applyBorder="1" applyAlignment="1" applyProtection="1">
      <alignment horizontal="right"/>
    </xf>
    <xf numFmtId="37" fontId="12" fillId="0" borderId="111" xfId="0" applyNumberFormat="1" applyFont="1" applyFill="1" applyBorder="1" applyProtection="1"/>
    <xf numFmtId="0" fontId="12" fillId="0" borderId="100" xfId="0" applyFont="1" applyBorder="1" applyAlignment="1" applyProtection="1">
      <alignment horizontal="right"/>
    </xf>
    <xf numFmtId="0" fontId="12" fillId="0" borderId="17" xfId="0" applyFont="1" applyBorder="1" applyAlignment="1" applyProtection="1">
      <alignment horizontal="right"/>
    </xf>
    <xf numFmtId="0" fontId="12" fillId="22" borderId="10" xfId="0" applyFont="1" applyFill="1" applyBorder="1" applyAlignment="1" applyProtection="1">
      <alignment horizontal="right"/>
    </xf>
    <xf numFmtId="0" fontId="12" fillId="22" borderId="119" xfId="0" applyFont="1" applyFill="1" applyBorder="1" applyProtection="1"/>
    <xf numFmtId="0" fontId="12" fillId="22" borderId="31" xfId="0" applyFont="1" applyFill="1" applyBorder="1" applyAlignment="1" applyProtection="1">
      <alignment horizontal="right"/>
    </xf>
    <xf numFmtId="0" fontId="12" fillId="22" borderId="94" xfId="0" applyFont="1" applyFill="1" applyBorder="1" applyProtection="1"/>
    <xf numFmtId="37" fontId="12" fillId="0" borderId="110" xfId="0" applyNumberFormat="1" applyFont="1" applyFill="1" applyBorder="1" applyProtection="1"/>
    <xf numFmtId="0" fontId="12" fillId="0" borderId="98" xfId="0" applyFont="1" applyBorder="1" applyAlignment="1" applyProtection="1">
      <alignment horizontal="right"/>
    </xf>
    <xf numFmtId="0" fontId="12" fillId="0" borderId="15" xfId="0" applyFont="1" applyBorder="1" applyAlignment="1" applyProtection="1">
      <alignment horizontal="right"/>
    </xf>
    <xf numFmtId="0" fontId="12" fillId="0" borderId="96" xfId="0" applyFont="1" applyFill="1" applyBorder="1" applyProtection="1"/>
    <xf numFmtId="0" fontId="12" fillId="0" borderId="99" xfId="0" applyFont="1" applyBorder="1" applyProtection="1"/>
    <xf numFmtId="37" fontId="12" fillId="0" borderId="99" xfId="0" applyNumberFormat="1" applyFont="1" applyFill="1" applyBorder="1" applyProtection="1"/>
    <xf numFmtId="37" fontId="12" fillId="0" borderId="81" xfId="0" applyNumberFormat="1" applyFont="1" applyFill="1" applyBorder="1" applyProtection="1"/>
    <xf numFmtId="0" fontId="12" fillId="0" borderId="145" xfId="0" applyFont="1" applyBorder="1" applyAlignment="1" applyProtection="1">
      <alignment horizontal="right"/>
    </xf>
    <xf numFmtId="0" fontId="12" fillId="0" borderId="146" xfId="0" applyFont="1" applyBorder="1" applyAlignment="1" applyProtection="1">
      <alignment horizontal="right"/>
    </xf>
    <xf numFmtId="0" fontId="12" fillId="0" borderId="147" xfId="0" applyFont="1" applyBorder="1" applyProtection="1"/>
    <xf numFmtId="0" fontId="12" fillId="0" borderId="148" xfId="0" applyFont="1" applyBorder="1" applyProtection="1"/>
    <xf numFmtId="37" fontId="12" fillId="0" borderId="149" xfId="0" applyNumberFormat="1" applyFont="1" applyBorder="1" applyProtection="1"/>
    <xf numFmtId="0" fontId="12" fillId="0" borderId="150" xfId="0" applyFont="1" applyBorder="1" applyProtection="1"/>
    <xf numFmtId="0" fontId="12" fillId="0" borderId="151" xfId="0" applyFont="1" applyBorder="1" applyProtection="1"/>
    <xf numFmtId="0" fontId="12" fillId="0" borderId="111" xfId="0" applyFont="1" applyBorder="1" applyProtection="1"/>
    <xf numFmtId="0" fontId="61" fillId="0" borderId="121" xfId="0" applyFont="1" applyBorder="1" applyAlignment="1">
      <alignment horizontal="center"/>
    </xf>
    <xf numFmtId="0" fontId="12" fillId="21" borderId="128" xfId="0" applyFont="1" applyFill="1" applyBorder="1" applyProtection="1"/>
    <xf numFmtId="5" fontId="12" fillId="0" borderId="128" xfId="0" applyNumberFormat="1" applyFont="1" applyBorder="1" applyProtection="1"/>
    <xf numFmtId="37" fontId="12" fillId="0" borderId="128" xfId="0" applyNumberFormat="1" applyFont="1" applyBorder="1" applyProtection="1"/>
    <xf numFmtId="37" fontId="12" fillId="0" borderId="153" xfId="0" applyNumberFormat="1" applyFont="1" applyFill="1" applyBorder="1" applyProtection="1"/>
    <xf numFmtId="37" fontId="12" fillId="0" borderId="124" xfId="0" applyNumberFormat="1" applyFont="1" applyFill="1" applyBorder="1" applyProtection="1"/>
    <xf numFmtId="37" fontId="12" fillId="0" borderId="128" xfId="0" applyNumberFormat="1" applyFont="1" applyFill="1" applyBorder="1" applyProtection="1"/>
    <xf numFmtId="37" fontId="12" fillId="21" borderId="128" xfId="0" applyNumberFormat="1" applyFont="1" applyFill="1" applyBorder="1" applyProtection="1"/>
    <xf numFmtId="37" fontId="12" fillId="0" borderId="154" xfId="0" applyNumberFormat="1" applyFont="1" applyBorder="1" applyProtection="1"/>
    <xf numFmtId="37" fontId="12" fillId="0" borderId="140" xfId="0" applyNumberFormat="1" applyFont="1" applyBorder="1" applyProtection="1"/>
    <xf numFmtId="0" fontId="54" fillId="0" borderId="0" xfId="0" applyFont="1"/>
    <xf numFmtId="0" fontId="12" fillId="0" borderId="0" xfId="0" applyFont="1" applyFill="1" applyProtection="1"/>
    <xf numFmtId="0" fontId="12" fillId="0" borderId="4" xfId="0" applyFont="1" applyFill="1" applyBorder="1" applyProtection="1"/>
    <xf numFmtId="0" fontId="12" fillId="0" borderId="66" xfId="0" applyFont="1" applyBorder="1" applyAlignment="1" applyProtection="1">
      <alignment horizontal="center"/>
    </xf>
    <xf numFmtId="0" fontId="0" fillId="0" borderId="204" xfId="0" applyBorder="1" applyProtection="1"/>
    <xf numFmtId="0" fontId="0" fillId="0" borderId="205" xfId="0" applyBorder="1" applyProtection="1"/>
    <xf numFmtId="0" fontId="0" fillId="0" borderId="202" xfId="0" applyBorder="1" applyProtection="1"/>
    <xf numFmtId="0" fontId="0" fillId="0" borderId="206" xfId="0" applyBorder="1" applyProtection="1"/>
    <xf numFmtId="0" fontId="24" fillId="0" borderId="10" xfId="0" applyFont="1" applyFill="1" applyBorder="1" applyProtection="1"/>
    <xf numFmtId="164" fontId="12" fillId="0" borderId="136" xfId="0" applyNumberFormat="1" applyFont="1" applyBorder="1" applyAlignment="1" applyProtection="1">
      <alignment horizontal="center"/>
    </xf>
    <xf numFmtId="49" fontId="12" fillId="0" borderId="10" xfId="0" applyNumberFormat="1" applyFont="1" applyBorder="1" applyAlignment="1" applyProtection="1">
      <alignment horizontal="center"/>
    </xf>
    <xf numFmtId="0" fontId="12" fillId="0" borderId="80" xfId="0" applyNumberFormat="1" applyFont="1" applyBorder="1" applyProtection="1"/>
    <xf numFmtId="0" fontId="12" fillId="0" borderId="135" xfId="0" applyFont="1" applyBorder="1" applyAlignment="1" applyProtection="1">
      <alignment horizontal="center"/>
    </xf>
    <xf numFmtId="0" fontId="12" fillId="0" borderId="106" xfId="0" applyFont="1" applyBorder="1" applyAlignment="1" applyProtection="1">
      <alignment horizontal="center"/>
    </xf>
    <xf numFmtId="0" fontId="61" fillId="0" borderId="155" xfId="0" applyFont="1" applyBorder="1" applyAlignment="1">
      <alignment horizontal="center"/>
    </xf>
    <xf numFmtId="0" fontId="12" fillId="0" borderId="156" xfId="0" applyFont="1" applyBorder="1" applyAlignment="1" applyProtection="1">
      <alignment horizontal="center"/>
    </xf>
    <xf numFmtId="0" fontId="12" fillId="0" borderId="95" xfId="0" applyFont="1" applyBorder="1" applyAlignment="1" applyProtection="1">
      <alignment horizontal="center"/>
    </xf>
    <xf numFmtId="0" fontId="12" fillId="0" borderId="157" xfId="0" applyFont="1" applyBorder="1" applyAlignment="1" applyProtection="1">
      <alignment horizontal="center"/>
    </xf>
    <xf numFmtId="0" fontId="61" fillId="0" borderId="89" xfId="0" applyFont="1" applyBorder="1" applyAlignment="1">
      <alignment horizontal="center"/>
    </xf>
    <xf numFmtId="0" fontId="12" fillId="0" borderId="158" xfId="0" applyFont="1" applyFill="1" applyBorder="1" applyProtection="1"/>
    <xf numFmtId="0" fontId="12" fillId="0" borderId="136" xfId="0" applyFont="1" applyFill="1" applyBorder="1" applyProtection="1"/>
    <xf numFmtId="5" fontId="12" fillId="0" borderId="105" xfId="0" applyNumberFormat="1" applyFont="1" applyBorder="1" applyProtection="1"/>
    <xf numFmtId="37" fontId="12" fillId="0" borderId="155" xfId="0" applyNumberFormat="1" applyFont="1" applyFill="1" applyBorder="1" applyProtection="1"/>
    <xf numFmtId="37" fontId="12" fillId="0" borderId="88" xfId="0" applyNumberFormat="1" applyFont="1" applyFill="1" applyBorder="1" applyProtection="1"/>
    <xf numFmtId="37" fontId="12" fillId="0" borderId="101" xfId="0" applyNumberFormat="1" applyFont="1" applyBorder="1" applyProtection="1"/>
    <xf numFmtId="37" fontId="12" fillId="0" borderId="159" xfId="0" applyNumberFormat="1" applyFont="1" applyFill="1" applyBorder="1" applyProtection="1"/>
    <xf numFmtId="37" fontId="12" fillId="0" borderId="107" xfId="0" applyNumberFormat="1" applyFont="1" applyBorder="1" applyProtection="1"/>
    <xf numFmtId="0" fontId="12" fillId="0" borderId="160" xfId="0" applyFont="1" applyBorder="1" applyProtection="1"/>
    <xf numFmtId="164" fontId="12" fillId="0" borderId="161" xfId="0" applyNumberFormat="1" applyFont="1" applyBorder="1" applyAlignment="1" applyProtection="1">
      <alignment horizontal="center"/>
    </xf>
    <xf numFmtId="0" fontId="12" fillId="0" borderId="162" xfId="0" applyFont="1" applyBorder="1" applyAlignment="1" applyProtection="1">
      <alignment horizontal="center"/>
    </xf>
    <xf numFmtId="0" fontId="12" fillId="0" borderId="110" xfId="0" applyFont="1" applyBorder="1" applyAlignment="1" applyProtection="1">
      <alignment horizontal="center"/>
    </xf>
    <xf numFmtId="0" fontId="61" fillId="0" borderId="158" xfId="0" applyFont="1" applyBorder="1" applyAlignment="1"/>
    <xf numFmtId="0" fontId="12" fillId="0" borderId="163" xfId="0" applyFont="1" applyBorder="1" applyAlignment="1" applyProtection="1">
      <alignment horizontal="center"/>
    </xf>
    <xf numFmtId="0" fontId="61" fillId="0" borderId="142" xfId="0" applyFont="1" applyBorder="1" applyAlignment="1">
      <alignment horizontal="center"/>
    </xf>
    <xf numFmtId="0" fontId="62" fillId="0" borderId="80" xfId="0" applyFont="1" applyBorder="1" applyAlignment="1">
      <alignment horizontal="center"/>
    </xf>
    <xf numFmtId="0" fontId="12" fillId="0" borderId="165" xfId="0" applyFont="1" applyBorder="1" applyAlignment="1" applyProtection="1">
      <alignment horizontal="center"/>
    </xf>
    <xf numFmtId="0" fontId="0" fillId="0" borderId="213" xfId="0" applyBorder="1" applyProtection="1"/>
    <xf numFmtId="0" fontId="12" fillId="0" borderId="8" xfId="1" applyFont="1" applyBorder="1" applyProtection="1"/>
    <xf numFmtId="0" fontId="12" fillId="0" borderId="12" xfId="1" applyFont="1" applyBorder="1" applyProtection="1"/>
    <xf numFmtId="0" fontId="12" fillId="0" borderId="3" xfId="1" applyFont="1" applyBorder="1" applyAlignment="1" applyProtection="1">
      <alignment horizontal="center"/>
    </xf>
    <xf numFmtId="0" fontId="12" fillId="0" borderId="0" xfId="1" applyFont="1"/>
    <xf numFmtId="0" fontId="12" fillId="0" borderId="4" xfId="1" applyFont="1" applyBorder="1" applyProtection="1"/>
    <xf numFmtId="0" fontId="12" fillId="0" borderId="25" xfId="1" applyFont="1" applyBorder="1" applyProtection="1"/>
    <xf numFmtId="0" fontId="12" fillId="0" borderId="5" xfId="1" applyFont="1" applyBorder="1" applyProtection="1"/>
    <xf numFmtId="0" fontId="12" fillId="0" borderId="9" xfId="1" applyFont="1" applyBorder="1" applyProtection="1"/>
    <xf numFmtId="0" fontId="12" fillId="0" borderId="26" xfId="1" applyFont="1" applyBorder="1" applyProtection="1"/>
    <xf numFmtId="0" fontId="12" fillId="0" borderId="11" xfId="1" applyFont="1" applyBorder="1" applyAlignment="1" applyProtection="1">
      <alignment horizontal="center"/>
    </xf>
    <xf numFmtId="0" fontId="13" fillId="0" borderId="10" xfId="1" applyFont="1" applyBorder="1" applyAlignment="1" applyProtection="1">
      <alignment horizontal="centerContinuous"/>
    </xf>
    <xf numFmtId="0" fontId="13" fillId="0" borderId="11" xfId="1" applyFont="1" applyBorder="1" applyAlignment="1" applyProtection="1">
      <alignment horizontal="centerContinuous"/>
    </xf>
    <xf numFmtId="0" fontId="12" fillId="0" borderId="4" xfId="1" applyFont="1" applyBorder="1" applyAlignment="1" applyProtection="1">
      <alignment horizontal="left"/>
    </xf>
    <xf numFmtId="0" fontId="12" fillId="0" borderId="0" xfId="1" applyFont="1" applyAlignment="1" applyProtection="1">
      <alignment horizontal="left"/>
    </xf>
    <xf numFmtId="0" fontId="12" fillId="0" borderId="5" xfId="1" applyFont="1" applyBorder="1" applyAlignment="1" applyProtection="1">
      <alignment horizontal="left"/>
    </xf>
    <xf numFmtId="0" fontId="12" fillId="0" borderId="30" xfId="1" applyFont="1" applyBorder="1" applyProtection="1"/>
    <xf numFmtId="0" fontId="12" fillId="0" borderId="27" xfId="1" applyFont="1" applyBorder="1" applyAlignment="1" applyProtection="1">
      <alignment horizontal="center"/>
    </xf>
    <xf numFmtId="0" fontId="12" fillId="0" borderId="31" xfId="1" applyFont="1" applyBorder="1" applyAlignment="1" applyProtection="1">
      <alignment horizontal="center"/>
    </xf>
    <xf numFmtId="0" fontId="12" fillId="0" borderId="28" xfId="1" applyFont="1" applyBorder="1" applyAlignment="1" applyProtection="1">
      <alignment horizontal="center"/>
    </xf>
    <xf numFmtId="0" fontId="12" fillId="0" borderId="29" xfId="1" applyFont="1" applyBorder="1" applyAlignment="1" applyProtection="1">
      <alignment horizontal="center"/>
    </xf>
    <xf numFmtId="0" fontId="12" fillId="0" borderId="0" xfId="1" applyFont="1" applyAlignment="1" applyProtection="1">
      <alignment horizontal="center"/>
    </xf>
    <xf numFmtId="0" fontId="12" fillId="0" borderId="15" xfId="1" applyFont="1" applyBorder="1" applyAlignment="1" applyProtection="1">
      <alignment horizontal="center"/>
    </xf>
    <xf numFmtId="0" fontId="12" fillId="0" borderId="26" xfId="1" applyFont="1" applyBorder="1" applyAlignment="1" applyProtection="1">
      <alignment horizontal="center"/>
    </xf>
    <xf numFmtId="0" fontId="12" fillId="0" borderId="10" xfId="1" applyFont="1" applyBorder="1" applyAlignment="1" applyProtection="1">
      <alignment horizontal="center"/>
    </xf>
    <xf numFmtId="0" fontId="12" fillId="0" borderId="17" xfId="1" applyFont="1" applyBorder="1" applyAlignment="1" applyProtection="1">
      <alignment horizontal="center"/>
    </xf>
    <xf numFmtId="0" fontId="13" fillId="0" borderId="25" xfId="1" applyFont="1" applyBorder="1" applyAlignment="1" applyProtection="1">
      <alignment horizontal="center"/>
    </xf>
    <xf numFmtId="0" fontId="12" fillId="0" borderId="0" xfId="1" applyFont="1" applyProtection="1"/>
    <xf numFmtId="165" fontId="12" fillId="0" borderId="15" xfId="1" applyNumberFormat="1" applyFont="1" applyBorder="1" applyAlignment="1" applyProtection="1">
      <alignment horizontal="center"/>
    </xf>
    <xf numFmtId="165" fontId="12" fillId="0" borderId="0" xfId="1" applyNumberFormat="1" applyFont="1" applyProtection="1"/>
    <xf numFmtId="165" fontId="12" fillId="0" borderId="0" xfId="1" applyNumberFormat="1" applyFont="1" applyAlignment="1" applyProtection="1">
      <alignment horizontal="center"/>
    </xf>
    <xf numFmtId="0" fontId="12" fillId="0" borderId="5" xfId="1" applyFont="1" applyBorder="1" applyAlignment="1" applyProtection="1">
      <alignment horizontal="center"/>
    </xf>
    <xf numFmtId="0" fontId="14" fillId="0" borderId="5" xfId="1" applyFont="1" applyBorder="1" applyProtection="1"/>
    <xf numFmtId="0" fontId="12" fillId="0" borderId="4" xfId="1" applyFont="1" applyBorder="1" applyAlignment="1" applyProtection="1">
      <alignment horizontal="center"/>
    </xf>
    <xf numFmtId="0" fontId="12" fillId="0" borderId="25" xfId="1" applyFont="1" applyBorder="1" applyAlignment="1" applyProtection="1">
      <alignment horizontal="left"/>
    </xf>
    <xf numFmtId="0" fontId="12" fillId="0" borderId="15" xfId="1" applyFont="1" applyBorder="1" applyProtection="1"/>
    <xf numFmtId="0" fontId="53" fillId="0" borderId="5" xfId="1" applyFont="1" applyBorder="1" applyProtection="1"/>
    <xf numFmtId="0" fontId="12" fillId="0" borderId="36" xfId="1" applyFont="1" applyBorder="1" applyProtection="1"/>
    <xf numFmtId="0" fontId="12" fillId="0" borderId="1" xfId="1" applyFont="1" applyBorder="1" applyProtection="1"/>
    <xf numFmtId="0" fontId="12" fillId="0" borderId="35" xfId="1" applyFont="1" applyBorder="1" applyProtection="1"/>
    <xf numFmtId="0" fontId="14" fillId="0" borderId="7" xfId="1" applyFont="1" applyBorder="1" applyProtection="1"/>
    <xf numFmtId="0" fontId="14" fillId="0" borderId="0" xfId="1" applyFont="1" applyProtection="1"/>
    <xf numFmtId="0" fontId="12" fillId="0" borderId="0" xfId="1" applyFont="1" applyAlignment="1" applyProtection="1">
      <alignment horizontal="centerContinuous"/>
    </xf>
    <xf numFmtId="0" fontId="12" fillId="0" borderId="31" xfId="1" applyFont="1" applyBorder="1" applyProtection="1"/>
    <xf numFmtId="0" fontId="12" fillId="0" borderId="29" xfId="1" applyFont="1" applyBorder="1" applyProtection="1"/>
    <xf numFmtId="0" fontId="13" fillId="0" borderId="4" xfId="1" applyFont="1" applyBorder="1" applyAlignment="1" applyProtection="1">
      <alignment horizontal="centerContinuous"/>
    </xf>
    <xf numFmtId="0" fontId="13" fillId="0" borderId="0" xfId="1" applyFont="1" applyAlignment="1" applyProtection="1">
      <alignment horizontal="centerContinuous"/>
    </xf>
    <xf numFmtId="0" fontId="13" fillId="0" borderId="5" xfId="1" applyFont="1" applyBorder="1" applyAlignment="1" applyProtection="1">
      <alignment horizontal="centerContinuous"/>
    </xf>
    <xf numFmtId="0" fontId="13" fillId="0" borderId="25" xfId="1" applyFont="1" applyBorder="1" applyProtection="1"/>
    <xf numFmtId="0" fontId="12" fillId="0" borderId="0" xfId="1"/>
    <xf numFmtId="0" fontId="22" fillId="0" borderId="8" xfId="1" applyFont="1" applyBorder="1"/>
    <xf numFmtId="0" fontId="8" fillId="0" borderId="12" xfId="1" applyFont="1" applyBorder="1"/>
    <xf numFmtId="0" fontId="8" fillId="0" borderId="24" xfId="1" applyFont="1" applyBorder="1"/>
    <xf numFmtId="0" fontId="8" fillId="0" borderId="2" xfId="1" applyFont="1" applyBorder="1"/>
    <xf numFmtId="0" fontId="8" fillId="0" borderId="13" xfId="1" applyFont="1" applyBorder="1"/>
    <xf numFmtId="0" fontId="12" fillId="0" borderId="3" xfId="1" applyFont="1" applyBorder="1"/>
    <xf numFmtId="0" fontId="8" fillId="0" borderId="4" xfId="1" applyFont="1" applyBorder="1"/>
    <xf numFmtId="0" fontId="12" fillId="0" borderId="25" xfId="1" applyFont="1" applyBorder="1"/>
    <xf numFmtId="0" fontId="8" fillId="0" borderId="19" xfId="1" applyFont="1" applyBorder="1" applyAlignment="1">
      <alignment horizontal="center"/>
    </xf>
    <xf numFmtId="0" fontId="8" fillId="0" borderId="0" xfId="1" applyFont="1"/>
    <xf numFmtId="0" fontId="8" fillId="0" borderId="15" xfId="1" applyFont="1" applyBorder="1"/>
    <xf numFmtId="0" fontId="8" fillId="0" borderId="5" xfId="1" applyFont="1" applyBorder="1"/>
    <xf numFmtId="0" fontId="8" fillId="0" borderId="9" xfId="1" applyFont="1" applyBorder="1"/>
    <xf numFmtId="0" fontId="8" fillId="0" borderId="10" xfId="1" applyFont="1" applyBorder="1"/>
    <xf numFmtId="0" fontId="8" fillId="0" borderId="21" xfId="1" applyFont="1" applyBorder="1" applyAlignment="1">
      <alignment horizontal="center"/>
    </xf>
    <xf numFmtId="0" fontId="12" fillId="0" borderId="10" xfId="1" applyFont="1" applyBorder="1"/>
    <xf numFmtId="164" fontId="12" fillId="0" borderId="17" xfId="1" applyNumberFormat="1" applyFont="1" applyBorder="1" applyAlignment="1" applyProtection="1">
      <alignment horizontal="center"/>
    </xf>
    <xf numFmtId="49" fontId="12" fillId="0" borderId="22" xfId="1" applyNumberFormat="1" applyFont="1" applyBorder="1"/>
    <xf numFmtId="0" fontId="21" fillId="0" borderId="9" xfId="1" applyFont="1" applyBorder="1" applyAlignment="1">
      <alignment horizontal="centerContinuous"/>
    </xf>
    <xf numFmtId="0" fontId="8" fillId="0" borderId="10" xfId="1" applyFont="1" applyBorder="1" applyAlignment="1">
      <alignment horizontal="centerContinuous"/>
    </xf>
    <xf numFmtId="0" fontId="8" fillId="0" borderId="11" xfId="1" applyFont="1" applyBorder="1" applyAlignment="1">
      <alignment horizontal="centerContinuous"/>
    </xf>
    <xf numFmtId="0" fontId="8" fillId="0" borderId="18" xfId="1" applyFont="1" applyBorder="1" applyAlignment="1">
      <alignment horizontal="center"/>
    </xf>
    <xf numFmtId="0" fontId="8" fillId="0" borderId="0" xfId="1" applyFont="1" applyAlignment="1">
      <alignment horizontal="centerContinuous"/>
    </xf>
    <xf numFmtId="0" fontId="8" fillId="0" borderId="19" xfId="1" applyFont="1" applyBorder="1" applyAlignment="1">
      <alignment horizontal="centerContinuous"/>
    </xf>
    <xf numFmtId="0" fontId="8" fillId="0" borderId="16" xfId="1" applyFont="1" applyBorder="1" applyAlignment="1">
      <alignment horizontal="centerContinuous"/>
    </xf>
    <xf numFmtId="0" fontId="8" fillId="0" borderId="20" xfId="1" applyFont="1" applyBorder="1" applyAlignment="1">
      <alignment horizontal="center"/>
    </xf>
    <xf numFmtId="0" fontId="8" fillId="0" borderId="21" xfId="1" applyFont="1" applyBorder="1" applyAlignment="1">
      <alignment horizontal="centerContinuous"/>
    </xf>
    <xf numFmtId="0" fontId="8" fillId="0" borderId="22" xfId="1" applyFont="1" applyBorder="1" applyAlignment="1">
      <alignment horizontal="centerContinuous"/>
    </xf>
    <xf numFmtId="0" fontId="8" fillId="0" borderId="20" xfId="1" applyFont="1" applyBorder="1"/>
    <xf numFmtId="0" fontId="21" fillId="0" borderId="10" xfId="1" applyFont="1" applyBorder="1" applyAlignment="1">
      <alignment horizontal="center"/>
    </xf>
    <xf numFmtId="0" fontId="8" fillId="19" borderId="21" xfId="1" applyFont="1" applyFill="1" applyBorder="1" applyAlignment="1">
      <alignment horizontal="centerContinuous"/>
    </xf>
    <xf numFmtId="39" fontId="8" fillId="19" borderId="22" xfId="1" applyNumberFormat="1" applyFont="1" applyFill="1" applyBorder="1" applyAlignment="1" applyProtection="1">
      <alignment horizontal="centerContinuous"/>
    </xf>
    <xf numFmtId="0" fontId="8" fillId="0" borderId="10" xfId="1" applyFont="1" applyBorder="1" applyAlignment="1">
      <alignment horizontal="left"/>
    </xf>
    <xf numFmtId="0" fontId="8" fillId="0" borderId="21" xfId="1" applyFont="1" applyBorder="1" applyAlignment="1">
      <alignment horizontal="center" wrapText="1"/>
    </xf>
    <xf numFmtId="5" fontId="8" fillId="0" borderId="17" xfId="1" applyNumberFormat="1" applyFont="1" applyBorder="1" applyProtection="1"/>
    <xf numFmtId="5" fontId="8" fillId="0" borderId="22" xfId="1" applyNumberFormat="1" applyFont="1" applyBorder="1" applyProtection="1"/>
    <xf numFmtId="37" fontId="8" fillId="0" borderId="17" xfId="1" applyNumberFormat="1" applyFont="1" applyBorder="1" applyProtection="1"/>
    <xf numFmtId="37" fontId="8" fillId="0" borderId="22" xfId="1" applyNumberFormat="1" applyFont="1" applyBorder="1" applyProtection="1"/>
    <xf numFmtId="37" fontId="8" fillId="0" borderId="21" xfId="1" applyNumberFormat="1" applyFont="1" applyBorder="1" applyProtection="1"/>
    <xf numFmtId="0" fontId="8" fillId="0" borderId="20" xfId="1" applyFont="1" applyFill="1" applyBorder="1"/>
    <xf numFmtId="0" fontId="8" fillId="0" borderId="10" xfId="1" applyFont="1" applyFill="1" applyBorder="1" applyAlignment="1">
      <alignment horizontal="left"/>
    </xf>
    <xf numFmtId="0" fontId="8" fillId="0" borderId="10" xfId="1" applyFont="1" applyFill="1" applyBorder="1" applyAlignment="1">
      <alignment horizontal="centerContinuous"/>
    </xf>
    <xf numFmtId="0" fontId="21" fillId="0" borderId="10" xfId="1" applyFont="1" applyFill="1" applyBorder="1" applyAlignment="1">
      <alignment horizontal="center"/>
    </xf>
    <xf numFmtId="0" fontId="8" fillId="0" borderId="1" xfId="1" applyFont="1" applyFill="1" applyBorder="1" applyAlignment="1">
      <alignment horizontal="left"/>
    </xf>
    <xf numFmtId="0" fontId="8" fillId="0" borderId="1" xfId="1" applyFont="1" applyFill="1" applyBorder="1" applyAlignment="1">
      <alignment horizontal="centerContinuous"/>
    </xf>
    <xf numFmtId="0" fontId="8" fillId="0" borderId="38" xfId="1" applyFont="1" applyBorder="1" applyAlignment="1">
      <alignment horizontal="centerContinuous" wrapText="1"/>
    </xf>
    <xf numFmtId="5" fontId="8" fillId="0" borderId="38" xfId="1" applyNumberFormat="1" applyFont="1" applyBorder="1" applyAlignment="1" applyProtection="1">
      <alignment horizontal="right"/>
    </xf>
    <xf numFmtId="0" fontId="8" fillId="0" borderId="0" xfId="1" applyFont="1" applyBorder="1"/>
    <xf numFmtId="0" fontId="8" fillId="0" borderId="0" xfId="1" applyFont="1" applyBorder="1" applyAlignment="1">
      <alignment horizontal="left"/>
    </xf>
    <xf numFmtId="0" fontId="8" fillId="0" borderId="0" xfId="1" applyFont="1" applyBorder="1" applyAlignment="1">
      <alignment horizontal="centerContinuous"/>
    </xf>
    <xf numFmtId="0" fontId="8" fillId="0" borderId="0" xfId="1" applyFont="1" applyBorder="1" applyAlignment="1">
      <alignment horizontal="centerContinuous" wrapText="1"/>
    </xf>
    <xf numFmtId="5" fontId="8" fillId="0" borderId="0" xfId="1" applyNumberFormat="1" applyFont="1" applyBorder="1" applyAlignment="1" applyProtection="1">
      <alignment horizontal="right"/>
    </xf>
    <xf numFmtId="0" fontId="8" fillId="0" borderId="0" xfId="1" applyFont="1" applyAlignment="1">
      <alignment horizontal="left"/>
    </xf>
    <xf numFmtId="37" fontId="8" fillId="0" borderId="0" xfId="1" applyNumberFormat="1" applyFont="1" applyAlignment="1" applyProtection="1">
      <alignment horizontal="centerContinuous"/>
    </xf>
    <xf numFmtId="0" fontId="12" fillId="0" borderId="0" xfId="1" applyFont="1" applyAlignment="1">
      <alignment horizontal="centerContinuous"/>
    </xf>
    <xf numFmtId="37" fontId="8" fillId="0" borderId="0" xfId="1" applyNumberFormat="1" applyFont="1" applyProtection="1"/>
    <xf numFmtId="0" fontId="8" fillId="0" borderId="8" xfId="1" applyFont="1" applyBorder="1"/>
    <xf numFmtId="0" fontId="8" fillId="0" borderId="3" xfId="1" applyFont="1" applyBorder="1"/>
    <xf numFmtId="0" fontId="8" fillId="0" borderId="25" xfId="1" applyFont="1" applyBorder="1"/>
    <xf numFmtId="0" fontId="8" fillId="0" borderId="26" xfId="1" applyFont="1" applyBorder="1"/>
    <xf numFmtId="164" fontId="12" fillId="0" borderId="26" xfId="1" applyNumberFormat="1" applyFont="1" applyBorder="1" applyAlignment="1" applyProtection="1">
      <alignment horizontal="center"/>
    </xf>
    <xf numFmtId="49" fontId="12" fillId="0" borderId="22" xfId="1" applyNumberFormat="1" applyFont="1" applyBorder="1" applyAlignment="1" applyProtection="1">
      <alignment horizontal="center"/>
    </xf>
    <xf numFmtId="0" fontId="21" fillId="0" borderId="10" xfId="1" applyFont="1" applyBorder="1" applyAlignment="1">
      <alignment horizontal="centerContinuous"/>
    </xf>
    <xf numFmtId="0" fontId="8" fillId="0" borderId="18" xfId="1" applyFont="1" applyBorder="1"/>
    <xf numFmtId="0" fontId="8" fillId="0" borderId="21" xfId="1" applyFont="1" applyFill="1" applyBorder="1"/>
    <xf numFmtId="0" fontId="8" fillId="0" borderId="21" xfId="1" applyFont="1" applyFill="1" applyBorder="1" applyAlignment="1">
      <alignment horizontal="centerContinuous"/>
    </xf>
    <xf numFmtId="39" fontId="8" fillId="0" borderId="22" xfId="1" applyNumberFormat="1" applyFont="1" applyFill="1" applyBorder="1" applyAlignment="1" applyProtection="1">
      <alignment horizontal="centerContinuous"/>
    </xf>
    <xf numFmtId="0" fontId="8" fillId="0" borderId="21" xfId="1" applyFont="1" applyFill="1" applyBorder="1" applyAlignment="1">
      <alignment horizontal="center"/>
    </xf>
    <xf numFmtId="5" fontId="8" fillId="0" borderId="21" xfId="1" applyNumberFormat="1" applyFont="1" applyFill="1" applyBorder="1" applyProtection="1"/>
    <xf numFmtId="5" fontId="8" fillId="0" borderId="22" xfId="1" applyNumberFormat="1" applyFont="1" applyFill="1" applyBorder="1" applyProtection="1"/>
    <xf numFmtId="37" fontId="8" fillId="0" borderId="21" xfId="1" applyNumberFormat="1" applyFont="1" applyFill="1" applyBorder="1" applyProtection="1"/>
    <xf numFmtId="37" fontId="8" fillId="0" borderId="22" xfId="1" applyNumberFormat="1" applyFont="1" applyFill="1" applyBorder="1" applyProtection="1"/>
    <xf numFmtId="0" fontId="8" fillId="0" borderId="0" xfId="1" applyFont="1" applyFill="1" applyAlignment="1">
      <alignment horizontal="left"/>
    </xf>
    <xf numFmtId="0" fontId="8" fillId="0" borderId="0" xfId="1" applyFont="1" applyFill="1" applyAlignment="1">
      <alignment horizontal="centerContinuous"/>
    </xf>
    <xf numFmtId="0" fontId="8" fillId="0" borderId="19" xfId="1" applyFont="1" applyFill="1" applyBorder="1"/>
    <xf numFmtId="37" fontId="8" fillId="0" borderId="19" xfId="1" applyNumberFormat="1" applyFont="1" applyFill="1" applyBorder="1" applyProtection="1"/>
    <xf numFmtId="37" fontId="8" fillId="0" borderId="16" xfId="1" applyNumberFormat="1" applyFont="1" applyFill="1" applyBorder="1" applyProtection="1"/>
    <xf numFmtId="37" fontId="8" fillId="0" borderId="5" xfId="1" applyNumberFormat="1" applyFont="1" applyBorder="1" applyProtection="1"/>
    <xf numFmtId="0" fontId="8" fillId="0" borderId="6" xfId="1" applyFont="1" applyBorder="1"/>
    <xf numFmtId="0" fontId="8" fillId="0" borderId="1" xfId="1" applyFont="1" applyBorder="1"/>
    <xf numFmtId="0" fontId="8" fillId="0" borderId="1" xfId="1" applyFont="1" applyBorder="1" applyAlignment="1">
      <alignment horizontal="centerContinuous"/>
    </xf>
    <xf numFmtId="37" fontId="8" fillId="0" borderId="1" xfId="1" applyNumberFormat="1" applyFont="1" applyBorder="1" applyProtection="1"/>
    <xf numFmtId="37" fontId="8" fillId="0" borderId="7" xfId="1" applyNumberFormat="1" applyFont="1" applyBorder="1" applyProtection="1"/>
    <xf numFmtId="0" fontId="8" fillId="0" borderId="21" xfId="1" applyFont="1" applyBorder="1"/>
    <xf numFmtId="5" fontId="8" fillId="0" borderId="21" xfId="1" applyNumberFormat="1" applyFont="1" applyBorder="1" applyProtection="1"/>
    <xf numFmtId="0" fontId="60" fillId="0" borderId="21" xfId="1" applyFont="1" applyBorder="1" applyAlignment="1">
      <alignment horizontal="center"/>
    </xf>
    <xf numFmtId="39" fontId="8" fillId="19" borderId="208" xfId="1" applyNumberFormat="1" applyFont="1" applyFill="1" applyBorder="1" applyAlignment="1" applyProtection="1">
      <alignment horizontal="centerContinuous"/>
    </xf>
    <xf numFmtId="5" fontId="8" fillId="0" borderId="37" xfId="1" applyNumberFormat="1" applyFont="1" applyBorder="1" applyProtection="1"/>
    <xf numFmtId="0" fontId="12" fillId="0" borderId="0" xfId="1" applyFill="1"/>
    <xf numFmtId="0" fontId="8" fillId="0" borderId="0" xfId="1" applyFont="1" applyFill="1"/>
    <xf numFmtId="0" fontId="8" fillId="0" borderId="8" xfId="1" applyFont="1" applyFill="1" applyBorder="1"/>
    <xf numFmtId="0" fontId="8" fillId="0" borderId="4" xfId="1" applyFont="1" applyFill="1" applyBorder="1"/>
    <xf numFmtId="0" fontId="8" fillId="0" borderId="9" xfId="1" applyFont="1" applyFill="1" applyBorder="1"/>
    <xf numFmtId="0" fontId="21" fillId="0" borderId="9" xfId="1" applyFont="1" applyFill="1" applyBorder="1" applyAlignment="1">
      <alignment horizontal="centerContinuous"/>
    </xf>
    <xf numFmtId="0" fontId="8" fillId="0" borderId="18" xfId="1" applyFont="1" applyFill="1" applyBorder="1"/>
    <xf numFmtId="0" fontId="8" fillId="0" borderId="0" xfId="1" applyFont="1" applyFill="1" applyAlignment="1"/>
    <xf numFmtId="37" fontId="8" fillId="0" borderId="19" xfId="1" applyNumberFormat="1" applyFont="1" applyBorder="1" applyAlignment="1" applyProtection="1">
      <alignment horizontal="centerContinuous"/>
    </xf>
    <xf numFmtId="37" fontId="8" fillId="0" borderId="16" xfId="1" applyNumberFormat="1" applyFont="1" applyBorder="1" applyAlignment="1" applyProtection="1">
      <alignment horizontal="centerContinuous"/>
    </xf>
    <xf numFmtId="0" fontId="8" fillId="0" borderId="10" xfId="1" applyFont="1" applyFill="1" applyBorder="1" applyAlignment="1"/>
    <xf numFmtId="37" fontId="8" fillId="0" borderId="5" xfId="1" applyNumberFormat="1" applyFont="1" applyBorder="1" applyAlignment="1" applyProtection="1">
      <alignment horizontal="centerContinuous"/>
    </xf>
    <xf numFmtId="0" fontId="21" fillId="0" borderId="0" xfId="1" applyFont="1" applyAlignment="1">
      <alignment horizontal="left"/>
    </xf>
    <xf numFmtId="37" fontId="8" fillId="0" borderId="1" xfId="1" applyNumberFormat="1" applyFont="1" applyBorder="1" applyAlignment="1" applyProtection="1">
      <alignment horizontal="centerContinuous"/>
    </xf>
    <xf numFmtId="37" fontId="8" fillId="0" borderId="7" xfId="1" applyNumberFormat="1" applyFont="1" applyBorder="1" applyAlignment="1" applyProtection="1">
      <alignment horizontal="centerContinuous"/>
    </xf>
    <xf numFmtId="0" fontId="8" fillId="0" borderId="8" xfId="1" applyFont="1" applyBorder="1" applyProtection="1"/>
    <xf numFmtId="0" fontId="8" fillId="0" borderId="12" xfId="1" applyFont="1" applyBorder="1" applyProtection="1"/>
    <xf numFmtId="0" fontId="8" fillId="0" borderId="24" xfId="1" applyFont="1" applyBorder="1" applyProtection="1"/>
    <xf numFmtId="0" fontId="8" fillId="0" borderId="2" xfId="1" applyFont="1" applyBorder="1" applyProtection="1"/>
    <xf numFmtId="0" fontId="8" fillId="0" borderId="3" xfId="1" applyFont="1" applyBorder="1" applyProtection="1"/>
    <xf numFmtId="0" fontId="12" fillId="0" borderId="2" xfId="1" applyFont="1" applyBorder="1" applyProtection="1"/>
    <xf numFmtId="0" fontId="8" fillId="0" borderId="14" xfId="1" applyFont="1" applyBorder="1" applyProtection="1"/>
    <xf numFmtId="0" fontId="8" fillId="0" borderId="3" xfId="1" applyFont="1" applyBorder="1" applyAlignment="1" applyProtection="1">
      <alignment horizontal="center"/>
    </xf>
    <xf numFmtId="0" fontId="8" fillId="0" borderId="4" xfId="1" applyFont="1" applyBorder="1" applyProtection="1"/>
    <xf numFmtId="0" fontId="8" fillId="0" borderId="19" xfId="1" applyFont="1" applyBorder="1" applyAlignment="1" applyProtection="1">
      <alignment horizontal="center"/>
    </xf>
    <xf numFmtId="0" fontId="8" fillId="0" borderId="0" xfId="1" applyFont="1" applyProtection="1"/>
    <xf numFmtId="0" fontId="8" fillId="0" borderId="25" xfId="1" applyFont="1" applyBorder="1" applyProtection="1"/>
    <xf numFmtId="0" fontId="8" fillId="0" borderId="5" xfId="1" applyFont="1" applyBorder="1" applyProtection="1"/>
    <xf numFmtId="0" fontId="8" fillId="0" borderId="19" xfId="1" applyFont="1" applyBorder="1" applyProtection="1"/>
    <xf numFmtId="0" fontId="8" fillId="0" borderId="16" xfId="1" applyFont="1" applyBorder="1" applyProtection="1"/>
    <xf numFmtId="0" fontId="8" fillId="0" borderId="9" xfId="1" applyFont="1" applyBorder="1" applyProtection="1"/>
    <xf numFmtId="0" fontId="8" fillId="0" borderId="10" xfId="1" applyFont="1" applyBorder="1" applyProtection="1"/>
    <xf numFmtId="0" fontId="8" fillId="0" borderId="21" xfId="1" applyFont="1" applyBorder="1" applyAlignment="1" applyProtection="1">
      <alignment horizontal="center"/>
    </xf>
    <xf numFmtId="0" fontId="8" fillId="0" borderId="26" xfId="1" applyFont="1" applyBorder="1" applyProtection="1"/>
    <xf numFmtId="0" fontId="12" fillId="0" borderId="10" xfId="1" applyFont="1" applyBorder="1" applyProtection="1"/>
    <xf numFmtId="0" fontId="8" fillId="0" borderId="21" xfId="1" applyFont="1" applyBorder="1" applyProtection="1"/>
    <xf numFmtId="49" fontId="12" fillId="0" borderId="21" xfId="1" applyNumberFormat="1" applyFont="1" applyBorder="1" applyAlignment="1" applyProtection="1">
      <alignment horizontal="center"/>
    </xf>
    <xf numFmtId="0" fontId="8" fillId="0" borderId="11" xfId="1" applyFont="1" applyBorder="1" applyProtection="1"/>
    <xf numFmtId="0" fontId="8" fillId="0" borderId="9" xfId="1" applyFont="1" applyBorder="1" applyAlignment="1" applyProtection="1">
      <alignment horizontal="centerContinuous"/>
    </xf>
    <xf numFmtId="0" fontId="8" fillId="0" borderId="10" xfId="1" applyFont="1" applyBorder="1" applyAlignment="1" applyProtection="1">
      <alignment horizontal="centerContinuous"/>
    </xf>
    <xf numFmtId="0" fontId="8" fillId="0" borderId="11" xfId="1" applyFont="1" applyBorder="1" applyAlignment="1" applyProtection="1">
      <alignment horizontal="centerContinuous"/>
    </xf>
    <xf numFmtId="0" fontId="8" fillId="0" borderId="0" xfId="1" applyFont="1" applyAlignment="1" applyProtection="1">
      <alignment horizontal="centerContinuous"/>
    </xf>
    <xf numFmtId="0" fontId="8" fillId="0" borderId="4" xfId="1" applyFont="1" applyBorder="1" applyAlignment="1" applyProtection="1">
      <alignment horizontal="centerContinuous"/>
    </xf>
    <xf numFmtId="0" fontId="8" fillId="0" borderId="18" xfId="1" applyFont="1" applyBorder="1" applyProtection="1"/>
    <xf numFmtId="0" fontId="8" fillId="0" borderId="0" xfId="1" applyFont="1" applyAlignment="1" applyProtection="1">
      <alignment horizontal="center"/>
    </xf>
    <xf numFmtId="0" fontId="8" fillId="0" borderId="16" xfId="1" applyFont="1" applyBorder="1" applyAlignment="1" applyProtection="1">
      <alignment horizontal="center"/>
    </xf>
    <xf numFmtId="0" fontId="8" fillId="0" borderId="20" xfId="1" applyFont="1" applyBorder="1" applyProtection="1"/>
    <xf numFmtId="0" fontId="8" fillId="0" borderId="21" xfId="1" applyFont="1" applyBorder="1" applyAlignment="1" applyProtection="1">
      <alignment horizontal="centerContinuous"/>
    </xf>
    <xf numFmtId="0" fontId="8" fillId="0" borderId="22" xfId="1" applyFont="1" applyBorder="1" applyAlignment="1" applyProtection="1">
      <alignment horizontal="centerContinuous"/>
    </xf>
    <xf numFmtId="39" fontId="8" fillId="0" borderId="0" xfId="1" applyNumberFormat="1" applyFont="1" applyAlignment="1" applyProtection="1">
      <alignment horizontal="centerContinuous"/>
    </xf>
    <xf numFmtId="49" fontId="8" fillId="0" borderId="20" xfId="1" applyNumberFormat="1" applyFont="1" applyBorder="1" applyAlignment="1" applyProtection="1">
      <alignment horizontal="center"/>
    </xf>
    <xf numFmtId="0" fontId="8" fillId="0" borderId="10" xfId="1" applyFont="1" applyBorder="1" applyAlignment="1" applyProtection="1">
      <alignment horizontal="left"/>
    </xf>
    <xf numFmtId="5" fontId="8" fillId="0" borderId="21" xfId="1" applyNumberFormat="1" applyFont="1" applyBorder="1" applyAlignment="1" applyProtection="1"/>
    <xf numFmtId="5" fontId="8" fillId="0" borderId="22" xfId="1" applyNumberFormat="1" applyFont="1" applyBorder="1" applyAlignment="1" applyProtection="1"/>
    <xf numFmtId="0" fontId="21" fillId="0" borderId="10" xfId="1" applyFont="1" applyBorder="1" applyAlignment="1" applyProtection="1">
      <alignment horizontal="center"/>
    </xf>
    <xf numFmtId="0" fontId="8" fillId="4" borderId="21" xfId="1" applyFont="1" applyFill="1" applyBorder="1" applyProtection="1"/>
    <xf numFmtId="0" fontId="8" fillId="4" borderId="22" xfId="1" applyFont="1" applyFill="1" applyBorder="1" applyProtection="1"/>
    <xf numFmtId="37" fontId="8" fillId="4" borderId="21" xfId="1" applyNumberFormat="1" applyFont="1" applyFill="1" applyBorder="1" applyProtection="1"/>
    <xf numFmtId="37" fontId="8" fillId="4" borderId="22" xfId="1" applyNumberFormat="1" applyFont="1" applyFill="1" applyBorder="1" applyProtection="1"/>
    <xf numFmtId="0" fontId="12" fillId="0" borderId="0" xfId="1" applyAlignment="1">
      <alignment wrapText="1"/>
    </xf>
    <xf numFmtId="37" fontId="8" fillId="0" borderId="21" xfId="1" applyNumberFormat="1" applyFont="1" applyBorder="1" applyAlignment="1" applyProtection="1">
      <alignment horizontal="centerContinuous"/>
    </xf>
    <xf numFmtId="37" fontId="8" fillId="0" borderId="11" xfId="1" applyNumberFormat="1" applyFont="1" applyBorder="1" applyAlignment="1" applyProtection="1">
      <alignment horizontal="centerContinuous"/>
    </xf>
    <xf numFmtId="37" fontId="8" fillId="0" borderId="26" xfId="1" applyNumberFormat="1" applyFont="1" applyBorder="1" applyAlignment="1" applyProtection="1">
      <alignment horizontal="centerContinuous"/>
    </xf>
    <xf numFmtId="0" fontId="8" fillId="0" borderId="29" xfId="1" applyFont="1" applyBorder="1" applyProtection="1"/>
    <xf numFmtId="0" fontId="8" fillId="0" borderId="33" xfId="1" applyFont="1" applyBorder="1" applyProtection="1"/>
    <xf numFmtId="37" fontId="8" fillId="0" borderId="39" xfId="1" applyNumberFormat="1" applyFont="1" applyBorder="1" applyAlignment="1" applyProtection="1">
      <alignment horizontal="centerContinuous"/>
    </xf>
    <xf numFmtId="0" fontId="8" fillId="0" borderId="18" xfId="1" applyFont="1" applyBorder="1" applyAlignment="1" applyProtection="1">
      <alignment horizontal="center"/>
    </xf>
    <xf numFmtId="37" fontId="8" fillId="0" borderId="19" xfId="1" applyNumberFormat="1" applyFont="1" applyBorder="1" applyAlignment="1" applyProtection="1">
      <alignment horizontal="center"/>
    </xf>
    <xf numFmtId="0" fontId="8" fillId="0" borderId="15" xfId="1" applyFont="1" applyBorder="1" applyAlignment="1" applyProtection="1">
      <alignment horizontal="center"/>
    </xf>
    <xf numFmtId="0" fontId="8" fillId="0" borderId="25" xfId="1" applyFont="1" applyBorder="1" applyAlignment="1" applyProtection="1">
      <alignment horizontal="center"/>
    </xf>
    <xf numFmtId="37" fontId="8" fillId="0" borderId="19" xfId="1" applyNumberFormat="1" applyFont="1" applyBorder="1" applyProtection="1"/>
    <xf numFmtId="37" fontId="8" fillId="0" borderId="16" xfId="1" applyNumberFormat="1" applyFont="1" applyBorder="1" applyProtection="1"/>
    <xf numFmtId="37" fontId="8" fillId="0" borderId="15" xfId="1" applyNumberFormat="1" applyFont="1" applyBorder="1" applyProtection="1"/>
    <xf numFmtId="0" fontId="8" fillId="0" borderId="10" xfId="1" applyFont="1" applyBorder="1" applyAlignment="1" applyProtection="1">
      <alignment horizontal="center"/>
    </xf>
    <xf numFmtId="37" fontId="8" fillId="0" borderId="21" xfId="1" applyNumberFormat="1" applyFont="1" applyBorder="1" applyAlignment="1" applyProtection="1">
      <alignment horizontal="center"/>
    </xf>
    <xf numFmtId="37" fontId="8" fillId="0" borderId="22" xfId="1" applyNumberFormat="1" applyFont="1" applyBorder="1" applyAlignment="1" applyProtection="1">
      <alignment horizontal="center"/>
    </xf>
    <xf numFmtId="0" fontId="8" fillId="0" borderId="20" xfId="1" applyFont="1" applyBorder="1" applyAlignment="1" applyProtection="1">
      <alignment horizontal="center"/>
    </xf>
    <xf numFmtId="0" fontId="8" fillId="0" borderId="26" xfId="1" applyFont="1" applyBorder="1" applyAlignment="1" applyProtection="1">
      <alignment horizontal="center"/>
    </xf>
    <xf numFmtId="37" fontId="8" fillId="0" borderId="17" xfId="1" applyNumberFormat="1" applyFont="1" applyBorder="1" applyAlignment="1" applyProtection="1">
      <alignment horizontal="center"/>
    </xf>
    <xf numFmtId="0" fontId="8" fillId="4" borderId="20" xfId="1" applyFont="1" applyFill="1" applyBorder="1" applyAlignment="1" applyProtection="1">
      <alignment horizontal="centerContinuous"/>
    </xf>
    <xf numFmtId="0" fontId="8" fillId="4" borderId="26" xfId="1" applyFont="1" applyFill="1" applyBorder="1" applyAlignment="1" applyProtection="1">
      <alignment horizontal="centerContinuous"/>
    </xf>
    <xf numFmtId="0" fontId="8" fillId="4" borderId="10" xfId="1" applyFont="1" applyFill="1" applyBorder="1" applyAlignment="1" applyProtection="1">
      <alignment horizontal="centerContinuous"/>
    </xf>
    <xf numFmtId="37" fontId="8" fillId="4" borderId="17" xfId="1" applyNumberFormat="1" applyFont="1" applyFill="1" applyBorder="1" applyProtection="1"/>
    <xf numFmtId="0" fontId="8" fillId="0" borderId="22" xfId="1" applyFont="1" applyBorder="1" applyProtection="1"/>
    <xf numFmtId="5" fontId="8" fillId="0" borderId="20" xfId="1" applyNumberFormat="1" applyFont="1" applyBorder="1" applyAlignment="1" applyProtection="1"/>
    <xf numFmtId="5" fontId="8" fillId="0" borderId="26" xfId="1" applyNumberFormat="1" applyFont="1" applyBorder="1" applyAlignment="1" applyProtection="1"/>
    <xf numFmtId="5" fontId="8" fillId="0" borderId="10" xfId="1" applyNumberFormat="1" applyFont="1" applyBorder="1" applyAlignment="1" applyProtection="1"/>
    <xf numFmtId="37" fontId="8" fillId="0" borderId="20" xfId="1" applyNumberFormat="1" applyFont="1" applyBorder="1" applyAlignment="1" applyProtection="1"/>
    <xf numFmtId="37" fontId="8" fillId="0" borderId="26" xfId="1" applyNumberFormat="1" applyFont="1" applyBorder="1" applyAlignment="1" applyProtection="1"/>
    <xf numFmtId="37" fontId="8" fillId="0" borderId="10" xfId="1" applyNumberFormat="1" applyFont="1" applyBorder="1" applyAlignment="1" applyProtection="1"/>
    <xf numFmtId="0" fontId="8" fillId="0" borderId="0" xfId="1" applyFont="1" applyAlignment="1" applyProtection="1">
      <alignment horizontal="left"/>
    </xf>
    <xf numFmtId="37" fontId="8" fillId="0" borderId="18" xfId="1" applyNumberFormat="1" applyFont="1" applyBorder="1" applyAlignment="1" applyProtection="1"/>
    <xf numFmtId="37" fontId="8" fillId="0" borderId="25" xfId="1" applyNumberFormat="1" applyFont="1" applyBorder="1" applyAlignment="1" applyProtection="1"/>
    <xf numFmtId="37" fontId="8" fillId="0" borderId="0" xfId="1" applyNumberFormat="1" applyFont="1" applyAlignment="1" applyProtection="1"/>
    <xf numFmtId="37" fontId="8" fillId="0" borderId="9" xfId="1" applyNumberFormat="1" applyFont="1" applyBorder="1" applyProtection="1"/>
    <xf numFmtId="0" fontId="8" fillId="0" borderId="18" xfId="1" applyFont="1" applyBorder="1" applyAlignment="1" applyProtection="1">
      <alignment horizontal="centerContinuous"/>
    </xf>
    <xf numFmtId="0" fontId="8" fillId="0" borderId="25" xfId="1" applyFont="1" applyBorder="1" applyAlignment="1" applyProtection="1">
      <alignment horizontal="centerContinuous"/>
    </xf>
    <xf numFmtId="5" fontId="8" fillId="0" borderId="9" xfId="1" applyNumberFormat="1" applyFont="1" applyBorder="1" applyProtection="1"/>
    <xf numFmtId="5" fontId="8" fillId="0" borderId="20" xfId="1" applyNumberFormat="1" applyFont="1" applyBorder="1" applyProtection="1"/>
    <xf numFmtId="175" fontId="8" fillId="0" borderId="0" xfId="1" applyNumberFormat="1" applyFont="1" applyProtection="1"/>
    <xf numFmtId="0" fontId="8" fillId="0" borderId="6" xfId="1" applyFont="1" applyBorder="1" applyProtection="1"/>
    <xf numFmtId="0" fontId="8" fillId="0" borderId="1" xfId="1" applyFont="1" applyBorder="1" applyProtection="1"/>
    <xf numFmtId="0" fontId="8" fillId="0" borderId="1" xfId="1" applyFont="1" applyBorder="1" applyAlignment="1" applyProtection="1">
      <alignment horizontal="centerContinuous"/>
    </xf>
    <xf numFmtId="0" fontId="8" fillId="0" borderId="7" xfId="1" applyFont="1" applyBorder="1" applyProtection="1"/>
    <xf numFmtId="0" fontId="12" fillId="0" borderId="6" xfId="1" applyFont="1" applyBorder="1" applyProtection="1"/>
    <xf numFmtId="0" fontId="8" fillId="0" borderId="13" xfId="1" applyFont="1" applyBorder="1" applyProtection="1"/>
    <xf numFmtId="0" fontId="12" fillId="0" borderId="5" xfId="1" applyBorder="1" applyAlignment="1">
      <alignment wrapText="1"/>
    </xf>
    <xf numFmtId="0" fontId="12" fillId="0" borderId="0" xfId="1" applyAlignment="1"/>
    <xf numFmtId="0" fontId="8" fillId="0" borderId="16" xfId="1" applyFont="1" applyBorder="1" applyAlignment="1" applyProtection="1">
      <alignment horizontal="centerContinuous"/>
    </xf>
    <xf numFmtId="0" fontId="8" fillId="0" borderId="22" xfId="1" applyFont="1" applyBorder="1" applyAlignment="1" applyProtection="1">
      <alignment horizontal="center"/>
    </xf>
    <xf numFmtId="37" fontId="8" fillId="0" borderId="10" xfId="1" applyNumberFormat="1" applyFont="1" applyBorder="1" applyProtection="1"/>
    <xf numFmtId="37" fontId="8" fillId="2" borderId="22" xfId="1" applyNumberFormat="1" applyFont="1" applyFill="1" applyBorder="1" applyProtection="1"/>
    <xf numFmtId="0" fontId="8" fillId="0" borderId="10" xfId="1" applyFont="1" applyFill="1" applyBorder="1" applyAlignment="1" applyProtection="1">
      <alignment horizontal="left"/>
    </xf>
    <xf numFmtId="0" fontId="8" fillId="0" borderId="10" xfId="1" applyFont="1" applyFill="1" applyBorder="1" applyAlignment="1" applyProtection="1">
      <alignment horizontal="centerContinuous"/>
    </xf>
    <xf numFmtId="0" fontId="8" fillId="0" borderId="10" xfId="1" applyFont="1" applyFill="1" applyBorder="1" applyProtection="1"/>
    <xf numFmtId="0" fontId="8" fillId="0" borderId="23" xfId="1" applyFont="1" applyBorder="1" applyProtection="1"/>
    <xf numFmtId="0" fontId="8" fillId="0" borderId="1" xfId="1" applyFont="1" applyBorder="1" applyAlignment="1" applyProtection="1">
      <alignment horizontal="left"/>
    </xf>
    <xf numFmtId="0" fontId="8" fillId="0" borderId="4" xfId="1" quotePrefix="1" applyFont="1" applyBorder="1" applyAlignment="1" applyProtection="1">
      <alignment horizontal="right"/>
    </xf>
    <xf numFmtId="0" fontId="8" fillId="0" borderId="4" xfId="1" applyFont="1" applyBorder="1" applyAlignment="1" applyProtection="1">
      <alignment horizontal="right"/>
    </xf>
    <xf numFmtId="0" fontId="8" fillId="0" borderId="0" xfId="1" applyFont="1" applyAlignment="1" applyProtection="1">
      <alignment vertical="top" wrapText="1"/>
    </xf>
    <xf numFmtId="0" fontId="8" fillId="0" borderId="5" xfId="1" applyFont="1" applyBorder="1" applyAlignment="1" applyProtection="1">
      <alignment vertical="top" wrapText="1"/>
    </xf>
    <xf numFmtId="0" fontId="12" fillId="0" borderId="5" xfId="1" applyBorder="1" applyAlignment="1"/>
    <xf numFmtId="0" fontId="12" fillId="0" borderId="10" xfId="1" applyBorder="1" applyAlignment="1"/>
    <xf numFmtId="0" fontId="12" fillId="0" borderId="11" xfId="1" applyBorder="1" applyAlignment="1"/>
    <xf numFmtId="0" fontId="8" fillId="0" borderId="5" xfId="1" applyFont="1" applyBorder="1" applyAlignment="1" applyProtection="1">
      <alignment horizontal="centerContinuous"/>
    </xf>
    <xf numFmtId="39" fontId="8" fillId="0" borderId="5" xfId="1" applyNumberFormat="1" applyFont="1" applyBorder="1" applyAlignment="1" applyProtection="1">
      <alignment horizontal="centerContinuous"/>
    </xf>
    <xf numFmtId="37" fontId="8" fillId="0" borderId="0" xfId="1" applyNumberFormat="1" applyFont="1" applyAlignment="1" applyProtection="1">
      <alignment horizontal="right"/>
    </xf>
    <xf numFmtId="5" fontId="12" fillId="0" borderId="0" xfId="1" applyNumberFormat="1" applyFont="1" applyProtection="1"/>
    <xf numFmtId="0" fontId="12" fillId="0" borderId="117" xfId="1" applyBorder="1"/>
    <xf numFmtId="0" fontId="12" fillId="0" borderId="117" xfId="1" applyFont="1" applyBorder="1"/>
    <xf numFmtId="0" fontId="12" fillId="0" borderId="74" xfId="1" applyFont="1" applyBorder="1" applyProtection="1"/>
    <xf numFmtId="0" fontId="12" fillId="0" borderId="75" xfId="1" applyFont="1" applyBorder="1" applyProtection="1"/>
    <xf numFmtId="0" fontId="12" fillId="0" borderId="76" xfId="1" applyFont="1" applyBorder="1" applyProtection="1"/>
    <xf numFmtId="0" fontId="12" fillId="0" borderId="77" xfId="1" applyFont="1" applyBorder="1" applyProtection="1"/>
    <xf numFmtId="0" fontId="12" fillId="0" borderId="118" xfId="1" applyFont="1" applyBorder="1" applyProtection="1"/>
    <xf numFmtId="0" fontId="12" fillId="0" borderId="79" xfId="1" applyFont="1" applyBorder="1" applyProtection="1"/>
    <xf numFmtId="0" fontId="12" fillId="0" borderId="78" xfId="1" applyFont="1" applyBorder="1" applyProtection="1"/>
    <xf numFmtId="0" fontId="12" fillId="0" borderId="80" xfId="1" applyFont="1" applyBorder="1" applyProtection="1"/>
    <xf numFmtId="0" fontId="12" fillId="0" borderId="0" xfId="1" applyFont="1" applyBorder="1" applyProtection="1"/>
    <xf numFmtId="0" fontId="12" fillId="0" borderId="96" xfId="1" applyFont="1" applyBorder="1" applyProtection="1"/>
    <xf numFmtId="0" fontId="12" fillId="0" borderId="81" xfId="1" applyFont="1" applyBorder="1" applyProtection="1"/>
    <xf numFmtId="0" fontId="12" fillId="0" borderId="19" xfId="1" applyFont="1" applyBorder="1" applyProtection="1"/>
    <xf numFmtId="0" fontId="12" fillId="0" borderId="82" xfId="1" applyFont="1" applyBorder="1" applyProtection="1"/>
    <xf numFmtId="0" fontId="12" fillId="0" borderId="119" xfId="1" applyFont="1" applyBorder="1" applyProtection="1"/>
    <xf numFmtId="0" fontId="12" fillId="0" borderId="83" xfId="1" applyFont="1" applyBorder="1" applyProtection="1"/>
    <xf numFmtId="0" fontId="12" fillId="0" borderId="84" xfId="1" applyFont="1" applyBorder="1" applyAlignment="1" applyProtection="1">
      <alignment horizontal="centerContinuous"/>
    </xf>
    <xf numFmtId="0" fontId="12" fillId="0" borderId="42" xfId="1" applyFont="1" applyBorder="1" applyAlignment="1" applyProtection="1">
      <alignment horizontal="centerContinuous"/>
    </xf>
    <xf numFmtId="0" fontId="12" fillId="0" borderId="39" xfId="1" applyFont="1" applyBorder="1" applyAlignment="1" applyProtection="1">
      <alignment horizontal="centerContinuous"/>
    </xf>
    <xf numFmtId="0" fontId="12" fillId="0" borderId="85" xfId="1" applyFont="1" applyBorder="1" applyAlignment="1" applyProtection="1">
      <alignment horizontal="centerContinuous"/>
    </xf>
    <xf numFmtId="0" fontId="24" fillId="0" borderId="80" xfId="1" applyFont="1" applyBorder="1" applyProtection="1"/>
    <xf numFmtId="0" fontId="24" fillId="0" borderId="0" xfId="1" applyFont="1" applyBorder="1" applyProtection="1"/>
    <xf numFmtId="0" fontId="24" fillId="0" borderId="81" xfId="1" applyFont="1" applyBorder="1" applyProtection="1"/>
    <xf numFmtId="0" fontId="12" fillId="0" borderId="88" xfId="1" applyFont="1" applyBorder="1" applyProtection="1"/>
    <xf numFmtId="0" fontId="12" fillId="0" borderId="90" xfId="1" applyFont="1" applyBorder="1" applyProtection="1"/>
    <xf numFmtId="0" fontId="12" fillId="0" borderId="120" xfId="1" applyFont="1" applyBorder="1" applyAlignment="1" applyProtection="1">
      <alignment horizontal="center"/>
    </xf>
    <xf numFmtId="0" fontId="12" fillId="0" borderId="94" xfId="1" applyFont="1" applyBorder="1" applyAlignment="1" applyProtection="1">
      <alignment horizontal="center"/>
    </xf>
    <xf numFmtId="0" fontId="12" fillId="0" borderId="95" xfId="1" applyBorder="1"/>
    <xf numFmtId="0" fontId="12" fillId="0" borderId="121" xfId="1" applyBorder="1"/>
    <xf numFmtId="0" fontId="12" fillId="0" borderId="98" xfId="1" applyFont="1" applyBorder="1" applyAlignment="1" applyProtection="1">
      <alignment horizontal="center"/>
    </xf>
    <xf numFmtId="0" fontId="12" fillId="0" borderId="0" xfId="1" applyFont="1" applyBorder="1" applyAlignment="1" applyProtection="1">
      <alignment horizontal="center"/>
    </xf>
    <xf numFmtId="0" fontId="12" fillId="0" borderId="19" xfId="1" applyFont="1" applyBorder="1" applyAlignment="1" applyProtection="1">
      <alignment horizontal="center"/>
    </xf>
    <xf numFmtId="0" fontId="61" fillId="0" borderId="95" xfId="1" applyFont="1" applyBorder="1" applyAlignment="1">
      <alignment horizontal="center"/>
    </xf>
    <xf numFmtId="0" fontId="12" fillId="0" borderId="121" xfId="1" applyFont="1" applyBorder="1" applyProtection="1"/>
    <xf numFmtId="0" fontId="12" fillId="0" borderId="80" xfId="1" applyFont="1" applyBorder="1" applyAlignment="1" applyProtection="1">
      <alignment horizontal="center"/>
    </xf>
    <xf numFmtId="0" fontId="12" fillId="0" borderId="96" xfId="1" applyFont="1" applyBorder="1" applyAlignment="1" applyProtection="1">
      <alignment horizontal="center"/>
    </xf>
    <xf numFmtId="0" fontId="12" fillId="0" borderId="99" xfId="1" applyFont="1" applyBorder="1" applyAlignment="1" applyProtection="1">
      <alignment horizontal="center"/>
    </xf>
    <xf numFmtId="0" fontId="12" fillId="0" borderId="122" xfId="1" applyFont="1" applyBorder="1" applyAlignment="1" applyProtection="1">
      <alignment horizontal="center"/>
    </xf>
    <xf numFmtId="0" fontId="61" fillId="0" borderId="99" xfId="1" applyFont="1" applyBorder="1" applyAlignment="1">
      <alignment horizontal="center"/>
    </xf>
    <xf numFmtId="0" fontId="12" fillId="0" borderId="123" xfId="1" applyFont="1" applyBorder="1" applyAlignment="1" applyProtection="1">
      <alignment horizontal="center"/>
    </xf>
    <xf numFmtId="0" fontId="12" fillId="0" borderId="122" xfId="1" applyFont="1" applyBorder="1" applyProtection="1"/>
    <xf numFmtId="0" fontId="12" fillId="0" borderId="80" xfId="1" applyBorder="1"/>
    <xf numFmtId="0" fontId="12" fillId="0" borderId="119" xfId="1" applyFont="1" applyBorder="1" applyAlignment="1" applyProtection="1">
      <alignment horizontal="center"/>
    </xf>
    <xf numFmtId="0" fontId="12" fillId="0" borderId="101" xfId="1" applyFont="1" applyBorder="1" applyAlignment="1" applyProtection="1">
      <alignment horizontal="center"/>
    </xf>
    <xf numFmtId="0" fontId="12" fillId="0" borderId="124" xfId="1" applyFont="1" applyBorder="1" applyAlignment="1" applyProtection="1">
      <alignment horizontal="center"/>
    </xf>
    <xf numFmtId="0" fontId="12" fillId="0" borderId="125" xfId="1" applyFont="1" applyBorder="1" applyAlignment="1" applyProtection="1">
      <alignment horizontal="center"/>
    </xf>
    <xf numFmtId="0" fontId="61" fillId="0" borderId="126" xfId="1" applyFont="1" applyBorder="1" applyAlignment="1">
      <alignment horizontal="center"/>
    </xf>
    <xf numFmtId="0" fontId="12" fillId="0" borderId="127" xfId="1" applyFont="1" applyBorder="1" applyProtection="1"/>
    <xf numFmtId="0" fontId="12" fillId="0" borderId="102" xfId="1" applyFont="1" applyBorder="1" applyAlignment="1" applyProtection="1">
      <alignment horizontal="center"/>
    </xf>
    <xf numFmtId="0" fontId="12" fillId="0" borderId="103" xfId="1" applyFont="1" applyBorder="1" applyProtection="1"/>
    <xf numFmtId="0" fontId="12" fillId="0" borderId="104" xfId="1" applyFont="1" applyBorder="1" applyProtection="1"/>
    <xf numFmtId="0" fontId="12" fillId="0" borderId="104" xfId="1" applyFont="1" applyFill="1" applyBorder="1" applyProtection="1"/>
    <xf numFmtId="0" fontId="12" fillId="0" borderId="128" xfId="1" applyFont="1" applyFill="1" applyBorder="1" applyProtection="1"/>
    <xf numFmtId="0" fontId="12" fillId="0" borderId="130" xfId="1" applyFont="1" applyFill="1" applyBorder="1" applyProtection="1"/>
    <xf numFmtId="0" fontId="12" fillId="0" borderId="134" xfId="1" applyFont="1" applyBorder="1" applyAlignment="1" applyProtection="1">
      <alignment horizontal="center"/>
    </xf>
    <xf numFmtId="5" fontId="12" fillId="0" borderId="104" xfId="1" applyNumberFormat="1" applyFont="1" applyBorder="1" applyProtection="1"/>
    <xf numFmtId="5" fontId="12" fillId="0" borderId="85" xfId="1" applyNumberFormat="1" applyFont="1" applyBorder="1" applyProtection="1"/>
    <xf numFmtId="5" fontId="12" fillId="0" borderId="26" xfId="1" applyNumberFormat="1" applyFont="1" applyBorder="1" applyProtection="1"/>
    <xf numFmtId="0" fontId="12" fillId="0" borderId="133" xfId="1" applyFont="1" applyBorder="1" applyProtection="1"/>
    <xf numFmtId="0" fontId="12" fillId="0" borderId="85" xfId="1" applyFont="1" applyBorder="1" applyAlignment="1" applyProtection="1">
      <alignment horizontal="center"/>
    </xf>
    <xf numFmtId="37" fontId="12" fillId="0" borderId="104" xfId="1" applyNumberFormat="1" applyFont="1" applyBorder="1" applyProtection="1"/>
    <xf numFmtId="37" fontId="12" fillId="0" borderId="85" xfId="1" applyNumberFormat="1" applyFont="1" applyBorder="1" applyProtection="1"/>
    <xf numFmtId="37" fontId="12" fillId="0" borderId="102" xfId="1" applyNumberFormat="1" applyFont="1" applyBorder="1" applyProtection="1"/>
    <xf numFmtId="37" fontId="12" fillId="0" borderId="45" xfId="1" applyNumberFormat="1" applyFont="1" applyBorder="1" applyProtection="1"/>
    <xf numFmtId="37" fontId="12" fillId="0" borderId="133" xfId="1" applyNumberFormat="1" applyFont="1" applyBorder="1" applyProtection="1"/>
    <xf numFmtId="37" fontId="12" fillId="0" borderId="27" xfId="1" applyNumberFormat="1" applyFont="1" applyBorder="1" applyProtection="1"/>
    <xf numFmtId="37" fontId="12" fillId="0" borderId="107" xfId="1" applyNumberFormat="1" applyFont="1" applyFill="1" applyBorder="1" applyProtection="1"/>
    <xf numFmtId="37" fontId="12" fillId="0" borderId="108" xfId="1" applyNumberFormat="1" applyFont="1" applyFill="1" applyBorder="1" applyProtection="1"/>
    <xf numFmtId="37" fontId="12" fillId="0" borderId="130" xfId="1" applyNumberFormat="1" applyFont="1" applyFill="1" applyBorder="1" applyProtection="1"/>
    <xf numFmtId="37" fontId="12" fillId="0" borderId="131" xfId="1" applyNumberFormat="1" applyFont="1" applyFill="1" applyBorder="1" applyProtection="1"/>
    <xf numFmtId="37" fontId="12" fillId="0" borderId="101" xfId="1" applyNumberFormat="1" applyFont="1" applyFill="1" applyBorder="1" applyProtection="1"/>
    <xf numFmtId="37" fontId="12" fillId="0" borderId="83" xfId="1" applyNumberFormat="1" applyFont="1" applyFill="1" applyBorder="1" applyProtection="1"/>
    <xf numFmtId="37" fontId="12" fillId="0" borderId="126" xfId="1" applyNumberFormat="1" applyFont="1" applyFill="1" applyBorder="1" applyProtection="1"/>
    <xf numFmtId="37" fontId="12" fillId="0" borderId="26" xfId="1" applyNumberFormat="1" applyFont="1" applyBorder="1" applyProtection="1"/>
    <xf numFmtId="37" fontId="12" fillId="0" borderId="104" xfId="1" applyNumberFormat="1" applyFont="1" applyFill="1" applyBorder="1" applyProtection="1"/>
    <xf numFmtId="37" fontId="12" fillId="0" borderId="85" xfId="1" applyNumberFormat="1" applyFont="1" applyFill="1" applyBorder="1" applyProtection="1"/>
    <xf numFmtId="37" fontId="12" fillId="0" borderId="84" xfId="1" applyNumberFormat="1" applyFont="1" applyFill="1" applyBorder="1" applyProtection="1"/>
    <xf numFmtId="37" fontId="12" fillId="0" borderId="133" xfId="1" applyNumberFormat="1" applyFont="1" applyFill="1" applyBorder="1" applyProtection="1"/>
    <xf numFmtId="37" fontId="12" fillId="0" borderId="102" xfId="1" applyNumberFormat="1" applyFont="1" applyFill="1" applyBorder="1" applyProtection="1"/>
    <xf numFmtId="37" fontId="12" fillId="0" borderId="26" xfId="1" applyNumberFormat="1" applyFont="1" applyFill="1" applyBorder="1" applyProtection="1"/>
    <xf numFmtId="37" fontId="12" fillId="0" borderId="137" xfId="1" applyNumberFormat="1" applyFont="1" applyFill="1" applyBorder="1" applyProtection="1"/>
    <xf numFmtId="0" fontId="12" fillId="0" borderId="113" xfId="1" applyFont="1" applyBorder="1" applyAlignment="1" applyProtection="1">
      <alignment horizontal="center"/>
    </xf>
    <xf numFmtId="0" fontId="12" fillId="0" borderId="114" xfId="1" applyFont="1" applyBorder="1" applyProtection="1"/>
    <xf numFmtId="0" fontId="12" fillId="0" borderId="116" xfId="1" applyFont="1" applyBorder="1" applyProtection="1"/>
    <xf numFmtId="37" fontId="12" fillId="0" borderId="116" xfId="1" applyNumberFormat="1" applyFont="1" applyBorder="1" applyProtection="1"/>
    <xf numFmtId="37" fontId="12" fillId="0" borderId="115" xfId="1" applyNumberFormat="1" applyFont="1" applyBorder="1" applyProtection="1"/>
    <xf numFmtId="37" fontId="12" fillId="0" borderId="113" xfId="1" applyNumberFormat="1" applyFont="1" applyBorder="1" applyProtection="1"/>
    <xf numFmtId="37" fontId="12" fillId="0" borderId="138" xfId="1" applyNumberFormat="1" applyFont="1" applyBorder="1" applyProtection="1"/>
    <xf numFmtId="37" fontId="12" fillId="0" borderId="139" xfId="1" applyNumberFormat="1" applyFont="1" applyBorder="1" applyProtection="1"/>
    <xf numFmtId="0" fontId="12" fillId="0" borderId="115" xfId="1" applyFont="1" applyBorder="1" applyAlignment="1" applyProtection="1">
      <alignment horizontal="center"/>
    </xf>
    <xf numFmtId="37" fontId="12" fillId="0" borderId="0" xfId="1" applyNumberFormat="1" applyFont="1" applyBorder="1" applyProtection="1"/>
    <xf numFmtId="0" fontId="12" fillId="0" borderId="0" xfId="1" applyBorder="1"/>
    <xf numFmtId="0" fontId="12" fillId="0" borderId="0" xfId="1" applyFont="1" applyBorder="1" applyAlignment="1" applyProtection="1">
      <alignment horizontal="right"/>
    </xf>
    <xf numFmtId="0" fontId="12" fillId="0" borderId="0" xfId="1" applyFont="1" applyBorder="1" applyAlignment="1" applyProtection="1">
      <alignment horizontal="centerContinuous"/>
    </xf>
    <xf numFmtId="0" fontId="12" fillId="0" borderId="0" xfId="1" applyFont="1" applyBorder="1"/>
    <xf numFmtId="0" fontId="12" fillId="0" borderId="13" xfId="1" applyFont="1" applyBorder="1" applyProtection="1"/>
    <xf numFmtId="0" fontId="12" fillId="0" borderId="3" xfId="1" applyFont="1" applyBorder="1" applyProtection="1"/>
    <xf numFmtId="0" fontId="12" fillId="0" borderId="24" xfId="1" applyFont="1" applyBorder="1" applyProtection="1"/>
    <xf numFmtId="0" fontId="12" fillId="0" borderId="22" xfId="1" applyFont="1" applyBorder="1" applyProtection="1"/>
    <xf numFmtId="0" fontId="12" fillId="0" borderId="21" xfId="1" applyFont="1" applyBorder="1" applyProtection="1"/>
    <xf numFmtId="0" fontId="12" fillId="0" borderId="11" xfId="1" applyFont="1" applyBorder="1" applyProtection="1"/>
    <xf numFmtId="0" fontId="12" fillId="0" borderId="41" xfId="1" applyFont="1" applyBorder="1" applyAlignment="1" applyProtection="1">
      <alignment horizontal="centerContinuous"/>
    </xf>
    <xf numFmtId="0" fontId="24" fillId="0" borderId="4" xfId="1" applyFont="1" applyBorder="1" applyProtection="1"/>
    <xf numFmtId="0" fontId="24" fillId="0" borderId="0" xfId="1" applyFont="1" applyProtection="1"/>
    <xf numFmtId="0" fontId="24" fillId="0" borderId="5" xfId="1" applyFont="1" applyBorder="1" applyProtection="1"/>
    <xf numFmtId="0" fontId="12" fillId="0" borderId="30" xfId="1" applyFont="1" applyBorder="1" applyAlignment="1" applyProtection="1">
      <alignment horizontal="center"/>
    </xf>
    <xf numFmtId="0" fontId="12" fillId="0" borderId="32" xfId="1" applyFont="1" applyBorder="1" applyProtection="1"/>
    <xf numFmtId="0" fontId="12" fillId="0" borderId="27" xfId="1" applyFont="1" applyBorder="1" applyProtection="1"/>
    <xf numFmtId="0" fontId="12" fillId="0" borderId="16" xfId="1" applyFont="1" applyBorder="1" applyAlignment="1" applyProtection="1">
      <alignment horizontal="center"/>
    </xf>
    <xf numFmtId="0" fontId="12" fillId="0" borderId="9" xfId="1" applyFont="1" applyBorder="1" applyAlignment="1" applyProtection="1">
      <alignment horizontal="center"/>
    </xf>
    <xf numFmtId="0" fontId="12" fillId="0" borderId="21" xfId="1" applyFont="1" applyBorder="1" applyAlignment="1" applyProtection="1">
      <alignment horizontal="center"/>
    </xf>
    <xf numFmtId="0" fontId="12" fillId="0" borderId="22" xfId="1" applyFont="1" applyBorder="1" applyAlignment="1" applyProtection="1">
      <alignment horizontal="center"/>
    </xf>
    <xf numFmtId="0" fontId="12" fillId="0" borderId="43" xfId="1" applyFont="1" applyBorder="1" applyAlignment="1" applyProtection="1">
      <alignment horizontal="center"/>
    </xf>
    <xf numFmtId="0" fontId="12" fillId="0" borderId="44" xfId="1" applyFont="1" applyBorder="1" applyProtection="1"/>
    <xf numFmtId="0" fontId="12" fillId="0" borderId="45" xfId="1" applyFont="1" applyBorder="1" applyProtection="1"/>
    <xf numFmtId="0" fontId="12" fillId="8" borderId="44" xfId="1" applyFont="1" applyFill="1" applyBorder="1" applyProtection="1"/>
    <xf numFmtId="0" fontId="12" fillId="8" borderId="39" xfId="1" applyFont="1" applyFill="1" applyBorder="1" applyProtection="1"/>
    <xf numFmtId="0" fontId="12" fillId="8" borderId="41" xfId="1" applyFont="1" applyFill="1" applyBorder="1" applyProtection="1"/>
    <xf numFmtId="0" fontId="12" fillId="8" borderId="42" xfId="1" applyFont="1" applyFill="1" applyBorder="1" applyProtection="1"/>
    <xf numFmtId="0" fontId="12" fillId="8" borderId="45" xfId="1" applyFont="1" applyFill="1" applyBorder="1" applyProtection="1"/>
    <xf numFmtId="0" fontId="12" fillId="0" borderId="172" xfId="1" applyFont="1" applyBorder="1" applyProtection="1"/>
    <xf numFmtId="0" fontId="12" fillId="0" borderId="175" xfId="1" applyFont="1" applyBorder="1" applyAlignment="1" applyProtection="1">
      <alignment horizontal="center"/>
    </xf>
    <xf numFmtId="5" fontId="12" fillId="0" borderId="46" xfId="1" applyNumberFormat="1" applyFont="1" applyBorder="1" applyProtection="1"/>
    <xf numFmtId="5" fontId="12" fillId="0" borderId="39" xfId="1" applyNumberFormat="1" applyFont="1" applyBorder="1" applyProtection="1"/>
    <xf numFmtId="5" fontId="12" fillId="0" borderId="43" xfId="1" applyNumberFormat="1" applyFont="1" applyBorder="1" applyProtection="1"/>
    <xf numFmtId="5" fontId="12" fillId="0" borderId="45" xfId="1" applyNumberFormat="1" applyFont="1" applyBorder="1" applyProtection="1"/>
    <xf numFmtId="0" fontId="12" fillId="0" borderId="173" xfId="1" applyFont="1" applyBorder="1" applyAlignment="1" applyProtection="1">
      <alignment horizontal="center"/>
    </xf>
    <xf numFmtId="37" fontId="12" fillId="0" borderId="39" xfId="1" applyNumberFormat="1" applyFont="1" applyBorder="1" applyProtection="1"/>
    <xf numFmtId="37" fontId="12" fillId="0" borderId="43" xfId="1" applyNumberFormat="1" applyFont="1" applyBorder="1" applyProtection="1"/>
    <xf numFmtId="37" fontId="12" fillId="0" borderId="46" xfId="1" applyNumberFormat="1" applyFont="1" applyBorder="1" applyProtection="1"/>
    <xf numFmtId="0" fontId="12" fillId="0" borderId="173" xfId="1" applyFont="1" applyBorder="1" applyProtection="1"/>
    <xf numFmtId="37" fontId="12" fillId="8" borderId="32" xfId="1" applyNumberFormat="1" applyFont="1" applyFill="1" applyBorder="1" applyProtection="1"/>
    <xf numFmtId="37" fontId="12" fillId="8" borderId="29" xfId="1" applyNumberFormat="1" applyFont="1" applyFill="1" applyBorder="1" applyProtection="1"/>
    <xf numFmtId="37" fontId="12" fillId="8" borderId="30" xfId="1" applyNumberFormat="1" applyFont="1" applyFill="1" applyBorder="1" applyProtection="1"/>
    <xf numFmtId="37" fontId="12" fillId="8" borderId="31" xfId="1" applyNumberFormat="1" applyFont="1" applyFill="1" applyBorder="1" applyProtection="1"/>
    <xf numFmtId="37" fontId="12" fillId="8" borderId="27" xfId="1" applyNumberFormat="1" applyFont="1" applyFill="1" applyBorder="1" applyProtection="1"/>
    <xf numFmtId="37" fontId="12" fillId="8" borderId="21" xfId="1" applyNumberFormat="1" applyFont="1" applyFill="1" applyBorder="1" applyProtection="1"/>
    <xf numFmtId="37" fontId="12" fillId="8" borderId="11" xfId="1" applyNumberFormat="1" applyFont="1" applyFill="1" applyBorder="1" applyProtection="1"/>
    <xf numFmtId="37" fontId="12" fillId="8" borderId="9" xfId="1" applyNumberFormat="1" applyFont="1" applyFill="1" applyBorder="1" applyProtection="1"/>
    <xf numFmtId="37" fontId="12" fillId="8" borderId="10" xfId="1" applyNumberFormat="1" applyFont="1" applyFill="1" applyBorder="1" applyProtection="1"/>
    <xf numFmtId="37" fontId="12" fillId="8" borderId="26" xfId="1" applyNumberFormat="1" applyFont="1" applyFill="1" applyBorder="1" applyProtection="1"/>
    <xf numFmtId="0" fontId="12" fillId="0" borderId="0" xfId="1" applyFont="1" applyFill="1"/>
    <xf numFmtId="0" fontId="54" fillId="0" borderId="0" xfId="1" applyFont="1" applyFill="1"/>
    <xf numFmtId="37" fontId="12" fillId="8" borderId="44" xfId="1" applyNumberFormat="1" applyFont="1" applyFill="1" applyBorder="1" applyProtection="1"/>
    <xf numFmtId="37" fontId="12" fillId="8" borderId="39" xfId="1" applyNumberFormat="1" applyFont="1" applyFill="1" applyBorder="1" applyProtection="1"/>
    <xf numFmtId="37" fontId="12" fillId="8" borderId="41" xfId="1" applyNumberFormat="1" applyFont="1" applyFill="1" applyBorder="1" applyProtection="1"/>
    <xf numFmtId="37" fontId="12" fillId="8" borderId="42" xfId="1" applyNumberFormat="1" applyFont="1" applyFill="1" applyBorder="1" applyProtection="1"/>
    <xf numFmtId="37" fontId="12" fillId="8" borderId="45" xfId="1" applyNumberFormat="1" applyFont="1" applyFill="1" applyBorder="1" applyProtection="1"/>
    <xf numFmtId="0" fontId="12" fillId="0" borderId="47" xfId="1" applyFont="1" applyBorder="1" applyAlignment="1" applyProtection="1">
      <alignment horizontal="center"/>
    </xf>
    <xf numFmtId="0" fontId="12" fillId="0" borderId="48" xfId="1" applyFont="1" applyBorder="1" applyProtection="1"/>
    <xf numFmtId="0" fontId="12" fillId="0" borderId="49" xfId="1" applyFont="1" applyBorder="1" applyProtection="1"/>
    <xf numFmtId="37" fontId="12" fillId="0" borderId="50" xfId="1" applyNumberFormat="1" applyFont="1" applyBorder="1" applyProtection="1"/>
    <xf numFmtId="37" fontId="12" fillId="0" borderId="69" xfId="1" applyNumberFormat="1" applyFont="1" applyBorder="1" applyProtection="1"/>
    <xf numFmtId="37" fontId="12" fillId="0" borderId="47" xfId="1" applyNumberFormat="1" applyFont="1" applyBorder="1" applyProtection="1"/>
    <xf numFmtId="37" fontId="12" fillId="0" borderId="49" xfId="1" applyNumberFormat="1" applyFont="1" applyBorder="1" applyProtection="1"/>
    <xf numFmtId="0" fontId="12" fillId="0" borderId="174" xfId="1" applyFont="1" applyBorder="1" applyAlignment="1" applyProtection="1">
      <alignment horizontal="center"/>
    </xf>
    <xf numFmtId="0" fontId="12" fillId="0" borderId="176" xfId="1" applyFont="1" applyBorder="1" applyAlignment="1" applyProtection="1">
      <alignment horizontal="center"/>
    </xf>
    <xf numFmtId="37" fontId="12" fillId="0" borderId="31" xfId="1" applyNumberFormat="1" applyFont="1" applyBorder="1" applyProtection="1"/>
    <xf numFmtId="0" fontId="12" fillId="0" borderId="14" xfId="1" applyFont="1" applyBorder="1" applyProtection="1"/>
    <xf numFmtId="0" fontId="12" fillId="0" borderId="16" xfId="1" applyFont="1" applyBorder="1" applyProtection="1"/>
    <xf numFmtId="0" fontId="12" fillId="0" borderId="17" xfId="1" applyFont="1" applyBorder="1" applyProtection="1"/>
    <xf numFmtId="0" fontId="12" fillId="0" borderId="41" xfId="1" applyFont="1" applyBorder="1" applyProtection="1"/>
    <xf numFmtId="0" fontId="12" fillId="0" borderId="42" xfId="1" applyFont="1" applyBorder="1" applyProtection="1"/>
    <xf numFmtId="0" fontId="12" fillId="0" borderId="39" xfId="1" applyFont="1" applyBorder="1" applyProtection="1"/>
    <xf numFmtId="0" fontId="12" fillId="0" borderId="34" xfId="1" applyFont="1" applyBorder="1" applyProtection="1"/>
    <xf numFmtId="5" fontId="12" fillId="0" borderId="51" xfId="1" applyNumberFormat="1" applyFont="1" applyBorder="1" applyProtection="1"/>
    <xf numFmtId="5" fontId="12" fillId="0" borderId="44" xfId="1" applyNumberFormat="1" applyFont="1" applyBorder="1" applyProtection="1"/>
    <xf numFmtId="0" fontId="12" fillId="0" borderId="42" xfId="1" applyFont="1" applyBorder="1" applyAlignment="1" applyProtection="1">
      <alignment horizontal="center"/>
    </xf>
    <xf numFmtId="0" fontId="12" fillId="0" borderId="51" xfId="1" applyFont="1" applyBorder="1" applyAlignment="1" applyProtection="1">
      <alignment horizontal="center"/>
    </xf>
    <xf numFmtId="37" fontId="12" fillId="0" borderId="51" xfId="1" applyNumberFormat="1" applyFont="1" applyBorder="1" applyProtection="1"/>
    <xf numFmtId="37" fontId="12" fillId="0" borderId="44" xfId="1" applyNumberFormat="1" applyFont="1" applyBorder="1" applyProtection="1"/>
    <xf numFmtId="37" fontId="12" fillId="0" borderId="42" xfId="1" applyNumberFormat="1" applyFont="1" applyBorder="1" applyProtection="1"/>
    <xf numFmtId="0" fontId="12" fillId="0" borderId="46" xfId="1" applyFont="1" applyBorder="1" applyProtection="1"/>
    <xf numFmtId="0" fontId="12" fillId="0" borderId="0" xfId="1" applyFont="1" applyFill="1" applyBorder="1"/>
    <xf numFmtId="37" fontId="12" fillId="8" borderId="43" xfId="1" applyNumberFormat="1" applyFont="1" applyFill="1" applyBorder="1" applyProtection="1"/>
    <xf numFmtId="37" fontId="12" fillId="8" borderId="51" xfId="1" applyNumberFormat="1" applyFont="1" applyFill="1" applyBorder="1" applyProtection="1"/>
    <xf numFmtId="5" fontId="12" fillId="0" borderId="50" xfId="1" applyNumberFormat="1" applyFont="1" applyBorder="1" applyProtection="1"/>
    <xf numFmtId="5" fontId="12" fillId="0" borderId="52" xfId="1" applyNumberFormat="1" applyFont="1" applyBorder="1" applyProtection="1"/>
    <xf numFmtId="5" fontId="12" fillId="0" borderId="47" xfId="1" applyNumberFormat="1" applyFont="1" applyBorder="1" applyProtection="1"/>
    <xf numFmtId="5" fontId="12" fillId="0" borderId="53" xfId="1" applyNumberFormat="1" applyFont="1" applyBorder="1" applyProtection="1"/>
    <xf numFmtId="5" fontId="12" fillId="0" borderId="48" xfId="1" applyNumberFormat="1" applyFont="1" applyBorder="1" applyProtection="1"/>
    <xf numFmtId="0" fontId="12" fillId="0" borderId="53" xfId="1" applyFont="1" applyBorder="1" applyProtection="1"/>
    <xf numFmtId="0" fontId="12" fillId="0" borderId="52" xfId="1" applyFont="1" applyBorder="1" applyAlignment="1" applyProtection="1">
      <alignment horizontal="center"/>
    </xf>
    <xf numFmtId="0" fontId="12" fillId="0" borderId="0" xfId="1" applyFont="1" applyAlignment="1" applyProtection="1">
      <alignment horizontal="right"/>
    </xf>
    <xf numFmtId="0" fontId="12" fillId="0" borderId="25" xfId="1" applyFont="1" applyBorder="1" applyAlignment="1" applyProtection="1">
      <alignment horizontal="center"/>
    </xf>
    <xf numFmtId="0" fontId="15" fillId="0" borderId="0" xfId="1" applyFont="1" applyProtection="1"/>
    <xf numFmtId="5" fontId="12" fillId="0" borderId="16" xfId="1" applyNumberFormat="1" applyFont="1" applyBorder="1" applyProtection="1"/>
    <xf numFmtId="37" fontId="12" fillId="0" borderId="16" xfId="1" applyNumberFormat="1" applyFont="1" applyBorder="1" applyProtection="1"/>
    <xf numFmtId="0" fontId="8" fillId="3" borderId="38" xfId="1" applyFont="1" applyFill="1" applyBorder="1" applyProtection="1"/>
    <xf numFmtId="0" fontId="8" fillId="3" borderId="1" xfId="1" applyFont="1" applyFill="1" applyBorder="1" applyProtection="1"/>
    <xf numFmtId="5" fontId="12" fillId="0" borderId="37" xfId="1" applyNumberFormat="1" applyFont="1" applyBorder="1" applyProtection="1"/>
    <xf numFmtId="0" fontId="13" fillId="0" borderId="0" xfId="1" applyFont="1" applyProtection="1"/>
    <xf numFmtId="164" fontId="12" fillId="0" borderId="10" xfId="1" applyNumberFormat="1" applyFont="1" applyBorder="1" applyAlignment="1" applyProtection="1">
      <alignment horizontal="center"/>
    </xf>
    <xf numFmtId="0" fontId="13" fillId="0" borderId="4" xfId="1" applyFont="1" applyBorder="1" applyProtection="1"/>
    <xf numFmtId="0" fontId="12" fillId="0" borderId="5" xfId="1" applyFont="1" applyBorder="1" applyAlignment="1" applyProtection="1">
      <alignment horizontal="centerContinuous"/>
    </xf>
    <xf numFmtId="37" fontId="12" fillId="0" borderId="34" xfId="1" applyNumberFormat="1" applyFont="1" applyBorder="1" applyProtection="1"/>
    <xf numFmtId="37" fontId="12" fillId="0" borderId="37" xfId="1" applyNumberFormat="1" applyFont="1" applyBorder="1" applyProtection="1"/>
    <xf numFmtId="0" fontId="9" fillId="0" borderId="25" xfId="1" applyFont="1" applyBorder="1" applyProtection="1">
      <protection locked="0"/>
    </xf>
    <xf numFmtId="0" fontId="9" fillId="0" borderId="0" xfId="1" applyFont="1" applyProtection="1">
      <protection locked="0"/>
    </xf>
    <xf numFmtId="0" fontId="9" fillId="0" borderId="19" xfId="1" applyFont="1" applyBorder="1" applyProtection="1">
      <protection locked="0"/>
    </xf>
    <xf numFmtId="0" fontId="9" fillId="0" borderId="26" xfId="1" applyFont="1" applyBorder="1" applyProtection="1">
      <protection locked="0"/>
    </xf>
    <xf numFmtId="0" fontId="9" fillId="0" borderId="10" xfId="1" applyFont="1" applyBorder="1" applyProtection="1">
      <protection locked="0"/>
    </xf>
    <xf numFmtId="164" fontId="12" fillId="0" borderId="21" xfId="1" applyNumberFormat="1" applyFont="1" applyBorder="1" applyAlignment="1" applyProtection="1">
      <alignment horizontal="center"/>
    </xf>
    <xf numFmtId="0" fontId="12" fillId="0" borderId="10" xfId="1" applyFont="1" applyBorder="1" applyAlignment="1" applyProtection="1">
      <alignment horizontal="centerContinuous"/>
    </xf>
    <xf numFmtId="5" fontId="9" fillId="0" borderId="44" xfId="1" applyNumberFormat="1" applyFont="1" applyBorder="1" applyProtection="1">
      <protection locked="0"/>
    </xf>
    <xf numFmtId="5" fontId="9" fillId="0" borderId="51" xfId="1" applyNumberFormat="1" applyFont="1" applyBorder="1" applyProtection="1">
      <protection locked="0"/>
    </xf>
    <xf numFmtId="0" fontId="12" fillId="8" borderId="34" xfId="1" applyFont="1" applyFill="1" applyBorder="1" applyProtection="1"/>
    <xf numFmtId="0" fontId="12" fillId="8" borderId="21" xfId="1" applyFont="1" applyFill="1" applyBorder="1" applyProtection="1"/>
    <xf numFmtId="0" fontId="12" fillId="8" borderId="10" xfId="1" applyFont="1" applyFill="1" applyBorder="1" applyProtection="1"/>
    <xf numFmtId="0" fontId="12" fillId="8" borderId="16" xfId="1" applyFont="1" applyFill="1" applyBorder="1" applyProtection="1"/>
    <xf numFmtId="37" fontId="9" fillId="0" borderId="44" xfId="1" applyNumberFormat="1" applyFont="1" applyBorder="1" applyProtection="1">
      <protection locked="0"/>
    </xf>
    <xf numFmtId="0" fontId="12" fillId="8" borderId="22" xfId="1" applyFont="1" applyFill="1" applyBorder="1" applyProtection="1"/>
    <xf numFmtId="0" fontId="9" fillId="0" borderId="51" xfId="1" applyFont="1" applyBorder="1" applyProtection="1">
      <protection locked="0"/>
    </xf>
    <xf numFmtId="0" fontId="12" fillId="8" borderId="51" xfId="1" applyFont="1" applyFill="1" applyBorder="1" applyProtection="1"/>
    <xf numFmtId="37" fontId="12" fillId="0" borderId="32" xfId="1" applyNumberFormat="1" applyFont="1" applyBorder="1" applyProtection="1"/>
    <xf numFmtId="37" fontId="12" fillId="0" borderId="21" xfId="1" applyNumberFormat="1" applyFont="1" applyBorder="1" applyProtection="1"/>
    <xf numFmtId="5" fontId="12" fillId="0" borderId="32" xfId="1" applyNumberFormat="1" applyFont="1" applyBorder="1" applyProtection="1"/>
    <xf numFmtId="5" fontId="12" fillId="0" borderId="34" xfId="1" applyNumberFormat="1" applyFont="1" applyBorder="1" applyProtection="1"/>
    <xf numFmtId="37" fontId="12" fillId="0" borderId="0" xfId="1" applyNumberFormat="1" applyFont="1" applyProtection="1"/>
    <xf numFmtId="37" fontId="12" fillId="0" borderId="19" xfId="1" applyNumberFormat="1" applyFont="1" applyBorder="1" applyProtection="1"/>
    <xf numFmtId="5" fontId="12" fillId="0" borderId="38" xfId="1" applyNumberFormat="1" applyFont="1" applyBorder="1" applyProtection="1"/>
    <xf numFmtId="0" fontId="12" fillId="0" borderId="4" xfId="1" applyFont="1" applyBorder="1" applyAlignment="1" applyProtection="1">
      <alignment horizontal="centerContinuous"/>
    </xf>
    <xf numFmtId="37" fontId="12" fillId="0" borderId="5" xfId="1" applyNumberFormat="1" applyFont="1" applyBorder="1" applyProtection="1"/>
    <xf numFmtId="0" fontId="12" fillId="0" borderId="7" xfId="1" applyFont="1" applyBorder="1" applyProtection="1"/>
    <xf numFmtId="0" fontId="12" fillId="0" borderId="8" xfId="1" applyFont="1" applyBorder="1"/>
    <xf numFmtId="0" fontId="12" fillId="0" borderId="2" xfId="1" applyFont="1" applyBorder="1"/>
    <xf numFmtId="0" fontId="12" fillId="0" borderId="13" xfId="1" applyFont="1" applyBorder="1"/>
    <xf numFmtId="0" fontId="12" fillId="0" borderId="12" xfId="1" applyFont="1" applyBorder="1"/>
    <xf numFmtId="0" fontId="24" fillId="0" borderId="15" xfId="1" applyFont="1" applyBorder="1"/>
    <xf numFmtId="0" fontId="12" fillId="0" borderId="5" xfId="1" applyFont="1" applyBorder="1"/>
    <xf numFmtId="0" fontId="12" fillId="0" borderId="9" xfId="1" applyFont="1" applyBorder="1"/>
    <xf numFmtId="0" fontId="24" fillId="0" borderId="17" xfId="1" applyFont="1" applyBorder="1"/>
    <xf numFmtId="0" fontId="12" fillId="0" borderId="26" xfId="1" applyFont="1" applyBorder="1"/>
    <xf numFmtId="49" fontId="12" fillId="0" borderId="22" xfId="1" applyNumberFormat="1" applyFont="1" applyBorder="1" applyAlignment="1">
      <alignment horizontal="center"/>
    </xf>
    <xf numFmtId="0" fontId="12" fillId="0" borderId="41" xfId="1" applyFont="1" applyBorder="1" applyAlignment="1">
      <alignment horizontal="centerContinuous"/>
    </xf>
    <xf numFmtId="0" fontId="12" fillId="0" borderId="10" xfId="1" applyFont="1" applyBorder="1" applyAlignment="1">
      <alignment horizontal="centerContinuous"/>
    </xf>
    <xf numFmtId="0" fontId="12" fillId="0" borderId="42" xfId="1" applyFont="1" applyBorder="1" applyAlignment="1">
      <alignment horizontal="centerContinuous"/>
    </xf>
    <xf numFmtId="0" fontId="12" fillId="0" borderId="39" xfId="1" applyFont="1" applyBorder="1" applyAlignment="1">
      <alignment horizontal="centerContinuous"/>
    </xf>
    <xf numFmtId="0" fontId="12" fillId="0" borderId="4" xfId="1" applyFont="1" applyBorder="1" applyAlignment="1"/>
    <xf numFmtId="0" fontId="12" fillId="0" borderId="4" xfId="1" applyFont="1" applyBorder="1"/>
    <xf numFmtId="0" fontId="12" fillId="0" borderId="33" xfId="1" applyFont="1" applyBorder="1"/>
    <xf numFmtId="0" fontId="12" fillId="0" borderId="32" xfId="1" applyFont="1" applyBorder="1"/>
    <xf numFmtId="0" fontId="12" fillId="0" borderId="28" xfId="1" applyFont="1" applyBorder="1" applyAlignment="1">
      <alignment horizontal="center"/>
    </xf>
    <xf numFmtId="0" fontId="12" fillId="0" borderId="31" xfId="1" applyFont="1" applyBorder="1"/>
    <xf numFmtId="0" fontId="12" fillId="0" borderId="34" xfId="1" applyFont="1" applyBorder="1" applyAlignment="1">
      <alignment horizontal="center"/>
    </xf>
    <xf numFmtId="0" fontId="12" fillId="0" borderId="18" xfId="1" applyFont="1" applyBorder="1" applyAlignment="1">
      <alignment horizontal="center"/>
    </xf>
    <xf numFmtId="0" fontId="12" fillId="0" borderId="19" xfId="1" applyFont="1" applyBorder="1" applyAlignment="1">
      <alignment horizontal="center"/>
    </xf>
    <xf numFmtId="0" fontId="12" fillId="0" borderId="15" xfId="1" applyFont="1" applyBorder="1" applyAlignment="1">
      <alignment horizontal="center"/>
    </xf>
    <xf numFmtId="0" fontId="12" fillId="0" borderId="0" xfId="1" applyFont="1" applyAlignment="1">
      <alignment horizontal="center"/>
    </xf>
    <xf numFmtId="0" fontId="12" fillId="0" borderId="16" xfId="1" applyFont="1" applyBorder="1" applyAlignment="1">
      <alignment horizontal="center"/>
    </xf>
    <xf numFmtId="0" fontId="12" fillId="0" borderId="19" xfId="1" applyFont="1" applyBorder="1"/>
    <xf numFmtId="0" fontId="12" fillId="0" borderId="20" xfId="1" applyFont="1" applyBorder="1"/>
    <xf numFmtId="0" fontId="12" fillId="0" borderId="17" xfId="1" applyFont="1" applyBorder="1" applyAlignment="1">
      <alignment horizontal="center"/>
    </xf>
    <xf numFmtId="0" fontId="12" fillId="0" borderId="22" xfId="1" applyFont="1" applyBorder="1" applyAlignment="1">
      <alignment horizontal="center"/>
    </xf>
    <xf numFmtId="0" fontId="12" fillId="0" borderId="43" xfId="1" applyFont="1" applyBorder="1"/>
    <xf numFmtId="0" fontId="12" fillId="0" borderId="46" xfId="1" applyFont="1" applyBorder="1"/>
    <xf numFmtId="5" fontId="9" fillId="0" borderId="46" xfId="1" applyNumberFormat="1" applyFont="1" applyBorder="1" applyProtection="1">
      <protection locked="0"/>
    </xf>
    <xf numFmtId="0" fontId="9" fillId="0" borderId="46" xfId="1" applyFont="1" applyBorder="1" applyProtection="1">
      <protection locked="0"/>
    </xf>
    <xf numFmtId="37" fontId="9" fillId="0" borderId="46" xfId="1" applyNumberFormat="1" applyFont="1" applyBorder="1" applyProtection="1">
      <protection locked="0"/>
    </xf>
    <xf numFmtId="0" fontId="12" fillId="0" borderId="17" xfId="1" applyFont="1" applyBorder="1"/>
    <xf numFmtId="37" fontId="9" fillId="0" borderId="17" xfId="1" applyNumberFormat="1" applyFont="1" applyBorder="1" applyProtection="1">
      <protection locked="0"/>
    </xf>
    <xf numFmtId="0" fontId="9" fillId="0" borderId="17" xfId="1" applyFont="1" applyBorder="1" applyProtection="1">
      <protection locked="0"/>
    </xf>
    <xf numFmtId="0" fontId="9" fillId="0" borderId="22" xfId="1" applyFont="1" applyBorder="1" applyProtection="1">
      <protection locked="0"/>
    </xf>
    <xf numFmtId="0" fontId="12" fillId="0" borderId="28" xfId="1" applyFont="1" applyBorder="1"/>
    <xf numFmtId="37" fontId="9" fillId="0" borderId="28" xfId="1" applyNumberFormat="1" applyFont="1" applyBorder="1" applyProtection="1">
      <protection locked="0"/>
    </xf>
    <xf numFmtId="0" fontId="9" fillId="0" borderId="28" xfId="1" applyFont="1" applyBorder="1" applyProtection="1">
      <protection locked="0"/>
    </xf>
    <xf numFmtId="0" fontId="9" fillId="0" borderId="34" xfId="1" applyFont="1" applyBorder="1" applyProtection="1">
      <protection locked="0"/>
    </xf>
    <xf numFmtId="37" fontId="12" fillId="0" borderId="17" xfId="1" applyNumberFormat="1" applyFont="1" applyBorder="1" applyProtection="1"/>
    <xf numFmtId="0" fontId="12" fillId="0" borderId="6" xfId="1" applyFont="1" applyBorder="1"/>
    <xf numFmtId="0" fontId="12" fillId="0" borderId="1" xfId="1" applyFont="1" applyBorder="1"/>
    <xf numFmtId="0" fontId="12" fillId="0" borderId="7" xfId="1" applyFont="1" applyBorder="1"/>
    <xf numFmtId="0" fontId="12" fillId="0" borderId="24" xfId="1" applyFont="1" applyBorder="1"/>
    <xf numFmtId="0" fontId="12" fillId="0" borderId="15" xfId="1" applyFont="1" applyBorder="1"/>
    <xf numFmtId="0" fontId="12" fillId="0" borderId="21" xfId="1" applyFont="1" applyBorder="1"/>
    <xf numFmtId="49" fontId="12" fillId="0" borderId="21" xfId="1" applyNumberFormat="1" applyFont="1" applyBorder="1"/>
    <xf numFmtId="0" fontId="12" fillId="0" borderId="11" xfId="1" applyFont="1" applyBorder="1"/>
    <xf numFmtId="0" fontId="12" fillId="0" borderId="41" xfId="1" applyFont="1" applyBorder="1"/>
    <xf numFmtId="0" fontId="12" fillId="0" borderId="30" xfId="1" applyFont="1" applyBorder="1"/>
    <xf numFmtId="0" fontId="12" fillId="0" borderId="29" xfId="1" applyFont="1" applyBorder="1"/>
    <xf numFmtId="0" fontId="12" fillId="0" borderId="44" xfId="1" applyFont="1" applyBorder="1" applyAlignment="1">
      <alignment horizontal="centerContinuous"/>
    </xf>
    <xf numFmtId="0" fontId="12" fillId="0" borderId="45" xfId="1" applyFont="1" applyBorder="1" applyAlignment="1">
      <alignment horizontal="centerContinuous"/>
    </xf>
    <xf numFmtId="0" fontId="12" fillId="0" borderId="34" xfId="1" applyFont="1" applyBorder="1"/>
    <xf numFmtId="0" fontId="12" fillId="0" borderId="18" xfId="1" applyFont="1" applyBorder="1"/>
    <xf numFmtId="0" fontId="12" fillId="0" borderId="27" xfId="1" applyFont="1" applyBorder="1" applyAlignment="1">
      <alignment horizontal="center"/>
    </xf>
    <xf numFmtId="0" fontId="12" fillId="0" borderId="33" xfId="1" applyFont="1" applyBorder="1" applyAlignment="1">
      <alignment horizontal="center"/>
    </xf>
    <xf numFmtId="0" fontId="12" fillId="0" borderId="16" xfId="1" applyFont="1" applyBorder="1"/>
    <xf numFmtId="0" fontId="12" fillId="0" borderId="26" xfId="1" applyFont="1" applyBorder="1" applyAlignment="1">
      <alignment horizontal="center"/>
    </xf>
    <xf numFmtId="0" fontId="12" fillId="0" borderId="20" xfId="1" applyFont="1" applyBorder="1" applyAlignment="1">
      <alignment horizontal="center"/>
    </xf>
    <xf numFmtId="0" fontId="12" fillId="0" borderId="22" xfId="1" applyFont="1" applyBorder="1"/>
    <xf numFmtId="0" fontId="12" fillId="0" borderId="43" xfId="1" applyFont="1" applyBorder="1" applyAlignment="1">
      <alignment horizontal="center"/>
    </xf>
    <xf numFmtId="0" fontId="12" fillId="0" borderId="51" xfId="1" applyFont="1" applyBorder="1" applyAlignment="1">
      <alignment horizontal="center"/>
    </xf>
    <xf numFmtId="37" fontId="12" fillId="0" borderId="15" xfId="1" applyNumberFormat="1" applyFont="1" applyBorder="1"/>
    <xf numFmtId="37" fontId="12" fillId="0" borderId="25" xfId="1" applyNumberFormat="1" applyFont="1" applyBorder="1"/>
    <xf numFmtId="37" fontId="12" fillId="0" borderId="16" xfId="1" applyNumberFormat="1" applyFont="1" applyBorder="1"/>
    <xf numFmtId="37" fontId="12" fillId="0" borderId="18" xfId="1" applyNumberFormat="1" applyFont="1" applyBorder="1"/>
    <xf numFmtId="37" fontId="12" fillId="0" borderId="45" xfId="1" applyNumberFormat="1" applyFont="1" applyBorder="1"/>
    <xf numFmtId="37" fontId="12" fillId="0" borderId="51" xfId="1" applyNumberFormat="1" applyFont="1" applyBorder="1"/>
    <xf numFmtId="37" fontId="12" fillId="0" borderId="43" xfId="1" applyNumberFormat="1" applyFont="1" applyBorder="1"/>
    <xf numFmtId="37" fontId="12" fillId="0" borderId="46" xfId="1" applyNumberFormat="1" applyFont="1" applyBorder="1"/>
    <xf numFmtId="37" fontId="12" fillId="0" borderId="28" xfId="1" applyNumberFormat="1" applyFont="1" applyBorder="1"/>
    <xf numFmtId="37" fontId="12" fillId="0" borderId="27" xfId="1" applyNumberFormat="1" applyFont="1" applyBorder="1"/>
    <xf numFmtId="37" fontId="12" fillId="0" borderId="34" xfId="1" applyNumberFormat="1" applyFont="1" applyBorder="1"/>
    <xf numFmtId="37" fontId="12" fillId="0" borderId="33" xfId="1" applyNumberFormat="1" applyFont="1" applyBorder="1"/>
    <xf numFmtId="37" fontId="12" fillId="0" borderId="17" xfId="1" applyNumberFormat="1" applyFont="1" applyBorder="1"/>
    <xf numFmtId="37" fontId="12" fillId="0" borderId="26" xfId="1" applyNumberFormat="1" applyFont="1" applyBorder="1"/>
    <xf numFmtId="37" fontId="12" fillId="0" borderId="22" xfId="1" applyNumberFormat="1" applyFont="1" applyBorder="1"/>
    <xf numFmtId="37" fontId="12" fillId="0" borderId="20" xfId="1" applyNumberFormat="1" applyFont="1" applyBorder="1"/>
    <xf numFmtId="37" fontId="12" fillId="0" borderId="15" xfId="1" applyNumberFormat="1" applyFont="1" applyBorder="1" applyProtection="1"/>
    <xf numFmtId="37" fontId="12" fillId="0" borderId="25" xfId="1" applyNumberFormat="1" applyFont="1" applyBorder="1" applyProtection="1"/>
    <xf numFmtId="37" fontId="12" fillId="0" borderId="18" xfId="1" applyNumberFormat="1" applyFont="1" applyBorder="1" applyProtection="1"/>
    <xf numFmtId="37" fontId="12" fillId="20" borderId="32" xfId="1" applyNumberFormat="1" applyFont="1" applyFill="1" applyBorder="1"/>
    <xf numFmtId="37" fontId="12" fillId="20" borderId="31" xfId="1" applyNumberFormat="1" applyFont="1" applyFill="1" applyBorder="1"/>
    <xf numFmtId="37" fontId="12" fillId="20" borderId="29" xfId="1" applyNumberFormat="1" applyFont="1" applyFill="1" applyBorder="1"/>
    <xf numFmtId="37" fontId="12" fillId="20" borderId="30" xfId="1" applyNumberFormat="1" applyFont="1" applyFill="1" applyBorder="1"/>
    <xf numFmtId="37" fontId="12" fillId="20" borderId="27" xfId="1" applyNumberFormat="1" applyFont="1" applyFill="1" applyBorder="1"/>
    <xf numFmtId="0" fontId="12" fillId="0" borderId="47" xfId="1" applyFont="1" applyBorder="1" applyAlignment="1">
      <alignment horizontal="center"/>
    </xf>
    <xf numFmtId="0" fontId="12" fillId="0" borderId="50" xfId="1" applyFont="1" applyBorder="1"/>
    <xf numFmtId="37" fontId="12" fillId="0" borderId="52" xfId="1" applyNumberFormat="1" applyFont="1" applyBorder="1" applyProtection="1"/>
    <xf numFmtId="0" fontId="12" fillId="0" borderId="52" xfId="1" applyFont="1" applyBorder="1" applyAlignment="1">
      <alignment horizontal="center"/>
    </xf>
    <xf numFmtId="0" fontId="12" fillId="0" borderId="14" xfId="1" applyFont="1" applyBorder="1"/>
    <xf numFmtId="0" fontId="12" fillId="0" borderId="21" xfId="1" applyFont="1" applyBorder="1" applyAlignment="1">
      <alignment horizontal="centerContinuous"/>
    </xf>
    <xf numFmtId="0" fontId="12" fillId="0" borderId="26" xfId="1" applyFont="1" applyBorder="1" applyAlignment="1">
      <alignment horizontal="centerContinuous"/>
    </xf>
    <xf numFmtId="0" fontId="12" fillId="0" borderId="5" xfId="1" applyFont="1" applyBorder="1" applyAlignment="1">
      <alignment horizontal="center"/>
    </xf>
    <xf numFmtId="0" fontId="12" fillId="0" borderId="4" xfId="1" applyFont="1" applyBorder="1" applyAlignment="1">
      <alignment horizontal="center"/>
    </xf>
    <xf numFmtId="0" fontId="12" fillId="0" borderId="9" xfId="1" applyFont="1" applyBorder="1" applyAlignment="1">
      <alignment horizontal="center"/>
    </xf>
    <xf numFmtId="0" fontId="24" fillId="0" borderId="21" xfId="1" applyFont="1" applyBorder="1" applyAlignment="1">
      <alignment horizontal="center"/>
    </xf>
    <xf numFmtId="0" fontId="12" fillId="0" borderId="21" xfId="1" applyFont="1" applyBorder="1" applyAlignment="1">
      <alignment horizontal="center"/>
    </xf>
    <xf numFmtId="0" fontId="12" fillId="0" borderId="11" xfId="1" applyFont="1" applyBorder="1" applyAlignment="1">
      <alignment horizontal="center"/>
    </xf>
    <xf numFmtId="5" fontId="12" fillId="0" borderId="19" xfId="1" applyNumberFormat="1" applyFont="1" applyBorder="1" applyProtection="1"/>
    <xf numFmtId="5" fontId="12" fillId="0" borderId="15" xfId="1" applyNumberFormat="1" applyFont="1" applyBorder="1" applyProtection="1"/>
    <xf numFmtId="5" fontId="12" fillId="0" borderId="5" xfId="1" applyNumberFormat="1" applyFont="1" applyBorder="1" applyProtection="1"/>
    <xf numFmtId="37" fontId="12" fillId="0" borderId="11" xfId="1" applyNumberFormat="1" applyFont="1" applyBorder="1" applyProtection="1"/>
    <xf numFmtId="5" fontId="12" fillId="0" borderId="21" xfId="1" applyNumberFormat="1" applyFont="1" applyBorder="1" applyProtection="1"/>
    <xf numFmtId="0" fontId="12" fillId="4" borderId="17" xfId="1" applyFont="1" applyFill="1" applyBorder="1"/>
    <xf numFmtId="5" fontId="12" fillId="0" borderId="11" xfId="1" applyNumberFormat="1" applyFont="1" applyBorder="1" applyProtection="1"/>
    <xf numFmtId="0" fontId="24" fillId="0" borderId="19" xfId="1" applyFont="1" applyBorder="1" applyAlignment="1">
      <alignment horizontal="center"/>
    </xf>
    <xf numFmtId="0" fontId="12" fillId="0" borderId="38" xfId="1" applyFont="1" applyBorder="1" applyAlignment="1">
      <alignment horizontal="center"/>
    </xf>
    <xf numFmtId="0" fontId="12" fillId="4" borderId="38" xfId="1" applyFont="1" applyFill="1" applyBorder="1"/>
    <xf numFmtId="5" fontId="12" fillId="0" borderId="35" xfId="1" applyNumberFormat="1" applyFont="1" applyBorder="1" applyProtection="1"/>
    <xf numFmtId="5" fontId="12" fillId="0" borderId="7" xfId="1" applyNumberFormat="1" applyFont="1" applyBorder="1" applyProtection="1"/>
    <xf numFmtId="0" fontId="12" fillId="0" borderId="0" xfId="1" applyFont="1" applyAlignment="1">
      <alignment horizontal="right"/>
    </xf>
    <xf numFmtId="0" fontId="12" fillId="0" borderId="84" xfId="1" applyFont="1" applyBorder="1" applyAlignment="1" applyProtection="1">
      <alignment horizontal="centerContinuous" wrapText="1"/>
    </xf>
    <xf numFmtId="0" fontId="12" fillId="0" borderId="93" xfId="1" applyFont="1" applyBorder="1" applyAlignment="1" applyProtection="1">
      <alignment horizontal="center"/>
    </xf>
    <xf numFmtId="0" fontId="61" fillId="0" borderId="95" xfId="1" applyFont="1" applyBorder="1"/>
    <xf numFmtId="0" fontId="61" fillId="0" borderId="92" xfId="1" applyFont="1" applyBorder="1"/>
    <xf numFmtId="0" fontId="61" fillId="0" borderId="0" xfId="1" applyFont="1"/>
    <xf numFmtId="0" fontId="12" fillId="0" borderId="81" xfId="1" applyFont="1" applyBorder="1" applyAlignment="1" applyProtection="1">
      <alignment horizontal="center"/>
    </xf>
    <xf numFmtId="0" fontId="61" fillId="0" borderId="0" xfId="1" applyFont="1" applyAlignment="1">
      <alignment horizontal="center"/>
    </xf>
    <xf numFmtId="0" fontId="61" fillId="0" borderId="100" xfId="1" applyFont="1" applyBorder="1" applyAlignment="1">
      <alignment horizontal="center"/>
    </xf>
    <xf numFmtId="0" fontId="12" fillId="0" borderId="102" xfId="1" applyFont="1" applyBorder="1" applyAlignment="1" applyProtection="1">
      <alignment horizontal="right"/>
    </xf>
    <xf numFmtId="0" fontId="13" fillId="0" borderId="103" xfId="1" applyFont="1" applyBorder="1" applyProtection="1"/>
    <xf numFmtId="0" fontId="12" fillId="21" borderId="104" xfId="1" applyFont="1" applyFill="1" applyBorder="1" applyProtection="1"/>
    <xf numFmtId="0" fontId="12" fillId="21" borderId="85" xfId="1" applyFont="1" applyFill="1" applyBorder="1" applyProtection="1"/>
    <xf numFmtId="37" fontId="12" fillId="21" borderId="104" xfId="1" applyNumberFormat="1" applyFont="1" applyFill="1" applyBorder="1" applyProtection="1"/>
    <xf numFmtId="37" fontId="12" fillId="21" borderId="85" xfId="1" applyNumberFormat="1" applyFont="1" applyFill="1" applyBorder="1" applyProtection="1"/>
    <xf numFmtId="0" fontId="12" fillId="0" borderId="113" xfId="1" applyFont="1" applyBorder="1" applyAlignment="1" applyProtection="1">
      <alignment horizontal="right"/>
    </xf>
    <xf numFmtId="0" fontId="12" fillId="0" borderId="21" xfId="1" applyFont="1" applyBorder="1" applyAlignment="1" applyProtection="1">
      <alignment horizontal="centerContinuous"/>
    </xf>
    <xf numFmtId="0" fontId="12" fillId="0" borderId="54" xfId="1" applyFont="1" applyBorder="1" applyAlignment="1" applyProtection="1">
      <alignment horizontal="center"/>
    </xf>
    <xf numFmtId="5" fontId="12" fillId="8" borderId="48" xfId="1" applyNumberFormat="1" applyFont="1" applyFill="1" applyBorder="1" applyProtection="1"/>
    <xf numFmtId="164" fontId="12" fillId="0" borderId="2" xfId="1" applyNumberFormat="1" applyFont="1" applyBorder="1" applyAlignment="1" applyProtection="1">
      <alignment horizontal="center"/>
    </xf>
    <xf numFmtId="0" fontId="12" fillId="0" borderId="44" xfId="1" applyFont="1" applyBorder="1" applyAlignment="1" applyProtection="1">
      <alignment horizontal="centerContinuous"/>
    </xf>
    <xf numFmtId="0" fontId="12" fillId="0" borderId="34" xfId="1" applyFont="1" applyBorder="1" applyAlignment="1" applyProtection="1">
      <alignment horizontal="center"/>
    </xf>
    <xf numFmtId="5" fontId="9" fillId="0" borderId="19" xfId="1" applyNumberFormat="1" applyFont="1" applyBorder="1" applyProtection="1">
      <protection locked="0"/>
    </xf>
    <xf numFmtId="37" fontId="9" fillId="0" borderId="19" xfId="1" applyNumberFormat="1" applyFont="1" applyBorder="1" applyProtection="1">
      <protection locked="0"/>
    </xf>
    <xf numFmtId="0" fontId="9" fillId="0" borderId="15" xfId="1" applyFont="1" applyBorder="1" applyProtection="1">
      <protection locked="0"/>
    </xf>
    <xf numFmtId="0" fontId="12" fillId="8" borderId="46" xfId="1" applyFont="1" applyFill="1" applyBorder="1" applyProtection="1"/>
    <xf numFmtId="37" fontId="9" fillId="0" borderId="32" xfId="1" applyNumberFormat="1" applyFont="1" applyBorder="1" applyProtection="1">
      <protection locked="0"/>
    </xf>
    <xf numFmtId="0" fontId="12" fillId="0" borderId="28" xfId="1" applyFont="1" applyBorder="1" applyProtection="1"/>
    <xf numFmtId="0" fontId="12" fillId="0" borderId="6" xfId="1" applyFont="1" applyBorder="1" applyAlignment="1" applyProtection="1">
      <alignment horizontal="center"/>
    </xf>
    <xf numFmtId="0" fontId="12" fillId="0" borderId="50" xfId="1" applyFont="1" applyBorder="1" applyProtection="1"/>
    <xf numFmtId="0" fontId="12" fillId="8" borderId="53" xfId="1" applyFont="1" applyFill="1" applyBorder="1" applyProtection="1"/>
    <xf numFmtId="37" fontId="12" fillId="0" borderId="0" xfId="1" applyNumberFormat="1" applyFont="1" applyAlignment="1" applyProtection="1">
      <alignment horizontal="center"/>
    </xf>
    <xf numFmtId="37" fontId="12" fillId="0" borderId="15" xfId="1" applyNumberFormat="1" applyFont="1" applyBorder="1" applyAlignment="1" applyProtection="1">
      <alignment horizontal="center"/>
    </xf>
    <xf numFmtId="0" fontId="12" fillId="0" borderId="23" xfId="1" applyFont="1" applyBorder="1" applyAlignment="1" applyProtection="1">
      <alignment horizontal="center"/>
    </xf>
    <xf numFmtId="0" fontId="12" fillId="0" borderId="33" xfId="1" applyFont="1" applyBorder="1" applyAlignment="1" applyProtection="1">
      <alignment horizontal="center"/>
    </xf>
    <xf numFmtId="0" fontId="12" fillId="0" borderId="18" xfId="1" applyFont="1" applyBorder="1" applyAlignment="1" applyProtection="1">
      <alignment horizontal="center"/>
    </xf>
    <xf numFmtId="37" fontId="12" fillId="0" borderId="22" xfId="1" applyNumberFormat="1" applyFont="1" applyBorder="1" applyProtection="1"/>
    <xf numFmtId="0" fontId="12" fillId="0" borderId="20" xfId="1" applyFont="1" applyBorder="1" applyAlignment="1" applyProtection="1">
      <alignment horizontal="center"/>
    </xf>
    <xf numFmtId="0" fontId="12" fillId="0" borderId="16" xfId="1" applyFont="1" applyBorder="1" applyAlignment="1">
      <alignment horizontal="centerContinuous"/>
    </xf>
    <xf numFmtId="0" fontId="12" fillId="0" borderId="19" xfId="1" applyFont="1" applyBorder="1" applyAlignment="1">
      <alignment horizontal="centerContinuous"/>
    </xf>
    <xf numFmtId="5" fontId="12" fillId="3" borderId="19" xfId="1" applyNumberFormat="1" applyFont="1" applyFill="1" applyBorder="1" applyProtection="1"/>
    <xf numFmtId="0" fontId="12" fillId="3" borderId="19" xfId="1" applyFont="1" applyFill="1" applyBorder="1" applyProtection="1"/>
    <xf numFmtId="5" fontId="12" fillId="3" borderId="16" xfId="1" applyNumberFormat="1" applyFont="1" applyFill="1" applyBorder="1" applyProtection="1"/>
    <xf numFmtId="37" fontId="12" fillId="3" borderId="19" xfId="1" applyNumberFormat="1" applyFont="1" applyFill="1" applyBorder="1" applyProtection="1"/>
    <xf numFmtId="37" fontId="12" fillId="3" borderId="16" xfId="1" applyNumberFormat="1" applyFont="1" applyFill="1" applyBorder="1" applyProtection="1"/>
    <xf numFmtId="0" fontId="12" fillId="18" borderId="44" xfId="1" applyFont="1" applyFill="1" applyBorder="1"/>
    <xf numFmtId="0" fontId="12" fillId="0" borderId="54" xfId="1" applyFont="1" applyBorder="1" applyAlignment="1">
      <alignment horizontal="center"/>
    </xf>
    <xf numFmtId="0" fontId="12" fillId="0" borderId="48" xfId="1" applyFont="1" applyBorder="1"/>
    <xf numFmtId="0" fontId="12" fillId="18" borderId="48" xfId="1" applyFont="1" applyFill="1" applyBorder="1"/>
    <xf numFmtId="0" fontId="13" fillId="0" borderId="0" xfId="1" applyFont="1" applyAlignment="1">
      <alignment horizontal="centerContinuous"/>
    </xf>
    <xf numFmtId="164" fontId="12" fillId="0" borderId="1" xfId="1" applyNumberFormat="1" applyFont="1" applyBorder="1" applyAlignment="1" applyProtection="1">
      <alignment horizontal="center"/>
    </xf>
    <xf numFmtId="0" fontId="12" fillId="0" borderId="8" xfId="1" applyFont="1" applyBorder="1" applyAlignment="1">
      <alignment horizontal="centerContinuous"/>
    </xf>
    <xf numFmtId="0" fontId="12" fillId="0" borderId="2" xfId="1" applyFont="1" applyBorder="1" applyAlignment="1">
      <alignment horizontal="centerContinuous"/>
    </xf>
    <xf numFmtId="0" fontId="12" fillId="0" borderId="3" xfId="1" applyFont="1" applyBorder="1" applyAlignment="1">
      <alignment horizontal="centerContinuous"/>
    </xf>
    <xf numFmtId="0" fontId="12" fillId="0" borderId="4" xfId="1" applyFont="1" applyBorder="1" applyAlignment="1">
      <alignment horizontal="centerContinuous"/>
    </xf>
    <xf numFmtId="0" fontId="12" fillId="0" borderId="5" xfId="1" applyFont="1" applyBorder="1" applyAlignment="1">
      <alignment horizontal="centerContinuous"/>
    </xf>
    <xf numFmtId="0" fontId="12" fillId="0" borderId="30" xfId="1" applyFont="1" applyBorder="1" applyAlignment="1">
      <alignment horizontal="center"/>
    </xf>
    <xf numFmtId="0" fontId="12" fillId="0" borderId="32" xfId="1" applyFont="1" applyBorder="1" applyAlignment="1">
      <alignment horizontal="center"/>
    </xf>
    <xf numFmtId="0" fontId="12" fillId="0" borderId="34" xfId="1" applyFont="1" applyBorder="1" applyAlignment="1">
      <alignment horizontal="centerContinuous"/>
    </xf>
    <xf numFmtId="0" fontId="12" fillId="3" borderId="19" xfId="1" applyFont="1" applyFill="1" applyBorder="1"/>
    <xf numFmtId="0" fontId="12" fillId="0" borderId="30" xfId="1" applyFont="1" applyBorder="1" applyAlignment="1">
      <alignment horizontal="centerContinuous"/>
    </xf>
    <xf numFmtId="0" fontId="12" fillId="0" borderId="31" xfId="1" applyFont="1" applyBorder="1" applyAlignment="1">
      <alignment horizontal="centerContinuous"/>
    </xf>
    <xf numFmtId="0" fontId="12" fillId="0" borderId="29" xfId="1" applyFont="1" applyBorder="1" applyAlignment="1">
      <alignment horizontal="centerContinuous"/>
    </xf>
    <xf numFmtId="166" fontId="12" fillId="0" borderId="19" xfId="1" applyNumberFormat="1" applyFont="1" applyBorder="1" applyProtection="1"/>
    <xf numFmtId="0" fontId="12" fillId="0" borderId="48" xfId="1" applyFont="1" applyBorder="1" applyAlignment="1">
      <alignment horizontal="left"/>
    </xf>
    <xf numFmtId="0" fontId="12" fillId="10" borderId="48" xfId="1" applyFont="1" applyFill="1" applyBorder="1"/>
    <xf numFmtId="0" fontId="12" fillId="0" borderId="0" xfId="1" applyFont="1" applyAlignment="1"/>
    <xf numFmtId="49" fontId="12" fillId="0" borderId="1" xfId="1" applyNumberFormat="1" applyFont="1" applyBorder="1"/>
    <xf numFmtId="0" fontId="24" fillId="0" borderId="0" xfId="0" applyFont="1" applyFill="1" applyAlignment="1" applyProtection="1">
      <alignment wrapText="1"/>
    </xf>
    <xf numFmtId="0" fontId="58" fillId="0" borderId="0" xfId="0" applyFont="1" applyFill="1" applyAlignment="1" applyProtection="1">
      <alignment wrapText="1"/>
    </xf>
    <xf numFmtId="0" fontId="9" fillId="0" borderId="5" xfId="1" applyFont="1" applyBorder="1" applyProtection="1">
      <protection locked="0"/>
    </xf>
    <xf numFmtId="0" fontId="9" fillId="0" borderId="16" xfId="1" applyFont="1" applyBorder="1" applyProtection="1">
      <protection locked="0"/>
    </xf>
    <xf numFmtId="0" fontId="48" fillId="0" borderId="4" xfId="1" applyFont="1" applyBorder="1" applyProtection="1"/>
    <xf numFmtId="0" fontId="9" fillId="0" borderId="9" xfId="1" applyFont="1" applyBorder="1" applyProtection="1">
      <protection locked="0"/>
    </xf>
    <xf numFmtId="0" fontId="9" fillId="0" borderId="21" xfId="1" applyFont="1" applyBorder="1" applyProtection="1">
      <protection locked="0"/>
    </xf>
    <xf numFmtId="164" fontId="12" fillId="0" borderId="17" xfId="1" applyNumberFormat="1" applyBorder="1" applyAlignment="1" applyProtection="1">
      <alignment horizontal="left"/>
    </xf>
    <xf numFmtId="0" fontId="12" fillId="0" borderId="22" xfId="1" applyBorder="1" applyProtection="1"/>
    <xf numFmtId="164" fontId="12" fillId="0" borderId="26" xfId="1" applyNumberFormat="1" applyBorder="1" applyAlignment="1" applyProtection="1">
      <alignment horizontal="center"/>
    </xf>
    <xf numFmtId="164" fontId="12" fillId="0" borderId="17" xfId="1" applyNumberFormat="1" applyBorder="1" applyAlignment="1" applyProtection="1">
      <alignment horizontal="center"/>
    </xf>
    <xf numFmtId="0" fontId="12" fillId="0" borderId="9" xfId="1" applyFont="1" applyBorder="1" applyAlignment="1" applyProtection="1">
      <alignment horizontal="centerContinuous"/>
    </xf>
    <xf numFmtId="0" fontId="12" fillId="0" borderId="11" xfId="1" applyFont="1" applyBorder="1" applyAlignment="1" applyProtection="1">
      <alignment horizontal="centerContinuous"/>
    </xf>
    <xf numFmtId="0" fontId="12" fillId="0" borderId="18" xfId="1" applyFont="1" applyBorder="1" applyProtection="1"/>
    <xf numFmtId="0" fontId="12" fillId="0" borderId="25" xfId="1" applyFont="1" applyBorder="1" applyAlignment="1" applyProtection="1">
      <alignment horizontal="centerContinuous"/>
    </xf>
    <xf numFmtId="0" fontId="12" fillId="0" borderId="26" xfId="1" applyFont="1" applyBorder="1" applyAlignment="1" applyProtection="1">
      <alignment horizontal="centerContinuous"/>
    </xf>
    <xf numFmtId="0" fontId="12" fillId="10" borderId="32" xfId="1" applyFont="1" applyFill="1" applyBorder="1" applyProtection="1"/>
    <xf numFmtId="0" fontId="12" fillId="10" borderId="29" xfId="1" applyFont="1" applyFill="1" applyBorder="1" applyProtection="1"/>
    <xf numFmtId="0" fontId="12" fillId="10" borderId="44" xfId="1" applyFont="1" applyFill="1" applyBorder="1" applyProtection="1"/>
    <xf numFmtId="0" fontId="12" fillId="10" borderId="39" xfId="1" applyFont="1" applyFill="1" applyBorder="1" applyProtection="1"/>
    <xf numFmtId="0" fontId="12" fillId="10" borderId="21" xfId="1" applyFont="1" applyFill="1" applyBorder="1" applyProtection="1"/>
    <xf numFmtId="0" fontId="12" fillId="10" borderId="11" xfId="1" applyFont="1" applyFill="1" applyBorder="1" applyProtection="1"/>
    <xf numFmtId="5" fontId="9" fillId="0" borderId="21" xfId="1" applyNumberFormat="1" applyFont="1" applyBorder="1" applyProtection="1">
      <protection locked="0"/>
    </xf>
    <xf numFmtId="5" fontId="9" fillId="0" borderId="22" xfId="1" applyNumberFormat="1" applyFont="1" applyBorder="1" applyProtection="1">
      <protection locked="0"/>
    </xf>
    <xf numFmtId="0" fontId="12" fillId="10" borderId="19" xfId="1" applyFont="1" applyFill="1" applyBorder="1" applyProtection="1"/>
    <xf numFmtId="0" fontId="12" fillId="10" borderId="5" xfId="1" applyFont="1" applyFill="1" applyBorder="1" applyProtection="1"/>
    <xf numFmtId="37" fontId="9" fillId="0" borderId="11" xfId="1" applyNumberFormat="1" applyFont="1" applyBorder="1" applyProtection="1">
      <protection locked="0"/>
    </xf>
    <xf numFmtId="0" fontId="12" fillId="0" borderId="21" xfId="1" applyBorder="1" applyProtection="1"/>
    <xf numFmtId="37" fontId="9" fillId="0" borderId="21" xfId="1" applyNumberFormat="1" applyFont="1" applyBorder="1" applyProtection="1">
      <protection locked="0"/>
    </xf>
    <xf numFmtId="37" fontId="9" fillId="0" borderId="22" xfId="1" applyNumberFormat="1" applyFont="1" applyBorder="1" applyProtection="1">
      <protection locked="0"/>
    </xf>
    <xf numFmtId="37" fontId="12" fillId="10" borderId="32" xfId="1" applyNumberFormat="1" applyFont="1" applyFill="1" applyBorder="1" applyProtection="1"/>
    <xf numFmtId="37" fontId="12" fillId="10" borderId="29" xfId="1" applyNumberFormat="1" applyFont="1" applyFill="1" applyBorder="1" applyProtection="1"/>
    <xf numFmtId="37" fontId="12" fillId="10" borderId="21" xfId="1" applyNumberFormat="1" applyFont="1" applyFill="1" applyBorder="1" applyProtection="1"/>
    <xf numFmtId="37" fontId="12" fillId="10" borderId="11" xfId="1" applyNumberFormat="1" applyFont="1" applyFill="1" applyBorder="1" applyProtection="1"/>
    <xf numFmtId="37" fontId="12" fillId="10" borderId="44" xfId="1" applyNumberFormat="1" applyFont="1" applyFill="1" applyBorder="1" applyProtection="1"/>
    <xf numFmtId="37" fontId="12" fillId="10" borderId="39" xfId="1" applyNumberFormat="1" applyFont="1" applyFill="1" applyBorder="1" applyProtection="1"/>
    <xf numFmtId="5" fontId="12" fillId="0" borderId="22" xfId="1" applyNumberFormat="1" applyFont="1" applyBorder="1" applyProtection="1"/>
    <xf numFmtId="0" fontId="12" fillId="0" borderId="10" xfId="1" applyFont="1" applyBorder="1" applyAlignment="1" applyProtection="1">
      <alignment horizontal="left"/>
    </xf>
    <xf numFmtId="0" fontId="12" fillId="0" borderId="181" xfId="1" applyFont="1" applyBorder="1" applyAlignment="1" applyProtection="1">
      <alignment horizontal="centerContinuous"/>
    </xf>
    <xf numFmtId="37" fontId="12" fillId="0" borderId="0" xfId="1" applyNumberFormat="1" applyFont="1" applyFill="1" applyBorder="1" applyProtection="1"/>
    <xf numFmtId="37" fontId="12" fillId="0" borderId="184" xfId="1" applyNumberFormat="1" applyFont="1" applyFill="1" applyBorder="1" applyProtection="1"/>
    <xf numFmtId="37" fontId="12" fillId="10" borderId="19" xfId="1" applyNumberFormat="1" applyFont="1" applyFill="1" applyBorder="1" applyProtection="1"/>
    <xf numFmtId="37" fontId="12" fillId="10" borderId="5" xfId="1" applyNumberFormat="1" applyFont="1" applyFill="1" applyBorder="1" applyProtection="1"/>
    <xf numFmtId="5" fontId="9" fillId="0" borderId="182" xfId="1" applyNumberFormat="1" applyFont="1" applyBorder="1" applyProtection="1">
      <protection locked="0"/>
    </xf>
    <xf numFmtId="5" fontId="9" fillId="0" borderId="183" xfId="1" applyNumberFormat="1" applyFont="1" applyBorder="1" applyProtection="1">
      <protection locked="0"/>
    </xf>
    <xf numFmtId="37" fontId="9" fillId="0" borderId="26" xfId="1" applyNumberFormat="1" applyFont="1" applyBorder="1" applyProtection="1">
      <protection locked="0"/>
    </xf>
    <xf numFmtId="0" fontId="53" fillId="0" borderId="0" xfId="1" applyFont="1" applyFill="1" applyProtection="1"/>
    <xf numFmtId="0" fontId="12" fillId="0" borderId="0" xfId="1" applyProtection="1"/>
    <xf numFmtId="0" fontId="12" fillId="0" borderId="0" xfId="1" applyAlignment="1" applyProtection="1">
      <alignment horizontal="centerContinuous"/>
    </xf>
    <xf numFmtId="0" fontId="12" fillId="0" borderId="177" xfId="1" applyFont="1" applyBorder="1" applyAlignment="1" applyProtection="1">
      <alignment horizontal="center"/>
    </xf>
    <xf numFmtId="37" fontId="12" fillId="0" borderId="178" xfId="1" applyNumberFormat="1" applyFont="1" applyBorder="1" applyProtection="1"/>
    <xf numFmtId="37" fontId="12" fillId="0" borderId="179" xfId="1" applyNumberFormat="1" applyFont="1" applyBorder="1" applyProtection="1"/>
    <xf numFmtId="0" fontId="12" fillId="0" borderId="180" xfId="1" applyFont="1" applyBorder="1" applyProtection="1"/>
    <xf numFmtId="5" fontId="9" fillId="0" borderId="36" xfId="1" applyNumberFormat="1" applyFont="1" applyBorder="1" applyProtection="1">
      <protection locked="0"/>
    </xf>
    <xf numFmtId="5" fontId="9" fillId="0" borderId="7" xfId="1" applyNumberFormat="1" applyFont="1" applyBorder="1" applyProtection="1">
      <protection locked="0"/>
    </xf>
    <xf numFmtId="0" fontId="12" fillId="0" borderId="12" xfId="1" applyBorder="1" applyProtection="1"/>
    <xf numFmtId="0" fontId="12" fillId="0" borderId="25" xfId="1" applyBorder="1" applyProtection="1"/>
    <xf numFmtId="0" fontId="12" fillId="0" borderId="26" xfId="1" applyBorder="1" applyProtection="1"/>
    <xf numFmtId="164" fontId="12" fillId="0" borderId="10" xfId="1" applyNumberFormat="1" applyBorder="1" applyAlignment="1" applyProtection="1">
      <alignment horizontal="left"/>
    </xf>
    <xf numFmtId="0" fontId="12" fillId="0" borderId="10" xfId="1" applyBorder="1" applyProtection="1"/>
    <xf numFmtId="0" fontId="12" fillId="0" borderId="30" xfId="1" applyFont="1" applyBorder="1" applyAlignment="1" applyProtection="1">
      <alignment horizontal="centerContinuous"/>
    </xf>
    <xf numFmtId="0" fontId="12" fillId="0" borderId="31" xfId="1" applyFont="1" applyBorder="1" applyAlignment="1" applyProtection="1">
      <alignment horizontal="centerContinuous"/>
    </xf>
    <xf numFmtId="0" fontId="12" fillId="0" borderId="31" xfId="1" applyBorder="1" applyAlignment="1" applyProtection="1">
      <alignment horizontal="centerContinuous"/>
    </xf>
    <xf numFmtId="0" fontId="12" fillId="0" borderId="0" xfId="1" applyBorder="1" applyAlignment="1" applyProtection="1">
      <alignment horizontal="centerContinuous"/>
    </xf>
    <xf numFmtId="0" fontId="12" fillId="0" borderId="10" xfId="1" applyBorder="1" applyAlignment="1" applyProtection="1">
      <alignment horizontal="centerContinuous"/>
    </xf>
    <xf numFmtId="0" fontId="12" fillId="0" borderId="4" xfId="1" applyBorder="1" applyProtection="1"/>
    <xf numFmtId="0" fontId="50" fillId="0" borderId="0" xfId="1" applyFont="1" applyProtection="1"/>
    <xf numFmtId="0" fontId="50" fillId="0" borderId="0" xfId="1" applyFont="1" applyAlignment="1" applyProtection="1">
      <alignment horizontal="left"/>
    </xf>
    <xf numFmtId="0" fontId="12" fillId="0" borderId="199" xfId="1" applyFont="1" applyBorder="1" applyProtection="1"/>
    <xf numFmtId="0" fontId="12" fillId="0" borderId="200" xfId="1" applyFont="1" applyBorder="1" applyProtection="1"/>
    <xf numFmtId="0" fontId="12" fillId="0" borderId="45" xfId="1" applyFont="1" applyBorder="1" applyAlignment="1" applyProtection="1">
      <alignment horizontal="centerContinuous"/>
    </xf>
    <xf numFmtId="0" fontId="12" fillId="0" borderId="197" xfId="1" applyFont="1" applyBorder="1" applyAlignment="1" applyProtection="1">
      <alignment horizontal="center"/>
    </xf>
    <xf numFmtId="0" fontId="12" fillId="0" borderId="196" xfId="1" applyFont="1" applyBorder="1" applyAlignment="1" applyProtection="1">
      <alignment horizontal="center"/>
    </xf>
    <xf numFmtId="0" fontId="12" fillId="0" borderId="185" xfId="1" applyFont="1" applyBorder="1" applyAlignment="1" applyProtection="1">
      <alignment horizontal="center"/>
    </xf>
    <xf numFmtId="0" fontId="12" fillId="0" borderId="185" xfId="1" applyFont="1" applyBorder="1" applyProtection="1"/>
    <xf numFmtId="5" fontId="12" fillId="0" borderId="10" xfId="1" applyNumberFormat="1" applyFont="1" applyBorder="1" applyProtection="1"/>
    <xf numFmtId="37" fontId="12" fillId="0" borderId="10" xfId="1" applyNumberFormat="1" applyFont="1" applyBorder="1" applyProtection="1"/>
    <xf numFmtId="0" fontId="12" fillId="0" borderId="36" xfId="1" applyFont="1" applyBorder="1" applyAlignment="1" applyProtection="1">
      <alignment horizontal="center"/>
    </xf>
    <xf numFmtId="0" fontId="12" fillId="2" borderId="36" xfId="1" applyFont="1" applyFill="1" applyBorder="1" applyProtection="1"/>
    <xf numFmtId="0" fontId="12" fillId="2" borderId="198" xfId="1" applyFont="1" applyFill="1" applyBorder="1" applyProtection="1"/>
    <xf numFmtId="37" fontId="12" fillId="0" borderId="36" xfId="1" applyNumberFormat="1" applyFont="1" applyBorder="1" applyProtection="1"/>
    <xf numFmtId="5" fontId="12" fillId="0" borderId="36" xfId="1" applyNumberFormat="1" applyFont="1" applyBorder="1" applyProtection="1"/>
    <xf numFmtId="0" fontId="12" fillId="0" borderId="37" xfId="1" applyFont="1" applyBorder="1" applyAlignment="1" applyProtection="1">
      <alignment horizontal="center"/>
    </xf>
    <xf numFmtId="0" fontId="11" fillId="0" borderId="0" xfId="1" applyFont="1" applyAlignment="1" applyProtection="1">
      <alignment horizontal="centerContinuous"/>
    </xf>
    <xf numFmtId="0" fontId="48" fillId="0" borderId="0" xfId="1" applyFont="1" applyProtection="1"/>
    <xf numFmtId="164" fontId="12" fillId="0" borderId="10" xfId="1" applyNumberFormat="1" applyBorder="1" applyAlignment="1" applyProtection="1">
      <alignment horizontal="center"/>
    </xf>
    <xf numFmtId="0" fontId="12" fillId="0" borderId="0" xfId="1" applyBorder="1" applyProtection="1"/>
    <xf numFmtId="0" fontId="12" fillId="0" borderId="8" xfId="1" applyBorder="1" applyProtection="1"/>
    <xf numFmtId="0" fontId="12" fillId="0" borderId="2" xfId="1" applyBorder="1" applyProtection="1"/>
    <xf numFmtId="0" fontId="12" fillId="0" borderId="3" xfId="1" applyBorder="1" applyProtection="1"/>
    <xf numFmtId="0" fontId="12" fillId="0" borderId="9" xfId="1" applyBorder="1" applyProtection="1"/>
    <xf numFmtId="0" fontId="12" fillId="0" borderId="11" xfId="1" applyBorder="1" applyProtection="1"/>
    <xf numFmtId="0" fontId="12" fillId="9" borderId="36" xfId="1" applyFont="1" applyFill="1" applyBorder="1" applyProtection="1"/>
    <xf numFmtId="0" fontId="12" fillId="9" borderId="198" xfId="1" applyFont="1" applyFill="1" applyBorder="1" applyProtection="1"/>
    <xf numFmtId="0" fontId="12" fillId="9" borderId="1" xfId="1" applyFont="1" applyFill="1" applyBorder="1" applyProtection="1"/>
    <xf numFmtId="0" fontId="12" fillId="17" borderId="0" xfId="1" applyFont="1" applyFill="1" applyBorder="1" applyProtection="1"/>
    <xf numFmtId="5" fontId="12" fillId="0" borderId="0" xfId="1" applyNumberFormat="1" applyFont="1" applyBorder="1" applyProtection="1"/>
    <xf numFmtId="37" fontId="12" fillId="0" borderId="0" xfId="1" applyNumberFormat="1" applyProtection="1"/>
    <xf numFmtId="0" fontId="12" fillId="0" borderId="24" xfId="1" applyFont="1" applyBorder="1" applyAlignment="1" applyProtection="1">
      <alignment horizontal="center"/>
    </xf>
    <xf numFmtId="0" fontId="12" fillId="0" borderId="214" xfId="1" applyFont="1" applyBorder="1" applyProtection="1"/>
    <xf numFmtId="0" fontId="12" fillId="0" borderId="213" xfId="1" applyFont="1" applyBorder="1" applyProtection="1"/>
    <xf numFmtId="0" fontId="12" fillId="0" borderId="215" xfId="1" applyBorder="1" applyProtection="1"/>
    <xf numFmtId="0" fontId="12" fillId="0" borderId="194" xfId="1" applyBorder="1" applyProtection="1"/>
    <xf numFmtId="0" fontId="12" fillId="0" borderId="19" xfId="1" applyBorder="1" applyProtection="1"/>
    <xf numFmtId="164" fontId="12" fillId="0" borderId="21" xfId="1" applyNumberFormat="1" applyBorder="1" applyAlignment="1" applyProtection="1">
      <alignment horizontal="center"/>
    </xf>
    <xf numFmtId="0" fontId="12" fillId="0" borderId="208" xfId="1" applyBorder="1" applyProtection="1"/>
    <xf numFmtId="0" fontId="12" fillId="0" borderId="216" xfId="1" applyFont="1" applyBorder="1" applyProtection="1"/>
    <xf numFmtId="0" fontId="18" fillId="0" borderId="4" xfId="1" applyFont="1" applyBorder="1" applyAlignment="1" applyProtection="1">
      <alignment horizontal="center"/>
    </xf>
    <xf numFmtId="0" fontId="18" fillId="0" borderId="0" xfId="1" applyFont="1" applyProtection="1"/>
    <xf numFmtId="0" fontId="18" fillId="0" borderId="194" xfId="1" applyFont="1" applyBorder="1" applyProtection="1"/>
    <xf numFmtId="0" fontId="18" fillId="0" borderId="5" xfId="1" applyFont="1" applyBorder="1" applyProtection="1"/>
    <xf numFmtId="0" fontId="18" fillId="0" borderId="4" xfId="1" applyFont="1" applyBorder="1" applyProtection="1"/>
    <xf numFmtId="0" fontId="12" fillId="0" borderId="194" xfId="1" applyFont="1" applyBorder="1"/>
    <xf numFmtId="0" fontId="18" fillId="0" borderId="11" xfId="1" applyFont="1" applyBorder="1" applyProtection="1"/>
    <xf numFmtId="0" fontId="24" fillId="0" borderId="33" xfId="1" applyFont="1" applyBorder="1" applyProtection="1"/>
    <xf numFmtId="0" fontId="24" fillId="0" borderId="27" xfId="1" applyFont="1" applyBorder="1" applyAlignment="1" applyProtection="1">
      <alignment horizontal="center"/>
    </xf>
    <xf numFmtId="0" fontId="24" fillId="0" borderId="27" xfId="1" applyFont="1" applyBorder="1" applyAlignment="1" applyProtection="1">
      <alignment horizontal="centerContinuous"/>
    </xf>
    <xf numFmtId="0" fontId="24" fillId="0" borderId="217" xfId="1" applyFont="1" applyBorder="1" applyProtection="1"/>
    <xf numFmtId="0" fontId="24" fillId="0" borderId="31" xfId="1" applyFont="1" applyBorder="1" applyAlignment="1" applyProtection="1">
      <alignment horizontal="centerContinuous"/>
    </xf>
    <xf numFmtId="0" fontId="24" fillId="0" borderId="25" xfId="1" applyFont="1" applyBorder="1" applyAlignment="1" applyProtection="1">
      <alignment horizontal="centerContinuous"/>
    </xf>
    <xf numFmtId="0" fontId="24" fillId="0" borderId="18" xfId="1" applyFont="1" applyBorder="1" applyProtection="1"/>
    <xf numFmtId="0" fontId="24" fillId="0" borderId="25" xfId="1" applyFont="1" applyBorder="1" applyAlignment="1" applyProtection="1">
      <alignment horizontal="center"/>
    </xf>
    <xf numFmtId="0" fontId="24" fillId="0" borderId="194" xfId="1" applyFont="1" applyBorder="1" applyAlignment="1" applyProtection="1">
      <alignment horizontal="center"/>
    </xf>
    <xf numFmtId="0" fontId="24" fillId="0" borderId="5" xfId="1" applyFont="1" applyBorder="1" applyAlignment="1" applyProtection="1">
      <alignment horizontal="center"/>
    </xf>
    <xf numFmtId="0" fontId="24" fillId="0" borderId="18" xfId="1" applyFont="1" applyBorder="1" applyAlignment="1" applyProtection="1">
      <alignment horizontal="center"/>
    </xf>
    <xf numFmtId="0" fontId="24" fillId="0" borderId="20" xfId="1" applyFont="1" applyBorder="1" applyAlignment="1" applyProtection="1">
      <alignment horizontal="center"/>
    </xf>
    <xf numFmtId="0" fontId="24" fillId="0" borderId="26" xfId="1" applyFont="1" applyBorder="1" applyAlignment="1" applyProtection="1">
      <alignment horizontal="center"/>
    </xf>
    <xf numFmtId="0" fontId="24" fillId="0" borderId="216" xfId="1" applyFont="1" applyBorder="1" applyAlignment="1" applyProtection="1">
      <alignment horizontal="center"/>
    </xf>
    <xf numFmtId="0" fontId="24" fillId="0" borderId="11" xfId="1" applyFont="1" applyBorder="1" applyAlignment="1" applyProtection="1">
      <alignment horizontal="center"/>
    </xf>
    <xf numFmtId="0" fontId="12" fillId="0" borderId="216" xfId="1" applyFont="1" applyBorder="1" applyAlignment="1" applyProtection="1">
      <alignment horizontal="center"/>
    </xf>
    <xf numFmtId="0" fontId="12" fillId="9" borderId="26" xfId="1" applyFont="1" applyFill="1" applyBorder="1" applyProtection="1"/>
    <xf numFmtId="0" fontId="12" fillId="9" borderId="216" xfId="1" applyFont="1" applyFill="1" applyBorder="1" applyProtection="1"/>
    <xf numFmtId="0" fontId="12" fillId="0" borderId="217" xfId="1" applyFont="1" applyBorder="1" applyAlignment="1" applyProtection="1">
      <alignment horizontal="centerContinuous"/>
    </xf>
    <xf numFmtId="0" fontId="12" fillId="0" borderId="29" xfId="1" applyFont="1" applyBorder="1" applyAlignment="1" applyProtection="1">
      <alignment horizontal="centerContinuous"/>
    </xf>
    <xf numFmtId="0" fontId="12" fillId="0" borderId="194" xfId="1" applyFont="1" applyBorder="1" applyAlignment="1" applyProtection="1">
      <alignment horizontal="centerContinuous"/>
    </xf>
    <xf numFmtId="0" fontId="12" fillId="0" borderId="6" xfId="1" applyFont="1" applyBorder="1" applyAlignment="1" applyProtection="1">
      <alignment horizontal="centerContinuous"/>
    </xf>
    <xf numFmtId="0" fontId="12" fillId="0" borderId="1" xfId="1" applyFont="1" applyBorder="1" applyAlignment="1" applyProtection="1">
      <alignment horizontal="centerContinuous"/>
    </xf>
    <xf numFmtId="0" fontId="12" fillId="0" borderId="218" xfId="1" applyFont="1" applyBorder="1" applyAlignment="1" applyProtection="1">
      <alignment horizontal="centerContinuous"/>
    </xf>
    <xf numFmtId="0" fontId="12" fillId="0" borderId="7" xfId="1" applyFont="1" applyBorder="1" applyAlignment="1" applyProtection="1">
      <alignment horizontal="centerContinuous"/>
    </xf>
    <xf numFmtId="37" fontId="12" fillId="0" borderId="0" xfId="1" applyNumberFormat="1" applyFont="1" applyAlignment="1" applyProtection="1">
      <alignment horizontal="centerContinuous"/>
    </xf>
    <xf numFmtId="0" fontId="17" fillId="0" borderId="0" xfId="1" applyFont="1" applyAlignment="1" applyProtection="1">
      <alignment horizontal="centerContinuous"/>
    </xf>
    <xf numFmtId="0" fontId="17" fillId="0" borderId="0" xfId="1" applyFont="1" applyProtection="1"/>
    <xf numFmtId="0" fontId="11" fillId="0" borderId="0" xfId="1" applyFont="1" applyProtection="1"/>
    <xf numFmtId="37" fontId="12" fillId="0" borderId="2" xfId="1" applyNumberFormat="1" applyFont="1" applyBorder="1" applyProtection="1"/>
    <xf numFmtId="37" fontId="12" fillId="0" borderId="8" xfId="1" applyNumberFormat="1" applyFont="1" applyBorder="1" applyProtection="1"/>
    <xf numFmtId="0" fontId="12" fillId="0" borderId="5" xfId="1" applyBorder="1" applyAlignment="1" applyProtection="1">
      <alignment horizontal="centerContinuous"/>
    </xf>
    <xf numFmtId="0" fontId="12" fillId="0" borderId="33" xfId="1" applyFont="1" applyBorder="1" applyProtection="1"/>
    <xf numFmtId="0" fontId="12" fillId="0" borderId="27" xfId="1" applyFont="1" applyBorder="1" applyAlignment="1" applyProtection="1">
      <alignment horizontal="centerContinuous"/>
    </xf>
    <xf numFmtId="0" fontId="12" fillId="9" borderId="7" xfId="1" applyFont="1" applyFill="1" applyBorder="1" applyProtection="1"/>
    <xf numFmtId="0" fontId="12" fillId="9" borderId="6" xfId="1" applyFont="1" applyFill="1" applyBorder="1" applyProtection="1"/>
    <xf numFmtId="0" fontId="61" fillId="0" borderId="92" xfId="1" applyFont="1" applyBorder="1" applyAlignment="1">
      <alignment horizontal="center"/>
    </xf>
    <xf numFmtId="0" fontId="12" fillId="0" borderId="85" xfId="1" applyFont="1" applyFill="1" applyBorder="1" applyProtection="1"/>
    <xf numFmtId="0" fontId="12" fillId="22" borderId="116" xfId="1" applyFont="1" applyFill="1" applyBorder="1" applyProtection="1"/>
    <xf numFmtId="0" fontId="24" fillId="0" borderId="4" xfId="1" applyFont="1" applyBorder="1" applyAlignment="1" applyProtection="1">
      <alignment horizontal="center"/>
    </xf>
    <xf numFmtId="0" fontId="24" fillId="0" borderId="0" xfId="1" applyFont="1" applyAlignment="1" applyProtection="1">
      <alignment horizontal="left"/>
    </xf>
    <xf numFmtId="49" fontId="24" fillId="0" borderId="4" xfId="1" applyNumberFormat="1" applyFont="1" applyBorder="1" applyAlignment="1" applyProtection="1">
      <alignment horizontal="center"/>
    </xf>
    <xf numFmtId="0" fontId="24" fillId="0" borderId="27" xfId="1" applyFont="1" applyBorder="1" applyProtection="1"/>
    <xf numFmtId="0" fontId="24" fillId="0" borderId="31" xfId="1" applyFont="1" applyBorder="1" applyProtection="1"/>
    <xf numFmtId="0" fontId="24" fillId="0" borderId="29" xfId="1" applyFont="1" applyBorder="1" applyProtection="1"/>
    <xf numFmtId="0" fontId="24" fillId="0" borderId="25" xfId="1" applyFont="1" applyBorder="1" applyProtection="1"/>
    <xf numFmtId="0" fontId="24" fillId="0" borderId="0" xfId="1" applyFont="1" applyAlignment="1" applyProtection="1">
      <alignment horizontal="centerContinuous"/>
    </xf>
    <xf numFmtId="0" fontId="24" fillId="0" borderId="5" xfId="1" applyFont="1" applyBorder="1" applyAlignment="1" applyProtection="1">
      <alignment horizontal="centerContinuous"/>
    </xf>
    <xf numFmtId="0" fontId="24" fillId="0" borderId="10" xfId="1" applyFont="1" applyBorder="1" applyProtection="1"/>
    <xf numFmtId="0" fontId="24" fillId="0" borderId="26" xfId="1" applyFont="1" applyBorder="1" applyProtection="1"/>
    <xf numFmtId="0" fontId="24" fillId="0" borderId="11" xfId="1" applyFont="1" applyBorder="1" applyProtection="1"/>
    <xf numFmtId="0" fontId="24" fillId="0" borderId="0" xfId="1" applyFont="1" applyAlignment="1" applyProtection="1">
      <alignment horizontal="center"/>
    </xf>
    <xf numFmtId="0" fontId="24" fillId="0" borderId="16" xfId="1" applyFont="1" applyBorder="1" applyAlignment="1" applyProtection="1">
      <alignment horizontal="center"/>
    </xf>
    <xf numFmtId="0" fontId="24" fillId="0" borderId="16" xfId="1" applyFont="1" applyBorder="1" applyAlignment="1" applyProtection="1">
      <alignment horizontal="centerContinuous"/>
    </xf>
    <xf numFmtId="0" fontId="24" fillId="0" borderId="10" xfId="1" applyFont="1" applyBorder="1" applyAlignment="1" applyProtection="1">
      <alignment horizontal="center"/>
    </xf>
    <xf numFmtId="0" fontId="24" fillId="0" borderId="173" xfId="1" applyFont="1" applyBorder="1" applyAlignment="1" applyProtection="1">
      <alignment horizontal="center"/>
    </xf>
    <xf numFmtId="0" fontId="15" fillId="0" borderId="26" xfId="1" applyFont="1" applyBorder="1" applyProtection="1"/>
    <xf numFmtId="0" fontId="12" fillId="0" borderId="30" xfId="1" applyBorder="1" applyProtection="1"/>
    <xf numFmtId="0" fontId="12" fillId="0" borderId="31" xfId="1" applyBorder="1" applyProtection="1"/>
    <xf numFmtId="0" fontId="12" fillId="0" borderId="29" xfId="1" applyBorder="1" applyProtection="1"/>
    <xf numFmtId="0" fontId="12" fillId="0" borderId="5" xfId="1" applyBorder="1" applyProtection="1"/>
    <xf numFmtId="0" fontId="12" fillId="0" borderId="6" xfId="1" applyBorder="1" applyProtection="1"/>
    <xf numFmtId="0" fontId="12" fillId="0" borderId="1" xfId="1" applyBorder="1" applyProtection="1"/>
    <xf numFmtId="0" fontId="12" fillId="0" borderId="7" xfId="1" applyBorder="1" applyProtection="1"/>
    <xf numFmtId="0" fontId="12" fillId="0" borderId="16" xfId="1" applyFont="1" applyBorder="1" applyAlignment="1" applyProtection="1">
      <alignment horizontal="centerContinuous"/>
    </xf>
    <xf numFmtId="0" fontId="12" fillId="0" borderId="41" xfId="1" applyFont="1" applyBorder="1" applyAlignment="1" applyProtection="1">
      <alignment horizontal="center"/>
    </xf>
    <xf numFmtId="5" fontId="12" fillId="0" borderId="57" xfId="1" applyNumberFormat="1" applyFont="1" applyBorder="1" applyProtection="1"/>
    <xf numFmtId="5" fontId="12" fillId="0" borderId="58" xfId="1" applyNumberFormat="1" applyFont="1" applyBorder="1" applyProtection="1"/>
    <xf numFmtId="0" fontId="12" fillId="0" borderId="8" xfId="1" applyBorder="1" applyAlignment="1" applyProtection="1">
      <alignment horizontal="left"/>
    </xf>
    <xf numFmtId="0" fontId="12" fillId="0" borderId="8" xfId="1" applyBorder="1" applyAlignment="1" applyProtection="1">
      <alignment horizontal="center"/>
    </xf>
    <xf numFmtId="0" fontId="12" fillId="0" borderId="66" xfId="1" applyBorder="1" applyAlignment="1" applyProtection="1">
      <alignment horizontal="center"/>
    </xf>
    <xf numFmtId="0" fontId="12" fillId="0" borderId="2" xfId="1" applyBorder="1" applyAlignment="1" applyProtection="1">
      <alignment horizontal="left"/>
    </xf>
    <xf numFmtId="0" fontId="12" fillId="0" borderId="8" xfId="1" applyBorder="1" applyAlignment="1" applyProtection="1">
      <alignment horizontal="centerContinuous"/>
    </xf>
    <xf numFmtId="0" fontId="12" fillId="0" borderId="3" xfId="1" applyBorder="1" applyAlignment="1" applyProtection="1">
      <alignment horizontal="centerContinuous"/>
    </xf>
    <xf numFmtId="0" fontId="12" fillId="0" borderId="4" xfId="1" applyBorder="1" applyAlignment="1" applyProtection="1">
      <alignment horizontal="center"/>
    </xf>
    <xf numFmtId="0" fontId="12" fillId="0" borderId="55" xfId="1" applyBorder="1" applyProtection="1"/>
    <xf numFmtId="164" fontId="12" fillId="0" borderId="56" xfId="1" applyNumberFormat="1" applyBorder="1" applyAlignment="1" applyProtection="1">
      <alignment horizontal="center"/>
    </xf>
    <xf numFmtId="0" fontId="12" fillId="0" borderId="22" xfId="1" applyBorder="1" applyAlignment="1" applyProtection="1">
      <alignment horizontal="center"/>
    </xf>
    <xf numFmtId="0" fontId="12" fillId="0" borderId="21" xfId="1" applyBorder="1" applyAlignment="1" applyProtection="1">
      <alignment horizontal="centerContinuous"/>
    </xf>
    <xf numFmtId="0" fontId="13" fillId="0" borderId="6" xfId="1" applyFont="1" applyBorder="1" applyAlignment="1" applyProtection="1">
      <alignment horizontal="centerContinuous"/>
    </xf>
    <xf numFmtId="0" fontId="13" fillId="0" borderId="1" xfId="1" applyFont="1" applyBorder="1" applyAlignment="1" applyProtection="1">
      <alignment horizontal="centerContinuous"/>
    </xf>
    <xf numFmtId="0" fontId="12" fillId="0" borderId="1" xfId="1" applyBorder="1" applyAlignment="1" applyProtection="1">
      <alignment horizontal="centerContinuous"/>
    </xf>
    <xf numFmtId="0" fontId="12" fillId="0" borderId="60" xfId="1" applyBorder="1" applyAlignment="1" applyProtection="1">
      <alignment horizontal="centerContinuous"/>
    </xf>
    <xf numFmtId="0" fontId="12" fillId="0" borderId="59" xfId="1" applyBorder="1" applyAlignment="1" applyProtection="1">
      <alignment horizontal="centerContinuous"/>
    </xf>
    <xf numFmtId="0" fontId="12" fillId="0" borderId="60" xfId="1" applyBorder="1" applyProtection="1"/>
    <xf numFmtId="0" fontId="12" fillId="0" borderId="3" xfId="1" applyBorder="1" applyAlignment="1" applyProtection="1">
      <alignment horizontal="center"/>
    </xf>
    <xf numFmtId="0" fontId="12" fillId="0" borderId="2" xfId="1" applyBorder="1" applyAlignment="1" applyProtection="1">
      <alignment horizontal="centerContinuous"/>
    </xf>
    <xf numFmtId="0" fontId="12" fillId="0" borderId="66" xfId="1" applyBorder="1" applyAlignment="1" applyProtection="1">
      <alignment horizontal="centerContinuous"/>
    </xf>
    <xf numFmtId="0" fontId="18" fillId="0" borderId="59" xfId="1" applyFont="1" applyBorder="1" applyAlignment="1" applyProtection="1">
      <alignment horizontal="centerContinuous"/>
    </xf>
    <xf numFmtId="0" fontId="12" fillId="0" borderId="55" xfId="1" applyBorder="1" applyAlignment="1" applyProtection="1">
      <alignment horizontal="center"/>
    </xf>
    <xf numFmtId="0" fontId="12" fillId="0" borderId="5" xfId="1" applyBorder="1" applyAlignment="1" applyProtection="1">
      <alignment horizontal="center"/>
    </xf>
    <xf numFmtId="0" fontId="12" fillId="0" borderId="4" xfId="1" applyBorder="1" applyAlignment="1" applyProtection="1">
      <alignment horizontal="centerContinuous"/>
    </xf>
    <xf numFmtId="0" fontId="12" fillId="0" borderId="55" xfId="1" applyBorder="1" applyAlignment="1" applyProtection="1">
      <alignment horizontal="centerContinuous"/>
    </xf>
    <xf numFmtId="0" fontId="12" fillId="0" borderId="56" xfId="1" applyBorder="1" applyAlignment="1" applyProtection="1">
      <alignment horizontal="center"/>
    </xf>
    <xf numFmtId="0" fontId="12" fillId="0" borderId="7" xfId="1" applyBorder="1" applyAlignment="1" applyProtection="1">
      <alignment horizontal="center"/>
    </xf>
    <xf numFmtId="0" fontId="12" fillId="0" borderId="7" xfId="1" applyBorder="1" applyAlignment="1" applyProtection="1">
      <alignment horizontal="centerContinuous"/>
    </xf>
    <xf numFmtId="0" fontId="12" fillId="0" borderId="6" xfId="1" applyBorder="1" applyAlignment="1" applyProtection="1">
      <alignment horizontal="centerContinuous"/>
    </xf>
    <xf numFmtId="0" fontId="12" fillId="0" borderId="55" xfId="1" applyBorder="1" applyAlignment="1" applyProtection="1">
      <alignment horizontal="right"/>
    </xf>
    <xf numFmtId="37" fontId="12" fillId="0" borderId="5" xfId="1" applyNumberFormat="1" applyBorder="1" applyProtection="1"/>
    <xf numFmtId="0" fontId="12" fillId="0" borderId="56" xfId="1" applyBorder="1" applyProtection="1"/>
    <xf numFmtId="0" fontId="12" fillId="0" borderId="54" xfId="1" applyBorder="1" applyProtection="1"/>
    <xf numFmtId="5" fontId="12" fillId="0" borderId="69" xfId="1" applyNumberFormat="1" applyBorder="1" applyProtection="1"/>
    <xf numFmtId="164" fontId="12" fillId="0" borderId="0" xfId="1" applyNumberFormat="1" applyAlignment="1" applyProtection="1">
      <alignment horizontal="center"/>
    </xf>
    <xf numFmtId="0" fontId="13" fillId="0" borderId="2" xfId="1" applyFont="1" applyBorder="1" applyAlignment="1" applyProtection="1">
      <alignment horizontal="centerContinuous"/>
    </xf>
    <xf numFmtId="164" fontId="12" fillId="0" borderId="1" xfId="1" applyNumberFormat="1" applyBorder="1" applyAlignment="1" applyProtection="1">
      <alignment horizontal="center"/>
    </xf>
    <xf numFmtId="0" fontId="18" fillId="0" borderId="60" xfId="1" applyFont="1" applyBorder="1" applyAlignment="1" applyProtection="1">
      <alignment horizontal="centerContinuous"/>
    </xf>
    <xf numFmtId="0" fontId="51" fillId="0" borderId="0" xfId="1" applyFont="1" applyProtection="1">
      <protection locked="0"/>
    </xf>
    <xf numFmtId="0" fontId="51" fillId="0" borderId="55" xfId="1" applyFont="1" applyBorder="1" applyProtection="1">
      <protection locked="0"/>
    </xf>
    <xf numFmtId="0" fontId="51" fillId="0" borderId="6" xfId="1" applyFont="1" applyBorder="1" applyProtection="1">
      <protection locked="0"/>
    </xf>
    <xf numFmtId="0" fontId="51" fillId="0" borderId="1" xfId="1" applyFont="1" applyBorder="1" applyProtection="1">
      <protection locked="0"/>
    </xf>
    <xf numFmtId="0" fontId="21" fillId="0" borderId="6" xfId="1" applyFont="1" applyBorder="1" applyAlignment="1" applyProtection="1">
      <alignment horizontal="centerContinuous"/>
    </xf>
    <xf numFmtId="0" fontId="21" fillId="0" borderId="1" xfId="1" applyFont="1" applyBorder="1" applyAlignment="1" applyProtection="1">
      <alignment horizontal="centerContinuous"/>
    </xf>
    <xf numFmtId="0" fontId="21" fillId="0" borderId="4" xfId="1" applyFont="1" applyBorder="1" applyAlignment="1" applyProtection="1">
      <alignment horizontal="centerContinuous"/>
    </xf>
    <xf numFmtId="0" fontId="21" fillId="0" borderId="0" xfId="1" applyFont="1" applyAlignment="1" applyProtection="1">
      <alignment horizontal="centerContinuous"/>
    </xf>
    <xf numFmtId="0" fontId="12" fillId="0" borderId="2" xfId="1" applyBorder="1" applyAlignment="1" applyProtection="1">
      <alignment horizontal="center"/>
    </xf>
    <xf numFmtId="0" fontId="28" fillId="0" borderId="0" xfId="1" applyFont="1" applyAlignment="1" applyProtection="1">
      <alignment horizontal="center"/>
    </xf>
    <xf numFmtId="0" fontId="12" fillId="0" borderId="70" xfId="1" applyBorder="1" applyAlignment="1" applyProtection="1">
      <alignment horizontal="center"/>
    </xf>
    <xf numFmtId="0" fontId="12" fillId="0" borderId="10" xfId="1" applyBorder="1" applyAlignment="1" applyProtection="1">
      <alignment horizontal="center"/>
    </xf>
    <xf numFmtId="0" fontId="12" fillId="8" borderId="4" xfId="1" applyFill="1" applyBorder="1" applyProtection="1"/>
    <xf numFmtId="0" fontId="12" fillId="8" borderId="2" xfId="1" applyFill="1" applyBorder="1" applyProtection="1"/>
    <xf numFmtId="0" fontId="12" fillId="8" borderId="3" xfId="1" applyFill="1" applyBorder="1" applyProtection="1"/>
    <xf numFmtId="0" fontId="12" fillId="8" borderId="6" xfId="1" applyFill="1" applyBorder="1" applyProtection="1"/>
    <xf numFmtId="0" fontId="12" fillId="8" borderId="0" xfId="1" applyFill="1" applyProtection="1"/>
    <xf numFmtId="0" fontId="12" fillId="8" borderId="5" xfId="1" applyFill="1" applyBorder="1" applyProtection="1"/>
    <xf numFmtId="37" fontId="51" fillId="0" borderId="11" xfId="1" applyNumberFormat="1" applyFont="1" applyBorder="1" applyProtection="1">
      <protection locked="0"/>
    </xf>
    <xf numFmtId="37" fontId="12" fillId="0" borderId="11" xfId="1" applyNumberFormat="1" applyBorder="1" applyProtection="1"/>
    <xf numFmtId="0" fontId="12" fillId="8" borderId="59" xfId="1" applyFill="1" applyBorder="1" applyProtection="1"/>
    <xf numFmtId="0" fontId="12" fillId="8" borderId="7" xfId="1" applyFill="1" applyBorder="1" applyProtection="1"/>
    <xf numFmtId="37" fontId="12" fillId="8" borderId="2" xfId="1" applyNumberFormat="1" applyFill="1" applyBorder="1" applyProtection="1"/>
    <xf numFmtId="37" fontId="12" fillId="8" borderId="3" xfId="1" applyNumberFormat="1" applyFill="1" applyBorder="1" applyProtection="1"/>
    <xf numFmtId="0" fontId="12" fillId="8" borderId="1" xfId="1" applyFill="1" applyBorder="1" applyProtection="1"/>
    <xf numFmtId="37" fontId="12" fillId="0" borderId="7" xfId="1" applyNumberFormat="1" applyBorder="1" applyProtection="1"/>
    <xf numFmtId="0" fontId="25" fillId="0" borderId="0" xfId="1" applyFont="1" applyAlignment="1" applyProtection="1">
      <alignment horizontal="center"/>
    </xf>
    <xf numFmtId="0" fontId="12" fillId="8" borderId="8" xfId="1" applyFill="1" applyBorder="1" applyProtection="1"/>
    <xf numFmtId="37" fontId="12" fillId="8" borderId="61" xfId="1" applyNumberFormat="1" applyFill="1" applyBorder="1" applyProtection="1"/>
    <xf numFmtId="0" fontId="12" fillId="8" borderId="60" xfId="1" applyFill="1" applyBorder="1" applyProtection="1"/>
    <xf numFmtId="0" fontId="51" fillId="0" borderId="5" xfId="1" applyFont="1" applyBorder="1" applyProtection="1">
      <protection locked="0"/>
    </xf>
    <xf numFmtId="37" fontId="51" fillId="0" borderId="5" xfId="1" applyNumberFormat="1" applyFont="1" applyBorder="1" applyProtection="1">
      <protection locked="0"/>
    </xf>
    <xf numFmtId="0" fontId="51" fillId="0" borderId="7" xfId="1" applyFont="1" applyBorder="1" applyProtection="1">
      <protection locked="0"/>
    </xf>
    <xf numFmtId="37" fontId="51" fillId="0" borderId="7" xfId="1" applyNumberFormat="1" applyFont="1" applyBorder="1" applyProtection="1">
      <protection locked="0"/>
    </xf>
    <xf numFmtId="0" fontId="0" fillId="0" borderId="0" xfId="0"/>
    <xf numFmtId="0" fontId="24" fillId="0" borderId="0" xfId="0" applyFont="1" applyFill="1" applyAlignment="1" applyProtection="1"/>
    <xf numFmtId="0" fontId="12" fillId="0" borderId="0" xfId="1" applyFont="1" applyAlignment="1" applyProtection="1">
      <alignment horizontal="center"/>
    </xf>
    <xf numFmtId="0" fontId="0" fillId="0" borderId="0" xfId="0"/>
    <xf numFmtId="168" fontId="0" fillId="0" borderId="0" xfId="0" applyNumberFormat="1" applyBorder="1" applyProtection="1"/>
    <xf numFmtId="0" fontId="24" fillId="0" borderId="10" xfId="0" applyFont="1" applyBorder="1" applyAlignment="1" applyProtection="1">
      <alignment horizontal="left"/>
    </xf>
    <xf numFmtId="0" fontId="12" fillId="0" borderId="0" xfId="0" applyFont="1" applyAlignment="1" applyProtection="1">
      <alignment horizontal="center"/>
    </xf>
    <xf numFmtId="0" fontId="12" fillId="0" borderId="4" xfId="0" applyFont="1" applyBorder="1" applyAlignment="1" applyProtection="1">
      <alignment horizontal="center"/>
    </xf>
    <xf numFmtId="0" fontId="12" fillId="0" borderId="219" xfId="1" applyFont="1" applyBorder="1" applyAlignment="1" applyProtection="1">
      <alignment horizontal="centerContinuous"/>
    </xf>
    <xf numFmtId="0" fontId="8" fillId="0" borderId="4" xfId="0" applyFont="1" applyFill="1" applyBorder="1" applyProtection="1"/>
    <xf numFmtId="0" fontId="12" fillId="0" borderId="30" xfId="0" applyFont="1" applyFill="1" applyBorder="1" applyProtection="1"/>
    <xf numFmtId="0" fontId="12" fillId="0" borderId="5" xfId="1" applyBorder="1" applyAlignment="1"/>
    <xf numFmtId="0" fontId="12" fillId="0" borderId="0" xfId="1" applyAlignment="1"/>
    <xf numFmtId="0" fontId="12" fillId="0" borderId="0" xfId="0" applyFont="1" applyAlignment="1">
      <alignment horizontal="left"/>
    </xf>
    <xf numFmtId="0" fontId="12" fillId="0" borderId="4" xfId="1" applyFont="1" applyBorder="1" applyAlignment="1" applyProtection="1">
      <alignment horizontal="left"/>
    </xf>
    <xf numFmtId="0" fontId="12" fillId="0" borderId="41" xfId="0" applyFont="1" applyBorder="1" applyAlignment="1" applyProtection="1">
      <alignment horizontal="center"/>
    </xf>
    <xf numFmtId="0" fontId="12" fillId="0" borderId="5" xfId="1" applyBorder="1" applyAlignment="1"/>
    <xf numFmtId="0" fontId="12" fillId="0" borderId="0" xfId="1" applyAlignment="1"/>
    <xf numFmtId="0" fontId="12" fillId="0" borderId="0" xfId="1" applyFont="1" applyAlignment="1" applyProtection="1">
      <alignment horizontal="center"/>
    </xf>
    <xf numFmtId="0" fontId="12" fillId="0" borderId="0" xfId="1" applyFont="1" applyAlignment="1">
      <alignment vertical="top"/>
    </xf>
    <xf numFmtId="0" fontId="12" fillId="0" borderId="0" xfId="1" applyAlignment="1">
      <alignment vertical="top"/>
    </xf>
    <xf numFmtId="0" fontId="12" fillId="0" borderId="5" xfId="1" applyBorder="1" applyAlignment="1">
      <alignment vertical="top"/>
    </xf>
    <xf numFmtId="0" fontId="12" fillId="0" borderId="0" xfId="1" applyBorder="1" applyAlignment="1">
      <alignment vertical="top"/>
    </xf>
    <xf numFmtId="0" fontId="12" fillId="0" borderId="0" xfId="1" applyFont="1" applyBorder="1" applyAlignment="1">
      <alignment vertical="top"/>
    </xf>
    <xf numFmtId="0" fontId="12" fillId="0" borderId="5" xfId="1" applyFont="1" applyBorder="1" applyAlignment="1">
      <alignment vertical="top"/>
    </xf>
    <xf numFmtId="0" fontId="12" fillId="0" borderId="8" xfId="1" applyFont="1" applyFill="1" applyBorder="1" applyProtection="1"/>
    <xf numFmtId="0" fontId="12" fillId="0" borderId="2" xfId="1" applyFont="1" applyFill="1" applyBorder="1" applyProtection="1"/>
    <xf numFmtId="0" fontId="12" fillId="0" borderId="24" xfId="1" applyFont="1" applyFill="1" applyBorder="1" applyProtection="1"/>
    <xf numFmtId="0" fontId="12" fillId="0" borderId="13" xfId="1" applyFont="1" applyFill="1" applyBorder="1" applyProtection="1"/>
    <xf numFmtId="0" fontId="12" fillId="0" borderId="14" xfId="1" applyFont="1" applyFill="1" applyBorder="1" applyProtection="1"/>
    <xf numFmtId="0" fontId="12" fillId="0" borderId="4" xfId="1" applyFont="1" applyFill="1" applyBorder="1" applyProtection="1"/>
    <xf numFmtId="0" fontId="12" fillId="0" borderId="0" xfId="1" applyFont="1" applyFill="1" applyProtection="1"/>
    <xf numFmtId="0" fontId="12" fillId="0" borderId="19" xfId="1" applyFont="1" applyFill="1" applyBorder="1" applyProtection="1"/>
    <xf numFmtId="0" fontId="12" fillId="0" borderId="15" xfId="1" applyFont="1" applyFill="1" applyBorder="1" applyProtection="1"/>
    <xf numFmtId="0" fontId="12" fillId="0" borderId="16" xfId="1" applyFont="1" applyFill="1" applyBorder="1" applyProtection="1"/>
    <xf numFmtId="0" fontId="12" fillId="0" borderId="9" xfId="1" applyFont="1" applyFill="1" applyBorder="1" applyProtection="1"/>
    <xf numFmtId="0" fontId="12" fillId="0" borderId="10" xfId="1" applyFont="1" applyFill="1" applyBorder="1" applyProtection="1"/>
    <xf numFmtId="0" fontId="12" fillId="0" borderId="21" xfId="1" applyFont="1" applyFill="1" applyBorder="1" applyProtection="1"/>
    <xf numFmtId="164" fontId="12" fillId="0" borderId="17" xfId="1" applyNumberFormat="1" applyFont="1" applyFill="1" applyBorder="1" applyAlignment="1" applyProtection="1">
      <alignment horizontal="center"/>
    </xf>
    <xf numFmtId="0" fontId="12" fillId="0" borderId="22" xfId="1" applyFont="1" applyFill="1" applyBorder="1" applyProtection="1"/>
    <xf numFmtId="0" fontId="12" fillId="23" borderId="26" xfId="0" applyFont="1" applyFill="1" applyBorder="1" applyProtection="1"/>
    <xf numFmtId="0" fontId="12" fillId="23" borderId="10" xfId="0" applyFont="1" applyFill="1" applyBorder="1" applyProtection="1"/>
    <xf numFmtId="0" fontId="12" fillId="23" borderId="21" xfId="0" applyFont="1" applyFill="1" applyBorder="1" applyProtection="1"/>
    <xf numFmtId="0" fontId="12" fillId="23" borderId="22" xfId="0" applyFont="1" applyFill="1" applyBorder="1" applyProtection="1"/>
    <xf numFmtId="0" fontId="12" fillId="0" borderId="39" xfId="1" applyFont="1" applyBorder="1" applyAlignment="1" applyProtection="1">
      <alignment horizontal="center"/>
    </xf>
    <xf numFmtId="0" fontId="12" fillId="23" borderId="37" xfId="1" applyFont="1" applyFill="1" applyBorder="1" applyAlignment="1" applyProtection="1">
      <alignment horizontal="center"/>
    </xf>
    <xf numFmtId="0" fontId="12" fillId="0" borderId="222" xfId="1" applyFont="1" applyBorder="1" applyAlignment="1" applyProtection="1">
      <alignment horizontal="center"/>
    </xf>
    <xf numFmtId="0" fontId="12" fillId="0" borderId="220" xfId="1" applyFont="1" applyBorder="1" applyAlignment="1" applyProtection="1">
      <alignment horizontal="centerContinuous"/>
    </xf>
    <xf numFmtId="0" fontId="0" fillId="0" borderId="0" xfId="0" applyFill="1" applyProtection="1"/>
    <xf numFmtId="0" fontId="12" fillId="0" borderId="127" xfId="0" applyFont="1" applyBorder="1" applyAlignment="1" applyProtection="1">
      <alignment horizontal="center"/>
    </xf>
    <xf numFmtId="0" fontId="12" fillId="0" borderId="224" xfId="0" applyFont="1" applyBorder="1" applyProtection="1"/>
    <xf numFmtId="0" fontId="12" fillId="0" borderId="115" xfId="0" applyFont="1" applyBorder="1" applyAlignment="1" applyProtection="1"/>
    <xf numFmtId="0" fontId="12" fillId="0" borderId="5" xfId="1" applyBorder="1" applyAlignment="1"/>
    <xf numFmtId="0" fontId="12" fillId="0" borderId="41" xfId="1" applyFont="1" applyFill="1" applyBorder="1" applyAlignment="1" applyProtection="1">
      <alignment horizontal="centerContinuous"/>
    </xf>
    <xf numFmtId="0" fontId="12" fillId="0" borderId="42" xfId="1" applyFont="1" applyFill="1" applyBorder="1" applyAlignment="1" applyProtection="1">
      <alignment horizontal="centerContinuous"/>
    </xf>
    <xf numFmtId="0" fontId="12" fillId="0" borderId="39" xfId="1" applyFont="1" applyFill="1" applyBorder="1" applyAlignment="1" applyProtection="1">
      <alignment horizontal="centerContinuous"/>
    </xf>
    <xf numFmtId="0" fontId="12" fillId="0" borderId="5" xfId="1" applyFont="1" applyFill="1" applyBorder="1" applyProtection="1"/>
    <xf numFmtId="0" fontId="12" fillId="0" borderId="11" xfId="1" applyFont="1" applyFill="1" applyBorder="1" applyProtection="1"/>
    <xf numFmtId="0" fontId="9" fillId="0" borderId="10" xfId="1" applyFont="1" applyFill="1" applyBorder="1" applyProtection="1">
      <protection locked="0"/>
    </xf>
    <xf numFmtId="0" fontId="9" fillId="0" borderId="11" xfId="1" applyFont="1" applyFill="1" applyBorder="1" applyProtection="1">
      <protection locked="0"/>
    </xf>
    <xf numFmtId="37" fontId="9" fillId="0" borderId="10" xfId="1" applyNumberFormat="1" applyFont="1" applyFill="1" applyBorder="1" applyProtection="1">
      <protection locked="0"/>
    </xf>
    <xf numFmtId="0" fontId="12" fillId="0" borderId="6" xfId="1" applyFont="1" applyFill="1" applyBorder="1" applyProtection="1"/>
    <xf numFmtId="0" fontId="12" fillId="0" borderId="1" xfId="1" applyFont="1" applyFill="1" applyBorder="1" applyProtection="1"/>
    <xf numFmtId="0" fontId="12" fillId="0" borderId="7" xfId="1" applyFont="1" applyFill="1" applyBorder="1" applyProtection="1"/>
    <xf numFmtId="0" fontId="55" fillId="0" borderId="0" xfId="1" applyFont="1" applyFill="1" applyAlignment="1" applyProtection="1"/>
    <xf numFmtId="0" fontId="55" fillId="0" borderId="5" xfId="1" applyFont="1" applyFill="1" applyBorder="1" applyAlignment="1" applyProtection="1"/>
    <xf numFmtId="39" fontId="12" fillId="0" borderId="5" xfId="1" applyNumberFormat="1" applyFont="1" applyBorder="1" applyAlignment="1" applyProtection="1">
      <alignment horizontal="centerContinuous"/>
    </xf>
    <xf numFmtId="0" fontId="8" fillId="0" borderId="0" xfId="1" applyFont="1" applyFill="1" applyAlignment="1" applyProtection="1">
      <alignment horizontal="centerContinuous"/>
    </xf>
    <xf numFmtId="0" fontId="8" fillId="0" borderId="0" xfId="1" applyFont="1" applyBorder="1" applyAlignment="1" applyProtection="1">
      <alignment vertical="top"/>
    </xf>
    <xf numFmtId="0" fontId="8" fillId="0" borderId="5" xfId="1" applyFont="1" applyBorder="1" applyAlignment="1" applyProtection="1">
      <alignment vertical="top"/>
    </xf>
    <xf numFmtId="0" fontId="12" fillId="0" borderId="0" xfId="1" applyFont="1" applyAlignment="1" applyProtection="1"/>
    <xf numFmtId="0" fontId="12" fillId="0" borderId="5" xfId="1" applyFont="1" applyBorder="1" applyAlignment="1" applyProtection="1"/>
    <xf numFmtId="49" fontId="12" fillId="0" borderId="15" xfId="1" applyNumberFormat="1" applyFont="1" applyFill="1" applyBorder="1" applyAlignment="1" applyProtection="1">
      <alignment horizontal="center"/>
    </xf>
    <xf numFmtId="0" fontId="0" fillId="0" borderId="0" xfId="0"/>
    <xf numFmtId="0" fontId="60" fillId="0" borderId="21" xfId="1" applyFont="1" applyBorder="1" applyAlignment="1">
      <alignment horizontal="center" wrapText="1"/>
    </xf>
    <xf numFmtId="0" fontId="8" fillId="0" borderId="4" xfId="1" applyFont="1" applyBorder="1" applyAlignment="1" applyProtection="1"/>
    <xf numFmtId="0" fontId="12" fillId="0" borderId="4" xfId="1" applyBorder="1" applyAlignment="1"/>
    <xf numFmtId="0" fontId="12" fillId="0" borderId="9" xfId="1" applyBorder="1" applyAlignment="1"/>
    <xf numFmtId="0" fontId="8" fillId="0" borderId="0" xfId="1" applyFont="1" applyBorder="1" applyAlignment="1" applyProtection="1"/>
    <xf numFmtId="0" fontId="12" fillId="0" borderId="162" xfId="1" applyFont="1" applyBorder="1" applyAlignment="1" applyProtection="1">
      <alignment horizontal="center"/>
    </xf>
    <xf numFmtId="0" fontId="24" fillId="0" borderId="4" xfId="1" applyFont="1" applyFill="1" applyBorder="1" applyProtection="1"/>
    <xf numFmtId="0" fontId="18" fillId="0" borderId="19" xfId="0" applyFont="1" applyBorder="1" applyAlignment="1" applyProtection="1">
      <alignment horizontal="left"/>
    </xf>
    <xf numFmtId="37" fontId="0" fillId="0" borderId="41" xfId="0" applyNumberFormat="1" applyBorder="1" applyProtection="1"/>
    <xf numFmtId="37" fontId="12" fillId="0" borderId="0" xfId="0" applyNumberFormat="1" applyFont="1"/>
    <xf numFmtId="5" fontId="12" fillId="0" borderId="0" xfId="0" applyNumberFormat="1" applyFont="1"/>
    <xf numFmtId="0" fontId="12" fillId="0" borderId="0" xfId="0" applyFont="1" applyAlignment="1" applyProtection="1">
      <alignment horizontal="left"/>
    </xf>
    <xf numFmtId="0" fontId="12" fillId="0" borderId="0" xfId="1" applyFont="1" applyAlignment="1" applyProtection="1">
      <alignment horizontal="center"/>
    </xf>
    <xf numFmtId="0" fontId="13" fillId="0" borderId="0" xfId="0" applyFont="1" applyAlignment="1" applyProtection="1">
      <alignment horizontal="center"/>
    </xf>
    <xf numFmtId="0" fontId="8" fillId="0" borderId="0" xfId="1" applyFont="1" applyFill="1" applyBorder="1" applyAlignment="1">
      <alignment horizontal="left"/>
    </xf>
    <xf numFmtId="37" fontId="12" fillId="0" borderId="0" xfId="0" applyNumberFormat="1" applyFont="1" applyFill="1" applyProtection="1"/>
    <xf numFmtId="0" fontId="13" fillId="0" borderId="0" xfId="0" applyFont="1" applyFill="1" applyProtection="1"/>
    <xf numFmtId="0" fontId="8" fillId="0" borderId="0" xfId="1" applyFont="1" applyFill="1" applyBorder="1" applyAlignment="1" applyProtection="1">
      <alignment horizontal="left"/>
    </xf>
    <xf numFmtId="37" fontId="12" fillId="0" borderId="0" xfId="0" applyNumberFormat="1" applyFont="1" applyFill="1"/>
    <xf numFmtId="165" fontId="12" fillId="0" borderId="15" xfId="1" applyNumberFormat="1" applyFont="1" applyFill="1" applyBorder="1" applyAlignment="1" applyProtection="1">
      <alignment horizontal="center"/>
    </xf>
    <xf numFmtId="165" fontId="12" fillId="0" borderId="4" xfId="1" applyNumberFormat="1" applyFont="1" applyFill="1" applyBorder="1" applyAlignment="1" applyProtection="1">
      <alignment horizontal="center"/>
    </xf>
    <xf numFmtId="0" fontId="12" fillId="0" borderId="25" xfId="1" applyFont="1" applyFill="1" applyBorder="1" applyProtection="1"/>
    <xf numFmtId="0" fontId="12" fillId="0" borderId="0" xfId="1" applyFont="1" applyFill="1" applyAlignment="1" applyProtection="1">
      <alignment horizontal="center"/>
    </xf>
    <xf numFmtId="0" fontId="12" fillId="0" borderId="4" xfId="1" applyFont="1" applyFill="1" applyBorder="1" applyAlignment="1" applyProtection="1">
      <alignment horizontal="left"/>
    </xf>
    <xf numFmtId="0" fontId="12" fillId="0" borderId="30" xfId="1" applyFont="1" applyFill="1" applyBorder="1" applyProtection="1"/>
    <xf numFmtId="0" fontId="12" fillId="0" borderId="4" xfId="1" applyFont="1" applyFill="1" applyBorder="1" applyAlignment="1" applyProtection="1">
      <alignment horizontal="center"/>
    </xf>
    <xf numFmtId="165" fontId="12" fillId="0" borderId="6" xfId="1" applyNumberFormat="1" applyFont="1" applyFill="1" applyBorder="1" applyAlignment="1" applyProtection="1">
      <alignment horizontal="center"/>
    </xf>
    <xf numFmtId="0" fontId="12" fillId="0" borderId="0" xfId="1" applyFont="1" applyFill="1" applyAlignment="1" applyProtection="1">
      <alignment horizontal="centerContinuous"/>
    </xf>
    <xf numFmtId="165" fontId="53" fillId="0" borderId="4" xfId="1" applyNumberFormat="1" applyFont="1" applyFill="1" applyBorder="1" applyAlignment="1" applyProtection="1">
      <alignment horizontal="center"/>
    </xf>
    <xf numFmtId="165" fontId="12" fillId="0" borderId="0" xfId="1" applyNumberFormat="1" applyFont="1" applyFill="1" applyAlignment="1" applyProtection="1">
      <alignment horizontal="center"/>
    </xf>
    <xf numFmtId="0" fontId="15" fillId="0" borderId="5" xfId="1" applyFont="1" applyFill="1" applyBorder="1" applyProtection="1"/>
    <xf numFmtId="0" fontId="12" fillId="0" borderId="5" xfId="1" applyFont="1" applyFill="1" applyBorder="1" applyAlignment="1" applyProtection="1">
      <alignment horizontal="center"/>
    </xf>
    <xf numFmtId="0" fontId="12" fillId="0" borderId="9" xfId="1" applyFont="1" applyFill="1" applyBorder="1" applyAlignment="1" applyProtection="1">
      <alignment horizontal="centerContinuous"/>
    </xf>
    <xf numFmtId="0" fontId="12" fillId="0" borderId="4" xfId="1" applyFont="1" applyFill="1" applyBorder="1" applyAlignment="1" applyProtection="1">
      <alignment horizontal="centerContinuous"/>
    </xf>
    <xf numFmtId="17" fontId="12" fillId="0" borderId="0" xfId="1" applyNumberFormat="1" applyFont="1" applyAlignment="1" applyProtection="1">
      <alignment horizontal="center"/>
    </xf>
    <xf numFmtId="0" fontId="8" fillId="0" borderId="21" xfId="1" applyFont="1" applyFill="1" applyBorder="1" applyAlignment="1">
      <alignment horizontal="center" wrapText="1"/>
    </xf>
    <xf numFmtId="0" fontId="8" fillId="0" borderId="38" xfId="1" applyFont="1" applyFill="1" applyBorder="1"/>
    <xf numFmtId="5" fontId="8" fillId="0" borderId="38" xfId="1" applyNumberFormat="1" applyFont="1" applyFill="1" applyBorder="1" applyProtection="1"/>
    <xf numFmtId="5" fontId="8" fillId="0" borderId="37" xfId="1" applyNumberFormat="1" applyFont="1" applyFill="1" applyBorder="1" applyProtection="1"/>
    <xf numFmtId="0" fontId="8" fillId="0" borderId="225" xfId="1" applyFont="1" applyFill="1" applyBorder="1"/>
    <xf numFmtId="37" fontId="8" fillId="0" borderId="207" xfId="1" applyNumberFormat="1" applyFont="1" applyFill="1" applyBorder="1" applyProtection="1"/>
    <xf numFmtId="0" fontId="8" fillId="0" borderId="20" xfId="1" applyFont="1" applyFill="1" applyBorder="1" applyProtection="1"/>
    <xf numFmtId="0" fontId="8" fillId="0" borderId="21" xfId="1" applyFont="1" applyFill="1" applyBorder="1" applyAlignment="1" applyProtection="1">
      <alignment horizontal="center"/>
    </xf>
    <xf numFmtId="37" fontId="8" fillId="0" borderId="20" xfId="1" applyNumberFormat="1" applyFont="1" applyFill="1" applyBorder="1" applyAlignment="1" applyProtection="1"/>
    <xf numFmtId="37" fontId="8" fillId="0" borderId="26" xfId="1" applyNumberFormat="1" applyFont="1" applyFill="1" applyBorder="1" applyAlignment="1" applyProtection="1"/>
    <xf numFmtId="37" fontId="8" fillId="0" borderId="10" xfId="1" applyNumberFormat="1" applyFont="1" applyFill="1" applyBorder="1" applyAlignment="1" applyProtection="1"/>
    <xf numFmtId="37" fontId="8" fillId="0" borderId="17" xfId="1" applyNumberFormat="1" applyFont="1" applyFill="1" applyBorder="1" applyProtection="1"/>
    <xf numFmtId="0" fontId="8" fillId="0" borderId="22" xfId="1" applyFont="1" applyFill="1" applyBorder="1" applyProtection="1"/>
    <xf numFmtId="49" fontId="8" fillId="0" borderId="20" xfId="1" applyNumberFormat="1" applyFont="1" applyFill="1" applyBorder="1" applyAlignment="1" applyProtection="1">
      <alignment horizontal="center"/>
    </xf>
    <xf numFmtId="0" fontId="8" fillId="0" borderId="21" xfId="1" applyFont="1" applyFill="1" applyBorder="1" applyProtection="1"/>
    <xf numFmtId="37" fontId="8" fillId="0" borderId="9" xfId="1" applyNumberFormat="1" applyFont="1" applyFill="1" applyBorder="1" applyAlignment="1" applyProtection="1"/>
    <xf numFmtId="0" fontId="52" fillId="0" borderId="10" xfId="1" applyFont="1" applyFill="1" applyBorder="1" applyAlignment="1" applyProtection="1">
      <alignment horizontal="left"/>
    </xf>
    <xf numFmtId="0" fontId="28" fillId="0" borderId="0" xfId="1" applyFont="1" applyFill="1" applyAlignment="1" applyProtection="1">
      <alignment horizontal="left"/>
    </xf>
    <xf numFmtId="0" fontId="28" fillId="0" borderId="0" xfId="1" applyFont="1" applyFill="1" applyAlignment="1" applyProtection="1">
      <alignment horizontal="centerContinuous"/>
    </xf>
    <xf numFmtId="0" fontId="28" fillId="0" borderId="10" xfId="1" applyFont="1" applyFill="1" applyBorder="1" applyAlignment="1" applyProtection="1">
      <alignment horizontal="left"/>
    </xf>
    <xf numFmtId="0" fontId="28" fillId="0" borderId="10" xfId="1" applyFont="1" applyFill="1" applyBorder="1" applyAlignment="1" applyProtection="1">
      <alignment horizontal="centerContinuous"/>
    </xf>
    <xf numFmtId="0" fontId="8" fillId="0" borderId="0" xfId="1" applyFont="1" applyFill="1" applyProtection="1"/>
    <xf numFmtId="37" fontId="8" fillId="0" borderId="10" xfId="1" applyNumberFormat="1" applyFont="1" applyFill="1" applyBorder="1" applyProtection="1"/>
    <xf numFmtId="0" fontId="24" fillId="0" borderId="0" xfId="1" applyFont="1" applyFill="1" applyProtection="1"/>
    <xf numFmtId="0" fontId="24" fillId="0" borderId="5" xfId="1" applyFont="1" applyFill="1" applyBorder="1" applyProtection="1"/>
    <xf numFmtId="0" fontId="12" fillId="0" borderId="43" xfId="1" applyFont="1" applyFill="1" applyBorder="1" applyAlignment="1" applyProtection="1">
      <alignment horizontal="center"/>
    </xf>
    <xf numFmtId="0" fontId="12" fillId="0" borderId="44" xfId="1" applyFont="1" applyFill="1" applyBorder="1" applyProtection="1"/>
    <xf numFmtId="0" fontId="12" fillId="0" borderId="45" xfId="1" applyFont="1" applyFill="1" applyBorder="1" applyProtection="1"/>
    <xf numFmtId="37" fontId="12" fillId="0" borderId="46" xfId="1" applyNumberFormat="1" applyFont="1" applyFill="1" applyBorder="1" applyProtection="1"/>
    <xf numFmtId="37" fontId="12" fillId="0" borderId="39" xfId="1" applyNumberFormat="1" applyFont="1" applyFill="1" applyBorder="1" applyProtection="1"/>
    <xf numFmtId="37" fontId="12" fillId="0" borderId="43" xfId="1" applyNumberFormat="1" applyFont="1" applyFill="1" applyBorder="1" applyProtection="1"/>
    <xf numFmtId="37" fontId="12" fillId="0" borderId="45" xfId="1" applyNumberFormat="1" applyFont="1" applyFill="1" applyBorder="1" applyProtection="1"/>
    <xf numFmtId="177" fontId="12" fillId="0" borderId="173" xfId="1" applyNumberFormat="1" applyFont="1" applyFill="1" applyBorder="1" applyAlignment="1" applyProtection="1">
      <alignment horizontal="center"/>
    </xf>
    <xf numFmtId="0" fontId="12" fillId="0" borderId="175" xfId="1" applyFont="1" applyFill="1" applyBorder="1" applyAlignment="1" applyProtection="1">
      <alignment horizontal="center"/>
    </xf>
    <xf numFmtId="0" fontId="12" fillId="0" borderId="173" xfId="1" applyFont="1" applyFill="1" applyBorder="1" applyProtection="1"/>
    <xf numFmtId="37" fontId="12" fillId="0" borderId="44" xfId="1" applyNumberFormat="1" applyFont="1" applyFill="1" applyBorder="1" applyProtection="1"/>
    <xf numFmtId="37" fontId="12" fillId="0" borderId="42" xfId="1" applyNumberFormat="1" applyFont="1" applyFill="1" applyBorder="1" applyProtection="1"/>
    <xf numFmtId="37" fontId="12" fillId="0" borderId="209" xfId="1" applyNumberFormat="1" applyFont="1" applyFill="1" applyBorder="1" applyProtection="1"/>
    <xf numFmtId="37" fontId="12" fillId="0" borderId="181" xfId="1" applyNumberFormat="1" applyFont="1" applyFill="1" applyBorder="1" applyProtection="1"/>
    <xf numFmtId="0" fontId="12" fillId="0" borderId="48" xfId="1" applyFont="1" applyFill="1" applyBorder="1" applyProtection="1"/>
    <xf numFmtId="0" fontId="12" fillId="0" borderId="31" xfId="1" applyFont="1" applyFill="1" applyBorder="1" applyProtection="1"/>
    <xf numFmtId="0" fontId="12" fillId="0" borderId="36" xfId="1" applyFont="1" applyFill="1" applyBorder="1" applyProtection="1"/>
    <xf numFmtId="177" fontId="12" fillId="0" borderId="26" xfId="1" applyNumberFormat="1" applyFont="1" applyFill="1" applyBorder="1" applyAlignment="1" applyProtection="1">
      <alignment horizontal="center"/>
    </xf>
    <xf numFmtId="0" fontId="12" fillId="0" borderId="26" xfId="1" applyFont="1" applyFill="1" applyBorder="1" applyProtection="1"/>
    <xf numFmtId="37" fontId="12" fillId="0" borderId="51" xfId="1" applyNumberFormat="1" applyFont="1" applyFill="1" applyBorder="1" applyProtection="1"/>
    <xf numFmtId="0" fontId="12" fillId="0" borderId="42" xfId="1" applyFont="1" applyFill="1" applyBorder="1" applyProtection="1"/>
    <xf numFmtId="0" fontId="12" fillId="0" borderId="51" xfId="1" applyFont="1" applyFill="1" applyBorder="1" applyAlignment="1" applyProtection="1">
      <alignment horizontal="center"/>
    </xf>
    <xf numFmtId="49" fontId="12" fillId="0" borderId="26" xfId="1" applyNumberFormat="1" applyFont="1" applyFill="1" applyBorder="1" applyAlignment="1" applyProtection="1">
      <alignment horizontal="center"/>
    </xf>
    <xf numFmtId="37" fontId="12" fillId="0" borderId="172" xfId="1" applyNumberFormat="1" applyFont="1" applyFill="1" applyBorder="1" applyProtection="1"/>
    <xf numFmtId="37" fontId="12" fillId="0" borderId="210" xfId="1" applyNumberFormat="1" applyFont="1" applyFill="1" applyBorder="1" applyProtection="1"/>
    <xf numFmtId="0" fontId="12" fillId="0" borderId="42" xfId="1" applyFont="1" applyFill="1" applyBorder="1" applyAlignment="1" applyProtection="1">
      <alignment horizontal="center"/>
    </xf>
    <xf numFmtId="49" fontId="12" fillId="0" borderId="42" xfId="1" applyNumberFormat="1" applyFont="1" applyFill="1" applyBorder="1" applyAlignment="1" applyProtection="1">
      <alignment horizontal="center"/>
    </xf>
    <xf numFmtId="177" fontId="12" fillId="0" borderId="172" xfId="1" applyNumberFormat="1" applyFont="1" applyFill="1" applyBorder="1" applyAlignment="1" applyProtection="1">
      <alignment horizontal="center"/>
    </xf>
    <xf numFmtId="37" fontId="12" fillId="0" borderId="207" xfId="1" applyNumberFormat="1" applyFont="1" applyFill="1" applyBorder="1" applyProtection="1"/>
    <xf numFmtId="0" fontId="13" fillId="0" borderId="0" xfId="1" applyFont="1" applyFill="1" applyProtection="1"/>
    <xf numFmtId="0" fontId="13" fillId="0" borderId="0" xfId="1" applyFont="1" applyFill="1" applyAlignment="1" applyProtection="1">
      <alignment horizontal="right"/>
    </xf>
    <xf numFmtId="0" fontId="12" fillId="0" borderId="42" xfId="1" applyFont="1" applyFill="1" applyBorder="1" applyAlignment="1" applyProtection="1">
      <alignment vertical="top"/>
    </xf>
    <xf numFmtId="0" fontId="12" fillId="0" borderId="42" xfId="1" applyFont="1" applyFill="1" applyBorder="1" applyAlignment="1" applyProtection="1">
      <alignment wrapText="1"/>
    </xf>
    <xf numFmtId="37" fontId="9" fillId="0" borderId="44" xfId="1" applyNumberFormat="1" applyFont="1" applyFill="1" applyBorder="1" applyProtection="1">
      <protection locked="0"/>
    </xf>
    <xf numFmtId="37" fontId="9" fillId="0" borderId="32" xfId="1" applyNumberFormat="1" applyFont="1" applyFill="1" applyBorder="1" applyProtection="1">
      <protection locked="0"/>
    </xf>
    <xf numFmtId="37" fontId="12" fillId="8" borderId="19" xfId="1" applyNumberFormat="1" applyFont="1" applyFill="1" applyBorder="1" applyProtection="1"/>
    <xf numFmtId="37" fontId="9" fillId="0" borderId="201" xfId="1" applyNumberFormat="1" applyFont="1" applyFill="1" applyBorder="1" applyProtection="1">
      <protection locked="0"/>
    </xf>
    <xf numFmtId="37" fontId="9" fillId="0" borderId="226" xfId="1" applyNumberFormat="1" applyFont="1" applyFill="1" applyBorder="1" applyProtection="1">
      <protection locked="0"/>
    </xf>
    <xf numFmtId="0" fontId="12" fillId="8" borderId="227" xfId="1" applyFont="1" applyFill="1" applyBorder="1" applyProtection="1"/>
    <xf numFmtId="37" fontId="12" fillId="8" borderId="182" xfId="1" applyNumberFormat="1" applyFont="1" applyFill="1" applyBorder="1" applyProtection="1"/>
    <xf numFmtId="0" fontId="12" fillId="0" borderId="32" xfId="1" applyFont="1" applyFill="1" applyBorder="1" applyProtection="1"/>
    <xf numFmtId="37" fontId="12" fillId="0" borderId="32" xfId="1" applyNumberFormat="1" applyFont="1" applyFill="1" applyBorder="1" applyProtection="1"/>
    <xf numFmtId="0" fontId="9" fillId="0" borderId="34" xfId="1" applyFont="1" applyFill="1" applyBorder="1" applyProtection="1">
      <protection locked="0"/>
    </xf>
    <xf numFmtId="0" fontId="12" fillId="0" borderId="53" xfId="1" applyFont="1" applyFill="1" applyBorder="1" applyProtection="1"/>
    <xf numFmtId="0" fontId="12" fillId="0" borderId="20" xfId="1" applyFont="1" applyFill="1" applyBorder="1" applyAlignment="1">
      <alignment vertical="top"/>
    </xf>
    <xf numFmtId="0" fontId="12" fillId="0" borderId="17" xfId="1" applyFont="1" applyFill="1" applyBorder="1" applyAlignment="1">
      <alignment wrapText="1"/>
    </xf>
    <xf numFmtId="37" fontId="9" fillId="0" borderId="17" xfId="1" applyNumberFormat="1" applyFont="1" applyFill="1" applyBorder="1" applyProtection="1">
      <protection locked="0"/>
    </xf>
    <xf numFmtId="0" fontId="9" fillId="0" borderId="17" xfId="1" applyFont="1" applyFill="1" applyBorder="1" applyProtection="1">
      <protection locked="0"/>
    </xf>
    <xf numFmtId="0" fontId="9" fillId="0" borderId="22" xfId="1" applyFont="1" applyFill="1" applyBorder="1" applyProtection="1">
      <protection locked="0"/>
    </xf>
    <xf numFmtId="0" fontId="12" fillId="0" borderId="46" xfId="1" applyFont="1" applyFill="1" applyBorder="1"/>
    <xf numFmtId="0" fontId="12" fillId="0" borderId="28" xfId="1" applyFont="1" applyFill="1" applyBorder="1" applyAlignment="1">
      <alignment horizontal="center"/>
    </xf>
    <xf numFmtId="0" fontId="12" fillId="0" borderId="15" xfId="1" applyFont="1" applyFill="1" applyBorder="1" applyAlignment="1">
      <alignment horizontal="center"/>
    </xf>
    <xf numFmtId="0" fontId="12" fillId="0" borderId="17" xfId="1" applyFont="1" applyFill="1" applyBorder="1" applyAlignment="1">
      <alignment horizontal="center"/>
    </xf>
    <xf numFmtId="0" fontId="12" fillId="0" borderId="0" xfId="1" applyFont="1" applyFill="1" applyAlignment="1">
      <alignment horizontal="centerContinuous"/>
    </xf>
    <xf numFmtId="0" fontId="12" fillId="0" borderId="0" xfId="1" applyFont="1" applyFill="1" applyBorder="1" applyProtection="1"/>
    <xf numFmtId="0" fontId="12" fillId="0" borderId="0" xfId="1" applyFont="1" applyFill="1" applyAlignment="1" applyProtection="1">
      <alignment horizontal="left"/>
    </xf>
    <xf numFmtId="0" fontId="12" fillId="0" borderId="4" xfId="1" applyFont="1" applyFill="1" applyBorder="1"/>
    <xf numFmtId="0" fontId="12" fillId="0" borderId="9" xfId="1" applyFont="1" applyFill="1" applyBorder="1"/>
    <xf numFmtId="0" fontId="12" fillId="0" borderId="0" xfId="1" applyFont="1" applyFill="1" applyAlignment="1">
      <alignment horizontal="left"/>
    </xf>
    <xf numFmtId="0" fontId="12" fillId="0" borderId="5" xfId="1" applyFont="1" applyFill="1" applyBorder="1"/>
    <xf numFmtId="0" fontId="12" fillId="0" borderId="32" xfId="1" applyFont="1" applyFill="1" applyBorder="1" applyAlignment="1">
      <alignment horizontal="center"/>
    </xf>
    <xf numFmtId="0" fontId="12" fillId="0" borderId="19" xfId="1" applyFont="1" applyFill="1" applyBorder="1" applyAlignment="1">
      <alignment horizontal="center"/>
    </xf>
    <xf numFmtId="0" fontId="12" fillId="0" borderId="21" xfId="1" applyFont="1" applyFill="1" applyBorder="1" applyAlignment="1">
      <alignment horizontal="centerContinuous"/>
    </xf>
    <xf numFmtId="0" fontId="12" fillId="0" borderId="0" xfId="1" applyFont="1" applyFill="1" applyAlignment="1"/>
    <xf numFmtId="0" fontId="15" fillId="0" borderId="0" xfId="1" applyFont="1" applyBorder="1"/>
    <xf numFmtId="0" fontId="12" fillId="0" borderId="0" xfId="1" applyFont="1" applyBorder="1" applyAlignment="1">
      <alignment horizontal="left"/>
    </xf>
    <xf numFmtId="0" fontId="12" fillId="0" borderId="41" xfId="0" applyFont="1" applyFill="1" applyBorder="1" applyAlignment="1" applyProtection="1">
      <alignment horizontal="centerContinuous"/>
    </xf>
    <xf numFmtId="0" fontId="12" fillId="0" borderId="42" xfId="0" applyFont="1" applyFill="1" applyBorder="1" applyAlignment="1" applyProtection="1">
      <alignment horizontal="centerContinuous"/>
    </xf>
    <xf numFmtId="0" fontId="12" fillId="0" borderId="39" xfId="0" applyFont="1" applyFill="1" applyBorder="1" applyAlignment="1" applyProtection="1">
      <alignment horizontal="centerContinuous"/>
    </xf>
    <xf numFmtId="0" fontId="24" fillId="0" borderId="31" xfId="0" applyFont="1" applyFill="1" applyBorder="1" applyAlignment="1" applyProtection="1"/>
    <xf numFmtId="0" fontId="24" fillId="0" borderId="31" xfId="0" applyFont="1" applyFill="1" applyBorder="1" applyAlignment="1" applyProtection="1">
      <alignment wrapText="1"/>
    </xf>
    <xf numFmtId="0" fontId="24" fillId="0" borderId="0" xfId="0" applyFont="1" applyFill="1" applyBorder="1" applyAlignment="1" applyProtection="1">
      <alignment horizontal="left"/>
    </xf>
    <xf numFmtId="0" fontId="24" fillId="0" borderId="0" xfId="0" applyFont="1" applyFill="1" applyBorder="1" applyAlignment="1" applyProtection="1">
      <alignment horizontal="left" wrapText="1"/>
    </xf>
    <xf numFmtId="0" fontId="12" fillId="0" borderId="5" xfId="0" applyFont="1" applyFill="1" applyBorder="1" applyProtection="1"/>
    <xf numFmtId="0" fontId="24" fillId="0" borderId="0" xfId="0" applyFont="1" applyFill="1" applyBorder="1" applyProtection="1"/>
    <xf numFmtId="0" fontId="18" fillId="0" borderId="5" xfId="0" applyFont="1" applyFill="1" applyBorder="1" applyProtection="1"/>
    <xf numFmtId="0" fontId="24" fillId="0" borderId="0" xfId="0" applyFont="1" applyFill="1" applyProtection="1"/>
    <xf numFmtId="0" fontId="24" fillId="0" borderId="0" xfId="0" applyFont="1" applyFill="1" applyAlignment="1"/>
    <xf numFmtId="0" fontId="12" fillId="0" borderId="4" xfId="0" applyFont="1" applyFill="1" applyBorder="1" applyAlignment="1" applyProtection="1">
      <alignment horizontal="centerContinuous"/>
    </xf>
    <xf numFmtId="0" fontId="12" fillId="0" borderId="0" xfId="0" applyFont="1" applyFill="1" applyBorder="1" applyAlignment="1" applyProtection="1">
      <alignment horizontal="centerContinuous"/>
    </xf>
    <xf numFmtId="0" fontId="12" fillId="0" borderId="5" xfId="0" applyFont="1" applyFill="1" applyBorder="1" applyAlignment="1" applyProtection="1">
      <alignment horizontal="centerContinuous"/>
    </xf>
    <xf numFmtId="0" fontId="12" fillId="0" borderId="0" xfId="1" applyFont="1" applyFill="1" applyAlignment="1" applyProtection="1"/>
    <xf numFmtId="0" fontId="12" fillId="0" borderId="10" xfId="1" applyFont="1" applyFill="1" applyBorder="1" applyAlignment="1" applyProtection="1">
      <alignment horizontal="left"/>
    </xf>
    <xf numFmtId="0" fontId="12" fillId="0" borderId="20" xfId="1" applyFont="1" applyFill="1" applyBorder="1" applyAlignment="1" applyProtection="1">
      <alignment horizontal="center"/>
    </xf>
    <xf numFmtId="49" fontId="12" fillId="0" borderId="10" xfId="1" applyNumberFormat="1" applyFont="1" applyFill="1" applyBorder="1" applyProtection="1"/>
    <xf numFmtId="37" fontId="9" fillId="0" borderId="11" xfId="1" applyNumberFormat="1" applyFont="1" applyFill="1" applyBorder="1" applyProtection="1">
      <protection locked="0"/>
    </xf>
    <xf numFmtId="0" fontId="12" fillId="0" borderId="10" xfId="1" applyFont="1" applyFill="1" applyBorder="1" applyAlignment="1" applyProtection="1">
      <alignment horizontal="centerContinuous"/>
    </xf>
    <xf numFmtId="0" fontId="54" fillId="0" borderId="10" xfId="1" applyFont="1" applyFill="1" applyBorder="1" applyProtection="1"/>
    <xf numFmtId="37" fontId="59" fillId="0" borderId="17" xfId="1" applyNumberFormat="1" applyFont="1" applyFill="1" applyBorder="1" applyProtection="1">
      <protection locked="0"/>
    </xf>
    <xf numFmtId="37" fontId="59" fillId="0" borderId="11" xfId="1" applyNumberFormat="1" applyFont="1" applyFill="1" applyBorder="1" applyProtection="1">
      <protection locked="0"/>
    </xf>
    <xf numFmtId="0" fontId="12" fillId="0" borderId="211" xfId="1" applyFont="1" applyFill="1" applyBorder="1" applyProtection="1"/>
    <xf numFmtId="0" fontId="12" fillId="0" borderId="212" xfId="1" applyFont="1" applyFill="1" applyBorder="1" applyProtection="1"/>
    <xf numFmtId="0" fontId="12" fillId="0" borderId="181" xfId="1" applyFont="1" applyFill="1" applyBorder="1" applyAlignment="1" applyProtection="1">
      <alignment horizontal="centerContinuous"/>
    </xf>
    <xf numFmtId="0" fontId="12" fillId="0" borderId="185" xfId="1" applyFont="1" applyFill="1" applyBorder="1" applyAlignment="1" applyProtection="1">
      <alignment horizontal="centerContinuous"/>
    </xf>
    <xf numFmtId="0" fontId="12" fillId="0" borderId="186" xfId="1" applyFont="1" applyFill="1" applyBorder="1" applyAlignment="1" applyProtection="1">
      <alignment horizontal="center"/>
    </xf>
    <xf numFmtId="0" fontId="12" fillId="0" borderId="184" xfId="1" applyFont="1" applyFill="1" applyBorder="1" applyAlignment="1" applyProtection="1">
      <alignment horizontal="center"/>
    </xf>
    <xf numFmtId="0" fontId="12" fillId="0" borderId="187" xfId="1" applyFont="1" applyFill="1" applyBorder="1" applyAlignment="1" applyProtection="1">
      <alignment horizontal="center"/>
    </xf>
    <xf numFmtId="0" fontId="12" fillId="0" borderId="188" xfId="1" applyFont="1" applyFill="1" applyBorder="1" applyAlignment="1" applyProtection="1">
      <alignment horizontal="center"/>
    </xf>
    <xf numFmtId="1" fontId="12" fillId="0" borderId="187" xfId="1" applyNumberFormat="1" applyFont="1" applyFill="1" applyBorder="1" applyAlignment="1" applyProtection="1">
      <alignment horizontal="right"/>
    </xf>
    <xf numFmtId="37" fontId="12" fillId="0" borderId="11" xfId="1" applyNumberFormat="1" applyFont="1" applyFill="1" applyBorder="1" applyProtection="1"/>
    <xf numFmtId="0" fontId="12" fillId="0" borderId="189" xfId="1" applyFont="1" applyFill="1" applyBorder="1" applyAlignment="1" applyProtection="1">
      <alignment horizontal="center"/>
    </xf>
    <xf numFmtId="0" fontId="12" fillId="0" borderId="190" xfId="1" applyFont="1" applyFill="1" applyBorder="1" applyAlignment="1" applyProtection="1">
      <alignment horizontal="center"/>
    </xf>
    <xf numFmtId="0" fontId="12" fillId="0" borderId="191" xfId="1" applyFont="1" applyFill="1" applyBorder="1" applyAlignment="1" applyProtection="1">
      <alignment horizontal="center"/>
    </xf>
    <xf numFmtId="0" fontId="12" fillId="0" borderId="192" xfId="1" applyFont="1" applyFill="1" applyBorder="1" applyAlignment="1" applyProtection="1">
      <alignment horizontal="center"/>
    </xf>
    <xf numFmtId="0" fontId="12" fillId="0" borderId="193" xfId="1" applyFont="1" applyFill="1" applyBorder="1" applyAlignment="1" applyProtection="1">
      <alignment horizontal="center"/>
    </xf>
    <xf numFmtId="1" fontId="12" fillId="0" borderId="185" xfId="1" applyNumberFormat="1" applyFont="1" applyFill="1" applyBorder="1" applyAlignment="1" applyProtection="1">
      <alignment horizontal="right"/>
    </xf>
    <xf numFmtId="37" fontId="9" fillId="0" borderId="26" xfId="1" applyNumberFormat="1" applyFont="1" applyFill="1" applyBorder="1" applyProtection="1">
      <protection locked="0"/>
    </xf>
    <xf numFmtId="0" fontId="12" fillId="0" borderId="16" xfId="1" applyFont="1" applyFill="1" applyBorder="1" applyAlignment="1" applyProtection="1">
      <alignment horizontal="center"/>
    </xf>
    <xf numFmtId="0" fontId="12" fillId="0" borderId="22" xfId="1" applyFont="1" applyFill="1" applyBorder="1" applyAlignment="1" applyProtection="1">
      <alignment horizontal="center"/>
    </xf>
    <xf numFmtId="0" fontId="48" fillId="0" borderId="0" xfId="1" applyFont="1" applyFill="1" applyProtection="1"/>
    <xf numFmtId="0" fontId="12" fillId="0" borderId="0" xfId="1" applyFill="1" applyProtection="1"/>
    <xf numFmtId="0" fontId="12" fillId="0" borderId="199" xfId="1" applyFont="1" applyFill="1" applyBorder="1" applyProtection="1"/>
    <xf numFmtId="0" fontId="12" fillId="0" borderId="25" xfId="1" applyFont="1" applyFill="1" applyBorder="1" applyAlignment="1" applyProtection="1">
      <alignment horizontal="centerContinuous"/>
    </xf>
    <xf numFmtId="0" fontId="12" fillId="0" borderId="9" xfId="1" applyFont="1" applyFill="1" applyBorder="1" applyAlignment="1" applyProtection="1">
      <alignment horizontal="center"/>
    </xf>
    <xf numFmtId="37" fontId="12" fillId="0" borderId="9" xfId="1" applyNumberFormat="1" applyFont="1" applyFill="1" applyBorder="1" applyProtection="1"/>
    <xf numFmtId="37" fontId="12" fillId="0" borderId="6" xfId="1" applyNumberFormat="1" applyFont="1" applyFill="1" applyBorder="1" applyProtection="1"/>
    <xf numFmtId="37" fontId="12" fillId="0" borderId="36" xfId="1" applyNumberFormat="1" applyFont="1" applyFill="1" applyBorder="1" applyProtection="1"/>
    <xf numFmtId="0" fontId="18" fillId="0" borderId="4" xfId="1" applyFont="1" applyFill="1" applyBorder="1" applyAlignment="1" applyProtection="1">
      <alignment horizontal="center"/>
    </xf>
    <xf numFmtId="0" fontId="18" fillId="0" borderId="5" xfId="1" applyFont="1" applyFill="1" applyBorder="1" applyProtection="1"/>
    <xf numFmtId="0" fontId="12" fillId="0" borderId="194" xfId="1" applyFont="1" applyFill="1" applyBorder="1"/>
    <xf numFmtId="0" fontId="18" fillId="0" borderId="4" xfId="1" applyFont="1" applyFill="1" applyBorder="1" applyProtection="1"/>
    <xf numFmtId="0" fontId="18" fillId="0" borderId="0" xfId="1" applyFont="1" applyFill="1" applyBorder="1" applyProtection="1"/>
    <xf numFmtId="0" fontId="18" fillId="0" borderId="194" xfId="1" applyFont="1" applyFill="1" applyBorder="1" applyProtection="1"/>
    <xf numFmtId="0" fontId="18" fillId="0" borderId="0" xfId="1" applyFont="1" applyFill="1" applyProtection="1"/>
    <xf numFmtId="0" fontId="18" fillId="0" borderId="10" xfId="1" applyFont="1" applyFill="1" applyBorder="1" applyProtection="1"/>
    <xf numFmtId="0" fontId="18" fillId="0" borderId="0" xfId="1" applyFont="1" applyFill="1"/>
    <xf numFmtId="0" fontId="24" fillId="0" borderId="0" xfId="1" applyFont="1" applyFill="1" applyAlignment="1" applyProtection="1">
      <alignment horizontal="left"/>
    </xf>
    <xf numFmtId="0" fontId="24" fillId="0" borderId="4" xfId="1" applyFont="1" applyFill="1" applyBorder="1" applyAlignment="1" applyProtection="1">
      <alignment horizontal="center"/>
    </xf>
    <xf numFmtId="0" fontId="24" fillId="0" borderId="195" xfId="1" applyFont="1" applyFill="1" applyBorder="1" applyProtection="1"/>
    <xf numFmtId="0" fontId="24" fillId="0" borderId="196" xfId="1" applyFont="1" applyFill="1" applyBorder="1" applyProtection="1"/>
    <xf numFmtId="0" fontId="24" fillId="0" borderId="196" xfId="1" applyFont="1" applyFill="1" applyBorder="1" applyAlignment="1" applyProtection="1">
      <alignment horizontal="center"/>
    </xf>
    <xf numFmtId="0" fontId="24" fillId="0" borderId="25" xfId="1" applyFont="1" applyFill="1" applyBorder="1" applyAlignment="1" applyProtection="1">
      <alignment horizontal="center"/>
    </xf>
    <xf numFmtId="0" fontId="24" fillId="0" borderId="26" xfId="1" applyFont="1" applyFill="1" applyBorder="1" applyAlignment="1" applyProtection="1">
      <alignment horizontal="center"/>
    </xf>
    <xf numFmtId="0" fontId="15" fillId="0" borderId="26" xfId="1" applyFont="1" applyFill="1" applyBorder="1" applyProtection="1"/>
    <xf numFmtId="0" fontId="12" fillId="0" borderId="26" xfId="1" applyFont="1" applyFill="1" applyBorder="1" applyAlignment="1" applyProtection="1">
      <alignment horizontal="center"/>
    </xf>
    <xf numFmtId="0" fontId="12" fillId="0" borderId="36" xfId="1" applyFont="1" applyFill="1" applyBorder="1" applyAlignment="1" applyProtection="1">
      <alignment horizontal="center"/>
    </xf>
    <xf numFmtId="5" fontId="12" fillId="0" borderId="22" xfId="1" applyNumberFormat="1" applyFont="1" applyBorder="1" applyAlignment="1" applyProtection="1"/>
    <xf numFmtId="37" fontId="12" fillId="0" borderId="22" xfId="1" applyNumberFormat="1" applyFont="1" applyBorder="1" applyAlignment="1" applyProtection="1"/>
    <xf numFmtId="37" fontId="12" fillId="0" borderId="7" xfId="1" applyNumberFormat="1" applyFont="1" applyBorder="1" applyAlignment="1" applyProtection="1"/>
    <xf numFmtId="0" fontId="12" fillId="0" borderId="19" xfId="1" applyFont="1" applyFill="1" applyBorder="1" applyAlignment="1" applyProtection="1">
      <alignment horizontal="center"/>
    </xf>
    <xf numFmtId="0" fontId="12" fillId="0" borderId="21" xfId="1" applyFont="1" applyFill="1" applyBorder="1" applyAlignment="1" applyProtection="1">
      <alignment horizontal="center"/>
    </xf>
    <xf numFmtId="5" fontId="9" fillId="0" borderId="44" xfId="1" applyNumberFormat="1" applyFont="1" applyFill="1" applyBorder="1" applyProtection="1">
      <protection locked="0"/>
    </xf>
    <xf numFmtId="0" fontId="12" fillId="0" borderId="41" xfId="1" applyFont="1" applyFill="1" applyBorder="1" applyAlignment="1" applyProtection="1">
      <alignment horizontal="center"/>
    </xf>
    <xf numFmtId="0" fontId="50" fillId="0" borderId="0" xfId="1" applyFont="1" applyFill="1" applyProtection="1"/>
    <xf numFmtId="0" fontId="12" fillId="0" borderId="5" xfId="1" applyFill="1" applyBorder="1" applyProtection="1"/>
    <xf numFmtId="0" fontId="12" fillId="0" borderId="4" xfId="1" applyFill="1" applyBorder="1" applyProtection="1"/>
    <xf numFmtId="0" fontId="12" fillId="0" borderId="70" xfId="1" applyFont="1" applyFill="1" applyBorder="1" applyAlignment="1" applyProtection="1">
      <alignment horizontal="center"/>
    </xf>
    <xf numFmtId="37" fontId="51" fillId="0" borderId="11" xfId="1" applyNumberFormat="1" applyFont="1" applyFill="1" applyBorder="1" applyProtection="1">
      <protection locked="0"/>
    </xf>
    <xf numFmtId="0" fontId="18" fillId="0" borderId="9" xfId="0" applyFont="1" applyFill="1" applyBorder="1" applyAlignment="1" applyProtection="1">
      <alignment horizontal="center"/>
    </xf>
    <xf numFmtId="0" fontId="18" fillId="0" borderId="21" xfId="0" applyFont="1" applyFill="1" applyBorder="1" applyProtection="1"/>
    <xf numFmtId="0" fontId="18" fillId="0" borderId="10" xfId="0" applyFont="1" applyFill="1" applyBorder="1" applyProtection="1"/>
    <xf numFmtId="37" fontId="10" fillId="0" borderId="21" xfId="0" applyNumberFormat="1" applyFont="1" applyFill="1" applyBorder="1" applyProtection="1">
      <protection locked="0"/>
    </xf>
    <xf numFmtId="0" fontId="18" fillId="0" borderId="201" xfId="0" applyFont="1" applyFill="1" applyBorder="1" applyAlignment="1" applyProtection="1">
      <alignment horizontal="center"/>
    </xf>
    <xf numFmtId="0" fontId="18" fillId="0" borderId="201" xfId="0" applyFont="1" applyFill="1" applyBorder="1" applyProtection="1"/>
    <xf numFmtId="0" fontId="18" fillId="0" borderId="202" xfId="0" applyFont="1" applyFill="1" applyBorder="1" applyProtection="1"/>
    <xf numFmtId="37" fontId="10" fillId="0" borderId="203" xfId="0" applyNumberFormat="1" applyFont="1" applyFill="1" applyBorder="1" applyProtection="1">
      <protection locked="0"/>
    </xf>
    <xf numFmtId="0" fontId="18" fillId="0" borderId="4" xfId="0" applyFont="1" applyFill="1" applyBorder="1" applyProtection="1"/>
    <xf numFmtId="0" fontId="18" fillId="0" borderId="0" xfId="0" applyFont="1" applyFill="1" applyProtection="1"/>
    <xf numFmtId="0" fontId="12" fillId="0" borderId="70" xfId="0" applyFont="1" applyFill="1" applyBorder="1" applyProtection="1"/>
    <xf numFmtId="0" fontId="12" fillId="0" borderId="11" xfId="0" applyFont="1" applyFill="1" applyBorder="1" applyProtection="1"/>
    <xf numFmtId="37" fontId="12" fillId="0" borderId="11" xfId="0" applyNumberFormat="1" applyFont="1" applyFill="1" applyBorder="1" applyProtection="1"/>
    <xf numFmtId="37" fontId="12" fillId="0" borderId="9" xfId="0" applyNumberFormat="1" applyFont="1" applyFill="1" applyBorder="1" applyProtection="1"/>
    <xf numFmtId="0" fontId="12" fillId="0" borderId="10" xfId="0" applyFont="1" applyFill="1" applyBorder="1" applyProtection="1"/>
    <xf numFmtId="0" fontId="12" fillId="0" borderId="9" xfId="0" applyFont="1" applyFill="1" applyBorder="1" applyProtection="1"/>
    <xf numFmtId="0" fontId="12" fillId="0" borderId="6" xfId="0" applyFont="1" applyFill="1" applyBorder="1" applyProtection="1"/>
    <xf numFmtId="0" fontId="12" fillId="0" borderId="7" xfId="0" applyFont="1" applyFill="1" applyBorder="1" applyProtection="1"/>
    <xf numFmtId="0" fontId="12" fillId="0" borderId="1" xfId="0" applyFont="1" applyFill="1" applyBorder="1" applyProtection="1"/>
    <xf numFmtId="0" fontId="12" fillId="0" borderId="229" xfId="0" applyFont="1" applyFill="1" applyBorder="1" applyProtection="1"/>
    <xf numFmtId="0" fontId="24" fillId="0" borderId="230" xfId="0" applyFont="1" applyFill="1" applyBorder="1" applyProtection="1"/>
    <xf numFmtId="0" fontId="12" fillId="0" borderId="231" xfId="0" applyFont="1" applyFill="1" applyBorder="1" applyProtection="1"/>
    <xf numFmtId="0" fontId="12" fillId="0" borderId="232" xfId="0" applyFont="1" applyFill="1" applyBorder="1" applyProtection="1"/>
    <xf numFmtId="0" fontId="12" fillId="0" borderId="233" xfId="0" applyFont="1" applyFill="1" applyBorder="1" applyProtection="1"/>
    <xf numFmtId="0" fontId="12" fillId="0" borderId="55" xfId="0" applyFont="1" applyFill="1" applyBorder="1" applyAlignment="1" applyProtection="1">
      <alignment horizontal="center"/>
    </xf>
    <xf numFmtId="0" fontId="12" fillId="0" borderId="5" xfId="0" applyFont="1" applyFill="1" applyBorder="1" applyAlignment="1" applyProtection="1">
      <alignment horizontal="center"/>
    </xf>
    <xf numFmtId="0" fontId="12" fillId="0" borderId="7" xfId="0" applyFont="1" applyFill="1" applyBorder="1" applyAlignment="1" applyProtection="1">
      <alignment horizontal="center"/>
    </xf>
    <xf numFmtId="5" fontId="12" fillId="0" borderId="5" xfId="0" applyNumberFormat="1" applyFont="1" applyFill="1" applyBorder="1" applyAlignment="1" applyProtection="1">
      <alignment horizontal="right"/>
    </xf>
    <xf numFmtId="37" fontId="12" fillId="0" borderId="5" xfId="0" applyNumberFormat="1" applyFont="1" applyFill="1" applyBorder="1" applyAlignment="1" applyProtection="1">
      <alignment horizontal="right"/>
    </xf>
    <xf numFmtId="37" fontId="12" fillId="0" borderId="7" xfId="0" applyNumberFormat="1" applyFont="1" applyFill="1" applyBorder="1" applyAlignment="1" applyProtection="1">
      <alignment horizontal="right"/>
    </xf>
    <xf numFmtId="5" fontId="12" fillId="0" borderId="7" xfId="0" applyNumberFormat="1" applyFont="1" applyFill="1" applyBorder="1" applyProtection="1"/>
    <xf numFmtId="0" fontId="23" fillId="0" borderId="0" xfId="0" applyFont="1" applyFill="1" applyBorder="1" applyProtection="1"/>
    <xf numFmtId="0" fontId="12" fillId="0" borderId="0" xfId="0" applyFont="1" applyFill="1" applyAlignment="1" applyProtection="1">
      <alignment horizontal="left"/>
    </xf>
    <xf numFmtId="0" fontId="15" fillId="0" borderId="88" xfId="0" applyFont="1" applyFill="1" applyBorder="1" applyAlignment="1" applyProtection="1">
      <alignment horizontal="left"/>
    </xf>
    <xf numFmtId="0" fontId="12" fillId="0" borderId="0" xfId="1" applyFont="1" applyFill="1" applyAlignment="1" applyProtection="1">
      <alignment horizontal="left"/>
    </xf>
    <xf numFmtId="0" fontId="12" fillId="0" borderId="4" xfId="0" applyFont="1" applyBorder="1" applyAlignment="1" applyProtection="1">
      <alignment horizontal="center"/>
    </xf>
    <xf numFmtId="0" fontId="12" fillId="0" borderId="4" xfId="1" applyFont="1" applyBorder="1" applyAlignment="1" applyProtection="1">
      <alignment horizontal="center"/>
    </xf>
    <xf numFmtId="0" fontId="12" fillId="0" borderId="5" xfId="1" applyFont="1" applyBorder="1" applyAlignment="1" applyProtection="1">
      <alignment horizontal="center"/>
    </xf>
    <xf numFmtId="0" fontId="12" fillId="0" borderId="102" xfId="0" applyFont="1" applyFill="1" applyBorder="1" applyAlignment="1" applyProtection="1">
      <alignment horizontal="right"/>
    </xf>
    <xf numFmtId="0" fontId="13" fillId="0" borderId="0" xfId="0" applyFont="1" applyAlignment="1" applyProtection="1">
      <alignment horizontal="center"/>
    </xf>
    <xf numFmtId="165" fontId="12" fillId="0" borderId="15" xfId="1" quotePrefix="1" applyNumberFormat="1" applyFont="1" applyBorder="1" applyAlignment="1" applyProtection="1">
      <alignment horizontal="center"/>
    </xf>
    <xf numFmtId="0" fontId="24" fillId="0" borderId="80" xfId="1" applyFont="1" applyFill="1" applyBorder="1" applyProtection="1"/>
    <xf numFmtId="0" fontId="24" fillId="0" borderId="0" xfId="1" applyFont="1" applyFill="1" applyBorder="1" applyProtection="1"/>
    <xf numFmtId="0" fontId="24" fillId="0" borderId="81" xfId="1" applyFont="1" applyFill="1" applyBorder="1" applyProtection="1"/>
    <xf numFmtId="0" fontId="12" fillId="0" borderId="15" xfId="1" applyFont="1" applyBorder="1" applyProtection="1">
      <protection locked="0"/>
    </xf>
    <xf numFmtId="37" fontId="12" fillId="0" borderId="19" xfId="1" applyNumberFormat="1" applyFont="1" applyBorder="1" applyProtection="1">
      <protection locked="0"/>
    </xf>
    <xf numFmtId="0" fontId="12" fillId="0" borderId="19" xfId="1" applyFont="1" applyBorder="1" applyProtection="1">
      <protection locked="0"/>
    </xf>
    <xf numFmtId="0" fontId="12" fillId="0" borderId="21" xfId="1" applyFont="1" applyBorder="1" applyProtection="1">
      <protection locked="0"/>
    </xf>
    <xf numFmtId="0" fontId="12" fillId="0" borderId="8" xfId="1" applyFont="1" applyBorder="1" applyAlignment="1" applyProtection="1">
      <alignment horizontal="left"/>
    </xf>
    <xf numFmtId="0" fontId="64" fillId="0" borderId="4" xfId="1" applyFont="1" applyBorder="1" applyProtection="1">
      <protection locked="0"/>
    </xf>
    <xf numFmtId="0" fontId="64" fillId="0" borderId="6" xfId="1" applyFont="1" applyBorder="1" applyProtection="1">
      <protection locked="0"/>
    </xf>
    <xf numFmtId="0" fontId="12" fillId="0" borderId="8" xfId="0" applyFont="1" applyBorder="1" applyAlignment="1" applyProtection="1">
      <alignment horizontal="left"/>
    </xf>
    <xf numFmtId="0" fontId="12" fillId="0" borderId="3" xfId="0" applyFont="1" applyBorder="1" applyAlignment="1" applyProtection="1">
      <alignment horizontal="center"/>
    </xf>
    <xf numFmtId="0" fontId="64" fillId="0" borderId="0" xfId="0" applyFont="1" applyProtection="1">
      <protection locked="0"/>
    </xf>
    <xf numFmtId="0" fontId="64" fillId="0" borderId="4" xfId="0" applyFont="1" applyBorder="1" applyProtection="1">
      <protection locked="0"/>
    </xf>
    <xf numFmtId="0" fontId="64" fillId="0" borderId="5" xfId="0" applyFont="1" applyBorder="1" applyProtection="1">
      <protection locked="0"/>
    </xf>
    <xf numFmtId="0" fontId="64" fillId="0" borderId="6" xfId="0" applyFont="1" applyBorder="1" applyProtection="1">
      <protection locked="0"/>
    </xf>
    <xf numFmtId="0" fontId="64" fillId="0" borderId="1" xfId="0" applyFont="1" applyBorder="1" applyProtection="1">
      <protection locked="0"/>
    </xf>
    <xf numFmtId="164" fontId="12" fillId="0" borderId="56" xfId="0" applyNumberFormat="1" applyFont="1" applyBorder="1" applyAlignment="1" applyProtection="1">
      <alignment horizontal="center"/>
    </xf>
    <xf numFmtId="0" fontId="12" fillId="0" borderId="60" xfId="0" applyFont="1" applyBorder="1" applyAlignment="1" applyProtection="1">
      <alignment horizontal="centerContinuous"/>
    </xf>
    <xf numFmtId="0" fontId="64" fillId="0" borderId="8" xfId="0" applyFont="1" applyBorder="1" applyAlignment="1" applyProtection="1">
      <alignment horizontal="center"/>
      <protection locked="0"/>
    </xf>
    <xf numFmtId="0" fontId="25" fillId="0" borderId="2" xfId="0" applyFont="1" applyBorder="1" applyAlignment="1" applyProtection="1">
      <alignment horizontal="center"/>
      <protection locked="0"/>
    </xf>
    <xf numFmtId="0" fontId="64" fillId="0" borderId="2" xfId="0" applyFont="1" applyBorder="1" applyAlignment="1" applyProtection="1">
      <alignment horizontal="center"/>
      <protection locked="0"/>
    </xf>
    <xf numFmtId="0" fontId="64" fillId="0" borderId="3" xfId="0" applyFont="1" applyBorder="1" applyAlignment="1" applyProtection="1">
      <alignment horizontal="center"/>
      <protection locked="0"/>
    </xf>
    <xf numFmtId="0" fontId="64" fillId="0" borderId="9" xfId="0" applyFont="1" applyBorder="1" applyAlignment="1" applyProtection="1">
      <alignment horizontal="center"/>
      <protection locked="0"/>
    </xf>
    <xf numFmtId="0" fontId="64" fillId="0" borderId="10" xfId="0" applyFont="1" applyBorder="1" applyAlignment="1" applyProtection="1">
      <alignment horizontal="center"/>
      <protection locked="0"/>
    </xf>
    <xf numFmtId="164" fontId="64" fillId="0" borderId="10" xfId="0" applyNumberFormat="1" applyFont="1" applyBorder="1" applyAlignment="1" applyProtection="1">
      <alignment horizontal="center"/>
      <protection locked="0"/>
    </xf>
    <xf numFmtId="0" fontId="64" fillId="0" borderId="4" xfId="0" applyFont="1" applyBorder="1" applyAlignment="1" applyProtection="1">
      <alignment horizontal="right"/>
      <protection locked="0"/>
    </xf>
    <xf numFmtId="5" fontId="64" fillId="0" borderId="0" xfId="0" applyNumberFormat="1" applyFont="1" applyProtection="1">
      <protection locked="0"/>
    </xf>
    <xf numFmtId="37" fontId="64" fillId="0" borderId="0" xfId="0" applyNumberFormat="1" applyFont="1" applyProtection="1">
      <protection locked="0"/>
    </xf>
    <xf numFmtId="37" fontId="64" fillId="0" borderId="10" xfId="0" applyNumberFormat="1" applyFont="1" applyBorder="1" applyProtection="1">
      <protection locked="0"/>
    </xf>
    <xf numFmtId="5" fontId="64" fillId="0" borderId="71" xfId="0" applyNumberFormat="1" applyFont="1" applyBorder="1" applyProtection="1">
      <protection locked="0"/>
    </xf>
    <xf numFmtId="0" fontId="14" fillId="0" borderId="0" xfId="0" applyFont="1" applyAlignment="1" applyProtection="1">
      <alignment horizontal="centerContinuous"/>
      <protection locked="0"/>
    </xf>
    <xf numFmtId="0" fontId="64" fillId="0" borderId="0" xfId="0" applyFont="1" applyAlignment="1" applyProtection="1">
      <alignment horizontal="centerContinuous"/>
      <protection locked="0"/>
    </xf>
    <xf numFmtId="0" fontId="64" fillId="0" borderId="7" xfId="0" applyFont="1" applyBorder="1" applyProtection="1">
      <protection locked="0"/>
    </xf>
    <xf numFmtId="0" fontId="12" fillId="0" borderId="19" xfId="0" applyFont="1" applyBorder="1" applyProtection="1">
      <protection locked="0"/>
    </xf>
    <xf numFmtId="178" fontId="9" fillId="0" borderId="0" xfId="0" applyNumberFormat="1" applyFont="1" applyAlignment="1" applyProtection="1">
      <alignment horizontal="left"/>
      <protection locked="0"/>
    </xf>
    <xf numFmtId="0" fontId="0" fillId="0" borderId="0" xfId="0"/>
    <xf numFmtId="0" fontId="12" fillId="0" borderId="0" xfId="0" applyFont="1" applyAlignment="1" applyProtection="1">
      <alignment horizontal="left"/>
    </xf>
    <xf numFmtId="0" fontId="12" fillId="0" borderId="25" xfId="1" applyFont="1" applyBorder="1" applyAlignment="1" applyProtection="1">
      <alignment horizontal="center"/>
    </xf>
    <xf numFmtId="0" fontId="12" fillId="0" borderId="234" xfId="3" applyFont="1" applyBorder="1" applyProtection="1"/>
    <xf numFmtId="0" fontId="12" fillId="0" borderId="0" xfId="3" applyFont="1" applyBorder="1" applyAlignment="1" applyProtection="1">
      <alignment horizontal="centerContinuous"/>
    </xf>
    <xf numFmtId="0" fontId="12" fillId="0" borderId="234" xfId="3" quotePrefix="1" applyFont="1" applyBorder="1" applyProtection="1"/>
    <xf numFmtId="0" fontId="12" fillId="0" borderId="0" xfId="3" applyFont="1" applyBorder="1" applyAlignment="1" applyProtection="1">
      <alignment horizontal="left"/>
    </xf>
    <xf numFmtId="0" fontId="12" fillId="0" borderId="4" xfId="0" quotePrefix="1" applyFont="1" applyBorder="1" applyProtection="1"/>
    <xf numFmtId="5" fontId="8" fillId="0" borderId="21" xfId="1" applyNumberFormat="1" applyFont="1" applyBorder="1" applyAlignment="1" applyProtection="1">
      <alignment horizontal="right"/>
    </xf>
    <xf numFmtId="5" fontId="8" fillId="0" borderId="22" xfId="1" applyNumberFormat="1" applyFont="1" applyBorder="1" applyAlignment="1" applyProtection="1">
      <alignment horizontal="right"/>
    </xf>
    <xf numFmtId="37" fontId="8" fillId="4" borderId="21" xfId="1" applyNumberFormat="1" applyFont="1" applyFill="1" applyBorder="1" applyAlignment="1" applyProtection="1">
      <alignment horizontal="right"/>
    </xf>
    <xf numFmtId="37" fontId="8" fillId="4" borderId="22" xfId="1" applyNumberFormat="1" applyFont="1" applyFill="1" applyBorder="1" applyAlignment="1" applyProtection="1">
      <alignment horizontal="right"/>
    </xf>
    <xf numFmtId="37" fontId="8" fillId="0" borderId="21" xfId="1" applyNumberFormat="1" applyFont="1" applyBorder="1" applyAlignment="1" applyProtection="1">
      <alignment horizontal="right"/>
    </xf>
    <xf numFmtId="37" fontId="8" fillId="0" borderId="22" xfId="1" applyNumberFormat="1" applyFont="1" applyBorder="1" applyAlignment="1" applyProtection="1">
      <alignment horizontal="right"/>
    </xf>
    <xf numFmtId="37" fontId="8" fillId="0" borderId="21" xfId="1" applyNumberFormat="1" applyFont="1" applyFill="1" applyBorder="1" applyAlignment="1" applyProtection="1">
      <alignment horizontal="right"/>
    </xf>
    <xf numFmtId="37" fontId="8" fillId="0" borderId="22" xfId="1" applyNumberFormat="1" applyFont="1" applyFill="1" applyBorder="1" applyAlignment="1" applyProtection="1">
      <alignment horizontal="right"/>
    </xf>
    <xf numFmtId="37" fontId="8" fillId="0" borderId="19" xfId="1" applyNumberFormat="1" applyFont="1" applyBorder="1" applyAlignment="1" applyProtection="1">
      <alignment horizontal="right"/>
    </xf>
    <xf numFmtId="37" fontId="8" fillId="0" borderId="16" xfId="1" applyNumberFormat="1" applyFont="1" applyBorder="1" applyAlignment="1" applyProtection="1">
      <alignment horizontal="right"/>
    </xf>
    <xf numFmtId="0" fontId="12" fillId="0" borderId="44" xfId="1" applyFont="1" applyBorder="1" applyAlignment="1" applyProtection="1">
      <alignment horizontal="left"/>
    </xf>
    <xf numFmtId="43" fontId="12" fillId="0" borderId="104" xfId="2" applyFont="1" applyBorder="1" applyProtection="1"/>
    <xf numFmtId="179" fontId="12" fillId="0" borderId="129" xfId="2" applyNumberFormat="1" applyFont="1" applyFill="1" applyBorder="1" applyProtection="1"/>
    <xf numFmtId="179" fontId="12" fillId="0" borderId="100" xfId="2" applyNumberFormat="1" applyFont="1" applyBorder="1" applyProtection="1"/>
    <xf numFmtId="179" fontId="12" fillId="0" borderId="102" xfId="2" applyNumberFormat="1" applyFont="1" applyBorder="1" applyProtection="1"/>
    <xf numFmtId="179" fontId="12" fillId="0" borderId="82" xfId="2" applyNumberFormat="1" applyFont="1" applyFill="1" applyBorder="1" applyProtection="1"/>
    <xf numFmtId="179" fontId="12" fillId="0" borderId="104" xfId="2" applyNumberFormat="1" applyFont="1" applyFill="1" applyBorder="1" applyProtection="1"/>
    <xf numFmtId="179" fontId="12" fillId="0" borderId="104" xfId="2" applyNumberFormat="1" applyFont="1" applyBorder="1" applyProtection="1"/>
    <xf numFmtId="179" fontId="12" fillId="0" borderId="131" xfId="2" applyNumberFormat="1" applyFont="1" applyFill="1" applyBorder="1" applyProtection="1"/>
    <xf numFmtId="179" fontId="12" fillId="0" borderId="26" xfId="2" applyNumberFormat="1" applyFont="1" applyBorder="1" applyProtection="1"/>
    <xf numFmtId="179" fontId="12" fillId="0" borderId="45" xfId="2" applyNumberFormat="1" applyFont="1" applyBorder="1" applyProtection="1"/>
    <xf numFmtId="179" fontId="12" fillId="0" borderId="27" xfId="2" applyNumberFormat="1" applyFont="1" applyBorder="1" applyProtection="1"/>
    <xf numFmtId="179" fontId="12" fillId="0" borderId="130" xfId="2" applyNumberFormat="1" applyFont="1" applyFill="1" applyBorder="1" applyProtection="1"/>
    <xf numFmtId="0" fontId="12" fillId="24" borderId="136" xfId="1" applyFont="1" applyFill="1" applyBorder="1" applyAlignment="1" applyProtection="1">
      <alignment horizontal="centerContinuous"/>
    </xf>
    <xf numFmtId="179" fontId="12" fillId="24" borderId="235" xfId="4" applyNumberFormat="1" applyFont="1" applyFill="1" applyBorder="1" applyAlignment="1" applyProtection="1">
      <alignment horizontal="center"/>
    </xf>
    <xf numFmtId="179" fontId="12" fillId="24" borderId="236" xfId="4" applyNumberFormat="1" applyFont="1" applyFill="1" applyBorder="1" applyAlignment="1" applyProtection="1">
      <alignment horizontal="center"/>
    </xf>
    <xf numFmtId="5" fontId="12" fillId="0" borderId="136" xfId="1" applyNumberFormat="1" applyFont="1" applyBorder="1" applyAlignment="1" applyProtection="1">
      <alignment horizontal="centerContinuous"/>
    </xf>
    <xf numFmtId="179" fontId="12" fillId="0" borderId="236" xfId="4" applyNumberFormat="1" applyFont="1" applyFill="1" applyBorder="1" applyAlignment="1" applyProtection="1">
      <alignment horizontal="center"/>
    </xf>
    <xf numFmtId="5" fontId="12" fillId="0" borderId="136" xfId="1" applyNumberFormat="1" applyFont="1" applyFill="1" applyBorder="1" applyAlignment="1" applyProtection="1">
      <alignment horizontal="centerContinuous"/>
    </xf>
    <xf numFmtId="0" fontId="12" fillId="0" borderId="171" xfId="1" applyFont="1" applyBorder="1" applyAlignment="1" applyProtection="1">
      <alignment horizontal="centerContinuous"/>
    </xf>
    <xf numFmtId="179" fontId="12" fillId="0" borderId="237" xfId="4" applyNumberFormat="1" applyFont="1" applyBorder="1" applyAlignment="1" applyProtection="1">
      <alignment horizontal="center"/>
    </xf>
    <xf numFmtId="0" fontId="12" fillId="0" borderId="0" xfId="5" applyFont="1" applyProtection="1"/>
    <xf numFmtId="0" fontId="12" fillId="0" borderId="48" xfId="5" applyFont="1" applyBorder="1" applyProtection="1"/>
    <xf numFmtId="0" fontId="12" fillId="0" borderId="53" xfId="5" applyFont="1" applyBorder="1" applyProtection="1"/>
    <xf numFmtId="180" fontId="12" fillId="0" borderId="52" xfId="6" applyNumberFormat="1" applyFont="1" applyBorder="1" applyProtection="1"/>
    <xf numFmtId="0" fontId="12" fillId="0" borderId="36" xfId="0" applyFont="1" applyBorder="1" applyProtection="1"/>
    <xf numFmtId="14" fontId="12" fillId="0" borderId="18" xfId="1" applyNumberFormat="1" applyFont="1" applyBorder="1" applyAlignment="1" applyProtection="1">
      <alignment horizontal="center"/>
    </xf>
    <xf numFmtId="14" fontId="12" fillId="0" borderId="25" xfId="1" applyNumberFormat="1" applyFont="1" applyBorder="1" applyAlignment="1" applyProtection="1">
      <alignment horizontal="center"/>
    </xf>
    <xf numFmtId="0" fontId="12" fillId="0" borderId="27" xfId="0" applyFont="1" applyFill="1" applyBorder="1" applyProtection="1"/>
    <xf numFmtId="0" fontId="12" fillId="0" borderId="29" xfId="0" applyFont="1" applyFill="1" applyBorder="1" applyProtection="1"/>
    <xf numFmtId="0" fontId="12" fillId="0" borderId="33" xfId="0" applyFont="1" applyFill="1" applyBorder="1" applyProtection="1"/>
    <xf numFmtId="0" fontId="12" fillId="0" borderId="28" xfId="0" applyFont="1" applyFill="1" applyBorder="1" applyProtection="1"/>
    <xf numFmtId="5" fontId="12" fillId="0" borderId="25" xfId="0" applyNumberFormat="1" applyFont="1" applyBorder="1" applyAlignment="1" applyProtection="1">
      <alignment horizontal="center"/>
    </xf>
    <xf numFmtId="37" fontId="12" fillId="0" borderId="25" xfId="0" applyNumberFormat="1" applyFont="1" applyBorder="1" applyAlignment="1" applyProtection="1">
      <alignment horizontal="center"/>
    </xf>
    <xf numFmtId="5" fontId="12" fillId="0" borderId="69" xfId="0" applyNumberFormat="1" applyFont="1" applyBorder="1" applyProtection="1"/>
    <xf numFmtId="0" fontId="12" fillId="0" borderId="18" xfId="0" applyFont="1" applyBorder="1" applyAlignment="1" applyProtection="1">
      <alignment horizontal="right"/>
    </xf>
    <xf numFmtId="0" fontId="12" fillId="0" borderId="0" xfId="1" applyFont="1" applyAlignment="1" applyProtection="1">
      <alignment horizontal="center"/>
    </xf>
    <xf numFmtId="0" fontId="12" fillId="0" borderId="11" xfId="1" applyFont="1" applyBorder="1" applyAlignment="1" applyProtection="1">
      <alignment horizontal="center"/>
    </xf>
    <xf numFmtId="0" fontId="12" fillId="0" borderId="5" xfId="1" applyFont="1" applyBorder="1" applyAlignment="1" applyProtection="1">
      <alignment horizontal="center"/>
    </xf>
    <xf numFmtId="14" fontId="12" fillId="0" borderId="17" xfId="1" applyNumberFormat="1" applyFont="1" applyBorder="1" applyAlignment="1" applyProtection="1">
      <alignment horizontal="center"/>
    </xf>
    <xf numFmtId="14" fontId="12" fillId="0" borderId="22" xfId="1" applyNumberFormat="1" applyFont="1" applyBorder="1" applyAlignment="1" applyProtection="1">
      <alignment horizontal="center"/>
    </xf>
    <xf numFmtId="37" fontId="12" fillId="0" borderId="15" xfId="1" applyNumberFormat="1" applyFont="1" applyFill="1" applyBorder="1" applyProtection="1"/>
    <xf numFmtId="5" fontId="12" fillId="0" borderId="5" xfId="1" applyNumberFormat="1" applyFont="1" applyFill="1" applyBorder="1" applyProtection="1"/>
    <xf numFmtId="37" fontId="12" fillId="0" borderId="5" xfId="1" applyNumberFormat="1" applyFont="1" applyFill="1" applyBorder="1" applyProtection="1"/>
    <xf numFmtId="0" fontId="0" fillId="0" borderId="0" xfId="0" applyAlignment="1">
      <alignment vertical="top" wrapText="1"/>
    </xf>
    <xf numFmtId="0" fontId="12" fillId="0" borderId="0" xfId="0" applyFont="1" applyAlignment="1">
      <alignment horizontal="left"/>
    </xf>
    <xf numFmtId="0" fontId="12" fillId="0" borderId="4" xfId="1" applyFont="1" applyBorder="1" applyAlignment="1" applyProtection="1">
      <alignment horizontal="right"/>
    </xf>
    <xf numFmtId="0" fontId="12" fillId="0" borderId="55" xfId="1" applyFont="1" applyBorder="1" applyAlignment="1" applyProtection="1">
      <alignment horizontal="center"/>
    </xf>
    <xf numFmtId="0" fontId="12" fillId="0" borderId="56" xfId="1" applyFont="1" applyBorder="1" applyAlignment="1" applyProtection="1">
      <alignment horizontal="center"/>
    </xf>
    <xf numFmtId="0" fontId="12" fillId="0" borderId="66" xfId="1" applyFont="1" applyBorder="1" applyAlignment="1">
      <alignment horizontal="center"/>
    </xf>
    <xf numFmtId="6" fontId="12" fillId="0" borderId="3" xfId="1" applyNumberFormat="1" applyFont="1" applyBorder="1"/>
    <xf numFmtId="37" fontId="12" fillId="0" borderId="66" xfId="1" applyNumberFormat="1" applyFont="1" applyBorder="1" applyProtection="1"/>
    <xf numFmtId="0" fontId="12" fillId="0" borderId="66" xfId="1" applyFont="1" applyBorder="1"/>
    <xf numFmtId="0" fontId="12" fillId="0" borderId="55" xfId="1" applyFont="1" applyBorder="1" applyAlignment="1">
      <alignment horizontal="center"/>
    </xf>
    <xf numFmtId="6" fontId="12" fillId="0" borderId="5" xfId="1" applyNumberFormat="1" applyFont="1" applyBorder="1"/>
    <xf numFmtId="37" fontId="12" fillId="0" borderId="55" xfId="1" applyNumberFormat="1" applyFont="1" applyBorder="1" applyProtection="1"/>
    <xf numFmtId="0" fontId="12" fillId="0" borderId="55" xfId="1" applyFont="1" applyBorder="1"/>
    <xf numFmtId="5" fontId="12" fillId="0" borderId="0" xfId="1" applyNumberFormat="1"/>
    <xf numFmtId="0" fontId="0" fillId="0" borderId="0" xfId="0"/>
    <xf numFmtId="1" fontId="12" fillId="0" borderId="46" xfId="0" applyNumberFormat="1" applyFont="1" applyBorder="1" applyAlignment="1" applyProtection="1">
      <alignment horizontal="right"/>
    </xf>
    <xf numFmtId="1" fontId="12" fillId="0" borderId="17" xfId="0" applyNumberFormat="1" applyFont="1" applyBorder="1" applyAlignment="1" applyProtection="1">
      <alignment horizontal="right"/>
    </xf>
    <xf numFmtId="37" fontId="29" fillId="0" borderId="21" xfId="0" applyNumberFormat="1" applyFont="1" applyBorder="1" applyAlignment="1" applyProtection="1">
      <alignment horizontal="center"/>
      <protection locked="0"/>
    </xf>
    <xf numFmtId="0" fontId="29" fillId="0" borderId="21" xfId="0" applyFont="1" applyBorder="1" applyAlignment="1" applyProtection="1">
      <alignment horizontal="center"/>
      <protection locked="0"/>
    </xf>
    <xf numFmtId="0" fontId="29" fillId="0" borderId="22" xfId="0" applyFont="1" applyBorder="1" applyAlignment="1" applyProtection="1">
      <alignment horizontal="center"/>
      <protection locked="0"/>
    </xf>
    <xf numFmtId="0" fontId="12" fillId="0" borderId="5" xfId="1" applyFont="1" applyFill="1" applyBorder="1" applyAlignment="1" applyProtection="1">
      <alignment horizontal="centerContinuous"/>
    </xf>
    <xf numFmtId="2" fontId="12" fillId="0" borderId="5" xfId="1" applyNumberFormat="1" applyFont="1" applyFill="1" applyBorder="1" applyAlignment="1" applyProtection="1"/>
    <xf numFmtId="2" fontId="12" fillId="0" borderId="0" xfId="1" applyNumberFormat="1" applyFont="1" applyFill="1" applyAlignment="1" applyProtection="1">
      <alignment horizontal="right"/>
    </xf>
    <xf numFmtId="166" fontId="12" fillId="0" borderId="55" xfId="1" applyNumberFormat="1" applyFont="1" applyFill="1" applyBorder="1" applyProtection="1"/>
    <xf numFmtId="37" fontId="12" fillId="0" borderId="55" xfId="1" applyNumberFormat="1" applyFont="1" applyFill="1" applyBorder="1" applyProtection="1"/>
    <xf numFmtId="177" fontId="12" fillId="0" borderId="5" xfId="1" applyNumberFormat="1" applyFont="1" applyFill="1" applyBorder="1" applyAlignment="1" applyProtection="1">
      <alignment horizontal="right"/>
    </xf>
    <xf numFmtId="2" fontId="12" fillId="0" borderId="0" xfId="1" applyNumberFormat="1" applyFont="1" applyFill="1" applyAlignment="1" applyProtection="1"/>
    <xf numFmtId="39" fontId="12" fillId="0" borderId="55" xfId="1" applyNumberFormat="1" applyFont="1" applyFill="1" applyBorder="1" applyProtection="1"/>
    <xf numFmtId="37" fontId="12" fillId="0" borderId="55" xfId="1" applyNumberFormat="1" applyFont="1" applyFill="1" applyBorder="1" applyAlignment="1" applyProtection="1"/>
    <xf numFmtId="2" fontId="12" fillId="0" borderId="5" xfId="1" applyNumberFormat="1" applyFont="1" applyFill="1" applyBorder="1" applyAlignment="1" applyProtection="1">
      <alignment horizontal="right"/>
    </xf>
    <xf numFmtId="0" fontId="12" fillId="0" borderId="299" xfId="1" applyFont="1" applyFill="1" applyBorder="1" applyProtection="1"/>
    <xf numFmtId="0" fontId="12" fillId="0" borderId="55" xfId="1" applyFont="1" applyFill="1" applyBorder="1"/>
    <xf numFmtId="37" fontId="12" fillId="0" borderId="55" xfId="1" applyNumberFormat="1" applyFont="1" applyFill="1" applyBorder="1" applyAlignment="1" applyProtection="1">
      <alignment horizontal="right"/>
    </xf>
    <xf numFmtId="39" fontId="12" fillId="0" borderId="5" xfId="1" applyNumberFormat="1" applyFont="1" applyFill="1" applyBorder="1" applyAlignment="1" applyProtection="1">
      <alignment horizontal="right"/>
    </xf>
    <xf numFmtId="2" fontId="12" fillId="0" borderId="0" xfId="1" applyNumberFormat="1" applyFont="1" applyFill="1"/>
    <xf numFmtId="37" fontId="12" fillId="0" borderId="5" xfId="1" applyNumberFormat="1" applyFont="1" applyFill="1" applyBorder="1" applyAlignment="1" applyProtection="1">
      <alignment horizontal="right"/>
    </xf>
    <xf numFmtId="2" fontId="12" fillId="0" borderId="55" xfId="1" applyNumberFormat="1" applyFont="1" applyFill="1" applyBorder="1"/>
    <xf numFmtId="2" fontId="12" fillId="0" borderId="55" xfId="1" applyNumberFormat="1" applyFont="1" applyFill="1" applyBorder="1" applyProtection="1"/>
    <xf numFmtId="0" fontId="12" fillId="0" borderId="0" xfId="1" applyFont="1" applyFill="1" applyBorder="1" applyAlignment="1" applyProtection="1">
      <alignment horizontal="left"/>
    </xf>
    <xf numFmtId="2" fontId="12" fillId="0" borderId="55" xfId="1" applyNumberFormat="1" applyFont="1" applyFill="1" applyBorder="1" applyAlignment="1" applyProtection="1">
      <alignment horizontal="right"/>
    </xf>
    <xf numFmtId="2" fontId="12" fillId="0" borderId="5" xfId="1" applyNumberFormat="1" applyFont="1" applyFill="1" applyBorder="1" applyProtection="1"/>
    <xf numFmtId="0" fontId="13" fillId="0" borderId="4" xfId="1" applyFont="1" applyFill="1" applyBorder="1" applyProtection="1"/>
    <xf numFmtId="166" fontId="12" fillId="0" borderId="55" xfId="1" applyNumberFormat="1" applyFont="1" applyFill="1" applyBorder="1" applyAlignment="1" applyProtection="1">
      <alignment horizontal="right"/>
    </xf>
    <xf numFmtId="293" fontId="12" fillId="0" borderId="55" xfId="1" applyNumberFormat="1" applyFont="1" applyFill="1" applyBorder="1" applyAlignment="1" applyProtection="1">
      <alignment horizontal="right"/>
    </xf>
    <xf numFmtId="0" fontId="13" fillId="0" borderId="0" xfId="1" applyFont="1" applyFill="1" applyBorder="1" applyProtection="1"/>
    <xf numFmtId="2" fontId="12" fillId="0" borderId="0" xfId="1" applyNumberFormat="1" applyFont="1" applyFill="1" applyBorder="1" applyAlignment="1" applyProtection="1">
      <alignment horizontal="right"/>
    </xf>
    <xf numFmtId="1" fontId="12" fillId="0" borderId="55" xfId="1" applyNumberFormat="1" applyFont="1" applyFill="1" applyBorder="1" applyAlignment="1" applyProtection="1">
      <alignment horizontal="right"/>
    </xf>
    <xf numFmtId="1" fontId="12" fillId="0" borderId="5" xfId="1" applyNumberFormat="1" applyFont="1" applyFill="1" applyBorder="1" applyAlignment="1" applyProtection="1">
      <alignment horizontal="right"/>
    </xf>
    <xf numFmtId="2" fontId="12" fillId="0" borderId="0" xfId="1" applyNumberFormat="1" applyFont="1" applyFill="1" applyBorder="1"/>
    <xf numFmtId="2" fontId="12" fillId="0" borderId="0" xfId="1" applyNumberFormat="1" applyFont="1" applyFill="1" applyBorder="1" applyProtection="1"/>
    <xf numFmtId="39" fontId="12" fillId="0" borderId="5" xfId="1" applyNumberFormat="1" applyFont="1" applyFill="1" applyBorder="1" applyProtection="1"/>
    <xf numFmtId="40" fontId="12" fillId="0" borderId="0" xfId="1" applyNumberFormat="1" applyFont="1" applyFill="1" applyBorder="1" applyProtection="1"/>
    <xf numFmtId="0" fontId="8" fillId="0" borderId="31" xfId="1" applyFont="1" applyBorder="1" applyAlignment="1" applyProtection="1">
      <alignment horizontal="left" wrapText="1"/>
    </xf>
    <xf numFmtId="0" fontId="8" fillId="0" borderId="0" xfId="1" applyFont="1" applyBorder="1" applyAlignment="1" applyProtection="1">
      <alignment horizontal="left" wrapText="1"/>
    </xf>
    <xf numFmtId="0" fontId="12" fillId="0" borderId="0" xfId="1" applyFont="1" applyBorder="1" applyAlignment="1" applyProtection="1">
      <alignment horizontal="left"/>
    </xf>
    <xf numFmtId="0" fontId="12" fillId="0" borderId="4" xfId="1" applyFont="1" applyBorder="1" applyAlignment="1" applyProtection="1">
      <alignment horizontal="center"/>
    </xf>
    <xf numFmtId="0" fontId="12" fillId="0" borderId="0" xfId="1" applyFont="1" applyBorder="1" applyAlignment="1" applyProtection="1">
      <alignment horizontal="center"/>
    </xf>
    <xf numFmtId="0" fontId="8" fillId="0" borderId="263" xfId="1" applyFont="1" applyBorder="1" applyProtection="1"/>
    <xf numFmtId="0" fontId="8" fillId="0" borderId="300" xfId="1" applyFont="1" applyBorder="1" applyProtection="1"/>
    <xf numFmtId="0" fontId="8" fillId="0" borderId="301" xfId="1" applyFont="1" applyBorder="1" applyProtection="1"/>
    <xf numFmtId="0" fontId="8" fillId="0" borderId="291" xfId="1" applyFont="1" applyBorder="1" applyProtection="1"/>
    <xf numFmtId="0" fontId="8" fillId="0" borderId="302" xfId="1" applyFont="1" applyBorder="1" applyAlignment="1" applyProtection="1">
      <alignment horizontal="centerContinuous"/>
    </xf>
    <xf numFmtId="0" fontId="8" fillId="0" borderId="303" xfId="1" applyFont="1" applyBorder="1" applyAlignment="1" applyProtection="1">
      <alignment horizontal="centerContinuous"/>
    </xf>
    <xf numFmtId="0" fontId="12" fillId="0" borderId="234" xfId="1" applyFont="1" applyBorder="1"/>
    <xf numFmtId="0" fontId="8" fillId="0" borderId="0" xfId="1" applyFont="1" applyBorder="1" applyProtection="1"/>
    <xf numFmtId="0" fontId="8" fillId="0" borderId="97" xfId="1" applyFont="1" applyBorder="1" applyAlignment="1" applyProtection="1">
      <alignment horizontal="centerContinuous"/>
    </xf>
    <xf numFmtId="0" fontId="8" fillId="0" borderId="304" xfId="1" applyFont="1" applyBorder="1" applyAlignment="1" applyProtection="1">
      <alignment horizontal="centerContinuous"/>
    </xf>
    <xf numFmtId="0" fontId="8" fillId="0" borderId="305" xfId="1" applyFont="1" applyBorder="1" applyProtection="1"/>
    <xf numFmtId="49" fontId="12" fillId="0" borderId="306" xfId="1" applyNumberFormat="1" applyFont="1" applyBorder="1" applyAlignment="1" applyProtection="1">
      <alignment horizontal="centerContinuous"/>
    </xf>
    <xf numFmtId="0" fontId="8" fillId="0" borderId="305" xfId="1" applyFont="1" applyBorder="1" applyAlignment="1" applyProtection="1">
      <alignment horizontal="centerContinuous"/>
    </xf>
    <xf numFmtId="0" fontId="8" fillId="0" borderId="236" xfId="1" applyFont="1" applyBorder="1" applyAlignment="1" applyProtection="1">
      <alignment horizontal="centerContinuous"/>
    </xf>
    <xf numFmtId="0" fontId="8" fillId="0" borderId="234" xfId="1" applyFont="1" applyBorder="1" applyProtection="1"/>
    <xf numFmtId="0" fontId="8" fillId="0" borderId="0" xfId="1" applyFont="1" applyBorder="1" applyAlignment="1" applyProtection="1">
      <alignment horizontal="centerContinuous"/>
    </xf>
    <xf numFmtId="0" fontId="8" fillId="0" borderId="0" xfId="1" applyFont="1" applyBorder="1" applyAlignment="1" applyProtection="1">
      <alignment vertical="top" wrapText="1"/>
    </xf>
    <xf numFmtId="0" fontId="12" fillId="0" borderId="0" xfId="1" applyBorder="1" applyAlignment="1">
      <alignment vertical="top" wrapText="1"/>
    </xf>
    <xf numFmtId="0" fontId="12" fillId="0" borderId="308" xfId="1" applyBorder="1" applyAlignment="1">
      <alignment horizontal="left" vertical="top" wrapText="1"/>
    </xf>
    <xf numFmtId="0" fontId="12" fillId="0" borderId="0" xfId="1" applyBorder="1" applyAlignment="1"/>
    <xf numFmtId="0" fontId="12" fillId="0" borderId="304" xfId="1" applyBorder="1" applyAlignment="1">
      <alignment horizontal="left" vertical="top" wrapText="1"/>
    </xf>
    <xf numFmtId="0" fontId="12" fillId="0" borderId="0" xfId="1" applyBorder="1" applyAlignment="1">
      <alignment horizontal="left"/>
    </xf>
    <xf numFmtId="0" fontId="8" fillId="0" borderId="0" xfId="1" applyFont="1" applyBorder="1" applyAlignment="1" applyProtection="1">
      <alignment horizontal="left"/>
    </xf>
    <xf numFmtId="0" fontId="8" fillId="0" borderId="234" xfId="1" applyFont="1" applyBorder="1" applyAlignment="1" applyProtection="1">
      <alignment horizontal="center"/>
    </xf>
    <xf numFmtId="0" fontId="8" fillId="0" borderId="32" xfId="1" applyFont="1" applyBorder="1" applyAlignment="1" applyProtection="1">
      <alignment horizontal="centerContinuous"/>
    </xf>
    <xf numFmtId="0" fontId="8" fillId="0" borderId="27" xfId="1" applyFont="1" applyBorder="1" applyAlignment="1" applyProtection="1">
      <alignment horizontal="centerContinuous"/>
    </xf>
    <xf numFmtId="0" fontId="8" fillId="0" borderId="28" xfId="1" applyFont="1" applyBorder="1" applyAlignment="1" applyProtection="1">
      <alignment horizontal="centerContinuous"/>
    </xf>
    <xf numFmtId="0" fontId="8" fillId="0" borderId="28" xfId="1" applyFont="1" applyBorder="1" applyAlignment="1" applyProtection="1">
      <alignment horizontal="center"/>
    </xf>
    <xf numFmtId="0" fontId="8" fillId="0" borderId="31" xfId="1" applyFont="1" applyBorder="1" applyAlignment="1" applyProtection="1">
      <alignment horizontal="centerContinuous"/>
    </xf>
    <xf numFmtId="0" fontId="8" fillId="0" borderId="19" xfId="1" applyFont="1" applyBorder="1" applyAlignment="1" applyProtection="1">
      <alignment horizontal="centerContinuous"/>
    </xf>
    <xf numFmtId="0" fontId="8" fillId="0" borderId="15" xfId="1" applyFont="1" applyBorder="1" applyAlignment="1" applyProtection="1">
      <alignment horizontal="centerContinuous"/>
    </xf>
    <xf numFmtId="0" fontId="8" fillId="0" borderId="26" xfId="1" applyFont="1" applyBorder="1" applyAlignment="1" applyProtection="1">
      <alignment horizontal="centerContinuous"/>
    </xf>
    <xf numFmtId="0" fontId="8" fillId="0" borderId="17" xfId="1" applyFont="1" applyBorder="1" applyAlignment="1" applyProtection="1">
      <alignment horizontal="centerContinuous"/>
    </xf>
    <xf numFmtId="0" fontId="8" fillId="0" borderId="17" xfId="1" applyFont="1" applyBorder="1" applyAlignment="1" applyProtection="1">
      <alignment horizontal="center"/>
    </xf>
    <xf numFmtId="0" fontId="8" fillId="0" borderId="309" xfId="1" applyFont="1" applyBorder="1" applyAlignment="1" applyProtection="1">
      <alignment horizontal="center"/>
    </xf>
    <xf numFmtId="0" fontId="8" fillId="0" borderId="19" xfId="1" applyFont="1" applyBorder="1" applyAlignment="1" applyProtection="1">
      <alignment horizontal="left"/>
    </xf>
    <xf numFmtId="10" fontId="8" fillId="0" borderId="19" xfId="1" applyNumberFormat="1" applyFont="1" applyBorder="1" applyAlignment="1" applyProtection="1">
      <alignment horizontal="right"/>
    </xf>
    <xf numFmtId="0" fontId="8" fillId="0" borderId="32" xfId="1" applyFont="1" applyBorder="1" applyAlignment="1" applyProtection="1">
      <alignment horizontal="centerContinuous" wrapText="1"/>
    </xf>
    <xf numFmtId="0" fontId="8" fillId="0" borderId="304" xfId="1" applyFont="1" applyBorder="1" applyAlignment="1" applyProtection="1">
      <alignment horizontal="centerContinuous" wrapText="1"/>
    </xf>
    <xf numFmtId="9" fontId="8" fillId="0" borderId="19" xfId="1" applyNumberFormat="1" applyFont="1" applyBorder="1" applyAlignment="1" applyProtection="1">
      <alignment horizontal="right"/>
    </xf>
    <xf numFmtId="0" fontId="8" fillId="0" borderId="19" xfId="1" applyFont="1" applyBorder="1" applyAlignment="1" applyProtection="1">
      <alignment horizontal="centerContinuous" wrapText="1"/>
    </xf>
    <xf numFmtId="49" fontId="8" fillId="0" borderId="19" xfId="1" quotePrefix="1" applyNumberFormat="1" applyFont="1" applyBorder="1" applyAlignment="1" applyProtection="1">
      <alignment horizontal="centerContinuous" wrapText="1"/>
    </xf>
    <xf numFmtId="0" fontId="8" fillId="0" borderId="310" xfId="1" applyFont="1" applyBorder="1" applyAlignment="1" applyProtection="1">
      <alignment horizontal="left"/>
    </xf>
    <xf numFmtId="0" fontId="8" fillId="0" borderId="88" xfId="1" applyFont="1" applyBorder="1" applyAlignment="1" applyProtection="1">
      <alignment horizontal="left"/>
    </xf>
    <xf numFmtId="9" fontId="8" fillId="0" borderId="310" xfId="1" applyNumberFormat="1" applyFont="1" applyBorder="1" applyAlignment="1" applyProtection="1">
      <alignment horizontal="right"/>
    </xf>
    <xf numFmtId="0" fontId="8" fillId="0" borderId="310" xfId="1" applyFont="1" applyBorder="1" applyAlignment="1" applyProtection="1">
      <alignment horizontal="centerContinuous" wrapText="1"/>
    </xf>
    <xf numFmtId="0" fontId="8" fillId="0" borderId="311" xfId="1" applyFont="1" applyBorder="1" applyAlignment="1" applyProtection="1">
      <alignment horizontal="centerContinuous" wrapText="1"/>
    </xf>
    <xf numFmtId="0" fontId="8" fillId="0" borderId="0" xfId="1" applyFont="1" applyBorder="1" applyAlignment="1" applyProtection="1">
      <alignment horizontal="right"/>
    </xf>
    <xf numFmtId="0" fontId="8" fillId="0" borderId="0" xfId="1" applyFont="1" applyBorder="1" applyAlignment="1" applyProtection="1">
      <alignment horizontal="centerContinuous" wrapText="1"/>
    </xf>
    <xf numFmtId="0" fontId="8" fillId="0" borderId="19" xfId="1" applyFont="1" applyBorder="1" applyAlignment="1" applyProtection="1">
      <alignment horizontal="right"/>
    </xf>
    <xf numFmtId="0" fontId="8" fillId="0" borderId="312" xfId="1" applyFont="1" applyBorder="1" applyAlignment="1" applyProtection="1">
      <alignment horizontal="center"/>
    </xf>
    <xf numFmtId="0" fontId="8" fillId="0" borderId="251" xfId="1" applyFont="1" applyBorder="1" applyAlignment="1" applyProtection="1">
      <alignment horizontal="left"/>
    </xf>
    <xf numFmtId="0" fontId="8" fillId="0" borderId="251" xfId="1" applyFont="1" applyBorder="1" applyAlignment="1" applyProtection="1">
      <alignment horizontal="right"/>
    </xf>
    <xf numFmtId="0" fontId="8" fillId="0" borderId="251" xfId="1" applyFont="1" applyBorder="1" applyAlignment="1" applyProtection="1">
      <alignment horizontal="centerContinuous" wrapText="1"/>
    </xf>
    <xf numFmtId="0" fontId="8" fillId="0" borderId="313" xfId="1" applyFont="1" applyBorder="1" applyAlignment="1" applyProtection="1">
      <alignment horizontal="centerContinuous" wrapText="1"/>
    </xf>
    <xf numFmtId="0" fontId="8" fillId="0" borderId="0" xfId="1" applyFont="1" applyAlignment="1" applyProtection="1">
      <alignment horizontal="right"/>
    </xf>
    <xf numFmtId="0" fontId="8" fillId="0" borderId="0" xfId="1" applyFont="1" applyAlignment="1" applyProtection="1">
      <alignment horizontal="centerContinuous" wrapText="1"/>
    </xf>
    <xf numFmtId="0" fontId="12" fillId="0" borderId="0" xfId="1" applyFont="1" applyAlignment="1" applyProtection="1">
      <alignment horizontal="centerContinuous" wrapText="1"/>
    </xf>
    <xf numFmtId="0" fontId="8" fillId="0" borderId="2" xfId="1" applyFont="1" applyBorder="1" applyAlignment="1" applyProtection="1">
      <alignment horizontal="center"/>
    </xf>
    <xf numFmtId="0" fontId="8" fillId="0" borderId="24" xfId="1" applyFont="1" applyBorder="1" applyAlignment="1" applyProtection="1">
      <alignment horizontal="left"/>
    </xf>
    <xf numFmtId="0" fontId="8" fillId="0" borderId="12" xfId="1" applyFont="1" applyBorder="1" applyAlignment="1" applyProtection="1">
      <alignment horizontal="left"/>
    </xf>
    <xf numFmtId="0" fontId="8" fillId="0" borderId="24" xfId="1" applyFont="1" applyBorder="1" applyAlignment="1" applyProtection="1">
      <alignment horizontal="center"/>
    </xf>
    <xf numFmtId="0" fontId="8" fillId="0" borderId="314" xfId="1" applyFont="1" applyBorder="1" applyAlignment="1" applyProtection="1">
      <alignment horizontal="centerContinuous" wrapText="1"/>
    </xf>
    <xf numFmtId="0" fontId="8" fillId="0" borderId="315" xfId="1" applyFont="1" applyBorder="1" applyAlignment="1" applyProtection="1">
      <alignment horizontal="centerContinuous" wrapText="1"/>
    </xf>
    <xf numFmtId="0" fontId="8" fillId="0" borderId="25" xfId="1" applyFont="1" applyBorder="1" applyAlignment="1" applyProtection="1">
      <alignment horizontal="left"/>
    </xf>
    <xf numFmtId="0" fontId="8" fillId="0" borderId="0" xfId="1" applyFont="1" applyBorder="1" applyAlignment="1" applyProtection="1">
      <alignment horizontal="center"/>
    </xf>
    <xf numFmtId="14" fontId="8" fillId="0" borderId="316" xfId="1" applyNumberFormat="1" applyFont="1" applyBorder="1" applyAlignment="1" applyProtection="1">
      <alignment horizontal="centerContinuous" wrapText="1"/>
    </xf>
    <xf numFmtId="0" fontId="8" fillId="0" borderId="317" xfId="1" applyFont="1" applyBorder="1" applyAlignment="1" applyProtection="1">
      <alignment horizontal="centerContinuous" wrapText="1"/>
    </xf>
    <xf numFmtId="0" fontId="8" fillId="0" borderId="21" xfId="1" applyFont="1" applyBorder="1" applyAlignment="1" applyProtection="1">
      <alignment horizontal="left"/>
    </xf>
    <xf numFmtId="0" fontId="8" fillId="0" borderId="26" xfId="1" applyFont="1" applyBorder="1" applyAlignment="1" applyProtection="1">
      <alignment horizontal="left"/>
    </xf>
    <xf numFmtId="14" fontId="12" fillId="0" borderId="10" xfId="1" applyNumberFormat="1" applyFont="1" applyBorder="1" applyAlignment="1" applyProtection="1">
      <alignment horizontal="center"/>
    </xf>
    <xf numFmtId="49" fontId="12" fillId="0" borderId="318" xfId="1" applyNumberFormat="1" applyFont="1" applyBorder="1" applyAlignment="1" applyProtection="1">
      <alignment horizontal="centerContinuous" wrapText="1"/>
    </xf>
    <xf numFmtId="14" fontId="12" fillId="0" borderId="89" xfId="1" quotePrefix="1" applyNumberFormat="1" applyFont="1" applyBorder="1" applyAlignment="1" applyProtection="1">
      <alignment horizontal="center"/>
    </xf>
    <xf numFmtId="0" fontId="8" fillId="0" borderId="10" xfId="1" applyFont="1" applyBorder="1" applyAlignment="1" applyProtection="1">
      <alignment horizontal="centerContinuous" wrapText="1"/>
    </xf>
    <xf numFmtId="0" fontId="8" fillId="0" borderId="11" xfId="1" applyFont="1" applyBorder="1" applyAlignment="1" applyProtection="1">
      <alignment horizontal="centerContinuous" wrapText="1"/>
    </xf>
    <xf numFmtId="0" fontId="8" fillId="0" borderId="15" xfId="1" applyFont="1" applyBorder="1" applyAlignment="1" applyProtection="1">
      <alignment horizontal="left"/>
    </xf>
    <xf numFmtId="0" fontId="8" fillId="0" borderId="5" xfId="1" applyFont="1" applyBorder="1" applyAlignment="1" applyProtection="1">
      <alignment horizontal="centerContinuous" wrapText="1"/>
    </xf>
    <xf numFmtId="0" fontId="8" fillId="0" borderId="25" xfId="1" applyFont="1" applyBorder="1" applyAlignment="1" applyProtection="1">
      <alignment horizontal="right"/>
    </xf>
    <xf numFmtId="0" fontId="12" fillId="0" borderId="19" xfId="1" applyFont="1" applyBorder="1" applyAlignment="1" applyProtection="1">
      <alignment horizontal="left"/>
    </xf>
    <xf numFmtId="0" fontId="12" fillId="0" borderId="0" xfId="1" applyFont="1" applyBorder="1" applyAlignment="1" applyProtection="1">
      <alignment horizontal="centerContinuous" wrapText="1"/>
    </xf>
    <xf numFmtId="0" fontId="12" fillId="0" borderId="5" xfId="1" applyFont="1" applyBorder="1" applyAlignment="1" applyProtection="1">
      <alignment horizontal="centerContinuous" wrapText="1"/>
    </xf>
    <xf numFmtId="0" fontId="12" fillId="0" borderId="38" xfId="1" applyFont="1" applyBorder="1" applyAlignment="1" applyProtection="1">
      <alignment horizontal="left"/>
    </xf>
    <xf numFmtId="0" fontId="12" fillId="0" borderId="1" xfId="1" applyFont="1" applyBorder="1" applyAlignment="1" applyProtection="1">
      <alignment horizontal="left"/>
    </xf>
    <xf numFmtId="0" fontId="12" fillId="0" borderId="1" xfId="1" applyFont="1" applyBorder="1" applyAlignment="1" applyProtection="1">
      <alignment horizontal="centerContinuous" wrapText="1"/>
    </xf>
    <xf numFmtId="0" fontId="12" fillId="0" borderId="7" xfId="1" applyFont="1" applyBorder="1" applyAlignment="1" applyProtection="1">
      <alignment horizontal="centerContinuous" wrapText="1"/>
    </xf>
    <xf numFmtId="49" fontId="12" fillId="0" borderId="10" xfId="1" quotePrefix="1" applyNumberFormat="1" applyFont="1" applyBorder="1" applyAlignment="1" applyProtection="1">
      <alignment horizontal="center"/>
    </xf>
    <xf numFmtId="49" fontId="12" fillId="0" borderId="307" xfId="1" quotePrefix="1" applyNumberFormat="1" applyFont="1" applyBorder="1" applyAlignment="1" applyProtection="1">
      <alignment horizontal="center"/>
    </xf>
    <xf numFmtId="174" fontId="12" fillId="0" borderId="1" xfId="31864" applyNumberFormat="1" applyFont="1" applyBorder="1" applyProtection="1"/>
    <xf numFmtId="174" fontId="12" fillId="0" borderId="0" xfId="31864" applyNumberFormat="1" applyFont="1" applyProtection="1"/>
    <xf numFmtId="5" fontId="9" fillId="0" borderId="46" xfId="0" applyNumberFormat="1" applyFont="1" applyBorder="1" applyProtection="1">
      <protection locked="0"/>
    </xf>
    <xf numFmtId="37" fontId="9" fillId="0" borderId="46" xfId="0" applyNumberFormat="1" applyFont="1" applyBorder="1" applyProtection="1">
      <protection locked="0"/>
    </xf>
    <xf numFmtId="10" fontId="9" fillId="0" borderId="51" xfId="0" applyNumberFormat="1" applyFont="1" applyBorder="1" applyProtection="1">
      <protection locked="0"/>
    </xf>
    <xf numFmtId="164" fontId="12" fillId="0" borderId="56" xfId="0" quotePrefix="1" applyNumberFormat="1" applyFont="1" applyBorder="1" applyAlignment="1" applyProtection="1">
      <alignment horizontal="center"/>
    </xf>
    <xf numFmtId="164" fontId="12" fillId="0" borderId="17" xfId="0" quotePrefix="1" applyNumberFormat="1" applyFont="1" applyBorder="1" applyAlignment="1" applyProtection="1">
      <alignment horizontal="center"/>
    </xf>
    <xf numFmtId="49" fontId="12" fillId="0" borderId="152" xfId="0" quotePrefix="1" applyNumberFormat="1" applyFont="1" applyBorder="1" applyProtection="1"/>
    <xf numFmtId="37" fontId="12" fillId="0" borderId="0" xfId="1" applyNumberFormat="1" applyFont="1"/>
    <xf numFmtId="0" fontId="136" fillId="0" borderId="0" xfId="21512" applyFont="1" applyFill="1"/>
    <xf numFmtId="0" fontId="41" fillId="0" borderId="0" xfId="21512" applyFont="1" applyFill="1"/>
    <xf numFmtId="0" fontId="18" fillId="0" borderId="0" xfId="21512" applyFont="1" applyFill="1"/>
    <xf numFmtId="0" fontId="324" fillId="0" borderId="0" xfId="21512" applyFont="1" applyFill="1" applyAlignment="1">
      <alignment horizontal="right"/>
    </xf>
    <xf numFmtId="0" fontId="18" fillId="0" borderId="0" xfId="21512" applyFont="1" applyFill="1" applyBorder="1"/>
    <xf numFmtId="0" fontId="136" fillId="0" borderId="319" xfId="21512" applyFont="1" applyFill="1" applyBorder="1" applyAlignment="1">
      <alignment horizontal="right"/>
    </xf>
    <xf numFmtId="0" fontId="325" fillId="0" borderId="0" xfId="21512" applyFont="1" applyFill="1" applyBorder="1" applyAlignment="1">
      <alignment horizontal="left"/>
    </xf>
    <xf numFmtId="43" fontId="18" fillId="0" borderId="0" xfId="4" applyFont="1" applyFill="1" applyBorder="1"/>
    <xf numFmtId="43" fontId="326" fillId="0" borderId="0" xfId="4" applyFont="1" applyFill="1" applyBorder="1"/>
    <xf numFmtId="44" fontId="18" fillId="0" borderId="0" xfId="21512" applyNumberFormat="1" applyFont="1" applyFill="1" applyBorder="1"/>
    <xf numFmtId="180" fontId="41" fillId="0" borderId="0" xfId="6" applyNumberFormat="1" applyFont="1" applyFill="1"/>
    <xf numFmtId="179" fontId="41" fillId="0" borderId="0" xfId="4" applyNumberFormat="1" applyFont="1" applyFill="1"/>
    <xf numFmtId="0" fontId="136" fillId="0" borderId="319" xfId="21512" applyFont="1" applyFill="1" applyBorder="1" applyAlignment="1">
      <alignment horizontal="center" vertical="center"/>
    </xf>
    <xf numFmtId="179" fontId="41" fillId="0" borderId="0" xfId="31865" applyNumberFormat="1" applyFont="1" applyFill="1" applyBorder="1"/>
    <xf numFmtId="179" fontId="136" fillId="0" borderId="320" xfId="31865" applyNumberFormat="1" applyFont="1" applyFill="1" applyBorder="1"/>
    <xf numFmtId="179" fontId="41" fillId="0" borderId="0" xfId="31865" applyNumberFormat="1" applyFont="1" applyFill="1"/>
    <xf numFmtId="179" fontId="327" fillId="0" borderId="0" xfId="31865" applyNumberFormat="1" applyFont="1" applyFill="1"/>
    <xf numFmtId="43" fontId="327" fillId="0" borderId="0" xfId="31865" applyFont="1" applyFill="1"/>
    <xf numFmtId="0" fontId="235" fillId="0" borderId="0" xfId="21512" applyFont="1" applyFill="1"/>
    <xf numFmtId="0" fontId="20" fillId="0" borderId="5" xfId="0" applyFont="1" applyBorder="1" applyAlignment="1" applyProtection="1">
      <alignment horizontal="center"/>
    </xf>
    <xf numFmtId="14" fontId="20" fillId="0" borderId="5" xfId="0" applyNumberFormat="1" applyFont="1" applyBorder="1" applyAlignment="1" applyProtection="1">
      <alignment horizontal="centerContinuous"/>
    </xf>
    <xf numFmtId="179" fontId="20" fillId="0" borderId="25" xfId="2" applyNumberFormat="1" applyFont="1" applyBorder="1" applyAlignment="1" applyProtection="1"/>
    <xf numFmtId="179" fontId="8" fillId="0" borderId="17" xfId="2" applyNumberFormat="1" applyFont="1" applyBorder="1" applyProtection="1"/>
    <xf numFmtId="179" fontId="8" fillId="0" borderId="15" xfId="2" applyNumberFormat="1" applyFont="1" applyBorder="1" applyProtection="1"/>
    <xf numFmtId="179" fontId="8" fillId="0" borderId="26" xfId="2" applyNumberFormat="1" applyFont="1" applyBorder="1" applyProtection="1"/>
    <xf numFmtId="179" fontId="8" fillId="0" borderId="25" xfId="2" applyNumberFormat="1" applyFont="1" applyBorder="1" applyProtection="1"/>
    <xf numFmtId="0" fontId="8" fillId="3" borderId="30" xfId="0" applyFont="1" applyFill="1" applyBorder="1" applyAlignment="1" applyProtection="1">
      <alignment horizontal="left"/>
    </xf>
    <xf numFmtId="0" fontId="8" fillId="3" borderId="4" xfId="0" applyFont="1" applyFill="1" applyBorder="1" applyAlignment="1" applyProtection="1">
      <alignment horizontal="left"/>
    </xf>
    <xf numFmtId="179" fontId="0" fillId="0" borderId="19" xfId="2" applyNumberFormat="1" applyFont="1" applyBorder="1" applyProtection="1"/>
    <xf numFmtId="14" fontId="12" fillId="0" borderId="15" xfId="1" applyNumberFormat="1" applyFont="1" applyBorder="1" applyAlignment="1">
      <alignment horizontal="center" vertical="center"/>
    </xf>
    <xf numFmtId="5" fontId="12" fillId="0" borderId="321" xfId="1" applyNumberFormat="1" applyFont="1" applyBorder="1" applyProtection="1"/>
    <xf numFmtId="5" fontId="12" fillId="0" borderId="322" xfId="1" applyNumberFormat="1" applyFont="1" applyBorder="1" applyProtection="1"/>
    <xf numFmtId="37" fontId="18" fillId="0" borderId="21" xfId="0" applyNumberFormat="1" applyFont="1" applyFill="1" applyBorder="1" applyProtection="1">
      <protection locked="0"/>
    </xf>
    <xf numFmtId="0" fontId="12" fillId="0" borderId="46" xfId="0" applyFont="1" applyFill="1" applyBorder="1" applyAlignment="1" applyProtection="1">
      <alignment horizontal="right"/>
    </xf>
    <xf numFmtId="0" fontId="12" fillId="0" borderId="4" xfId="0" applyFont="1" applyBorder="1" applyAlignment="1" applyProtection="1">
      <alignment horizontal="center"/>
    </xf>
    <xf numFmtId="0" fontId="0" fillId="0" borderId="324" xfId="0" applyBorder="1" applyProtection="1"/>
    <xf numFmtId="37" fontId="0" fillId="0" borderId="323" xfId="0" applyNumberFormat="1" applyBorder="1" applyProtection="1"/>
    <xf numFmtId="0" fontId="12" fillId="0" borderId="59" xfId="0" applyFont="1" applyBorder="1" applyAlignment="1" applyProtection="1">
      <alignment horizontal="center"/>
    </xf>
    <xf numFmtId="0" fontId="8" fillId="0" borderId="0" xfId="0" applyFont="1" applyBorder="1"/>
    <xf numFmtId="0" fontId="24" fillId="0" borderId="15" xfId="0" applyFont="1" applyFill="1" applyBorder="1" applyAlignment="1" applyProtection="1">
      <alignment horizontal="center"/>
    </xf>
    <xf numFmtId="41" fontId="24" fillId="0" borderId="25" xfId="0" applyNumberFormat="1" applyFont="1" applyFill="1" applyBorder="1" applyProtection="1"/>
    <xf numFmtId="0" fontId="24" fillId="0" borderId="25" xfId="0" applyFont="1" applyFill="1" applyBorder="1" applyAlignment="1" applyProtection="1">
      <alignment horizontal="right"/>
    </xf>
    <xf numFmtId="0" fontId="24" fillId="0" borderId="25" xfId="0" applyNumberFormat="1" applyFont="1" applyFill="1" applyBorder="1" applyAlignment="1" applyProtection="1">
      <alignment horizontal="right"/>
    </xf>
    <xf numFmtId="2" fontId="24" fillId="0" borderId="25" xfId="0" applyNumberFormat="1" applyFont="1" applyFill="1" applyBorder="1" applyAlignment="1" applyProtection="1">
      <alignment horizontal="right"/>
    </xf>
    <xf numFmtId="179" fontId="24" fillId="0" borderId="5" xfId="14201" applyNumberFormat="1" applyFont="1" applyFill="1" applyBorder="1" applyProtection="1"/>
    <xf numFmtId="37" fontId="24" fillId="0" borderId="25" xfId="0" applyNumberFormat="1" applyFont="1" applyFill="1" applyBorder="1" applyAlignment="1" applyProtection="1">
      <alignment horizontal="right"/>
    </xf>
    <xf numFmtId="5" fontId="24" fillId="0" borderId="46" xfId="0" applyNumberFormat="1" applyFont="1" applyFill="1" applyBorder="1" applyProtection="1"/>
    <xf numFmtId="41" fontId="24" fillId="0" borderId="46" xfId="0" applyNumberFormat="1" applyFont="1" applyFill="1" applyBorder="1" applyProtection="1"/>
    <xf numFmtId="43" fontId="24" fillId="0" borderId="25" xfId="0" applyNumberFormat="1" applyFont="1" applyFill="1" applyBorder="1" applyProtection="1"/>
    <xf numFmtId="179" fontId="24" fillId="0" borderId="5" xfId="14201" applyNumberFormat="1" applyFont="1" applyFill="1" applyBorder="1" applyAlignment="1" applyProtection="1">
      <alignment horizontal="right"/>
    </xf>
    <xf numFmtId="0" fontId="24" fillId="0" borderId="25" xfId="0" applyFont="1" applyFill="1" applyBorder="1" applyProtection="1"/>
    <xf numFmtId="169" fontId="24" fillId="0" borderId="25" xfId="0" applyNumberFormat="1" applyFont="1" applyFill="1" applyBorder="1" applyProtection="1"/>
    <xf numFmtId="169" fontId="24" fillId="0" borderId="25" xfId="0" applyNumberFormat="1" applyFont="1" applyFill="1" applyBorder="1" applyAlignment="1" applyProtection="1">
      <alignment horizontal="center"/>
    </xf>
    <xf numFmtId="0" fontId="24" fillId="0" borderId="5" xfId="0" applyFont="1" applyFill="1" applyBorder="1" applyProtection="1"/>
    <xf numFmtId="37" fontId="328" fillId="0" borderId="0" xfId="31866" applyFont="1" applyFill="1" applyBorder="1" applyAlignment="1" applyProtection="1">
      <alignment horizontal="left"/>
    </xf>
    <xf numFmtId="37" fontId="24" fillId="0" borderId="0" xfId="31866" applyFont="1" applyFill="1" applyBorder="1" applyAlignment="1" applyProtection="1">
      <alignment horizontal="left"/>
    </xf>
    <xf numFmtId="37" fontId="24" fillId="0" borderId="0" xfId="31866" applyFont="1" applyFill="1" applyBorder="1"/>
    <xf numFmtId="37" fontId="24" fillId="0" borderId="317" xfId="31866" applyFont="1" applyFill="1" applyBorder="1" applyAlignment="1" applyProtection="1">
      <alignment horizontal="center"/>
    </xf>
    <xf numFmtId="37" fontId="24" fillId="0" borderId="0" xfId="31866" quotePrefix="1" applyFont="1" applyFill="1" applyBorder="1" applyAlignment="1" applyProtection="1">
      <alignment horizontal="left"/>
    </xf>
    <xf numFmtId="37" fontId="24" fillId="0" borderId="0" xfId="31866" applyFont="1" applyFill="1" applyBorder="1" applyProtection="1"/>
    <xf numFmtId="37" fontId="24" fillId="0" borderId="0" xfId="31867" applyFont="1" applyFill="1" applyBorder="1" applyAlignment="1" applyProtection="1">
      <alignment horizontal="left"/>
    </xf>
    <xf numFmtId="37" fontId="329" fillId="0" borderId="317" xfId="31866" applyFont="1" applyFill="1" applyBorder="1"/>
    <xf numFmtId="37" fontId="24" fillId="0" borderId="319" xfId="31866" applyFont="1" applyFill="1" applyBorder="1" applyAlignment="1" applyProtection="1">
      <alignment horizontal="left"/>
    </xf>
    <xf numFmtId="37" fontId="24" fillId="0" borderId="0" xfId="31866" applyFont="1" applyFill="1" applyBorder="1" applyAlignment="1" applyProtection="1">
      <alignment horizontal="fill"/>
    </xf>
    <xf numFmtId="37" fontId="24" fillId="0" borderId="317" xfId="31866" applyFont="1" applyFill="1" applyBorder="1" applyAlignment="1">
      <alignment horizontal="center"/>
    </xf>
    <xf numFmtId="37" fontId="24" fillId="0" borderId="0" xfId="31866" applyFont="1" applyFill="1"/>
    <xf numFmtId="37" fontId="24" fillId="0" borderId="97" xfId="31866" applyFont="1" applyFill="1" applyBorder="1"/>
    <xf numFmtId="37" fontId="329" fillId="0" borderId="0" xfId="31866" applyFont="1" applyFill="1"/>
    <xf numFmtId="37" fontId="24" fillId="0" borderId="97" xfId="31866" applyFont="1" applyFill="1" applyBorder="1" applyAlignment="1" applyProtection="1">
      <alignment horizontal="left"/>
    </xf>
    <xf numFmtId="37" fontId="328" fillId="0" borderId="317" xfId="31866" applyFont="1" applyFill="1" applyBorder="1" applyAlignment="1" applyProtection="1">
      <alignment horizontal="left"/>
    </xf>
    <xf numFmtId="37" fontId="24" fillId="0" borderId="97" xfId="31867" quotePrefix="1" applyFont="1" applyFill="1" applyBorder="1" applyAlignment="1" applyProtection="1">
      <alignment horizontal="center"/>
    </xf>
    <xf numFmtId="37" fontId="24" fillId="0" borderId="97" xfId="31867" quotePrefix="1" applyFont="1" applyFill="1" applyBorder="1" applyAlignment="1" applyProtection="1">
      <alignment horizontal="left"/>
    </xf>
    <xf numFmtId="0" fontId="24" fillId="0" borderId="325" xfId="0" applyFont="1" applyFill="1" applyBorder="1" applyAlignment="1" applyProtection="1">
      <alignment horizontal="center"/>
    </xf>
    <xf numFmtId="0" fontId="12" fillId="0" borderId="325" xfId="0" applyFont="1" applyBorder="1" applyProtection="1"/>
    <xf numFmtId="0" fontId="12" fillId="0" borderId="5" xfId="0" applyFont="1" applyBorder="1" applyAlignment="1" applyProtection="1">
      <alignment horizontal="left"/>
    </xf>
    <xf numFmtId="37" fontId="0" fillId="0" borderId="326" xfId="0" applyNumberFormat="1" applyBorder="1" applyProtection="1"/>
    <xf numFmtId="5" fontId="0" fillId="0" borderId="326" xfId="0" applyNumberFormat="1" applyBorder="1" applyProtection="1"/>
    <xf numFmtId="5" fontId="0" fillId="0" borderId="327" xfId="0" applyNumberFormat="1" applyBorder="1" applyProtection="1"/>
    <xf numFmtId="37" fontId="0" fillId="0" borderId="327" xfId="0" applyNumberFormat="1" applyBorder="1" applyProtection="1"/>
    <xf numFmtId="37" fontId="0" fillId="0" borderId="328" xfId="0" applyNumberFormat="1" applyBorder="1" applyProtection="1"/>
    <xf numFmtId="5" fontId="0" fillId="0" borderId="328" xfId="0" applyNumberFormat="1" applyBorder="1" applyProtection="1"/>
    <xf numFmtId="168" fontId="0" fillId="0" borderId="326" xfId="0" applyNumberFormat="1" applyBorder="1" applyProtection="1"/>
    <xf numFmtId="168" fontId="0" fillId="0" borderId="327" xfId="0" applyNumberFormat="1" applyBorder="1" applyProtection="1"/>
    <xf numFmtId="168" fontId="0" fillId="0" borderId="328" xfId="0" applyNumberFormat="1" applyBorder="1" applyProtection="1"/>
    <xf numFmtId="0" fontId="0" fillId="0" borderId="9" xfId="0" applyBorder="1" applyAlignment="1" applyProtection="1">
      <alignment horizontal="center"/>
    </xf>
    <xf numFmtId="0" fontId="0" fillId="0" borderId="5" xfId="0" applyBorder="1" applyAlignment="1" applyProtection="1">
      <alignment horizontal="left"/>
    </xf>
    <xf numFmtId="0" fontId="0" fillId="0" borderId="7" xfId="0" applyBorder="1" applyAlignment="1" applyProtection="1">
      <alignment horizontal="left"/>
    </xf>
    <xf numFmtId="39" fontId="0" fillId="0" borderId="0" xfId="0" applyNumberFormat="1" applyBorder="1" applyProtection="1"/>
    <xf numFmtId="0" fontId="0" fillId="0" borderId="55" xfId="0" applyBorder="1" applyAlignment="1" applyProtection="1">
      <alignment horizontal="left"/>
    </xf>
    <xf numFmtId="39" fontId="0" fillId="0" borderId="5" xfId="0" applyNumberFormat="1" applyBorder="1" applyAlignment="1" applyProtection="1">
      <alignment horizontal="right"/>
    </xf>
    <xf numFmtId="39" fontId="0" fillId="0" borderId="0" xfId="0" applyNumberFormat="1" applyAlignment="1" applyProtection="1">
      <alignment horizontal="right"/>
    </xf>
    <xf numFmtId="39" fontId="0" fillId="0" borderId="7" xfId="0" applyNumberFormat="1" applyBorder="1" applyAlignment="1" applyProtection="1">
      <alignment horizontal="right"/>
    </xf>
    <xf numFmtId="39" fontId="0" fillId="0" borderId="1" xfId="0" applyNumberFormat="1" applyBorder="1" applyAlignment="1" applyProtection="1">
      <alignment horizontal="right"/>
    </xf>
    <xf numFmtId="37" fontId="0" fillId="0" borderId="56" xfId="0" applyNumberFormat="1" applyBorder="1" applyAlignment="1" applyProtection="1">
      <alignment horizontal="right"/>
    </xf>
    <xf numFmtId="40" fontId="12" fillId="0" borderId="0" xfId="1" applyNumberFormat="1" applyFill="1" applyAlignment="1">
      <alignment horizontal="right"/>
    </xf>
    <xf numFmtId="40" fontId="12" fillId="0" borderId="0" xfId="1" applyNumberFormat="1" applyFill="1"/>
    <xf numFmtId="40" fontId="12" fillId="0" borderId="0" xfId="1" quotePrefix="1" applyNumberFormat="1" applyFill="1"/>
    <xf numFmtId="0" fontId="12" fillId="0" borderId="55" xfId="0" applyFont="1" applyBorder="1" applyAlignment="1" applyProtection="1">
      <alignment horizontal="left"/>
    </xf>
    <xf numFmtId="180" fontId="0" fillId="0" borderId="5" xfId="31868" applyNumberFormat="1" applyFont="1" applyBorder="1" applyAlignment="1" applyProtection="1">
      <alignment horizontal="right"/>
    </xf>
    <xf numFmtId="0" fontId="0" fillId="0" borderId="0" xfId="0" applyAlignment="1">
      <alignment horizontal="right"/>
    </xf>
    <xf numFmtId="37" fontId="0" fillId="0" borderId="326" xfId="0" applyNumberFormat="1" applyFill="1" applyBorder="1" applyAlignment="1" applyProtection="1">
      <alignment horizontal="center"/>
    </xf>
    <xf numFmtId="37" fontId="0" fillId="0" borderId="327" xfId="0" applyNumberFormat="1" applyFill="1" applyBorder="1" applyAlignment="1" applyProtection="1">
      <alignment horizontal="center"/>
    </xf>
    <xf numFmtId="37" fontId="0" fillId="0" borderId="328" xfId="0" applyNumberFormat="1" applyFill="1" applyBorder="1" applyAlignment="1" applyProtection="1">
      <alignment horizontal="center"/>
    </xf>
    <xf numFmtId="5" fontId="0" fillId="0" borderId="326" xfId="0" applyNumberFormat="1" applyFill="1" applyBorder="1" applyAlignment="1" applyProtection="1">
      <alignment horizontal="center"/>
    </xf>
    <xf numFmtId="5" fontId="0" fillId="0" borderId="327" xfId="0" applyNumberFormat="1" applyFill="1" applyBorder="1" applyAlignment="1" applyProtection="1">
      <alignment horizontal="center"/>
    </xf>
    <xf numFmtId="5" fontId="0" fillId="0" borderId="328" xfId="0" applyNumberFormat="1" applyFill="1" applyBorder="1" applyAlignment="1" applyProtection="1">
      <alignment horizontal="center"/>
    </xf>
    <xf numFmtId="0" fontId="12" fillId="0" borderId="60" xfId="0" applyFont="1" applyBorder="1" applyAlignment="1" applyProtection="1">
      <alignment horizontal="center"/>
    </xf>
    <xf numFmtId="0" fontId="12" fillId="0" borderId="327" xfId="0" applyFont="1" applyBorder="1" applyAlignment="1" applyProtection="1">
      <alignment horizontal="center"/>
    </xf>
    <xf numFmtId="0" fontId="0" fillId="0" borderId="327" xfId="0" applyBorder="1" applyAlignment="1" applyProtection="1">
      <alignment horizontal="center"/>
    </xf>
    <xf numFmtId="0" fontId="0" fillId="0" borderId="329" xfId="0" applyBorder="1" applyAlignment="1" applyProtection="1">
      <alignment horizontal="center"/>
    </xf>
    <xf numFmtId="37" fontId="0" fillId="0" borderId="329" xfId="0" applyNumberFormat="1" applyFill="1" applyBorder="1" applyAlignment="1" applyProtection="1">
      <alignment horizontal="center"/>
    </xf>
    <xf numFmtId="37" fontId="0" fillId="0" borderId="7" xfId="0" applyNumberFormat="1" applyFill="1" applyBorder="1" applyAlignment="1" applyProtection="1">
      <alignment horizontal="center"/>
    </xf>
    <xf numFmtId="37" fontId="0" fillId="0" borderId="56" xfId="0" applyNumberFormat="1" applyFill="1" applyBorder="1" applyAlignment="1" applyProtection="1">
      <alignment horizontal="center"/>
    </xf>
    <xf numFmtId="0" fontId="12" fillId="0" borderId="41" xfId="1" applyFont="1" applyBorder="1" applyAlignment="1" applyProtection="1">
      <alignment horizontal="right"/>
    </xf>
    <xf numFmtId="6" fontId="12" fillId="0" borderId="39" xfId="1" applyNumberFormat="1" applyFont="1" applyBorder="1"/>
    <xf numFmtId="37" fontId="12" fillId="0" borderId="330" xfId="1" applyNumberFormat="1" applyFont="1" applyBorder="1" applyProtection="1"/>
    <xf numFmtId="0" fontId="12" fillId="0" borderId="39" xfId="1" applyFont="1" applyBorder="1"/>
    <xf numFmtId="0" fontId="12" fillId="0" borderId="331" xfId="1" applyFont="1" applyBorder="1"/>
    <xf numFmtId="179" fontId="12" fillId="0" borderId="46" xfId="2" applyNumberFormat="1" applyFont="1" applyBorder="1" applyAlignment="1" applyProtection="1">
      <alignment horizontal="right"/>
    </xf>
    <xf numFmtId="179" fontId="12" fillId="0" borderId="42" xfId="2" applyNumberFormat="1" applyFont="1" applyBorder="1" applyAlignment="1" applyProtection="1">
      <alignment horizontal="right"/>
    </xf>
    <xf numFmtId="179" fontId="12" fillId="0" borderId="103" xfId="2" applyNumberFormat="1" applyFont="1" applyBorder="1" applyProtection="1"/>
    <xf numFmtId="179" fontId="12" fillId="0" borderId="42" xfId="2" applyNumberFormat="1" applyFont="1" applyFill="1" applyBorder="1" applyAlignment="1" applyProtection="1">
      <alignment horizontal="right"/>
    </xf>
    <xf numFmtId="179" fontId="12" fillId="0" borderId="103" xfId="2" applyNumberFormat="1" applyFont="1" applyFill="1" applyBorder="1" applyProtection="1"/>
    <xf numFmtId="180" fontId="12" fillId="0" borderId="104" xfId="31868" applyNumberFormat="1" applyFont="1" applyBorder="1" applyProtection="1"/>
    <xf numFmtId="180" fontId="12" fillId="0" borderId="85" xfId="31868" applyNumberFormat="1" applyFont="1" applyBorder="1" applyProtection="1"/>
    <xf numFmtId="180" fontId="12" fillId="0" borderId="116" xfId="31868" applyNumberFormat="1" applyFont="1" applyBorder="1" applyProtection="1"/>
    <xf numFmtId="180" fontId="12" fillId="0" borderId="115" xfId="31868" applyNumberFormat="1" applyFont="1" applyBorder="1" applyProtection="1"/>
    <xf numFmtId="179" fontId="12" fillId="0" borderId="85" xfId="2" applyNumberFormat="1" applyFont="1" applyBorder="1" applyProtection="1"/>
    <xf numFmtId="179" fontId="12" fillId="0" borderId="107" xfId="2" applyNumberFormat="1" applyFont="1" applyFill="1" applyBorder="1" applyProtection="1"/>
    <xf numFmtId="179" fontId="12" fillId="0" borderId="108" xfId="2" applyNumberFormat="1" applyFont="1" applyFill="1" applyBorder="1" applyProtection="1"/>
    <xf numFmtId="179" fontId="12" fillId="0" borderId="101" xfId="2" applyNumberFormat="1" applyFont="1" applyFill="1" applyBorder="1" applyProtection="1"/>
    <xf numFmtId="179" fontId="12" fillId="0" borderId="83" xfId="2" applyNumberFormat="1" applyFont="1" applyFill="1" applyBorder="1" applyProtection="1"/>
    <xf numFmtId="0" fontId="12" fillId="0" borderId="19" xfId="1" applyFont="1" applyBorder="1" applyAlignment="1" applyProtection="1">
      <alignment horizontal="center"/>
    </xf>
    <xf numFmtId="179" fontId="12" fillId="0" borderId="332" xfId="14201" applyNumberFormat="1" applyFont="1" applyBorder="1" applyProtection="1"/>
    <xf numFmtId="179" fontId="12" fillId="0" borderId="326" xfId="14201" applyNumberFormat="1" applyFont="1" applyBorder="1" applyProtection="1"/>
    <xf numFmtId="37" fontId="8" fillId="0" borderId="325" xfId="1" applyNumberFormat="1" applyFont="1" applyBorder="1" applyAlignment="1" applyProtection="1"/>
    <xf numFmtId="179" fontId="12" fillId="0" borderId="187" xfId="14201" applyNumberFormat="1" applyFont="1" applyBorder="1" applyAlignment="1" applyProtection="1"/>
    <xf numFmtId="37" fontId="8" fillId="0" borderId="43" xfId="1" applyNumberFormat="1" applyFont="1" applyBorder="1" applyAlignment="1" applyProtection="1"/>
    <xf numFmtId="37" fontId="8" fillId="0" borderId="42" xfId="1" applyNumberFormat="1" applyFont="1" applyBorder="1" applyAlignment="1" applyProtection="1"/>
    <xf numFmtId="37" fontId="8" fillId="0" borderId="210" xfId="1" applyNumberFormat="1" applyFont="1" applyBorder="1" applyAlignment="1" applyProtection="1"/>
    <xf numFmtId="0" fontId="12" fillId="0" borderId="326" xfId="1" applyFont="1" applyBorder="1" applyProtection="1"/>
    <xf numFmtId="0" fontId="12" fillId="0" borderId="326" xfId="1" applyFont="1" applyBorder="1" applyAlignment="1" applyProtection="1">
      <alignment horizontal="centerContinuous"/>
    </xf>
    <xf numFmtId="0" fontId="12" fillId="0" borderId="326" xfId="1" applyFont="1" applyFill="1" applyBorder="1" applyProtection="1"/>
    <xf numFmtId="0" fontId="12" fillId="0" borderId="332" xfId="1" applyFont="1" applyBorder="1" applyAlignment="1" applyProtection="1">
      <alignment horizontal="center"/>
    </xf>
    <xf numFmtId="43" fontId="12" fillId="0" borderId="19" xfId="2" applyFont="1" applyBorder="1" applyProtection="1"/>
    <xf numFmtId="44" fontId="12" fillId="0" borderId="19" xfId="31868" applyFont="1" applyBorder="1" applyProtection="1"/>
    <xf numFmtId="44" fontId="12" fillId="0" borderId="28" xfId="31868" applyFont="1" applyBorder="1" applyProtection="1"/>
    <xf numFmtId="43" fontId="12" fillId="0" borderId="15" xfId="2" applyFont="1" applyBorder="1" applyProtection="1"/>
    <xf numFmtId="43" fontId="12" fillId="0" borderId="321" xfId="2" applyFont="1" applyBorder="1" applyProtection="1"/>
    <xf numFmtId="44" fontId="12" fillId="0" borderId="38" xfId="1" applyNumberFormat="1" applyFont="1" applyBorder="1" applyProtection="1"/>
    <xf numFmtId="44" fontId="12" fillId="0" borderId="48" xfId="1" applyNumberFormat="1" applyFont="1" applyBorder="1" applyProtection="1"/>
    <xf numFmtId="0" fontId="0" fillId="0" borderId="8" xfId="0" applyFill="1" applyBorder="1" applyAlignment="1" applyProtection="1">
      <alignment horizontal="centerContinuous"/>
    </xf>
    <xf numFmtId="0" fontId="0" fillId="0" borderId="4" xfId="0" applyFill="1" applyBorder="1" applyAlignment="1" applyProtection="1">
      <alignment horizontal="center"/>
    </xf>
    <xf numFmtId="0" fontId="0" fillId="0" borderId="6" xfId="0" applyFill="1" applyBorder="1" applyAlignment="1" applyProtection="1">
      <alignment horizontal="centerContinuous"/>
    </xf>
    <xf numFmtId="0" fontId="0" fillId="0" borderId="1" xfId="0" applyFill="1" applyBorder="1" applyAlignment="1" applyProtection="1">
      <alignment horizontal="centerContinuous"/>
    </xf>
    <xf numFmtId="0" fontId="0" fillId="0" borderId="0" xfId="0" applyFill="1" applyAlignment="1" applyProtection="1">
      <alignment horizontal="centerContinuous"/>
    </xf>
    <xf numFmtId="0" fontId="0" fillId="0" borderId="2" xfId="0" applyFill="1" applyBorder="1" applyAlignment="1" applyProtection="1">
      <alignment horizontal="center"/>
    </xf>
    <xf numFmtId="0" fontId="0" fillId="0" borderId="1" xfId="0" applyFill="1" applyBorder="1" applyAlignment="1" applyProtection="1">
      <alignment horizontal="center"/>
    </xf>
    <xf numFmtId="0" fontId="0" fillId="0" borderId="10" xfId="0" applyFill="1" applyBorder="1" applyAlignment="1" applyProtection="1">
      <alignment horizontal="center"/>
    </xf>
    <xf numFmtId="0" fontId="0" fillId="0" borderId="0" xfId="0" applyFill="1" applyAlignment="1" applyProtection="1">
      <alignment horizontal="center"/>
    </xf>
    <xf numFmtId="165" fontId="0" fillId="0" borderId="10" xfId="0" applyNumberFormat="1" applyFill="1" applyBorder="1" applyAlignment="1" applyProtection="1">
      <alignment horizontal="center"/>
    </xf>
    <xf numFmtId="165" fontId="0" fillId="0" borderId="0" xfId="0" applyNumberFormat="1" applyFill="1" applyProtection="1"/>
    <xf numFmtId="0" fontId="0" fillId="0" borderId="10" xfId="0" applyFill="1" applyBorder="1" applyProtection="1"/>
    <xf numFmtId="37" fontId="0" fillId="0" borderId="10" xfId="0" applyNumberFormat="1" applyFill="1" applyBorder="1" applyProtection="1"/>
    <xf numFmtId="5" fontId="0" fillId="0" borderId="10" xfId="0" applyNumberFormat="1" applyFill="1" applyBorder="1" applyProtection="1"/>
    <xf numFmtId="168" fontId="0" fillId="0" borderId="326" xfId="0" applyNumberFormat="1" applyFill="1" applyBorder="1" applyProtection="1"/>
    <xf numFmtId="5" fontId="0" fillId="0" borderId="326" xfId="0" applyNumberFormat="1" applyFill="1" applyBorder="1" applyProtection="1"/>
    <xf numFmtId="37" fontId="0" fillId="0" borderId="326" xfId="0" applyNumberFormat="1" applyFill="1" applyBorder="1" applyProtection="1"/>
    <xf numFmtId="43" fontId="0" fillId="0" borderId="326" xfId="2" applyFont="1" applyFill="1" applyBorder="1" applyProtection="1"/>
    <xf numFmtId="170" fontId="0" fillId="0" borderId="0" xfId="0" applyNumberFormat="1" applyFill="1" applyProtection="1"/>
    <xf numFmtId="0" fontId="12" fillId="0" borderId="59" xfId="0" applyFont="1" applyFill="1" applyBorder="1" applyAlignment="1" applyProtection="1">
      <alignment horizontal="center"/>
    </xf>
    <xf numFmtId="0" fontId="0" fillId="0" borderId="5" xfId="0" applyFill="1" applyBorder="1" applyProtection="1"/>
    <xf numFmtId="0" fontId="12" fillId="0" borderId="327" xfId="0" applyFont="1" applyFill="1" applyBorder="1" applyAlignment="1" applyProtection="1">
      <alignment horizontal="center"/>
    </xf>
    <xf numFmtId="37" fontId="0" fillId="0" borderId="5" xfId="0" applyNumberFormat="1" applyFill="1" applyBorder="1" applyProtection="1"/>
    <xf numFmtId="171" fontId="0" fillId="0" borderId="5" xfId="0" applyNumberFormat="1" applyFill="1" applyBorder="1" applyProtection="1"/>
    <xf numFmtId="171" fontId="0" fillId="0" borderId="11" xfId="0" applyNumberFormat="1" applyFill="1" applyBorder="1" applyProtection="1"/>
    <xf numFmtId="0" fontId="0" fillId="0" borderId="2" xfId="0" applyFill="1" applyBorder="1" applyProtection="1"/>
    <xf numFmtId="165" fontId="0" fillId="0" borderId="10" xfId="0" applyNumberFormat="1" applyFill="1" applyBorder="1" applyProtection="1"/>
    <xf numFmtId="168" fontId="0" fillId="0" borderId="10" xfId="0" applyNumberFormat="1" applyFill="1" applyBorder="1" applyProtection="1"/>
    <xf numFmtId="0" fontId="0" fillId="0" borderId="59" xfId="0" applyFill="1" applyBorder="1" applyProtection="1"/>
    <xf numFmtId="0" fontId="0" fillId="0" borderId="11" xfId="0" applyFill="1" applyBorder="1" applyProtection="1"/>
    <xf numFmtId="37" fontId="0" fillId="0" borderId="11" xfId="0" applyNumberFormat="1" applyFill="1" applyBorder="1" applyProtection="1"/>
    <xf numFmtId="37" fontId="0" fillId="0" borderId="7" xfId="0" applyNumberFormat="1" applyFill="1" applyBorder="1" applyProtection="1"/>
    <xf numFmtId="0" fontId="0" fillId="0" borderId="60" xfId="0" applyBorder="1" applyAlignment="1" applyProtection="1">
      <alignment horizontal="center"/>
    </xf>
    <xf numFmtId="170" fontId="12" fillId="0" borderId="0" xfId="0" applyNumberFormat="1" applyFont="1" applyFill="1" applyBorder="1" applyProtection="1"/>
    <xf numFmtId="44" fontId="12" fillId="0" borderId="34" xfId="31868" applyFont="1" applyBorder="1" applyProtection="1"/>
    <xf numFmtId="43" fontId="12" fillId="0" borderId="16" xfId="2" applyFont="1" applyBorder="1" applyProtection="1"/>
    <xf numFmtId="43" fontId="12" fillId="0" borderId="333" xfId="2" applyFont="1" applyBorder="1" applyProtection="1"/>
    <xf numFmtId="0" fontId="0" fillId="0" borderId="0" xfId="0" applyAlignment="1">
      <alignment horizontal="left" wrapText="1"/>
    </xf>
    <xf numFmtId="0" fontId="0" fillId="0" borderId="5" xfId="0" applyBorder="1" applyAlignment="1">
      <alignment horizontal="left" wrapText="1"/>
    </xf>
    <xf numFmtId="0" fontId="12" fillId="0" borderId="9" xfId="0" applyFont="1" applyBorder="1" applyAlignment="1">
      <alignment horizontal="center"/>
    </xf>
    <xf numFmtId="0" fontId="12" fillId="0" borderId="4" xfId="0" applyFont="1" applyBorder="1" applyAlignment="1">
      <alignment horizontal="center"/>
    </xf>
    <xf numFmtId="0" fontId="12" fillId="0" borderId="19" xfId="0" applyFont="1" applyBorder="1" applyAlignment="1">
      <alignment horizontal="center"/>
    </xf>
    <xf numFmtId="43" fontId="12" fillId="0" borderId="19" xfId="2" applyFont="1" applyBorder="1"/>
    <xf numFmtId="43" fontId="12" fillId="0" borderId="25" xfId="2" applyFont="1" applyBorder="1"/>
    <xf numFmtId="44" fontId="12" fillId="0" borderId="19" xfId="31868" applyFont="1" applyBorder="1"/>
    <xf numFmtId="44" fontId="12" fillId="0" borderId="19" xfId="31868" applyFont="1" applyFill="1" applyBorder="1"/>
    <xf numFmtId="43" fontId="12" fillId="0" borderId="19" xfId="2" applyFont="1" applyFill="1" applyBorder="1"/>
    <xf numFmtId="43" fontId="12" fillId="0" borderId="25" xfId="2" applyFont="1" applyFill="1" applyBorder="1"/>
    <xf numFmtId="44" fontId="12" fillId="0" borderId="48" xfId="31868" applyFont="1" applyFill="1" applyBorder="1" applyAlignment="1">
      <alignment horizontal="left"/>
    </xf>
    <xf numFmtId="43" fontId="12" fillId="0" borderId="15" xfId="2" applyFont="1" applyBorder="1"/>
    <xf numFmtId="44" fontId="12" fillId="0" borderId="16" xfId="1" applyNumberFormat="1" applyFont="1" applyBorder="1" applyProtection="1"/>
    <xf numFmtId="44" fontId="12" fillId="0" borderId="52" xfId="1" applyNumberFormat="1" applyFont="1" applyBorder="1" applyProtection="1"/>
    <xf numFmtId="5" fontId="12" fillId="0" borderId="48" xfId="31868" applyNumberFormat="1" applyFont="1" applyFill="1" applyBorder="1" applyAlignment="1">
      <alignment horizontal="left"/>
    </xf>
    <xf numFmtId="37" fontId="9" fillId="0" borderId="325" xfId="0" applyNumberFormat="1" applyFont="1" applyBorder="1" applyProtection="1">
      <protection locked="0"/>
    </xf>
    <xf numFmtId="368" fontId="12" fillId="0" borderId="32" xfId="0" applyNumberFormat="1" applyFont="1" applyBorder="1"/>
    <xf numFmtId="368" fontId="12" fillId="0" borderId="19" xfId="0" applyNumberFormat="1" applyFont="1" applyBorder="1"/>
    <xf numFmtId="368" fontId="12" fillId="0" borderId="21" xfId="0" applyNumberFormat="1" applyFont="1" applyBorder="1"/>
    <xf numFmtId="179" fontId="12" fillId="0" borderId="33" xfId="2" applyNumberFormat="1" applyFont="1" applyBorder="1" applyProtection="1"/>
    <xf numFmtId="37" fontId="8" fillId="0" borderId="4" xfId="1" quotePrefix="1" applyNumberFormat="1" applyFont="1" applyFill="1" applyBorder="1" applyAlignment="1" applyProtection="1">
      <alignment horizontal="center" vertical="center"/>
    </xf>
    <xf numFmtId="0" fontId="12" fillId="0" borderId="5" xfId="1" applyFill="1" applyBorder="1" applyAlignment="1">
      <alignment horizontal="center"/>
    </xf>
    <xf numFmtId="0" fontId="0" fillId="0" borderId="0" xfId="1" applyFont="1" applyFill="1" applyBorder="1" applyAlignment="1" applyProtection="1">
      <alignment horizontal="left" vertical="center" wrapText="1"/>
    </xf>
    <xf numFmtId="0" fontId="12" fillId="0" borderId="0" xfId="1" applyFill="1" applyBorder="1" applyAlignment="1" applyProtection="1">
      <alignment horizontal="left" vertical="center" wrapText="1"/>
    </xf>
    <xf numFmtId="0" fontId="12" fillId="0" borderId="5" xfId="1" applyFill="1" applyBorder="1" applyAlignment="1" applyProtection="1">
      <alignment horizontal="left" vertical="center" wrapText="1"/>
    </xf>
    <xf numFmtId="0" fontId="0" fillId="0" borderId="0" xfId="21189" applyFont="1" applyFill="1" applyAlignment="1">
      <alignment horizontal="left" vertical="center" wrapText="1"/>
    </xf>
    <xf numFmtId="0" fontId="12" fillId="0" borderId="0" xfId="21189" applyFont="1" applyFill="1" applyAlignment="1">
      <alignment horizontal="left" vertical="center" wrapText="1"/>
    </xf>
    <xf numFmtId="0" fontId="12" fillId="0" borderId="0" xfId="21189" applyFont="1" applyFill="1" applyAlignment="1">
      <alignment horizontal="center" vertical="center" wrapText="1"/>
    </xf>
    <xf numFmtId="0" fontId="12" fillId="0" borderId="0" xfId="21189" applyFont="1" applyFill="1" applyBorder="1" applyAlignment="1">
      <alignment horizontal="left" vertical="center"/>
    </xf>
    <xf numFmtId="0" fontId="12" fillId="0" borderId="0" xfId="1" applyFill="1" applyBorder="1" applyAlignment="1">
      <alignment horizontal="left" vertical="center"/>
    </xf>
    <xf numFmtId="0" fontId="12" fillId="0" borderId="5" xfId="1" applyFill="1" applyBorder="1" applyAlignment="1">
      <alignment horizontal="left" vertical="center"/>
    </xf>
    <xf numFmtId="0" fontId="12" fillId="0" borderId="0" xfId="1" applyFill="1" applyBorder="1"/>
    <xf numFmtId="0" fontId="12" fillId="0" borderId="5" xfId="1" applyFill="1" applyBorder="1"/>
    <xf numFmtId="0" fontId="12" fillId="0" borderId="0" xfId="0" applyFont="1" applyAlignment="1" applyProtection="1">
      <alignment horizontal="center"/>
    </xf>
    <xf numFmtId="0" fontId="12" fillId="0" borderId="0" xfId="0" applyFont="1" applyAlignment="1" applyProtection="1">
      <alignment horizontal="left"/>
    </xf>
    <xf numFmtId="0" fontId="12" fillId="0" borderId="0" xfId="0" applyFont="1" applyAlignment="1" applyProtection="1"/>
    <xf numFmtId="37" fontId="8" fillId="0" borderId="0" xfId="1" applyNumberFormat="1" applyFont="1" applyAlignment="1" applyProtection="1">
      <alignment horizontal="center"/>
    </xf>
    <xf numFmtId="37" fontId="8" fillId="0" borderId="5" xfId="1" applyNumberFormat="1" applyFont="1" applyBorder="1" applyAlignment="1" applyProtection="1">
      <alignment horizontal="center"/>
    </xf>
    <xf numFmtId="0" fontId="12" fillId="0" borderId="0" xfId="0" applyFont="1" applyAlignment="1" applyProtection="1">
      <alignment horizontal="center"/>
    </xf>
    <xf numFmtId="0" fontId="12" fillId="0" borderId="0" xfId="0" applyFont="1" applyAlignment="1" applyProtection="1">
      <alignment horizontal="left"/>
    </xf>
    <xf numFmtId="165" fontId="0" fillId="0" borderId="326" xfId="0" applyNumberFormat="1" applyBorder="1" applyAlignment="1" applyProtection="1">
      <alignment horizontal="center"/>
    </xf>
    <xf numFmtId="165" fontId="0" fillId="0" borderId="327" xfId="0" applyNumberFormat="1" applyBorder="1" applyAlignment="1" applyProtection="1">
      <alignment horizontal="center"/>
    </xf>
    <xf numFmtId="165" fontId="0" fillId="0" borderId="328" xfId="0" applyNumberFormat="1" applyBorder="1" applyAlignment="1" applyProtection="1">
      <alignment horizontal="center"/>
    </xf>
    <xf numFmtId="0" fontId="0" fillId="0" borderId="326" xfId="0" applyBorder="1" applyAlignment="1" applyProtection="1">
      <alignment horizontal="center"/>
    </xf>
    <xf numFmtId="0" fontId="0" fillId="0" borderId="328" xfId="0" applyBorder="1" applyAlignment="1" applyProtection="1">
      <alignment horizontal="center"/>
    </xf>
    <xf numFmtId="0" fontId="0" fillId="0" borderId="326" xfId="0" applyBorder="1" applyProtection="1"/>
    <xf numFmtId="0" fontId="0" fillId="0" borderId="327" xfId="0" applyBorder="1" applyProtection="1"/>
    <xf numFmtId="0" fontId="0" fillId="0" borderId="328" xfId="0" applyBorder="1" applyAlignment="1" applyProtection="1">
      <alignment horizontal="right"/>
    </xf>
    <xf numFmtId="37" fontId="0" fillId="0" borderId="328" xfId="0" applyNumberFormat="1" applyBorder="1" applyAlignment="1" applyProtection="1">
      <alignment horizontal="right"/>
    </xf>
    <xf numFmtId="37" fontId="0" fillId="0" borderId="326" xfId="0" applyNumberFormat="1" applyBorder="1" applyAlignment="1" applyProtection="1">
      <alignment horizontal="center"/>
    </xf>
    <xf numFmtId="37" fontId="0" fillId="0" borderId="327" xfId="0" applyNumberFormat="1" applyBorder="1" applyAlignment="1" applyProtection="1">
      <alignment horizontal="center"/>
    </xf>
    <xf numFmtId="37" fontId="0" fillId="0" borderId="328" xfId="0" applyNumberFormat="1" applyBorder="1" applyAlignment="1" applyProtection="1">
      <alignment horizontal="center"/>
    </xf>
    <xf numFmtId="5" fontId="0" fillId="0" borderId="326" xfId="0" applyNumberFormat="1" applyBorder="1" applyAlignment="1" applyProtection="1">
      <alignment horizontal="center"/>
    </xf>
    <xf numFmtId="5" fontId="0" fillId="0" borderId="327" xfId="0" applyNumberFormat="1" applyBorder="1" applyAlignment="1" applyProtection="1">
      <alignment horizontal="center"/>
    </xf>
    <xf numFmtId="5" fontId="0" fillId="0" borderId="328" xfId="0" applyNumberFormat="1" applyBorder="1" applyAlignment="1" applyProtection="1">
      <alignment horizontal="center"/>
    </xf>
    <xf numFmtId="43" fontId="0" fillId="0" borderId="326" xfId="14201" applyFont="1" applyFill="1" applyBorder="1" applyProtection="1"/>
    <xf numFmtId="0" fontId="12" fillId="0" borderId="5" xfId="1" applyFont="1" applyBorder="1" applyAlignment="1" applyProtection="1">
      <alignment horizontal="center"/>
    </xf>
    <xf numFmtId="0" fontId="12" fillId="0" borderId="30" xfId="1" applyFont="1" applyFill="1" applyBorder="1" applyAlignment="1" applyProtection="1">
      <alignment horizontal="center"/>
    </xf>
    <xf numFmtId="5" fontId="0" fillId="0" borderId="0" xfId="0" applyNumberFormat="1"/>
    <xf numFmtId="43" fontId="12" fillId="0" borderId="0" xfId="2" applyFont="1"/>
    <xf numFmtId="43" fontId="12" fillId="0" borderId="0" xfId="2" applyFont="1" applyFill="1"/>
    <xf numFmtId="5" fontId="12" fillId="0" borderId="19" xfId="1" applyNumberFormat="1" applyFont="1" applyFill="1" applyBorder="1" applyProtection="1"/>
    <xf numFmtId="5" fontId="12" fillId="0" borderId="221" xfId="1" applyNumberFormat="1" applyFont="1" applyFill="1" applyBorder="1" applyProtection="1"/>
    <xf numFmtId="37" fontId="12" fillId="0" borderId="19" xfId="1" applyNumberFormat="1" applyFont="1" applyFill="1" applyBorder="1" applyProtection="1"/>
    <xf numFmtId="37" fontId="12" fillId="0" borderId="221" xfId="1" applyNumberFormat="1" applyFont="1" applyFill="1" applyBorder="1" applyProtection="1"/>
    <xf numFmtId="37" fontId="12" fillId="0" borderId="223" xfId="1" applyNumberFormat="1" applyFont="1" applyFill="1" applyBorder="1" applyProtection="1"/>
    <xf numFmtId="0" fontId="12" fillId="0" borderId="215" xfId="1" applyFont="1" applyFill="1" applyBorder="1" applyAlignment="1" applyProtection="1">
      <alignment horizontal="center"/>
    </xf>
    <xf numFmtId="37" fontId="332" fillId="0" borderId="19" xfId="1" applyNumberFormat="1" applyFont="1" applyFill="1" applyBorder="1" applyProtection="1"/>
    <xf numFmtId="0" fontId="12" fillId="0" borderId="194" xfId="1" applyFont="1" applyFill="1" applyBorder="1" applyAlignment="1" applyProtection="1">
      <alignment horizontal="center"/>
    </xf>
    <xf numFmtId="37" fontId="12" fillId="0" borderId="0" xfId="1" applyNumberFormat="1" applyFont="1" applyFill="1" applyProtection="1"/>
    <xf numFmtId="0" fontId="12" fillId="0" borderId="341" xfId="1" applyFont="1" applyFill="1" applyBorder="1" applyAlignment="1" applyProtection="1">
      <alignment horizontal="center"/>
    </xf>
    <xf numFmtId="37" fontId="12" fillId="0" borderId="19" xfId="31870" applyNumberFormat="1" applyFont="1" applyFill="1" applyBorder="1" applyProtection="1"/>
    <xf numFmtId="0" fontId="12" fillId="0" borderId="19" xfId="1" applyFont="1" applyFill="1" applyBorder="1" applyAlignment="1" applyProtection="1">
      <alignment wrapText="1"/>
    </xf>
    <xf numFmtId="0" fontId="12" fillId="0" borderId="15" xfId="1" applyFont="1" applyFill="1" applyBorder="1"/>
    <xf numFmtId="0" fontId="12" fillId="0" borderId="334" xfId="1" applyFont="1" applyFill="1" applyBorder="1" applyProtection="1"/>
    <xf numFmtId="0" fontId="12" fillId="0" borderId="335" xfId="1" applyFont="1" applyFill="1" applyBorder="1" applyProtection="1"/>
    <xf numFmtId="0" fontId="12" fillId="0" borderId="336" xfId="1" applyFont="1" applyFill="1" applyBorder="1" applyProtection="1"/>
    <xf numFmtId="0" fontId="12" fillId="0" borderId="337" xfId="1" applyFont="1" applyFill="1" applyBorder="1" applyProtection="1"/>
    <xf numFmtId="164" fontId="12" fillId="0" borderId="321" xfId="1" applyNumberFormat="1" applyFont="1" applyFill="1" applyBorder="1" applyAlignment="1" applyProtection="1">
      <alignment horizontal="center"/>
    </xf>
    <xf numFmtId="0" fontId="12" fillId="0" borderId="332" xfId="1" applyFont="1" applyFill="1" applyBorder="1" applyProtection="1"/>
    <xf numFmtId="0" fontId="12" fillId="0" borderId="221" xfId="1" applyFont="1" applyFill="1" applyBorder="1" applyProtection="1"/>
    <xf numFmtId="0" fontId="12" fillId="0" borderId="325" xfId="1" applyFont="1" applyFill="1" applyBorder="1" applyProtection="1"/>
    <xf numFmtId="164" fontId="12" fillId="0" borderId="322" xfId="1" applyNumberFormat="1" applyFont="1" applyFill="1" applyBorder="1" applyAlignment="1" applyProtection="1">
      <alignment horizontal="center"/>
    </xf>
    <xf numFmtId="0" fontId="12" fillId="0" borderId="194" xfId="1" applyFont="1" applyFill="1" applyBorder="1" applyProtection="1"/>
    <xf numFmtId="0" fontId="12" fillId="0" borderId="223" xfId="1" applyFont="1" applyFill="1" applyBorder="1" applyAlignment="1" applyProtection="1">
      <alignment horizontal="centerContinuous"/>
    </xf>
    <xf numFmtId="0" fontId="12" fillId="0" borderId="338" xfId="1" applyFont="1" applyFill="1" applyBorder="1" applyAlignment="1" applyProtection="1">
      <alignment horizontal="centerContinuous"/>
    </xf>
    <xf numFmtId="0" fontId="25" fillId="0" borderId="221" xfId="1" applyFont="1" applyFill="1" applyBorder="1" applyProtection="1"/>
    <xf numFmtId="0" fontId="331" fillId="0" borderId="221" xfId="1" applyFont="1" applyFill="1" applyBorder="1" applyProtection="1"/>
    <xf numFmtId="0" fontId="12" fillId="0" borderId="44" xfId="1" applyFont="1" applyFill="1" applyBorder="1" applyAlignment="1" applyProtection="1">
      <alignment horizontal="centerContinuous"/>
    </xf>
    <xf numFmtId="0" fontId="12" fillId="0" borderId="221" xfId="1" applyFont="1" applyFill="1" applyBorder="1" applyAlignment="1" applyProtection="1">
      <alignment horizontal="center"/>
    </xf>
    <xf numFmtId="0" fontId="12" fillId="0" borderId="328" xfId="1" applyFont="1" applyFill="1" applyBorder="1" applyAlignment="1" applyProtection="1">
      <alignment horizontal="center"/>
    </xf>
    <xf numFmtId="0" fontId="12" fillId="0" borderId="332" xfId="1" applyFont="1" applyFill="1" applyBorder="1" applyAlignment="1" applyProtection="1">
      <alignment horizontal="center"/>
    </xf>
    <xf numFmtId="0" fontId="12" fillId="0" borderId="339" xfId="1" applyFont="1" applyFill="1" applyBorder="1" applyAlignment="1" applyProtection="1">
      <alignment horizontal="center"/>
    </xf>
    <xf numFmtId="0" fontId="12" fillId="0" borderId="340" xfId="1" applyFont="1" applyFill="1" applyBorder="1" applyAlignment="1" applyProtection="1">
      <alignment horizontal="center"/>
    </xf>
    <xf numFmtId="37" fontId="333" fillId="0" borderId="19" xfId="1" applyNumberFormat="1" applyFont="1" applyFill="1" applyBorder="1" applyProtection="1"/>
    <xf numFmtId="0" fontId="15" fillId="0" borderId="19" xfId="1" applyFont="1" applyFill="1" applyBorder="1" applyProtection="1"/>
    <xf numFmtId="43" fontId="12" fillId="0" borderId="0" xfId="1" applyNumberFormat="1" applyFont="1" applyFill="1" applyProtection="1"/>
    <xf numFmtId="5" fontId="12" fillId="0" borderId="0" xfId="1" applyNumberFormat="1" applyFont="1" applyFill="1" applyProtection="1"/>
    <xf numFmtId="0" fontId="12" fillId="0" borderId="54" xfId="1" applyFont="1" applyFill="1" applyBorder="1" applyAlignment="1" applyProtection="1">
      <alignment horizontal="center"/>
    </xf>
    <xf numFmtId="5" fontId="12" fillId="0" borderId="48" xfId="1" applyNumberFormat="1" applyFont="1" applyFill="1" applyBorder="1" applyProtection="1"/>
    <xf numFmtId="5" fontId="12" fillId="0" borderId="342" xfId="1" applyNumberFormat="1" applyFont="1" applyFill="1" applyBorder="1" applyProtection="1"/>
    <xf numFmtId="5" fontId="12" fillId="0" borderId="211" xfId="1" applyNumberFormat="1" applyFont="1" applyFill="1" applyBorder="1" applyProtection="1"/>
    <xf numFmtId="0" fontId="12" fillId="0" borderId="343" xfId="1" applyFont="1" applyFill="1" applyBorder="1" applyAlignment="1" applyProtection="1">
      <alignment horizontal="center"/>
    </xf>
    <xf numFmtId="0" fontId="11" fillId="0" borderId="0" xfId="1" applyFont="1" applyFill="1" applyAlignment="1" applyProtection="1">
      <alignment horizontal="left"/>
    </xf>
    <xf numFmtId="0" fontId="11" fillId="0" borderId="0" xfId="1" applyFont="1" applyFill="1" applyAlignment="1" applyProtection="1">
      <alignment horizontal="centerContinuous"/>
    </xf>
    <xf numFmtId="0" fontId="12" fillId="0" borderId="3" xfId="1" applyFont="1" applyFill="1" applyBorder="1" applyProtection="1"/>
    <xf numFmtId="0" fontId="8" fillId="0" borderId="19" xfId="1" applyFont="1" applyFill="1" applyBorder="1" applyProtection="1"/>
    <xf numFmtId="164" fontId="12" fillId="0" borderId="332" xfId="1" applyNumberFormat="1" applyFont="1" applyFill="1" applyBorder="1" applyAlignment="1" applyProtection="1">
      <alignment horizontal="center"/>
    </xf>
    <xf numFmtId="164" fontId="12" fillId="0" borderId="0" xfId="1" applyNumberFormat="1" applyFont="1" applyFill="1" applyAlignment="1" applyProtection="1">
      <alignment horizontal="center"/>
    </xf>
    <xf numFmtId="37" fontId="12" fillId="0" borderId="0" xfId="1" applyNumberFormat="1" applyFont="1" applyFill="1" applyAlignment="1" applyProtection="1">
      <alignment horizontal="centerContinuous"/>
    </xf>
    <xf numFmtId="5" fontId="12" fillId="0" borderId="1" xfId="1" applyNumberFormat="1" applyFont="1" applyFill="1" applyBorder="1" applyProtection="1"/>
    <xf numFmtId="0" fontId="12" fillId="0" borderId="7" xfId="1" applyFont="1" applyFill="1" applyBorder="1" applyAlignment="1" applyProtection="1">
      <alignment horizontal="center"/>
    </xf>
    <xf numFmtId="179" fontId="12" fillId="0" borderId="0" xfId="14201" applyNumberFormat="1" applyFont="1" applyFill="1"/>
    <xf numFmtId="43" fontId="12" fillId="0" borderId="0" xfId="1" applyNumberFormat="1" applyFont="1" applyFill="1"/>
    <xf numFmtId="5" fontId="12" fillId="0" borderId="0" xfId="1" applyNumberFormat="1" applyFont="1" applyFill="1"/>
    <xf numFmtId="37" fontId="9" fillId="0" borderId="332" xfId="0" applyNumberFormat="1" applyFont="1" applyBorder="1" applyProtection="1">
      <protection locked="0"/>
    </xf>
    <xf numFmtId="14" fontId="9" fillId="0" borderId="326" xfId="0" applyNumberFormat="1" applyFont="1" applyBorder="1" applyProtection="1">
      <protection locked="0"/>
    </xf>
    <xf numFmtId="37" fontId="0" fillId="0" borderId="0" xfId="0" applyNumberFormat="1"/>
    <xf numFmtId="0" fontId="12" fillId="0" borderId="8" xfId="0" applyFont="1" applyFill="1" applyBorder="1" applyProtection="1"/>
    <xf numFmtId="0" fontId="12" fillId="0" borderId="2" xfId="0" applyFont="1" applyFill="1" applyBorder="1" applyProtection="1"/>
    <xf numFmtId="0" fontId="36" fillId="0" borderId="2" xfId="0" applyFont="1" applyFill="1" applyBorder="1" applyAlignment="1" applyProtection="1">
      <alignment horizontal="left"/>
    </xf>
    <xf numFmtId="0" fontId="37" fillId="0" borderId="2" xfId="0" applyFont="1" applyFill="1" applyBorder="1" applyProtection="1"/>
    <xf numFmtId="0" fontId="12" fillId="0" borderId="3" xfId="0" applyFont="1" applyFill="1" applyBorder="1" applyProtection="1"/>
    <xf numFmtId="0" fontId="38" fillId="0" borderId="4" xfId="0" applyFont="1" applyFill="1" applyBorder="1" applyAlignment="1" applyProtection="1">
      <alignment horizontal="centerContinuous" vertical="center"/>
    </xf>
    <xf numFmtId="0" fontId="12" fillId="0" borderId="0" xfId="0" applyFont="1" applyFill="1" applyAlignment="1" applyProtection="1">
      <alignment horizontal="centerContinuous"/>
    </xf>
    <xf numFmtId="0" fontId="39" fillId="0" borderId="4" xfId="0" applyFont="1" applyFill="1" applyBorder="1" applyAlignment="1" applyProtection="1">
      <alignment horizontal="centerContinuous" vertical="center"/>
    </xf>
    <xf numFmtId="0" fontId="40" fillId="0" borderId="4" xfId="0" applyFont="1" applyFill="1" applyBorder="1" applyAlignment="1" applyProtection="1">
      <alignment horizontal="centerContinuous" vertical="center"/>
    </xf>
    <xf numFmtId="0" fontId="38" fillId="0" borderId="0" xfId="0" applyFont="1" applyFill="1" applyAlignment="1" applyProtection="1">
      <alignment horizontal="centerContinuous"/>
    </xf>
    <xf numFmtId="0" fontId="38" fillId="0" borderId="5" xfId="0" applyFont="1" applyFill="1" applyBorder="1" applyAlignment="1" applyProtection="1">
      <alignment horizontal="centerContinuous"/>
    </xf>
    <xf numFmtId="0" fontId="11" fillId="0" borderId="4" xfId="0" applyFont="1" applyFill="1" applyBorder="1" applyAlignment="1" applyProtection="1">
      <alignment horizontal="centerContinuous"/>
    </xf>
    <xf numFmtId="0" fontId="16" fillId="0" borderId="0" xfId="0" applyFont="1" applyFill="1" applyAlignment="1" applyProtection="1">
      <alignment horizontal="centerContinuous"/>
    </xf>
    <xf numFmtId="0" fontId="29" fillId="0" borderId="2" xfId="0" applyFont="1" applyFill="1" applyBorder="1" applyAlignment="1" applyProtection="1">
      <alignment horizontal="centerContinuous"/>
    </xf>
    <xf numFmtId="0" fontId="21" fillId="0" borderId="2" xfId="0" applyFont="1" applyFill="1" applyBorder="1" applyAlignment="1" applyProtection="1">
      <alignment horizontal="centerContinuous"/>
    </xf>
    <xf numFmtId="0" fontId="29" fillId="0" borderId="4" xfId="0" applyFont="1" applyFill="1" applyBorder="1" applyAlignment="1" applyProtection="1">
      <alignment horizontal="centerContinuous"/>
    </xf>
    <xf numFmtId="0" fontId="41" fillId="0" borderId="0" xfId="0" applyFont="1" applyFill="1" applyAlignment="1" applyProtection="1">
      <alignment horizontal="centerContinuous"/>
    </xf>
    <xf numFmtId="0" fontId="41" fillId="0" borderId="5" xfId="0" applyFont="1" applyFill="1" applyBorder="1" applyAlignment="1" applyProtection="1">
      <alignment horizontal="centerContinuous"/>
    </xf>
    <xf numFmtId="0" fontId="17" fillId="0" borderId="1" xfId="0" applyFont="1" applyFill="1" applyBorder="1" applyAlignment="1" applyProtection="1">
      <alignment horizontal="centerContinuous"/>
    </xf>
    <xf numFmtId="0" fontId="12" fillId="0" borderId="1" xfId="0" applyFont="1" applyFill="1" applyBorder="1" applyAlignment="1" applyProtection="1">
      <alignment horizontal="centerContinuous"/>
    </xf>
    <xf numFmtId="0" fontId="20" fillId="0" borderId="4" xfId="0" applyFont="1" applyFill="1" applyBorder="1" applyProtection="1"/>
    <xf numFmtId="0" fontId="42" fillId="0" borderId="0" xfId="0" applyFont="1" applyFill="1" applyAlignment="1" applyProtection="1">
      <alignment horizontal="centerContinuous"/>
    </xf>
    <xf numFmtId="0" fontId="12" fillId="0" borderId="0" xfId="0" applyFont="1" applyFill="1" applyAlignment="1" applyProtection="1">
      <alignment horizontal="right"/>
    </xf>
    <xf numFmtId="0" fontId="11" fillId="0" borderId="0" xfId="0" applyFont="1" applyFill="1" applyAlignment="1" applyProtection="1">
      <alignment horizontal="centerContinuous"/>
    </xf>
    <xf numFmtId="0" fontId="43" fillId="0" borderId="4" xfId="0" applyFont="1" applyFill="1" applyBorder="1" applyProtection="1"/>
    <xf numFmtId="0" fontId="43" fillId="0" borderId="0" xfId="0" applyFont="1" applyFill="1" applyAlignment="1" applyProtection="1">
      <alignment horizontal="centerContinuous"/>
    </xf>
    <xf numFmtId="0" fontId="44" fillId="0" borderId="0" xfId="0" applyFont="1" applyFill="1" applyAlignment="1" applyProtection="1">
      <alignment horizontal="centerContinuous"/>
    </xf>
    <xf numFmtId="0" fontId="15" fillId="0" borderId="0" xfId="0" applyFont="1" applyFill="1" applyAlignment="1" applyProtection="1">
      <alignment horizontal="centerContinuous"/>
    </xf>
    <xf numFmtId="0" fontId="29" fillId="0" borderId="65" xfId="0" applyFont="1" applyFill="1" applyBorder="1" applyAlignment="1" applyProtection="1">
      <alignment horizontal="centerContinuous"/>
    </xf>
    <xf numFmtId="0" fontId="12" fillId="0" borderId="65" xfId="0" applyFont="1" applyFill="1" applyBorder="1" applyAlignment="1" applyProtection="1">
      <alignment horizontal="centerContinuous"/>
    </xf>
    <xf numFmtId="0" fontId="12" fillId="0" borderId="65" xfId="0" applyFont="1" applyFill="1" applyBorder="1" applyProtection="1"/>
    <xf numFmtId="0" fontId="18" fillId="0" borderId="0" xfId="0" applyFont="1" applyFill="1" applyAlignment="1" applyProtection="1">
      <alignment horizontal="right"/>
    </xf>
    <xf numFmtId="0" fontId="12" fillId="0" borderId="0" xfId="0" applyFont="1" applyAlignment="1" applyProtection="1">
      <alignment horizontal="left"/>
    </xf>
    <xf numFmtId="179" fontId="12" fillId="0" borderId="0" xfId="2" applyNumberFormat="1" applyFont="1"/>
    <xf numFmtId="179" fontId="12" fillId="0" borderId="0" xfId="2" applyNumberFormat="1" applyFont="1" applyProtection="1"/>
    <xf numFmtId="0" fontId="15" fillId="0" borderId="0" xfId="0" applyFont="1" applyAlignment="1" applyProtection="1">
      <alignment horizontal="left"/>
    </xf>
    <xf numFmtId="0" fontId="13" fillId="0" borderId="10" xfId="0" applyFont="1" applyBorder="1" applyProtection="1"/>
    <xf numFmtId="0" fontId="13" fillId="0" borderId="344" xfId="0" applyFont="1" applyBorder="1" applyProtection="1"/>
    <xf numFmtId="37" fontId="0" fillId="0" borderId="345" xfId="0" applyNumberFormat="1" applyBorder="1" applyProtection="1"/>
    <xf numFmtId="37" fontId="0" fillId="0" borderId="346" xfId="0" applyNumberFormat="1" applyBorder="1" applyProtection="1"/>
    <xf numFmtId="168" fontId="0" fillId="0" borderId="347" xfId="0" applyNumberFormat="1" applyBorder="1" applyProtection="1"/>
    <xf numFmtId="49" fontId="12" fillId="0" borderId="22" xfId="0" quotePrefix="1" applyNumberFormat="1" applyFont="1" applyBorder="1" applyAlignment="1" applyProtection="1">
      <alignment horizontal="center"/>
    </xf>
    <xf numFmtId="49" fontId="12" fillId="0" borderId="25" xfId="1" applyNumberFormat="1" applyFont="1" applyBorder="1" applyProtection="1"/>
    <xf numFmtId="49" fontId="12" fillId="0" borderId="5" xfId="1" applyNumberFormat="1" applyFont="1" applyBorder="1" applyProtection="1"/>
    <xf numFmtId="0" fontId="41" fillId="0" borderId="31" xfId="1" applyFont="1" applyBorder="1" applyProtection="1"/>
    <xf numFmtId="0" fontId="41" fillId="0" borderId="0" xfId="1" applyFont="1" applyBorder="1" applyProtection="1"/>
    <xf numFmtId="0" fontId="41" fillId="0" borderId="0" xfId="1" applyFont="1" applyProtection="1"/>
    <xf numFmtId="0" fontId="41" fillId="0" borderId="0" xfId="1" applyFont="1" applyAlignment="1" applyProtection="1">
      <alignment horizontal="center"/>
    </xf>
    <xf numFmtId="49" fontId="12" fillId="0" borderId="11" xfId="0" applyNumberFormat="1" applyFont="1" applyBorder="1"/>
    <xf numFmtId="49" fontId="12" fillId="0" borderId="21" xfId="1" applyNumberFormat="1" applyFont="1" applyBorder="1" applyProtection="1"/>
    <xf numFmtId="5" fontId="15" fillId="0" borderId="19" xfId="1" applyNumberFormat="1" applyFont="1" applyFill="1" applyBorder="1" applyProtection="1"/>
    <xf numFmtId="0" fontId="12" fillId="0" borderId="348" xfId="1" applyFont="1" applyFill="1" applyBorder="1" applyProtection="1"/>
    <xf numFmtId="0" fontId="12" fillId="0" borderId="349" xfId="1" applyFont="1" applyFill="1" applyBorder="1" applyProtection="1"/>
    <xf numFmtId="0" fontId="12" fillId="0" borderId="349" xfId="1" applyFont="1" applyFill="1" applyBorder="1" applyAlignment="1" applyProtection="1">
      <alignment horizontal="center"/>
    </xf>
    <xf numFmtId="0" fontId="12" fillId="0" borderId="349" xfId="1" applyFont="1" applyFill="1" applyBorder="1"/>
    <xf numFmtId="0" fontId="12" fillId="0" borderId="350" xfId="1" applyFill="1" applyBorder="1" applyAlignment="1" applyProtection="1">
      <alignment horizontal="center"/>
    </xf>
    <xf numFmtId="0" fontId="12" fillId="0" borderId="349" xfId="1" applyFill="1" applyBorder="1" applyAlignment="1" applyProtection="1">
      <alignment horizontal="center"/>
    </xf>
    <xf numFmtId="5" fontId="12" fillId="0" borderId="351" xfId="1" applyNumberFormat="1" applyFont="1" applyFill="1" applyBorder="1" applyAlignment="1" applyProtection="1">
      <alignment horizontal="center"/>
    </xf>
    <xf numFmtId="49" fontId="12" fillId="0" borderId="0" xfId="1" applyNumberFormat="1" applyFont="1"/>
    <xf numFmtId="49" fontId="0" fillId="0" borderId="22" xfId="0" applyNumberFormat="1" applyBorder="1" applyProtection="1"/>
    <xf numFmtId="37" fontId="8" fillId="0" borderId="44" xfId="1" applyNumberFormat="1" applyFont="1" applyBorder="1" applyProtection="1"/>
    <xf numFmtId="0" fontId="8" fillId="0" borderId="44" xfId="1" applyFont="1" applyBorder="1" applyProtection="1"/>
    <xf numFmtId="179" fontId="8" fillId="0" borderId="44" xfId="14201" applyNumberFormat="1" applyFont="1" applyBorder="1" applyProtection="1"/>
    <xf numFmtId="37" fontId="8" fillId="0" borderId="44" xfId="1" applyNumberFormat="1" applyFont="1" applyFill="1" applyBorder="1" applyProtection="1"/>
    <xf numFmtId="0" fontId="8" fillId="0" borderId="44" xfId="1" applyFont="1" applyFill="1" applyBorder="1" applyProtection="1"/>
    <xf numFmtId="37" fontId="8" fillId="11" borderId="44" xfId="1" applyNumberFormat="1" applyFont="1" applyFill="1" applyBorder="1" applyProtection="1"/>
    <xf numFmtId="0" fontId="17" fillId="0" borderId="0" xfId="1" applyFont="1" applyAlignment="1" applyProtection="1">
      <alignment horizontal="right"/>
    </xf>
    <xf numFmtId="0" fontId="17" fillId="0" borderId="0" xfId="1" applyFont="1" applyFill="1" applyProtection="1"/>
    <xf numFmtId="0" fontId="27" fillId="0" borderId="0" xfId="1" applyFont="1" applyProtection="1"/>
    <xf numFmtId="43" fontId="8" fillId="0" borderId="5" xfId="14201" applyFont="1" applyBorder="1" applyProtection="1"/>
    <xf numFmtId="43" fontId="8" fillId="0" borderId="0" xfId="14201" applyFont="1" applyProtection="1"/>
    <xf numFmtId="9" fontId="8" fillId="0" borderId="0" xfId="29097" applyFont="1" applyProtection="1"/>
    <xf numFmtId="179" fontId="8" fillId="0" borderId="0" xfId="14201" applyNumberFormat="1" applyFont="1" applyProtection="1"/>
    <xf numFmtId="5" fontId="8" fillId="0" borderId="0" xfId="1" applyNumberFormat="1" applyFont="1" applyProtection="1"/>
    <xf numFmtId="0" fontId="8" fillId="0" borderId="228" xfId="1" applyFont="1" applyBorder="1" applyProtection="1"/>
    <xf numFmtId="37" fontId="8" fillId="21" borderId="44" xfId="1" applyNumberFormat="1" applyFont="1" applyFill="1" applyBorder="1" applyProtection="1"/>
    <xf numFmtId="37" fontId="8" fillId="0" borderId="42" xfId="1" applyNumberFormat="1" applyFont="1" applyFill="1" applyBorder="1" applyProtection="1"/>
    <xf numFmtId="5" fontId="8" fillId="0" borderId="207" xfId="1" applyNumberFormat="1" applyFont="1" applyBorder="1" applyProtection="1"/>
    <xf numFmtId="0" fontId="8" fillId="0" borderId="45" xfId="1" applyFont="1" applyBorder="1" applyProtection="1"/>
    <xf numFmtId="0" fontId="8" fillId="0" borderId="41" xfId="1" applyFont="1" applyBorder="1" applyProtection="1"/>
    <xf numFmtId="37" fontId="8" fillId="0" borderId="207" xfId="1" applyNumberFormat="1" applyFont="1" applyBorder="1" applyProtection="1"/>
    <xf numFmtId="43" fontId="8" fillId="0" borderId="44" xfId="14201" applyNumberFormat="1" applyFont="1" applyBorder="1" applyProtection="1"/>
    <xf numFmtId="37" fontId="8" fillId="0" borderId="41" xfId="1" applyNumberFormat="1" applyFont="1" applyFill="1" applyBorder="1" applyProtection="1"/>
    <xf numFmtId="37" fontId="8" fillId="0" borderId="51" xfId="1" applyNumberFormat="1" applyFont="1" applyFill="1" applyBorder="1" applyProtection="1"/>
    <xf numFmtId="179" fontId="8" fillId="0" borderId="44" xfId="14201" applyNumberFormat="1" applyFont="1" applyFill="1" applyBorder="1" applyProtection="1"/>
    <xf numFmtId="0" fontId="8" fillId="0" borderId="45" xfId="1" applyFont="1" applyFill="1" applyBorder="1" applyProtection="1"/>
    <xf numFmtId="5" fontId="8" fillId="0" borderId="51" xfId="1" applyNumberFormat="1" applyFont="1" applyFill="1" applyBorder="1" applyProtection="1"/>
    <xf numFmtId="3" fontId="8" fillId="0" borderId="51" xfId="1" applyNumberFormat="1" applyFont="1" applyFill="1" applyBorder="1" applyProtection="1"/>
    <xf numFmtId="37" fontId="8" fillId="21" borderId="41" xfId="1" applyNumberFormat="1" applyFont="1" applyFill="1" applyBorder="1" applyProtection="1"/>
    <xf numFmtId="37" fontId="8" fillId="0" borderId="51" xfId="1" applyNumberFormat="1" applyFont="1" applyBorder="1" applyProtection="1"/>
    <xf numFmtId="37" fontId="8" fillId="11" borderId="51" xfId="1" applyNumberFormat="1" applyFont="1" applyFill="1" applyBorder="1" applyProtection="1"/>
    <xf numFmtId="0" fontId="8" fillId="0" borderId="44" xfId="1" applyFont="1" applyBorder="1" applyAlignment="1" applyProtection="1">
      <alignment horizontal="left"/>
    </xf>
    <xf numFmtId="37" fontId="8" fillId="0" borderId="41" xfId="1" applyNumberFormat="1" applyFont="1" applyBorder="1" applyProtection="1"/>
    <xf numFmtId="5" fontId="8" fillId="0" borderId="44" xfId="1" applyNumberFormat="1" applyFont="1" applyFill="1" applyBorder="1" applyProtection="1"/>
    <xf numFmtId="37" fontId="8" fillId="11" borderId="41" xfId="1" applyNumberFormat="1" applyFont="1" applyFill="1" applyBorder="1" applyProtection="1"/>
    <xf numFmtId="5" fontId="8" fillId="11" borderId="51" xfId="1" applyNumberFormat="1" applyFont="1" applyFill="1" applyBorder="1" applyProtection="1"/>
    <xf numFmtId="5" fontId="8" fillId="11" borderId="44" xfId="1" applyNumberFormat="1" applyFont="1" applyFill="1" applyBorder="1" applyProtection="1"/>
    <xf numFmtId="0" fontId="8" fillId="0" borderId="44" xfId="1" applyFont="1" applyFill="1" applyBorder="1" applyAlignment="1" applyProtection="1">
      <alignment horizontal="left"/>
    </xf>
    <xf numFmtId="0" fontId="8" fillId="0" borderId="44" xfId="1" applyFont="1" applyBorder="1" applyAlignment="1" applyProtection="1">
      <alignment horizontal="center"/>
    </xf>
    <xf numFmtId="0" fontId="8" fillId="0" borderId="333" xfId="1" applyFont="1" applyBorder="1" applyProtection="1"/>
    <xf numFmtId="0" fontId="8" fillId="0" borderId="332" xfId="1" applyFont="1" applyBorder="1" applyAlignment="1" applyProtection="1">
      <alignment horizontal="center"/>
    </xf>
    <xf numFmtId="0" fontId="8" fillId="0" borderId="328" xfId="1" applyFont="1" applyBorder="1" applyAlignment="1" applyProtection="1">
      <alignment horizontal="center"/>
    </xf>
    <xf numFmtId="0" fontId="8" fillId="0" borderId="333" xfId="1" applyFont="1" applyBorder="1" applyAlignment="1" applyProtection="1">
      <alignment horizontal="center"/>
    </xf>
    <xf numFmtId="0" fontId="8" fillId="0" borderId="326" xfId="1" applyFont="1" applyBorder="1" applyProtection="1"/>
    <xf numFmtId="0" fontId="8" fillId="0" borderId="326" xfId="1" applyFont="1" applyBorder="1" applyAlignment="1" applyProtection="1">
      <alignment horizontal="center"/>
    </xf>
    <xf numFmtId="0" fontId="8" fillId="0" borderId="4" xfId="1" applyFont="1" applyBorder="1" applyAlignment="1" applyProtection="1">
      <alignment horizontal="center"/>
    </xf>
    <xf numFmtId="0" fontId="8" fillId="0" borderId="34" xfId="1" applyFont="1" applyBorder="1" applyProtection="1"/>
    <xf numFmtId="0" fontId="8" fillId="0" borderId="42" xfId="1" applyFont="1" applyBorder="1" applyAlignment="1" applyProtection="1">
      <alignment horizontal="centerContinuous"/>
    </xf>
    <xf numFmtId="0" fontId="8" fillId="0" borderId="44" xfId="1" applyFont="1" applyBorder="1" applyAlignment="1" applyProtection="1">
      <alignment horizontal="centerContinuous"/>
    </xf>
    <xf numFmtId="0" fontId="8" fillId="0" borderId="39" xfId="1" applyFont="1" applyBorder="1" applyAlignment="1" applyProtection="1">
      <alignment horizontal="centerContinuous"/>
    </xf>
    <xf numFmtId="0" fontId="8" fillId="0" borderId="31" xfId="1" applyFont="1" applyBorder="1" applyProtection="1"/>
    <xf numFmtId="0" fontId="8" fillId="0" borderId="30" xfId="1" applyFont="1" applyBorder="1" applyProtection="1"/>
    <xf numFmtId="0" fontId="8" fillId="0" borderId="327" xfId="1" applyFont="1" applyBorder="1" applyProtection="1"/>
    <xf numFmtId="0" fontId="8" fillId="0" borderId="328" xfId="1" applyFont="1" applyBorder="1" applyProtection="1"/>
    <xf numFmtId="0" fontId="8" fillId="0" borderId="327" xfId="1" applyFont="1" applyBorder="1" applyAlignment="1" applyProtection="1">
      <alignment horizontal="centerContinuous"/>
    </xf>
    <xf numFmtId="0" fontId="8" fillId="0" borderId="326" xfId="1" applyFont="1" applyBorder="1" applyAlignment="1" applyProtection="1">
      <alignment horizontal="centerContinuous"/>
    </xf>
    <xf numFmtId="0" fontId="27" fillId="0" borderId="4" xfId="1" applyFont="1" applyBorder="1" applyProtection="1"/>
    <xf numFmtId="0" fontId="27" fillId="0" borderId="0" xfId="1" applyFont="1" applyFill="1" applyProtection="1"/>
    <xf numFmtId="0" fontId="27" fillId="0" borderId="4" xfId="1" applyFont="1" applyFill="1" applyBorder="1" applyProtection="1"/>
    <xf numFmtId="0" fontId="8" fillId="0" borderId="41" xfId="1" applyFont="1" applyBorder="1" applyAlignment="1" applyProtection="1">
      <alignment horizontal="centerContinuous"/>
    </xf>
    <xf numFmtId="49" fontId="12" fillId="0" borderId="332" xfId="1" applyNumberFormat="1" applyBorder="1" applyProtection="1"/>
    <xf numFmtId="164" fontId="12" fillId="0" borderId="321" xfId="1" applyNumberFormat="1" applyBorder="1" applyAlignment="1" applyProtection="1">
      <alignment horizontal="left"/>
    </xf>
    <xf numFmtId="0" fontId="8" fillId="0" borderId="332" xfId="1" applyFont="1" applyBorder="1" applyProtection="1"/>
    <xf numFmtId="49" fontId="8" fillId="0" borderId="327" xfId="1" applyNumberFormat="1" applyFont="1" applyBorder="1" applyProtection="1"/>
    <xf numFmtId="164" fontId="12" fillId="0" borderId="321" xfId="1" applyNumberFormat="1" applyBorder="1" applyAlignment="1" applyProtection="1">
      <alignment horizontal="center"/>
    </xf>
    <xf numFmtId="0" fontId="8" fillId="0" borderId="322" xfId="1" applyFont="1" applyBorder="1" applyProtection="1"/>
    <xf numFmtId="0" fontId="8" fillId="0" borderId="325" xfId="1" applyFont="1" applyBorder="1" applyProtection="1"/>
    <xf numFmtId="0" fontId="8" fillId="0" borderId="14" xfId="1" applyFont="1" applyBorder="1" applyAlignment="1" applyProtection="1">
      <alignment horizontal="center"/>
    </xf>
    <xf numFmtId="43" fontId="8" fillId="0" borderId="0" xfId="2" applyFont="1" applyProtection="1"/>
    <xf numFmtId="179" fontId="8" fillId="0" borderId="42" xfId="2" applyNumberFormat="1" applyFont="1" applyFill="1" applyBorder="1" applyProtection="1"/>
    <xf numFmtId="37" fontId="8" fillId="147" borderId="41" xfId="1" applyNumberFormat="1" applyFont="1" applyFill="1" applyBorder="1" applyProtection="1"/>
    <xf numFmtId="5" fontId="8" fillId="147" borderId="44" xfId="1" applyNumberFormat="1" applyFont="1" applyFill="1" applyBorder="1" applyProtection="1"/>
    <xf numFmtId="179" fontId="8" fillId="147" borderId="44" xfId="14201" applyNumberFormat="1" applyFont="1" applyFill="1" applyBorder="1" applyProtection="1"/>
    <xf numFmtId="0" fontId="12" fillId="0" borderId="0" xfId="0" applyFont="1" applyAlignment="1">
      <alignment horizontal="left" wrapText="1"/>
    </xf>
    <xf numFmtId="0" fontId="14" fillId="0" borderId="0" xfId="0" applyFont="1" applyAlignment="1">
      <alignment horizontal="center" wrapText="1"/>
    </xf>
    <xf numFmtId="0" fontId="14" fillId="0" borderId="0" xfId="0" applyFont="1" applyAlignment="1">
      <alignment wrapText="1"/>
    </xf>
    <xf numFmtId="0" fontId="11" fillId="0" borderId="0" xfId="0" applyFont="1" applyAlignment="1">
      <alignment horizontal="center"/>
    </xf>
    <xf numFmtId="0" fontId="13" fillId="0" borderId="0" xfId="0" applyFont="1" applyAlignment="1">
      <alignment horizontal="center" wrapText="1"/>
    </xf>
    <xf numFmtId="0" fontId="17" fillId="0" borderId="4" xfId="0" applyFont="1" applyBorder="1" applyAlignment="1" applyProtection="1">
      <alignment horizontal="left" wrapText="1"/>
    </xf>
    <xf numFmtId="0" fontId="17" fillId="0" borderId="0" xfId="0" applyFont="1" applyAlignment="1" applyProtection="1">
      <alignment horizontal="left" wrapText="1"/>
    </xf>
    <xf numFmtId="0" fontId="17" fillId="0" borderId="5" xfId="0" applyFont="1" applyBorder="1" applyAlignment="1" applyProtection="1">
      <alignment horizontal="left" wrapText="1"/>
    </xf>
    <xf numFmtId="0" fontId="11" fillId="0" borderId="4" xfId="0" applyFont="1" applyBorder="1" applyAlignment="1" applyProtection="1">
      <alignment horizontal="center"/>
    </xf>
    <xf numFmtId="0" fontId="11" fillId="0" borderId="0" xfId="0" applyFont="1" applyBorder="1" applyAlignment="1" applyProtection="1">
      <alignment horizontal="center"/>
    </xf>
    <xf numFmtId="0" fontId="11" fillId="0" borderId="5" xfId="0" applyFont="1" applyBorder="1" applyAlignment="1" applyProtection="1">
      <alignment horizontal="center"/>
    </xf>
    <xf numFmtId="0" fontId="18" fillId="0" borderId="0" xfId="0" applyFont="1" applyAlignment="1" applyProtection="1">
      <alignment horizontal="left"/>
    </xf>
    <xf numFmtId="0" fontId="18" fillId="0" borderId="5" xfId="0" applyFont="1" applyBorder="1" applyAlignment="1" applyProtection="1">
      <alignment horizontal="left"/>
    </xf>
    <xf numFmtId="0" fontId="18" fillId="0" borderId="1" xfId="0" applyFont="1" applyBorder="1" applyAlignment="1" applyProtection="1">
      <alignment horizontal="left"/>
    </xf>
    <xf numFmtId="0" fontId="18" fillId="0" borderId="0" xfId="0" applyFont="1" applyAlignment="1" applyProtection="1"/>
    <xf numFmtId="0" fontId="18" fillId="0" borderId="5" xfId="0" applyFont="1" applyBorder="1" applyAlignment="1" applyProtection="1"/>
    <xf numFmtId="0" fontId="12" fillId="0" borderId="31" xfId="0" applyFont="1" applyBorder="1" applyAlignment="1">
      <alignment horizontal="left" vertical="top" wrapText="1"/>
    </xf>
    <xf numFmtId="0" fontId="0" fillId="0" borderId="29" xfId="0" applyBorder="1" applyAlignment="1"/>
    <xf numFmtId="0" fontId="12"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8" fillId="0" borderId="0" xfId="0" applyFont="1" applyAlignment="1">
      <alignment horizontal="left" vertical="top" wrapText="1"/>
    </xf>
    <xf numFmtId="0" fontId="8" fillId="0" borderId="4" xfId="0" applyFont="1" applyBorder="1" applyAlignment="1">
      <alignment horizontal="left" vertical="top" wrapText="1"/>
    </xf>
    <xf numFmtId="0" fontId="8" fillId="0" borderId="0" xfId="0" applyFont="1" applyBorder="1" applyAlignment="1">
      <alignment horizontal="left" vertical="top" wrapText="1"/>
    </xf>
    <xf numFmtId="0" fontId="8" fillId="0" borderId="5" xfId="0" applyFont="1" applyBorder="1" applyAlignment="1">
      <alignment horizontal="left" vertical="top" wrapText="1"/>
    </xf>
    <xf numFmtId="0" fontId="12" fillId="0" borderId="0" xfId="1" applyBorder="1" applyAlignment="1">
      <alignment wrapText="1"/>
    </xf>
    <xf numFmtId="0" fontId="12" fillId="0" borderId="31" xfId="1" applyBorder="1" applyAlignment="1">
      <alignment wrapText="1"/>
    </xf>
    <xf numFmtId="0" fontId="0" fillId="0" borderId="0" xfId="21189" applyFont="1" applyFill="1" applyBorder="1" applyAlignment="1">
      <alignment horizontal="left" vertical="center" wrapText="1"/>
    </xf>
    <xf numFmtId="0" fontId="12" fillId="0" borderId="0" xfId="21189" applyFont="1" applyFill="1" applyBorder="1" applyAlignment="1">
      <alignment horizontal="left" vertical="center" wrapText="1"/>
    </xf>
    <xf numFmtId="0" fontId="12" fillId="0" borderId="5" xfId="21189" applyFont="1" applyFill="1" applyBorder="1" applyAlignment="1">
      <alignment horizontal="left" vertical="center" wrapText="1"/>
    </xf>
    <xf numFmtId="0" fontId="0" fillId="0" borderId="5" xfId="21189" applyFont="1" applyFill="1" applyBorder="1" applyAlignment="1">
      <alignment horizontal="left" vertical="center" wrapText="1"/>
    </xf>
    <xf numFmtId="37" fontId="8" fillId="0" borderId="4" xfId="1" quotePrefix="1" applyNumberFormat="1" applyFont="1" applyFill="1" applyBorder="1" applyAlignment="1" applyProtection="1">
      <alignment horizontal="center" vertical="center"/>
    </xf>
    <xf numFmtId="0" fontId="12" fillId="0" borderId="0" xfId="21189" applyFont="1" applyFill="1" applyBorder="1" applyAlignment="1">
      <alignment horizontal="left" vertical="center"/>
    </xf>
    <xf numFmtId="0" fontId="12" fillId="0" borderId="5" xfId="21189" applyFont="1" applyFill="1" applyBorder="1" applyAlignment="1">
      <alignment horizontal="left" vertical="center"/>
    </xf>
    <xf numFmtId="0" fontId="12" fillId="0" borderId="0" xfId="21189" applyFill="1" applyBorder="1" applyAlignment="1">
      <alignment horizontal="left" vertical="center" wrapText="1"/>
    </xf>
    <xf numFmtId="0" fontId="12" fillId="0" borderId="5" xfId="21189" applyFill="1" applyBorder="1" applyAlignment="1">
      <alignment horizontal="left" vertical="center" wrapText="1"/>
    </xf>
    <xf numFmtId="0" fontId="12" fillId="0" borderId="0" xfId="21189" applyFont="1" applyFill="1" applyAlignment="1">
      <alignment horizontal="left" vertical="center" wrapText="1"/>
    </xf>
    <xf numFmtId="0" fontId="0" fillId="0" borderId="10" xfId="0" applyBorder="1" applyAlignment="1"/>
    <xf numFmtId="0" fontId="0" fillId="0" borderId="11" xfId="0" applyBorder="1" applyAlignment="1"/>
    <xf numFmtId="0" fontId="0" fillId="0" borderId="0" xfId="0"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0" fillId="0" borderId="0" xfId="21189" applyFont="1" applyFill="1" applyAlignment="1">
      <alignment horizontal="left" vertical="center" wrapText="1"/>
    </xf>
    <xf numFmtId="0" fontId="0" fillId="0" borderId="0" xfId="1" applyFont="1" applyFill="1" applyBorder="1" applyAlignment="1" applyProtection="1">
      <alignment horizontal="left" vertical="center" wrapText="1"/>
    </xf>
    <xf numFmtId="0" fontId="0" fillId="0" borderId="5" xfId="1" applyFont="1" applyFill="1" applyBorder="1" applyAlignment="1" applyProtection="1">
      <alignment horizontal="left" vertical="center" wrapText="1"/>
    </xf>
    <xf numFmtId="0" fontId="0" fillId="0" borderId="0" xfId="0" applyAlignment="1">
      <alignment horizontal="left" wrapText="1"/>
    </xf>
    <xf numFmtId="0" fontId="0" fillId="0" borderId="5" xfId="0" applyBorder="1" applyAlignment="1">
      <alignment horizontal="left" wrapText="1"/>
    </xf>
    <xf numFmtId="0" fontId="12" fillId="0" borderId="0" xfId="0" applyFont="1" applyAlignment="1" applyProtection="1">
      <alignment horizontal="left" vertical="top" wrapText="1"/>
    </xf>
    <xf numFmtId="0" fontId="12" fillId="0" borderId="5" xfId="0" applyFont="1" applyBorder="1" applyAlignment="1" applyProtection="1">
      <alignment horizontal="left" vertical="top" wrapText="1"/>
    </xf>
    <xf numFmtId="0" fontId="20" fillId="0" borderId="0" xfId="0" applyFont="1" applyAlignment="1" applyProtection="1">
      <alignment horizontal="left" vertical="justify" wrapText="1"/>
    </xf>
    <xf numFmtId="0" fontId="0" fillId="0" borderId="0" xfId="0" applyAlignment="1">
      <alignment horizontal="left" vertical="justify" wrapText="1"/>
    </xf>
    <xf numFmtId="0" fontId="20" fillId="0" borderId="0" xfId="0" applyFont="1" applyAlignment="1" applyProtection="1">
      <alignment horizontal="left" vertical="top" wrapText="1"/>
    </xf>
    <xf numFmtId="0" fontId="20" fillId="0" borderId="5" xfId="0" applyFont="1" applyBorder="1" applyAlignment="1" applyProtection="1">
      <alignment horizontal="left" vertical="top" wrapText="1"/>
    </xf>
    <xf numFmtId="0" fontId="20" fillId="0" borderId="5" xfId="0" applyFont="1" applyBorder="1" applyAlignment="1" applyProtection="1">
      <alignment horizontal="left" vertical="justify" wrapText="1"/>
    </xf>
    <xf numFmtId="0" fontId="0" fillId="0" borderId="10" xfId="0" applyBorder="1" applyAlignment="1">
      <alignment wrapText="1"/>
    </xf>
    <xf numFmtId="0" fontId="18" fillId="0" borderId="0" xfId="0" applyFont="1" applyAlignment="1">
      <alignment vertical="top" wrapText="1"/>
    </xf>
    <xf numFmtId="0" fontId="18" fillId="0" borderId="0" xfId="0" applyFont="1" applyAlignment="1">
      <alignment wrapText="1"/>
    </xf>
    <xf numFmtId="0" fontId="18" fillId="0" borderId="5" xfId="0" applyFont="1" applyBorder="1" applyAlignment="1">
      <alignment wrapText="1"/>
    </xf>
    <xf numFmtId="0" fontId="18" fillId="0" borderId="10" xfId="0" applyFont="1" applyBorder="1" applyAlignment="1">
      <alignment wrapText="1"/>
    </xf>
    <xf numFmtId="0" fontId="18" fillId="0" borderId="11" xfId="0" applyFont="1" applyBorder="1" applyAlignment="1">
      <alignment wrapText="1"/>
    </xf>
    <xf numFmtId="0" fontId="20"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20" fillId="0" borderId="31" xfId="0" applyFont="1" applyBorder="1" applyAlignment="1" applyProtection="1">
      <alignment horizontal="left" vertical="top" wrapText="1"/>
    </xf>
    <xf numFmtId="0" fontId="20" fillId="0" borderId="29" xfId="0" applyFont="1" applyBorder="1" applyAlignment="1" applyProtection="1">
      <alignment horizontal="left" vertical="top" wrapText="1"/>
    </xf>
    <xf numFmtId="0" fontId="20" fillId="0" borderId="0" xfId="0" applyFont="1" applyBorder="1" applyAlignment="1" applyProtection="1">
      <alignment horizontal="left" vertical="top" wrapText="1"/>
    </xf>
    <xf numFmtId="0" fontId="18" fillId="0" borderId="0" xfId="0" applyFont="1" applyAlignment="1">
      <alignment horizontal="left" wrapText="1"/>
    </xf>
    <xf numFmtId="0" fontId="18" fillId="0" borderId="5" xfId="0" applyFont="1" applyBorder="1" applyAlignment="1">
      <alignment horizontal="left" wrapText="1"/>
    </xf>
    <xf numFmtId="0" fontId="0" fillId="0" borderId="0" xfId="0" applyAlignment="1">
      <alignment horizontal="left" vertical="top" wrapText="1"/>
    </xf>
    <xf numFmtId="0" fontId="18"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8" fillId="0" borderId="31" xfId="1" applyFont="1" applyBorder="1" applyAlignment="1" applyProtection="1">
      <alignment horizontal="left" wrapText="1"/>
    </xf>
    <xf numFmtId="0" fontId="12" fillId="0" borderId="29" xfId="1" applyBorder="1" applyAlignment="1"/>
    <xf numFmtId="0" fontId="12" fillId="0" borderId="0" xfId="1" applyAlignment="1">
      <alignment wrapText="1"/>
    </xf>
    <xf numFmtId="0" fontId="12" fillId="0" borderId="5" xfId="1" applyBorder="1" applyAlignment="1"/>
    <xf numFmtId="0" fontId="12" fillId="0" borderId="5" xfId="1" applyBorder="1" applyAlignment="1">
      <alignment wrapText="1"/>
    </xf>
    <xf numFmtId="0" fontId="8" fillId="0" borderId="0" xfId="1" applyFont="1" applyAlignment="1" applyProtection="1">
      <alignment horizontal="left" wrapText="1"/>
    </xf>
    <xf numFmtId="0" fontId="12" fillId="0" borderId="10" xfId="1" applyBorder="1" applyAlignment="1">
      <alignment wrapText="1"/>
    </xf>
    <xf numFmtId="0" fontId="8" fillId="0" borderId="30" xfId="1" applyFont="1" applyBorder="1" applyAlignment="1" applyProtection="1">
      <alignment horizontal="left" wrapText="1"/>
    </xf>
    <xf numFmtId="0" fontId="8" fillId="0" borderId="4" xfId="1" applyFont="1" applyBorder="1" applyAlignment="1" applyProtection="1">
      <alignment horizontal="left" wrapText="1"/>
    </xf>
    <xf numFmtId="0" fontId="8" fillId="0" borderId="0" xfId="1" applyFont="1" applyBorder="1" applyAlignment="1" applyProtection="1">
      <alignment horizontal="left" wrapText="1"/>
    </xf>
    <xf numFmtId="0" fontId="8" fillId="0" borderId="29" xfId="1" applyFont="1" applyBorder="1" applyAlignment="1" applyProtection="1">
      <alignment horizontal="left" wrapText="1"/>
    </xf>
    <xf numFmtId="0" fontId="8" fillId="0" borderId="5" xfId="1" applyFont="1" applyBorder="1" applyAlignment="1" applyProtection="1">
      <alignment horizontal="left" wrapText="1"/>
    </xf>
    <xf numFmtId="0" fontId="8" fillId="0" borderId="19" xfId="0" applyFont="1" applyBorder="1" applyAlignment="1" applyProtection="1">
      <alignment horizontal="center"/>
    </xf>
    <xf numFmtId="0" fontId="0" fillId="0" borderId="0" xfId="0" applyAlignment="1">
      <alignment horizontal="center"/>
    </xf>
    <xf numFmtId="0" fontId="0" fillId="0" borderId="25" xfId="0" applyBorder="1" applyAlignment="1">
      <alignment horizontal="center"/>
    </xf>
    <xf numFmtId="0" fontId="8"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8" fillId="0" borderId="0" xfId="0" applyFont="1" applyAlignment="1" applyProtection="1">
      <alignment horizontal="left" wrapText="1"/>
    </xf>
    <xf numFmtId="0" fontId="8"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21" fillId="0" borderId="19" xfId="0" applyFont="1" applyBorder="1" applyAlignment="1" applyProtection="1">
      <alignment horizontal="center"/>
    </xf>
    <xf numFmtId="0" fontId="13" fillId="0" borderId="0" xfId="0" applyFont="1" applyAlignment="1">
      <alignment horizontal="center"/>
    </xf>
    <xf numFmtId="0" fontId="13" fillId="0" borderId="25" xfId="0" applyFont="1" applyBorder="1" applyAlignment="1">
      <alignment horizontal="center"/>
    </xf>
    <xf numFmtId="0" fontId="8" fillId="0" borderId="31" xfId="0" applyFont="1" applyBorder="1" applyAlignment="1" applyProtection="1">
      <alignment horizontal="left" wrapText="1"/>
    </xf>
    <xf numFmtId="0" fontId="12" fillId="0" borderId="31" xfId="1" applyFont="1" applyBorder="1" applyAlignment="1" applyProtection="1">
      <alignment horizontal="left" wrapText="1"/>
    </xf>
    <xf numFmtId="0" fontId="12" fillId="0" borderId="0" xfId="1" applyFont="1" applyAlignment="1">
      <alignment wrapText="1"/>
    </xf>
    <xf numFmtId="0" fontId="12" fillId="0" borderId="0" xfId="1" applyFont="1" applyAlignment="1" applyProtection="1">
      <alignment horizontal="left" wrapText="1"/>
    </xf>
    <xf numFmtId="0" fontId="8" fillId="0" borderId="31" xfId="1" applyFont="1" applyBorder="1" applyAlignment="1" applyProtection="1">
      <alignment horizontal="left" vertical="top" wrapText="1"/>
    </xf>
    <xf numFmtId="0" fontId="8" fillId="0" borderId="29" xfId="1" applyFont="1" applyBorder="1" applyAlignment="1" applyProtection="1">
      <alignment horizontal="left" vertical="top" wrapText="1"/>
    </xf>
    <xf numFmtId="0" fontId="8" fillId="0" borderId="0" xfId="1" applyFont="1" applyBorder="1" applyAlignment="1" applyProtection="1">
      <alignment horizontal="left" vertical="top" wrapText="1"/>
    </xf>
    <xf numFmtId="0" fontId="8" fillId="0" borderId="5" xfId="1" applyFont="1" applyBorder="1" applyAlignment="1" applyProtection="1">
      <alignment horizontal="left" vertical="top" wrapText="1"/>
    </xf>
    <xf numFmtId="0" fontId="8" fillId="0" borderId="10" xfId="1" applyFont="1" applyBorder="1" applyAlignment="1" applyProtection="1">
      <alignment horizontal="left" wrapText="1"/>
    </xf>
    <xf numFmtId="0" fontId="55" fillId="0" borderId="0" xfId="1" applyFont="1" applyFill="1" applyAlignment="1" applyProtection="1">
      <alignment horizontal="left" wrapText="1"/>
    </xf>
    <xf numFmtId="0" fontId="55" fillId="0" borderId="5" xfId="1" applyFont="1" applyFill="1" applyBorder="1" applyAlignment="1" applyProtection="1">
      <alignment horizontal="left" wrapText="1"/>
    </xf>
    <xf numFmtId="0" fontId="12" fillId="0" borderId="0" xfId="1" applyAlignment="1">
      <alignment horizontal="left" wrapText="1"/>
    </xf>
    <xf numFmtId="0" fontId="12" fillId="0" borderId="5" xfId="1" applyBorder="1" applyAlignment="1">
      <alignment horizontal="left" wrapText="1"/>
    </xf>
    <xf numFmtId="0" fontId="8" fillId="0" borderId="2" xfId="0" applyFont="1" applyBorder="1" applyAlignment="1" applyProtection="1">
      <alignment horizontal="left"/>
    </xf>
    <xf numFmtId="0" fontId="12" fillId="0" borderId="41" xfId="0" applyFont="1" applyBorder="1" applyAlignment="1" applyProtection="1">
      <alignment horizontal="center"/>
    </xf>
    <xf numFmtId="0" fontId="12" fillId="0" borderId="42" xfId="0" applyFont="1" applyBorder="1" applyAlignment="1" applyProtection="1">
      <alignment horizontal="center"/>
    </xf>
    <xf numFmtId="0" fontId="12" fillId="0" borderId="39" xfId="0" applyFont="1" applyBorder="1" applyAlignment="1" applyProtection="1">
      <alignment horizontal="center"/>
    </xf>
    <xf numFmtId="0" fontId="24" fillId="0" borderId="31" xfId="0" applyFont="1" applyBorder="1" applyAlignment="1" applyProtection="1">
      <alignment horizontal="left"/>
    </xf>
    <xf numFmtId="0" fontId="24" fillId="0" borderId="29" xfId="0" applyFont="1" applyBorder="1" applyAlignment="1" applyProtection="1">
      <alignment horizontal="left"/>
    </xf>
    <xf numFmtId="0" fontId="24" fillId="0" borderId="0" xfId="0" applyFont="1" applyAlignment="1" applyProtection="1">
      <alignment horizontal="left"/>
    </xf>
    <xf numFmtId="0" fontId="24" fillId="0" borderId="5" xfId="0" applyFont="1" applyBorder="1" applyAlignment="1" applyProtection="1">
      <alignment horizontal="left"/>
    </xf>
    <xf numFmtId="0" fontId="24" fillId="0" borderId="30" xfId="0" applyFont="1" applyBorder="1" applyAlignment="1" applyProtection="1">
      <alignment horizontal="left"/>
    </xf>
    <xf numFmtId="0" fontId="24" fillId="0" borderId="4" xfId="0" applyFont="1" applyBorder="1" applyAlignment="1" applyProtection="1">
      <alignment horizontal="left"/>
    </xf>
    <xf numFmtId="0" fontId="24" fillId="0" borderId="0" xfId="0" applyFont="1" applyBorder="1" applyAlignment="1" applyProtection="1">
      <alignment horizontal="left"/>
    </xf>
    <xf numFmtId="0" fontId="8" fillId="3" borderId="41" xfId="0" applyFont="1" applyFill="1" applyBorder="1" applyAlignment="1" applyProtection="1">
      <alignment horizontal="center"/>
    </xf>
    <xf numFmtId="0" fontId="8" fillId="3" borderId="42" xfId="0" applyFont="1" applyFill="1" applyBorder="1" applyAlignment="1" applyProtection="1">
      <alignment horizontal="center"/>
    </xf>
    <xf numFmtId="0" fontId="8" fillId="3" borderId="39" xfId="0" applyFont="1" applyFill="1" applyBorder="1" applyAlignment="1" applyProtection="1">
      <alignment horizontal="center"/>
    </xf>
    <xf numFmtId="0" fontId="24" fillId="0" borderId="10" xfId="0" applyFont="1" applyBorder="1" applyAlignment="1" applyProtection="1">
      <alignment horizontal="left"/>
    </xf>
    <xf numFmtId="0" fontId="24" fillId="0" borderId="11" xfId="0" applyFont="1" applyBorder="1" applyAlignment="1" applyProtection="1">
      <alignment horizontal="left"/>
    </xf>
    <xf numFmtId="0" fontId="24" fillId="0" borderId="9" xfId="0" applyFont="1" applyBorder="1" applyAlignment="1" applyProtection="1">
      <alignment horizontal="left"/>
    </xf>
    <xf numFmtId="0" fontId="12" fillId="0" borderId="0" xfId="0" applyFont="1" applyAlignment="1" applyProtection="1">
      <alignment horizontal="center"/>
    </xf>
    <xf numFmtId="0" fontId="12" fillId="0" borderId="4" xfId="0" applyFont="1" applyBorder="1" applyAlignment="1" applyProtection="1">
      <alignment horizontal="left"/>
    </xf>
    <xf numFmtId="0" fontId="12" fillId="0" borderId="0" xfId="0" applyFont="1" applyAlignment="1" applyProtection="1">
      <alignment horizontal="left"/>
    </xf>
    <xf numFmtId="0" fontId="12" fillId="0" borderId="5" xfId="0" applyFont="1" applyBorder="1" applyAlignment="1" applyProtection="1">
      <alignment horizontal="left"/>
    </xf>
    <xf numFmtId="0" fontId="13" fillId="0" borderId="4" xfId="0" applyFont="1" applyBorder="1" applyAlignment="1" applyProtection="1">
      <alignment horizontal="center"/>
    </xf>
    <xf numFmtId="0" fontId="13" fillId="0" borderId="0" xfId="0" applyFont="1" applyBorder="1" applyAlignment="1" applyProtection="1">
      <alignment horizontal="center"/>
    </xf>
    <xf numFmtId="0" fontId="13" fillId="0" borderId="5" xfId="0" applyFont="1" applyBorder="1" applyAlignment="1" applyProtection="1">
      <alignment horizontal="center"/>
    </xf>
    <xf numFmtId="0" fontId="12" fillId="0" borderId="9" xfId="0" applyFont="1" applyBorder="1" applyAlignment="1">
      <alignment horizontal="center"/>
    </xf>
    <xf numFmtId="0" fontId="0" fillId="0" borderId="26" xfId="0" applyBorder="1" applyAlignment="1">
      <alignment horizontal="center"/>
    </xf>
    <xf numFmtId="0" fontId="12" fillId="0" borderId="21" xfId="0" applyFont="1" applyBorder="1" applyAlignment="1">
      <alignment horizontal="center"/>
    </xf>
    <xf numFmtId="0" fontId="12" fillId="0" borderId="30" xfId="0" applyFont="1" applyBorder="1" applyAlignment="1">
      <alignment horizontal="center"/>
    </xf>
    <xf numFmtId="0" fontId="0" fillId="0" borderId="27" xfId="0" applyBorder="1" applyAlignment="1">
      <alignment horizontal="center"/>
    </xf>
    <xf numFmtId="0" fontId="12" fillId="0" borderId="4" xfId="0" applyFont="1" applyBorder="1" applyAlignment="1">
      <alignment horizontal="center"/>
    </xf>
    <xf numFmtId="0" fontId="12" fillId="0" borderId="19" xfId="0" applyFont="1" applyBorder="1" applyAlignment="1">
      <alignment horizontal="center"/>
    </xf>
    <xf numFmtId="0" fontId="12" fillId="0" borderId="4" xfId="0" applyFont="1" applyBorder="1" applyAlignment="1">
      <alignment wrapText="1"/>
    </xf>
    <xf numFmtId="0" fontId="0" fillId="0" borderId="4" xfId="0" applyBorder="1" applyAlignment="1">
      <alignment wrapText="1"/>
    </xf>
    <xf numFmtId="0" fontId="12" fillId="0" borderId="0" xfId="0" applyFont="1" applyBorder="1" applyAlignment="1">
      <alignment wrapText="1"/>
    </xf>
    <xf numFmtId="0" fontId="0" fillId="0" borderId="0" xfId="0" applyBorder="1" applyAlignment="1">
      <alignment wrapText="1"/>
    </xf>
    <xf numFmtId="0" fontId="12" fillId="0" borderId="0" xfId="0" applyFont="1" applyAlignment="1">
      <alignment wrapText="1"/>
    </xf>
    <xf numFmtId="0" fontId="0" fillId="0" borderId="11" xfId="0" applyBorder="1" applyAlignment="1">
      <alignment wrapText="1"/>
    </xf>
    <xf numFmtId="0" fontId="0" fillId="0" borderId="9" xfId="0" applyBorder="1" applyAlignment="1">
      <alignment wrapText="1"/>
    </xf>
    <xf numFmtId="0" fontId="12" fillId="0" borderId="30" xfId="1" applyFont="1" applyBorder="1" applyAlignment="1">
      <alignment wrapText="1"/>
    </xf>
    <xf numFmtId="0" fontId="12" fillId="0" borderId="29" xfId="1" applyBorder="1" applyAlignment="1">
      <alignment wrapText="1"/>
    </xf>
    <xf numFmtId="0" fontId="12" fillId="0" borderId="4" xfId="1" applyBorder="1" applyAlignment="1">
      <alignment wrapText="1"/>
    </xf>
    <xf numFmtId="0" fontId="12" fillId="0" borderId="4" xfId="1" applyFont="1" applyBorder="1" applyAlignment="1">
      <alignment wrapText="1"/>
    </xf>
    <xf numFmtId="0" fontId="12" fillId="0" borderId="9" xfId="1" applyBorder="1" applyAlignment="1">
      <alignment wrapText="1"/>
    </xf>
    <xf numFmtId="0" fontId="12" fillId="0" borderId="11" xfId="1" applyBorder="1" applyAlignment="1">
      <alignment wrapText="1"/>
    </xf>
    <xf numFmtId="0" fontId="12" fillId="0" borderId="0" xfId="1" applyFont="1" applyAlignment="1">
      <alignment horizontal="left" wrapText="1"/>
    </xf>
    <xf numFmtId="0" fontId="12" fillId="0" borderId="5" xfId="1" applyFont="1" applyBorder="1" applyAlignment="1">
      <alignment horizontal="left" wrapText="1"/>
    </xf>
    <xf numFmtId="0" fontId="12" fillId="0" borderId="30" xfId="1" applyFont="1" applyBorder="1" applyAlignment="1">
      <alignment horizontal="left" wrapText="1"/>
    </xf>
    <xf numFmtId="0" fontId="12" fillId="0" borderId="31" xfId="1" applyFont="1" applyBorder="1" applyAlignment="1">
      <alignment horizontal="left" wrapText="1"/>
    </xf>
    <xf numFmtId="0" fontId="12" fillId="0" borderId="4" xfId="1" applyFont="1" applyBorder="1" applyAlignment="1">
      <alignment horizontal="left" wrapText="1"/>
    </xf>
    <xf numFmtId="0" fontId="12" fillId="0" borderId="0" xfId="1" applyFont="1" applyBorder="1" applyAlignment="1">
      <alignment horizontal="left" wrapText="1"/>
    </xf>
    <xf numFmtId="0" fontId="12" fillId="0" borderId="4" xfId="1" applyFont="1" applyBorder="1" applyAlignment="1">
      <alignment horizontal="left" vertical="top" wrapText="1"/>
    </xf>
    <xf numFmtId="0" fontId="12" fillId="0" borderId="0" xfId="1" applyFont="1" applyBorder="1" applyAlignment="1">
      <alignment horizontal="left" vertical="top" wrapText="1"/>
    </xf>
    <xf numFmtId="0" fontId="12" fillId="0" borderId="31" xfId="1" applyFont="1" applyBorder="1" applyAlignment="1">
      <alignment horizontal="left" vertical="top" wrapText="1"/>
    </xf>
    <xf numFmtId="0" fontId="12" fillId="0" borderId="29" xfId="1" applyFont="1" applyBorder="1" applyAlignment="1">
      <alignment horizontal="left" vertical="top" wrapText="1"/>
    </xf>
    <xf numFmtId="0" fontId="12" fillId="0" borderId="0" xfId="1" applyFont="1" applyAlignment="1">
      <alignment horizontal="left" vertical="top" wrapText="1"/>
    </xf>
    <xf numFmtId="0" fontId="12" fillId="0" borderId="5" xfId="1" applyFont="1" applyBorder="1" applyAlignment="1">
      <alignment horizontal="left" vertical="top" wrapText="1"/>
    </xf>
    <xf numFmtId="0" fontId="12" fillId="0" borderId="4" xfId="1" applyBorder="1" applyAlignment="1">
      <alignment horizontal="left" wrapText="1"/>
    </xf>
    <xf numFmtId="0" fontId="12" fillId="0" borderId="0" xfId="1" applyBorder="1" applyAlignment="1">
      <alignment horizontal="left" wrapText="1"/>
    </xf>
    <xf numFmtId="0" fontId="12" fillId="0" borderId="29" xfId="1" applyFont="1" applyBorder="1" applyAlignment="1">
      <alignment horizontal="left" wrapText="1"/>
    </xf>
    <xf numFmtId="0" fontId="24" fillId="0" borderId="15" xfId="1" applyFont="1" applyBorder="1" applyAlignment="1">
      <alignment horizontal="center" wrapText="1"/>
    </xf>
    <xf numFmtId="0" fontId="12" fillId="0" borderId="30" xfId="0" applyFont="1" applyBorder="1" applyAlignment="1" applyProtection="1">
      <alignment horizontal="center"/>
    </xf>
    <xf numFmtId="0" fontId="12" fillId="0" borderId="31" xfId="0" applyFont="1" applyBorder="1" applyAlignment="1" applyProtection="1">
      <alignment horizontal="center"/>
    </xf>
    <xf numFmtId="0" fontId="12" fillId="0" borderId="27" xfId="0" applyFont="1" applyBorder="1" applyAlignment="1" applyProtection="1">
      <alignment horizontal="center"/>
    </xf>
    <xf numFmtId="0" fontId="12" fillId="0" borderId="4" xfId="0" applyFont="1" applyBorder="1" applyAlignment="1" applyProtection="1">
      <alignment horizontal="center"/>
    </xf>
    <xf numFmtId="0" fontId="12" fillId="0" borderId="197" xfId="0" applyFont="1" applyBorder="1" applyAlignment="1" applyProtection="1">
      <alignment horizontal="center"/>
    </xf>
    <xf numFmtId="0" fontId="12" fillId="0" borderId="4" xfId="1" applyFont="1" applyBorder="1" applyAlignment="1" applyProtection="1">
      <alignment horizontal="left"/>
    </xf>
    <xf numFmtId="0" fontId="12" fillId="0" borderId="0" xfId="1" applyFont="1" applyBorder="1" applyAlignment="1" applyProtection="1">
      <alignment horizontal="left"/>
    </xf>
    <xf numFmtId="0" fontId="12" fillId="0" borderId="30" xfId="1" applyFont="1" applyBorder="1" applyAlignment="1" applyProtection="1">
      <alignment horizontal="center"/>
    </xf>
    <xf numFmtId="0" fontId="12" fillId="0" borderId="31" xfId="1" applyFont="1" applyBorder="1" applyAlignment="1" applyProtection="1">
      <alignment horizontal="center"/>
    </xf>
    <xf numFmtId="0" fontId="12" fillId="0" borderId="29" xfId="1" applyFont="1" applyBorder="1" applyAlignment="1" applyProtection="1">
      <alignment horizontal="center"/>
    </xf>
    <xf numFmtId="0" fontId="12" fillId="0" borderId="4" xfId="1" applyFont="1" applyBorder="1" applyAlignment="1" applyProtection="1">
      <alignment horizontal="center"/>
    </xf>
    <xf numFmtId="0" fontId="12" fillId="0" borderId="0" xfId="1" applyFont="1" applyBorder="1" applyAlignment="1" applyProtection="1">
      <alignment horizontal="center"/>
    </xf>
    <xf numFmtId="0" fontId="12" fillId="0" borderId="5" xfId="1" applyFont="1" applyBorder="1" applyAlignment="1" applyProtection="1">
      <alignment horizontal="center"/>
    </xf>
    <xf numFmtId="0" fontId="12" fillId="0" borderId="9" xfId="1" applyFont="1" applyBorder="1" applyAlignment="1" applyProtection="1">
      <alignment horizontal="center"/>
    </xf>
    <xf numFmtId="0" fontId="12" fillId="0" borderId="10" xfId="1" applyFont="1" applyBorder="1" applyAlignment="1" applyProtection="1">
      <alignment horizontal="center"/>
    </xf>
    <xf numFmtId="0" fontId="12" fillId="0" borderId="11" xfId="1" applyFont="1" applyBorder="1" applyAlignment="1" applyProtection="1">
      <alignment horizontal="center"/>
    </xf>
    <xf numFmtId="0" fontId="12" fillId="0" borderId="30" xfId="1" applyFont="1" applyBorder="1" applyAlignment="1" applyProtection="1">
      <alignment horizontal="left"/>
    </xf>
    <xf numFmtId="0" fontId="12" fillId="0" borderId="31" xfId="1" applyFont="1" applyBorder="1" applyAlignment="1" applyProtection="1">
      <alignment horizontal="left"/>
    </xf>
    <xf numFmtId="0" fontId="12" fillId="0" borderId="31" xfId="1" applyFont="1" applyBorder="1" applyAlignment="1" applyProtection="1"/>
    <xf numFmtId="0" fontId="12" fillId="0" borderId="29" xfId="1" applyFont="1" applyBorder="1" applyAlignment="1" applyProtection="1"/>
    <xf numFmtId="0" fontId="12" fillId="0" borderId="0" xfId="1" applyFont="1" applyAlignment="1" applyProtection="1"/>
    <xf numFmtId="0" fontId="12" fillId="0" borderId="5" xfId="1" applyFont="1" applyBorder="1" applyAlignment="1" applyProtection="1"/>
    <xf numFmtId="0" fontId="12" fillId="0" borderId="9" xfId="1" applyFont="1" applyBorder="1" applyAlignment="1" applyProtection="1">
      <alignment horizontal="left"/>
    </xf>
    <xf numFmtId="0" fontId="12" fillId="0" borderId="10" xfId="1" applyFont="1" applyBorder="1" applyAlignment="1" applyProtection="1">
      <alignment horizontal="left"/>
    </xf>
    <xf numFmtId="0" fontId="12" fillId="0" borderId="10" xfId="1" applyFont="1" applyBorder="1" applyAlignment="1" applyProtection="1"/>
    <xf numFmtId="0" fontId="12" fillId="0" borderId="11" xfId="1" applyFont="1" applyBorder="1" applyAlignment="1" applyProtection="1"/>
    <xf numFmtId="0" fontId="12" fillId="0" borderId="31" xfId="0" applyFont="1" applyBorder="1" applyAlignment="1" applyProtection="1">
      <alignment horizontal="left"/>
    </xf>
    <xf numFmtId="0" fontId="12" fillId="0" borderId="29" xfId="0" applyFont="1" applyBorder="1" applyAlignment="1" applyProtection="1">
      <alignment horizontal="left"/>
    </xf>
    <xf numFmtId="0" fontId="12" fillId="0" borderId="0" xfId="0" applyFont="1" applyAlignment="1">
      <alignment horizontal="left"/>
    </xf>
    <xf numFmtId="0" fontId="24" fillId="0" borderId="30" xfId="1" applyFont="1" applyBorder="1" applyAlignment="1" applyProtection="1">
      <alignment horizontal="left"/>
    </xf>
    <xf numFmtId="0" fontId="24" fillId="0" borderId="31" xfId="1" applyFont="1" applyBorder="1" applyAlignment="1" applyProtection="1">
      <alignment horizontal="left"/>
    </xf>
    <xf numFmtId="0" fontId="24" fillId="0" borderId="4" xfId="1" applyFont="1" applyBorder="1" applyAlignment="1" applyProtection="1">
      <alignment horizontal="left"/>
    </xf>
    <xf numFmtId="0" fontId="24" fillId="0" borderId="0" xfId="1" applyFont="1" applyBorder="1" applyAlignment="1" applyProtection="1">
      <alignment horizontal="left"/>
    </xf>
    <xf numFmtId="0" fontId="12" fillId="0" borderId="0" xfId="1" applyFont="1" applyFill="1" applyAlignment="1" applyProtection="1">
      <alignment horizontal="left"/>
    </xf>
    <xf numFmtId="0" fontId="12" fillId="0" borderId="0" xfId="1" applyFont="1" applyAlignment="1" applyProtection="1">
      <alignment horizontal="center"/>
    </xf>
    <xf numFmtId="0" fontId="12" fillId="0" borderId="19" xfId="1" applyFont="1" applyBorder="1" applyAlignment="1" applyProtection="1">
      <alignment horizontal="center"/>
    </xf>
    <xf numFmtId="0" fontId="12" fillId="0" borderId="25" xfId="1" applyFont="1" applyBorder="1" applyAlignment="1" applyProtection="1">
      <alignment horizontal="center"/>
    </xf>
    <xf numFmtId="0" fontId="12" fillId="0" borderId="21" xfId="1" applyFont="1" applyBorder="1" applyAlignment="1" applyProtection="1">
      <alignment horizontal="center"/>
    </xf>
    <xf numFmtId="0" fontId="12" fillId="0" borderId="26" xfId="1" applyFont="1" applyBorder="1" applyAlignment="1" applyProtection="1">
      <alignment horizontal="center"/>
    </xf>
    <xf numFmtId="0" fontId="12" fillId="0" borderId="0" xfId="1" applyFont="1" applyFill="1" applyAlignment="1">
      <alignment wrapText="1"/>
    </xf>
    <xf numFmtId="0" fontId="12" fillId="0" borderId="5" xfId="1" applyFont="1" applyFill="1" applyBorder="1" applyAlignment="1">
      <alignment wrapText="1"/>
    </xf>
    <xf numFmtId="0" fontId="12" fillId="0" borderId="10" xfId="1" applyFont="1" applyFill="1" applyBorder="1" applyAlignment="1">
      <alignment wrapText="1"/>
    </xf>
    <xf numFmtId="0" fontId="12" fillId="0" borderId="11" xfId="1" applyFont="1" applyFill="1" applyBorder="1" applyAlignment="1">
      <alignment wrapText="1"/>
    </xf>
    <xf numFmtId="0" fontId="12" fillId="0" borderId="30" xfId="0" applyFont="1" applyBorder="1" applyAlignment="1">
      <alignment wrapText="1"/>
    </xf>
    <xf numFmtId="37" fontId="12" fillId="0" borderId="0" xfId="0" applyNumberFormat="1" applyFont="1" applyAlignment="1" applyProtection="1">
      <alignment horizontal="center"/>
    </xf>
    <xf numFmtId="0" fontId="12" fillId="0" borderId="0" xfId="1" applyAlignment="1">
      <alignment horizontal="center"/>
    </xf>
    <xf numFmtId="0" fontId="12" fillId="0" borderId="44" xfId="1" applyFont="1" applyBorder="1" applyAlignment="1" applyProtection="1">
      <alignment horizontal="center"/>
    </xf>
    <xf numFmtId="0" fontId="12" fillId="0" borderId="181" xfId="1" applyFont="1" applyBorder="1" applyAlignment="1" applyProtection="1">
      <alignment horizontal="center"/>
    </xf>
    <xf numFmtId="0" fontId="12" fillId="0" borderId="220" xfId="1" applyFont="1" applyFill="1" applyBorder="1" applyAlignment="1" applyProtection="1">
      <alignment horizontal="center"/>
    </xf>
    <xf numFmtId="0" fontId="12" fillId="0" borderId="31" xfId="1" applyFont="1" applyFill="1" applyBorder="1" applyAlignment="1" applyProtection="1">
      <alignment horizontal="center"/>
    </xf>
    <xf numFmtId="0" fontId="12" fillId="0" borderId="29" xfId="1" applyFont="1" applyFill="1" applyBorder="1" applyAlignment="1" applyProtection="1">
      <alignment horizontal="center"/>
    </xf>
    <xf numFmtId="0" fontId="12" fillId="0" borderId="30" xfId="1" applyFont="1" applyFill="1" applyBorder="1" applyAlignment="1" applyProtection="1">
      <alignment horizontal="center"/>
    </xf>
    <xf numFmtId="0" fontId="12" fillId="0" borderId="217" xfId="1" applyFont="1" applyFill="1" applyBorder="1" applyAlignment="1" applyProtection="1">
      <alignment horizontal="center"/>
    </xf>
    <xf numFmtId="0" fontId="12" fillId="0" borderId="223" xfId="1" applyFont="1" applyBorder="1" applyAlignment="1" applyProtection="1">
      <alignment horizontal="center"/>
    </xf>
    <xf numFmtId="0" fontId="12" fillId="0" borderId="45" xfId="1" applyFont="1" applyBorder="1" applyAlignment="1" applyProtection="1">
      <alignment horizontal="center"/>
    </xf>
    <xf numFmtId="0" fontId="24" fillId="0" borderId="220" xfId="1" applyFont="1" applyBorder="1" applyAlignment="1" applyProtection="1">
      <alignment horizontal="center"/>
    </xf>
    <xf numFmtId="0" fontId="24" fillId="0" borderId="27" xfId="1" applyFont="1" applyBorder="1" applyAlignment="1" applyProtection="1">
      <alignment horizontal="center"/>
    </xf>
    <xf numFmtId="0" fontId="24" fillId="0" borderId="221" xfId="1" applyFont="1" applyBorder="1" applyAlignment="1" applyProtection="1">
      <alignment horizontal="center"/>
    </xf>
    <xf numFmtId="0" fontId="24" fillId="0" borderId="25" xfId="1" applyFont="1" applyBorder="1" applyAlignment="1" applyProtection="1">
      <alignment horizontal="center"/>
    </xf>
    <xf numFmtId="0" fontId="24" fillId="0" borderId="222" xfId="1" applyFont="1" applyBorder="1" applyAlignment="1" applyProtection="1">
      <alignment horizontal="center"/>
    </xf>
    <xf numFmtId="0" fontId="24" fillId="0" borderId="26" xfId="1" applyFont="1" applyBorder="1" applyAlignment="1" applyProtection="1">
      <alignment horizontal="center"/>
    </xf>
    <xf numFmtId="0" fontId="12" fillId="23" borderId="223" xfId="1" applyFont="1" applyFill="1" applyBorder="1" applyAlignment="1" applyProtection="1">
      <alignment horizontal="center"/>
    </xf>
    <xf numFmtId="0" fontId="12" fillId="23" borderId="45" xfId="1" applyFont="1" applyFill="1" applyBorder="1" applyAlignment="1" applyProtection="1">
      <alignment horizontal="center"/>
    </xf>
    <xf numFmtId="5" fontId="12" fillId="0" borderId="223" xfId="1" applyNumberFormat="1" applyFont="1" applyBorder="1" applyAlignment="1" applyProtection="1"/>
    <xf numFmtId="5" fontId="12" fillId="0" borderId="45" xfId="1" applyNumberFormat="1" applyFont="1" applyBorder="1" applyAlignment="1" applyProtection="1"/>
    <xf numFmtId="0" fontId="24" fillId="0" borderId="223" xfId="1" applyFont="1" applyBorder="1" applyAlignment="1" applyProtection="1">
      <alignment horizontal="center"/>
    </xf>
    <xf numFmtId="0" fontId="24" fillId="0" borderId="42" xfId="1" applyFont="1" applyBorder="1" applyAlignment="1" applyProtection="1">
      <alignment horizontal="center"/>
    </xf>
    <xf numFmtId="0" fontId="24" fillId="0" borderId="39" xfId="1" applyFont="1" applyBorder="1" applyAlignment="1" applyProtection="1">
      <alignment horizontal="center"/>
    </xf>
    <xf numFmtId="0" fontId="12" fillId="0" borderId="117" xfId="0" applyFont="1" applyBorder="1" applyAlignment="1" applyProtection="1"/>
    <xf numFmtId="0" fontId="12" fillId="0" borderId="149" xfId="0" applyFont="1" applyBorder="1" applyAlignment="1" applyProtection="1"/>
    <xf numFmtId="0" fontId="12" fillId="0" borderId="0" xfId="0" applyFont="1" applyBorder="1" applyAlignment="1" applyProtection="1"/>
    <xf numFmtId="0" fontId="12" fillId="0" borderId="81" xfId="0" applyFont="1" applyBorder="1" applyAlignment="1" applyProtection="1"/>
    <xf numFmtId="0" fontId="0" fillId="0" borderId="81" xfId="0" applyBorder="1" applyAlignment="1"/>
    <xf numFmtId="179" fontId="12" fillId="0" borderId="44" xfId="2" applyNumberFormat="1" applyFont="1" applyBorder="1" applyAlignment="1" applyProtection="1"/>
    <xf numFmtId="179" fontId="12" fillId="0" borderId="85" xfId="2" applyNumberFormat="1" applyFont="1" applyBorder="1" applyAlignment="1" applyProtection="1"/>
    <xf numFmtId="179" fontId="12" fillId="0" borderId="21" xfId="2" applyNumberFormat="1" applyFont="1" applyBorder="1" applyAlignment="1" applyProtection="1"/>
    <xf numFmtId="179" fontId="12" fillId="0" borderId="83" xfId="2" applyNumberFormat="1" applyFont="1" applyBorder="1" applyAlignment="1" applyProtection="1"/>
    <xf numFmtId="0" fontId="12" fillId="0" borderId="31" xfId="0" applyFont="1" applyBorder="1" applyAlignment="1" applyProtection="1"/>
    <xf numFmtId="0" fontId="12" fillId="0" borderId="111" xfId="0" applyFont="1" applyBorder="1" applyAlignment="1" applyProtection="1"/>
    <xf numFmtId="0" fontId="12" fillId="0" borderId="78" xfId="0" applyFont="1" applyBorder="1" applyAlignment="1" applyProtection="1">
      <alignment horizontal="left"/>
    </xf>
    <xf numFmtId="0" fontId="12" fillId="0" borderId="79" xfId="0" applyFont="1" applyBorder="1" applyAlignment="1" applyProtection="1">
      <alignment horizontal="left"/>
    </xf>
    <xf numFmtId="0" fontId="12" fillId="0" borderId="19" xfId="0" applyFont="1" applyBorder="1" applyAlignment="1" applyProtection="1">
      <alignment horizontal="center"/>
    </xf>
    <xf numFmtId="0" fontId="12" fillId="0" borderId="81" xfId="0" applyFont="1" applyBorder="1" applyAlignment="1" applyProtection="1">
      <alignment horizontal="center"/>
    </xf>
    <xf numFmtId="164" fontId="12" fillId="0" borderId="21" xfId="0" applyNumberFormat="1" applyFont="1" applyBorder="1" applyAlignment="1" applyProtection="1">
      <alignment horizontal="center"/>
    </xf>
    <xf numFmtId="164" fontId="12" fillId="0" borderId="83" xfId="0" applyNumberFormat="1" applyFont="1" applyBorder="1" applyAlignment="1" applyProtection="1">
      <alignment horizontal="center"/>
    </xf>
    <xf numFmtId="0" fontId="24" fillId="0" borderId="159" xfId="0" applyFont="1" applyBorder="1" applyAlignment="1" applyProtection="1">
      <alignment horizontal="center"/>
    </xf>
    <xf numFmtId="0" fontId="24" fillId="0" borderId="155" xfId="0" applyFont="1" applyBorder="1" applyAlignment="1" applyProtection="1">
      <alignment horizontal="center"/>
    </xf>
    <xf numFmtId="0" fontId="24" fillId="0" borderId="131" xfId="0" applyFont="1" applyBorder="1" applyAlignment="1" applyProtection="1">
      <alignment horizontal="center"/>
    </xf>
    <xf numFmtId="0" fontId="24" fillId="0" borderId="164" xfId="0" applyFont="1" applyBorder="1" applyAlignment="1" applyProtection="1">
      <alignment horizontal="center"/>
    </xf>
    <xf numFmtId="0" fontId="24" fillId="0" borderId="167" xfId="0" applyFont="1" applyBorder="1" applyAlignment="1" applyProtection="1">
      <alignment horizontal="center"/>
    </xf>
    <xf numFmtId="0" fontId="24" fillId="0" borderId="168" xfId="0" applyFont="1" applyBorder="1" applyAlignment="1" applyProtection="1">
      <alignment horizontal="center"/>
    </xf>
    <xf numFmtId="0" fontId="24" fillId="0" borderId="132" xfId="0" applyFont="1" applyBorder="1" applyAlignment="1" applyProtection="1">
      <alignment horizontal="center"/>
    </xf>
    <xf numFmtId="0" fontId="61" fillId="0" borderId="166" xfId="0" applyFont="1" applyBorder="1" applyAlignment="1">
      <alignment horizontal="center"/>
    </xf>
    <xf numFmtId="0" fontId="0" fillId="0" borderId="92" xfId="0" applyBorder="1" applyAlignment="1"/>
    <xf numFmtId="0" fontId="12" fillId="0" borderId="97" xfId="0" applyFont="1" applyBorder="1" applyAlignment="1" applyProtection="1">
      <alignment horizontal="center"/>
    </xf>
    <xf numFmtId="0" fontId="12" fillId="0" borderId="161" xfId="0" applyFont="1" applyBorder="1" applyAlignment="1" applyProtection="1">
      <alignment horizontal="center"/>
    </xf>
    <xf numFmtId="0" fontId="0" fillId="0" borderId="83" xfId="0" applyBorder="1" applyAlignment="1"/>
    <xf numFmtId="179" fontId="12" fillId="0" borderId="44" xfId="2" applyNumberFormat="1" applyFont="1" applyFill="1" applyBorder="1" applyAlignment="1" applyProtection="1"/>
    <xf numFmtId="179" fontId="12" fillId="0" borderId="85" xfId="2" applyNumberFormat="1" applyFont="1" applyFill="1" applyBorder="1" applyAlignment="1" applyProtection="1"/>
    <xf numFmtId="0" fontId="12" fillId="0" borderId="32" xfId="0" applyFont="1" applyBorder="1" applyAlignment="1" applyProtection="1"/>
    <xf numFmtId="0" fontId="0" fillId="0" borderId="86" xfId="0" applyBorder="1" applyAlignment="1"/>
    <xf numFmtId="0" fontId="12" fillId="0" borderId="21" xfId="0" applyFont="1" applyBorder="1" applyAlignment="1" applyProtection="1"/>
    <xf numFmtId="0" fontId="0" fillId="0" borderId="136" xfId="0" applyBorder="1" applyAlignment="1"/>
    <xf numFmtId="0" fontId="12" fillId="0" borderId="112" xfId="0" applyFont="1" applyBorder="1" applyAlignment="1" applyProtection="1"/>
    <xf numFmtId="0" fontId="12" fillId="0" borderId="97" xfId="0" applyFont="1" applyBorder="1" applyAlignment="1" applyProtection="1"/>
    <xf numFmtId="0" fontId="0" fillId="0" borderId="142" xfId="0" applyBorder="1" applyAlignment="1"/>
    <xf numFmtId="0" fontId="12" fillId="0" borderId="169" xfId="0" applyFont="1" applyBorder="1" applyAlignment="1" applyProtection="1"/>
    <xf numFmtId="0" fontId="12" fillId="0" borderId="170" xfId="0" applyFont="1" applyBorder="1" applyAlignment="1" applyProtection="1"/>
    <xf numFmtId="0" fontId="12" fillId="0" borderId="44" xfId="0" applyFont="1" applyBorder="1" applyAlignment="1" applyProtection="1"/>
    <xf numFmtId="0" fontId="12" fillId="0" borderId="133" xfId="0" applyFont="1" applyBorder="1" applyAlignment="1" applyProtection="1"/>
    <xf numFmtId="0" fontId="12" fillId="0" borderId="136" xfId="0" applyFont="1" applyBorder="1" applyAlignment="1" applyProtection="1"/>
    <xf numFmtId="0" fontId="12" fillId="0" borderId="78" xfId="0" applyFont="1" applyBorder="1" applyAlignment="1" applyProtection="1">
      <alignment horizontal="center"/>
    </xf>
    <xf numFmtId="0" fontId="0" fillId="0" borderId="75" xfId="0" applyBorder="1" applyAlignment="1">
      <alignment horizontal="center"/>
    </xf>
    <xf numFmtId="0" fontId="0" fillId="0" borderId="79" xfId="0" applyBorder="1" applyAlignment="1">
      <alignment horizontal="center"/>
    </xf>
    <xf numFmtId="0" fontId="0" fillId="0" borderId="81" xfId="0" applyBorder="1" applyAlignment="1">
      <alignment horizontal="center"/>
    </xf>
    <xf numFmtId="0" fontId="0" fillId="0" borderId="158" xfId="0" applyBorder="1" applyAlignment="1"/>
    <xf numFmtId="0" fontId="12" fillId="0" borderId="44" xfId="0" applyFont="1" applyFill="1" applyBorder="1" applyAlignment="1" applyProtection="1"/>
    <xf numFmtId="0" fontId="12" fillId="0" borderId="133" xfId="0" applyFont="1" applyFill="1" applyBorder="1" applyAlignment="1" applyProtection="1"/>
    <xf numFmtId="164" fontId="12" fillId="0" borderId="332" xfId="0" applyNumberFormat="1" applyFont="1" applyBorder="1" applyAlignment="1" applyProtection="1">
      <alignment horizontal="center"/>
    </xf>
    <xf numFmtId="164" fontId="12" fillId="0" borderId="322" xfId="0" applyNumberFormat="1" applyFont="1" applyBorder="1" applyAlignment="1" applyProtection="1">
      <alignment horizontal="center"/>
    </xf>
    <xf numFmtId="0" fontId="12" fillId="0" borderId="332" xfId="0" applyFont="1" applyBorder="1" applyAlignment="1" applyProtection="1">
      <alignment horizontal="center"/>
    </xf>
    <xf numFmtId="0" fontId="12" fillId="0" borderId="352" xfId="0" applyFont="1" applyBorder="1" applyAlignment="1" applyProtection="1">
      <alignment horizontal="center"/>
    </xf>
    <xf numFmtId="0" fontId="13" fillId="0" borderId="0" xfId="0" applyFont="1" applyAlignment="1" applyProtection="1">
      <alignment horizontal="center"/>
    </xf>
    <xf numFmtId="0" fontId="13" fillId="0" borderId="61" xfId="0" applyFont="1" applyBorder="1" applyAlignment="1" applyProtection="1">
      <alignment horizontal="center"/>
    </xf>
    <xf numFmtId="0" fontId="13" fillId="0" borderId="59" xfId="0" applyFont="1" applyBorder="1" applyAlignment="1" applyProtection="1">
      <alignment horizontal="center"/>
    </xf>
    <xf numFmtId="0" fontId="13" fillId="0" borderId="60" xfId="0" applyFont="1" applyBorder="1" applyAlignment="1" applyProtection="1">
      <alignment horizontal="center"/>
    </xf>
    <xf numFmtId="0" fontId="12" fillId="0" borderId="135" xfId="0" applyFont="1" applyBorder="1" applyAlignment="1" applyProtection="1">
      <alignment horizontal="center"/>
    </xf>
    <xf numFmtId="0" fontId="12" fillId="0" borderId="106" xfId="0" applyFont="1" applyBorder="1" applyAlignment="1" applyProtection="1">
      <alignment horizontal="center"/>
    </xf>
    <xf numFmtId="0" fontId="12" fillId="0" borderId="171" xfId="0" applyFont="1" applyBorder="1" applyAlignment="1" applyProtection="1">
      <alignment horizontal="center"/>
    </xf>
    <xf numFmtId="0" fontId="61" fillId="0" borderId="159" xfId="0" applyFont="1" applyBorder="1" applyAlignment="1">
      <alignment horizontal="center"/>
    </xf>
    <xf numFmtId="0" fontId="61" fillId="0" borderId="155" xfId="0" applyFont="1" applyBorder="1" applyAlignment="1">
      <alignment horizontal="center"/>
    </xf>
    <xf numFmtId="0" fontId="61" fillId="0" borderId="131" xfId="0" applyFont="1" applyBorder="1" applyAlignment="1">
      <alignment horizontal="center"/>
    </xf>
    <xf numFmtId="0" fontId="12" fillId="0" borderId="87" xfId="0" applyFont="1" applyBorder="1" applyAlignment="1" applyProtection="1">
      <alignment horizontal="center"/>
    </xf>
    <xf numFmtId="0" fontId="12" fillId="0" borderId="88" xfId="0" applyFont="1" applyBorder="1" applyAlignment="1" applyProtection="1">
      <alignment horizontal="center"/>
    </xf>
    <xf numFmtId="0" fontId="12" fillId="0" borderId="89" xfId="0" applyFont="1" applyBorder="1" applyAlignment="1" applyProtection="1">
      <alignment horizontal="center"/>
    </xf>
  </cellXfs>
  <cellStyles count="31884">
    <cellStyle name="_x0013_" xfId="7"/>
    <cellStyle name="------------------" xfId="8"/>
    <cellStyle name=" " xfId="9"/>
    <cellStyle name="          _x000d__x000a_386grabber=VGA.3GR_x000d__x000a_" xfId="10"/>
    <cellStyle name=" 1" xfId="11"/>
    <cellStyle name="_x000a_bidires=100_x000d_" xfId="12"/>
    <cellStyle name="# ##0" xfId="13"/>
    <cellStyle name="# ##0,0" xfId="14"/>
    <cellStyle name="$" xfId="15"/>
    <cellStyle name="$ &amp; ¢" xfId="16"/>
    <cellStyle name="$0,000" xfId="17"/>
    <cellStyle name="$0,000 2" xfId="18"/>
    <cellStyle name="$0,000 3" xfId="19"/>
    <cellStyle name="$0,000.0" xfId="20"/>
    <cellStyle name="$0,000.0 2" xfId="21"/>
    <cellStyle name="$0,000.0 3" xfId="22"/>
    <cellStyle name="$0,000.00" xfId="23"/>
    <cellStyle name="$0,000.00 2" xfId="24"/>
    <cellStyle name="$0,000.00 3" xfId="25"/>
    <cellStyle name="$0,000.000" xfId="26"/>
    <cellStyle name="%" xfId="27"/>
    <cellStyle name="%_Comverse 2004 Income Tax Review Wkbk (Import)" xfId="28"/>
    <cellStyle name="%_Convatec Income Tax Review Wkbk (FINAL)" xfId="29"/>
    <cellStyle name=".Comma" xfId="30"/>
    <cellStyle name=".Currency" xfId="31"/>
    <cellStyle name=";;;" xfId="32"/>
    <cellStyle name="??" xfId="33"/>
    <cellStyle name="?? [0.00]_laroux" xfId="34"/>
    <cellStyle name="?? [0]_??" xfId="35"/>
    <cellStyle name="???? [0.00]_laroux" xfId="36"/>
    <cellStyle name="?????_laroux" xfId="37"/>
    <cellStyle name="????_laroux" xfId="38"/>
    <cellStyle name="??_?.????" xfId="39"/>
    <cellStyle name="__ [0]___" xfId="40"/>
    <cellStyle name="__ [0]____" xfId="41"/>
    <cellStyle name="__ [0]______" xfId="42"/>
    <cellStyle name="__ [0]__________" xfId="43"/>
    <cellStyle name="__ [0]___________ClearSky_AEP_Min_04.04.02_Bank" xfId="44"/>
    <cellStyle name="__ [0]___________ClearSky_AEP_Min_04.04.02_Bank_Hereford Closing Model Expected 8-16-07AS with 85% WDGS" xfId="45"/>
    <cellStyle name="__ [0]___________Clearsky_internal_050301" xfId="46"/>
    <cellStyle name="__ [0]___________Clearsky_internal_050301_1" xfId="47"/>
    <cellStyle name="__ [0]___________Clearsky_internal_050301_Hereford Closing Model Expected 8-16-07AS with 85% WDGS" xfId="48"/>
    <cellStyle name="__ [0]___________Clearsky_internal_070201" xfId="49"/>
    <cellStyle name="__ [0]___________Clearsky_internal_070201.xls Chart 2" xfId="50"/>
    <cellStyle name="__ [0]___________Clearsky_internal_070201_1" xfId="51"/>
    <cellStyle name="__ [0]___________Clearsky_internal_070201_Clearsky_internal_070201" xfId="52"/>
    <cellStyle name="__ [0]___________Clearsky_internal_070201_Clearsky_Outside_070201.xls Chart 2" xfId="53"/>
    <cellStyle name="__ [0]___________Clearsky_internal_070201_Hereford Closing Model Expected 8-16-07AS with 85% WDGS" xfId="54"/>
    <cellStyle name="__ [0]___________Clearsky_Outside_070201.xls Chart 2" xfId="55"/>
    <cellStyle name="__ [0]_______ClearSky_AEP_Min_04.04.02_Bank" xfId="56"/>
    <cellStyle name="__ [0]_______ClearSky_AEP_Min_04.04.02_Bank_Hereford Closing Model Expected 8-16-07AS with 85% WDGS" xfId="57"/>
    <cellStyle name="__ [0]_______Clearsky_internal_050301" xfId="58"/>
    <cellStyle name="__ [0]_______Clearsky_internal_050301_Hereford Closing Model Expected 8-16-07AS with 85% WDGS" xfId="59"/>
    <cellStyle name="__ [0]_______Clearsky_internal_070201" xfId="60"/>
    <cellStyle name="__ [0]_______Clearsky_internal_070201.xls Chart 2" xfId="61"/>
    <cellStyle name="__ [0]_______Clearsky_internal_070201.xls Chart 2_Hereford Closing Model Expected 8-16-07AS with 85% WDGS" xfId="62"/>
    <cellStyle name="__ [0]_______Clearsky_internal_070201_Hereford Closing Model Expected 8-16-07AS with 85% WDGS" xfId="63"/>
    <cellStyle name="__ [0]_______Clearsky_Outside_070201.xls Chart 2" xfId="64"/>
    <cellStyle name="__ [0]_______Clearsky_Outside_070201.xls Chart 2_Hereford Closing Model Expected 8-16-07AS with 85% WDGS" xfId="65"/>
    <cellStyle name="__ [0]_____ClearSky_AEP_Min_04.04.02_Bank" xfId="66"/>
    <cellStyle name="__ [0]_____ClearSky_AEP_Min_04.04.02_Bank_Hereford Closing Model Expected 8-16-07AS with 85% WDGS" xfId="67"/>
    <cellStyle name="__ [0]_____Clearsky_internal_050301" xfId="68"/>
    <cellStyle name="__ [0]_____Clearsky_internal_050301_1" xfId="69"/>
    <cellStyle name="__ [0]_____Clearsky_internal_050301_1_Hereford Closing Model Expected 8-16-07AS with 85% WDGS" xfId="70"/>
    <cellStyle name="__ [0]_____Clearsky_internal_070201" xfId="71"/>
    <cellStyle name="__ [0]_____Clearsky_internal_070201.xls Chart 2" xfId="72"/>
    <cellStyle name="__ [0]_____Clearsky_internal_070201.xls Chart 2_Hereford Closing Model Expected 8-16-07AS with 85% WDGS" xfId="73"/>
    <cellStyle name="__ [0]_____Clearsky_internal_070201_1" xfId="74"/>
    <cellStyle name="__ [0]_____Clearsky_internal_070201_1_Hereford Closing Model Expected 8-16-07AS with 85% WDGS" xfId="75"/>
    <cellStyle name="__ [0]_____Clearsky_internal_070201_Clearsky_internal_070201" xfId="76"/>
    <cellStyle name="__ [0]_____Clearsky_internal_070201_Clearsky_internal_070201_Hereford Closing Model Expected 8-16-07AS with 85% WDGS" xfId="77"/>
    <cellStyle name="__ [0]_____Clearsky_internal_070201_Clearsky_Outside_070201.xls Chart 2" xfId="78"/>
    <cellStyle name="__ [0]_____Clearsky_internal_070201_Clearsky_Outside_070201.xls Chart 2_Hereford Closing Model Expected 8-16-07AS with 85% WDGS" xfId="79"/>
    <cellStyle name="__ [0]_____Clearsky_Outside_070201.xls Chart 2" xfId="80"/>
    <cellStyle name="__ [0]_____Clearsky_Outside_070201.xls Chart 2_Hereford Closing Model Expected 8-16-07AS with 85% WDGS" xfId="81"/>
    <cellStyle name="__ [0]____ClearSky_AEP_Min_04.04.02_Bank" xfId="82"/>
    <cellStyle name="__ [0]____ClearSky_AEP_Min_04.04.02_Bank_Hereford Closing Model Expected 8-16-07AS with 85% WDGS" xfId="83"/>
    <cellStyle name="__ [0]____Clearsky_internal_050301" xfId="84"/>
    <cellStyle name="__ [0]____Clearsky_internal_050301_Hereford Closing Model Expected 8-16-07AS with 85% WDGS" xfId="85"/>
    <cellStyle name="__ [0]____Clearsky_internal_070201" xfId="86"/>
    <cellStyle name="__ [0]____Clearsky_internal_070201.xls Chart 2" xfId="87"/>
    <cellStyle name="__ [0]____Clearsky_internal_070201.xls Chart 2_Hereford Closing Model Expected 8-16-07AS with 85% WDGS" xfId="88"/>
    <cellStyle name="__ [0]____Clearsky_internal_070201_Hereford Closing Model Expected 8-16-07AS with 85% WDGS" xfId="89"/>
    <cellStyle name="__ [0]____Clearsky_Outside_070201.xls Chart 2" xfId="90"/>
    <cellStyle name="__ [0]____Clearsky_Outside_070201.xls Chart 2_Hereford Closing Model Expected 8-16-07AS with 85% WDGS" xfId="91"/>
    <cellStyle name="__ [0]_94___" xfId="92"/>
    <cellStyle name="__ [0]_94____ClearSky_AEP_Min_04.04.02_Bank" xfId="93"/>
    <cellStyle name="__ [0]_94____ClearSky_AEP_Min_04.04.02_Bank_Hereford Closing Model Expected 8-16-07AS with 85% WDGS" xfId="94"/>
    <cellStyle name="__ [0]_94____Clearsky_internal_050301" xfId="95"/>
    <cellStyle name="__ [0]_94____Clearsky_internal_050301_Hereford Closing Model Expected 8-16-07AS with 85% WDGS" xfId="96"/>
    <cellStyle name="__ [0]_94____Clearsky_internal_070201" xfId="97"/>
    <cellStyle name="__ [0]_94____Clearsky_internal_070201.xls Chart 2" xfId="98"/>
    <cellStyle name="__ [0]_94____Clearsky_internal_070201.xls Chart 2_Hereford Closing Model Expected 8-16-07AS with 85% WDGS" xfId="99"/>
    <cellStyle name="__ [0]_94____Clearsky_internal_070201_Clearsky_Outside_070201.xls Chart 2" xfId="100"/>
    <cellStyle name="__ [0]_94____Clearsky_internal_070201_Clearsky_Outside_070201.xls Chart 2_Hereford Closing Model Expected 8-16-07AS with 85% WDGS" xfId="101"/>
    <cellStyle name="__ [0]_94____Clearsky_internal_070201_Hereford Closing Model Expected 8-16-07AS with 85% WDGS" xfId="102"/>
    <cellStyle name="__ [0]_94____Clearsky_Outside_070201.xls Chart 2" xfId="103"/>
    <cellStyle name="__ [0]_94____Clearsky_Outside_070201.xls Chart 2_Hereford Closing Model Expected 8-16-07AS with 85% WDGS" xfId="104"/>
    <cellStyle name="__ [0]_94____Hereford Closing Model Expected 8-16-07AS with 85% WDGS" xfId="105"/>
    <cellStyle name="__ [0]_dimon" xfId="106"/>
    <cellStyle name="__ [0]_form" xfId="107"/>
    <cellStyle name="__ [0]_form_ClearSky_AEP_Min_04.04.02_Bank" xfId="108"/>
    <cellStyle name="__ [0]_form_ClearSky_AEP_Min_04.04.02_Bank_Hereford Closing Model Expected 8-16-07AS with 85% WDGS" xfId="109"/>
    <cellStyle name="__ [0]_form_Clearsky_internal_050301" xfId="110"/>
    <cellStyle name="__ [0]_form_Clearsky_internal_050301_1" xfId="111"/>
    <cellStyle name="__ [0]_form_Clearsky_internal_050301_Hereford Closing Model Expected 8-16-07AS with 85% WDGS" xfId="112"/>
    <cellStyle name="__ [0]_form_Clearsky_internal_070201" xfId="113"/>
    <cellStyle name="__ [0]_form_Clearsky_internal_070201.xls Chart 2" xfId="114"/>
    <cellStyle name="__ [0]_form_Clearsky_internal_070201.xls Chart 2_Hereford Closing Model Expected 8-16-07AS with 85% WDGS" xfId="115"/>
    <cellStyle name="__ [0]_form_Clearsky_internal_070201_Clearsky_Outside_070201.xls Chart 2" xfId="116"/>
    <cellStyle name="__ [0]_form_Clearsky_internal_070201_Clearsky_Outside_070201.xls Chart 2_Hereford Closing Model Expected 8-16-07AS with 85% WDGS" xfId="117"/>
    <cellStyle name="__ [0]_form_Clearsky_Outside_070201.xls Chart 2" xfId="118"/>
    <cellStyle name="__ [0]_form_Clearsky_Outside_070201.xls Chart 2_Hereford Closing Model Expected 8-16-07AS with 85% WDGS" xfId="119"/>
    <cellStyle name="__ [0]_laroux" xfId="120"/>
    <cellStyle name="__ [0]_laroux_1" xfId="121"/>
    <cellStyle name="__ [0]_laroux_1_ClearSky_AEP_Min_04.04.02_Bank" xfId="122"/>
    <cellStyle name="__ [0]_laroux_1_Clearsky_internal_050301" xfId="123"/>
    <cellStyle name="__ [0]_laroux_1_Clearsky_internal_050301_1" xfId="124"/>
    <cellStyle name="__ [0]_laroux_1_Clearsky_internal_070201" xfId="125"/>
    <cellStyle name="__ [0]_laroux_1_Clearsky_internal_070201.xls Chart 2" xfId="126"/>
    <cellStyle name="__ [0]_laroux_1_Clearsky_internal_070201_1" xfId="127"/>
    <cellStyle name="__ [0]_laroux_1_Clearsky_Outside_070201.xls Chart 2" xfId="128"/>
    <cellStyle name="__ [0]_laroux_2" xfId="129"/>
    <cellStyle name="__ [0]_laroux_ClearSky_AEP_Min_04.04.02_Bank" xfId="130"/>
    <cellStyle name="__ [0]_laroux_ClearSky_AEP_Min_04.04.02_Bank_Hereford Closing Model Expected 8-16-07AS with 85% WDGS" xfId="131"/>
    <cellStyle name="__ [0]_laroux_Clearsky_internal_050301" xfId="132"/>
    <cellStyle name="__ [0]_laroux_Clearsky_internal_050301_Hereford Closing Model Expected 8-16-07AS with 85% WDGS" xfId="133"/>
    <cellStyle name="__ [0]_laroux_Clearsky_internal_070201" xfId="134"/>
    <cellStyle name="__ [0]_laroux_Clearsky_internal_070201.xls Chart 2" xfId="135"/>
    <cellStyle name="__ [0]_laroux_Clearsky_internal_070201.xls Chart 2_Hereford Closing Model Expected 8-16-07AS with 85% WDGS" xfId="136"/>
    <cellStyle name="__ [0]_laroux_Clearsky_internal_070201_1" xfId="137"/>
    <cellStyle name="__ [0]_laroux_Clearsky_internal_070201_Clearsky_Outside_070201.xls Chart 2" xfId="138"/>
    <cellStyle name="__ [0]_laroux_Clearsky_internal_070201_Hereford Closing Model Expected 8-16-07AS with 85% WDGS" xfId="139"/>
    <cellStyle name="__ [0]_laroux_Clearsky_Outside_070201.xls Chart 2" xfId="140"/>
    <cellStyle name="__ [0]_PERSONAL" xfId="141"/>
    <cellStyle name="__ [0]_PERSONAL_1" xfId="142"/>
    <cellStyle name="__ [0]_PERSONAL_1_ClearSky_AEP_Min_04.04.02_Bank" xfId="143"/>
    <cellStyle name="__ [0]_PERSONAL_1_Clearsky_internal_050301" xfId="144"/>
    <cellStyle name="__ [0]_PERSONAL_1_Clearsky_internal_070201" xfId="145"/>
    <cellStyle name="__ [0]_PERSONAL_1_Clearsky_internal_070201.xls Chart 2" xfId="146"/>
    <cellStyle name="__ [0]_PERSONAL_1_Clearsky_internal_070201.xls Chart 2_Hereford Closing Model Expected 8-16-07AS with 85% WDGS" xfId="147"/>
    <cellStyle name="__ [0]_PERSONAL_1_Clearsky_internal_070201_1" xfId="148"/>
    <cellStyle name="__ [0]_PERSONAL_1_Clearsky_internal_070201_1_Hereford Closing Model Expected 8-16-07AS with 85% WDGS" xfId="149"/>
    <cellStyle name="__ [0]_PERSONAL_1_Clearsky_internal_070201_Clearsky_internal_070201" xfId="150"/>
    <cellStyle name="__ [0]_PERSONAL_1_Clearsky_internal_070201_Clearsky_internal_070201_Hereford Closing Model Expected 8-16-07AS with 85% WDGS" xfId="151"/>
    <cellStyle name="__ [0]_PERSONAL_1_Clearsky_internal_070201_Clearsky_Outside_070201.xls Chart 2" xfId="152"/>
    <cellStyle name="__ [0]_PERSONAL_1_Clearsky_internal_070201_Clearsky_Outside_070201.xls Chart 2_Hereford Closing Model Expected 8-16-07AS with 85% WDGS" xfId="153"/>
    <cellStyle name="__ [0]_PERSONAL_1_Clearsky_Outside_070201.xls Chart 2" xfId="154"/>
    <cellStyle name="__ [0]_PERSONAL_1_Hereford Closing Model Expected 8-16-07AS with 85% WDGS" xfId="155"/>
    <cellStyle name="__ [0]_PERSONAL_2" xfId="156"/>
    <cellStyle name="__ [0]_PERSONAL_2_ClearSky_AEP_Min_04.04.02_Bank" xfId="157"/>
    <cellStyle name="__ [0]_PERSONAL_2_ClearSky_AEP_Min_04.04.02_Bank_Hereford Closing Model Expected 8-16-07AS with 85% WDGS" xfId="158"/>
    <cellStyle name="__ [0]_PERSONAL_2_Clearsky_internal_050301" xfId="159"/>
    <cellStyle name="__ [0]_PERSONAL_2_Clearsky_internal_050301_Hereford Closing Model Expected 8-16-07AS with 85% WDGS" xfId="160"/>
    <cellStyle name="__ [0]_PERSONAL_2_Clearsky_internal_070201" xfId="161"/>
    <cellStyle name="__ [0]_PERSONAL_2_Clearsky_internal_070201.xls Chart 2" xfId="162"/>
    <cellStyle name="__ [0]_PERSONAL_2_Clearsky_internal_070201_1" xfId="163"/>
    <cellStyle name="__ [0]_PERSONAL_2_Clearsky_internal_070201_1_Hereford Closing Model Expected 8-16-07AS with 85% WDGS" xfId="164"/>
    <cellStyle name="__ [0]_PERSONAL_2_Clearsky_internal_070201_Clearsky_internal_070201" xfId="165"/>
    <cellStyle name="__ [0]_PERSONAL_2_Clearsky_internal_070201_Clearsky_internal_070201_Hereford Closing Model Expected 8-16-07AS with 85% WDGS" xfId="166"/>
    <cellStyle name="__ [0]_PERSONAL_2_Clearsky_internal_070201_Clearsky_Outside_070201.xls Chart 2" xfId="167"/>
    <cellStyle name="__ [0]_PERSONAL_2_Clearsky_internal_070201_Clearsky_Outside_070201.xls Chart 2_Hereford Closing Model Expected 8-16-07AS with 85% WDGS" xfId="168"/>
    <cellStyle name="__ [0]_PERSONAL_2_Clearsky_Outside_070201.xls Chart 2" xfId="169"/>
    <cellStyle name="__ [0]_PERSONAL_2_Clearsky_Outside_070201.xls Chart 2_Hereford Closing Model Expected 8-16-07AS with 85% WDGS" xfId="170"/>
    <cellStyle name="__ [0]_PERSONAL_3" xfId="171"/>
    <cellStyle name="__ [0]_PERSONAL_ClearSky_AEP_Min_04.04.02_Bank" xfId="172"/>
    <cellStyle name="__ [0]_PERSONAL_ClearSky_AEP_Min_04.04.02_Bank_Hereford Closing Model Expected 8-16-07AS with 85% WDGS" xfId="173"/>
    <cellStyle name="__ [0]_PERSONAL_Clearsky_internal_050301" xfId="174"/>
    <cellStyle name="__ [0]_PERSONAL_Clearsky_internal_050301_Hereford Closing Model Expected 8-16-07AS with 85% WDGS" xfId="175"/>
    <cellStyle name="__ [0]_PERSONAL_Clearsky_internal_070201" xfId="176"/>
    <cellStyle name="__ [0]_PERSONAL_Clearsky_internal_070201.xls Chart 2" xfId="177"/>
    <cellStyle name="__ [0]_PERSONAL_Clearsky_internal_070201.xls Chart 2_Hereford Closing Model Expected 8-16-07AS with 85% WDGS" xfId="178"/>
    <cellStyle name="__ [0]_PERSONAL_Clearsky_internal_070201_1" xfId="179"/>
    <cellStyle name="__ [0]_PERSONAL_Clearsky_internal_070201_1_Hereford Closing Model Expected 8-16-07AS with 85% WDGS" xfId="180"/>
    <cellStyle name="__ [0]_PERSONAL_Clearsky_internal_070201_Clearsky_Outside_070201.xls Chart 2" xfId="181"/>
    <cellStyle name="__ [0]_PERSONAL_Clearsky_internal_070201_Clearsky_Outside_070201.xls Chart 2_Hereford Closing Model Expected 8-16-07AS with 85% WDGS" xfId="182"/>
    <cellStyle name="__ [0]_PERSONAL_Clearsky_internal_070201_Hereford Closing Model Expected 8-16-07AS with 85% WDGS" xfId="183"/>
    <cellStyle name="__ [0]_PERSONAL_Clearsky_Outside_070201.xls Chart 2" xfId="184"/>
    <cellStyle name="__ [0]_PERSONAL_Clearsky_Outside_070201.xls Chart 2_Hereford Closing Model Expected 8-16-07AS with 85% WDGS" xfId="185"/>
    <cellStyle name="__ [0]_PERSONAL_Hereford Closing Model Expected 8-16-07AS with 85% WDGS" xfId="186"/>
    <cellStyle name="__ [0]_Sheet2" xfId="187"/>
    <cellStyle name="__ [0]_Sheet2_Hereford Closing Model Expected 8-16-07AS with 85% WDGS" xfId="188"/>
    <cellStyle name="____.____" xfId="189"/>
    <cellStyle name="_____" xfId="190"/>
    <cellStyle name="______" xfId="191"/>
    <cellStyle name="_______" xfId="192"/>
    <cellStyle name="________" xfId="193"/>
    <cellStyle name="__________" xfId="194"/>
    <cellStyle name="____________" xfId="195"/>
    <cellStyle name="_____________ClearSky_AEP_Min_04.04.02_Bank" xfId="196"/>
    <cellStyle name="_____________ClearSky_AEP_Min_04.04.02_Bank_1" xfId="197"/>
    <cellStyle name="_____________ClearSky_AEP_Min_04.04.02_Bank_1_Hereford Closing Model Expected 8-16-07AS with 85% WDGS" xfId="198"/>
    <cellStyle name="_____________ClearSky_AEP_Min_04.04.02_Bank_Hereford Closing Model Expected 8-16-07AS with 85% WDGS" xfId="199"/>
    <cellStyle name="_____________Clearsky_internal_050301" xfId="200"/>
    <cellStyle name="_____________Clearsky_internal_050301_1" xfId="201"/>
    <cellStyle name="_____________Clearsky_internal_050301_1_Hereford Closing Model Expected 8-16-07AS with 85% WDGS" xfId="202"/>
    <cellStyle name="_____________Clearsky_internal_050301_2" xfId="203"/>
    <cellStyle name="_____________Clearsky_internal_050301_2_Hereford Closing Model Expected 8-16-07AS with 85% WDGS" xfId="204"/>
    <cellStyle name="_____________Clearsky_internal_070201" xfId="205"/>
    <cellStyle name="_____________Clearsky_internal_070201.xls Chart 2" xfId="206"/>
    <cellStyle name="_____________Clearsky_internal_070201.xls Chart 2_1" xfId="207"/>
    <cellStyle name="_____________Clearsky_internal_070201.xls Chart 2_1_Hereford Closing Model Expected 8-16-07AS with 85% WDGS" xfId="208"/>
    <cellStyle name="_____________Clearsky_internal_070201_1" xfId="209"/>
    <cellStyle name="_____________Clearsky_internal_070201_1_Hereford Closing Model Expected 8-16-07AS with 85% WDGS" xfId="210"/>
    <cellStyle name="_____________Clearsky_internal_070201_2" xfId="211"/>
    <cellStyle name="_____________Clearsky_internal_070201_2_Hereford Closing Model Expected 8-16-07AS with 85% WDGS" xfId="212"/>
    <cellStyle name="_____________Clearsky_Outside_070201.xls Chart 2" xfId="213"/>
    <cellStyle name="_____________Clearsky_Outside_070201.xls Chart 2_1" xfId="214"/>
    <cellStyle name="_____________Clearsky_Outside_070201.xls Chart 2_1_Hereford Closing Model Expected 8-16-07AS with 85% WDGS" xfId="215"/>
    <cellStyle name="_____________Clearsky_Outside_070201.xls Chart 2_Hereford Closing Model Expected 8-16-07AS with 85% WDGS" xfId="216"/>
    <cellStyle name="___________ClearSky_AEP_Min_04.04.02_Bank" xfId="217"/>
    <cellStyle name="___________Clearsky_internal_050301" xfId="218"/>
    <cellStyle name="___________Clearsky_internal_050301_1" xfId="219"/>
    <cellStyle name="___________Clearsky_internal_070201" xfId="220"/>
    <cellStyle name="___________Clearsky_internal_070201.xls Chart 2" xfId="221"/>
    <cellStyle name="___________Clearsky_internal_070201_1" xfId="222"/>
    <cellStyle name="___________Clearsky_Outside_070201.xls Chart 2" xfId="223"/>
    <cellStyle name="_________1" xfId="224"/>
    <cellStyle name="_________2" xfId="225"/>
    <cellStyle name="_________ClearSky_AEP_Min_04.04.02_Bank" xfId="226"/>
    <cellStyle name="_________ClearSky_AEP_Min_04.04.02_Bank_1" xfId="227"/>
    <cellStyle name="_________ClearSky_AEP_Min_04.04.02_Bank_1_Hereford Closing Model Expected 8-16-07AS with 85% WDGS" xfId="228"/>
    <cellStyle name="_________Clearsky_internal_050301" xfId="229"/>
    <cellStyle name="_________Clearsky_internal_050301_1" xfId="230"/>
    <cellStyle name="_________Clearsky_internal_050301_1_Hereford Closing Model Expected 8-16-07AS with 85% WDGS" xfId="231"/>
    <cellStyle name="_________Clearsky_internal_050301_2" xfId="232"/>
    <cellStyle name="_________Clearsky_internal_050301_2_Hereford Closing Model Expected 8-16-07AS with 85% WDGS" xfId="233"/>
    <cellStyle name="_________Clearsky_internal_070201" xfId="234"/>
    <cellStyle name="_________Clearsky_internal_070201.xls Chart 2" xfId="235"/>
    <cellStyle name="_________Clearsky_internal_070201.xls Chart 2_1" xfId="236"/>
    <cellStyle name="_________Clearsky_internal_070201.xls Chart 2_1_Hereford Closing Model Expected 8-16-07AS with 85% WDGS" xfId="237"/>
    <cellStyle name="_________Clearsky_internal_070201_1" xfId="238"/>
    <cellStyle name="_________Clearsky_internal_070201_1_Hereford Closing Model Expected 8-16-07AS with 85% WDGS" xfId="239"/>
    <cellStyle name="_________Clearsky_internal_070201_2" xfId="240"/>
    <cellStyle name="_________Clearsky_internal_070201_Hereford Closing Model Expected 8-16-07AS with 85% WDGS" xfId="241"/>
    <cellStyle name="_________Clearsky_Outside_070201.xls Chart 2" xfId="242"/>
    <cellStyle name="_________Clearsky_Outside_070201.xls Chart 2_1" xfId="243"/>
    <cellStyle name="_________Clearsky_Outside_070201.xls Chart 2_1_Hereford Closing Model Expected 8-16-07AS with 85% WDGS" xfId="244"/>
    <cellStyle name="_________Hereford Closing Model Expected 8-16-07AS with 85% WDGS" xfId="245"/>
    <cellStyle name="________1" xfId="246"/>
    <cellStyle name="_______ClearSky_AEP_Min_04.04.02_Bank" xfId="247"/>
    <cellStyle name="_______ClearSky_AEP_Min_04.04.02_Bank_1" xfId="248"/>
    <cellStyle name="_______ClearSky_AEP_Min_04.04.02_Bank_1_Hereford Closing Model Expected 8-16-07AS with 85% WDGS" xfId="249"/>
    <cellStyle name="_______ClearSky_AEP_Min_04.04.02_Bank_Hereford Closing Model Expected 8-16-07AS with 85% WDGS" xfId="250"/>
    <cellStyle name="_______Clearsky_internal_050301" xfId="251"/>
    <cellStyle name="_______Clearsky_internal_050301_1" xfId="252"/>
    <cellStyle name="_______Clearsky_internal_050301_1_Hereford Closing Model Expected 8-16-07AS with 85% WDGS" xfId="253"/>
    <cellStyle name="_______Clearsky_internal_050301_Hereford Closing Model Expected 8-16-07AS with 85% WDGS" xfId="254"/>
    <cellStyle name="_______Clearsky_internal_070201" xfId="255"/>
    <cellStyle name="_______Clearsky_internal_070201.xls Chart 2" xfId="256"/>
    <cellStyle name="_______Clearsky_internal_070201.xls Chart 2_1" xfId="257"/>
    <cellStyle name="_______Clearsky_internal_070201.xls Chart 2_1_Hereford Closing Model Expected 8-16-07AS with 85% WDGS" xfId="258"/>
    <cellStyle name="_______Clearsky_internal_070201.xls Chart 2_Hereford Closing Model Expected 8-16-07AS with 85% WDGS" xfId="259"/>
    <cellStyle name="_______Clearsky_internal_070201_1" xfId="260"/>
    <cellStyle name="_______Clearsky_internal_070201_1_Hereford Closing Model Expected 8-16-07AS with 85% WDGS" xfId="261"/>
    <cellStyle name="_______Clearsky_internal_070201_Hereford Closing Model Expected 8-16-07AS with 85% WDGS" xfId="262"/>
    <cellStyle name="_______Clearsky_Outside_070201.xls Chart 2" xfId="263"/>
    <cellStyle name="_______Clearsky_Outside_070201.xls Chart 2_1" xfId="264"/>
    <cellStyle name="_______Clearsky_Outside_070201.xls Chart 2_1_Hereford Closing Model Expected 8-16-07AS with 85% WDGS" xfId="265"/>
    <cellStyle name="_______Clearsky_Outside_070201.xls Chart 2_Hereford Closing Model Expected 8-16-07AS with 85% WDGS" xfId="266"/>
    <cellStyle name="______1" xfId="267"/>
    <cellStyle name="______ClearSky_AEP_Min_04.04.02_Bank" xfId="268"/>
    <cellStyle name="______ClearSky_AEP_Min_04.04.02_Bank_1" xfId="269"/>
    <cellStyle name="______ClearSky_AEP_Min_04.04.02_Bank_2" xfId="270"/>
    <cellStyle name="______ClearSky_AEP_Min_04.04.02_Bank_2_Hereford Closing Model Expected 8-16-07AS with 85% WDGS" xfId="271"/>
    <cellStyle name="______ClearSky_AEP_Min_04.04.02_Bank_Hereford Closing Model Expected 8-16-07AS with 85% WDGS" xfId="272"/>
    <cellStyle name="______Clearsky_internal_050301" xfId="273"/>
    <cellStyle name="______Clearsky_internal_050301_1" xfId="274"/>
    <cellStyle name="______Clearsky_internal_050301_2" xfId="275"/>
    <cellStyle name="______Clearsky_internal_050301_2_Hereford Closing Model Expected 8-16-07AS with 85% WDGS" xfId="276"/>
    <cellStyle name="______Clearsky_internal_050301_3" xfId="277"/>
    <cellStyle name="______Clearsky_internal_050301_Hereford Closing Model Expected 8-16-07AS with 85% WDGS" xfId="278"/>
    <cellStyle name="______Clearsky_internal_070201" xfId="279"/>
    <cellStyle name="______Clearsky_internal_070201.xls Chart 2" xfId="280"/>
    <cellStyle name="______Clearsky_internal_070201.xls Chart 2_1" xfId="281"/>
    <cellStyle name="______Clearsky_internal_070201.xls Chart 2_1_Hereford Closing Model Expected 8-16-07AS with 85% WDGS" xfId="282"/>
    <cellStyle name="______Clearsky_internal_070201.xls Chart 2_2" xfId="283"/>
    <cellStyle name="______Clearsky_internal_070201_1" xfId="284"/>
    <cellStyle name="______Clearsky_internal_070201_1_Hereford Closing Model Expected 8-16-07AS with 85% WDGS" xfId="285"/>
    <cellStyle name="______Clearsky_internal_070201_2" xfId="286"/>
    <cellStyle name="______Clearsky_internal_070201_2_Clearsky_Outside_070201.xls Chart 2" xfId="287"/>
    <cellStyle name="______Clearsky_internal_070201_2_Clearsky_Outside_070201.xls Chart 2_Hereford Closing Model Expected 8-16-07AS with 85% WDGS" xfId="288"/>
    <cellStyle name="______Clearsky_internal_070201_3" xfId="289"/>
    <cellStyle name="______Clearsky_internal_070201_3_Hereford Closing Model Expected 8-16-07AS with 85% WDGS" xfId="290"/>
    <cellStyle name="______Clearsky_internal_070201_Clearsky_internal_070201" xfId="291"/>
    <cellStyle name="______Clearsky_internal_070201_Clearsky_Outside_070201.xls Chart 2" xfId="292"/>
    <cellStyle name="______Clearsky_Outside_070201.xls Chart 2" xfId="293"/>
    <cellStyle name="______Clearsky_Outside_070201.xls Chart 2_1" xfId="294"/>
    <cellStyle name="______Clearsky_Outside_070201.xls Chart 2_1_Hereford Closing Model Expected 8-16-07AS with 85% WDGS" xfId="295"/>
    <cellStyle name="______Clearsky_Outside_070201.xls Chart 2_2" xfId="296"/>
    <cellStyle name="______Clearsky_Outside_070201.xls Chart 2_2_Hereford Closing Model Expected 8-16-07AS with 85% WDGS" xfId="297"/>
    <cellStyle name="___94___" xfId="298"/>
    <cellStyle name="___94____ClearSky_AEP_Min_04.04.02_Bank" xfId="299"/>
    <cellStyle name="___94____Clearsky_internal_050301" xfId="300"/>
    <cellStyle name="___94____Clearsky_internal_050301_1" xfId="301"/>
    <cellStyle name="___94____Clearsky_internal_050301_Hereford Closing Model Expected 8-16-07AS with 85% WDGS" xfId="302"/>
    <cellStyle name="___94____Clearsky_internal_070201" xfId="303"/>
    <cellStyle name="___94____Clearsky_internal_070201.xls Chart 2" xfId="304"/>
    <cellStyle name="___94____Clearsky_internal_070201.xls Chart 2_Hereford Closing Model Expected 8-16-07AS with 85% WDGS" xfId="305"/>
    <cellStyle name="___94____Clearsky_internal_070201_1" xfId="306"/>
    <cellStyle name="___94____Clearsky_internal_070201_Clearsky_Outside_070201.xls Chart 2" xfId="307"/>
    <cellStyle name="___94____Clearsky_internal_070201_Hereford Closing Model Expected 8-16-07AS with 85% WDGS" xfId="308"/>
    <cellStyle name="___94____Clearsky_Outside_070201.xls Chart 2" xfId="309"/>
    <cellStyle name="___94____Hereford Closing Model Expected 8-16-07AS with 85% WDGS" xfId="310"/>
    <cellStyle name="___97___" xfId="311"/>
    <cellStyle name="___970120" xfId="312"/>
    <cellStyle name="___BEBU_GI" xfId="313"/>
    <cellStyle name="___dimon" xfId="314"/>
    <cellStyle name="___dimon_ClearSky_AEP_Min_04.04.02_Bank" xfId="315"/>
    <cellStyle name="___dimon_ClearSky_AEP_Min_04.04.02_Bank_Hereford Closing Model Expected 8-16-07AS with 85% WDGS" xfId="316"/>
    <cellStyle name="___dimon_Clearsky_internal_050301" xfId="317"/>
    <cellStyle name="___dimon_Clearsky_internal_070201" xfId="318"/>
    <cellStyle name="___dimon_Clearsky_internal_070201.xls Chart 2" xfId="319"/>
    <cellStyle name="___dimon_Clearsky_internal_070201_1" xfId="320"/>
    <cellStyle name="___dimon_Clearsky_internal_070201_Hereford Closing Model Expected 8-16-07AS with 85% WDGS" xfId="321"/>
    <cellStyle name="___dimon_Clearsky_Outside_070201.xls Chart 2" xfId="322"/>
    <cellStyle name="___dimon_Clearsky_Outside_070201.xls Chart 2_Hereford Closing Model Expected 8-16-07AS with 85% WDGS" xfId="323"/>
    <cellStyle name="___form" xfId="324"/>
    <cellStyle name="___form_ClearSky_AEP_Min_04.04.02_Bank" xfId="325"/>
    <cellStyle name="___form_ClearSky_AEP_Min_04.04.02_Bank_1" xfId="326"/>
    <cellStyle name="___form_ClearSky_AEP_Min_04.04.02_Bank_1_Hereford Closing Model Expected 8-16-07AS with 85% WDGS" xfId="327"/>
    <cellStyle name="___form_ClearSky_AEP_Min_04.04.02_Bank_Hereford Closing Model Expected 8-16-07AS with 85% WDGS" xfId="328"/>
    <cellStyle name="___form_Clearsky_internal_050301" xfId="329"/>
    <cellStyle name="___form_Clearsky_internal_050301_1" xfId="330"/>
    <cellStyle name="___form_Clearsky_internal_050301_1_Hereford Closing Model Expected 8-16-07AS with 85% WDGS" xfId="331"/>
    <cellStyle name="___form_Clearsky_internal_050301_Hereford Closing Model Expected 8-16-07AS with 85% WDGS" xfId="332"/>
    <cellStyle name="___form_Clearsky_internal_070201" xfId="333"/>
    <cellStyle name="___form_Clearsky_internal_070201.xls Chart 2" xfId="334"/>
    <cellStyle name="___form_Clearsky_internal_070201.xls Chart 2_1" xfId="335"/>
    <cellStyle name="___form_Clearsky_internal_070201.xls Chart 2_Hereford Closing Model Expected 8-16-07AS with 85% WDGS" xfId="336"/>
    <cellStyle name="___form_Clearsky_internal_070201_1" xfId="337"/>
    <cellStyle name="___form_Clearsky_internal_070201_2" xfId="338"/>
    <cellStyle name="___form_Clearsky_internal_070201_2_Hereford Closing Model Expected 8-16-07AS with 85% WDGS" xfId="339"/>
    <cellStyle name="___form_Clearsky_internal_070201_Hereford Closing Model Expected 8-16-07AS with 85% WDGS" xfId="340"/>
    <cellStyle name="___form_Clearsky_Outside_070201.xls Chart 2" xfId="341"/>
    <cellStyle name="___form_Clearsky_Outside_070201.xls Chart 2_1" xfId="342"/>
    <cellStyle name="___form_Clearsky_Outside_070201.xls Chart 2_1_Hereford Closing Model Expected 8-16-07AS with 85% WDGS" xfId="343"/>
    <cellStyle name="___form_Clearsky_Outside_070201.xls Chart 2_Hereford Closing Model Expected 8-16-07AS with 85% WDGS" xfId="344"/>
    <cellStyle name="___ga_PB" xfId="345"/>
    <cellStyle name="___laroux" xfId="346"/>
    <cellStyle name="___laroux_1" xfId="347"/>
    <cellStyle name="___laroux_1_ClearSky_AEP_Min_04.04.02_Bank" xfId="348"/>
    <cellStyle name="___laroux_1_ClearSky_AEP_Min_04.04.02_Bank_1" xfId="349"/>
    <cellStyle name="___laroux_1_Clearsky_internal_050301" xfId="350"/>
    <cellStyle name="___laroux_1_Clearsky_internal_050301_1" xfId="351"/>
    <cellStyle name="___laroux_1_Clearsky_internal_050301_2" xfId="352"/>
    <cellStyle name="___laroux_1_Clearsky_internal_070201" xfId="353"/>
    <cellStyle name="___laroux_1_Clearsky_internal_070201.xls Chart 2" xfId="354"/>
    <cellStyle name="___laroux_1_Clearsky_internal_070201.xls Chart 2_1" xfId="355"/>
    <cellStyle name="___laroux_1_Clearsky_internal_070201_1" xfId="356"/>
    <cellStyle name="___laroux_1_Clearsky_internal_070201_2" xfId="357"/>
    <cellStyle name="___laroux_1_Clearsky_Outside_070201.xls Chart 2" xfId="358"/>
    <cellStyle name="___laroux_1_Clearsky_Outside_070201.xls Chart 2_1" xfId="359"/>
    <cellStyle name="___laroux_2" xfId="360"/>
    <cellStyle name="___laroux_2_ClearSky_AEP_Min_04.04.02_Bank" xfId="361"/>
    <cellStyle name="___laroux_2_Clearsky_internal_050301" xfId="362"/>
    <cellStyle name="___laroux_2_Clearsky_internal_050301_1" xfId="363"/>
    <cellStyle name="___laroux_2_Clearsky_internal_070201" xfId="364"/>
    <cellStyle name="___laroux_2_Clearsky_internal_070201.xls Chart 2" xfId="365"/>
    <cellStyle name="___laroux_2_Clearsky_internal_070201.xls Chart 2_1" xfId="366"/>
    <cellStyle name="___laroux_2_Clearsky_internal_070201_1" xfId="367"/>
    <cellStyle name="___laroux_2_Clearsky_Outside_070201.xls Chart 2" xfId="368"/>
    <cellStyle name="___laroux_2_Clearsky_Outside_070201.xls Chart 2_1" xfId="369"/>
    <cellStyle name="___laroux_3" xfId="370"/>
    <cellStyle name="___laroux_4" xfId="371"/>
    <cellStyle name="___laroux_5" xfId="372"/>
    <cellStyle name="___laroux_6" xfId="373"/>
    <cellStyle name="___laroux_7" xfId="374"/>
    <cellStyle name="___laroux_8" xfId="375"/>
    <cellStyle name="___laroux_ClearSky_AEP_Min_04.04.02_Bank" xfId="376"/>
    <cellStyle name="___laroux_ClearSky_AEP_Min_04.04.02_Bank_1" xfId="377"/>
    <cellStyle name="___laroux_ClearSky_AEP_Min_04.04.02_Bank_1_Hereford Closing Model Expected 8-16-07AS with 85% WDGS" xfId="378"/>
    <cellStyle name="___laroux_Clearsky_internal_050301" xfId="379"/>
    <cellStyle name="___laroux_Clearsky_internal_050301_1" xfId="380"/>
    <cellStyle name="___laroux_Clearsky_internal_050301_1_Hereford Closing Model Expected 8-16-07AS with 85% WDGS" xfId="381"/>
    <cellStyle name="___laroux_Clearsky_internal_050301_Hereford Closing Model Expected 8-16-07AS with 85% WDGS" xfId="382"/>
    <cellStyle name="___laroux_Clearsky_internal_070201" xfId="383"/>
    <cellStyle name="___laroux_Clearsky_internal_070201.xls Chart 2" xfId="384"/>
    <cellStyle name="___laroux_Clearsky_internal_070201.xls Chart 2_1" xfId="385"/>
    <cellStyle name="___laroux_Clearsky_internal_070201.xls Chart 2_1_Hereford Closing Model Expected 8-16-07AS with 85% WDGS" xfId="386"/>
    <cellStyle name="___laroux_Clearsky_internal_070201.xls Chart 2_2" xfId="387"/>
    <cellStyle name="___laroux_Clearsky_internal_070201.xls Chart 2_Hereford Closing Model Expected 8-16-07AS with 85% WDGS" xfId="388"/>
    <cellStyle name="___laroux_Clearsky_internal_070201_1" xfId="389"/>
    <cellStyle name="___laroux_Clearsky_internal_070201_2" xfId="390"/>
    <cellStyle name="___laroux_Clearsky_internal_070201_2_Hereford Closing Model Expected 8-16-07AS with 85% WDGS" xfId="391"/>
    <cellStyle name="___laroux_Clearsky_internal_070201_Hereford Closing Model Expected 8-16-07AS with 85% WDGS" xfId="392"/>
    <cellStyle name="___laroux_Clearsky_Outside_070201.xls Chart 2" xfId="393"/>
    <cellStyle name="___laroux_Clearsky_Outside_070201.xls Chart 2_1" xfId="394"/>
    <cellStyle name="___laroux_Clearsky_Outside_070201.xls Chart 2_Hereford Closing Model Expected 8-16-07AS with 85% WDGS" xfId="395"/>
    <cellStyle name="___laroux_Hereford Closing Model Expected 8-16-07AS with 85% WDGS" xfId="396"/>
    <cellStyle name="___PERSONAL" xfId="397"/>
    <cellStyle name="___PERSONAL_1" xfId="398"/>
    <cellStyle name="___PERSONAL_1_ClearSky_AEP_Min_04.04.02_Bank" xfId="399"/>
    <cellStyle name="___PERSONAL_1_ClearSky_AEP_Min_04.04.02_Bank_1" xfId="400"/>
    <cellStyle name="___PERSONAL_1_ClearSky_AEP_Min_04.04.02_Bank_Hereford Closing Model Expected 8-16-07AS with 85% WDGS" xfId="401"/>
    <cellStyle name="___PERSONAL_1_Clearsky_internal_050301" xfId="402"/>
    <cellStyle name="___PERSONAL_1_Clearsky_internal_050301_1" xfId="403"/>
    <cellStyle name="___PERSONAL_1_Clearsky_internal_050301_Hereford Closing Model Expected 8-16-07AS with 85% WDGS" xfId="404"/>
    <cellStyle name="___PERSONAL_1_Clearsky_internal_070201" xfId="405"/>
    <cellStyle name="___PERSONAL_1_Clearsky_internal_070201.xls Chart 2" xfId="406"/>
    <cellStyle name="___PERSONAL_1_Clearsky_internal_070201.xls Chart 2_1" xfId="407"/>
    <cellStyle name="___PERSONAL_1_Clearsky_internal_070201_1" xfId="408"/>
    <cellStyle name="___PERSONAL_1_Clearsky_internal_070201_1_Clearsky_Outside_070201.xls Chart 2" xfId="409"/>
    <cellStyle name="___PERSONAL_1_Clearsky_internal_070201_1_Clearsky_Outside_070201.xls Chart 2_Hereford Closing Model Expected 8-16-07AS with 85% WDGS" xfId="410"/>
    <cellStyle name="___PERSONAL_1_Clearsky_internal_070201_2" xfId="411"/>
    <cellStyle name="___PERSONAL_1_Clearsky_internal_070201_Clearsky_Outside_070201.xls Chart 2" xfId="412"/>
    <cellStyle name="___PERSONAL_1_Clearsky_internal_070201_Hereford Closing Model Expected 8-16-07AS with 85% WDGS" xfId="413"/>
    <cellStyle name="___PERSONAL_1_Clearsky_Outside_070201.xls Chart 2" xfId="414"/>
    <cellStyle name="___PERSONAL_1_Clearsky_Outside_070201.xls Chart 2_1" xfId="415"/>
    <cellStyle name="___PERSONAL_1_Clearsky_Outside_070201.xls Chart 2_Hereford Closing Model Expected 8-16-07AS with 85% WDGS" xfId="416"/>
    <cellStyle name="___PERSONAL_2" xfId="417"/>
    <cellStyle name="___PERSONAL_2_ClearSky_AEP_Min_04.04.02_Bank" xfId="418"/>
    <cellStyle name="___PERSONAL_2_ClearSky_AEP_Min_04.04.02_Bank_1" xfId="419"/>
    <cellStyle name="___PERSONAL_2_ClearSky_AEP_Min_04.04.02_Bank_1_Hereford Closing Model Expected 8-16-07AS with 85% WDGS" xfId="420"/>
    <cellStyle name="___PERSONAL_2_Clearsky_internal_050301" xfId="421"/>
    <cellStyle name="___PERSONAL_2_Clearsky_internal_050301_1" xfId="422"/>
    <cellStyle name="___PERSONAL_2_Clearsky_internal_050301_1_Hereford Closing Model Expected 8-16-07AS with 85% WDGS" xfId="423"/>
    <cellStyle name="___PERSONAL_2_Clearsky_internal_070201" xfId="424"/>
    <cellStyle name="___PERSONAL_2_Clearsky_internal_070201.xls Chart 2" xfId="425"/>
    <cellStyle name="___PERSONAL_2_Clearsky_internal_070201.xls Chart 2_1" xfId="426"/>
    <cellStyle name="___PERSONAL_2_Clearsky_internal_070201_1" xfId="427"/>
    <cellStyle name="___PERSONAL_2_Clearsky_internal_070201_1_Clearsky_internal_070201" xfId="428"/>
    <cellStyle name="___PERSONAL_2_Clearsky_internal_070201_1_Clearsky_Outside_070201.xls Chart 2" xfId="429"/>
    <cellStyle name="___PERSONAL_2_Clearsky_internal_070201_1_Hereford Closing Model Expected 8-16-07AS with 85% WDGS" xfId="430"/>
    <cellStyle name="___PERSONAL_2_Clearsky_internal_070201_2" xfId="431"/>
    <cellStyle name="___PERSONAL_2_Clearsky_internal_070201_Clearsky_Outside_070201.xls Chart 2" xfId="432"/>
    <cellStyle name="___PERSONAL_2_Clearsky_Outside_070201.xls Chart 2" xfId="433"/>
    <cellStyle name="___PERSONAL_2_Clearsky_Outside_070201.xls Chart 2_1" xfId="434"/>
    <cellStyle name="___PERSONAL_2_Clearsky_Outside_070201.xls Chart 2_2" xfId="435"/>
    <cellStyle name="___PERSONAL_2_Clearsky_Outside_070201.xls Chart 2_2_Hereford Closing Model Expected 8-16-07AS with 85% WDGS" xfId="436"/>
    <cellStyle name="___PERSONAL_3" xfId="437"/>
    <cellStyle name="___PERSONAL_3_ClearSky_AEP_Min_04.04.02_Bank" xfId="438"/>
    <cellStyle name="___PERSONAL_3_ClearSky_AEP_Min_04.04.02_Bank_Hereford Closing Model Expected 8-16-07AS with 85% WDGS" xfId="439"/>
    <cellStyle name="___PERSONAL_3_Clearsky_internal_050301" xfId="440"/>
    <cellStyle name="___PERSONAL_3_Clearsky_internal_070201" xfId="441"/>
    <cellStyle name="___PERSONAL_3_Clearsky_internal_070201.xls Chart 2" xfId="442"/>
    <cellStyle name="___PERSONAL_3_Clearsky_internal_070201.xls Chart 2_Hereford Closing Model Expected 8-16-07AS with 85% WDGS" xfId="443"/>
    <cellStyle name="___PERSONAL_3_Clearsky_internal_070201_1" xfId="444"/>
    <cellStyle name="___PERSONAL_3_Clearsky_internal_070201_1_Hereford Closing Model Expected 8-16-07AS with 85% WDGS" xfId="445"/>
    <cellStyle name="___PERSONAL_3_Clearsky_internal_070201_Clearsky_Outside_070201.xls Chart 2" xfId="446"/>
    <cellStyle name="___PERSONAL_3_Clearsky_internal_070201_Clearsky_Outside_070201.xls Chart 2_Hereford Closing Model Expected 8-16-07AS with 85% WDGS" xfId="447"/>
    <cellStyle name="___PERSONAL_3_Clearsky_Outside_070201.xls Chart 2" xfId="448"/>
    <cellStyle name="___PERSONAL_4" xfId="449"/>
    <cellStyle name="___PERSONAL_ClearSky_AEP_Min_04.04.02_Bank" xfId="450"/>
    <cellStyle name="___PERSONAL_ClearSky_AEP_Min_04.04.02_Bank_1" xfId="451"/>
    <cellStyle name="___PERSONAL_Clearsky_internal_050301" xfId="452"/>
    <cellStyle name="___PERSONAL_Clearsky_internal_050301_1" xfId="453"/>
    <cellStyle name="___PERSONAL_Clearsky_internal_070201" xfId="454"/>
    <cellStyle name="___PERSONAL_Clearsky_internal_070201.xls Chart 2" xfId="455"/>
    <cellStyle name="___PERSONAL_Clearsky_internal_070201.xls Chart 2_1" xfId="456"/>
    <cellStyle name="___PERSONAL_Clearsky_internal_070201_1" xfId="457"/>
    <cellStyle name="___PERSONAL_Clearsky_internal_070201_1_Clearsky_internal_070201" xfId="458"/>
    <cellStyle name="___PERSONAL_Clearsky_internal_070201_1_Clearsky_Outside_070201.xls Chart 2" xfId="459"/>
    <cellStyle name="___PERSONAL_Clearsky_internal_070201_2" xfId="460"/>
    <cellStyle name="___PERSONAL_Clearsky_internal_070201_2_Hereford Closing Model Expected 8-16-07AS with 85% WDGS" xfId="461"/>
    <cellStyle name="___PERSONAL_Clearsky_internal_070201_Clearsky_Outside_070201.xls Chart 2" xfId="462"/>
    <cellStyle name="___PERSONAL_Clearsky_internal_070201_Clearsky_Outside_070201.xls Chart 2_Hereford Closing Model Expected 8-16-07AS with 85% WDGS" xfId="463"/>
    <cellStyle name="___PERSONAL_Clearsky_Outside_070201.xls Chart 2" xfId="464"/>
    <cellStyle name="___PERSONAL_Clearsky_Outside_070201.xls Chart 2_1" xfId="465"/>
    <cellStyle name="___PERSONAL_Clearsky_Outside_070201.xls Chart 2_1_Hereford Closing Model Expected 8-16-07AS with 85% WDGS" xfId="466"/>
    <cellStyle name="___PERSONAL_Hereford Closing Model Expected 8-16-07AS with 85% WDGS" xfId="467"/>
    <cellStyle name="___Query11" xfId="468"/>
    <cellStyle name="___Sheet1" xfId="469"/>
    <cellStyle name="___Sheet1 (2)" xfId="470"/>
    <cellStyle name="___Sheet2" xfId="471"/>
    <cellStyle name="___Sheet2_ClearSky_AEP_Min_04.04.02_Bank" xfId="472"/>
    <cellStyle name="___Sheet2_ClearSky_AEP_Min_04.04.02_Bank_Hereford Closing Model Expected 8-16-07AS with 85% WDGS" xfId="473"/>
    <cellStyle name="___Sheet2_Clearsky_internal_050301" xfId="474"/>
    <cellStyle name="___Sheet2_Clearsky_internal_070201" xfId="475"/>
    <cellStyle name="___Sheet2_Clearsky_internal_070201.xls Chart 2" xfId="476"/>
    <cellStyle name="___Sheet2_Clearsky_internal_070201.xls Chart 2_Hereford Closing Model Expected 8-16-07AS with 85% WDGS" xfId="477"/>
    <cellStyle name="___Sheet2_Clearsky_internal_070201_1" xfId="478"/>
    <cellStyle name="___Sheet2_Clearsky_internal_070201_Clearsky_Outside_070201.xls Chart 2" xfId="479"/>
    <cellStyle name="___Sheet2_Clearsky_internal_070201_Hereford Closing Model Expected 8-16-07AS with 85% WDGS" xfId="480"/>
    <cellStyle name="___Sheet2_Clearsky_Outside_070201.xls Chart 2" xfId="481"/>
    <cellStyle name="_~8558002" xfId="482"/>
    <cellStyle name="_~8558002 2" xfId="483"/>
    <cellStyle name="_~8558002_Comverse 2004 Income Tax Review Wkbk (Import)" xfId="484"/>
    <cellStyle name="_~8558002_Comverse 2004 Income Tax Review Wkbk (Import) 2" xfId="485"/>
    <cellStyle name="_~8558002_Convatec Income Tax Review Wkbk (FINAL)" xfId="486"/>
    <cellStyle name="_~8558002_Convatec Income Tax Review Wkbk (FINAL) 2" xfId="487"/>
    <cellStyle name="_008908 - ConvaTec Holdings U.K. Limited - ACS Rollforward" xfId="488"/>
    <cellStyle name="_008908 - ConvaTec Holdings U.K. Limited - ACS Rollforward 2" xfId="489"/>
    <cellStyle name="_008908 - ConvaTec Holdings U.K. Limited - ACS Rollforward_Comverse 2004 Income Tax Review Wkbk (Import)" xfId="490"/>
    <cellStyle name="_008908 - ConvaTec Holdings U.K. Limited - ACS Rollforward_Comverse 2004 Income Tax Review Wkbk (Import) 2" xfId="491"/>
    <cellStyle name="_008908 - ConvaTec Holdings U.K. Limited - ACS Rollforward_Convatec Income Tax Review Wkbk (FINAL)" xfId="492"/>
    <cellStyle name="_008908 - ConvaTec Holdings U.K. Limited - ACS Rollforward_Convatec Income Tax Review Wkbk (FINAL) 2" xfId="493"/>
    <cellStyle name="_020122 TIM MITCHELL" xfId="494"/>
    <cellStyle name="_020205 AEP Mitchell v2.3" xfId="495"/>
    <cellStyle name="_020829 - RMEC PRO FORMA - FINAL (from Venus 6-3-03 12-04pm)" xfId="496"/>
    <cellStyle name="_030716 BCP_CSFB" xfId="497"/>
    <cellStyle name="_09-08 TOP SIDE ENTRY TO ADJUST CED GAIN" xfId="498"/>
    <cellStyle name="_10.1 RMEC Proforma Cash Flow 040203 (from Brian 5-20-03 1-47pm)" xfId="499"/>
    <cellStyle name="_100bbl Oil Case Prices" xfId="500"/>
    <cellStyle name="_20030202 Mulberry_Financial Model v2" xfId="501"/>
    <cellStyle name="_20030203 Mulberry_Financial Model v1" xfId="502"/>
    <cellStyle name="_20030204 Mulberry_Financial Model v3" xfId="503"/>
    <cellStyle name="_20030214 Orange_Financial Model v1" xfId="504"/>
    <cellStyle name="_20030710 Mulberry_CSFB" xfId="505"/>
    <cellStyle name="_2006 December Review Workbook - FINAL jwc to Wes 3 30 07-updated" xfId="506"/>
    <cellStyle name="_2006 December Review Workbook - FINAL jwc to Wes 3 30 07-updated_Convatec Income Tax Review Wkbk (FINAL)" xfId="507"/>
    <cellStyle name="_3Q-2005 (ISO-NE-NEMA-Bos) CapCalc Run 6  (07-20-05)_V2" xfId="508"/>
    <cellStyle name="_3Q-2005 (ISO-NE-SE-Mass) CapCalc Run 6  (07-20-05)_V3" xfId="509"/>
    <cellStyle name="_8-20-08 VALUATION NUMBERS" xfId="510"/>
    <cellStyle name="_Abengoa - 9-Year Amortization" xfId="511"/>
    <cellStyle name="_ACS Adj Template - Cid C - 8903" xfId="512"/>
    <cellStyle name="_ACS Adj Template - Cid C - 8903 2" xfId="513"/>
    <cellStyle name="_ACS Adj Template - Cid C - 8903_Comverse 2004 Income Tax Review Wkbk (Import)" xfId="514"/>
    <cellStyle name="_ACS Adj Template - Cid C - 8903_Comverse 2004 Income Tax Review Wkbk (Import) 2" xfId="515"/>
    <cellStyle name="_ACS Adj Template - Cid C - 8903_Convatec Income Tax Review Wkbk (FINAL)" xfId="516"/>
    <cellStyle name="_ACS Adj Template - Cid C - 8903_Convatec Income Tax Review Wkbk (FINAL) 2" xfId="517"/>
    <cellStyle name="_Archer TD 1000MW 05-15-00" xfId="518"/>
    <cellStyle name="_Archer TD 1000MW 05-15-00_Assume Panda exercises option-AE Model" xfId="519"/>
    <cellStyle name="_Archer TD 1000MW 05-15-00_El Dorado 04-12-01 (Enron)" xfId="520"/>
    <cellStyle name="_Archer TD 1000MW 05-15-00_El Dorado 10-11-01 (Enron)" xfId="521"/>
    <cellStyle name="_Archer TD 1000MW 05-15-00_El Dorado as Financed 06-15-01" xfId="522"/>
    <cellStyle name="_Archer TD 1000MW 05-15-00_Tallmad2" xfId="523"/>
    <cellStyle name="_Archer TD 1000MW 05-15-00_West Michigan 0901 v2" xfId="524"/>
    <cellStyle name="_Archer TD 1000MW 05-15-00_West Michigan 1101 v1" xfId="525"/>
    <cellStyle name="_Aries Model V5.3K (Tr.C) 6.19.03_CPN (from Todd 6-19-03 4-42pm)" xfId="526"/>
    <cellStyle name="_Arizona" xfId="527"/>
    <cellStyle name="_Assume Panda exercises option-AE Model" xfId="528"/>
    <cellStyle name="_ATM Model 1" xfId="529"/>
    <cellStyle name="_AZ" xfId="530"/>
    <cellStyle name="_Bank Deal Final " xfId="531"/>
    <cellStyle name="_Base Power Plant 08-22-01" xfId="532"/>
    <cellStyle name="_Base Power Plant Blank" xfId="533"/>
    <cellStyle name="_Bastrop 10-08-03 v2 test" xfId="534"/>
    <cellStyle name="_Bastrop 11-10-03 v1 test" xfId="535"/>
    <cellStyle name="_Bayonne Breakage" xfId="536"/>
    <cellStyle name="_Bayonne Breakage_ECP 43" xfId="537"/>
    <cellStyle name="_Bayonne Restructure 2-9-01" xfId="538"/>
    <cellStyle name="_Bayonne Restructure 2-9-01_ECP 43" xfId="539"/>
    <cellStyle name="_Bayonne Restructuring 10-17" xfId="540"/>
    <cellStyle name="_Bayonne Restructuring 10-17_ECP 43" xfId="541"/>
    <cellStyle name="_Bayonne Restructuring 11-15" xfId="542"/>
    <cellStyle name="_Bayonne Restructuring 11-15_ECP 43" xfId="543"/>
    <cellStyle name="_Bayonne Restructuring 1-19" xfId="544"/>
    <cellStyle name="_Bayonne Restructuring 1-19_ECP 43" xfId="545"/>
    <cellStyle name="_BMD Statement of Account January 2009" xfId="546"/>
    <cellStyle name="_BMD Statement of Account January 2009 10" xfId="547"/>
    <cellStyle name="_BMD Statement of Account January 2009 11" xfId="548"/>
    <cellStyle name="_BMD Statement of Account January 2009 12" xfId="549"/>
    <cellStyle name="_BMD Statement of Account January 2009 13" xfId="550"/>
    <cellStyle name="_BMD Statement of Account January 2009 14" xfId="551"/>
    <cellStyle name="_BMD Statement of Account January 2009 15" xfId="552"/>
    <cellStyle name="_BMD Statement of Account January 2009 16" xfId="553"/>
    <cellStyle name="_BMD Statement of Account January 2009 17" xfId="554"/>
    <cellStyle name="_BMD Statement of Account January 2009 18" xfId="555"/>
    <cellStyle name="_BMD Statement of Account January 2009 19" xfId="556"/>
    <cellStyle name="_BMD Statement of Account January 2009 2" xfId="557"/>
    <cellStyle name="_BMD Statement of Account January 2009 2 2" xfId="558"/>
    <cellStyle name="_BMD Statement of Account January 2009 2_Comverse 2004 Income Tax Review Wkbk 02 03" xfId="559"/>
    <cellStyle name="_BMD Statement of Account January 2009 2_Comverse 2004 Income Tax Review Wkbk 02 03 v1" xfId="560"/>
    <cellStyle name="_BMD Statement of Account January 2009 2_Comverse 2004 Income Tax Review Wkbk 12 07 v1" xfId="561"/>
    <cellStyle name="_BMD Statement of Account January 2009 2_Comverse 2005 Income Tax Review Wkbk 02 03 v1" xfId="562"/>
    <cellStyle name="_BMD Statement of Account January 2009 2_Comverse 2006 Income Tax Review Wkbk 01 16" xfId="563"/>
    <cellStyle name="_BMD Statement of Account January 2009 2_Comverse 2006 Income Tax Review Wkbk 01 20 v1" xfId="564"/>
    <cellStyle name="_BMD Statement of Account January 2009 2_Comverse 2006 Income Tax Review Wkbk 02 04" xfId="565"/>
    <cellStyle name="_BMD Statement of Account January 2009 2_Comverse 2007 Income Tax Review Wkbk 02 04 v3" xfId="566"/>
    <cellStyle name="_BMD Statement of Account January 2009 2_Comverse 2008 Income Tax Review Wkbk 02 05 v1" xfId="567"/>
    <cellStyle name="_BMD Statement of Account January 2009 20" xfId="568"/>
    <cellStyle name="_BMD Statement of Account January 2009 21" xfId="569"/>
    <cellStyle name="_BMD Statement of Account January 2009 22" xfId="570"/>
    <cellStyle name="_BMD Statement of Account January 2009 23" xfId="571"/>
    <cellStyle name="_BMD Statement of Account January 2009 24" xfId="572"/>
    <cellStyle name="_BMD Statement of Account January 2009 25" xfId="573"/>
    <cellStyle name="_BMD Statement of Account January 2009 26" xfId="574"/>
    <cellStyle name="_BMD Statement of Account January 2009 27" xfId="575"/>
    <cellStyle name="_BMD Statement of Account January 2009 28" xfId="576"/>
    <cellStyle name="_BMD Statement of Account January 2009 29" xfId="577"/>
    <cellStyle name="_BMD Statement of Account January 2009 3" xfId="578"/>
    <cellStyle name="_BMD Statement of Account January 2009 3 10" xfId="579"/>
    <cellStyle name="_BMD Statement of Account January 2009 3 11" xfId="580"/>
    <cellStyle name="_BMD Statement of Account January 2009 3 12" xfId="581"/>
    <cellStyle name="_BMD Statement of Account January 2009 3 13" xfId="582"/>
    <cellStyle name="_BMD Statement of Account January 2009 3 14" xfId="583"/>
    <cellStyle name="_BMD Statement of Account January 2009 3 15" xfId="584"/>
    <cellStyle name="_BMD Statement of Account January 2009 3 16" xfId="585"/>
    <cellStyle name="_BMD Statement of Account January 2009 3 2" xfId="586"/>
    <cellStyle name="_BMD Statement of Account January 2009 3 3" xfId="587"/>
    <cellStyle name="_BMD Statement of Account January 2009 3 4" xfId="588"/>
    <cellStyle name="_BMD Statement of Account January 2009 3 5" xfId="589"/>
    <cellStyle name="_BMD Statement of Account January 2009 3 6" xfId="590"/>
    <cellStyle name="_BMD Statement of Account January 2009 3 7" xfId="591"/>
    <cellStyle name="_BMD Statement of Account January 2009 3 8" xfId="592"/>
    <cellStyle name="_BMD Statement of Account January 2009 3 9" xfId="593"/>
    <cellStyle name="_BMD Statement of Account January 2009 30" xfId="594"/>
    <cellStyle name="_BMD Statement of Account January 2009 31" xfId="595"/>
    <cellStyle name="_BMD Statement of Account January 2009 32" xfId="596"/>
    <cellStyle name="_BMD Statement of Account January 2009 33" xfId="597"/>
    <cellStyle name="_BMD Statement of Account January 2009 34" xfId="598"/>
    <cellStyle name="_BMD Statement of Account January 2009 35" xfId="599"/>
    <cellStyle name="_BMD Statement of Account January 2009 36" xfId="600"/>
    <cellStyle name="_BMD Statement of Account January 2009 37" xfId="601"/>
    <cellStyle name="_BMD Statement of Account January 2009 38" xfId="602"/>
    <cellStyle name="_BMD Statement of Account January 2009 39" xfId="603"/>
    <cellStyle name="_BMD Statement of Account January 2009 4" xfId="604"/>
    <cellStyle name="_BMD Statement of Account January 2009 40" xfId="605"/>
    <cellStyle name="_BMD Statement of Account January 2009 41" xfId="606"/>
    <cellStyle name="_BMD Statement of Account January 2009 5" xfId="607"/>
    <cellStyle name="_BMD Statement of Account January 2009 6" xfId="608"/>
    <cellStyle name="_BMD Statement of Account January 2009 7" xfId="609"/>
    <cellStyle name="_BMD Statement of Account January 2009 8" xfId="610"/>
    <cellStyle name="_BMD Statement of Account January 2009 9" xfId="611"/>
    <cellStyle name="_Bonneville 10 10 02" xfId="612"/>
    <cellStyle name="_Bonneville 4 17 03 SQv0.1" xfId="613"/>
    <cellStyle name="_Bonneville 4 17 03 SQv3.2" xfId="614"/>
    <cellStyle name="_Bonneville 8 28 02" xfId="615"/>
    <cellStyle name="_Book EBT for Lehman 09-08-03" xfId="616"/>
    <cellStyle name="_Book gain by plant with 10 22 08 valuation" xfId="617"/>
    <cellStyle name="_Book1" xfId="618"/>
    <cellStyle name="_Book1_ECP 43" xfId="619"/>
    <cellStyle name="_Book2" xfId="620"/>
    <cellStyle name="_Book3" xfId="621"/>
    <cellStyle name="_Book5" xfId="622"/>
    <cellStyle name="_Book9" xfId="623"/>
    <cellStyle name="_Book9_ECP 43" xfId="624"/>
    <cellStyle name="_Bowie Market Forecast" xfId="625"/>
    <cellStyle name="_Bowie Market Forecast (rev 1-8-04 PM)" xfId="626"/>
    <cellStyle name="_Bowie Market Forecast (rev 1-8-04 PM) (2)" xfId="627"/>
    <cellStyle name="_Bowie16 - 18 month 1-15-04 __36 month overall - 80 deg temp Judy3" xfId="628"/>
    <cellStyle name="_Brazos Valley Summary" xfId="629"/>
    <cellStyle name="_Budget Reconciliation Template" xfId="630"/>
    <cellStyle name="_California North" xfId="631"/>
    <cellStyle name="_California South" xfId="632"/>
    <cellStyle name="_Calpine Model" xfId="633"/>
    <cellStyle name="_Camden Debt Breakage" xfId="634"/>
    <cellStyle name="_Camden Debt Breakage_ECP 43" xfId="635"/>
    <cellStyle name="_Camden_Bayonne Restructure 6-06-01" xfId="636"/>
    <cellStyle name="_Camden_Bayonne Restructure 6-06-01_ECP 43" xfId="637"/>
    <cellStyle name="_Camden_Bayonne Restructure 7-06-01" xfId="638"/>
    <cellStyle name="_Camden_Bayonne Restructure 7-06-01_ECP 43" xfId="639"/>
    <cellStyle name="_Camden_Bayonne Restructure 7-2-01" xfId="640"/>
    <cellStyle name="_Camden_Bayonne Restructure 7-2-01_ECP 43" xfId="641"/>
    <cellStyle name="_CA-N" xfId="642"/>
    <cellStyle name="_Capacity Pricing 03-25-02" xfId="643"/>
    <cellStyle name="_CapcalcDataDump(052206)" xfId="644"/>
    <cellStyle name="_CA-S" xfId="645"/>
    <cellStyle name="_Casco - 10-31-03 __ Investor Revise Debt + date" xfId="646"/>
    <cellStyle name="_Casco - 12-16-03 __  New Panda MM-LTSA chg runhrs to cf" xfId="647"/>
    <cellStyle name="_Casco - 9-13-03 __shap MM w $60 mil debt + var int" xfId="648"/>
    <cellStyle name="_Casco Investment Analysis Slide 11-25-03" xfId="649"/>
    <cellStyle name="_Cash Forecast 10-31-08-month_end rev" xfId="650"/>
    <cellStyle name="_CBIV v11" xfId="651"/>
    <cellStyle name="_CBIV v11_ECP 43" xfId="652"/>
    <cellStyle name="_CBIV v6" xfId="653"/>
    <cellStyle name="_CBIV v6_ECP 43" xfId="654"/>
    <cellStyle name="_CBIV v91" xfId="655"/>
    <cellStyle name="_CBIV v91_ECP 43" xfId="656"/>
    <cellStyle name="_CED 11+1 Projection Mark" xfId="657"/>
    <cellStyle name="_CED 11+1 Projection Mark 2" xfId="658"/>
    <cellStyle name="_CED 2007 Budget v11" xfId="659"/>
    <cellStyle name="_CED 2007 Budget v11 2" xfId="660"/>
    <cellStyle name="_CED 2007 Budget v11 2 2" xfId="661"/>
    <cellStyle name="_CED 2007 Budget v11 3" xfId="662"/>
    <cellStyle name="_CED 2007 Budget v11 3 2" xfId="663"/>
    <cellStyle name="_CED 2007 Budget v11 4" xfId="664"/>
    <cellStyle name="_CED 2007 Budget v11 4 2" xfId="665"/>
    <cellStyle name="_CED 2007 Budget v11 5" xfId="666"/>
    <cellStyle name="_CED 2007 Budget v11 5 2" xfId="667"/>
    <cellStyle name="_CED 2007 Budget v11 6" xfId="668"/>
    <cellStyle name="_CED 2007 Budget v11 7" xfId="669"/>
    <cellStyle name="_CED 2007 Budget v11_CED 2011 Version 6 Reports" xfId="670"/>
    <cellStyle name="_CED 2007 Budget v11_CED2011SolForecast-100716c" xfId="671"/>
    <cellStyle name="_CED 2007 Budget v11_CED2011SolForecast-100716c_CED 2011 5-year forecast" xfId="672"/>
    <cellStyle name="_CED 2007 Budget v11_CED2011SolForecast-100716c_CED 2011 Version 6 Reports" xfId="673"/>
    <cellStyle name="_CED 2007 Budget v11_CED2011SolForecast-100716c_CED 2012 BUDGET Prelim" xfId="674"/>
    <cellStyle name="_CED 2007 Budget v11_CONS LOB" xfId="675"/>
    <cellStyle name="_CED 2007 Budget v11_Energy Services OCT 09" xfId="676"/>
    <cellStyle name="_CED 2007 Budget v11_Forecast Template" xfId="677"/>
    <cellStyle name="_CED 2007 Budget v11_Forecast Template_1" xfId="678"/>
    <cellStyle name="_CED 2007 Budget v11_Forecast Template_2" xfId="679"/>
    <cellStyle name="_CED 2007 Budget v11_INC_LOB" xfId="680"/>
    <cellStyle name="_CED 2007 Budget v11_INC_LOB FINAL SEPT TEST" xfId="681"/>
    <cellStyle name="_CED 2007 Budget v11_LOB APR 10 Energy Services" xfId="682"/>
    <cellStyle name="_CED 2007 Budget v11_LOB DEC 09 Energy Services" xfId="683"/>
    <cellStyle name="_CED 2007 Budget v11_LOB FEB 10 Energy Services" xfId="684"/>
    <cellStyle name="_CED 2007 Budget v11_LOB FEB TO ES" xfId="685"/>
    <cellStyle name="_CED 2007 Budget v11_LOB JAN 10 with allocation Energy Services" xfId="686"/>
    <cellStyle name="_CED 2007 Budget v11_LOB JUNE 10 Energy Services" xfId="687"/>
    <cellStyle name="_CED 2007 Budget v11_LOB JUNE 10 to ES" xfId="688"/>
    <cellStyle name="_CED 2007 Budget v11_LOB JUNE 10 to ES with MM adj" xfId="689"/>
    <cellStyle name="_CED 2007 Budget v11_LOB MAR 10 Energy Services" xfId="690"/>
    <cellStyle name="_CED 2007 Budget v11_LOB MAY 10 Energy Services" xfId="691"/>
    <cellStyle name="_CED 2007 Budget v11_LOB MAY to ES Revised for MM 6 10 10" xfId="692"/>
    <cellStyle name="_CED 2007 Budget v11_LOB NOV 09 to ES" xfId="693"/>
    <cellStyle name="_CED 2007 Budget v11_Sheet1" xfId="694"/>
    <cellStyle name="_CED 2008 1+11 Projection" xfId="695"/>
    <cellStyle name="_CED 2008 1+11 Projection 2" xfId="696"/>
    <cellStyle name="_CED 2008 1+11 Projection 2 2" xfId="697"/>
    <cellStyle name="_CED 2008 1+11 Projection 3" xfId="698"/>
    <cellStyle name="_CED 2008 1+11 Projection 3 2" xfId="699"/>
    <cellStyle name="_CED 2008 1+11 Projection 4" xfId="700"/>
    <cellStyle name="_CED 2008 1+11 Projection 4 2" xfId="701"/>
    <cellStyle name="_CED 2008 1+11 Projection 5" xfId="702"/>
    <cellStyle name="_CED 2008 1+11 Projection 5 2" xfId="703"/>
    <cellStyle name="_CED 2008 1+11 Projection 6" xfId="704"/>
    <cellStyle name="_CED 2008 1+11 Projection 7" xfId="705"/>
    <cellStyle name="_CED 2008 1+11 Projection_CED 2011 Version 6 Reports" xfId="706"/>
    <cellStyle name="_CED 2008 1+11 Projection_CED2011SolForecast-100716c" xfId="707"/>
    <cellStyle name="_CED 2008 1+11 Projection_CED2011SolForecast-100716c_CED 2011 5-year forecast" xfId="708"/>
    <cellStyle name="_CED 2008 1+11 Projection_CED2011SolForecast-100716c_CED 2011 Version 6 Reports" xfId="709"/>
    <cellStyle name="_CED 2008 1+11 Projection_CED2011SolForecast-100716c_CED 2012 BUDGET Prelim" xfId="710"/>
    <cellStyle name="_CED 2008 1+11 Projection_CONS LOB" xfId="711"/>
    <cellStyle name="_CED 2008 1+11 Projection_Energy Services OCT 09" xfId="712"/>
    <cellStyle name="_CED 2008 1+11 Projection_INC_LOB" xfId="713"/>
    <cellStyle name="_CED 2008 1+11 Projection_INC_LOB FINAL SEPT TEST" xfId="714"/>
    <cellStyle name="_CED 2008 1+11 Projection_LOB APR 10 Energy Services" xfId="715"/>
    <cellStyle name="_CED 2008 1+11 Projection_LOB DEC 09 Energy Services" xfId="716"/>
    <cellStyle name="_CED 2008 1+11 Projection_LOB FEB 10 Energy Services" xfId="717"/>
    <cellStyle name="_CED 2008 1+11 Projection_LOB FEB TO ES" xfId="718"/>
    <cellStyle name="_CED 2008 1+11 Projection_LOB JAN 10 with allocation Energy Services" xfId="719"/>
    <cellStyle name="_CED 2008 1+11 Projection_LOB JUNE 10 Energy Services" xfId="720"/>
    <cellStyle name="_CED 2008 1+11 Projection_LOB JUNE 10 to ES" xfId="721"/>
    <cellStyle name="_CED 2008 1+11 Projection_LOB JUNE 10 to ES with MM adj" xfId="722"/>
    <cellStyle name="_CED 2008 1+11 Projection_LOB MAR 10 Energy Services" xfId="723"/>
    <cellStyle name="_CED 2008 1+11 Projection_LOB MAY 10 Energy Services" xfId="724"/>
    <cellStyle name="_CED 2008 1+11 Projection_LOB MAY to ES Revised for MM 6 10 10" xfId="725"/>
    <cellStyle name="_CED 2008 1+11 Projection_LOB NOV 09 to ES" xfId="726"/>
    <cellStyle name="_CED 2008 1+11 Projection_Sheet1" xfId="727"/>
    <cellStyle name="_CED 2008 Budget_from 07 model" xfId="728"/>
    <cellStyle name="_CED 2008 Budget_from 07 model 2" xfId="729"/>
    <cellStyle name="_CED 2008 Budget_from 07 model 2 2" xfId="730"/>
    <cellStyle name="_CED 2008 Budget_from 07 model 3" xfId="731"/>
    <cellStyle name="_CED 2008 Budget_from 07 model 3 2" xfId="732"/>
    <cellStyle name="_CED 2008 Budget_from 07 model 4" xfId="733"/>
    <cellStyle name="_CED 2008 Budget_from 07 model 4 2" xfId="734"/>
    <cellStyle name="_CED 2008 Budget_from 07 model 5" xfId="735"/>
    <cellStyle name="_CED 2008 Budget_from 07 model 5 2" xfId="736"/>
    <cellStyle name="_CED 2008 Budget_from 07 model 6" xfId="737"/>
    <cellStyle name="_CED 2008 Budget_from 07 model 7" xfId="738"/>
    <cellStyle name="_CED 2008 Budget_from 07 model_CED 2011 Version 6 Reports" xfId="739"/>
    <cellStyle name="_CED 2008 Budget_from 07 model_CED2011SolForecast-100716c" xfId="740"/>
    <cellStyle name="_CED 2008 Budget_from 07 model_CED2011SolForecast-100716c_CED 2011 5-year forecast" xfId="741"/>
    <cellStyle name="_CED 2008 Budget_from 07 model_CED2011SolForecast-100716c_CED 2011 Version 6 Reports" xfId="742"/>
    <cellStyle name="_CED 2008 Budget_from 07 model_CED2011SolForecast-100716c_CED 2012 BUDGET Prelim" xfId="743"/>
    <cellStyle name="_CED 2008 Budget_from 07 model_CONS LOB" xfId="744"/>
    <cellStyle name="_CED 2008 Budget_from 07 model_Energy Services OCT 09" xfId="745"/>
    <cellStyle name="_CED 2008 Budget_from 07 model_Forecast Template" xfId="746"/>
    <cellStyle name="_CED 2008 Budget_from 07 model_Forecast Template_1" xfId="747"/>
    <cellStyle name="_CED 2008 Budget_from 07 model_Forecast Template_2" xfId="748"/>
    <cellStyle name="_CED 2008 Budget_from 07 model_INC_LOB" xfId="749"/>
    <cellStyle name="_CED 2008 Budget_from 07 model_INC_LOB FINAL SEPT TEST" xfId="750"/>
    <cellStyle name="_CED 2008 Budget_from 07 model_LOB APR 10 Energy Services" xfId="751"/>
    <cellStyle name="_CED 2008 Budget_from 07 model_LOB DEC 09 Energy Services" xfId="752"/>
    <cellStyle name="_CED 2008 Budget_from 07 model_LOB FEB 10 Energy Services" xfId="753"/>
    <cellStyle name="_CED 2008 Budget_from 07 model_LOB FEB TO ES" xfId="754"/>
    <cellStyle name="_CED 2008 Budget_from 07 model_LOB JAN 10 with allocation Energy Services" xfId="755"/>
    <cellStyle name="_CED 2008 Budget_from 07 model_LOB JUNE 10 Energy Services" xfId="756"/>
    <cellStyle name="_CED 2008 Budget_from 07 model_LOB JUNE 10 to ES" xfId="757"/>
    <cellStyle name="_CED 2008 Budget_from 07 model_LOB JUNE 10 to ES with MM adj" xfId="758"/>
    <cellStyle name="_CED 2008 Budget_from 07 model_LOB MAR 10 Energy Services" xfId="759"/>
    <cellStyle name="_CED 2008 Budget_from 07 model_LOB MAY 10 Energy Services" xfId="760"/>
    <cellStyle name="_CED 2008 Budget_from 07 model_LOB MAY to ES Revised for MM 6 10 10" xfId="761"/>
    <cellStyle name="_CED 2008 Budget_from 07 model_LOB NOV 09 to ES" xfId="762"/>
    <cellStyle name="_CED 2008 Budget_from 07 model_Sheet1" xfId="763"/>
    <cellStyle name="_CED 2009 BUDGET v8" xfId="764"/>
    <cellStyle name="_CED 3+9 Reconciliation" xfId="765"/>
    <cellStyle name="_CED 8+4 Projection" xfId="766"/>
    <cellStyle name="_CED 8+4 Projection 2" xfId="767"/>
    <cellStyle name="_CED 8+4 Projection_Forecast Template" xfId="768"/>
    <cellStyle name="_CED 8+4 Projection_Forecast Template_1" xfId="769"/>
    <cellStyle name="_CED 8+4 Projection_Forecast Template_2" xfId="770"/>
    <cellStyle name="_CED June Projection 2Q 07 v0710" xfId="771"/>
    <cellStyle name="_CED June Projection 2Q 07 v0710 2" xfId="772"/>
    <cellStyle name="_CED June Projection 2Q 07 v0710 2 2" xfId="773"/>
    <cellStyle name="_CED June Projection 2Q 07 v0710 3" xfId="774"/>
    <cellStyle name="_CED June Projection 2Q 07 v0710 3 2" xfId="775"/>
    <cellStyle name="_CED June Projection 2Q 07 v0710 4" xfId="776"/>
    <cellStyle name="_CED June Projection 2Q 07 v0710 4 2" xfId="777"/>
    <cellStyle name="_CED June Projection 2Q 07 v0710 5" xfId="778"/>
    <cellStyle name="_CED June Projection 2Q 07 v0710 5 2" xfId="779"/>
    <cellStyle name="_CED June Projection 2Q 07 v0710 6" xfId="780"/>
    <cellStyle name="_CED June Projection 2Q 07 v0710 7" xfId="781"/>
    <cellStyle name="_CED June Projection 2Q 07 v0710_CED 2011 Version 6 Reports" xfId="782"/>
    <cellStyle name="_CED June Projection 2Q 07 v0710_CED2011SolForecast-100716c" xfId="783"/>
    <cellStyle name="_CED June Projection 2Q 07 v0710_CED2011SolForecast-100716c_CED 2011 5-year forecast" xfId="784"/>
    <cellStyle name="_CED June Projection 2Q 07 v0710_CED2011SolForecast-100716c_CED 2011 Version 6 Reports" xfId="785"/>
    <cellStyle name="_CED June Projection 2Q 07 v0710_CED2011SolForecast-100716c_CED 2012 BUDGET Prelim" xfId="786"/>
    <cellStyle name="_CED June Projection 2Q 07 v0710_CONS LOB" xfId="787"/>
    <cellStyle name="_CED June Projection 2Q 07 v0710_Energy Services OCT 09" xfId="788"/>
    <cellStyle name="_CED June Projection 2Q 07 v0710_Forecast Template" xfId="789"/>
    <cellStyle name="_CED June Projection 2Q 07 v0710_Forecast Template_1" xfId="790"/>
    <cellStyle name="_CED June Projection 2Q 07 v0710_Forecast Template_2" xfId="791"/>
    <cellStyle name="_CED June Projection 2Q 07 v0710_INC_LOB" xfId="792"/>
    <cellStyle name="_CED June Projection 2Q 07 v0710_INC_LOB FINAL SEPT TEST" xfId="793"/>
    <cellStyle name="_CED June Projection 2Q 07 v0710_LOB APR 10 Energy Services" xfId="794"/>
    <cellStyle name="_CED June Projection 2Q 07 v0710_LOB DEC 09 Energy Services" xfId="795"/>
    <cellStyle name="_CED June Projection 2Q 07 v0710_LOB FEB 10 Energy Services" xfId="796"/>
    <cellStyle name="_CED June Projection 2Q 07 v0710_LOB FEB TO ES" xfId="797"/>
    <cellStyle name="_CED June Projection 2Q 07 v0710_LOB JAN 10 with allocation Energy Services" xfId="798"/>
    <cellStyle name="_CED June Projection 2Q 07 v0710_LOB JUNE 10 Energy Services" xfId="799"/>
    <cellStyle name="_CED June Projection 2Q 07 v0710_LOB JUNE 10 to ES" xfId="800"/>
    <cellStyle name="_CED June Projection 2Q 07 v0710_LOB JUNE 10 to ES with MM adj" xfId="801"/>
    <cellStyle name="_CED June Projection 2Q 07 v0710_LOB MAR 10 Energy Services" xfId="802"/>
    <cellStyle name="_CED June Projection 2Q 07 v0710_LOB MAY 10 Energy Services" xfId="803"/>
    <cellStyle name="_CED June Projection 2Q 07 v0710_LOB MAY to ES Revised for MM 6 10 10" xfId="804"/>
    <cellStyle name="_CED June Projection 2Q 07 v0710_LOB NOV 09 to ES" xfId="805"/>
    <cellStyle name="_CED June Projection 2Q 07 v0710_Sheet1" xfId="806"/>
    <cellStyle name="_Cedar Brakes II Final MK" xfId="807"/>
    <cellStyle name="_Cedar Brakes II Final MK_ECP 43" xfId="808"/>
    <cellStyle name="_Cinergy" xfId="809"/>
    <cellStyle name="_Close Schedules 05-2002" xfId="810"/>
    <cellStyle name="_CLP bid Oct 30th 2006-scratch sheet" xfId="811"/>
    <cellStyle name="_CLP bid Oct 30th 2006-scratch sheet 2" xfId="812"/>
    <cellStyle name="_Coal Outlook" xfId="813"/>
    <cellStyle name="_Colorado Wind - Case A v1.11 levelized debt - interest in 2003 Final for Board Package" xfId="814"/>
    <cellStyle name="_Colorado Wind v3.11" xfId="815"/>
    <cellStyle name="_Column1" xfId="816"/>
    <cellStyle name="_Column1 2" xfId="817"/>
    <cellStyle name="_Column1 2 2" xfId="818"/>
    <cellStyle name="_Column1 3" xfId="819"/>
    <cellStyle name="_Column1 3 2" xfId="820"/>
    <cellStyle name="_Column1 4" xfId="821"/>
    <cellStyle name="_Column1 4 2" xfId="822"/>
    <cellStyle name="_Column1 5" xfId="823"/>
    <cellStyle name="_Column1 5 2" xfId="824"/>
    <cellStyle name="_Column1 6" xfId="825"/>
    <cellStyle name="_Column1 6 2" xfId="826"/>
    <cellStyle name="_Column1 7" xfId="827"/>
    <cellStyle name="_Column1 7 2" xfId="828"/>
    <cellStyle name="_Column1 8" xfId="829"/>
    <cellStyle name="_Column1 9" xfId="830"/>
    <cellStyle name="_Column1_2011 Executive Summary" xfId="831"/>
    <cellStyle name="_Column1_2011 Executive Summary 2" xfId="832"/>
    <cellStyle name="_Column1_2011 Income Statement" xfId="833"/>
    <cellStyle name="_Column1_2011 Income Statement 2" xfId="834"/>
    <cellStyle name="_Column1_BS_June Proj" xfId="835"/>
    <cellStyle name="_Column1_CED 2011 5-year forecast" xfId="836"/>
    <cellStyle name="_Column1_CED 2011 Version 6 Reports" xfId="837"/>
    <cellStyle name="_Column1_CED 2012 BUDGET Prelim" xfId="838"/>
    <cellStyle name="_Column1_CES 2011 Budget Model_V7_12-27-10" xfId="839"/>
    <cellStyle name="_Column1_Forecast Template" xfId="840"/>
    <cellStyle name="_Column1_Line of Business P&amp;L" xfId="841"/>
    <cellStyle name="_Column1_Line of Business P&amp;L 2" xfId="842"/>
    <cellStyle name="_Column1_O&amp;M By Dept" xfId="843"/>
    <cellStyle name="_Column1_O&amp;M By Dept 2" xfId="844"/>
    <cellStyle name="_Column1_Projections April 2008" xfId="845"/>
    <cellStyle name="_Column1_Projections At Year End 2007" xfId="846"/>
    <cellStyle name="_Column1_Projections December 2007" xfId="847"/>
    <cellStyle name="_Column1_Projections February 2008" xfId="848"/>
    <cellStyle name="_Column1_Projections January 2008" xfId="849"/>
    <cellStyle name="_Column1_Projections July 2008" xfId="850"/>
    <cellStyle name="_Column1_Projections June 2008" xfId="851"/>
    <cellStyle name="_Column1_Projections May 2008" xfId="852"/>
    <cellStyle name="_Column1_Projections November 2007" xfId="853"/>
    <cellStyle name="_Column1_Solar Model" xfId="854"/>
    <cellStyle name="_Column2" xfId="855"/>
    <cellStyle name="_Column2 2" xfId="856"/>
    <cellStyle name="_Column3" xfId="857"/>
    <cellStyle name="_Column3 2" xfId="858"/>
    <cellStyle name="_Column4" xfId="859"/>
    <cellStyle name="_Column4 2" xfId="860"/>
    <cellStyle name="_Column5" xfId="861"/>
    <cellStyle name="_Column5 2" xfId="862"/>
    <cellStyle name="_Column6" xfId="863"/>
    <cellStyle name="_Column6 2" xfId="864"/>
    <cellStyle name="_Column7" xfId="865"/>
    <cellStyle name="_Column7 2" xfId="866"/>
    <cellStyle name="_Column7_CEE 2009 7+5 Projectionpk" xfId="867"/>
    <cellStyle name="_Combined -  Preferred IRR 06-25-01" xfId="868"/>
    <cellStyle name="_Comma" xfId="869"/>
    <cellStyle name="_Convatec Income Tax Review Wkbk 06 23c" xfId="870"/>
    <cellStyle name="_Convatec Topside Adjustment LE reconcilations 6.1.09" xfId="871"/>
    <cellStyle name="_Convatec Topside Adjustment LE reconcilations 6.1.09 10" xfId="872"/>
    <cellStyle name="_Convatec Topside Adjustment LE reconcilations 6.1.09 11" xfId="873"/>
    <cellStyle name="_Convatec Topside Adjustment LE reconcilations 6.1.09 12" xfId="874"/>
    <cellStyle name="_Convatec Topside Adjustment LE reconcilations 6.1.09 13" xfId="875"/>
    <cellStyle name="_Convatec Topside Adjustment LE reconcilations 6.1.09 14" xfId="876"/>
    <cellStyle name="_Convatec Topside Adjustment LE reconcilations 6.1.09 15" xfId="877"/>
    <cellStyle name="_Convatec Topside Adjustment LE reconcilations 6.1.09 16" xfId="878"/>
    <cellStyle name="_Convatec Topside Adjustment LE reconcilations 6.1.09 17" xfId="879"/>
    <cellStyle name="_Convatec Topside Adjustment LE reconcilations 6.1.09 18" xfId="880"/>
    <cellStyle name="_Convatec Topside Adjustment LE reconcilations 6.1.09 19" xfId="881"/>
    <cellStyle name="_Convatec Topside Adjustment LE reconcilations 6.1.09 2" xfId="882"/>
    <cellStyle name="_Convatec Topside Adjustment LE reconcilations 6.1.09 2 2" xfId="883"/>
    <cellStyle name="_Convatec Topside Adjustment LE reconcilations 6.1.09 2_Comverse 2004 Income Tax Review Wkbk 02 03" xfId="884"/>
    <cellStyle name="_Convatec Topside Adjustment LE reconcilations 6.1.09 2_Comverse 2004 Income Tax Review Wkbk 02 03 v1" xfId="885"/>
    <cellStyle name="_Convatec Topside Adjustment LE reconcilations 6.1.09 2_Comverse 2004 Income Tax Review Wkbk 12 07 v1" xfId="886"/>
    <cellStyle name="_Convatec Topside Adjustment LE reconcilations 6.1.09 2_Comverse 2005 Income Tax Review Wkbk 02 03 v1" xfId="887"/>
    <cellStyle name="_Convatec Topside Adjustment LE reconcilations 6.1.09 2_Comverse 2006 Income Tax Review Wkbk 01 16" xfId="888"/>
    <cellStyle name="_Convatec Topside Adjustment LE reconcilations 6.1.09 2_Comverse 2006 Income Tax Review Wkbk 01 20 v1" xfId="889"/>
    <cellStyle name="_Convatec Topside Adjustment LE reconcilations 6.1.09 2_Comverse 2006 Income Tax Review Wkbk 02 04" xfId="890"/>
    <cellStyle name="_Convatec Topside Adjustment LE reconcilations 6.1.09 2_Comverse 2007 Income Tax Review Wkbk 02 04 v3" xfId="891"/>
    <cellStyle name="_Convatec Topside Adjustment LE reconcilations 6.1.09 2_Comverse 2008 Income Tax Review Wkbk 02 05 v1" xfId="892"/>
    <cellStyle name="_Convatec Topside Adjustment LE reconcilations 6.1.09 20" xfId="893"/>
    <cellStyle name="_Convatec Topside Adjustment LE reconcilations 6.1.09 21" xfId="894"/>
    <cellStyle name="_Convatec Topside Adjustment LE reconcilations 6.1.09 22" xfId="895"/>
    <cellStyle name="_Convatec Topside Adjustment LE reconcilations 6.1.09 23" xfId="896"/>
    <cellStyle name="_Convatec Topside Adjustment LE reconcilations 6.1.09 24" xfId="897"/>
    <cellStyle name="_Convatec Topside Adjustment LE reconcilations 6.1.09 25" xfId="898"/>
    <cellStyle name="_Convatec Topside Adjustment LE reconcilations 6.1.09 26" xfId="899"/>
    <cellStyle name="_Convatec Topside Adjustment LE reconcilations 6.1.09 27" xfId="900"/>
    <cellStyle name="_Convatec Topside Adjustment LE reconcilations 6.1.09 28" xfId="901"/>
    <cellStyle name="_Convatec Topside Adjustment LE reconcilations 6.1.09 29" xfId="902"/>
    <cellStyle name="_Convatec Topside Adjustment LE reconcilations 6.1.09 3" xfId="903"/>
    <cellStyle name="_Convatec Topside Adjustment LE reconcilations 6.1.09 3 10" xfId="904"/>
    <cellStyle name="_Convatec Topside Adjustment LE reconcilations 6.1.09 3 11" xfId="905"/>
    <cellStyle name="_Convatec Topside Adjustment LE reconcilations 6.1.09 3 12" xfId="906"/>
    <cellStyle name="_Convatec Topside Adjustment LE reconcilations 6.1.09 3 13" xfId="907"/>
    <cellStyle name="_Convatec Topside Adjustment LE reconcilations 6.1.09 3 14" xfId="908"/>
    <cellStyle name="_Convatec Topside Adjustment LE reconcilations 6.1.09 3 15" xfId="909"/>
    <cellStyle name="_Convatec Topside Adjustment LE reconcilations 6.1.09 3 16" xfId="910"/>
    <cellStyle name="_Convatec Topside Adjustment LE reconcilations 6.1.09 3 2" xfId="911"/>
    <cellStyle name="_Convatec Topside Adjustment LE reconcilations 6.1.09 3 3" xfId="912"/>
    <cellStyle name="_Convatec Topside Adjustment LE reconcilations 6.1.09 3 4" xfId="913"/>
    <cellStyle name="_Convatec Topside Adjustment LE reconcilations 6.1.09 3 5" xfId="914"/>
    <cellStyle name="_Convatec Topside Adjustment LE reconcilations 6.1.09 3 6" xfId="915"/>
    <cellStyle name="_Convatec Topside Adjustment LE reconcilations 6.1.09 3 7" xfId="916"/>
    <cellStyle name="_Convatec Topside Adjustment LE reconcilations 6.1.09 3 8" xfId="917"/>
    <cellStyle name="_Convatec Topside Adjustment LE reconcilations 6.1.09 3 9" xfId="918"/>
    <cellStyle name="_Convatec Topside Adjustment LE reconcilations 6.1.09 30" xfId="919"/>
    <cellStyle name="_Convatec Topside Adjustment LE reconcilations 6.1.09 31" xfId="920"/>
    <cellStyle name="_Convatec Topside Adjustment LE reconcilations 6.1.09 32" xfId="921"/>
    <cellStyle name="_Convatec Topside Adjustment LE reconcilations 6.1.09 33" xfId="922"/>
    <cellStyle name="_Convatec Topside Adjustment LE reconcilations 6.1.09 34" xfId="923"/>
    <cellStyle name="_Convatec Topside Adjustment LE reconcilations 6.1.09 35" xfId="924"/>
    <cellStyle name="_Convatec Topside Adjustment LE reconcilations 6.1.09 36" xfId="925"/>
    <cellStyle name="_Convatec Topside Adjustment LE reconcilations 6.1.09 37" xfId="926"/>
    <cellStyle name="_Convatec Topside Adjustment LE reconcilations 6.1.09 38" xfId="927"/>
    <cellStyle name="_Convatec Topside Adjustment LE reconcilations 6.1.09 39" xfId="928"/>
    <cellStyle name="_Convatec Topside Adjustment LE reconcilations 6.1.09 4" xfId="929"/>
    <cellStyle name="_Convatec Topside Adjustment LE reconcilations 6.1.09 40" xfId="930"/>
    <cellStyle name="_Convatec Topside Adjustment LE reconcilations 6.1.09 41" xfId="931"/>
    <cellStyle name="_Convatec Topside Adjustment LE reconcilations 6.1.09 5" xfId="932"/>
    <cellStyle name="_Convatec Topside Adjustment LE reconcilations 6.1.09 6" xfId="933"/>
    <cellStyle name="_Convatec Topside Adjustment LE reconcilations 6.1.09 7" xfId="934"/>
    <cellStyle name="_Convatec Topside Adjustment LE reconcilations 6.1.09 8" xfId="935"/>
    <cellStyle name="_Convatec Topside Adjustment LE reconcilations 6.1.09 9" xfId="936"/>
    <cellStyle name="_Copy of BG2 Lenders Revised Model 07-17-2006byv3" xfId="937"/>
    <cellStyle name="_Copy of CBay brd present -  9-23-03 + $20 mil PAC + others + half 2003 mat" xfId="938"/>
    <cellStyle name="_Correction of Valuation Report" xfId="939"/>
    <cellStyle name="_Culloden" xfId="940"/>
    <cellStyle name="_Culloden TECO 11-01-01 Aquila.xls Chart 2" xfId="941"/>
    <cellStyle name="_Culloden TECO 11-01-01 Aquila.xls Chart 3" xfId="942"/>
    <cellStyle name="_Currency" xfId="943"/>
    <cellStyle name="_Currency_Hereford Closing Model Expected 8-16-07AS with 85% WDGS" xfId="944"/>
    <cellStyle name="_CurrencySpace" xfId="945"/>
    <cellStyle name="_Daily" xfId="946"/>
    <cellStyle name="_Daily 2" xfId="947"/>
    <cellStyle name="_Daily 3" xfId="948"/>
    <cellStyle name="_Daily 4" xfId="949"/>
    <cellStyle name="_Daily_JE - Marketlink reclass Nov08 in Dec08" xfId="950"/>
    <cellStyle name="_Daily_JE - Marketlink reclass Nov08 in Dec08_Allegro Dec09 NG for JE adjusts" xfId="951"/>
    <cellStyle name="_Daily_JE - Marketlink reclass Nov08 in Dec08_Allegro Nov09 NG for Honeoye &amp; Marketlink JE" xfId="952"/>
    <cellStyle name="_Daily_JE - Marketlink reclass Nov08 in Dec08_Honeoye recon 116500-310010-310020 - 5-09" xfId="953"/>
    <cellStyle name="_Daily_JE - Marketlink reclass Nov08 in Dec08_JE - Honeoye Withdrawal 07-09" xfId="954"/>
    <cellStyle name="_Dartmouth 20030417 v0.5 draft" xfId="955"/>
    <cellStyle name="_Data" xfId="956"/>
    <cellStyle name="_Data 2" xfId="957"/>
    <cellStyle name="_Data 2 2" xfId="958"/>
    <cellStyle name="_Data 3" xfId="959"/>
    <cellStyle name="_Data 3 2" xfId="960"/>
    <cellStyle name="_Data 4" xfId="961"/>
    <cellStyle name="_Data 4 2" xfId="962"/>
    <cellStyle name="_Data 5" xfId="963"/>
    <cellStyle name="_Data 5 2" xfId="964"/>
    <cellStyle name="_Data 6" xfId="965"/>
    <cellStyle name="_Data 6 2" xfId="966"/>
    <cellStyle name="_Data 7" xfId="967"/>
    <cellStyle name="_Data 8" xfId="968"/>
    <cellStyle name="_Data_2011 Executive Summary" xfId="969"/>
    <cellStyle name="_Data_2011 Executive Summary 2" xfId="970"/>
    <cellStyle name="_Data_2011 Income Statement" xfId="971"/>
    <cellStyle name="_Data_2011 Income Statement 2" xfId="972"/>
    <cellStyle name="_Data_BS_June Proj" xfId="973"/>
    <cellStyle name="_Data_CED 2011 5-year forecast" xfId="974"/>
    <cellStyle name="_Data_CED 2011 Version 6 Reports" xfId="975"/>
    <cellStyle name="_Data_CED 2012 BUDGET Prelim" xfId="976"/>
    <cellStyle name="_Data_CES 2011 Budget Model_V7_12-27-10" xfId="977"/>
    <cellStyle name="_Data_Forecast Template" xfId="978"/>
    <cellStyle name="_Data_Line of Business P&amp;L" xfId="979"/>
    <cellStyle name="_Data_Line of Business P&amp;L 2" xfId="980"/>
    <cellStyle name="_Data_O&amp;M By Dept" xfId="981"/>
    <cellStyle name="_Data_O&amp;M By Dept 2" xfId="982"/>
    <cellStyle name="_Data_Projections April 2008" xfId="983"/>
    <cellStyle name="_Data_Projections At Year End 2007" xfId="984"/>
    <cellStyle name="_Data_Projections December 2007" xfId="985"/>
    <cellStyle name="_Data_Projections February 2008" xfId="986"/>
    <cellStyle name="_Data_Projections January 2008" xfId="987"/>
    <cellStyle name="_Data_Projections July 2008" xfId="988"/>
    <cellStyle name="_Data_Projections June 2008" xfId="989"/>
    <cellStyle name="_Data_Projections May 2008" xfId="990"/>
    <cellStyle name="_Data_Projections November 2007" xfId="991"/>
    <cellStyle name="_Data_Solar Model" xfId="992"/>
    <cellStyle name="_Debt Template" xfId="993"/>
    <cellStyle name="_DEL_2008 Q2 ISONE_NY-A_PJM-W_Cinergy_OWI" xfId="994"/>
    <cellStyle name="_DEL_CA-No and CA-So Power Price Projections and Fuel Assumptions (July-25-2008)" xfId="995"/>
    <cellStyle name="_DEL_Covanta Price Forecast_ISONE Maine_April21_2008 (3)" xfId="996"/>
    <cellStyle name="_DEL_FRCC Prices and Operational Results" xfId="997"/>
    <cellStyle name="_DEL_FRCC Prices and Operational Results (2)" xfId="998"/>
    <cellStyle name="_DEL_NY-D Prices and Operational Results" xfId="999"/>
    <cellStyle name="_Dow7e - 13 year debt - Scenario #1 Rev2" xfId="1000"/>
    <cellStyle name="_Duke_PF9_10_25" xfId="1001"/>
    <cellStyle name="_Eastex 21" xfId="1002"/>
    <cellStyle name="_ECP 01.04.02" xfId="1003"/>
    <cellStyle name="_ECP 01.04.02_ECP 43" xfId="1004"/>
    <cellStyle name="_ECP 1.17.02MK" xfId="1005"/>
    <cellStyle name="_ECP 1.17.02MK_ECP 43" xfId="1006"/>
    <cellStyle name="_ECP 1-22-02" xfId="1007"/>
    <cellStyle name="_ECP 1-22-02_ECP 43" xfId="1008"/>
    <cellStyle name="_ECP Model v30 B" xfId="1009"/>
    <cellStyle name="_ECP Model v30 B_ECP 43" xfId="1010"/>
    <cellStyle name="_ECP Model v36 07-27-2001" xfId="1011"/>
    <cellStyle name="_ECP Model v36 07-27-2001_ECP 43" xfId="1012"/>
    <cellStyle name="_ECP Model v50.SENSITIVITY" xfId="1013"/>
    <cellStyle name="_ECP Model v50.SENSITIVITY_ECP 43" xfId="1014"/>
    <cellStyle name="_ecp new - Enron buyout 01-05-01" xfId="1015"/>
    <cellStyle name="_ecp new - Enron buyout 01-05-01_ECP 43" xfId="1016"/>
    <cellStyle name="_ecp new - Enron buyout 04-09-01" xfId="1017"/>
    <cellStyle name="_ecp new - Enron buyout 04-09-01_ECP 43" xfId="1018"/>
    <cellStyle name="_ecp new 10" xfId="1019"/>
    <cellStyle name="_ecp new 10_ECP 43" xfId="1020"/>
    <cellStyle name="_ECP v75 EP 10-10-01" xfId="1021"/>
    <cellStyle name="_ECP v75 EP 10-10-01_ECP 43" xfId="1022"/>
    <cellStyle name="_El Dor11" xfId="1023"/>
    <cellStyle name="_El Dor13" xfId="1024"/>
    <cellStyle name="_El Dorado - 0100 v2" xfId="1025"/>
    <cellStyle name="_El Dorado - 0100 v2_Assume Panda exercises option-AE Model" xfId="1026"/>
    <cellStyle name="_El Dorado - 0100 v2_El Dorado 04-12-01 (Enron)" xfId="1027"/>
    <cellStyle name="_El Dorado - 0100 v2_El Dorado 10-11-01 (Enron)" xfId="1028"/>
    <cellStyle name="_El Dorado - 0100 v2_El Dorado as Financed 06-15-01" xfId="1029"/>
    <cellStyle name="_El Dorado - 0100 v2_Tallmad2" xfId="1030"/>
    <cellStyle name="_El Dorado - 0100 v2_West Michigan 0901 v2" xfId="1031"/>
    <cellStyle name="_El Dorado - 0100 v2_West Michigan 1101 v1" xfId="1032"/>
    <cellStyle name="_El Dorado - 0100 v6" xfId="1033"/>
    <cellStyle name="_El Dorado - All eo cash - all cont spent - exp perf - 4-27" xfId="1034"/>
    <cellStyle name="_El Dorado - Bank Version 1-15" xfId="1035"/>
    <cellStyle name="_El Dorado 0101 v1 early ops test" xfId="1036"/>
    <cellStyle name="_El Dorado 02-03-03 PPA" xfId="1037"/>
    <cellStyle name="_El Dorado 03-01-02 PPA" xfId="1038"/>
    <cellStyle name="_El Dorado 06-04-01 PPA NPV" xfId="1039"/>
    <cellStyle name="_El Dorado 1000 v8" xfId="1040"/>
    <cellStyle name="_El Dorado 10-11-01 (Enron)" xfId="1041"/>
    <cellStyle name="_El Dorado 1100 v1" xfId="1042"/>
    <cellStyle name="_El Dorado 1200 v2 Bank" xfId="1043"/>
    <cellStyle name="_El Dorado 1200 v2 Equity" xfId="1044"/>
    <cellStyle name="_El Dorado 1200 v2 Equity_Bowie16 - 18 month 1-15-04 __36 month overall - 80 deg temp Judy3" xfId="1045"/>
    <cellStyle name="_El Dorado 1200 v2 Equity_Casco - 12-16-03 __  New Panda MM-LTSA chg runhrs to cf" xfId="1046"/>
    <cellStyle name="_El Dorado 1200 v2 Equity_Culloden" xfId="1047"/>
    <cellStyle name="_El Dorado 1200 v2 Equity_UPP &amp; Gila 10 yr Forecast 10-30-03 DF 1-20-04" xfId="1048"/>
    <cellStyle name="_El Dorado 2-13" xfId="1049"/>
    <cellStyle name="_El Dorado 3-15" xfId="1050"/>
    <cellStyle name="_El Dorado 3-19" xfId="1051"/>
    <cellStyle name="_El Dorado 3-29" xfId="1052"/>
    <cellStyle name="_El Dorado 5-01" xfId="1053"/>
    <cellStyle name="_El Dorado as Financed 06-15-01" xfId="1054"/>
    <cellStyle name="_El Dorado Const Bud 06-08-01 Revised 2" xfId="1055"/>
    <cellStyle name="_El Dorado Pro forma 06-08-01 Revised 2" xfId="1056"/>
    <cellStyle name="_El Dorado Project Model 0900 v2" xfId="1057"/>
    <cellStyle name="_El_Do_Gila_2x2000MW_CC_101100_partcov4_17%_100%const" xfId="1058"/>
    <cellStyle name="_Energy Risk Report" xfId="1059"/>
    <cellStyle name="_Energy Risk Report 05.31.08" xfId="1060"/>
    <cellStyle name="_Entity Coding" xfId="1061"/>
    <cellStyle name="_Envirepel Project Budgets" xfId="1062"/>
    <cellStyle name="_enXco NSP IV (mdf) v3.7" xfId="1063"/>
    <cellStyle name="_ERCOT" xfId="1064"/>
    <cellStyle name="_ERR - July 07 (Statement Check)" xfId="1065"/>
    <cellStyle name="_F025 9210 84211 Corporate Reg - Adm General Q4 2008 052009" xfId="1066"/>
    <cellStyle name="_F025 9210 84211 Corporate Reg - Adm General Q4 2008 052009_Convatec Income Tax Review Wkbk (FINAL)" xfId="1067"/>
    <cellStyle name="_Final-1Q-2006 isoNE-WCMass Capcalc_Settlement Agreement(GM)" xfId="1068"/>
    <cellStyle name="_FORECAST (jm rev 7-30-03) Update format Rev2" xfId="1069"/>
    <cellStyle name="_FPL-ERCOT Assumptions Spreadsheet" xfId="1070"/>
    <cellStyle name="_Front Range 09-10-02" xfId="1071"/>
    <cellStyle name="_Gas" xfId="1072"/>
    <cellStyle name="_Gas 2" xfId="1073"/>
    <cellStyle name="_Gas 3" xfId="1074"/>
    <cellStyle name="_Gas 4" xfId="1075"/>
    <cellStyle name="_Gas_JE - Marketlink reclass Nov08 in Dec08" xfId="1076"/>
    <cellStyle name="_Gas_JE - Marketlink reclass Nov08 in Dec08_Allegro Dec09 NG for JE adjusts" xfId="1077"/>
    <cellStyle name="_Gas_JE - Marketlink reclass Nov08 in Dec08_Allegro Nov09 NG for Honeoye &amp; Marketlink JE" xfId="1078"/>
    <cellStyle name="_Gas_JE - Marketlink reclass Nov08 in Dec08_Honeoye recon 116500-310010-310020 - 5-09" xfId="1079"/>
    <cellStyle name="_Gas_JE - Marketlink reclass Nov08 in Dec08_JE - Honeoye Withdrawal 07-09" xfId="1080"/>
    <cellStyle name="_Gila River - Bank Version 12-16" xfId="1081"/>
    <cellStyle name="_Gila River 062600 v1" xfId="1082"/>
    <cellStyle name="_Gila River 2-13.xls Chart 1149" xfId="1083"/>
    <cellStyle name="_GPU PPA Calculations 12-10-01" xfId="1084"/>
    <cellStyle name="_GPU PPA Calculations 12-10-01_ECP 43" xfId="1085"/>
    <cellStyle name="_GS Model2_11" xfId="1086"/>
    <cellStyle name="_Guadalupe Beck 2003-11" xfId="1087"/>
    <cellStyle name="_Header" xfId="1088"/>
    <cellStyle name="_Header 2" xfId="1089"/>
    <cellStyle name="_Header_BS_June Proj" xfId="1090"/>
    <cellStyle name="_Header_Solar Model" xfId="1091"/>
    <cellStyle name="_Hereford Closing Model 07-28-06 revised 4-25-07 Expected" xfId="1092"/>
    <cellStyle name="_Hereford Closing Model Expected 8-16-07" xfId="1093"/>
    <cellStyle name="_Hereford Closing Model Expected 8-16-07AS with 85% WDGS" xfId="1094"/>
    <cellStyle name="_Hereford Ethanol Model 3-1-06 TE Bonds SG10" xfId="1095"/>
    <cellStyle name="_Hereford Ethanol Model 3-1-06b" xfId="1096"/>
    <cellStyle name="_Historical and Forecast PJM-East vs  NY-J Power Prices (3)" xfId="1097"/>
    <cellStyle name="_Illinois 111100 v1" xfId="1098"/>
    <cellStyle name="_IM Financials1" xfId="1099"/>
    <cellStyle name="_ING Amortization" xfId="1100"/>
    <cellStyle name="_Intergen Cottonwood_SERC 091002" xfId="1101"/>
    <cellStyle name="_ISONE" xfId="1102"/>
    <cellStyle name="_ISO-NE" xfId="1103"/>
    <cellStyle name="_JCP&amp;L PPA 1-9-01" xfId="1104"/>
    <cellStyle name="_JCP&amp;L PPA 1-9-01_ECP 43" xfId="1105"/>
    <cellStyle name="_JE - NG Accrual Aug 05" xfId="1106"/>
    <cellStyle name="_JE - NG Accrual Aug 05_Allegro Dec09 NG for JE adjusts" xfId="1107"/>
    <cellStyle name="_JE - NG Accrual Aug 05_Allegro Nov09 NG for Honeoye &amp; Marketlink JE" xfId="1108"/>
    <cellStyle name="_JE - NG Accrual Aug 05_Book5" xfId="1109"/>
    <cellStyle name="_JE - NG Accrual Aug 05_Honeoye recon 116500-310010-310020 - 2-09" xfId="1110"/>
    <cellStyle name="_JE - NG Accrual Aug 05_JE - Honeoye June 09 Recon" xfId="1111"/>
    <cellStyle name="_JE - NG Accrual Aug 05_JE - Honeoye Withdrawal 01-09" xfId="1112"/>
    <cellStyle name="_JE - NG Accrual Aug 05_JE - Honeoye Withdrawal 01-09_Allegro Dec09 NG for JE adjusts" xfId="1113"/>
    <cellStyle name="_JE - NG Accrual Aug 05_JE - Honeoye Withdrawal 01-09_Allegro Nov09 NG for Honeoye &amp; Marketlink JE" xfId="1114"/>
    <cellStyle name="_JE - NG Accrual Aug 05_JE - Honeoye Withdrawal 01-09_Honeoye recon 116500-310010-310020 - 5-09" xfId="1115"/>
    <cellStyle name="_JE - NG Accrual Aug 05_JE - Honeoye Withdrawal 07-09" xfId="1116"/>
    <cellStyle name="_JE - NG Accrual Aug 05_JE - Marketlink Mar09 accrual reclass" xfId="1117"/>
    <cellStyle name="_JE - NG Accrual Aug 05_JE - Marketlink reclass Nov08 in Dec08" xfId="1118"/>
    <cellStyle name="_JE - NG Accrual Aug 05_JE - Marketlink reclass Nov08 in Dec08_Allegro Dec09 NG for JE adjusts" xfId="1119"/>
    <cellStyle name="_JE - NG Accrual Aug 05_JE - Marketlink reclass Nov08 in Dec08_Allegro Nov09 NG for Honeoye &amp; Marketlink JE" xfId="1120"/>
    <cellStyle name="_JE - NG Accrual Aug 05_JE - Marketlink reclass Nov08 in Dec08_Honeoye recon 116500-310010-310020 - 5-09" xfId="1121"/>
    <cellStyle name="_JE - NG Accrual Aug 05_JE - Marketlink reclass Nov08 in Dec08_JE - Honeoye Withdrawal 07-09" xfId="1122"/>
    <cellStyle name="_JE - Reaccrual NY MKTS 05-09" xfId="1123"/>
    <cellStyle name="_JM Moapa Forecast 08-07-03 Rev" xfId="1124"/>
    <cellStyle name="_Kate's accrual" xfId="1125"/>
    <cellStyle name="_Kate's accrual_Allegro Dec09 NG for JE adjusts" xfId="1126"/>
    <cellStyle name="_Kate's accrual_Allegro Nov09 NG for Honeoye &amp; Marketlink JE" xfId="1127"/>
    <cellStyle name="_Kate's accrual_Book5" xfId="1128"/>
    <cellStyle name="_Kate's accrual_Honeoye recon 116500-310010-310020 - 2-09" xfId="1129"/>
    <cellStyle name="_Kate's accrual_JE - Honeoye June 09 Recon" xfId="1130"/>
    <cellStyle name="_Kate's accrual_JE - Honeoye Withdrawal 01-09" xfId="1131"/>
    <cellStyle name="_Kate's accrual_JE - Honeoye Withdrawal 01-09_Allegro Dec09 NG for JE adjusts" xfId="1132"/>
    <cellStyle name="_Kate's accrual_JE - Honeoye Withdrawal 01-09_Allegro Nov09 NG for Honeoye &amp; Marketlink JE" xfId="1133"/>
    <cellStyle name="_Kate's accrual_JE - Honeoye Withdrawal 01-09_Honeoye recon 116500-310010-310020 - 5-09" xfId="1134"/>
    <cellStyle name="_Kate's accrual_JE - Honeoye Withdrawal 07-09" xfId="1135"/>
    <cellStyle name="_Kate's accrual_JE - Marketlink Mar09 accrual reclass" xfId="1136"/>
    <cellStyle name="_Kate's accrual_JE - Marketlink reclass Nov08 in Dec08" xfId="1137"/>
    <cellStyle name="_Kate's accrual_JE - Marketlink reclass Nov08 in Dec08_Allegro Dec09 NG for JE adjusts" xfId="1138"/>
    <cellStyle name="_Kate's accrual_JE - Marketlink reclass Nov08 in Dec08_Allegro Nov09 NG for Honeoye &amp; Marketlink JE" xfId="1139"/>
    <cellStyle name="_Kate's accrual_JE - Marketlink reclass Nov08 in Dec08_Honeoye recon 116500-310010-310020 - 5-09" xfId="1140"/>
    <cellStyle name="_Kate's accrual_JE - Marketlink reclass Nov08 in Dec08_JE - Honeoye Withdrawal 07-09" xfId="1141"/>
    <cellStyle name="_La Paloma_Proforma Valuation v4" xfId="1142"/>
    <cellStyle name="_Lake Road Model to Bidders" xfId="1143"/>
    <cellStyle name="_Limits Rpt Oct08 (2)" xfId="1144"/>
    <cellStyle name="_Linden 2.04.02" xfId="1145"/>
    <cellStyle name="_Linden 2.04.02_ECP 43" xfId="1146"/>
    <cellStyle name="_Linden 2.07.02" xfId="1147"/>
    <cellStyle name="_Linden 2.07.02_ECP 43" xfId="1148"/>
    <cellStyle name="_Linden 5.13.02" xfId="1149"/>
    <cellStyle name="_Linden 6 M-t-M 04.01.02" xfId="1150"/>
    <cellStyle name="_Linden Restructuring 11-14-01" xfId="1151"/>
    <cellStyle name="_Linden Restructuring 11-14-01_ECP 43" xfId="1152"/>
    <cellStyle name="_Linden Restructuring 8-24-01" xfId="1153"/>
    <cellStyle name="_Linden Restructuring 8-24-01_ECP 43" xfId="1154"/>
    <cellStyle name="_Links Page" xfId="1155"/>
    <cellStyle name="_Loan Draw Schedule" xfId="1156"/>
    <cellStyle name="_Marubeni 2007-Adjusting and Reclass entries (2)" xfId="1157"/>
    <cellStyle name="_Masspower 4 17 03 SQ v0.3" xfId="1158"/>
    <cellStyle name="_Mesa Model 033" xfId="1159"/>
    <cellStyle name="_Mesa Model 038" xfId="1160"/>
    <cellStyle name="_Mid-Atlantic PJM West" xfId="1161"/>
    <cellStyle name="_Mid-West Cinergy" xfId="1162"/>
    <cellStyle name="_Mid-West Comed" xfId="1163"/>
    <cellStyle name="_Milford Electron 1Q 2002 04-02-02" xfId="1164"/>
    <cellStyle name="_MIPCO (07) - GQ" xfId="1165"/>
    <cellStyle name="_Missouri 0302 v2x" xfId="1166"/>
    <cellStyle name="_Mkt Data Format (Judy)" xfId="1167"/>
    <cellStyle name="_Moapa Forecast 08-08-03 JM Revised4" xfId="1168"/>
    <cellStyle name="_Morgan_072902.b" xfId="1169"/>
    <cellStyle name="_Morris - 8.27.02" xfId="1170"/>
    <cellStyle name="_MR Valuation Error- Top sided entry II 10-22-08" xfId="1171"/>
    <cellStyle name="_Multiple" xfId="1172"/>
    <cellStyle name="_Multiple_GS Model2_11" xfId="1173"/>
    <cellStyle name="_Multiple_GS Model2_11_Hereford Closing Model Expected 8-16-07AS with 85% WDGS" xfId="1174"/>
    <cellStyle name="_Multiple_Hereford Closing Model Expected 8-16-07AS with 85% WDGS" xfId="1175"/>
    <cellStyle name="_MultipleSpace" xfId="1176"/>
    <cellStyle name="_MultipleSpace_GS Model2_11" xfId="1177"/>
    <cellStyle name="_MultipleSpace_GS Model2_11_Hereford Closing Model Expected 8-16-07AS with 85% WDGS" xfId="1178"/>
    <cellStyle name="_MultipleSpace_Hereford Closing Model Expected 8-16-07AS with 85% WDGS" xfId="1179"/>
    <cellStyle name="_NCA1__7_15_03" xfId="1180"/>
    <cellStyle name="_New York City" xfId="1181"/>
    <cellStyle name="_NI" xfId="1182"/>
    <cellStyle name="_Northeast Mass Hub" xfId="1183"/>
    <cellStyle name="_NRG Brazos Valley 10-25-02 Macquarie Model" xfId="1184"/>
    <cellStyle name="_NY A" xfId="1185"/>
    <cellStyle name="_NY G" xfId="1186"/>
    <cellStyle name="_NY Hudson Valley" xfId="1187"/>
    <cellStyle name="_NY J" xfId="1188"/>
    <cellStyle name="_NY West" xfId="1189"/>
    <cellStyle name="_NY-A" xfId="1190"/>
    <cellStyle name="_Oneta 052200 v1" xfId="1191"/>
    <cellStyle name="_Oneta 061300" xfId="1192"/>
    <cellStyle name="_Orange-Mulberry Res. 061201a" xfId="1193"/>
    <cellStyle name="_OR-WA-ID" xfId="1194"/>
    <cellStyle name="_OT Debt" xfId="1195"/>
    <cellStyle name="_OT Debt_ECP 43" xfId="1196"/>
    <cellStyle name="_OWI" xfId="1197"/>
    <cellStyle name="_PACE" xfId="1198"/>
    <cellStyle name="_Pace DEL_Reference Case and Operational Projections_09_08_08dff" xfId="1199"/>
    <cellStyle name="_Pace new curves 9-27-01" xfId="1200"/>
    <cellStyle name="_Pace new curves 9-27-01_ECP 43" xfId="1201"/>
    <cellStyle name="_Pace Sensitivity" xfId="1202"/>
    <cellStyle name="_PASv2_UnifiedBF_consol revised 8-15-06" xfId="1203"/>
    <cellStyle name="_Peopelsoft Template" xfId="1204"/>
    <cellStyle name="_Peopelsoft Template 2" xfId="1205"/>
    <cellStyle name="_Peopelsoft Template_Forecast Template" xfId="1206"/>
    <cellStyle name="_Peopelsoft Template_Forecast Template_1" xfId="1207"/>
    <cellStyle name="_Peopelsoft Template_Forecast Template_2" xfId="1208"/>
    <cellStyle name="_Percent" xfId="1209"/>
    <cellStyle name="_Percent_GS Model2_11" xfId="1210"/>
    <cellStyle name="_Percent_Hereford Closing Model Expected 8-16-07AS with 85% WDGS" xfId="1211"/>
    <cellStyle name="_PercentSpace" xfId="1212"/>
    <cellStyle name="_PercentSpace_GS Model2_11" xfId="1213"/>
    <cellStyle name="_PercentSpace_Hereford Closing Model Expected 8-16-07AS with 85% WDGS" xfId="1214"/>
    <cellStyle name="_PJM West" xfId="1215"/>
    <cellStyle name="_PJM-West" xfId="1216"/>
    <cellStyle name="_PPA Curve Analysis" xfId="1217"/>
    <cellStyle name="_PPA Curve Analysis_ECP 43" xfId="1218"/>
    <cellStyle name="_prestemp" xfId="1219"/>
    <cellStyle name="_Project Model Form Links" xfId="1220"/>
    <cellStyle name="_PSEG asset valuation 1.1" xfId="1221"/>
    <cellStyle name="_PSEG Swap v3.1" xfId="1222"/>
    <cellStyle name="_PSEG Swap v3.5 PSEG Assets" xfId="1223"/>
    <cellStyle name="_Rating Agency Analysis v2" xfId="1224"/>
    <cellStyle name="_Rating Agency Analysis v2_ECP 43" xfId="1225"/>
    <cellStyle name="_Rating Agency Model v3" xfId="1226"/>
    <cellStyle name="_Rating Agency Model v3_ECP 43" xfId="1227"/>
    <cellStyle name="_Reconciliation of Electron to Asset Management Models" xfId="1228"/>
    <cellStyle name="_RMEC 2X1 501F 78% starts r6 011402 OM1 (from Andrew W. 6-27-03 9-28am)" xfId="1229"/>
    <cellStyle name="_RMEC 2X1 501F 84% hours r12 100802" xfId="1230"/>
    <cellStyle name="_Row1" xfId="1231"/>
    <cellStyle name="_Row1 2" xfId="1232"/>
    <cellStyle name="_Row1 2 2" xfId="1233"/>
    <cellStyle name="_Row1 3" xfId="1234"/>
    <cellStyle name="_Row1 3 2" xfId="1235"/>
    <cellStyle name="_Row1 4" xfId="1236"/>
    <cellStyle name="_Row1 4 2" xfId="1237"/>
    <cellStyle name="_Row1 5" xfId="1238"/>
    <cellStyle name="_Row1 5 2" xfId="1239"/>
    <cellStyle name="_Row1 6" xfId="1240"/>
    <cellStyle name="_Row1 6 2" xfId="1241"/>
    <cellStyle name="_Row1 7" xfId="1242"/>
    <cellStyle name="_Row1 7 2" xfId="1243"/>
    <cellStyle name="_Row1 8" xfId="1244"/>
    <cellStyle name="_Row1 9" xfId="1245"/>
    <cellStyle name="_Row1_2011 Executive Summary" xfId="1246"/>
    <cellStyle name="_Row1_2011 Executive Summary 2" xfId="1247"/>
    <cellStyle name="_Row1_2011 Income Statement" xfId="1248"/>
    <cellStyle name="_Row1_2011 Income Statement 2" xfId="1249"/>
    <cellStyle name="_Row1_BS_June Proj" xfId="1250"/>
    <cellStyle name="_Row1_CED 2011 5-year forecast" xfId="1251"/>
    <cellStyle name="_Row1_CED 2011 Version 6 Reports" xfId="1252"/>
    <cellStyle name="_Row1_CED 2012 BUDGET Prelim" xfId="1253"/>
    <cellStyle name="_Row1_CES 2011 Budget Model_V7_12-27-10" xfId="1254"/>
    <cellStyle name="_Row1_Forecast Template" xfId="1255"/>
    <cellStyle name="_Row1_Line of Business P&amp;L" xfId="1256"/>
    <cellStyle name="_Row1_Line of Business P&amp;L 2" xfId="1257"/>
    <cellStyle name="_Row1_O&amp;M By Dept" xfId="1258"/>
    <cellStyle name="_Row1_O&amp;M By Dept 2" xfId="1259"/>
    <cellStyle name="_Row1_Projections April 2008" xfId="1260"/>
    <cellStyle name="_Row1_Projections At Year End 2007" xfId="1261"/>
    <cellStyle name="_Row1_Projections December 2007" xfId="1262"/>
    <cellStyle name="_Row1_Projections February 2008" xfId="1263"/>
    <cellStyle name="_Row1_Projections January 2008" xfId="1264"/>
    <cellStyle name="_Row1_Projections July 2008" xfId="1265"/>
    <cellStyle name="_Row1_Projections June 2008" xfId="1266"/>
    <cellStyle name="_Row1_Projections May 2008" xfId="1267"/>
    <cellStyle name="_Row1_Projections November 2007" xfId="1268"/>
    <cellStyle name="_Row1_Solar Model" xfId="1269"/>
    <cellStyle name="_Row2" xfId="1270"/>
    <cellStyle name="_Row2 2" xfId="1271"/>
    <cellStyle name="_Row3" xfId="1272"/>
    <cellStyle name="_Row3 2" xfId="1273"/>
    <cellStyle name="_Row4" xfId="1274"/>
    <cellStyle name="_Row4 2" xfId="1275"/>
    <cellStyle name="_Row5" xfId="1276"/>
    <cellStyle name="_Row5 2" xfId="1277"/>
    <cellStyle name="_Row6" xfId="1278"/>
    <cellStyle name="_Row6 2" xfId="1279"/>
    <cellStyle name="_Row7" xfId="1280"/>
    <cellStyle name="_Row7 2" xfId="1281"/>
    <cellStyle name="_Row7_CEE 2009 7+5 Projectionpk" xfId="1282"/>
    <cellStyle name="_SA Financial Model v1.0" xfId="1283"/>
    <cellStyle name="_SAP to ACS Rec 6.2.09" xfId="1284"/>
    <cellStyle name="_SAP to ACS Rec 6.2.09 2" xfId="1285"/>
    <cellStyle name="_SAP to ACS Rec 6.2.09_Comverse 2004 Income Tax Review Wkbk (Import)" xfId="1286"/>
    <cellStyle name="_SAP to ACS Rec 6.2.09_Comverse 2004 Income Tax Review Wkbk (Import) 2" xfId="1287"/>
    <cellStyle name="_SAP to ACS Rec 6.2.09_Convatec Income Tax Review Wkbk (FINAL)" xfId="1288"/>
    <cellStyle name="_SAP to ACS Rec 6.2.09_Convatec Income Tax Review Wkbk (FINAL) 2" xfId="1289"/>
    <cellStyle name="_Scenario 2 First Cut_v2" xfId="1290"/>
    <cellStyle name="_SERC 072302" xfId="1291"/>
    <cellStyle name="_SERC-E" xfId="1292"/>
    <cellStyle name="_SERC-T" xfId="1293"/>
    <cellStyle name="_SG_Forecast 08-07-06" xfId="1294"/>
    <cellStyle name="_Sheet1" xfId="1295"/>
    <cellStyle name="_Sheet1 2" xfId="1296"/>
    <cellStyle name="_Sheet1_Forecast Template" xfId="1297"/>
    <cellStyle name="_Sheet1_Forecast Template_1" xfId="1298"/>
    <cellStyle name="_Sheet1_Forecast Template_2" xfId="1299"/>
    <cellStyle name="_Sherman 01-15-09 650 MW No Bypass Stack- Volatility variable" xfId="1300"/>
    <cellStyle name="_Sherman 06-5-09 Brazos 100% 20 year FE discount $13.00" xfId="1301"/>
    <cellStyle name="_Sherman 10-8-08 650 MW - Volatility variable" xfId="1302"/>
    <cellStyle name="_SJQN CONS 083102" xfId="1303"/>
    <cellStyle name="_Southeast Entergy" xfId="1304"/>
    <cellStyle name="_Southeast TVA" xfId="1305"/>
    <cellStyle name="_SPP North" xfId="1306"/>
    <cellStyle name="_SPP-N" xfId="1307"/>
    <cellStyle name="_Std. Output" xfId="1308"/>
    <cellStyle name="_Steamboat 03-23-2005 (Calyon Version)" xfId="1309"/>
    <cellStyle name="_SUAD" xfId="1310"/>
    <cellStyle name="_SUAD_KBS Entities Summary 1.02.09" xfId="1311"/>
    <cellStyle name="_Summary" xfId="1312"/>
    <cellStyle name="_Summary V7_3groups" xfId="1313"/>
    <cellStyle name="_Summary_Abengoa - 9-Year Amortization" xfId="1314"/>
    <cellStyle name="_Summary_PASv2_UnifiedBF_consol revised 8-15-06" xfId="1315"/>
    <cellStyle name="_Summary_SG_Forecast 08-07-06" xfId="1316"/>
    <cellStyle name="_Tallmad2" xfId="1317"/>
    <cellStyle name="_Tax Gain Calc - using Steve's schedule" xfId="1318"/>
    <cellStyle name="_TECO Combined Return Analysis NEW 01-23-01" xfId="1319"/>
    <cellStyle name="_Temple 3-18-10 CTEC Bid Model 25yr $12.3 400MW FC 90% DF No Contigency New 31 mo CF Schedule $464 M EPC NO FP30 dff" xfId="1320"/>
    <cellStyle name="_Thermo 2003 - tcp dscr 6_05a" xfId="1321"/>
    <cellStyle name="_Thermo Adjusted 7-24" xfId="1322"/>
    <cellStyle name="_TIE 2004-07" xfId="1323"/>
    <cellStyle name="_TIE Consolidated 09-18-00 c2 Teco" xfId="1324"/>
    <cellStyle name="_TIE Model 12-31-03 ReAcquire (2003-09)" xfId="1325"/>
    <cellStyle name="_TIE Model-PAG-06-12-03 to Icahn" xfId="1326"/>
    <cellStyle name="_TRENT6_09_BANK" xfId="1327"/>
    <cellStyle name="_unify" xfId="1328"/>
    <cellStyle name="_UPP &amp; Gila 10 yr Forecast 10-30-03 DF 1-20-04" xfId="1329"/>
    <cellStyle name="_Vandolah Electron 2002 2Q1" xfId="1330"/>
    <cellStyle name="_Vandolah__07_15_03" xfId="1331"/>
    <cellStyle name="_Variances" xfId="1332"/>
    <cellStyle name="_Variances 2" xfId="1333"/>
    <cellStyle name="_Variances Final" xfId="1334"/>
    <cellStyle name="_Variances Final 2" xfId="1335"/>
    <cellStyle name="_WCMASS" xfId="1336"/>
    <cellStyle name="_West Michigan 0800 v1 test" xfId="1337"/>
    <cellStyle name="_West Michigan 0801 v4" xfId="1338"/>
    <cellStyle name="_West Michigan 0901 v2" xfId="1339"/>
    <cellStyle name="_West Michigan 1101 v1" xfId="1340"/>
    <cellStyle name="_Worksheet Template with Print Macro1" xfId="1341"/>
    <cellStyle name="~Capacity (0)" xfId="1342"/>
    <cellStyle name="~Capacity (1)" xfId="1343"/>
    <cellStyle name="~Escalation" xfId="1344"/>
    <cellStyle name="~Gas (0)" xfId="1345"/>
    <cellStyle name="~Gas Price" xfId="1346"/>
    <cellStyle name="~Power (0)" xfId="1347"/>
    <cellStyle name="~Power Price" xfId="1348"/>
    <cellStyle name="£Currency [0]" xfId="1349"/>
    <cellStyle name="£Currency [1]" xfId="1350"/>
    <cellStyle name="£Currency [2]" xfId="1351"/>
    <cellStyle name="£Currency [p]" xfId="1352"/>
    <cellStyle name="£Currency [p2]" xfId="1353"/>
    <cellStyle name="£Pounds" xfId="1354"/>
    <cellStyle name="¤@¯Elaroux" xfId="1355"/>
    <cellStyle name="¤d¤À¦E0]_laroux" xfId="1356"/>
    <cellStyle name="¤d¤À¦Elaroux" xfId="1357"/>
    <cellStyle name="=C:\WINNT\SYSTEM32\COMMAND.COM" xfId="1358"/>
    <cellStyle name="=C:\WINNT35\SYSTEM32\COMMAND.COM" xfId="1359"/>
    <cellStyle name="=C:\WINNT35\SYSTEM32\COMMAND.COM 10" xfId="1360"/>
    <cellStyle name="=C:\WINNT35\SYSTEM32\COMMAND.COM 11" xfId="1361"/>
    <cellStyle name="=C:\WINNT35\SYSTEM32\COMMAND.COM 12" xfId="1362"/>
    <cellStyle name="=C:\WINNT35\SYSTEM32\COMMAND.COM 13" xfId="1363"/>
    <cellStyle name="=C:\WINNT35\SYSTEM32\COMMAND.COM 14" xfId="1364"/>
    <cellStyle name="=C:\WINNT35\SYSTEM32\COMMAND.COM 15" xfId="1365"/>
    <cellStyle name="=C:\WINNT35\SYSTEM32\COMMAND.COM 16" xfId="1366"/>
    <cellStyle name="=C:\WINNT35\SYSTEM32\COMMAND.COM 17" xfId="1367"/>
    <cellStyle name="=C:\WINNT35\SYSTEM32\COMMAND.COM 18" xfId="1368"/>
    <cellStyle name="=C:\WINNT35\SYSTEM32\COMMAND.COM 19" xfId="1369"/>
    <cellStyle name="=C:\WINNT35\SYSTEM32\COMMAND.COM 2" xfId="1370"/>
    <cellStyle name="=C:\WINNT35\SYSTEM32\COMMAND.COM 2 2" xfId="1371"/>
    <cellStyle name="=C:\WINNT35\SYSTEM32\COMMAND.COM 20" xfId="1372"/>
    <cellStyle name="=C:\WINNT35\SYSTEM32\COMMAND.COM 21" xfId="1373"/>
    <cellStyle name="=C:\WINNT35\SYSTEM32\COMMAND.COM 22" xfId="1374"/>
    <cellStyle name="=C:\WINNT35\SYSTEM32\COMMAND.COM 23" xfId="1375"/>
    <cellStyle name="=C:\WINNT35\SYSTEM32\COMMAND.COM 24" xfId="1376"/>
    <cellStyle name="=C:\WINNT35\SYSTEM32\COMMAND.COM 25" xfId="1377"/>
    <cellStyle name="=C:\WINNT35\SYSTEM32\COMMAND.COM 26" xfId="1378"/>
    <cellStyle name="=C:\WINNT35\SYSTEM32\COMMAND.COM 27" xfId="1379"/>
    <cellStyle name="=C:\WINNT35\SYSTEM32\COMMAND.COM 28" xfId="1380"/>
    <cellStyle name="=C:\WINNT35\SYSTEM32\COMMAND.COM 29" xfId="1381"/>
    <cellStyle name="=C:\WINNT35\SYSTEM32\COMMAND.COM 3" xfId="1382"/>
    <cellStyle name="=C:\WINNT35\SYSTEM32\COMMAND.COM 3 10" xfId="1383"/>
    <cellStyle name="=C:\WINNT35\SYSTEM32\COMMAND.COM 3 11" xfId="1384"/>
    <cellStyle name="=C:\WINNT35\SYSTEM32\COMMAND.COM 3 12" xfId="1385"/>
    <cellStyle name="=C:\WINNT35\SYSTEM32\COMMAND.COM 3 13" xfId="1386"/>
    <cellStyle name="=C:\WINNT35\SYSTEM32\COMMAND.COM 3 14" xfId="1387"/>
    <cellStyle name="=C:\WINNT35\SYSTEM32\COMMAND.COM 3 15" xfId="1388"/>
    <cellStyle name="=C:\WINNT35\SYSTEM32\COMMAND.COM 3 16" xfId="1389"/>
    <cellStyle name="=C:\WINNT35\SYSTEM32\COMMAND.COM 3 2" xfId="1390"/>
    <cellStyle name="=C:\WINNT35\SYSTEM32\COMMAND.COM 3 3" xfId="1391"/>
    <cellStyle name="=C:\WINNT35\SYSTEM32\COMMAND.COM 3 4" xfId="1392"/>
    <cellStyle name="=C:\WINNT35\SYSTEM32\COMMAND.COM 3 5" xfId="1393"/>
    <cellStyle name="=C:\WINNT35\SYSTEM32\COMMAND.COM 3 6" xfId="1394"/>
    <cellStyle name="=C:\WINNT35\SYSTEM32\COMMAND.COM 3 7" xfId="1395"/>
    <cellStyle name="=C:\WINNT35\SYSTEM32\COMMAND.COM 3 8" xfId="1396"/>
    <cellStyle name="=C:\WINNT35\SYSTEM32\COMMAND.COM 3 9" xfId="1397"/>
    <cellStyle name="=C:\WINNT35\SYSTEM32\COMMAND.COM 30" xfId="1398"/>
    <cellStyle name="=C:\WINNT35\SYSTEM32\COMMAND.COM 31" xfId="1399"/>
    <cellStyle name="=C:\WINNT35\SYSTEM32\COMMAND.COM 32" xfId="1400"/>
    <cellStyle name="=C:\WINNT35\SYSTEM32\COMMAND.COM 33" xfId="1401"/>
    <cellStyle name="=C:\WINNT35\SYSTEM32\COMMAND.COM 34" xfId="1402"/>
    <cellStyle name="=C:\WINNT35\SYSTEM32\COMMAND.COM 35" xfId="1403"/>
    <cellStyle name="=C:\WINNT35\SYSTEM32\COMMAND.COM 36" xfId="1404"/>
    <cellStyle name="=C:\WINNT35\SYSTEM32\COMMAND.COM 37" xfId="1405"/>
    <cellStyle name="=C:\WINNT35\SYSTEM32\COMMAND.COM 38" xfId="1406"/>
    <cellStyle name="=C:\WINNT35\SYSTEM32\COMMAND.COM 39" xfId="1407"/>
    <cellStyle name="=C:\WINNT35\SYSTEM32\COMMAND.COM 4" xfId="1408"/>
    <cellStyle name="=C:\WINNT35\SYSTEM32\COMMAND.COM 40" xfId="1409"/>
    <cellStyle name="=C:\WINNT35\SYSTEM32\COMMAND.COM 41" xfId="1410"/>
    <cellStyle name="=C:\WINNT35\SYSTEM32\COMMAND.COM 5" xfId="1411"/>
    <cellStyle name="=C:\WINNT35\SYSTEM32\COMMAND.COM 6" xfId="1412"/>
    <cellStyle name="=C:\WINNT35\SYSTEM32\COMMAND.COM 7" xfId="1413"/>
    <cellStyle name="=C:\WINNT35\SYSTEM32\COMMAND.COM 8" xfId="1414"/>
    <cellStyle name="=C:\WINNT35\SYSTEM32\COMMAND.COM 9" xfId="1415"/>
    <cellStyle name="•W€_4m stock" xfId="1416"/>
    <cellStyle name="•W_‰ïŒv“`•[" xfId="1417"/>
    <cellStyle name="0" xfId="1418"/>
    <cellStyle name="0_Convatec Income Tax Review Wkbk (FINAL)" xfId="1419"/>
    <cellStyle name="000" xfId="1420"/>
    <cellStyle name="20 % - Accent1" xfId="1421"/>
    <cellStyle name="20 % - Accent2" xfId="1422"/>
    <cellStyle name="20 % - Accent3" xfId="1423"/>
    <cellStyle name="20 % - Accent4" xfId="1424"/>
    <cellStyle name="20 % - Accent5" xfId="1425"/>
    <cellStyle name="20 % - Accent6" xfId="1426"/>
    <cellStyle name="20% - Accent1 10" xfId="1427"/>
    <cellStyle name="20% - Accent1 10 2" xfId="1428"/>
    <cellStyle name="20% - Accent1 10 3" xfId="1429"/>
    <cellStyle name="20% - Accent1 10 4" xfId="1430"/>
    <cellStyle name="20% - Accent1 11" xfId="1431"/>
    <cellStyle name="20% - Accent1 11 2" xfId="1432"/>
    <cellStyle name="20% - Accent1 11 3" xfId="1433"/>
    <cellStyle name="20% - Accent1 11 4" xfId="1434"/>
    <cellStyle name="20% - Accent1 12" xfId="1435"/>
    <cellStyle name="20% - Accent1 12 2" xfId="1436"/>
    <cellStyle name="20% - Accent1 12 3" xfId="1437"/>
    <cellStyle name="20% - Accent1 12 4" xfId="1438"/>
    <cellStyle name="20% - Accent1 13" xfId="1439"/>
    <cellStyle name="20% - Accent1 14" xfId="1440"/>
    <cellStyle name="20% - Accent1 15" xfId="1441"/>
    <cellStyle name="20% - Accent1 16" xfId="1442"/>
    <cellStyle name="20% - Accent1 17" xfId="1443"/>
    <cellStyle name="20% - Accent1 18" xfId="1444"/>
    <cellStyle name="20% - Accent1 19" xfId="1445"/>
    <cellStyle name="20% - Accent1 2" xfId="1446"/>
    <cellStyle name="20% - Accent1 2 10" xfId="1447"/>
    <cellStyle name="20% - Accent1 2 10 2" xfId="1448"/>
    <cellStyle name="20% - Accent1 2 10 2 2" xfId="1449"/>
    <cellStyle name="20% - Accent1 2 10 2 2 2" xfId="1450"/>
    <cellStyle name="20% - Accent1 2 10 2 3" xfId="1451"/>
    <cellStyle name="20% - Accent1 2 10 3" xfId="1452"/>
    <cellStyle name="20% - Accent1 2 10 3 2" xfId="1453"/>
    <cellStyle name="20% - Accent1 2 10 4" xfId="1454"/>
    <cellStyle name="20% - Accent1 2 11" xfId="1455"/>
    <cellStyle name="20% - Accent1 2 11 2" xfId="1456"/>
    <cellStyle name="20% - Accent1 2 11 2 2" xfId="1457"/>
    <cellStyle name="20% - Accent1 2 11 3" xfId="1458"/>
    <cellStyle name="20% - Accent1 2 12" xfId="1459"/>
    <cellStyle name="20% - Accent1 2 12 2" xfId="1460"/>
    <cellStyle name="20% - Accent1 2 13" xfId="1461"/>
    <cellStyle name="20% - Accent1 2 14" xfId="1462"/>
    <cellStyle name="20% - Accent1 2 15" xfId="1463"/>
    <cellStyle name="20% - Accent1 2 2" xfId="1464"/>
    <cellStyle name="20% - Accent1 2 2 10" xfId="1465"/>
    <cellStyle name="20% - Accent1 2 2 10 2" xfId="1466"/>
    <cellStyle name="20% - Accent1 2 2 10 2 2" xfId="1467"/>
    <cellStyle name="20% - Accent1 2 2 10 3" xfId="1468"/>
    <cellStyle name="20% - Accent1 2 2 11" xfId="1469"/>
    <cellStyle name="20% - Accent1 2 2 11 2" xfId="1470"/>
    <cellStyle name="20% - Accent1 2 2 12" xfId="1471"/>
    <cellStyle name="20% - Accent1 2 2 2" xfId="1472"/>
    <cellStyle name="20% - Accent1 2 2 2 2" xfId="1473"/>
    <cellStyle name="20% - Accent1 2 2 2 2 2" xfId="1474"/>
    <cellStyle name="20% - Accent1 2 2 2 2 2 2" xfId="1475"/>
    <cellStyle name="20% - Accent1 2 2 2 2 2 2 2" xfId="1476"/>
    <cellStyle name="20% - Accent1 2 2 2 2 2 2 2 2" xfId="1477"/>
    <cellStyle name="20% - Accent1 2 2 2 2 2 2 3" xfId="1478"/>
    <cellStyle name="20% - Accent1 2 2 2 2 2 3" xfId="1479"/>
    <cellStyle name="20% - Accent1 2 2 2 2 2 3 2" xfId="1480"/>
    <cellStyle name="20% - Accent1 2 2 2 2 2 4" xfId="1481"/>
    <cellStyle name="20% - Accent1 2 2 2 2 3" xfId="1482"/>
    <cellStyle name="20% - Accent1 2 2 2 2 3 2" xfId="1483"/>
    <cellStyle name="20% - Accent1 2 2 2 2 3 2 2" xfId="1484"/>
    <cellStyle name="20% - Accent1 2 2 2 2 3 3" xfId="1485"/>
    <cellStyle name="20% - Accent1 2 2 2 2 4" xfId="1486"/>
    <cellStyle name="20% - Accent1 2 2 2 2 4 2" xfId="1487"/>
    <cellStyle name="20% - Accent1 2 2 2 2 5" xfId="1488"/>
    <cellStyle name="20% - Accent1 2 2 2 3" xfId="1489"/>
    <cellStyle name="20% - Accent1 2 2 2 3 2" xfId="1490"/>
    <cellStyle name="20% - Accent1 2 2 2 3 2 2" xfId="1491"/>
    <cellStyle name="20% - Accent1 2 2 2 3 2 2 2" xfId="1492"/>
    <cellStyle name="20% - Accent1 2 2 2 3 2 2 2 2" xfId="1493"/>
    <cellStyle name="20% - Accent1 2 2 2 3 2 2 3" xfId="1494"/>
    <cellStyle name="20% - Accent1 2 2 2 3 2 3" xfId="1495"/>
    <cellStyle name="20% - Accent1 2 2 2 3 2 3 2" xfId="1496"/>
    <cellStyle name="20% - Accent1 2 2 2 3 2 4" xfId="1497"/>
    <cellStyle name="20% - Accent1 2 2 2 3 3" xfId="1498"/>
    <cellStyle name="20% - Accent1 2 2 2 3 3 2" xfId="1499"/>
    <cellStyle name="20% - Accent1 2 2 2 3 3 2 2" xfId="1500"/>
    <cellStyle name="20% - Accent1 2 2 2 3 3 3" xfId="1501"/>
    <cellStyle name="20% - Accent1 2 2 2 3 4" xfId="1502"/>
    <cellStyle name="20% - Accent1 2 2 2 3 4 2" xfId="1503"/>
    <cellStyle name="20% - Accent1 2 2 2 3 5" xfId="1504"/>
    <cellStyle name="20% - Accent1 2 2 2 4" xfId="1505"/>
    <cellStyle name="20% - Accent1 2 2 2 4 2" xfId="1506"/>
    <cellStyle name="20% - Accent1 2 2 2 4 2 2" xfId="1507"/>
    <cellStyle name="20% - Accent1 2 2 2 4 2 2 2" xfId="1508"/>
    <cellStyle name="20% - Accent1 2 2 2 4 2 2 2 2" xfId="1509"/>
    <cellStyle name="20% - Accent1 2 2 2 4 2 2 3" xfId="1510"/>
    <cellStyle name="20% - Accent1 2 2 2 4 2 3" xfId="1511"/>
    <cellStyle name="20% - Accent1 2 2 2 4 2 3 2" xfId="1512"/>
    <cellStyle name="20% - Accent1 2 2 2 4 2 4" xfId="1513"/>
    <cellStyle name="20% - Accent1 2 2 2 4 3" xfId="1514"/>
    <cellStyle name="20% - Accent1 2 2 2 4 3 2" xfId="1515"/>
    <cellStyle name="20% - Accent1 2 2 2 4 3 2 2" xfId="1516"/>
    <cellStyle name="20% - Accent1 2 2 2 4 3 3" xfId="1517"/>
    <cellStyle name="20% - Accent1 2 2 2 4 4" xfId="1518"/>
    <cellStyle name="20% - Accent1 2 2 2 4 4 2" xfId="1519"/>
    <cellStyle name="20% - Accent1 2 2 2 4 5" xfId="1520"/>
    <cellStyle name="20% - Accent1 2 2 2 5" xfId="1521"/>
    <cellStyle name="20% - Accent1 2 2 2 5 2" xfId="1522"/>
    <cellStyle name="20% - Accent1 2 2 2 5 2 2" xfId="1523"/>
    <cellStyle name="20% - Accent1 2 2 2 5 2 2 2" xfId="1524"/>
    <cellStyle name="20% - Accent1 2 2 2 5 2 3" xfId="1525"/>
    <cellStyle name="20% - Accent1 2 2 2 5 3" xfId="1526"/>
    <cellStyle name="20% - Accent1 2 2 2 5 3 2" xfId="1527"/>
    <cellStyle name="20% - Accent1 2 2 2 5 4" xfId="1528"/>
    <cellStyle name="20% - Accent1 2 2 2 6" xfId="1529"/>
    <cellStyle name="20% - Accent1 2 2 2 6 2" xfId="1530"/>
    <cellStyle name="20% - Accent1 2 2 2 6 2 2" xfId="1531"/>
    <cellStyle name="20% - Accent1 2 2 2 6 3" xfId="1532"/>
    <cellStyle name="20% - Accent1 2 2 2 7" xfId="1533"/>
    <cellStyle name="20% - Accent1 2 2 2 7 2" xfId="1534"/>
    <cellStyle name="20% - Accent1 2 2 2 8" xfId="1535"/>
    <cellStyle name="20% - Accent1 2 2 3" xfId="1536"/>
    <cellStyle name="20% - Accent1 2 2 3 2" xfId="1537"/>
    <cellStyle name="20% - Accent1 2 2 3 2 2" xfId="1538"/>
    <cellStyle name="20% - Accent1 2 2 3 2 2 2" xfId="1539"/>
    <cellStyle name="20% - Accent1 2 2 3 2 2 2 2" xfId="1540"/>
    <cellStyle name="20% - Accent1 2 2 3 2 2 2 2 2" xfId="1541"/>
    <cellStyle name="20% - Accent1 2 2 3 2 2 2 3" xfId="1542"/>
    <cellStyle name="20% - Accent1 2 2 3 2 2 3" xfId="1543"/>
    <cellStyle name="20% - Accent1 2 2 3 2 2 3 2" xfId="1544"/>
    <cellStyle name="20% - Accent1 2 2 3 2 2 4" xfId="1545"/>
    <cellStyle name="20% - Accent1 2 2 3 2 3" xfId="1546"/>
    <cellStyle name="20% - Accent1 2 2 3 2 3 2" xfId="1547"/>
    <cellStyle name="20% - Accent1 2 2 3 2 3 2 2" xfId="1548"/>
    <cellStyle name="20% - Accent1 2 2 3 2 3 3" xfId="1549"/>
    <cellStyle name="20% - Accent1 2 2 3 2 4" xfId="1550"/>
    <cellStyle name="20% - Accent1 2 2 3 2 4 2" xfId="1551"/>
    <cellStyle name="20% - Accent1 2 2 3 2 5" xfId="1552"/>
    <cellStyle name="20% - Accent1 2 2 3 3" xfId="1553"/>
    <cellStyle name="20% - Accent1 2 2 3 3 2" xfId="1554"/>
    <cellStyle name="20% - Accent1 2 2 3 3 2 2" xfId="1555"/>
    <cellStyle name="20% - Accent1 2 2 3 3 2 2 2" xfId="1556"/>
    <cellStyle name="20% - Accent1 2 2 3 3 2 2 2 2" xfId="1557"/>
    <cellStyle name="20% - Accent1 2 2 3 3 2 2 3" xfId="1558"/>
    <cellStyle name="20% - Accent1 2 2 3 3 2 3" xfId="1559"/>
    <cellStyle name="20% - Accent1 2 2 3 3 2 3 2" xfId="1560"/>
    <cellStyle name="20% - Accent1 2 2 3 3 2 4" xfId="1561"/>
    <cellStyle name="20% - Accent1 2 2 3 3 3" xfId="1562"/>
    <cellStyle name="20% - Accent1 2 2 3 3 3 2" xfId="1563"/>
    <cellStyle name="20% - Accent1 2 2 3 3 3 2 2" xfId="1564"/>
    <cellStyle name="20% - Accent1 2 2 3 3 3 3" xfId="1565"/>
    <cellStyle name="20% - Accent1 2 2 3 3 4" xfId="1566"/>
    <cellStyle name="20% - Accent1 2 2 3 3 4 2" xfId="1567"/>
    <cellStyle name="20% - Accent1 2 2 3 3 5" xfId="1568"/>
    <cellStyle name="20% - Accent1 2 2 3 4" xfId="1569"/>
    <cellStyle name="20% - Accent1 2 2 3 4 2" xfId="1570"/>
    <cellStyle name="20% - Accent1 2 2 3 4 2 2" xfId="1571"/>
    <cellStyle name="20% - Accent1 2 2 3 4 2 2 2" xfId="1572"/>
    <cellStyle name="20% - Accent1 2 2 3 4 2 2 2 2" xfId="1573"/>
    <cellStyle name="20% - Accent1 2 2 3 4 2 2 3" xfId="1574"/>
    <cellStyle name="20% - Accent1 2 2 3 4 2 3" xfId="1575"/>
    <cellStyle name="20% - Accent1 2 2 3 4 2 3 2" xfId="1576"/>
    <cellStyle name="20% - Accent1 2 2 3 4 2 4" xfId="1577"/>
    <cellStyle name="20% - Accent1 2 2 3 4 3" xfId="1578"/>
    <cellStyle name="20% - Accent1 2 2 3 4 3 2" xfId="1579"/>
    <cellStyle name="20% - Accent1 2 2 3 4 3 2 2" xfId="1580"/>
    <cellStyle name="20% - Accent1 2 2 3 4 3 3" xfId="1581"/>
    <cellStyle name="20% - Accent1 2 2 3 4 4" xfId="1582"/>
    <cellStyle name="20% - Accent1 2 2 3 4 4 2" xfId="1583"/>
    <cellStyle name="20% - Accent1 2 2 3 4 5" xfId="1584"/>
    <cellStyle name="20% - Accent1 2 2 3 5" xfId="1585"/>
    <cellStyle name="20% - Accent1 2 2 3 5 2" xfId="1586"/>
    <cellStyle name="20% - Accent1 2 2 3 5 2 2" xfId="1587"/>
    <cellStyle name="20% - Accent1 2 2 3 5 2 2 2" xfId="1588"/>
    <cellStyle name="20% - Accent1 2 2 3 5 2 3" xfId="1589"/>
    <cellStyle name="20% - Accent1 2 2 3 5 3" xfId="1590"/>
    <cellStyle name="20% - Accent1 2 2 3 5 3 2" xfId="1591"/>
    <cellStyle name="20% - Accent1 2 2 3 5 4" xfId="1592"/>
    <cellStyle name="20% - Accent1 2 2 3 6" xfId="1593"/>
    <cellStyle name="20% - Accent1 2 2 3 6 2" xfId="1594"/>
    <cellStyle name="20% - Accent1 2 2 3 6 2 2" xfId="1595"/>
    <cellStyle name="20% - Accent1 2 2 3 6 3" xfId="1596"/>
    <cellStyle name="20% - Accent1 2 2 3 7" xfId="1597"/>
    <cellStyle name="20% - Accent1 2 2 3 7 2" xfId="1598"/>
    <cellStyle name="20% - Accent1 2 2 3 8" xfId="1599"/>
    <cellStyle name="20% - Accent1 2 2 4" xfId="1600"/>
    <cellStyle name="20% - Accent1 2 2 4 2" xfId="1601"/>
    <cellStyle name="20% - Accent1 2 2 4 2 2" xfId="1602"/>
    <cellStyle name="20% - Accent1 2 2 4 2 2 2" xfId="1603"/>
    <cellStyle name="20% - Accent1 2 2 4 2 2 2 2" xfId="1604"/>
    <cellStyle name="20% - Accent1 2 2 4 2 2 2 2 2" xfId="1605"/>
    <cellStyle name="20% - Accent1 2 2 4 2 2 2 3" xfId="1606"/>
    <cellStyle name="20% - Accent1 2 2 4 2 2 3" xfId="1607"/>
    <cellStyle name="20% - Accent1 2 2 4 2 2 3 2" xfId="1608"/>
    <cellStyle name="20% - Accent1 2 2 4 2 2 4" xfId="1609"/>
    <cellStyle name="20% - Accent1 2 2 4 2 3" xfId="1610"/>
    <cellStyle name="20% - Accent1 2 2 4 2 3 2" xfId="1611"/>
    <cellStyle name="20% - Accent1 2 2 4 2 3 2 2" xfId="1612"/>
    <cellStyle name="20% - Accent1 2 2 4 2 3 3" xfId="1613"/>
    <cellStyle name="20% - Accent1 2 2 4 2 4" xfId="1614"/>
    <cellStyle name="20% - Accent1 2 2 4 2 4 2" xfId="1615"/>
    <cellStyle name="20% - Accent1 2 2 4 2 5" xfId="1616"/>
    <cellStyle name="20% - Accent1 2 2 4 3" xfId="1617"/>
    <cellStyle name="20% - Accent1 2 2 4 3 2" xfId="1618"/>
    <cellStyle name="20% - Accent1 2 2 4 3 2 2" xfId="1619"/>
    <cellStyle name="20% - Accent1 2 2 4 3 2 2 2" xfId="1620"/>
    <cellStyle name="20% - Accent1 2 2 4 3 2 2 2 2" xfId="1621"/>
    <cellStyle name="20% - Accent1 2 2 4 3 2 2 3" xfId="1622"/>
    <cellStyle name="20% - Accent1 2 2 4 3 2 3" xfId="1623"/>
    <cellStyle name="20% - Accent1 2 2 4 3 2 3 2" xfId="1624"/>
    <cellStyle name="20% - Accent1 2 2 4 3 2 4" xfId="1625"/>
    <cellStyle name="20% - Accent1 2 2 4 3 3" xfId="1626"/>
    <cellStyle name="20% - Accent1 2 2 4 3 3 2" xfId="1627"/>
    <cellStyle name="20% - Accent1 2 2 4 3 3 2 2" xfId="1628"/>
    <cellStyle name="20% - Accent1 2 2 4 3 3 3" xfId="1629"/>
    <cellStyle name="20% - Accent1 2 2 4 3 4" xfId="1630"/>
    <cellStyle name="20% - Accent1 2 2 4 3 4 2" xfId="1631"/>
    <cellStyle name="20% - Accent1 2 2 4 3 5" xfId="1632"/>
    <cellStyle name="20% - Accent1 2 2 4 4" xfId="1633"/>
    <cellStyle name="20% - Accent1 2 2 4 4 2" xfId="1634"/>
    <cellStyle name="20% - Accent1 2 2 4 4 2 2" xfId="1635"/>
    <cellStyle name="20% - Accent1 2 2 4 4 2 2 2" xfId="1636"/>
    <cellStyle name="20% - Accent1 2 2 4 4 2 2 2 2" xfId="1637"/>
    <cellStyle name="20% - Accent1 2 2 4 4 2 2 3" xfId="1638"/>
    <cellStyle name="20% - Accent1 2 2 4 4 2 3" xfId="1639"/>
    <cellStyle name="20% - Accent1 2 2 4 4 2 3 2" xfId="1640"/>
    <cellStyle name="20% - Accent1 2 2 4 4 2 4" xfId="1641"/>
    <cellStyle name="20% - Accent1 2 2 4 4 3" xfId="1642"/>
    <cellStyle name="20% - Accent1 2 2 4 4 3 2" xfId="1643"/>
    <cellStyle name="20% - Accent1 2 2 4 4 3 2 2" xfId="1644"/>
    <cellStyle name="20% - Accent1 2 2 4 4 3 3" xfId="1645"/>
    <cellStyle name="20% - Accent1 2 2 4 4 4" xfId="1646"/>
    <cellStyle name="20% - Accent1 2 2 4 4 4 2" xfId="1647"/>
    <cellStyle name="20% - Accent1 2 2 4 4 5" xfId="1648"/>
    <cellStyle name="20% - Accent1 2 2 4 5" xfId="1649"/>
    <cellStyle name="20% - Accent1 2 2 4 5 2" xfId="1650"/>
    <cellStyle name="20% - Accent1 2 2 4 5 2 2" xfId="1651"/>
    <cellStyle name="20% - Accent1 2 2 4 5 2 2 2" xfId="1652"/>
    <cellStyle name="20% - Accent1 2 2 4 5 2 3" xfId="1653"/>
    <cellStyle name="20% - Accent1 2 2 4 5 3" xfId="1654"/>
    <cellStyle name="20% - Accent1 2 2 4 5 3 2" xfId="1655"/>
    <cellStyle name="20% - Accent1 2 2 4 5 4" xfId="1656"/>
    <cellStyle name="20% - Accent1 2 2 4 6" xfId="1657"/>
    <cellStyle name="20% - Accent1 2 2 4 6 2" xfId="1658"/>
    <cellStyle name="20% - Accent1 2 2 4 6 2 2" xfId="1659"/>
    <cellStyle name="20% - Accent1 2 2 4 6 3" xfId="1660"/>
    <cellStyle name="20% - Accent1 2 2 4 7" xfId="1661"/>
    <cellStyle name="20% - Accent1 2 2 4 7 2" xfId="1662"/>
    <cellStyle name="20% - Accent1 2 2 4 8" xfId="1663"/>
    <cellStyle name="20% - Accent1 2 2 5" xfId="1664"/>
    <cellStyle name="20% - Accent1 2 2 5 2" xfId="1665"/>
    <cellStyle name="20% - Accent1 2 2 5 2 2" xfId="1666"/>
    <cellStyle name="20% - Accent1 2 2 5 2 2 2" xfId="1667"/>
    <cellStyle name="20% - Accent1 2 2 5 2 2 2 2" xfId="1668"/>
    <cellStyle name="20% - Accent1 2 2 5 2 2 2 2 2" xfId="1669"/>
    <cellStyle name="20% - Accent1 2 2 5 2 2 2 3" xfId="1670"/>
    <cellStyle name="20% - Accent1 2 2 5 2 2 3" xfId="1671"/>
    <cellStyle name="20% - Accent1 2 2 5 2 2 3 2" xfId="1672"/>
    <cellStyle name="20% - Accent1 2 2 5 2 2 4" xfId="1673"/>
    <cellStyle name="20% - Accent1 2 2 5 2 3" xfId="1674"/>
    <cellStyle name="20% - Accent1 2 2 5 2 3 2" xfId="1675"/>
    <cellStyle name="20% - Accent1 2 2 5 2 3 2 2" xfId="1676"/>
    <cellStyle name="20% - Accent1 2 2 5 2 3 3" xfId="1677"/>
    <cellStyle name="20% - Accent1 2 2 5 2 4" xfId="1678"/>
    <cellStyle name="20% - Accent1 2 2 5 2 4 2" xfId="1679"/>
    <cellStyle name="20% - Accent1 2 2 5 2 5" xfId="1680"/>
    <cellStyle name="20% - Accent1 2 2 5 3" xfId="1681"/>
    <cellStyle name="20% - Accent1 2 2 5 3 2" xfId="1682"/>
    <cellStyle name="20% - Accent1 2 2 5 3 2 2" xfId="1683"/>
    <cellStyle name="20% - Accent1 2 2 5 3 2 2 2" xfId="1684"/>
    <cellStyle name="20% - Accent1 2 2 5 3 2 2 2 2" xfId="1685"/>
    <cellStyle name="20% - Accent1 2 2 5 3 2 2 3" xfId="1686"/>
    <cellStyle name="20% - Accent1 2 2 5 3 2 3" xfId="1687"/>
    <cellStyle name="20% - Accent1 2 2 5 3 2 3 2" xfId="1688"/>
    <cellStyle name="20% - Accent1 2 2 5 3 2 4" xfId="1689"/>
    <cellStyle name="20% - Accent1 2 2 5 3 3" xfId="1690"/>
    <cellStyle name="20% - Accent1 2 2 5 3 3 2" xfId="1691"/>
    <cellStyle name="20% - Accent1 2 2 5 3 3 2 2" xfId="1692"/>
    <cellStyle name="20% - Accent1 2 2 5 3 3 3" xfId="1693"/>
    <cellStyle name="20% - Accent1 2 2 5 3 4" xfId="1694"/>
    <cellStyle name="20% - Accent1 2 2 5 3 4 2" xfId="1695"/>
    <cellStyle name="20% - Accent1 2 2 5 3 5" xfId="1696"/>
    <cellStyle name="20% - Accent1 2 2 5 4" xfId="1697"/>
    <cellStyle name="20% - Accent1 2 2 5 4 2" xfId="1698"/>
    <cellStyle name="20% - Accent1 2 2 5 4 2 2" xfId="1699"/>
    <cellStyle name="20% - Accent1 2 2 5 4 2 2 2" xfId="1700"/>
    <cellStyle name="20% - Accent1 2 2 5 4 2 2 2 2" xfId="1701"/>
    <cellStyle name="20% - Accent1 2 2 5 4 2 2 3" xfId="1702"/>
    <cellStyle name="20% - Accent1 2 2 5 4 2 3" xfId="1703"/>
    <cellStyle name="20% - Accent1 2 2 5 4 2 3 2" xfId="1704"/>
    <cellStyle name="20% - Accent1 2 2 5 4 2 4" xfId="1705"/>
    <cellStyle name="20% - Accent1 2 2 5 4 3" xfId="1706"/>
    <cellStyle name="20% - Accent1 2 2 5 4 3 2" xfId="1707"/>
    <cellStyle name="20% - Accent1 2 2 5 4 3 2 2" xfId="1708"/>
    <cellStyle name="20% - Accent1 2 2 5 4 3 3" xfId="1709"/>
    <cellStyle name="20% - Accent1 2 2 5 4 4" xfId="1710"/>
    <cellStyle name="20% - Accent1 2 2 5 4 4 2" xfId="1711"/>
    <cellStyle name="20% - Accent1 2 2 5 4 5" xfId="1712"/>
    <cellStyle name="20% - Accent1 2 2 5 5" xfId="1713"/>
    <cellStyle name="20% - Accent1 2 2 5 5 2" xfId="1714"/>
    <cellStyle name="20% - Accent1 2 2 5 5 2 2" xfId="1715"/>
    <cellStyle name="20% - Accent1 2 2 5 5 2 2 2" xfId="1716"/>
    <cellStyle name="20% - Accent1 2 2 5 5 2 3" xfId="1717"/>
    <cellStyle name="20% - Accent1 2 2 5 5 3" xfId="1718"/>
    <cellStyle name="20% - Accent1 2 2 5 5 3 2" xfId="1719"/>
    <cellStyle name="20% - Accent1 2 2 5 5 4" xfId="1720"/>
    <cellStyle name="20% - Accent1 2 2 5 6" xfId="1721"/>
    <cellStyle name="20% - Accent1 2 2 5 6 2" xfId="1722"/>
    <cellStyle name="20% - Accent1 2 2 5 6 2 2" xfId="1723"/>
    <cellStyle name="20% - Accent1 2 2 5 6 3" xfId="1724"/>
    <cellStyle name="20% - Accent1 2 2 5 7" xfId="1725"/>
    <cellStyle name="20% - Accent1 2 2 5 7 2" xfId="1726"/>
    <cellStyle name="20% - Accent1 2 2 5 8" xfId="1727"/>
    <cellStyle name="20% - Accent1 2 2 6" xfId="1728"/>
    <cellStyle name="20% - Accent1 2 2 6 2" xfId="1729"/>
    <cellStyle name="20% - Accent1 2 2 6 2 2" xfId="1730"/>
    <cellStyle name="20% - Accent1 2 2 6 2 2 2" xfId="1731"/>
    <cellStyle name="20% - Accent1 2 2 6 2 2 2 2" xfId="1732"/>
    <cellStyle name="20% - Accent1 2 2 6 2 2 3" xfId="1733"/>
    <cellStyle name="20% - Accent1 2 2 6 2 3" xfId="1734"/>
    <cellStyle name="20% - Accent1 2 2 6 2 3 2" xfId="1735"/>
    <cellStyle name="20% - Accent1 2 2 6 2 4" xfId="1736"/>
    <cellStyle name="20% - Accent1 2 2 6 3" xfId="1737"/>
    <cellStyle name="20% - Accent1 2 2 6 3 2" xfId="1738"/>
    <cellStyle name="20% - Accent1 2 2 6 3 2 2" xfId="1739"/>
    <cellStyle name="20% - Accent1 2 2 6 3 3" xfId="1740"/>
    <cellStyle name="20% - Accent1 2 2 6 4" xfId="1741"/>
    <cellStyle name="20% - Accent1 2 2 6 4 2" xfId="1742"/>
    <cellStyle name="20% - Accent1 2 2 6 5" xfId="1743"/>
    <cellStyle name="20% - Accent1 2 2 7" xfId="1744"/>
    <cellStyle name="20% - Accent1 2 2 7 2" xfId="1745"/>
    <cellStyle name="20% - Accent1 2 2 7 2 2" xfId="1746"/>
    <cellStyle name="20% - Accent1 2 2 7 2 2 2" xfId="1747"/>
    <cellStyle name="20% - Accent1 2 2 7 2 2 2 2" xfId="1748"/>
    <cellStyle name="20% - Accent1 2 2 7 2 2 3" xfId="1749"/>
    <cellStyle name="20% - Accent1 2 2 7 2 3" xfId="1750"/>
    <cellStyle name="20% - Accent1 2 2 7 2 3 2" xfId="1751"/>
    <cellStyle name="20% - Accent1 2 2 7 2 4" xfId="1752"/>
    <cellStyle name="20% - Accent1 2 2 7 3" xfId="1753"/>
    <cellStyle name="20% - Accent1 2 2 7 3 2" xfId="1754"/>
    <cellStyle name="20% - Accent1 2 2 7 3 2 2" xfId="1755"/>
    <cellStyle name="20% - Accent1 2 2 7 3 3" xfId="1756"/>
    <cellStyle name="20% - Accent1 2 2 7 4" xfId="1757"/>
    <cellStyle name="20% - Accent1 2 2 7 4 2" xfId="1758"/>
    <cellStyle name="20% - Accent1 2 2 7 5" xfId="1759"/>
    <cellStyle name="20% - Accent1 2 2 8" xfId="1760"/>
    <cellStyle name="20% - Accent1 2 2 8 2" xfId="1761"/>
    <cellStyle name="20% - Accent1 2 2 8 2 2" xfId="1762"/>
    <cellStyle name="20% - Accent1 2 2 8 2 2 2" xfId="1763"/>
    <cellStyle name="20% - Accent1 2 2 8 2 2 2 2" xfId="1764"/>
    <cellStyle name="20% - Accent1 2 2 8 2 2 3" xfId="1765"/>
    <cellStyle name="20% - Accent1 2 2 8 2 3" xfId="1766"/>
    <cellStyle name="20% - Accent1 2 2 8 2 3 2" xfId="1767"/>
    <cellStyle name="20% - Accent1 2 2 8 2 4" xfId="1768"/>
    <cellStyle name="20% - Accent1 2 2 8 3" xfId="1769"/>
    <cellStyle name="20% - Accent1 2 2 8 3 2" xfId="1770"/>
    <cellStyle name="20% - Accent1 2 2 8 3 2 2" xfId="1771"/>
    <cellStyle name="20% - Accent1 2 2 8 3 3" xfId="1772"/>
    <cellStyle name="20% - Accent1 2 2 8 4" xfId="1773"/>
    <cellStyle name="20% - Accent1 2 2 8 4 2" xfId="1774"/>
    <cellStyle name="20% - Accent1 2 2 8 5" xfId="1775"/>
    <cellStyle name="20% - Accent1 2 2 9" xfId="1776"/>
    <cellStyle name="20% - Accent1 2 2 9 2" xfId="1777"/>
    <cellStyle name="20% - Accent1 2 2 9 2 2" xfId="1778"/>
    <cellStyle name="20% - Accent1 2 2 9 2 2 2" xfId="1779"/>
    <cellStyle name="20% - Accent1 2 2 9 2 3" xfId="1780"/>
    <cellStyle name="20% - Accent1 2 2 9 3" xfId="1781"/>
    <cellStyle name="20% - Accent1 2 2 9 3 2" xfId="1782"/>
    <cellStyle name="20% - Accent1 2 2 9 4" xfId="1783"/>
    <cellStyle name="20% - Accent1 2 3" xfId="1784"/>
    <cellStyle name="20% - Accent1 2 3 2" xfId="1785"/>
    <cellStyle name="20% - Accent1 2 3 2 2" xfId="1786"/>
    <cellStyle name="20% - Accent1 2 3 2 2 2" xfId="1787"/>
    <cellStyle name="20% - Accent1 2 3 2 2 2 2" xfId="1788"/>
    <cellStyle name="20% - Accent1 2 3 2 2 2 2 2" xfId="1789"/>
    <cellStyle name="20% - Accent1 2 3 2 2 2 3" xfId="1790"/>
    <cellStyle name="20% - Accent1 2 3 2 2 3" xfId="1791"/>
    <cellStyle name="20% - Accent1 2 3 2 2 3 2" xfId="1792"/>
    <cellStyle name="20% - Accent1 2 3 2 2 4" xfId="1793"/>
    <cellStyle name="20% - Accent1 2 3 2 3" xfId="1794"/>
    <cellStyle name="20% - Accent1 2 3 2 3 2" xfId="1795"/>
    <cellStyle name="20% - Accent1 2 3 2 3 2 2" xfId="1796"/>
    <cellStyle name="20% - Accent1 2 3 2 3 3" xfId="1797"/>
    <cellStyle name="20% - Accent1 2 3 2 4" xfId="1798"/>
    <cellStyle name="20% - Accent1 2 3 2 4 2" xfId="1799"/>
    <cellStyle name="20% - Accent1 2 3 2 5" xfId="1800"/>
    <cellStyle name="20% - Accent1 2 3 3" xfId="1801"/>
    <cellStyle name="20% - Accent1 2 3 3 2" xfId="1802"/>
    <cellStyle name="20% - Accent1 2 3 3 2 2" xfId="1803"/>
    <cellStyle name="20% - Accent1 2 3 3 2 2 2" xfId="1804"/>
    <cellStyle name="20% - Accent1 2 3 3 2 2 2 2" xfId="1805"/>
    <cellStyle name="20% - Accent1 2 3 3 2 2 3" xfId="1806"/>
    <cellStyle name="20% - Accent1 2 3 3 2 3" xfId="1807"/>
    <cellStyle name="20% - Accent1 2 3 3 2 3 2" xfId="1808"/>
    <cellStyle name="20% - Accent1 2 3 3 2 4" xfId="1809"/>
    <cellStyle name="20% - Accent1 2 3 3 3" xfId="1810"/>
    <cellStyle name="20% - Accent1 2 3 3 3 2" xfId="1811"/>
    <cellStyle name="20% - Accent1 2 3 3 3 2 2" xfId="1812"/>
    <cellStyle name="20% - Accent1 2 3 3 3 3" xfId="1813"/>
    <cellStyle name="20% - Accent1 2 3 3 4" xfId="1814"/>
    <cellStyle name="20% - Accent1 2 3 3 4 2" xfId="1815"/>
    <cellStyle name="20% - Accent1 2 3 3 5" xfId="1816"/>
    <cellStyle name="20% - Accent1 2 3 4" xfId="1817"/>
    <cellStyle name="20% - Accent1 2 3 4 2" xfId="1818"/>
    <cellStyle name="20% - Accent1 2 3 4 2 2" xfId="1819"/>
    <cellStyle name="20% - Accent1 2 3 4 2 2 2" xfId="1820"/>
    <cellStyle name="20% - Accent1 2 3 4 2 2 2 2" xfId="1821"/>
    <cellStyle name="20% - Accent1 2 3 4 2 2 3" xfId="1822"/>
    <cellStyle name="20% - Accent1 2 3 4 2 3" xfId="1823"/>
    <cellStyle name="20% - Accent1 2 3 4 2 3 2" xfId="1824"/>
    <cellStyle name="20% - Accent1 2 3 4 2 4" xfId="1825"/>
    <cellStyle name="20% - Accent1 2 3 4 3" xfId="1826"/>
    <cellStyle name="20% - Accent1 2 3 4 3 2" xfId="1827"/>
    <cellStyle name="20% - Accent1 2 3 4 3 2 2" xfId="1828"/>
    <cellStyle name="20% - Accent1 2 3 4 3 3" xfId="1829"/>
    <cellStyle name="20% - Accent1 2 3 4 4" xfId="1830"/>
    <cellStyle name="20% - Accent1 2 3 4 4 2" xfId="1831"/>
    <cellStyle name="20% - Accent1 2 3 4 5" xfId="1832"/>
    <cellStyle name="20% - Accent1 2 3 5" xfId="1833"/>
    <cellStyle name="20% - Accent1 2 3 5 2" xfId="1834"/>
    <cellStyle name="20% - Accent1 2 3 5 2 2" xfId="1835"/>
    <cellStyle name="20% - Accent1 2 3 5 2 2 2" xfId="1836"/>
    <cellStyle name="20% - Accent1 2 3 5 2 3" xfId="1837"/>
    <cellStyle name="20% - Accent1 2 3 5 3" xfId="1838"/>
    <cellStyle name="20% - Accent1 2 3 5 3 2" xfId="1839"/>
    <cellStyle name="20% - Accent1 2 3 5 4" xfId="1840"/>
    <cellStyle name="20% - Accent1 2 3 6" xfId="1841"/>
    <cellStyle name="20% - Accent1 2 3 6 2" xfId="1842"/>
    <cellStyle name="20% - Accent1 2 3 6 2 2" xfId="1843"/>
    <cellStyle name="20% - Accent1 2 3 6 3" xfId="1844"/>
    <cellStyle name="20% - Accent1 2 3 7" xfId="1845"/>
    <cellStyle name="20% - Accent1 2 3 7 2" xfId="1846"/>
    <cellStyle name="20% - Accent1 2 3 8" xfId="1847"/>
    <cellStyle name="20% - Accent1 2 4" xfId="1848"/>
    <cellStyle name="20% - Accent1 2 4 2" xfId="1849"/>
    <cellStyle name="20% - Accent1 2 4 2 2" xfId="1850"/>
    <cellStyle name="20% - Accent1 2 4 2 2 2" xfId="1851"/>
    <cellStyle name="20% - Accent1 2 4 2 2 2 2" xfId="1852"/>
    <cellStyle name="20% - Accent1 2 4 2 2 2 2 2" xfId="1853"/>
    <cellStyle name="20% - Accent1 2 4 2 2 2 3" xfId="1854"/>
    <cellStyle name="20% - Accent1 2 4 2 2 3" xfId="1855"/>
    <cellStyle name="20% - Accent1 2 4 2 2 3 2" xfId="1856"/>
    <cellStyle name="20% - Accent1 2 4 2 2 4" xfId="1857"/>
    <cellStyle name="20% - Accent1 2 4 2 3" xfId="1858"/>
    <cellStyle name="20% - Accent1 2 4 2 3 2" xfId="1859"/>
    <cellStyle name="20% - Accent1 2 4 2 3 2 2" xfId="1860"/>
    <cellStyle name="20% - Accent1 2 4 2 3 3" xfId="1861"/>
    <cellStyle name="20% - Accent1 2 4 2 4" xfId="1862"/>
    <cellStyle name="20% - Accent1 2 4 2 4 2" xfId="1863"/>
    <cellStyle name="20% - Accent1 2 4 2 5" xfId="1864"/>
    <cellStyle name="20% - Accent1 2 4 3" xfId="1865"/>
    <cellStyle name="20% - Accent1 2 4 3 2" xfId="1866"/>
    <cellStyle name="20% - Accent1 2 4 3 2 2" xfId="1867"/>
    <cellStyle name="20% - Accent1 2 4 3 2 2 2" xfId="1868"/>
    <cellStyle name="20% - Accent1 2 4 3 2 2 2 2" xfId="1869"/>
    <cellStyle name="20% - Accent1 2 4 3 2 2 3" xfId="1870"/>
    <cellStyle name="20% - Accent1 2 4 3 2 3" xfId="1871"/>
    <cellStyle name="20% - Accent1 2 4 3 2 3 2" xfId="1872"/>
    <cellStyle name="20% - Accent1 2 4 3 2 4" xfId="1873"/>
    <cellStyle name="20% - Accent1 2 4 3 3" xfId="1874"/>
    <cellStyle name="20% - Accent1 2 4 3 3 2" xfId="1875"/>
    <cellStyle name="20% - Accent1 2 4 3 3 2 2" xfId="1876"/>
    <cellStyle name="20% - Accent1 2 4 3 3 3" xfId="1877"/>
    <cellStyle name="20% - Accent1 2 4 3 4" xfId="1878"/>
    <cellStyle name="20% - Accent1 2 4 3 4 2" xfId="1879"/>
    <cellStyle name="20% - Accent1 2 4 3 5" xfId="1880"/>
    <cellStyle name="20% - Accent1 2 4 4" xfId="1881"/>
    <cellStyle name="20% - Accent1 2 4 4 2" xfId="1882"/>
    <cellStyle name="20% - Accent1 2 4 4 2 2" xfId="1883"/>
    <cellStyle name="20% - Accent1 2 4 4 2 2 2" xfId="1884"/>
    <cellStyle name="20% - Accent1 2 4 4 2 2 2 2" xfId="1885"/>
    <cellStyle name="20% - Accent1 2 4 4 2 2 3" xfId="1886"/>
    <cellStyle name="20% - Accent1 2 4 4 2 3" xfId="1887"/>
    <cellStyle name="20% - Accent1 2 4 4 2 3 2" xfId="1888"/>
    <cellStyle name="20% - Accent1 2 4 4 2 4" xfId="1889"/>
    <cellStyle name="20% - Accent1 2 4 4 3" xfId="1890"/>
    <cellStyle name="20% - Accent1 2 4 4 3 2" xfId="1891"/>
    <cellStyle name="20% - Accent1 2 4 4 3 2 2" xfId="1892"/>
    <cellStyle name="20% - Accent1 2 4 4 3 3" xfId="1893"/>
    <cellStyle name="20% - Accent1 2 4 4 4" xfId="1894"/>
    <cellStyle name="20% - Accent1 2 4 4 4 2" xfId="1895"/>
    <cellStyle name="20% - Accent1 2 4 4 5" xfId="1896"/>
    <cellStyle name="20% - Accent1 2 4 5" xfId="1897"/>
    <cellStyle name="20% - Accent1 2 4 5 2" xfId="1898"/>
    <cellStyle name="20% - Accent1 2 4 5 2 2" xfId="1899"/>
    <cellStyle name="20% - Accent1 2 4 5 2 2 2" xfId="1900"/>
    <cellStyle name="20% - Accent1 2 4 5 2 3" xfId="1901"/>
    <cellStyle name="20% - Accent1 2 4 5 3" xfId="1902"/>
    <cellStyle name="20% - Accent1 2 4 5 3 2" xfId="1903"/>
    <cellStyle name="20% - Accent1 2 4 5 4" xfId="1904"/>
    <cellStyle name="20% - Accent1 2 4 6" xfId="1905"/>
    <cellStyle name="20% - Accent1 2 4 6 2" xfId="1906"/>
    <cellStyle name="20% - Accent1 2 4 6 2 2" xfId="1907"/>
    <cellStyle name="20% - Accent1 2 4 6 3" xfId="1908"/>
    <cellStyle name="20% - Accent1 2 4 7" xfId="1909"/>
    <cellStyle name="20% - Accent1 2 4 7 2" xfId="1910"/>
    <cellStyle name="20% - Accent1 2 4 8" xfId="1911"/>
    <cellStyle name="20% - Accent1 2 5" xfId="1912"/>
    <cellStyle name="20% - Accent1 2 5 2" xfId="1913"/>
    <cellStyle name="20% - Accent1 2 5 2 2" xfId="1914"/>
    <cellStyle name="20% - Accent1 2 5 2 2 2" xfId="1915"/>
    <cellStyle name="20% - Accent1 2 5 2 2 2 2" xfId="1916"/>
    <cellStyle name="20% - Accent1 2 5 2 2 2 2 2" xfId="1917"/>
    <cellStyle name="20% - Accent1 2 5 2 2 2 3" xfId="1918"/>
    <cellStyle name="20% - Accent1 2 5 2 2 3" xfId="1919"/>
    <cellStyle name="20% - Accent1 2 5 2 2 3 2" xfId="1920"/>
    <cellStyle name="20% - Accent1 2 5 2 2 4" xfId="1921"/>
    <cellStyle name="20% - Accent1 2 5 2 3" xfId="1922"/>
    <cellStyle name="20% - Accent1 2 5 2 3 2" xfId="1923"/>
    <cellStyle name="20% - Accent1 2 5 2 3 2 2" xfId="1924"/>
    <cellStyle name="20% - Accent1 2 5 2 3 3" xfId="1925"/>
    <cellStyle name="20% - Accent1 2 5 2 4" xfId="1926"/>
    <cellStyle name="20% - Accent1 2 5 2 4 2" xfId="1927"/>
    <cellStyle name="20% - Accent1 2 5 2 5" xfId="1928"/>
    <cellStyle name="20% - Accent1 2 5 3" xfId="1929"/>
    <cellStyle name="20% - Accent1 2 5 3 2" xfId="1930"/>
    <cellStyle name="20% - Accent1 2 5 3 2 2" xfId="1931"/>
    <cellStyle name="20% - Accent1 2 5 3 2 2 2" xfId="1932"/>
    <cellStyle name="20% - Accent1 2 5 3 2 2 2 2" xfId="1933"/>
    <cellStyle name="20% - Accent1 2 5 3 2 2 3" xfId="1934"/>
    <cellStyle name="20% - Accent1 2 5 3 2 3" xfId="1935"/>
    <cellStyle name="20% - Accent1 2 5 3 2 3 2" xfId="1936"/>
    <cellStyle name="20% - Accent1 2 5 3 2 4" xfId="1937"/>
    <cellStyle name="20% - Accent1 2 5 3 3" xfId="1938"/>
    <cellStyle name="20% - Accent1 2 5 3 3 2" xfId="1939"/>
    <cellStyle name="20% - Accent1 2 5 3 3 2 2" xfId="1940"/>
    <cellStyle name="20% - Accent1 2 5 3 3 3" xfId="1941"/>
    <cellStyle name="20% - Accent1 2 5 3 4" xfId="1942"/>
    <cellStyle name="20% - Accent1 2 5 3 4 2" xfId="1943"/>
    <cellStyle name="20% - Accent1 2 5 3 5" xfId="1944"/>
    <cellStyle name="20% - Accent1 2 5 4" xfId="1945"/>
    <cellStyle name="20% - Accent1 2 5 4 2" xfId="1946"/>
    <cellStyle name="20% - Accent1 2 5 4 2 2" xfId="1947"/>
    <cellStyle name="20% - Accent1 2 5 4 2 2 2" xfId="1948"/>
    <cellStyle name="20% - Accent1 2 5 4 2 2 2 2" xfId="1949"/>
    <cellStyle name="20% - Accent1 2 5 4 2 2 3" xfId="1950"/>
    <cellStyle name="20% - Accent1 2 5 4 2 3" xfId="1951"/>
    <cellStyle name="20% - Accent1 2 5 4 2 3 2" xfId="1952"/>
    <cellStyle name="20% - Accent1 2 5 4 2 4" xfId="1953"/>
    <cellStyle name="20% - Accent1 2 5 4 3" xfId="1954"/>
    <cellStyle name="20% - Accent1 2 5 4 3 2" xfId="1955"/>
    <cellStyle name="20% - Accent1 2 5 4 3 2 2" xfId="1956"/>
    <cellStyle name="20% - Accent1 2 5 4 3 3" xfId="1957"/>
    <cellStyle name="20% - Accent1 2 5 4 4" xfId="1958"/>
    <cellStyle name="20% - Accent1 2 5 4 4 2" xfId="1959"/>
    <cellStyle name="20% - Accent1 2 5 4 5" xfId="1960"/>
    <cellStyle name="20% - Accent1 2 5 5" xfId="1961"/>
    <cellStyle name="20% - Accent1 2 5 5 2" xfId="1962"/>
    <cellStyle name="20% - Accent1 2 5 5 2 2" xfId="1963"/>
    <cellStyle name="20% - Accent1 2 5 5 2 2 2" xfId="1964"/>
    <cellStyle name="20% - Accent1 2 5 5 2 3" xfId="1965"/>
    <cellStyle name="20% - Accent1 2 5 5 3" xfId="1966"/>
    <cellStyle name="20% - Accent1 2 5 5 3 2" xfId="1967"/>
    <cellStyle name="20% - Accent1 2 5 5 4" xfId="1968"/>
    <cellStyle name="20% - Accent1 2 5 6" xfId="1969"/>
    <cellStyle name="20% - Accent1 2 5 6 2" xfId="1970"/>
    <cellStyle name="20% - Accent1 2 5 6 2 2" xfId="1971"/>
    <cellStyle name="20% - Accent1 2 5 6 3" xfId="1972"/>
    <cellStyle name="20% - Accent1 2 5 7" xfId="1973"/>
    <cellStyle name="20% - Accent1 2 5 7 2" xfId="1974"/>
    <cellStyle name="20% - Accent1 2 5 8" xfId="1975"/>
    <cellStyle name="20% - Accent1 2 6" xfId="1976"/>
    <cellStyle name="20% - Accent1 2 6 2" xfId="1977"/>
    <cellStyle name="20% - Accent1 2 6 2 2" xfId="1978"/>
    <cellStyle name="20% - Accent1 2 6 2 2 2" xfId="1979"/>
    <cellStyle name="20% - Accent1 2 6 2 2 2 2" xfId="1980"/>
    <cellStyle name="20% - Accent1 2 6 2 2 2 2 2" xfId="1981"/>
    <cellStyle name="20% - Accent1 2 6 2 2 2 3" xfId="1982"/>
    <cellStyle name="20% - Accent1 2 6 2 2 3" xfId="1983"/>
    <cellStyle name="20% - Accent1 2 6 2 2 3 2" xfId="1984"/>
    <cellStyle name="20% - Accent1 2 6 2 2 4" xfId="1985"/>
    <cellStyle name="20% - Accent1 2 6 2 3" xfId="1986"/>
    <cellStyle name="20% - Accent1 2 6 2 3 2" xfId="1987"/>
    <cellStyle name="20% - Accent1 2 6 2 3 2 2" xfId="1988"/>
    <cellStyle name="20% - Accent1 2 6 2 3 3" xfId="1989"/>
    <cellStyle name="20% - Accent1 2 6 2 4" xfId="1990"/>
    <cellStyle name="20% - Accent1 2 6 2 4 2" xfId="1991"/>
    <cellStyle name="20% - Accent1 2 6 2 5" xfId="1992"/>
    <cellStyle name="20% - Accent1 2 6 3" xfId="1993"/>
    <cellStyle name="20% - Accent1 2 6 3 2" xfId="1994"/>
    <cellStyle name="20% - Accent1 2 6 3 2 2" xfId="1995"/>
    <cellStyle name="20% - Accent1 2 6 3 2 2 2" xfId="1996"/>
    <cellStyle name="20% - Accent1 2 6 3 2 2 2 2" xfId="1997"/>
    <cellStyle name="20% - Accent1 2 6 3 2 2 3" xfId="1998"/>
    <cellStyle name="20% - Accent1 2 6 3 2 3" xfId="1999"/>
    <cellStyle name="20% - Accent1 2 6 3 2 3 2" xfId="2000"/>
    <cellStyle name="20% - Accent1 2 6 3 2 4" xfId="2001"/>
    <cellStyle name="20% - Accent1 2 6 3 3" xfId="2002"/>
    <cellStyle name="20% - Accent1 2 6 3 3 2" xfId="2003"/>
    <cellStyle name="20% - Accent1 2 6 3 3 2 2" xfId="2004"/>
    <cellStyle name="20% - Accent1 2 6 3 3 3" xfId="2005"/>
    <cellStyle name="20% - Accent1 2 6 3 4" xfId="2006"/>
    <cellStyle name="20% - Accent1 2 6 3 4 2" xfId="2007"/>
    <cellStyle name="20% - Accent1 2 6 3 5" xfId="2008"/>
    <cellStyle name="20% - Accent1 2 6 4" xfId="2009"/>
    <cellStyle name="20% - Accent1 2 6 4 2" xfId="2010"/>
    <cellStyle name="20% - Accent1 2 6 4 2 2" xfId="2011"/>
    <cellStyle name="20% - Accent1 2 6 4 2 2 2" xfId="2012"/>
    <cellStyle name="20% - Accent1 2 6 4 2 2 2 2" xfId="2013"/>
    <cellStyle name="20% - Accent1 2 6 4 2 2 3" xfId="2014"/>
    <cellStyle name="20% - Accent1 2 6 4 2 3" xfId="2015"/>
    <cellStyle name="20% - Accent1 2 6 4 2 3 2" xfId="2016"/>
    <cellStyle name="20% - Accent1 2 6 4 2 4" xfId="2017"/>
    <cellStyle name="20% - Accent1 2 6 4 3" xfId="2018"/>
    <cellStyle name="20% - Accent1 2 6 4 3 2" xfId="2019"/>
    <cellStyle name="20% - Accent1 2 6 4 3 2 2" xfId="2020"/>
    <cellStyle name="20% - Accent1 2 6 4 3 3" xfId="2021"/>
    <cellStyle name="20% - Accent1 2 6 4 4" xfId="2022"/>
    <cellStyle name="20% - Accent1 2 6 4 4 2" xfId="2023"/>
    <cellStyle name="20% - Accent1 2 6 4 5" xfId="2024"/>
    <cellStyle name="20% - Accent1 2 6 5" xfId="2025"/>
    <cellStyle name="20% - Accent1 2 6 5 2" xfId="2026"/>
    <cellStyle name="20% - Accent1 2 6 5 2 2" xfId="2027"/>
    <cellStyle name="20% - Accent1 2 6 5 2 2 2" xfId="2028"/>
    <cellStyle name="20% - Accent1 2 6 5 2 3" xfId="2029"/>
    <cellStyle name="20% - Accent1 2 6 5 3" xfId="2030"/>
    <cellStyle name="20% - Accent1 2 6 5 3 2" xfId="2031"/>
    <cellStyle name="20% - Accent1 2 6 5 4" xfId="2032"/>
    <cellStyle name="20% - Accent1 2 6 6" xfId="2033"/>
    <cellStyle name="20% - Accent1 2 6 6 2" xfId="2034"/>
    <cellStyle name="20% - Accent1 2 6 6 2 2" xfId="2035"/>
    <cellStyle name="20% - Accent1 2 6 6 3" xfId="2036"/>
    <cellStyle name="20% - Accent1 2 6 7" xfId="2037"/>
    <cellStyle name="20% - Accent1 2 6 7 2" xfId="2038"/>
    <cellStyle name="20% - Accent1 2 6 8" xfId="2039"/>
    <cellStyle name="20% - Accent1 2 7" xfId="2040"/>
    <cellStyle name="20% - Accent1 2 7 2" xfId="2041"/>
    <cellStyle name="20% - Accent1 2 7 2 2" xfId="2042"/>
    <cellStyle name="20% - Accent1 2 7 2 2 2" xfId="2043"/>
    <cellStyle name="20% - Accent1 2 7 2 2 2 2" xfId="2044"/>
    <cellStyle name="20% - Accent1 2 7 2 2 3" xfId="2045"/>
    <cellStyle name="20% - Accent1 2 7 2 3" xfId="2046"/>
    <cellStyle name="20% - Accent1 2 7 2 3 2" xfId="2047"/>
    <cellStyle name="20% - Accent1 2 7 2 4" xfId="2048"/>
    <cellStyle name="20% - Accent1 2 7 3" xfId="2049"/>
    <cellStyle name="20% - Accent1 2 7 3 2" xfId="2050"/>
    <cellStyle name="20% - Accent1 2 7 3 2 2" xfId="2051"/>
    <cellStyle name="20% - Accent1 2 7 3 3" xfId="2052"/>
    <cellStyle name="20% - Accent1 2 7 4" xfId="2053"/>
    <cellStyle name="20% - Accent1 2 7 4 2" xfId="2054"/>
    <cellStyle name="20% - Accent1 2 7 5" xfId="2055"/>
    <cellStyle name="20% - Accent1 2 8" xfId="2056"/>
    <cellStyle name="20% - Accent1 2 8 2" xfId="2057"/>
    <cellStyle name="20% - Accent1 2 8 2 2" xfId="2058"/>
    <cellStyle name="20% - Accent1 2 8 2 2 2" xfId="2059"/>
    <cellStyle name="20% - Accent1 2 8 2 2 2 2" xfId="2060"/>
    <cellStyle name="20% - Accent1 2 8 2 2 3" xfId="2061"/>
    <cellStyle name="20% - Accent1 2 8 2 3" xfId="2062"/>
    <cellStyle name="20% - Accent1 2 8 2 3 2" xfId="2063"/>
    <cellStyle name="20% - Accent1 2 8 2 4" xfId="2064"/>
    <cellStyle name="20% - Accent1 2 8 3" xfId="2065"/>
    <cellStyle name="20% - Accent1 2 8 3 2" xfId="2066"/>
    <cellStyle name="20% - Accent1 2 8 3 2 2" xfId="2067"/>
    <cellStyle name="20% - Accent1 2 8 3 3" xfId="2068"/>
    <cellStyle name="20% - Accent1 2 8 4" xfId="2069"/>
    <cellStyle name="20% - Accent1 2 8 4 2" xfId="2070"/>
    <cellStyle name="20% - Accent1 2 8 5" xfId="2071"/>
    <cellStyle name="20% - Accent1 2 9" xfId="2072"/>
    <cellStyle name="20% - Accent1 2 9 2" xfId="2073"/>
    <cellStyle name="20% - Accent1 2 9 2 2" xfId="2074"/>
    <cellStyle name="20% - Accent1 2 9 2 2 2" xfId="2075"/>
    <cellStyle name="20% - Accent1 2 9 2 2 2 2" xfId="2076"/>
    <cellStyle name="20% - Accent1 2 9 2 2 3" xfId="2077"/>
    <cellStyle name="20% - Accent1 2 9 2 3" xfId="2078"/>
    <cellStyle name="20% - Accent1 2 9 2 3 2" xfId="2079"/>
    <cellStyle name="20% - Accent1 2 9 2 4" xfId="2080"/>
    <cellStyle name="20% - Accent1 2 9 3" xfId="2081"/>
    <cellStyle name="20% - Accent1 2 9 3 2" xfId="2082"/>
    <cellStyle name="20% - Accent1 2 9 3 2 2" xfId="2083"/>
    <cellStyle name="20% - Accent1 2 9 3 3" xfId="2084"/>
    <cellStyle name="20% - Accent1 2 9 4" xfId="2085"/>
    <cellStyle name="20% - Accent1 2 9 4 2" xfId="2086"/>
    <cellStyle name="20% - Accent1 2 9 5" xfId="2087"/>
    <cellStyle name="20% - Accent1 2_CED 2011 Version 6 Reports" xfId="2088"/>
    <cellStyle name="20% - Accent1 20" xfId="2089"/>
    <cellStyle name="20% - Accent1 21" xfId="2090"/>
    <cellStyle name="20% - Accent1 22" xfId="2091"/>
    <cellStyle name="20% - Accent1 23" xfId="2092"/>
    <cellStyle name="20% - Accent1 24" xfId="2093"/>
    <cellStyle name="20% - Accent1 25" xfId="2094"/>
    <cellStyle name="20% - Accent1 26" xfId="2095"/>
    <cellStyle name="20% - Accent1 27" xfId="2096"/>
    <cellStyle name="20% - Accent1 28" xfId="2097"/>
    <cellStyle name="20% - Accent1 29" xfId="2098"/>
    <cellStyle name="20% - Accent1 3" xfId="2099"/>
    <cellStyle name="20% - Accent1 3 10" xfId="2100"/>
    <cellStyle name="20% - Accent1 3 11" xfId="2101"/>
    <cellStyle name="20% - Accent1 3 12" xfId="2102"/>
    <cellStyle name="20% - Accent1 3 13" xfId="2103"/>
    <cellStyle name="20% - Accent1 3 14" xfId="2104"/>
    <cellStyle name="20% - Accent1 3 15" xfId="2105"/>
    <cellStyle name="20% - Accent1 3 2" xfId="2106"/>
    <cellStyle name="20% - Accent1 3 2 2" xfId="2107"/>
    <cellStyle name="20% - Accent1 3 2 2 2" xfId="2108"/>
    <cellStyle name="20% - Accent1 3 2 2 2 2" xfId="2109"/>
    <cellStyle name="20% - Accent1 3 2 2 2 2 2" xfId="2110"/>
    <cellStyle name="20% - Accent1 3 2 2 2 3" xfId="2111"/>
    <cellStyle name="20% - Accent1 3 2 2 3" xfId="2112"/>
    <cellStyle name="20% - Accent1 3 2 2 3 2" xfId="2113"/>
    <cellStyle name="20% - Accent1 3 2 2 4" xfId="2114"/>
    <cellStyle name="20% - Accent1 3 2 3" xfId="2115"/>
    <cellStyle name="20% - Accent1 3 2 3 2" xfId="2116"/>
    <cellStyle name="20% - Accent1 3 2 3 2 2" xfId="2117"/>
    <cellStyle name="20% - Accent1 3 2 3 3" xfId="2118"/>
    <cellStyle name="20% - Accent1 3 2 4" xfId="2119"/>
    <cellStyle name="20% - Accent1 3 2 4 2" xfId="2120"/>
    <cellStyle name="20% - Accent1 3 2 5" xfId="2121"/>
    <cellStyle name="20% - Accent1 3 3" xfId="2122"/>
    <cellStyle name="20% - Accent1 3 3 2" xfId="2123"/>
    <cellStyle name="20% - Accent1 3 3 2 2" xfId="2124"/>
    <cellStyle name="20% - Accent1 3 3 2 2 2" xfId="2125"/>
    <cellStyle name="20% - Accent1 3 3 2 2 2 2" xfId="2126"/>
    <cellStyle name="20% - Accent1 3 3 2 2 3" xfId="2127"/>
    <cellStyle name="20% - Accent1 3 3 2 3" xfId="2128"/>
    <cellStyle name="20% - Accent1 3 3 2 3 2" xfId="2129"/>
    <cellStyle name="20% - Accent1 3 3 2 4" xfId="2130"/>
    <cellStyle name="20% - Accent1 3 3 3" xfId="2131"/>
    <cellStyle name="20% - Accent1 3 3 3 2" xfId="2132"/>
    <cellStyle name="20% - Accent1 3 3 3 2 2" xfId="2133"/>
    <cellStyle name="20% - Accent1 3 3 3 3" xfId="2134"/>
    <cellStyle name="20% - Accent1 3 3 4" xfId="2135"/>
    <cellStyle name="20% - Accent1 3 3 4 2" xfId="2136"/>
    <cellStyle name="20% - Accent1 3 3 5" xfId="2137"/>
    <cellStyle name="20% - Accent1 3 4" xfId="2138"/>
    <cellStyle name="20% - Accent1 3 4 2" xfId="2139"/>
    <cellStyle name="20% - Accent1 3 4 2 2" xfId="2140"/>
    <cellStyle name="20% - Accent1 3 4 2 2 2" xfId="2141"/>
    <cellStyle name="20% - Accent1 3 4 2 2 2 2" xfId="2142"/>
    <cellStyle name="20% - Accent1 3 4 2 2 3" xfId="2143"/>
    <cellStyle name="20% - Accent1 3 4 2 3" xfId="2144"/>
    <cellStyle name="20% - Accent1 3 4 2 3 2" xfId="2145"/>
    <cellStyle name="20% - Accent1 3 4 2 4" xfId="2146"/>
    <cellStyle name="20% - Accent1 3 4 3" xfId="2147"/>
    <cellStyle name="20% - Accent1 3 4 3 2" xfId="2148"/>
    <cellStyle name="20% - Accent1 3 4 3 2 2" xfId="2149"/>
    <cellStyle name="20% - Accent1 3 4 3 3" xfId="2150"/>
    <cellStyle name="20% - Accent1 3 4 4" xfId="2151"/>
    <cellStyle name="20% - Accent1 3 4 4 2" xfId="2152"/>
    <cellStyle name="20% - Accent1 3 4 5" xfId="2153"/>
    <cellStyle name="20% - Accent1 3 5" xfId="2154"/>
    <cellStyle name="20% - Accent1 3 5 2" xfId="2155"/>
    <cellStyle name="20% - Accent1 3 5 2 2" xfId="2156"/>
    <cellStyle name="20% - Accent1 3 5 2 2 2" xfId="2157"/>
    <cellStyle name="20% - Accent1 3 5 2 3" xfId="2158"/>
    <cellStyle name="20% - Accent1 3 5 3" xfId="2159"/>
    <cellStyle name="20% - Accent1 3 5 3 2" xfId="2160"/>
    <cellStyle name="20% - Accent1 3 5 4" xfId="2161"/>
    <cellStyle name="20% - Accent1 3 6" xfId="2162"/>
    <cellStyle name="20% - Accent1 3 6 2" xfId="2163"/>
    <cellStyle name="20% - Accent1 3 6 2 2" xfId="2164"/>
    <cellStyle name="20% - Accent1 3 6 3" xfId="2165"/>
    <cellStyle name="20% - Accent1 3 7" xfId="2166"/>
    <cellStyle name="20% - Accent1 3 7 2" xfId="2167"/>
    <cellStyle name="20% - Accent1 3 8" xfId="2168"/>
    <cellStyle name="20% - Accent1 3 9" xfId="2169"/>
    <cellStyle name="20% - Accent1 30" xfId="2170"/>
    <cellStyle name="20% - Accent1 31" xfId="2171"/>
    <cellStyle name="20% - Accent1 32" xfId="2172"/>
    <cellStyle name="20% - Accent1 33" xfId="2173"/>
    <cellStyle name="20% - Accent1 34" xfId="2174"/>
    <cellStyle name="20% - Accent1 35" xfId="2175"/>
    <cellStyle name="20% - Accent1 36" xfId="2176"/>
    <cellStyle name="20% - Accent1 37" xfId="2177"/>
    <cellStyle name="20% - Accent1 38" xfId="2178"/>
    <cellStyle name="20% - Accent1 39" xfId="2179"/>
    <cellStyle name="20% - Accent1 4" xfId="2180"/>
    <cellStyle name="20% - Accent1 4 2" xfId="2181"/>
    <cellStyle name="20% - Accent1 4 2 2" xfId="2182"/>
    <cellStyle name="20% - Accent1 4 2 2 2" xfId="2183"/>
    <cellStyle name="20% - Accent1 4 2 3" xfId="2184"/>
    <cellStyle name="20% - Accent1 4 3" xfId="2185"/>
    <cellStyle name="20% - Accent1 4 3 2" xfId="2186"/>
    <cellStyle name="20% - Accent1 4 3 2 2" xfId="2187"/>
    <cellStyle name="20% - Accent1 4 3 3" xfId="2188"/>
    <cellStyle name="20% - Accent1 4 4" xfId="2189"/>
    <cellStyle name="20% - Accent1 4 4 2" xfId="2190"/>
    <cellStyle name="20% - Accent1 4 4 2 2" xfId="2191"/>
    <cellStyle name="20% - Accent1 4 4 3" xfId="2192"/>
    <cellStyle name="20% - Accent1 4 5" xfId="2193"/>
    <cellStyle name="20% - Accent1 4 5 2" xfId="2194"/>
    <cellStyle name="20% - Accent1 4 6" xfId="2195"/>
    <cellStyle name="20% - Accent1 40" xfId="2196"/>
    <cellStyle name="20% - Accent1 41" xfId="2197"/>
    <cellStyle name="20% - Accent1 42" xfId="2198"/>
    <cellStyle name="20% - Accent1 43" xfId="2199"/>
    <cellStyle name="20% - Accent1 44" xfId="2200"/>
    <cellStyle name="20% - Accent1 45" xfId="2201"/>
    <cellStyle name="20% - Accent1 46" xfId="2202"/>
    <cellStyle name="20% - Accent1 47" xfId="2203"/>
    <cellStyle name="20% - Accent1 48" xfId="2204"/>
    <cellStyle name="20% - Accent1 49" xfId="2205"/>
    <cellStyle name="20% - Accent1 5" xfId="2206"/>
    <cellStyle name="20% - Accent1 5 2" xfId="2207"/>
    <cellStyle name="20% - Accent1 5 2 2" xfId="2208"/>
    <cellStyle name="20% - Accent1 5 2 2 2" xfId="2209"/>
    <cellStyle name="20% - Accent1 5 2 3" xfId="2210"/>
    <cellStyle name="20% - Accent1 5 3" xfId="2211"/>
    <cellStyle name="20% - Accent1 5 3 2" xfId="2212"/>
    <cellStyle name="20% - Accent1 5 3 2 2" xfId="2213"/>
    <cellStyle name="20% - Accent1 5 3 3" xfId="2214"/>
    <cellStyle name="20% - Accent1 5 4" xfId="2215"/>
    <cellStyle name="20% - Accent1 5 4 2" xfId="2216"/>
    <cellStyle name="20% - Accent1 5 4 2 2" xfId="2217"/>
    <cellStyle name="20% - Accent1 5 4 3" xfId="2218"/>
    <cellStyle name="20% - Accent1 5 5" xfId="2219"/>
    <cellStyle name="20% - Accent1 5 5 2" xfId="2220"/>
    <cellStyle name="20% - Accent1 5 6" xfId="2221"/>
    <cellStyle name="20% - Accent1 5 7" xfId="2222"/>
    <cellStyle name="20% - Accent1 50" xfId="2223"/>
    <cellStyle name="20% - Accent1 51" xfId="2224"/>
    <cellStyle name="20% - Accent1 52" xfId="2225"/>
    <cellStyle name="20% - Accent1 53" xfId="2226"/>
    <cellStyle name="20% - Accent1 54" xfId="2227"/>
    <cellStyle name="20% - Accent1 55" xfId="2228"/>
    <cellStyle name="20% - Accent1 56" xfId="2229"/>
    <cellStyle name="20% - Accent1 57" xfId="2230"/>
    <cellStyle name="20% - Accent1 58" xfId="2231"/>
    <cellStyle name="20% - Accent1 59" xfId="2232"/>
    <cellStyle name="20% - Accent1 6" xfId="2233"/>
    <cellStyle name="20% - Accent1 6 2" xfId="2234"/>
    <cellStyle name="20% - Accent1 6 2 2" xfId="2235"/>
    <cellStyle name="20% - Accent1 6 2 2 2" xfId="2236"/>
    <cellStyle name="20% - Accent1 6 2 3" xfId="2237"/>
    <cellStyle name="20% - Accent1 6 3" xfId="2238"/>
    <cellStyle name="20% - Accent1 6 3 2" xfId="2239"/>
    <cellStyle name="20% - Accent1 6 3 2 2" xfId="2240"/>
    <cellStyle name="20% - Accent1 6 3 3" xfId="2241"/>
    <cellStyle name="20% - Accent1 6 4" xfId="2242"/>
    <cellStyle name="20% - Accent1 6 4 2" xfId="2243"/>
    <cellStyle name="20% - Accent1 6 4 2 2" xfId="2244"/>
    <cellStyle name="20% - Accent1 6 4 3" xfId="2245"/>
    <cellStyle name="20% - Accent1 6 5" xfId="2246"/>
    <cellStyle name="20% - Accent1 6 5 2" xfId="2247"/>
    <cellStyle name="20% - Accent1 6 6" xfId="2248"/>
    <cellStyle name="20% - Accent1 60" xfId="2249"/>
    <cellStyle name="20% - Accent1 61" xfId="2250"/>
    <cellStyle name="20% - Accent1 62" xfId="2251"/>
    <cellStyle name="20% - Accent1 63" xfId="2252"/>
    <cellStyle name="20% - Accent1 64" xfId="2253"/>
    <cellStyle name="20% - Accent1 65" xfId="2254"/>
    <cellStyle name="20% - Accent1 66" xfId="2255"/>
    <cellStyle name="20% - Accent1 67" xfId="2256"/>
    <cellStyle name="20% - Accent1 68" xfId="2257"/>
    <cellStyle name="20% - Accent1 69" xfId="2258"/>
    <cellStyle name="20% - Accent1 7" xfId="2259"/>
    <cellStyle name="20% - Accent1 7 2" xfId="2260"/>
    <cellStyle name="20% - Accent1 7 2 2" xfId="2261"/>
    <cellStyle name="20% - Accent1 7 3" xfId="2262"/>
    <cellStyle name="20% - Accent1 7 4" xfId="2263"/>
    <cellStyle name="20% - Accent1 70" xfId="2264"/>
    <cellStyle name="20% - Accent1 71" xfId="2265"/>
    <cellStyle name="20% - Accent1 72" xfId="2266"/>
    <cellStyle name="20% - Accent1 73" xfId="2267"/>
    <cellStyle name="20% - Accent1 74" xfId="2268"/>
    <cellStyle name="20% - Accent1 75" xfId="2269"/>
    <cellStyle name="20% - Accent1 76" xfId="2270"/>
    <cellStyle name="20% - Accent1 77" xfId="2271"/>
    <cellStyle name="20% - Accent1 78" xfId="2272"/>
    <cellStyle name="20% - Accent1 79" xfId="2273"/>
    <cellStyle name="20% - Accent1 8" xfId="2274"/>
    <cellStyle name="20% - Accent1 8 2" xfId="2275"/>
    <cellStyle name="20% - Accent1 8 2 2" xfId="2276"/>
    <cellStyle name="20% - Accent1 8 3" xfId="2277"/>
    <cellStyle name="20% - Accent1 8 4" xfId="2278"/>
    <cellStyle name="20% - Accent1 80" xfId="2279"/>
    <cellStyle name="20% - Accent1 81" xfId="2280"/>
    <cellStyle name="20% - Accent1 82" xfId="2281"/>
    <cellStyle name="20% - Accent1 83" xfId="2282"/>
    <cellStyle name="20% - Accent1 84" xfId="2283"/>
    <cellStyle name="20% - Accent1 85" xfId="2284"/>
    <cellStyle name="20% - Accent1 86" xfId="2285"/>
    <cellStyle name="20% - Accent1 87" xfId="2286"/>
    <cellStyle name="20% - Accent1 88" xfId="2287"/>
    <cellStyle name="20% - Accent1 89" xfId="2288"/>
    <cellStyle name="20% - Accent1 9" xfId="2289"/>
    <cellStyle name="20% - Accent1 9 2" xfId="2290"/>
    <cellStyle name="20% - Accent1 9 2 2" xfId="2291"/>
    <cellStyle name="20% - Accent1 9 3" xfId="2292"/>
    <cellStyle name="20% - Accent1 9 4" xfId="2293"/>
    <cellStyle name="20% - Accent1 90" xfId="2294"/>
    <cellStyle name="20% - Accent1 91" xfId="2295"/>
    <cellStyle name="20% - Accent1 92" xfId="2296"/>
    <cellStyle name="20% - Accent1 93" xfId="2297"/>
    <cellStyle name="20% - Accent1 94" xfId="2298"/>
    <cellStyle name="20% - Accent1 95" xfId="2299"/>
    <cellStyle name="20% - Accent1 96" xfId="2300"/>
    <cellStyle name="20% - Accent1 97" xfId="2301"/>
    <cellStyle name="20% - Accent2 10" xfId="2302"/>
    <cellStyle name="20% - Accent2 10 2" xfId="2303"/>
    <cellStyle name="20% - Accent2 10 3" xfId="2304"/>
    <cellStyle name="20% - Accent2 10 4" xfId="2305"/>
    <cellStyle name="20% - Accent2 11" xfId="2306"/>
    <cellStyle name="20% - Accent2 11 2" xfId="2307"/>
    <cellStyle name="20% - Accent2 11 3" xfId="2308"/>
    <cellStyle name="20% - Accent2 11 4" xfId="2309"/>
    <cellStyle name="20% - Accent2 12" xfId="2310"/>
    <cellStyle name="20% - Accent2 12 2" xfId="2311"/>
    <cellStyle name="20% - Accent2 12 3" xfId="2312"/>
    <cellStyle name="20% - Accent2 12 4" xfId="2313"/>
    <cellStyle name="20% - Accent2 13" xfId="2314"/>
    <cellStyle name="20% - Accent2 14" xfId="2315"/>
    <cellStyle name="20% - Accent2 15" xfId="2316"/>
    <cellStyle name="20% - Accent2 16" xfId="2317"/>
    <cellStyle name="20% - Accent2 17" xfId="2318"/>
    <cellStyle name="20% - Accent2 18" xfId="2319"/>
    <cellStyle name="20% - Accent2 19" xfId="2320"/>
    <cellStyle name="20% - Accent2 2" xfId="2321"/>
    <cellStyle name="20% - Accent2 2 10" xfId="2322"/>
    <cellStyle name="20% - Accent2 2 10 2" xfId="2323"/>
    <cellStyle name="20% - Accent2 2 10 2 2" xfId="2324"/>
    <cellStyle name="20% - Accent2 2 10 2 2 2" xfId="2325"/>
    <cellStyle name="20% - Accent2 2 10 2 3" xfId="2326"/>
    <cellStyle name="20% - Accent2 2 10 3" xfId="2327"/>
    <cellStyle name="20% - Accent2 2 10 3 2" xfId="2328"/>
    <cellStyle name="20% - Accent2 2 10 4" xfId="2329"/>
    <cellStyle name="20% - Accent2 2 11" xfId="2330"/>
    <cellStyle name="20% - Accent2 2 11 2" xfId="2331"/>
    <cellStyle name="20% - Accent2 2 11 2 2" xfId="2332"/>
    <cellStyle name="20% - Accent2 2 11 3" xfId="2333"/>
    <cellStyle name="20% - Accent2 2 12" xfId="2334"/>
    <cellStyle name="20% - Accent2 2 12 2" xfId="2335"/>
    <cellStyle name="20% - Accent2 2 13" xfId="2336"/>
    <cellStyle name="20% - Accent2 2 14" xfId="2337"/>
    <cellStyle name="20% - Accent2 2 15" xfId="2338"/>
    <cellStyle name="20% - Accent2 2 2" xfId="2339"/>
    <cellStyle name="20% - Accent2 2 2 10" xfId="2340"/>
    <cellStyle name="20% - Accent2 2 2 10 2" xfId="2341"/>
    <cellStyle name="20% - Accent2 2 2 10 2 2" xfId="2342"/>
    <cellStyle name="20% - Accent2 2 2 10 3" xfId="2343"/>
    <cellStyle name="20% - Accent2 2 2 11" xfId="2344"/>
    <cellStyle name="20% - Accent2 2 2 11 2" xfId="2345"/>
    <cellStyle name="20% - Accent2 2 2 12" xfId="2346"/>
    <cellStyle name="20% - Accent2 2 2 2" xfId="2347"/>
    <cellStyle name="20% - Accent2 2 2 2 2" xfId="2348"/>
    <cellStyle name="20% - Accent2 2 2 2 2 2" xfId="2349"/>
    <cellStyle name="20% - Accent2 2 2 2 2 2 2" xfId="2350"/>
    <cellStyle name="20% - Accent2 2 2 2 2 2 2 2" xfId="2351"/>
    <cellStyle name="20% - Accent2 2 2 2 2 2 2 2 2" xfId="2352"/>
    <cellStyle name="20% - Accent2 2 2 2 2 2 2 3" xfId="2353"/>
    <cellStyle name="20% - Accent2 2 2 2 2 2 3" xfId="2354"/>
    <cellStyle name="20% - Accent2 2 2 2 2 2 3 2" xfId="2355"/>
    <cellStyle name="20% - Accent2 2 2 2 2 2 4" xfId="2356"/>
    <cellStyle name="20% - Accent2 2 2 2 2 3" xfId="2357"/>
    <cellStyle name="20% - Accent2 2 2 2 2 3 2" xfId="2358"/>
    <cellStyle name="20% - Accent2 2 2 2 2 3 2 2" xfId="2359"/>
    <cellStyle name="20% - Accent2 2 2 2 2 3 3" xfId="2360"/>
    <cellStyle name="20% - Accent2 2 2 2 2 4" xfId="2361"/>
    <cellStyle name="20% - Accent2 2 2 2 2 4 2" xfId="2362"/>
    <cellStyle name="20% - Accent2 2 2 2 2 5" xfId="2363"/>
    <cellStyle name="20% - Accent2 2 2 2 3" xfId="2364"/>
    <cellStyle name="20% - Accent2 2 2 2 3 2" xfId="2365"/>
    <cellStyle name="20% - Accent2 2 2 2 3 2 2" xfId="2366"/>
    <cellStyle name="20% - Accent2 2 2 2 3 2 2 2" xfId="2367"/>
    <cellStyle name="20% - Accent2 2 2 2 3 2 2 2 2" xfId="2368"/>
    <cellStyle name="20% - Accent2 2 2 2 3 2 2 3" xfId="2369"/>
    <cellStyle name="20% - Accent2 2 2 2 3 2 3" xfId="2370"/>
    <cellStyle name="20% - Accent2 2 2 2 3 2 3 2" xfId="2371"/>
    <cellStyle name="20% - Accent2 2 2 2 3 2 4" xfId="2372"/>
    <cellStyle name="20% - Accent2 2 2 2 3 3" xfId="2373"/>
    <cellStyle name="20% - Accent2 2 2 2 3 3 2" xfId="2374"/>
    <cellStyle name="20% - Accent2 2 2 2 3 3 2 2" xfId="2375"/>
    <cellStyle name="20% - Accent2 2 2 2 3 3 3" xfId="2376"/>
    <cellStyle name="20% - Accent2 2 2 2 3 4" xfId="2377"/>
    <cellStyle name="20% - Accent2 2 2 2 3 4 2" xfId="2378"/>
    <cellStyle name="20% - Accent2 2 2 2 3 5" xfId="2379"/>
    <cellStyle name="20% - Accent2 2 2 2 4" xfId="2380"/>
    <cellStyle name="20% - Accent2 2 2 2 4 2" xfId="2381"/>
    <cellStyle name="20% - Accent2 2 2 2 4 2 2" xfId="2382"/>
    <cellStyle name="20% - Accent2 2 2 2 4 2 2 2" xfId="2383"/>
    <cellStyle name="20% - Accent2 2 2 2 4 2 2 2 2" xfId="2384"/>
    <cellStyle name="20% - Accent2 2 2 2 4 2 2 3" xfId="2385"/>
    <cellStyle name="20% - Accent2 2 2 2 4 2 3" xfId="2386"/>
    <cellStyle name="20% - Accent2 2 2 2 4 2 3 2" xfId="2387"/>
    <cellStyle name="20% - Accent2 2 2 2 4 2 4" xfId="2388"/>
    <cellStyle name="20% - Accent2 2 2 2 4 3" xfId="2389"/>
    <cellStyle name="20% - Accent2 2 2 2 4 3 2" xfId="2390"/>
    <cellStyle name="20% - Accent2 2 2 2 4 3 2 2" xfId="2391"/>
    <cellStyle name="20% - Accent2 2 2 2 4 3 3" xfId="2392"/>
    <cellStyle name="20% - Accent2 2 2 2 4 4" xfId="2393"/>
    <cellStyle name="20% - Accent2 2 2 2 4 4 2" xfId="2394"/>
    <cellStyle name="20% - Accent2 2 2 2 4 5" xfId="2395"/>
    <cellStyle name="20% - Accent2 2 2 2 5" xfId="2396"/>
    <cellStyle name="20% - Accent2 2 2 2 5 2" xfId="2397"/>
    <cellStyle name="20% - Accent2 2 2 2 5 2 2" xfId="2398"/>
    <cellStyle name="20% - Accent2 2 2 2 5 2 2 2" xfId="2399"/>
    <cellStyle name="20% - Accent2 2 2 2 5 2 3" xfId="2400"/>
    <cellStyle name="20% - Accent2 2 2 2 5 3" xfId="2401"/>
    <cellStyle name="20% - Accent2 2 2 2 5 3 2" xfId="2402"/>
    <cellStyle name="20% - Accent2 2 2 2 5 4" xfId="2403"/>
    <cellStyle name="20% - Accent2 2 2 2 6" xfId="2404"/>
    <cellStyle name="20% - Accent2 2 2 2 6 2" xfId="2405"/>
    <cellStyle name="20% - Accent2 2 2 2 6 2 2" xfId="2406"/>
    <cellStyle name="20% - Accent2 2 2 2 6 3" xfId="2407"/>
    <cellStyle name="20% - Accent2 2 2 2 7" xfId="2408"/>
    <cellStyle name="20% - Accent2 2 2 2 7 2" xfId="2409"/>
    <cellStyle name="20% - Accent2 2 2 2 8" xfId="2410"/>
    <cellStyle name="20% - Accent2 2 2 3" xfId="2411"/>
    <cellStyle name="20% - Accent2 2 2 3 2" xfId="2412"/>
    <cellStyle name="20% - Accent2 2 2 3 2 2" xfId="2413"/>
    <cellStyle name="20% - Accent2 2 2 3 2 2 2" xfId="2414"/>
    <cellStyle name="20% - Accent2 2 2 3 2 2 2 2" xfId="2415"/>
    <cellStyle name="20% - Accent2 2 2 3 2 2 2 2 2" xfId="2416"/>
    <cellStyle name="20% - Accent2 2 2 3 2 2 2 3" xfId="2417"/>
    <cellStyle name="20% - Accent2 2 2 3 2 2 3" xfId="2418"/>
    <cellStyle name="20% - Accent2 2 2 3 2 2 3 2" xfId="2419"/>
    <cellStyle name="20% - Accent2 2 2 3 2 2 4" xfId="2420"/>
    <cellStyle name="20% - Accent2 2 2 3 2 3" xfId="2421"/>
    <cellStyle name="20% - Accent2 2 2 3 2 3 2" xfId="2422"/>
    <cellStyle name="20% - Accent2 2 2 3 2 3 2 2" xfId="2423"/>
    <cellStyle name="20% - Accent2 2 2 3 2 3 3" xfId="2424"/>
    <cellStyle name="20% - Accent2 2 2 3 2 4" xfId="2425"/>
    <cellStyle name="20% - Accent2 2 2 3 2 4 2" xfId="2426"/>
    <cellStyle name="20% - Accent2 2 2 3 2 5" xfId="2427"/>
    <cellStyle name="20% - Accent2 2 2 3 3" xfId="2428"/>
    <cellStyle name="20% - Accent2 2 2 3 3 2" xfId="2429"/>
    <cellStyle name="20% - Accent2 2 2 3 3 2 2" xfId="2430"/>
    <cellStyle name="20% - Accent2 2 2 3 3 2 2 2" xfId="2431"/>
    <cellStyle name="20% - Accent2 2 2 3 3 2 2 2 2" xfId="2432"/>
    <cellStyle name="20% - Accent2 2 2 3 3 2 2 3" xfId="2433"/>
    <cellStyle name="20% - Accent2 2 2 3 3 2 3" xfId="2434"/>
    <cellStyle name="20% - Accent2 2 2 3 3 2 3 2" xfId="2435"/>
    <cellStyle name="20% - Accent2 2 2 3 3 2 4" xfId="2436"/>
    <cellStyle name="20% - Accent2 2 2 3 3 3" xfId="2437"/>
    <cellStyle name="20% - Accent2 2 2 3 3 3 2" xfId="2438"/>
    <cellStyle name="20% - Accent2 2 2 3 3 3 2 2" xfId="2439"/>
    <cellStyle name="20% - Accent2 2 2 3 3 3 3" xfId="2440"/>
    <cellStyle name="20% - Accent2 2 2 3 3 4" xfId="2441"/>
    <cellStyle name="20% - Accent2 2 2 3 3 4 2" xfId="2442"/>
    <cellStyle name="20% - Accent2 2 2 3 3 5" xfId="2443"/>
    <cellStyle name="20% - Accent2 2 2 3 4" xfId="2444"/>
    <cellStyle name="20% - Accent2 2 2 3 4 2" xfId="2445"/>
    <cellStyle name="20% - Accent2 2 2 3 4 2 2" xfId="2446"/>
    <cellStyle name="20% - Accent2 2 2 3 4 2 2 2" xfId="2447"/>
    <cellStyle name="20% - Accent2 2 2 3 4 2 2 2 2" xfId="2448"/>
    <cellStyle name="20% - Accent2 2 2 3 4 2 2 3" xfId="2449"/>
    <cellStyle name="20% - Accent2 2 2 3 4 2 3" xfId="2450"/>
    <cellStyle name="20% - Accent2 2 2 3 4 2 3 2" xfId="2451"/>
    <cellStyle name="20% - Accent2 2 2 3 4 2 4" xfId="2452"/>
    <cellStyle name="20% - Accent2 2 2 3 4 3" xfId="2453"/>
    <cellStyle name="20% - Accent2 2 2 3 4 3 2" xfId="2454"/>
    <cellStyle name="20% - Accent2 2 2 3 4 3 2 2" xfId="2455"/>
    <cellStyle name="20% - Accent2 2 2 3 4 3 3" xfId="2456"/>
    <cellStyle name="20% - Accent2 2 2 3 4 4" xfId="2457"/>
    <cellStyle name="20% - Accent2 2 2 3 4 4 2" xfId="2458"/>
    <cellStyle name="20% - Accent2 2 2 3 4 5" xfId="2459"/>
    <cellStyle name="20% - Accent2 2 2 3 5" xfId="2460"/>
    <cellStyle name="20% - Accent2 2 2 3 5 2" xfId="2461"/>
    <cellStyle name="20% - Accent2 2 2 3 5 2 2" xfId="2462"/>
    <cellStyle name="20% - Accent2 2 2 3 5 2 2 2" xfId="2463"/>
    <cellStyle name="20% - Accent2 2 2 3 5 2 3" xfId="2464"/>
    <cellStyle name="20% - Accent2 2 2 3 5 3" xfId="2465"/>
    <cellStyle name="20% - Accent2 2 2 3 5 3 2" xfId="2466"/>
    <cellStyle name="20% - Accent2 2 2 3 5 4" xfId="2467"/>
    <cellStyle name="20% - Accent2 2 2 3 6" xfId="2468"/>
    <cellStyle name="20% - Accent2 2 2 3 6 2" xfId="2469"/>
    <cellStyle name="20% - Accent2 2 2 3 6 2 2" xfId="2470"/>
    <cellStyle name="20% - Accent2 2 2 3 6 3" xfId="2471"/>
    <cellStyle name="20% - Accent2 2 2 3 7" xfId="2472"/>
    <cellStyle name="20% - Accent2 2 2 3 7 2" xfId="2473"/>
    <cellStyle name="20% - Accent2 2 2 3 8" xfId="2474"/>
    <cellStyle name="20% - Accent2 2 2 4" xfId="2475"/>
    <cellStyle name="20% - Accent2 2 2 4 2" xfId="2476"/>
    <cellStyle name="20% - Accent2 2 2 4 2 2" xfId="2477"/>
    <cellStyle name="20% - Accent2 2 2 4 2 2 2" xfId="2478"/>
    <cellStyle name="20% - Accent2 2 2 4 2 2 2 2" xfId="2479"/>
    <cellStyle name="20% - Accent2 2 2 4 2 2 2 2 2" xfId="2480"/>
    <cellStyle name="20% - Accent2 2 2 4 2 2 2 3" xfId="2481"/>
    <cellStyle name="20% - Accent2 2 2 4 2 2 3" xfId="2482"/>
    <cellStyle name="20% - Accent2 2 2 4 2 2 3 2" xfId="2483"/>
    <cellStyle name="20% - Accent2 2 2 4 2 2 4" xfId="2484"/>
    <cellStyle name="20% - Accent2 2 2 4 2 3" xfId="2485"/>
    <cellStyle name="20% - Accent2 2 2 4 2 3 2" xfId="2486"/>
    <cellStyle name="20% - Accent2 2 2 4 2 3 2 2" xfId="2487"/>
    <cellStyle name="20% - Accent2 2 2 4 2 3 3" xfId="2488"/>
    <cellStyle name="20% - Accent2 2 2 4 2 4" xfId="2489"/>
    <cellStyle name="20% - Accent2 2 2 4 2 4 2" xfId="2490"/>
    <cellStyle name="20% - Accent2 2 2 4 2 5" xfId="2491"/>
    <cellStyle name="20% - Accent2 2 2 4 3" xfId="2492"/>
    <cellStyle name="20% - Accent2 2 2 4 3 2" xfId="2493"/>
    <cellStyle name="20% - Accent2 2 2 4 3 2 2" xfId="2494"/>
    <cellStyle name="20% - Accent2 2 2 4 3 2 2 2" xfId="2495"/>
    <cellStyle name="20% - Accent2 2 2 4 3 2 2 2 2" xfId="2496"/>
    <cellStyle name="20% - Accent2 2 2 4 3 2 2 3" xfId="2497"/>
    <cellStyle name="20% - Accent2 2 2 4 3 2 3" xfId="2498"/>
    <cellStyle name="20% - Accent2 2 2 4 3 2 3 2" xfId="2499"/>
    <cellStyle name="20% - Accent2 2 2 4 3 2 4" xfId="2500"/>
    <cellStyle name="20% - Accent2 2 2 4 3 3" xfId="2501"/>
    <cellStyle name="20% - Accent2 2 2 4 3 3 2" xfId="2502"/>
    <cellStyle name="20% - Accent2 2 2 4 3 3 2 2" xfId="2503"/>
    <cellStyle name="20% - Accent2 2 2 4 3 3 3" xfId="2504"/>
    <cellStyle name="20% - Accent2 2 2 4 3 4" xfId="2505"/>
    <cellStyle name="20% - Accent2 2 2 4 3 4 2" xfId="2506"/>
    <cellStyle name="20% - Accent2 2 2 4 3 5" xfId="2507"/>
    <cellStyle name="20% - Accent2 2 2 4 4" xfId="2508"/>
    <cellStyle name="20% - Accent2 2 2 4 4 2" xfId="2509"/>
    <cellStyle name="20% - Accent2 2 2 4 4 2 2" xfId="2510"/>
    <cellStyle name="20% - Accent2 2 2 4 4 2 2 2" xfId="2511"/>
    <cellStyle name="20% - Accent2 2 2 4 4 2 2 2 2" xfId="2512"/>
    <cellStyle name="20% - Accent2 2 2 4 4 2 2 3" xfId="2513"/>
    <cellStyle name="20% - Accent2 2 2 4 4 2 3" xfId="2514"/>
    <cellStyle name="20% - Accent2 2 2 4 4 2 3 2" xfId="2515"/>
    <cellStyle name="20% - Accent2 2 2 4 4 2 4" xfId="2516"/>
    <cellStyle name="20% - Accent2 2 2 4 4 3" xfId="2517"/>
    <cellStyle name="20% - Accent2 2 2 4 4 3 2" xfId="2518"/>
    <cellStyle name="20% - Accent2 2 2 4 4 3 2 2" xfId="2519"/>
    <cellStyle name="20% - Accent2 2 2 4 4 3 3" xfId="2520"/>
    <cellStyle name="20% - Accent2 2 2 4 4 4" xfId="2521"/>
    <cellStyle name="20% - Accent2 2 2 4 4 4 2" xfId="2522"/>
    <cellStyle name="20% - Accent2 2 2 4 4 5" xfId="2523"/>
    <cellStyle name="20% - Accent2 2 2 4 5" xfId="2524"/>
    <cellStyle name="20% - Accent2 2 2 4 5 2" xfId="2525"/>
    <cellStyle name="20% - Accent2 2 2 4 5 2 2" xfId="2526"/>
    <cellStyle name="20% - Accent2 2 2 4 5 2 2 2" xfId="2527"/>
    <cellStyle name="20% - Accent2 2 2 4 5 2 3" xfId="2528"/>
    <cellStyle name="20% - Accent2 2 2 4 5 3" xfId="2529"/>
    <cellStyle name="20% - Accent2 2 2 4 5 3 2" xfId="2530"/>
    <cellStyle name="20% - Accent2 2 2 4 5 4" xfId="2531"/>
    <cellStyle name="20% - Accent2 2 2 4 6" xfId="2532"/>
    <cellStyle name="20% - Accent2 2 2 4 6 2" xfId="2533"/>
    <cellStyle name="20% - Accent2 2 2 4 6 2 2" xfId="2534"/>
    <cellStyle name="20% - Accent2 2 2 4 6 3" xfId="2535"/>
    <cellStyle name="20% - Accent2 2 2 4 7" xfId="2536"/>
    <cellStyle name="20% - Accent2 2 2 4 7 2" xfId="2537"/>
    <cellStyle name="20% - Accent2 2 2 4 8" xfId="2538"/>
    <cellStyle name="20% - Accent2 2 2 5" xfId="2539"/>
    <cellStyle name="20% - Accent2 2 2 5 2" xfId="2540"/>
    <cellStyle name="20% - Accent2 2 2 5 2 2" xfId="2541"/>
    <cellStyle name="20% - Accent2 2 2 5 2 2 2" xfId="2542"/>
    <cellStyle name="20% - Accent2 2 2 5 2 2 2 2" xfId="2543"/>
    <cellStyle name="20% - Accent2 2 2 5 2 2 2 2 2" xfId="2544"/>
    <cellStyle name="20% - Accent2 2 2 5 2 2 2 3" xfId="2545"/>
    <cellStyle name="20% - Accent2 2 2 5 2 2 3" xfId="2546"/>
    <cellStyle name="20% - Accent2 2 2 5 2 2 3 2" xfId="2547"/>
    <cellStyle name="20% - Accent2 2 2 5 2 2 4" xfId="2548"/>
    <cellStyle name="20% - Accent2 2 2 5 2 3" xfId="2549"/>
    <cellStyle name="20% - Accent2 2 2 5 2 3 2" xfId="2550"/>
    <cellStyle name="20% - Accent2 2 2 5 2 3 2 2" xfId="2551"/>
    <cellStyle name="20% - Accent2 2 2 5 2 3 3" xfId="2552"/>
    <cellStyle name="20% - Accent2 2 2 5 2 4" xfId="2553"/>
    <cellStyle name="20% - Accent2 2 2 5 2 4 2" xfId="2554"/>
    <cellStyle name="20% - Accent2 2 2 5 2 5" xfId="2555"/>
    <cellStyle name="20% - Accent2 2 2 5 3" xfId="2556"/>
    <cellStyle name="20% - Accent2 2 2 5 3 2" xfId="2557"/>
    <cellStyle name="20% - Accent2 2 2 5 3 2 2" xfId="2558"/>
    <cellStyle name="20% - Accent2 2 2 5 3 2 2 2" xfId="2559"/>
    <cellStyle name="20% - Accent2 2 2 5 3 2 2 2 2" xfId="2560"/>
    <cellStyle name="20% - Accent2 2 2 5 3 2 2 3" xfId="2561"/>
    <cellStyle name="20% - Accent2 2 2 5 3 2 3" xfId="2562"/>
    <cellStyle name="20% - Accent2 2 2 5 3 2 3 2" xfId="2563"/>
    <cellStyle name="20% - Accent2 2 2 5 3 2 4" xfId="2564"/>
    <cellStyle name="20% - Accent2 2 2 5 3 3" xfId="2565"/>
    <cellStyle name="20% - Accent2 2 2 5 3 3 2" xfId="2566"/>
    <cellStyle name="20% - Accent2 2 2 5 3 3 2 2" xfId="2567"/>
    <cellStyle name="20% - Accent2 2 2 5 3 3 3" xfId="2568"/>
    <cellStyle name="20% - Accent2 2 2 5 3 4" xfId="2569"/>
    <cellStyle name="20% - Accent2 2 2 5 3 4 2" xfId="2570"/>
    <cellStyle name="20% - Accent2 2 2 5 3 5" xfId="2571"/>
    <cellStyle name="20% - Accent2 2 2 5 4" xfId="2572"/>
    <cellStyle name="20% - Accent2 2 2 5 4 2" xfId="2573"/>
    <cellStyle name="20% - Accent2 2 2 5 4 2 2" xfId="2574"/>
    <cellStyle name="20% - Accent2 2 2 5 4 2 2 2" xfId="2575"/>
    <cellStyle name="20% - Accent2 2 2 5 4 2 2 2 2" xfId="2576"/>
    <cellStyle name="20% - Accent2 2 2 5 4 2 2 3" xfId="2577"/>
    <cellStyle name="20% - Accent2 2 2 5 4 2 3" xfId="2578"/>
    <cellStyle name="20% - Accent2 2 2 5 4 2 3 2" xfId="2579"/>
    <cellStyle name="20% - Accent2 2 2 5 4 2 4" xfId="2580"/>
    <cellStyle name="20% - Accent2 2 2 5 4 3" xfId="2581"/>
    <cellStyle name="20% - Accent2 2 2 5 4 3 2" xfId="2582"/>
    <cellStyle name="20% - Accent2 2 2 5 4 3 2 2" xfId="2583"/>
    <cellStyle name="20% - Accent2 2 2 5 4 3 3" xfId="2584"/>
    <cellStyle name="20% - Accent2 2 2 5 4 4" xfId="2585"/>
    <cellStyle name="20% - Accent2 2 2 5 4 4 2" xfId="2586"/>
    <cellStyle name="20% - Accent2 2 2 5 4 5" xfId="2587"/>
    <cellStyle name="20% - Accent2 2 2 5 5" xfId="2588"/>
    <cellStyle name="20% - Accent2 2 2 5 5 2" xfId="2589"/>
    <cellStyle name="20% - Accent2 2 2 5 5 2 2" xfId="2590"/>
    <cellStyle name="20% - Accent2 2 2 5 5 2 2 2" xfId="2591"/>
    <cellStyle name="20% - Accent2 2 2 5 5 2 3" xfId="2592"/>
    <cellStyle name="20% - Accent2 2 2 5 5 3" xfId="2593"/>
    <cellStyle name="20% - Accent2 2 2 5 5 3 2" xfId="2594"/>
    <cellStyle name="20% - Accent2 2 2 5 5 4" xfId="2595"/>
    <cellStyle name="20% - Accent2 2 2 5 6" xfId="2596"/>
    <cellStyle name="20% - Accent2 2 2 5 6 2" xfId="2597"/>
    <cellStyle name="20% - Accent2 2 2 5 6 2 2" xfId="2598"/>
    <cellStyle name="20% - Accent2 2 2 5 6 3" xfId="2599"/>
    <cellStyle name="20% - Accent2 2 2 5 7" xfId="2600"/>
    <cellStyle name="20% - Accent2 2 2 5 7 2" xfId="2601"/>
    <cellStyle name="20% - Accent2 2 2 5 8" xfId="2602"/>
    <cellStyle name="20% - Accent2 2 2 6" xfId="2603"/>
    <cellStyle name="20% - Accent2 2 2 6 2" xfId="2604"/>
    <cellStyle name="20% - Accent2 2 2 6 2 2" xfId="2605"/>
    <cellStyle name="20% - Accent2 2 2 6 2 2 2" xfId="2606"/>
    <cellStyle name="20% - Accent2 2 2 6 2 2 2 2" xfId="2607"/>
    <cellStyle name="20% - Accent2 2 2 6 2 2 3" xfId="2608"/>
    <cellStyle name="20% - Accent2 2 2 6 2 3" xfId="2609"/>
    <cellStyle name="20% - Accent2 2 2 6 2 3 2" xfId="2610"/>
    <cellStyle name="20% - Accent2 2 2 6 2 4" xfId="2611"/>
    <cellStyle name="20% - Accent2 2 2 6 3" xfId="2612"/>
    <cellStyle name="20% - Accent2 2 2 6 3 2" xfId="2613"/>
    <cellStyle name="20% - Accent2 2 2 6 3 2 2" xfId="2614"/>
    <cellStyle name="20% - Accent2 2 2 6 3 3" xfId="2615"/>
    <cellStyle name="20% - Accent2 2 2 6 4" xfId="2616"/>
    <cellStyle name="20% - Accent2 2 2 6 4 2" xfId="2617"/>
    <cellStyle name="20% - Accent2 2 2 6 5" xfId="2618"/>
    <cellStyle name="20% - Accent2 2 2 7" xfId="2619"/>
    <cellStyle name="20% - Accent2 2 2 7 2" xfId="2620"/>
    <cellStyle name="20% - Accent2 2 2 7 2 2" xfId="2621"/>
    <cellStyle name="20% - Accent2 2 2 7 2 2 2" xfId="2622"/>
    <cellStyle name="20% - Accent2 2 2 7 2 2 2 2" xfId="2623"/>
    <cellStyle name="20% - Accent2 2 2 7 2 2 3" xfId="2624"/>
    <cellStyle name="20% - Accent2 2 2 7 2 3" xfId="2625"/>
    <cellStyle name="20% - Accent2 2 2 7 2 3 2" xfId="2626"/>
    <cellStyle name="20% - Accent2 2 2 7 2 4" xfId="2627"/>
    <cellStyle name="20% - Accent2 2 2 7 3" xfId="2628"/>
    <cellStyle name="20% - Accent2 2 2 7 3 2" xfId="2629"/>
    <cellStyle name="20% - Accent2 2 2 7 3 2 2" xfId="2630"/>
    <cellStyle name="20% - Accent2 2 2 7 3 3" xfId="2631"/>
    <cellStyle name="20% - Accent2 2 2 7 4" xfId="2632"/>
    <cellStyle name="20% - Accent2 2 2 7 4 2" xfId="2633"/>
    <cellStyle name="20% - Accent2 2 2 7 5" xfId="2634"/>
    <cellStyle name="20% - Accent2 2 2 8" xfId="2635"/>
    <cellStyle name="20% - Accent2 2 2 8 2" xfId="2636"/>
    <cellStyle name="20% - Accent2 2 2 8 2 2" xfId="2637"/>
    <cellStyle name="20% - Accent2 2 2 8 2 2 2" xfId="2638"/>
    <cellStyle name="20% - Accent2 2 2 8 2 2 2 2" xfId="2639"/>
    <cellStyle name="20% - Accent2 2 2 8 2 2 3" xfId="2640"/>
    <cellStyle name="20% - Accent2 2 2 8 2 3" xfId="2641"/>
    <cellStyle name="20% - Accent2 2 2 8 2 3 2" xfId="2642"/>
    <cellStyle name="20% - Accent2 2 2 8 2 4" xfId="2643"/>
    <cellStyle name="20% - Accent2 2 2 8 3" xfId="2644"/>
    <cellStyle name="20% - Accent2 2 2 8 3 2" xfId="2645"/>
    <cellStyle name="20% - Accent2 2 2 8 3 2 2" xfId="2646"/>
    <cellStyle name="20% - Accent2 2 2 8 3 3" xfId="2647"/>
    <cellStyle name="20% - Accent2 2 2 8 4" xfId="2648"/>
    <cellStyle name="20% - Accent2 2 2 8 4 2" xfId="2649"/>
    <cellStyle name="20% - Accent2 2 2 8 5" xfId="2650"/>
    <cellStyle name="20% - Accent2 2 2 9" xfId="2651"/>
    <cellStyle name="20% - Accent2 2 2 9 2" xfId="2652"/>
    <cellStyle name="20% - Accent2 2 2 9 2 2" xfId="2653"/>
    <cellStyle name="20% - Accent2 2 2 9 2 2 2" xfId="2654"/>
    <cellStyle name="20% - Accent2 2 2 9 2 3" xfId="2655"/>
    <cellStyle name="20% - Accent2 2 2 9 3" xfId="2656"/>
    <cellStyle name="20% - Accent2 2 2 9 3 2" xfId="2657"/>
    <cellStyle name="20% - Accent2 2 2 9 4" xfId="2658"/>
    <cellStyle name="20% - Accent2 2 3" xfId="2659"/>
    <cellStyle name="20% - Accent2 2 3 2" xfId="2660"/>
    <cellStyle name="20% - Accent2 2 3 2 2" xfId="2661"/>
    <cellStyle name="20% - Accent2 2 3 2 2 2" xfId="2662"/>
    <cellStyle name="20% - Accent2 2 3 2 2 2 2" xfId="2663"/>
    <cellStyle name="20% - Accent2 2 3 2 2 2 2 2" xfId="2664"/>
    <cellStyle name="20% - Accent2 2 3 2 2 2 3" xfId="2665"/>
    <cellStyle name="20% - Accent2 2 3 2 2 3" xfId="2666"/>
    <cellStyle name="20% - Accent2 2 3 2 2 3 2" xfId="2667"/>
    <cellStyle name="20% - Accent2 2 3 2 2 4" xfId="2668"/>
    <cellStyle name="20% - Accent2 2 3 2 3" xfId="2669"/>
    <cellStyle name="20% - Accent2 2 3 2 3 2" xfId="2670"/>
    <cellStyle name="20% - Accent2 2 3 2 3 2 2" xfId="2671"/>
    <cellStyle name="20% - Accent2 2 3 2 3 3" xfId="2672"/>
    <cellStyle name="20% - Accent2 2 3 2 4" xfId="2673"/>
    <cellStyle name="20% - Accent2 2 3 2 4 2" xfId="2674"/>
    <cellStyle name="20% - Accent2 2 3 2 5" xfId="2675"/>
    <cellStyle name="20% - Accent2 2 3 3" xfId="2676"/>
    <cellStyle name="20% - Accent2 2 3 3 2" xfId="2677"/>
    <cellStyle name="20% - Accent2 2 3 3 2 2" xfId="2678"/>
    <cellStyle name="20% - Accent2 2 3 3 2 2 2" xfId="2679"/>
    <cellStyle name="20% - Accent2 2 3 3 2 2 2 2" xfId="2680"/>
    <cellStyle name="20% - Accent2 2 3 3 2 2 3" xfId="2681"/>
    <cellStyle name="20% - Accent2 2 3 3 2 3" xfId="2682"/>
    <cellStyle name="20% - Accent2 2 3 3 2 3 2" xfId="2683"/>
    <cellStyle name="20% - Accent2 2 3 3 2 4" xfId="2684"/>
    <cellStyle name="20% - Accent2 2 3 3 3" xfId="2685"/>
    <cellStyle name="20% - Accent2 2 3 3 3 2" xfId="2686"/>
    <cellStyle name="20% - Accent2 2 3 3 3 2 2" xfId="2687"/>
    <cellStyle name="20% - Accent2 2 3 3 3 3" xfId="2688"/>
    <cellStyle name="20% - Accent2 2 3 3 4" xfId="2689"/>
    <cellStyle name="20% - Accent2 2 3 3 4 2" xfId="2690"/>
    <cellStyle name="20% - Accent2 2 3 3 5" xfId="2691"/>
    <cellStyle name="20% - Accent2 2 3 4" xfId="2692"/>
    <cellStyle name="20% - Accent2 2 3 4 2" xfId="2693"/>
    <cellStyle name="20% - Accent2 2 3 4 2 2" xfId="2694"/>
    <cellStyle name="20% - Accent2 2 3 4 2 2 2" xfId="2695"/>
    <cellStyle name="20% - Accent2 2 3 4 2 2 2 2" xfId="2696"/>
    <cellStyle name="20% - Accent2 2 3 4 2 2 3" xfId="2697"/>
    <cellStyle name="20% - Accent2 2 3 4 2 3" xfId="2698"/>
    <cellStyle name="20% - Accent2 2 3 4 2 3 2" xfId="2699"/>
    <cellStyle name="20% - Accent2 2 3 4 2 4" xfId="2700"/>
    <cellStyle name="20% - Accent2 2 3 4 3" xfId="2701"/>
    <cellStyle name="20% - Accent2 2 3 4 3 2" xfId="2702"/>
    <cellStyle name="20% - Accent2 2 3 4 3 2 2" xfId="2703"/>
    <cellStyle name="20% - Accent2 2 3 4 3 3" xfId="2704"/>
    <cellStyle name="20% - Accent2 2 3 4 4" xfId="2705"/>
    <cellStyle name="20% - Accent2 2 3 4 4 2" xfId="2706"/>
    <cellStyle name="20% - Accent2 2 3 4 5" xfId="2707"/>
    <cellStyle name="20% - Accent2 2 3 5" xfId="2708"/>
    <cellStyle name="20% - Accent2 2 3 5 2" xfId="2709"/>
    <cellStyle name="20% - Accent2 2 3 5 2 2" xfId="2710"/>
    <cellStyle name="20% - Accent2 2 3 5 2 2 2" xfId="2711"/>
    <cellStyle name="20% - Accent2 2 3 5 2 3" xfId="2712"/>
    <cellStyle name="20% - Accent2 2 3 5 3" xfId="2713"/>
    <cellStyle name="20% - Accent2 2 3 5 3 2" xfId="2714"/>
    <cellStyle name="20% - Accent2 2 3 5 4" xfId="2715"/>
    <cellStyle name="20% - Accent2 2 3 6" xfId="2716"/>
    <cellStyle name="20% - Accent2 2 3 6 2" xfId="2717"/>
    <cellStyle name="20% - Accent2 2 3 6 2 2" xfId="2718"/>
    <cellStyle name="20% - Accent2 2 3 6 3" xfId="2719"/>
    <cellStyle name="20% - Accent2 2 3 7" xfId="2720"/>
    <cellStyle name="20% - Accent2 2 3 7 2" xfId="2721"/>
    <cellStyle name="20% - Accent2 2 3 8" xfId="2722"/>
    <cellStyle name="20% - Accent2 2 4" xfId="2723"/>
    <cellStyle name="20% - Accent2 2 4 2" xfId="2724"/>
    <cellStyle name="20% - Accent2 2 4 2 2" xfId="2725"/>
    <cellStyle name="20% - Accent2 2 4 2 2 2" xfId="2726"/>
    <cellStyle name="20% - Accent2 2 4 2 2 2 2" xfId="2727"/>
    <cellStyle name="20% - Accent2 2 4 2 2 2 2 2" xfId="2728"/>
    <cellStyle name="20% - Accent2 2 4 2 2 2 3" xfId="2729"/>
    <cellStyle name="20% - Accent2 2 4 2 2 3" xfId="2730"/>
    <cellStyle name="20% - Accent2 2 4 2 2 3 2" xfId="2731"/>
    <cellStyle name="20% - Accent2 2 4 2 2 4" xfId="2732"/>
    <cellStyle name="20% - Accent2 2 4 2 3" xfId="2733"/>
    <cellStyle name="20% - Accent2 2 4 2 3 2" xfId="2734"/>
    <cellStyle name="20% - Accent2 2 4 2 3 2 2" xfId="2735"/>
    <cellStyle name="20% - Accent2 2 4 2 3 3" xfId="2736"/>
    <cellStyle name="20% - Accent2 2 4 2 4" xfId="2737"/>
    <cellStyle name="20% - Accent2 2 4 2 4 2" xfId="2738"/>
    <cellStyle name="20% - Accent2 2 4 2 5" xfId="2739"/>
    <cellStyle name="20% - Accent2 2 4 3" xfId="2740"/>
    <cellStyle name="20% - Accent2 2 4 3 2" xfId="2741"/>
    <cellStyle name="20% - Accent2 2 4 3 2 2" xfId="2742"/>
    <cellStyle name="20% - Accent2 2 4 3 2 2 2" xfId="2743"/>
    <cellStyle name="20% - Accent2 2 4 3 2 2 2 2" xfId="2744"/>
    <cellStyle name="20% - Accent2 2 4 3 2 2 3" xfId="2745"/>
    <cellStyle name="20% - Accent2 2 4 3 2 3" xfId="2746"/>
    <cellStyle name="20% - Accent2 2 4 3 2 3 2" xfId="2747"/>
    <cellStyle name="20% - Accent2 2 4 3 2 4" xfId="2748"/>
    <cellStyle name="20% - Accent2 2 4 3 3" xfId="2749"/>
    <cellStyle name="20% - Accent2 2 4 3 3 2" xfId="2750"/>
    <cellStyle name="20% - Accent2 2 4 3 3 2 2" xfId="2751"/>
    <cellStyle name="20% - Accent2 2 4 3 3 3" xfId="2752"/>
    <cellStyle name="20% - Accent2 2 4 3 4" xfId="2753"/>
    <cellStyle name="20% - Accent2 2 4 3 4 2" xfId="2754"/>
    <cellStyle name="20% - Accent2 2 4 3 5" xfId="2755"/>
    <cellStyle name="20% - Accent2 2 4 4" xfId="2756"/>
    <cellStyle name="20% - Accent2 2 4 4 2" xfId="2757"/>
    <cellStyle name="20% - Accent2 2 4 4 2 2" xfId="2758"/>
    <cellStyle name="20% - Accent2 2 4 4 2 2 2" xfId="2759"/>
    <cellStyle name="20% - Accent2 2 4 4 2 2 2 2" xfId="2760"/>
    <cellStyle name="20% - Accent2 2 4 4 2 2 3" xfId="2761"/>
    <cellStyle name="20% - Accent2 2 4 4 2 3" xfId="2762"/>
    <cellStyle name="20% - Accent2 2 4 4 2 3 2" xfId="2763"/>
    <cellStyle name="20% - Accent2 2 4 4 2 4" xfId="2764"/>
    <cellStyle name="20% - Accent2 2 4 4 3" xfId="2765"/>
    <cellStyle name="20% - Accent2 2 4 4 3 2" xfId="2766"/>
    <cellStyle name="20% - Accent2 2 4 4 3 2 2" xfId="2767"/>
    <cellStyle name="20% - Accent2 2 4 4 3 3" xfId="2768"/>
    <cellStyle name="20% - Accent2 2 4 4 4" xfId="2769"/>
    <cellStyle name="20% - Accent2 2 4 4 4 2" xfId="2770"/>
    <cellStyle name="20% - Accent2 2 4 4 5" xfId="2771"/>
    <cellStyle name="20% - Accent2 2 4 5" xfId="2772"/>
    <cellStyle name="20% - Accent2 2 4 5 2" xfId="2773"/>
    <cellStyle name="20% - Accent2 2 4 5 2 2" xfId="2774"/>
    <cellStyle name="20% - Accent2 2 4 5 2 2 2" xfId="2775"/>
    <cellStyle name="20% - Accent2 2 4 5 2 3" xfId="2776"/>
    <cellStyle name="20% - Accent2 2 4 5 3" xfId="2777"/>
    <cellStyle name="20% - Accent2 2 4 5 3 2" xfId="2778"/>
    <cellStyle name="20% - Accent2 2 4 5 4" xfId="2779"/>
    <cellStyle name="20% - Accent2 2 4 6" xfId="2780"/>
    <cellStyle name="20% - Accent2 2 4 6 2" xfId="2781"/>
    <cellStyle name="20% - Accent2 2 4 6 2 2" xfId="2782"/>
    <cellStyle name="20% - Accent2 2 4 6 3" xfId="2783"/>
    <cellStyle name="20% - Accent2 2 4 7" xfId="2784"/>
    <cellStyle name="20% - Accent2 2 4 7 2" xfId="2785"/>
    <cellStyle name="20% - Accent2 2 4 8" xfId="2786"/>
    <cellStyle name="20% - Accent2 2 5" xfId="2787"/>
    <cellStyle name="20% - Accent2 2 5 2" xfId="2788"/>
    <cellStyle name="20% - Accent2 2 5 2 2" xfId="2789"/>
    <cellStyle name="20% - Accent2 2 5 2 2 2" xfId="2790"/>
    <cellStyle name="20% - Accent2 2 5 2 2 2 2" xfId="2791"/>
    <cellStyle name="20% - Accent2 2 5 2 2 2 2 2" xfId="2792"/>
    <cellStyle name="20% - Accent2 2 5 2 2 2 3" xfId="2793"/>
    <cellStyle name="20% - Accent2 2 5 2 2 3" xfId="2794"/>
    <cellStyle name="20% - Accent2 2 5 2 2 3 2" xfId="2795"/>
    <cellStyle name="20% - Accent2 2 5 2 2 4" xfId="2796"/>
    <cellStyle name="20% - Accent2 2 5 2 3" xfId="2797"/>
    <cellStyle name="20% - Accent2 2 5 2 3 2" xfId="2798"/>
    <cellStyle name="20% - Accent2 2 5 2 3 2 2" xfId="2799"/>
    <cellStyle name="20% - Accent2 2 5 2 3 3" xfId="2800"/>
    <cellStyle name="20% - Accent2 2 5 2 4" xfId="2801"/>
    <cellStyle name="20% - Accent2 2 5 2 4 2" xfId="2802"/>
    <cellStyle name="20% - Accent2 2 5 2 5" xfId="2803"/>
    <cellStyle name="20% - Accent2 2 5 3" xfId="2804"/>
    <cellStyle name="20% - Accent2 2 5 3 2" xfId="2805"/>
    <cellStyle name="20% - Accent2 2 5 3 2 2" xfId="2806"/>
    <cellStyle name="20% - Accent2 2 5 3 2 2 2" xfId="2807"/>
    <cellStyle name="20% - Accent2 2 5 3 2 2 2 2" xfId="2808"/>
    <cellStyle name="20% - Accent2 2 5 3 2 2 3" xfId="2809"/>
    <cellStyle name="20% - Accent2 2 5 3 2 3" xfId="2810"/>
    <cellStyle name="20% - Accent2 2 5 3 2 3 2" xfId="2811"/>
    <cellStyle name="20% - Accent2 2 5 3 2 4" xfId="2812"/>
    <cellStyle name="20% - Accent2 2 5 3 3" xfId="2813"/>
    <cellStyle name="20% - Accent2 2 5 3 3 2" xfId="2814"/>
    <cellStyle name="20% - Accent2 2 5 3 3 2 2" xfId="2815"/>
    <cellStyle name="20% - Accent2 2 5 3 3 3" xfId="2816"/>
    <cellStyle name="20% - Accent2 2 5 3 4" xfId="2817"/>
    <cellStyle name="20% - Accent2 2 5 3 4 2" xfId="2818"/>
    <cellStyle name="20% - Accent2 2 5 3 5" xfId="2819"/>
    <cellStyle name="20% - Accent2 2 5 4" xfId="2820"/>
    <cellStyle name="20% - Accent2 2 5 4 2" xfId="2821"/>
    <cellStyle name="20% - Accent2 2 5 4 2 2" xfId="2822"/>
    <cellStyle name="20% - Accent2 2 5 4 2 2 2" xfId="2823"/>
    <cellStyle name="20% - Accent2 2 5 4 2 2 2 2" xfId="2824"/>
    <cellStyle name="20% - Accent2 2 5 4 2 2 3" xfId="2825"/>
    <cellStyle name="20% - Accent2 2 5 4 2 3" xfId="2826"/>
    <cellStyle name="20% - Accent2 2 5 4 2 3 2" xfId="2827"/>
    <cellStyle name="20% - Accent2 2 5 4 2 4" xfId="2828"/>
    <cellStyle name="20% - Accent2 2 5 4 3" xfId="2829"/>
    <cellStyle name="20% - Accent2 2 5 4 3 2" xfId="2830"/>
    <cellStyle name="20% - Accent2 2 5 4 3 2 2" xfId="2831"/>
    <cellStyle name="20% - Accent2 2 5 4 3 3" xfId="2832"/>
    <cellStyle name="20% - Accent2 2 5 4 4" xfId="2833"/>
    <cellStyle name="20% - Accent2 2 5 4 4 2" xfId="2834"/>
    <cellStyle name="20% - Accent2 2 5 4 5" xfId="2835"/>
    <cellStyle name="20% - Accent2 2 5 5" xfId="2836"/>
    <cellStyle name="20% - Accent2 2 5 5 2" xfId="2837"/>
    <cellStyle name="20% - Accent2 2 5 5 2 2" xfId="2838"/>
    <cellStyle name="20% - Accent2 2 5 5 2 2 2" xfId="2839"/>
    <cellStyle name="20% - Accent2 2 5 5 2 3" xfId="2840"/>
    <cellStyle name="20% - Accent2 2 5 5 3" xfId="2841"/>
    <cellStyle name="20% - Accent2 2 5 5 3 2" xfId="2842"/>
    <cellStyle name="20% - Accent2 2 5 5 4" xfId="2843"/>
    <cellStyle name="20% - Accent2 2 5 6" xfId="2844"/>
    <cellStyle name="20% - Accent2 2 5 6 2" xfId="2845"/>
    <cellStyle name="20% - Accent2 2 5 6 2 2" xfId="2846"/>
    <cellStyle name="20% - Accent2 2 5 6 3" xfId="2847"/>
    <cellStyle name="20% - Accent2 2 5 7" xfId="2848"/>
    <cellStyle name="20% - Accent2 2 5 7 2" xfId="2849"/>
    <cellStyle name="20% - Accent2 2 5 8" xfId="2850"/>
    <cellStyle name="20% - Accent2 2 6" xfId="2851"/>
    <cellStyle name="20% - Accent2 2 6 2" xfId="2852"/>
    <cellStyle name="20% - Accent2 2 6 2 2" xfId="2853"/>
    <cellStyle name="20% - Accent2 2 6 2 2 2" xfId="2854"/>
    <cellStyle name="20% - Accent2 2 6 2 2 2 2" xfId="2855"/>
    <cellStyle name="20% - Accent2 2 6 2 2 2 2 2" xfId="2856"/>
    <cellStyle name="20% - Accent2 2 6 2 2 2 3" xfId="2857"/>
    <cellStyle name="20% - Accent2 2 6 2 2 3" xfId="2858"/>
    <cellStyle name="20% - Accent2 2 6 2 2 3 2" xfId="2859"/>
    <cellStyle name="20% - Accent2 2 6 2 2 4" xfId="2860"/>
    <cellStyle name="20% - Accent2 2 6 2 3" xfId="2861"/>
    <cellStyle name="20% - Accent2 2 6 2 3 2" xfId="2862"/>
    <cellStyle name="20% - Accent2 2 6 2 3 2 2" xfId="2863"/>
    <cellStyle name="20% - Accent2 2 6 2 3 3" xfId="2864"/>
    <cellStyle name="20% - Accent2 2 6 2 4" xfId="2865"/>
    <cellStyle name="20% - Accent2 2 6 2 4 2" xfId="2866"/>
    <cellStyle name="20% - Accent2 2 6 2 5" xfId="2867"/>
    <cellStyle name="20% - Accent2 2 6 3" xfId="2868"/>
    <cellStyle name="20% - Accent2 2 6 3 2" xfId="2869"/>
    <cellStyle name="20% - Accent2 2 6 3 2 2" xfId="2870"/>
    <cellStyle name="20% - Accent2 2 6 3 2 2 2" xfId="2871"/>
    <cellStyle name="20% - Accent2 2 6 3 2 2 2 2" xfId="2872"/>
    <cellStyle name="20% - Accent2 2 6 3 2 2 3" xfId="2873"/>
    <cellStyle name="20% - Accent2 2 6 3 2 3" xfId="2874"/>
    <cellStyle name="20% - Accent2 2 6 3 2 3 2" xfId="2875"/>
    <cellStyle name="20% - Accent2 2 6 3 2 4" xfId="2876"/>
    <cellStyle name="20% - Accent2 2 6 3 3" xfId="2877"/>
    <cellStyle name="20% - Accent2 2 6 3 3 2" xfId="2878"/>
    <cellStyle name="20% - Accent2 2 6 3 3 2 2" xfId="2879"/>
    <cellStyle name="20% - Accent2 2 6 3 3 3" xfId="2880"/>
    <cellStyle name="20% - Accent2 2 6 3 4" xfId="2881"/>
    <cellStyle name="20% - Accent2 2 6 3 4 2" xfId="2882"/>
    <cellStyle name="20% - Accent2 2 6 3 5" xfId="2883"/>
    <cellStyle name="20% - Accent2 2 6 4" xfId="2884"/>
    <cellStyle name="20% - Accent2 2 6 4 2" xfId="2885"/>
    <cellStyle name="20% - Accent2 2 6 4 2 2" xfId="2886"/>
    <cellStyle name="20% - Accent2 2 6 4 2 2 2" xfId="2887"/>
    <cellStyle name="20% - Accent2 2 6 4 2 2 2 2" xfId="2888"/>
    <cellStyle name="20% - Accent2 2 6 4 2 2 3" xfId="2889"/>
    <cellStyle name="20% - Accent2 2 6 4 2 3" xfId="2890"/>
    <cellStyle name="20% - Accent2 2 6 4 2 3 2" xfId="2891"/>
    <cellStyle name="20% - Accent2 2 6 4 2 4" xfId="2892"/>
    <cellStyle name="20% - Accent2 2 6 4 3" xfId="2893"/>
    <cellStyle name="20% - Accent2 2 6 4 3 2" xfId="2894"/>
    <cellStyle name="20% - Accent2 2 6 4 3 2 2" xfId="2895"/>
    <cellStyle name="20% - Accent2 2 6 4 3 3" xfId="2896"/>
    <cellStyle name="20% - Accent2 2 6 4 4" xfId="2897"/>
    <cellStyle name="20% - Accent2 2 6 4 4 2" xfId="2898"/>
    <cellStyle name="20% - Accent2 2 6 4 5" xfId="2899"/>
    <cellStyle name="20% - Accent2 2 6 5" xfId="2900"/>
    <cellStyle name="20% - Accent2 2 6 5 2" xfId="2901"/>
    <cellStyle name="20% - Accent2 2 6 5 2 2" xfId="2902"/>
    <cellStyle name="20% - Accent2 2 6 5 2 2 2" xfId="2903"/>
    <cellStyle name="20% - Accent2 2 6 5 2 3" xfId="2904"/>
    <cellStyle name="20% - Accent2 2 6 5 3" xfId="2905"/>
    <cellStyle name="20% - Accent2 2 6 5 3 2" xfId="2906"/>
    <cellStyle name="20% - Accent2 2 6 5 4" xfId="2907"/>
    <cellStyle name="20% - Accent2 2 6 6" xfId="2908"/>
    <cellStyle name="20% - Accent2 2 6 6 2" xfId="2909"/>
    <cellStyle name="20% - Accent2 2 6 6 2 2" xfId="2910"/>
    <cellStyle name="20% - Accent2 2 6 6 3" xfId="2911"/>
    <cellStyle name="20% - Accent2 2 6 7" xfId="2912"/>
    <cellStyle name="20% - Accent2 2 6 7 2" xfId="2913"/>
    <cellStyle name="20% - Accent2 2 6 8" xfId="2914"/>
    <cellStyle name="20% - Accent2 2 7" xfId="2915"/>
    <cellStyle name="20% - Accent2 2 7 2" xfId="2916"/>
    <cellStyle name="20% - Accent2 2 7 2 2" xfId="2917"/>
    <cellStyle name="20% - Accent2 2 7 2 2 2" xfId="2918"/>
    <cellStyle name="20% - Accent2 2 7 2 2 2 2" xfId="2919"/>
    <cellStyle name="20% - Accent2 2 7 2 2 3" xfId="2920"/>
    <cellStyle name="20% - Accent2 2 7 2 3" xfId="2921"/>
    <cellStyle name="20% - Accent2 2 7 2 3 2" xfId="2922"/>
    <cellStyle name="20% - Accent2 2 7 2 4" xfId="2923"/>
    <cellStyle name="20% - Accent2 2 7 3" xfId="2924"/>
    <cellStyle name="20% - Accent2 2 7 3 2" xfId="2925"/>
    <cellStyle name="20% - Accent2 2 7 3 2 2" xfId="2926"/>
    <cellStyle name="20% - Accent2 2 7 3 3" xfId="2927"/>
    <cellStyle name="20% - Accent2 2 7 4" xfId="2928"/>
    <cellStyle name="20% - Accent2 2 7 4 2" xfId="2929"/>
    <cellStyle name="20% - Accent2 2 7 5" xfId="2930"/>
    <cellStyle name="20% - Accent2 2 8" xfId="2931"/>
    <cellStyle name="20% - Accent2 2 8 2" xfId="2932"/>
    <cellStyle name="20% - Accent2 2 8 2 2" xfId="2933"/>
    <cellStyle name="20% - Accent2 2 8 2 2 2" xfId="2934"/>
    <cellStyle name="20% - Accent2 2 8 2 2 2 2" xfId="2935"/>
    <cellStyle name="20% - Accent2 2 8 2 2 3" xfId="2936"/>
    <cellStyle name="20% - Accent2 2 8 2 3" xfId="2937"/>
    <cellStyle name="20% - Accent2 2 8 2 3 2" xfId="2938"/>
    <cellStyle name="20% - Accent2 2 8 2 4" xfId="2939"/>
    <cellStyle name="20% - Accent2 2 8 3" xfId="2940"/>
    <cellStyle name="20% - Accent2 2 8 3 2" xfId="2941"/>
    <cellStyle name="20% - Accent2 2 8 3 2 2" xfId="2942"/>
    <cellStyle name="20% - Accent2 2 8 3 3" xfId="2943"/>
    <cellStyle name="20% - Accent2 2 8 4" xfId="2944"/>
    <cellStyle name="20% - Accent2 2 8 4 2" xfId="2945"/>
    <cellStyle name="20% - Accent2 2 8 5" xfId="2946"/>
    <cellStyle name="20% - Accent2 2 9" xfId="2947"/>
    <cellStyle name="20% - Accent2 2 9 2" xfId="2948"/>
    <cellStyle name="20% - Accent2 2 9 2 2" xfId="2949"/>
    <cellStyle name="20% - Accent2 2 9 2 2 2" xfId="2950"/>
    <cellStyle name="20% - Accent2 2 9 2 2 2 2" xfId="2951"/>
    <cellStyle name="20% - Accent2 2 9 2 2 3" xfId="2952"/>
    <cellStyle name="20% - Accent2 2 9 2 3" xfId="2953"/>
    <cellStyle name="20% - Accent2 2 9 2 3 2" xfId="2954"/>
    <cellStyle name="20% - Accent2 2 9 2 4" xfId="2955"/>
    <cellStyle name="20% - Accent2 2 9 3" xfId="2956"/>
    <cellStyle name="20% - Accent2 2 9 3 2" xfId="2957"/>
    <cellStyle name="20% - Accent2 2 9 3 2 2" xfId="2958"/>
    <cellStyle name="20% - Accent2 2 9 3 3" xfId="2959"/>
    <cellStyle name="20% - Accent2 2 9 4" xfId="2960"/>
    <cellStyle name="20% - Accent2 2 9 4 2" xfId="2961"/>
    <cellStyle name="20% - Accent2 2 9 5" xfId="2962"/>
    <cellStyle name="20% - Accent2 2_CED 2011 Version 6 Reports" xfId="2963"/>
    <cellStyle name="20% - Accent2 20" xfId="2964"/>
    <cellStyle name="20% - Accent2 21" xfId="2965"/>
    <cellStyle name="20% - Accent2 22" xfId="2966"/>
    <cellStyle name="20% - Accent2 23" xfId="2967"/>
    <cellStyle name="20% - Accent2 24" xfId="2968"/>
    <cellStyle name="20% - Accent2 25" xfId="2969"/>
    <cellStyle name="20% - Accent2 26" xfId="2970"/>
    <cellStyle name="20% - Accent2 27" xfId="2971"/>
    <cellStyle name="20% - Accent2 28" xfId="2972"/>
    <cellStyle name="20% - Accent2 29" xfId="2973"/>
    <cellStyle name="20% - Accent2 3" xfId="2974"/>
    <cellStyle name="20% - Accent2 3 10" xfId="2975"/>
    <cellStyle name="20% - Accent2 3 11" xfId="2976"/>
    <cellStyle name="20% - Accent2 3 12" xfId="2977"/>
    <cellStyle name="20% - Accent2 3 13" xfId="2978"/>
    <cellStyle name="20% - Accent2 3 14" xfId="2979"/>
    <cellStyle name="20% - Accent2 3 15" xfId="2980"/>
    <cellStyle name="20% - Accent2 3 2" xfId="2981"/>
    <cellStyle name="20% - Accent2 3 2 2" xfId="2982"/>
    <cellStyle name="20% - Accent2 3 2 2 2" xfId="2983"/>
    <cellStyle name="20% - Accent2 3 2 2 2 2" xfId="2984"/>
    <cellStyle name="20% - Accent2 3 2 2 2 2 2" xfId="2985"/>
    <cellStyle name="20% - Accent2 3 2 2 2 3" xfId="2986"/>
    <cellStyle name="20% - Accent2 3 2 2 3" xfId="2987"/>
    <cellStyle name="20% - Accent2 3 2 2 3 2" xfId="2988"/>
    <cellStyle name="20% - Accent2 3 2 2 4" xfId="2989"/>
    <cellStyle name="20% - Accent2 3 2 3" xfId="2990"/>
    <cellStyle name="20% - Accent2 3 2 3 2" xfId="2991"/>
    <cellStyle name="20% - Accent2 3 2 3 2 2" xfId="2992"/>
    <cellStyle name="20% - Accent2 3 2 3 3" xfId="2993"/>
    <cellStyle name="20% - Accent2 3 2 4" xfId="2994"/>
    <cellStyle name="20% - Accent2 3 2 4 2" xfId="2995"/>
    <cellStyle name="20% - Accent2 3 2 5" xfId="2996"/>
    <cellStyle name="20% - Accent2 3 3" xfId="2997"/>
    <cellStyle name="20% - Accent2 3 3 2" xfId="2998"/>
    <cellStyle name="20% - Accent2 3 3 2 2" xfId="2999"/>
    <cellStyle name="20% - Accent2 3 3 2 2 2" xfId="3000"/>
    <cellStyle name="20% - Accent2 3 3 2 2 2 2" xfId="3001"/>
    <cellStyle name="20% - Accent2 3 3 2 2 3" xfId="3002"/>
    <cellStyle name="20% - Accent2 3 3 2 3" xfId="3003"/>
    <cellStyle name="20% - Accent2 3 3 2 3 2" xfId="3004"/>
    <cellStyle name="20% - Accent2 3 3 2 4" xfId="3005"/>
    <cellStyle name="20% - Accent2 3 3 3" xfId="3006"/>
    <cellStyle name="20% - Accent2 3 3 3 2" xfId="3007"/>
    <cellStyle name="20% - Accent2 3 3 3 2 2" xfId="3008"/>
    <cellStyle name="20% - Accent2 3 3 3 3" xfId="3009"/>
    <cellStyle name="20% - Accent2 3 3 4" xfId="3010"/>
    <cellStyle name="20% - Accent2 3 3 4 2" xfId="3011"/>
    <cellStyle name="20% - Accent2 3 3 5" xfId="3012"/>
    <cellStyle name="20% - Accent2 3 4" xfId="3013"/>
    <cellStyle name="20% - Accent2 3 4 2" xfId="3014"/>
    <cellStyle name="20% - Accent2 3 4 2 2" xfId="3015"/>
    <cellStyle name="20% - Accent2 3 4 2 2 2" xfId="3016"/>
    <cellStyle name="20% - Accent2 3 4 2 2 2 2" xfId="3017"/>
    <cellStyle name="20% - Accent2 3 4 2 2 3" xfId="3018"/>
    <cellStyle name="20% - Accent2 3 4 2 3" xfId="3019"/>
    <cellStyle name="20% - Accent2 3 4 2 3 2" xfId="3020"/>
    <cellStyle name="20% - Accent2 3 4 2 4" xfId="3021"/>
    <cellStyle name="20% - Accent2 3 4 3" xfId="3022"/>
    <cellStyle name="20% - Accent2 3 4 3 2" xfId="3023"/>
    <cellStyle name="20% - Accent2 3 4 3 2 2" xfId="3024"/>
    <cellStyle name="20% - Accent2 3 4 3 3" xfId="3025"/>
    <cellStyle name="20% - Accent2 3 4 4" xfId="3026"/>
    <cellStyle name="20% - Accent2 3 4 4 2" xfId="3027"/>
    <cellStyle name="20% - Accent2 3 4 5" xfId="3028"/>
    <cellStyle name="20% - Accent2 3 5" xfId="3029"/>
    <cellStyle name="20% - Accent2 3 5 2" xfId="3030"/>
    <cellStyle name="20% - Accent2 3 5 2 2" xfId="3031"/>
    <cellStyle name="20% - Accent2 3 5 2 2 2" xfId="3032"/>
    <cellStyle name="20% - Accent2 3 5 2 3" xfId="3033"/>
    <cellStyle name="20% - Accent2 3 5 3" xfId="3034"/>
    <cellStyle name="20% - Accent2 3 5 3 2" xfId="3035"/>
    <cellStyle name="20% - Accent2 3 5 4" xfId="3036"/>
    <cellStyle name="20% - Accent2 3 6" xfId="3037"/>
    <cellStyle name="20% - Accent2 3 6 2" xfId="3038"/>
    <cellStyle name="20% - Accent2 3 6 2 2" xfId="3039"/>
    <cellStyle name="20% - Accent2 3 6 3" xfId="3040"/>
    <cellStyle name="20% - Accent2 3 7" xfId="3041"/>
    <cellStyle name="20% - Accent2 3 7 2" xfId="3042"/>
    <cellStyle name="20% - Accent2 3 8" xfId="3043"/>
    <cellStyle name="20% - Accent2 3 9" xfId="3044"/>
    <cellStyle name="20% - Accent2 30" xfId="3045"/>
    <cellStyle name="20% - Accent2 31" xfId="3046"/>
    <cellStyle name="20% - Accent2 32" xfId="3047"/>
    <cellStyle name="20% - Accent2 33" xfId="3048"/>
    <cellStyle name="20% - Accent2 34" xfId="3049"/>
    <cellStyle name="20% - Accent2 35" xfId="3050"/>
    <cellStyle name="20% - Accent2 36" xfId="3051"/>
    <cellStyle name="20% - Accent2 37" xfId="3052"/>
    <cellStyle name="20% - Accent2 38" xfId="3053"/>
    <cellStyle name="20% - Accent2 39" xfId="3054"/>
    <cellStyle name="20% - Accent2 4" xfId="3055"/>
    <cellStyle name="20% - Accent2 4 2" xfId="3056"/>
    <cellStyle name="20% - Accent2 4 2 2" xfId="3057"/>
    <cellStyle name="20% - Accent2 4 2 2 2" xfId="3058"/>
    <cellStyle name="20% - Accent2 4 2 3" xfId="3059"/>
    <cellStyle name="20% - Accent2 4 3" xfId="3060"/>
    <cellStyle name="20% - Accent2 4 3 2" xfId="3061"/>
    <cellStyle name="20% - Accent2 4 3 2 2" xfId="3062"/>
    <cellStyle name="20% - Accent2 4 3 3" xfId="3063"/>
    <cellStyle name="20% - Accent2 4 4" xfId="3064"/>
    <cellStyle name="20% - Accent2 4 4 2" xfId="3065"/>
    <cellStyle name="20% - Accent2 4 4 2 2" xfId="3066"/>
    <cellStyle name="20% - Accent2 4 4 3" xfId="3067"/>
    <cellStyle name="20% - Accent2 4 5" xfId="3068"/>
    <cellStyle name="20% - Accent2 4 5 2" xfId="3069"/>
    <cellStyle name="20% - Accent2 4 6" xfId="3070"/>
    <cellStyle name="20% - Accent2 40" xfId="3071"/>
    <cellStyle name="20% - Accent2 41" xfId="3072"/>
    <cellStyle name="20% - Accent2 42" xfId="3073"/>
    <cellStyle name="20% - Accent2 43" xfId="3074"/>
    <cellStyle name="20% - Accent2 44" xfId="3075"/>
    <cellStyle name="20% - Accent2 45" xfId="3076"/>
    <cellStyle name="20% - Accent2 46" xfId="3077"/>
    <cellStyle name="20% - Accent2 47" xfId="3078"/>
    <cellStyle name="20% - Accent2 48" xfId="3079"/>
    <cellStyle name="20% - Accent2 49" xfId="3080"/>
    <cellStyle name="20% - Accent2 5" xfId="3081"/>
    <cellStyle name="20% - Accent2 5 2" xfId="3082"/>
    <cellStyle name="20% - Accent2 5 2 2" xfId="3083"/>
    <cellStyle name="20% - Accent2 5 2 2 2" xfId="3084"/>
    <cellStyle name="20% - Accent2 5 2 3" xfId="3085"/>
    <cellStyle name="20% - Accent2 5 3" xfId="3086"/>
    <cellStyle name="20% - Accent2 5 3 2" xfId="3087"/>
    <cellStyle name="20% - Accent2 5 3 2 2" xfId="3088"/>
    <cellStyle name="20% - Accent2 5 3 3" xfId="3089"/>
    <cellStyle name="20% - Accent2 5 4" xfId="3090"/>
    <cellStyle name="20% - Accent2 5 4 2" xfId="3091"/>
    <cellStyle name="20% - Accent2 5 4 2 2" xfId="3092"/>
    <cellStyle name="20% - Accent2 5 4 3" xfId="3093"/>
    <cellStyle name="20% - Accent2 5 5" xfId="3094"/>
    <cellStyle name="20% - Accent2 5 5 2" xfId="3095"/>
    <cellStyle name="20% - Accent2 5 6" xfId="3096"/>
    <cellStyle name="20% - Accent2 5 7" xfId="3097"/>
    <cellStyle name="20% - Accent2 50" xfId="3098"/>
    <cellStyle name="20% - Accent2 51" xfId="3099"/>
    <cellStyle name="20% - Accent2 52" xfId="3100"/>
    <cellStyle name="20% - Accent2 53" xfId="3101"/>
    <cellStyle name="20% - Accent2 54" xfId="3102"/>
    <cellStyle name="20% - Accent2 55" xfId="3103"/>
    <cellStyle name="20% - Accent2 56" xfId="3104"/>
    <cellStyle name="20% - Accent2 57" xfId="3105"/>
    <cellStyle name="20% - Accent2 58" xfId="3106"/>
    <cellStyle name="20% - Accent2 59" xfId="3107"/>
    <cellStyle name="20% - Accent2 6" xfId="3108"/>
    <cellStyle name="20% - Accent2 6 2" xfId="3109"/>
    <cellStyle name="20% - Accent2 6 2 2" xfId="3110"/>
    <cellStyle name="20% - Accent2 6 2 2 2" xfId="3111"/>
    <cellStyle name="20% - Accent2 6 2 3" xfId="3112"/>
    <cellStyle name="20% - Accent2 6 3" xfId="3113"/>
    <cellStyle name="20% - Accent2 6 3 2" xfId="3114"/>
    <cellStyle name="20% - Accent2 6 3 2 2" xfId="3115"/>
    <cellStyle name="20% - Accent2 6 3 3" xfId="3116"/>
    <cellStyle name="20% - Accent2 6 4" xfId="3117"/>
    <cellStyle name="20% - Accent2 6 4 2" xfId="3118"/>
    <cellStyle name="20% - Accent2 6 4 2 2" xfId="3119"/>
    <cellStyle name="20% - Accent2 6 4 3" xfId="3120"/>
    <cellStyle name="20% - Accent2 6 5" xfId="3121"/>
    <cellStyle name="20% - Accent2 6 5 2" xfId="3122"/>
    <cellStyle name="20% - Accent2 6 6" xfId="3123"/>
    <cellStyle name="20% - Accent2 60" xfId="3124"/>
    <cellStyle name="20% - Accent2 61" xfId="3125"/>
    <cellStyle name="20% - Accent2 62" xfId="3126"/>
    <cellStyle name="20% - Accent2 63" xfId="3127"/>
    <cellStyle name="20% - Accent2 64" xfId="3128"/>
    <cellStyle name="20% - Accent2 65" xfId="3129"/>
    <cellStyle name="20% - Accent2 66" xfId="3130"/>
    <cellStyle name="20% - Accent2 67" xfId="3131"/>
    <cellStyle name="20% - Accent2 68" xfId="3132"/>
    <cellStyle name="20% - Accent2 69" xfId="3133"/>
    <cellStyle name="20% - Accent2 7" xfId="3134"/>
    <cellStyle name="20% - Accent2 7 2" xfId="3135"/>
    <cellStyle name="20% - Accent2 7 2 2" xfId="3136"/>
    <cellStyle name="20% - Accent2 7 3" xfId="3137"/>
    <cellStyle name="20% - Accent2 7 4" xfId="3138"/>
    <cellStyle name="20% - Accent2 70" xfId="3139"/>
    <cellStyle name="20% - Accent2 71" xfId="3140"/>
    <cellStyle name="20% - Accent2 72" xfId="3141"/>
    <cellStyle name="20% - Accent2 73" xfId="3142"/>
    <cellStyle name="20% - Accent2 74" xfId="3143"/>
    <cellStyle name="20% - Accent2 75" xfId="3144"/>
    <cellStyle name="20% - Accent2 76" xfId="3145"/>
    <cellStyle name="20% - Accent2 77" xfId="3146"/>
    <cellStyle name="20% - Accent2 78" xfId="3147"/>
    <cellStyle name="20% - Accent2 79" xfId="3148"/>
    <cellStyle name="20% - Accent2 8" xfId="3149"/>
    <cellStyle name="20% - Accent2 8 2" xfId="3150"/>
    <cellStyle name="20% - Accent2 8 2 2" xfId="3151"/>
    <cellStyle name="20% - Accent2 8 3" xfId="3152"/>
    <cellStyle name="20% - Accent2 8 4" xfId="3153"/>
    <cellStyle name="20% - Accent2 80" xfId="3154"/>
    <cellStyle name="20% - Accent2 81" xfId="3155"/>
    <cellStyle name="20% - Accent2 82" xfId="3156"/>
    <cellStyle name="20% - Accent2 83" xfId="3157"/>
    <cellStyle name="20% - Accent2 84" xfId="3158"/>
    <cellStyle name="20% - Accent2 85" xfId="3159"/>
    <cellStyle name="20% - Accent2 86" xfId="3160"/>
    <cellStyle name="20% - Accent2 87" xfId="3161"/>
    <cellStyle name="20% - Accent2 88" xfId="3162"/>
    <cellStyle name="20% - Accent2 89" xfId="3163"/>
    <cellStyle name="20% - Accent2 9" xfId="3164"/>
    <cellStyle name="20% - Accent2 9 2" xfId="3165"/>
    <cellStyle name="20% - Accent2 9 2 2" xfId="3166"/>
    <cellStyle name="20% - Accent2 9 3" xfId="3167"/>
    <cellStyle name="20% - Accent2 9 4" xfId="3168"/>
    <cellStyle name="20% - Accent2 90" xfId="3169"/>
    <cellStyle name="20% - Accent2 91" xfId="3170"/>
    <cellStyle name="20% - Accent2 92" xfId="3171"/>
    <cellStyle name="20% - Accent2 93" xfId="3172"/>
    <cellStyle name="20% - Accent2 94" xfId="3173"/>
    <cellStyle name="20% - Accent2 95" xfId="3174"/>
    <cellStyle name="20% - Accent2 96" xfId="3175"/>
    <cellStyle name="20% - Accent2 97" xfId="3176"/>
    <cellStyle name="20% - Accent3 10" xfId="3177"/>
    <cellStyle name="20% - Accent3 10 2" xfId="3178"/>
    <cellStyle name="20% - Accent3 10 3" xfId="3179"/>
    <cellStyle name="20% - Accent3 10 4" xfId="3180"/>
    <cellStyle name="20% - Accent3 11" xfId="3181"/>
    <cellStyle name="20% - Accent3 11 2" xfId="3182"/>
    <cellStyle name="20% - Accent3 11 3" xfId="3183"/>
    <cellStyle name="20% - Accent3 11 4" xfId="3184"/>
    <cellStyle name="20% - Accent3 12" xfId="3185"/>
    <cellStyle name="20% - Accent3 12 2" xfId="3186"/>
    <cellStyle name="20% - Accent3 12 3" xfId="3187"/>
    <cellStyle name="20% - Accent3 12 4" xfId="3188"/>
    <cellStyle name="20% - Accent3 13" xfId="3189"/>
    <cellStyle name="20% - Accent3 14" xfId="3190"/>
    <cellStyle name="20% - Accent3 15" xfId="3191"/>
    <cellStyle name="20% - Accent3 16" xfId="3192"/>
    <cellStyle name="20% - Accent3 17" xfId="3193"/>
    <cellStyle name="20% - Accent3 18" xfId="3194"/>
    <cellStyle name="20% - Accent3 19" xfId="3195"/>
    <cellStyle name="20% - Accent3 2" xfId="3196"/>
    <cellStyle name="20% - Accent3 2 10" xfId="3197"/>
    <cellStyle name="20% - Accent3 2 10 2" xfId="3198"/>
    <cellStyle name="20% - Accent3 2 10 2 2" xfId="3199"/>
    <cellStyle name="20% - Accent3 2 10 2 2 2" xfId="3200"/>
    <cellStyle name="20% - Accent3 2 10 2 3" xfId="3201"/>
    <cellStyle name="20% - Accent3 2 10 3" xfId="3202"/>
    <cellStyle name="20% - Accent3 2 10 3 2" xfId="3203"/>
    <cellStyle name="20% - Accent3 2 10 4" xfId="3204"/>
    <cellStyle name="20% - Accent3 2 11" xfId="3205"/>
    <cellStyle name="20% - Accent3 2 11 2" xfId="3206"/>
    <cellStyle name="20% - Accent3 2 11 2 2" xfId="3207"/>
    <cellStyle name="20% - Accent3 2 11 3" xfId="3208"/>
    <cellStyle name="20% - Accent3 2 12" xfId="3209"/>
    <cellStyle name="20% - Accent3 2 12 2" xfId="3210"/>
    <cellStyle name="20% - Accent3 2 13" xfId="3211"/>
    <cellStyle name="20% - Accent3 2 14" xfId="3212"/>
    <cellStyle name="20% - Accent3 2 15" xfId="3213"/>
    <cellStyle name="20% - Accent3 2 2" xfId="3214"/>
    <cellStyle name="20% - Accent3 2 2 10" xfId="3215"/>
    <cellStyle name="20% - Accent3 2 2 10 2" xfId="3216"/>
    <cellStyle name="20% - Accent3 2 2 10 2 2" xfId="3217"/>
    <cellStyle name="20% - Accent3 2 2 10 3" xfId="3218"/>
    <cellStyle name="20% - Accent3 2 2 11" xfId="3219"/>
    <cellStyle name="20% - Accent3 2 2 11 2" xfId="3220"/>
    <cellStyle name="20% - Accent3 2 2 12" xfId="3221"/>
    <cellStyle name="20% - Accent3 2 2 2" xfId="3222"/>
    <cellStyle name="20% - Accent3 2 2 2 2" xfId="3223"/>
    <cellStyle name="20% - Accent3 2 2 2 2 2" xfId="3224"/>
    <cellStyle name="20% - Accent3 2 2 2 2 2 2" xfId="3225"/>
    <cellStyle name="20% - Accent3 2 2 2 2 2 2 2" xfId="3226"/>
    <cellStyle name="20% - Accent3 2 2 2 2 2 2 2 2" xfId="3227"/>
    <cellStyle name="20% - Accent3 2 2 2 2 2 2 3" xfId="3228"/>
    <cellStyle name="20% - Accent3 2 2 2 2 2 3" xfId="3229"/>
    <cellStyle name="20% - Accent3 2 2 2 2 2 3 2" xfId="3230"/>
    <cellStyle name="20% - Accent3 2 2 2 2 2 4" xfId="3231"/>
    <cellStyle name="20% - Accent3 2 2 2 2 3" xfId="3232"/>
    <cellStyle name="20% - Accent3 2 2 2 2 3 2" xfId="3233"/>
    <cellStyle name="20% - Accent3 2 2 2 2 3 2 2" xfId="3234"/>
    <cellStyle name="20% - Accent3 2 2 2 2 3 3" xfId="3235"/>
    <cellStyle name="20% - Accent3 2 2 2 2 4" xfId="3236"/>
    <cellStyle name="20% - Accent3 2 2 2 2 4 2" xfId="3237"/>
    <cellStyle name="20% - Accent3 2 2 2 2 5" xfId="3238"/>
    <cellStyle name="20% - Accent3 2 2 2 3" xfId="3239"/>
    <cellStyle name="20% - Accent3 2 2 2 3 2" xfId="3240"/>
    <cellStyle name="20% - Accent3 2 2 2 3 2 2" xfId="3241"/>
    <cellStyle name="20% - Accent3 2 2 2 3 2 2 2" xfId="3242"/>
    <cellStyle name="20% - Accent3 2 2 2 3 2 2 2 2" xfId="3243"/>
    <cellStyle name="20% - Accent3 2 2 2 3 2 2 3" xfId="3244"/>
    <cellStyle name="20% - Accent3 2 2 2 3 2 3" xfId="3245"/>
    <cellStyle name="20% - Accent3 2 2 2 3 2 3 2" xfId="3246"/>
    <cellStyle name="20% - Accent3 2 2 2 3 2 4" xfId="3247"/>
    <cellStyle name="20% - Accent3 2 2 2 3 3" xfId="3248"/>
    <cellStyle name="20% - Accent3 2 2 2 3 3 2" xfId="3249"/>
    <cellStyle name="20% - Accent3 2 2 2 3 3 2 2" xfId="3250"/>
    <cellStyle name="20% - Accent3 2 2 2 3 3 3" xfId="3251"/>
    <cellStyle name="20% - Accent3 2 2 2 3 4" xfId="3252"/>
    <cellStyle name="20% - Accent3 2 2 2 3 4 2" xfId="3253"/>
    <cellStyle name="20% - Accent3 2 2 2 3 5" xfId="3254"/>
    <cellStyle name="20% - Accent3 2 2 2 4" xfId="3255"/>
    <cellStyle name="20% - Accent3 2 2 2 4 2" xfId="3256"/>
    <cellStyle name="20% - Accent3 2 2 2 4 2 2" xfId="3257"/>
    <cellStyle name="20% - Accent3 2 2 2 4 2 2 2" xfId="3258"/>
    <cellStyle name="20% - Accent3 2 2 2 4 2 2 2 2" xfId="3259"/>
    <cellStyle name="20% - Accent3 2 2 2 4 2 2 3" xfId="3260"/>
    <cellStyle name="20% - Accent3 2 2 2 4 2 3" xfId="3261"/>
    <cellStyle name="20% - Accent3 2 2 2 4 2 3 2" xfId="3262"/>
    <cellStyle name="20% - Accent3 2 2 2 4 2 4" xfId="3263"/>
    <cellStyle name="20% - Accent3 2 2 2 4 3" xfId="3264"/>
    <cellStyle name="20% - Accent3 2 2 2 4 3 2" xfId="3265"/>
    <cellStyle name="20% - Accent3 2 2 2 4 3 2 2" xfId="3266"/>
    <cellStyle name="20% - Accent3 2 2 2 4 3 3" xfId="3267"/>
    <cellStyle name="20% - Accent3 2 2 2 4 4" xfId="3268"/>
    <cellStyle name="20% - Accent3 2 2 2 4 4 2" xfId="3269"/>
    <cellStyle name="20% - Accent3 2 2 2 4 5" xfId="3270"/>
    <cellStyle name="20% - Accent3 2 2 2 5" xfId="3271"/>
    <cellStyle name="20% - Accent3 2 2 2 5 2" xfId="3272"/>
    <cellStyle name="20% - Accent3 2 2 2 5 2 2" xfId="3273"/>
    <cellStyle name="20% - Accent3 2 2 2 5 2 2 2" xfId="3274"/>
    <cellStyle name="20% - Accent3 2 2 2 5 2 3" xfId="3275"/>
    <cellStyle name="20% - Accent3 2 2 2 5 3" xfId="3276"/>
    <cellStyle name="20% - Accent3 2 2 2 5 3 2" xfId="3277"/>
    <cellStyle name="20% - Accent3 2 2 2 5 4" xfId="3278"/>
    <cellStyle name="20% - Accent3 2 2 2 6" xfId="3279"/>
    <cellStyle name="20% - Accent3 2 2 2 6 2" xfId="3280"/>
    <cellStyle name="20% - Accent3 2 2 2 6 2 2" xfId="3281"/>
    <cellStyle name="20% - Accent3 2 2 2 6 3" xfId="3282"/>
    <cellStyle name="20% - Accent3 2 2 2 7" xfId="3283"/>
    <cellStyle name="20% - Accent3 2 2 2 7 2" xfId="3284"/>
    <cellStyle name="20% - Accent3 2 2 2 8" xfId="3285"/>
    <cellStyle name="20% - Accent3 2 2 3" xfId="3286"/>
    <cellStyle name="20% - Accent3 2 2 3 2" xfId="3287"/>
    <cellStyle name="20% - Accent3 2 2 3 2 2" xfId="3288"/>
    <cellStyle name="20% - Accent3 2 2 3 2 2 2" xfId="3289"/>
    <cellStyle name="20% - Accent3 2 2 3 2 2 2 2" xfId="3290"/>
    <cellStyle name="20% - Accent3 2 2 3 2 2 2 2 2" xfId="3291"/>
    <cellStyle name="20% - Accent3 2 2 3 2 2 2 3" xfId="3292"/>
    <cellStyle name="20% - Accent3 2 2 3 2 2 3" xfId="3293"/>
    <cellStyle name="20% - Accent3 2 2 3 2 2 3 2" xfId="3294"/>
    <cellStyle name="20% - Accent3 2 2 3 2 2 4" xfId="3295"/>
    <cellStyle name="20% - Accent3 2 2 3 2 3" xfId="3296"/>
    <cellStyle name="20% - Accent3 2 2 3 2 3 2" xfId="3297"/>
    <cellStyle name="20% - Accent3 2 2 3 2 3 2 2" xfId="3298"/>
    <cellStyle name="20% - Accent3 2 2 3 2 3 3" xfId="3299"/>
    <cellStyle name="20% - Accent3 2 2 3 2 4" xfId="3300"/>
    <cellStyle name="20% - Accent3 2 2 3 2 4 2" xfId="3301"/>
    <cellStyle name="20% - Accent3 2 2 3 2 5" xfId="3302"/>
    <cellStyle name="20% - Accent3 2 2 3 3" xfId="3303"/>
    <cellStyle name="20% - Accent3 2 2 3 3 2" xfId="3304"/>
    <cellStyle name="20% - Accent3 2 2 3 3 2 2" xfId="3305"/>
    <cellStyle name="20% - Accent3 2 2 3 3 2 2 2" xfId="3306"/>
    <cellStyle name="20% - Accent3 2 2 3 3 2 2 2 2" xfId="3307"/>
    <cellStyle name="20% - Accent3 2 2 3 3 2 2 3" xfId="3308"/>
    <cellStyle name="20% - Accent3 2 2 3 3 2 3" xfId="3309"/>
    <cellStyle name="20% - Accent3 2 2 3 3 2 3 2" xfId="3310"/>
    <cellStyle name="20% - Accent3 2 2 3 3 2 4" xfId="3311"/>
    <cellStyle name="20% - Accent3 2 2 3 3 3" xfId="3312"/>
    <cellStyle name="20% - Accent3 2 2 3 3 3 2" xfId="3313"/>
    <cellStyle name="20% - Accent3 2 2 3 3 3 2 2" xfId="3314"/>
    <cellStyle name="20% - Accent3 2 2 3 3 3 3" xfId="3315"/>
    <cellStyle name="20% - Accent3 2 2 3 3 4" xfId="3316"/>
    <cellStyle name="20% - Accent3 2 2 3 3 4 2" xfId="3317"/>
    <cellStyle name="20% - Accent3 2 2 3 3 5" xfId="3318"/>
    <cellStyle name="20% - Accent3 2 2 3 4" xfId="3319"/>
    <cellStyle name="20% - Accent3 2 2 3 4 2" xfId="3320"/>
    <cellStyle name="20% - Accent3 2 2 3 4 2 2" xfId="3321"/>
    <cellStyle name="20% - Accent3 2 2 3 4 2 2 2" xfId="3322"/>
    <cellStyle name="20% - Accent3 2 2 3 4 2 2 2 2" xfId="3323"/>
    <cellStyle name="20% - Accent3 2 2 3 4 2 2 3" xfId="3324"/>
    <cellStyle name="20% - Accent3 2 2 3 4 2 3" xfId="3325"/>
    <cellStyle name="20% - Accent3 2 2 3 4 2 3 2" xfId="3326"/>
    <cellStyle name="20% - Accent3 2 2 3 4 2 4" xfId="3327"/>
    <cellStyle name="20% - Accent3 2 2 3 4 3" xfId="3328"/>
    <cellStyle name="20% - Accent3 2 2 3 4 3 2" xfId="3329"/>
    <cellStyle name="20% - Accent3 2 2 3 4 3 2 2" xfId="3330"/>
    <cellStyle name="20% - Accent3 2 2 3 4 3 3" xfId="3331"/>
    <cellStyle name="20% - Accent3 2 2 3 4 4" xfId="3332"/>
    <cellStyle name="20% - Accent3 2 2 3 4 4 2" xfId="3333"/>
    <cellStyle name="20% - Accent3 2 2 3 4 5" xfId="3334"/>
    <cellStyle name="20% - Accent3 2 2 3 5" xfId="3335"/>
    <cellStyle name="20% - Accent3 2 2 3 5 2" xfId="3336"/>
    <cellStyle name="20% - Accent3 2 2 3 5 2 2" xfId="3337"/>
    <cellStyle name="20% - Accent3 2 2 3 5 2 2 2" xfId="3338"/>
    <cellStyle name="20% - Accent3 2 2 3 5 2 3" xfId="3339"/>
    <cellStyle name="20% - Accent3 2 2 3 5 3" xfId="3340"/>
    <cellStyle name="20% - Accent3 2 2 3 5 3 2" xfId="3341"/>
    <cellStyle name="20% - Accent3 2 2 3 5 4" xfId="3342"/>
    <cellStyle name="20% - Accent3 2 2 3 6" xfId="3343"/>
    <cellStyle name="20% - Accent3 2 2 3 6 2" xfId="3344"/>
    <cellStyle name="20% - Accent3 2 2 3 6 2 2" xfId="3345"/>
    <cellStyle name="20% - Accent3 2 2 3 6 3" xfId="3346"/>
    <cellStyle name="20% - Accent3 2 2 3 7" xfId="3347"/>
    <cellStyle name="20% - Accent3 2 2 3 7 2" xfId="3348"/>
    <cellStyle name="20% - Accent3 2 2 3 8" xfId="3349"/>
    <cellStyle name="20% - Accent3 2 2 4" xfId="3350"/>
    <cellStyle name="20% - Accent3 2 2 4 2" xfId="3351"/>
    <cellStyle name="20% - Accent3 2 2 4 2 2" xfId="3352"/>
    <cellStyle name="20% - Accent3 2 2 4 2 2 2" xfId="3353"/>
    <cellStyle name="20% - Accent3 2 2 4 2 2 2 2" xfId="3354"/>
    <cellStyle name="20% - Accent3 2 2 4 2 2 2 2 2" xfId="3355"/>
    <cellStyle name="20% - Accent3 2 2 4 2 2 2 3" xfId="3356"/>
    <cellStyle name="20% - Accent3 2 2 4 2 2 3" xfId="3357"/>
    <cellStyle name="20% - Accent3 2 2 4 2 2 3 2" xfId="3358"/>
    <cellStyle name="20% - Accent3 2 2 4 2 2 4" xfId="3359"/>
    <cellStyle name="20% - Accent3 2 2 4 2 3" xfId="3360"/>
    <cellStyle name="20% - Accent3 2 2 4 2 3 2" xfId="3361"/>
    <cellStyle name="20% - Accent3 2 2 4 2 3 2 2" xfId="3362"/>
    <cellStyle name="20% - Accent3 2 2 4 2 3 3" xfId="3363"/>
    <cellStyle name="20% - Accent3 2 2 4 2 4" xfId="3364"/>
    <cellStyle name="20% - Accent3 2 2 4 2 4 2" xfId="3365"/>
    <cellStyle name="20% - Accent3 2 2 4 2 5" xfId="3366"/>
    <cellStyle name="20% - Accent3 2 2 4 3" xfId="3367"/>
    <cellStyle name="20% - Accent3 2 2 4 3 2" xfId="3368"/>
    <cellStyle name="20% - Accent3 2 2 4 3 2 2" xfId="3369"/>
    <cellStyle name="20% - Accent3 2 2 4 3 2 2 2" xfId="3370"/>
    <cellStyle name="20% - Accent3 2 2 4 3 2 2 2 2" xfId="3371"/>
    <cellStyle name="20% - Accent3 2 2 4 3 2 2 3" xfId="3372"/>
    <cellStyle name="20% - Accent3 2 2 4 3 2 3" xfId="3373"/>
    <cellStyle name="20% - Accent3 2 2 4 3 2 3 2" xfId="3374"/>
    <cellStyle name="20% - Accent3 2 2 4 3 2 4" xfId="3375"/>
    <cellStyle name="20% - Accent3 2 2 4 3 3" xfId="3376"/>
    <cellStyle name="20% - Accent3 2 2 4 3 3 2" xfId="3377"/>
    <cellStyle name="20% - Accent3 2 2 4 3 3 2 2" xfId="3378"/>
    <cellStyle name="20% - Accent3 2 2 4 3 3 3" xfId="3379"/>
    <cellStyle name="20% - Accent3 2 2 4 3 4" xfId="3380"/>
    <cellStyle name="20% - Accent3 2 2 4 3 4 2" xfId="3381"/>
    <cellStyle name="20% - Accent3 2 2 4 3 5" xfId="3382"/>
    <cellStyle name="20% - Accent3 2 2 4 4" xfId="3383"/>
    <cellStyle name="20% - Accent3 2 2 4 4 2" xfId="3384"/>
    <cellStyle name="20% - Accent3 2 2 4 4 2 2" xfId="3385"/>
    <cellStyle name="20% - Accent3 2 2 4 4 2 2 2" xfId="3386"/>
    <cellStyle name="20% - Accent3 2 2 4 4 2 2 2 2" xfId="3387"/>
    <cellStyle name="20% - Accent3 2 2 4 4 2 2 3" xfId="3388"/>
    <cellStyle name="20% - Accent3 2 2 4 4 2 3" xfId="3389"/>
    <cellStyle name="20% - Accent3 2 2 4 4 2 3 2" xfId="3390"/>
    <cellStyle name="20% - Accent3 2 2 4 4 2 4" xfId="3391"/>
    <cellStyle name="20% - Accent3 2 2 4 4 3" xfId="3392"/>
    <cellStyle name="20% - Accent3 2 2 4 4 3 2" xfId="3393"/>
    <cellStyle name="20% - Accent3 2 2 4 4 3 2 2" xfId="3394"/>
    <cellStyle name="20% - Accent3 2 2 4 4 3 3" xfId="3395"/>
    <cellStyle name="20% - Accent3 2 2 4 4 4" xfId="3396"/>
    <cellStyle name="20% - Accent3 2 2 4 4 4 2" xfId="3397"/>
    <cellStyle name="20% - Accent3 2 2 4 4 5" xfId="3398"/>
    <cellStyle name="20% - Accent3 2 2 4 5" xfId="3399"/>
    <cellStyle name="20% - Accent3 2 2 4 5 2" xfId="3400"/>
    <cellStyle name="20% - Accent3 2 2 4 5 2 2" xfId="3401"/>
    <cellStyle name="20% - Accent3 2 2 4 5 2 2 2" xfId="3402"/>
    <cellStyle name="20% - Accent3 2 2 4 5 2 3" xfId="3403"/>
    <cellStyle name="20% - Accent3 2 2 4 5 3" xfId="3404"/>
    <cellStyle name="20% - Accent3 2 2 4 5 3 2" xfId="3405"/>
    <cellStyle name="20% - Accent3 2 2 4 5 4" xfId="3406"/>
    <cellStyle name="20% - Accent3 2 2 4 6" xfId="3407"/>
    <cellStyle name="20% - Accent3 2 2 4 6 2" xfId="3408"/>
    <cellStyle name="20% - Accent3 2 2 4 6 2 2" xfId="3409"/>
    <cellStyle name="20% - Accent3 2 2 4 6 3" xfId="3410"/>
    <cellStyle name="20% - Accent3 2 2 4 7" xfId="3411"/>
    <cellStyle name="20% - Accent3 2 2 4 7 2" xfId="3412"/>
    <cellStyle name="20% - Accent3 2 2 4 8" xfId="3413"/>
    <cellStyle name="20% - Accent3 2 2 5" xfId="3414"/>
    <cellStyle name="20% - Accent3 2 2 5 2" xfId="3415"/>
    <cellStyle name="20% - Accent3 2 2 5 2 2" xfId="3416"/>
    <cellStyle name="20% - Accent3 2 2 5 2 2 2" xfId="3417"/>
    <cellStyle name="20% - Accent3 2 2 5 2 2 2 2" xfId="3418"/>
    <cellStyle name="20% - Accent3 2 2 5 2 2 2 2 2" xfId="3419"/>
    <cellStyle name="20% - Accent3 2 2 5 2 2 2 3" xfId="3420"/>
    <cellStyle name="20% - Accent3 2 2 5 2 2 3" xfId="3421"/>
    <cellStyle name="20% - Accent3 2 2 5 2 2 3 2" xfId="3422"/>
    <cellStyle name="20% - Accent3 2 2 5 2 2 4" xfId="3423"/>
    <cellStyle name="20% - Accent3 2 2 5 2 3" xfId="3424"/>
    <cellStyle name="20% - Accent3 2 2 5 2 3 2" xfId="3425"/>
    <cellStyle name="20% - Accent3 2 2 5 2 3 2 2" xfId="3426"/>
    <cellStyle name="20% - Accent3 2 2 5 2 3 3" xfId="3427"/>
    <cellStyle name="20% - Accent3 2 2 5 2 4" xfId="3428"/>
    <cellStyle name="20% - Accent3 2 2 5 2 4 2" xfId="3429"/>
    <cellStyle name="20% - Accent3 2 2 5 2 5" xfId="3430"/>
    <cellStyle name="20% - Accent3 2 2 5 3" xfId="3431"/>
    <cellStyle name="20% - Accent3 2 2 5 3 2" xfId="3432"/>
    <cellStyle name="20% - Accent3 2 2 5 3 2 2" xfId="3433"/>
    <cellStyle name="20% - Accent3 2 2 5 3 2 2 2" xfId="3434"/>
    <cellStyle name="20% - Accent3 2 2 5 3 2 2 2 2" xfId="3435"/>
    <cellStyle name="20% - Accent3 2 2 5 3 2 2 3" xfId="3436"/>
    <cellStyle name="20% - Accent3 2 2 5 3 2 3" xfId="3437"/>
    <cellStyle name="20% - Accent3 2 2 5 3 2 3 2" xfId="3438"/>
    <cellStyle name="20% - Accent3 2 2 5 3 2 4" xfId="3439"/>
    <cellStyle name="20% - Accent3 2 2 5 3 3" xfId="3440"/>
    <cellStyle name="20% - Accent3 2 2 5 3 3 2" xfId="3441"/>
    <cellStyle name="20% - Accent3 2 2 5 3 3 2 2" xfId="3442"/>
    <cellStyle name="20% - Accent3 2 2 5 3 3 3" xfId="3443"/>
    <cellStyle name="20% - Accent3 2 2 5 3 4" xfId="3444"/>
    <cellStyle name="20% - Accent3 2 2 5 3 4 2" xfId="3445"/>
    <cellStyle name="20% - Accent3 2 2 5 3 5" xfId="3446"/>
    <cellStyle name="20% - Accent3 2 2 5 4" xfId="3447"/>
    <cellStyle name="20% - Accent3 2 2 5 4 2" xfId="3448"/>
    <cellStyle name="20% - Accent3 2 2 5 4 2 2" xfId="3449"/>
    <cellStyle name="20% - Accent3 2 2 5 4 2 2 2" xfId="3450"/>
    <cellStyle name="20% - Accent3 2 2 5 4 2 2 2 2" xfId="3451"/>
    <cellStyle name="20% - Accent3 2 2 5 4 2 2 3" xfId="3452"/>
    <cellStyle name="20% - Accent3 2 2 5 4 2 3" xfId="3453"/>
    <cellStyle name="20% - Accent3 2 2 5 4 2 3 2" xfId="3454"/>
    <cellStyle name="20% - Accent3 2 2 5 4 2 4" xfId="3455"/>
    <cellStyle name="20% - Accent3 2 2 5 4 3" xfId="3456"/>
    <cellStyle name="20% - Accent3 2 2 5 4 3 2" xfId="3457"/>
    <cellStyle name="20% - Accent3 2 2 5 4 3 2 2" xfId="3458"/>
    <cellStyle name="20% - Accent3 2 2 5 4 3 3" xfId="3459"/>
    <cellStyle name="20% - Accent3 2 2 5 4 4" xfId="3460"/>
    <cellStyle name="20% - Accent3 2 2 5 4 4 2" xfId="3461"/>
    <cellStyle name="20% - Accent3 2 2 5 4 5" xfId="3462"/>
    <cellStyle name="20% - Accent3 2 2 5 5" xfId="3463"/>
    <cellStyle name="20% - Accent3 2 2 5 5 2" xfId="3464"/>
    <cellStyle name="20% - Accent3 2 2 5 5 2 2" xfId="3465"/>
    <cellStyle name="20% - Accent3 2 2 5 5 2 2 2" xfId="3466"/>
    <cellStyle name="20% - Accent3 2 2 5 5 2 3" xfId="3467"/>
    <cellStyle name="20% - Accent3 2 2 5 5 3" xfId="3468"/>
    <cellStyle name="20% - Accent3 2 2 5 5 3 2" xfId="3469"/>
    <cellStyle name="20% - Accent3 2 2 5 5 4" xfId="3470"/>
    <cellStyle name="20% - Accent3 2 2 5 6" xfId="3471"/>
    <cellStyle name="20% - Accent3 2 2 5 6 2" xfId="3472"/>
    <cellStyle name="20% - Accent3 2 2 5 6 2 2" xfId="3473"/>
    <cellStyle name="20% - Accent3 2 2 5 6 3" xfId="3474"/>
    <cellStyle name="20% - Accent3 2 2 5 7" xfId="3475"/>
    <cellStyle name="20% - Accent3 2 2 5 7 2" xfId="3476"/>
    <cellStyle name="20% - Accent3 2 2 5 8" xfId="3477"/>
    <cellStyle name="20% - Accent3 2 2 6" xfId="3478"/>
    <cellStyle name="20% - Accent3 2 2 6 2" xfId="3479"/>
    <cellStyle name="20% - Accent3 2 2 6 2 2" xfId="3480"/>
    <cellStyle name="20% - Accent3 2 2 6 2 2 2" xfId="3481"/>
    <cellStyle name="20% - Accent3 2 2 6 2 2 2 2" xfId="3482"/>
    <cellStyle name="20% - Accent3 2 2 6 2 2 3" xfId="3483"/>
    <cellStyle name="20% - Accent3 2 2 6 2 3" xfId="3484"/>
    <cellStyle name="20% - Accent3 2 2 6 2 3 2" xfId="3485"/>
    <cellStyle name="20% - Accent3 2 2 6 2 4" xfId="3486"/>
    <cellStyle name="20% - Accent3 2 2 6 3" xfId="3487"/>
    <cellStyle name="20% - Accent3 2 2 6 3 2" xfId="3488"/>
    <cellStyle name="20% - Accent3 2 2 6 3 2 2" xfId="3489"/>
    <cellStyle name="20% - Accent3 2 2 6 3 3" xfId="3490"/>
    <cellStyle name="20% - Accent3 2 2 6 4" xfId="3491"/>
    <cellStyle name="20% - Accent3 2 2 6 4 2" xfId="3492"/>
    <cellStyle name="20% - Accent3 2 2 6 5" xfId="3493"/>
    <cellStyle name="20% - Accent3 2 2 7" xfId="3494"/>
    <cellStyle name="20% - Accent3 2 2 7 2" xfId="3495"/>
    <cellStyle name="20% - Accent3 2 2 7 2 2" xfId="3496"/>
    <cellStyle name="20% - Accent3 2 2 7 2 2 2" xfId="3497"/>
    <cellStyle name="20% - Accent3 2 2 7 2 2 2 2" xfId="3498"/>
    <cellStyle name="20% - Accent3 2 2 7 2 2 3" xfId="3499"/>
    <cellStyle name="20% - Accent3 2 2 7 2 3" xfId="3500"/>
    <cellStyle name="20% - Accent3 2 2 7 2 3 2" xfId="3501"/>
    <cellStyle name="20% - Accent3 2 2 7 2 4" xfId="3502"/>
    <cellStyle name="20% - Accent3 2 2 7 3" xfId="3503"/>
    <cellStyle name="20% - Accent3 2 2 7 3 2" xfId="3504"/>
    <cellStyle name="20% - Accent3 2 2 7 3 2 2" xfId="3505"/>
    <cellStyle name="20% - Accent3 2 2 7 3 3" xfId="3506"/>
    <cellStyle name="20% - Accent3 2 2 7 4" xfId="3507"/>
    <cellStyle name="20% - Accent3 2 2 7 4 2" xfId="3508"/>
    <cellStyle name="20% - Accent3 2 2 7 5" xfId="3509"/>
    <cellStyle name="20% - Accent3 2 2 8" xfId="3510"/>
    <cellStyle name="20% - Accent3 2 2 8 2" xfId="3511"/>
    <cellStyle name="20% - Accent3 2 2 8 2 2" xfId="3512"/>
    <cellStyle name="20% - Accent3 2 2 8 2 2 2" xfId="3513"/>
    <cellStyle name="20% - Accent3 2 2 8 2 2 2 2" xfId="3514"/>
    <cellStyle name="20% - Accent3 2 2 8 2 2 3" xfId="3515"/>
    <cellStyle name="20% - Accent3 2 2 8 2 3" xfId="3516"/>
    <cellStyle name="20% - Accent3 2 2 8 2 3 2" xfId="3517"/>
    <cellStyle name="20% - Accent3 2 2 8 2 4" xfId="3518"/>
    <cellStyle name="20% - Accent3 2 2 8 3" xfId="3519"/>
    <cellStyle name="20% - Accent3 2 2 8 3 2" xfId="3520"/>
    <cellStyle name="20% - Accent3 2 2 8 3 2 2" xfId="3521"/>
    <cellStyle name="20% - Accent3 2 2 8 3 3" xfId="3522"/>
    <cellStyle name="20% - Accent3 2 2 8 4" xfId="3523"/>
    <cellStyle name="20% - Accent3 2 2 8 4 2" xfId="3524"/>
    <cellStyle name="20% - Accent3 2 2 8 5" xfId="3525"/>
    <cellStyle name="20% - Accent3 2 2 9" xfId="3526"/>
    <cellStyle name="20% - Accent3 2 2 9 2" xfId="3527"/>
    <cellStyle name="20% - Accent3 2 2 9 2 2" xfId="3528"/>
    <cellStyle name="20% - Accent3 2 2 9 2 2 2" xfId="3529"/>
    <cellStyle name="20% - Accent3 2 2 9 2 3" xfId="3530"/>
    <cellStyle name="20% - Accent3 2 2 9 3" xfId="3531"/>
    <cellStyle name="20% - Accent3 2 2 9 3 2" xfId="3532"/>
    <cellStyle name="20% - Accent3 2 2 9 4" xfId="3533"/>
    <cellStyle name="20% - Accent3 2 3" xfId="3534"/>
    <cellStyle name="20% - Accent3 2 3 2" xfId="3535"/>
    <cellStyle name="20% - Accent3 2 3 2 2" xfId="3536"/>
    <cellStyle name="20% - Accent3 2 3 2 2 2" xfId="3537"/>
    <cellStyle name="20% - Accent3 2 3 2 2 2 2" xfId="3538"/>
    <cellStyle name="20% - Accent3 2 3 2 2 2 2 2" xfId="3539"/>
    <cellStyle name="20% - Accent3 2 3 2 2 2 3" xfId="3540"/>
    <cellStyle name="20% - Accent3 2 3 2 2 3" xfId="3541"/>
    <cellStyle name="20% - Accent3 2 3 2 2 3 2" xfId="3542"/>
    <cellStyle name="20% - Accent3 2 3 2 2 4" xfId="3543"/>
    <cellStyle name="20% - Accent3 2 3 2 3" xfId="3544"/>
    <cellStyle name="20% - Accent3 2 3 2 3 2" xfId="3545"/>
    <cellStyle name="20% - Accent3 2 3 2 3 2 2" xfId="3546"/>
    <cellStyle name="20% - Accent3 2 3 2 3 3" xfId="3547"/>
    <cellStyle name="20% - Accent3 2 3 2 4" xfId="3548"/>
    <cellStyle name="20% - Accent3 2 3 2 4 2" xfId="3549"/>
    <cellStyle name="20% - Accent3 2 3 2 5" xfId="3550"/>
    <cellStyle name="20% - Accent3 2 3 3" xfId="3551"/>
    <cellStyle name="20% - Accent3 2 3 3 2" xfId="3552"/>
    <cellStyle name="20% - Accent3 2 3 3 2 2" xfId="3553"/>
    <cellStyle name="20% - Accent3 2 3 3 2 2 2" xfId="3554"/>
    <cellStyle name="20% - Accent3 2 3 3 2 2 2 2" xfId="3555"/>
    <cellStyle name="20% - Accent3 2 3 3 2 2 3" xfId="3556"/>
    <cellStyle name="20% - Accent3 2 3 3 2 3" xfId="3557"/>
    <cellStyle name="20% - Accent3 2 3 3 2 3 2" xfId="3558"/>
    <cellStyle name="20% - Accent3 2 3 3 2 4" xfId="3559"/>
    <cellStyle name="20% - Accent3 2 3 3 3" xfId="3560"/>
    <cellStyle name="20% - Accent3 2 3 3 3 2" xfId="3561"/>
    <cellStyle name="20% - Accent3 2 3 3 3 2 2" xfId="3562"/>
    <cellStyle name="20% - Accent3 2 3 3 3 3" xfId="3563"/>
    <cellStyle name="20% - Accent3 2 3 3 4" xfId="3564"/>
    <cellStyle name="20% - Accent3 2 3 3 4 2" xfId="3565"/>
    <cellStyle name="20% - Accent3 2 3 3 5" xfId="3566"/>
    <cellStyle name="20% - Accent3 2 3 4" xfId="3567"/>
    <cellStyle name="20% - Accent3 2 3 4 2" xfId="3568"/>
    <cellStyle name="20% - Accent3 2 3 4 2 2" xfId="3569"/>
    <cellStyle name="20% - Accent3 2 3 4 2 2 2" xfId="3570"/>
    <cellStyle name="20% - Accent3 2 3 4 2 2 2 2" xfId="3571"/>
    <cellStyle name="20% - Accent3 2 3 4 2 2 3" xfId="3572"/>
    <cellStyle name="20% - Accent3 2 3 4 2 3" xfId="3573"/>
    <cellStyle name="20% - Accent3 2 3 4 2 3 2" xfId="3574"/>
    <cellStyle name="20% - Accent3 2 3 4 2 4" xfId="3575"/>
    <cellStyle name="20% - Accent3 2 3 4 3" xfId="3576"/>
    <cellStyle name="20% - Accent3 2 3 4 3 2" xfId="3577"/>
    <cellStyle name="20% - Accent3 2 3 4 3 2 2" xfId="3578"/>
    <cellStyle name="20% - Accent3 2 3 4 3 3" xfId="3579"/>
    <cellStyle name="20% - Accent3 2 3 4 4" xfId="3580"/>
    <cellStyle name="20% - Accent3 2 3 4 4 2" xfId="3581"/>
    <cellStyle name="20% - Accent3 2 3 4 5" xfId="3582"/>
    <cellStyle name="20% - Accent3 2 3 5" xfId="3583"/>
    <cellStyle name="20% - Accent3 2 3 5 2" xfId="3584"/>
    <cellStyle name="20% - Accent3 2 3 5 2 2" xfId="3585"/>
    <cellStyle name="20% - Accent3 2 3 5 2 2 2" xfId="3586"/>
    <cellStyle name="20% - Accent3 2 3 5 2 3" xfId="3587"/>
    <cellStyle name="20% - Accent3 2 3 5 3" xfId="3588"/>
    <cellStyle name="20% - Accent3 2 3 5 3 2" xfId="3589"/>
    <cellStyle name="20% - Accent3 2 3 5 4" xfId="3590"/>
    <cellStyle name="20% - Accent3 2 3 6" xfId="3591"/>
    <cellStyle name="20% - Accent3 2 3 6 2" xfId="3592"/>
    <cellStyle name="20% - Accent3 2 3 6 2 2" xfId="3593"/>
    <cellStyle name="20% - Accent3 2 3 6 3" xfId="3594"/>
    <cellStyle name="20% - Accent3 2 3 7" xfId="3595"/>
    <cellStyle name="20% - Accent3 2 3 7 2" xfId="3596"/>
    <cellStyle name="20% - Accent3 2 3 8" xfId="3597"/>
    <cellStyle name="20% - Accent3 2 4" xfId="3598"/>
    <cellStyle name="20% - Accent3 2 4 2" xfId="3599"/>
    <cellStyle name="20% - Accent3 2 4 2 2" xfId="3600"/>
    <cellStyle name="20% - Accent3 2 4 2 2 2" xfId="3601"/>
    <cellStyle name="20% - Accent3 2 4 2 2 2 2" xfId="3602"/>
    <cellStyle name="20% - Accent3 2 4 2 2 2 2 2" xfId="3603"/>
    <cellStyle name="20% - Accent3 2 4 2 2 2 3" xfId="3604"/>
    <cellStyle name="20% - Accent3 2 4 2 2 3" xfId="3605"/>
    <cellStyle name="20% - Accent3 2 4 2 2 3 2" xfId="3606"/>
    <cellStyle name="20% - Accent3 2 4 2 2 4" xfId="3607"/>
    <cellStyle name="20% - Accent3 2 4 2 3" xfId="3608"/>
    <cellStyle name="20% - Accent3 2 4 2 3 2" xfId="3609"/>
    <cellStyle name="20% - Accent3 2 4 2 3 2 2" xfId="3610"/>
    <cellStyle name="20% - Accent3 2 4 2 3 3" xfId="3611"/>
    <cellStyle name="20% - Accent3 2 4 2 4" xfId="3612"/>
    <cellStyle name="20% - Accent3 2 4 2 4 2" xfId="3613"/>
    <cellStyle name="20% - Accent3 2 4 2 5" xfId="3614"/>
    <cellStyle name="20% - Accent3 2 4 3" xfId="3615"/>
    <cellStyle name="20% - Accent3 2 4 3 2" xfId="3616"/>
    <cellStyle name="20% - Accent3 2 4 3 2 2" xfId="3617"/>
    <cellStyle name="20% - Accent3 2 4 3 2 2 2" xfId="3618"/>
    <cellStyle name="20% - Accent3 2 4 3 2 2 2 2" xfId="3619"/>
    <cellStyle name="20% - Accent3 2 4 3 2 2 3" xfId="3620"/>
    <cellStyle name="20% - Accent3 2 4 3 2 3" xfId="3621"/>
    <cellStyle name="20% - Accent3 2 4 3 2 3 2" xfId="3622"/>
    <cellStyle name="20% - Accent3 2 4 3 2 4" xfId="3623"/>
    <cellStyle name="20% - Accent3 2 4 3 3" xfId="3624"/>
    <cellStyle name="20% - Accent3 2 4 3 3 2" xfId="3625"/>
    <cellStyle name="20% - Accent3 2 4 3 3 2 2" xfId="3626"/>
    <cellStyle name="20% - Accent3 2 4 3 3 3" xfId="3627"/>
    <cellStyle name="20% - Accent3 2 4 3 4" xfId="3628"/>
    <cellStyle name="20% - Accent3 2 4 3 4 2" xfId="3629"/>
    <cellStyle name="20% - Accent3 2 4 3 5" xfId="3630"/>
    <cellStyle name="20% - Accent3 2 4 4" xfId="3631"/>
    <cellStyle name="20% - Accent3 2 4 4 2" xfId="3632"/>
    <cellStyle name="20% - Accent3 2 4 4 2 2" xfId="3633"/>
    <cellStyle name="20% - Accent3 2 4 4 2 2 2" xfId="3634"/>
    <cellStyle name="20% - Accent3 2 4 4 2 2 2 2" xfId="3635"/>
    <cellStyle name="20% - Accent3 2 4 4 2 2 3" xfId="3636"/>
    <cellStyle name="20% - Accent3 2 4 4 2 3" xfId="3637"/>
    <cellStyle name="20% - Accent3 2 4 4 2 3 2" xfId="3638"/>
    <cellStyle name="20% - Accent3 2 4 4 2 4" xfId="3639"/>
    <cellStyle name="20% - Accent3 2 4 4 3" xfId="3640"/>
    <cellStyle name="20% - Accent3 2 4 4 3 2" xfId="3641"/>
    <cellStyle name="20% - Accent3 2 4 4 3 2 2" xfId="3642"/>
    <cellStyle name="20% - Accent3 2 4 4 3 3" xfId="3643"/>
    <cellStyle name="20% - Accent3 2 4 4 4" xfId="3644"/>
    <cellStyle name="20% - Accent3 2 4 4 4 2" xfId="3645"/>
    <cellStyle name="20% - Accent3 2 4 4 5" xfId="3646"/>
    <cellStyle name="20% - Accent3 2 4 5" xfId="3647"/>
    <cellStyle name="20% - Accent3 2 4 5 2" xfId="3648"/>
    <cellStyle name="20% - Accent3 2 4 5 2 2" xfId="3649"/>
    <cellStyle name="20% - Accent3 2 4 5 2 2 2" xfId="3650"/>
    <cellStyle name="20% - Accent3 2 4 5 2 3" xfId="3651"/>
    <cellStyle name="20% - Accent3 2 4 5 3" xfId="3652"/>
    <cellStyle name="20% - Accent3 2 4 5 3 2" xfId="3653"/>
    <cellStyle name="20% - Accent3 2 4 5 4" xfId="3654"/>
    <cellStyle name="20% - Accent3 2 4 6" xfId="3655"/>
    <cellStyle name="20% - Accent3 2 4 6 2" xfId="3656"/>
    <cellStyle name="20% - Accent3 2 4 6 2 2" xfId="3657"/>
    <cellStyle name="20% - Accent3 2 4 6 3" xfId="3658"/>
    <cellStyle name="20% - Accent3 2 4 7" xfId="3659"/>
    <cellStyle name="20% - Accent3 2 4 7 2" xfId="3660"/>
    <cellStyle name="20% - Accent3 2 4 8" xfId="3661"/>
    <cellStyle name="20% - Accent3 2 5" xfId="3662"/>
    <cellStyle name="20% - Accent3 2 5 2" xfId="3663"/>
    <cellStyle name="20% - Accent3 2 5 2 2" xfId="3664"/>
    <cellStyle name="20% - Accent3 2 5 2 2 2" xfId="3665"/>
    <cellStyle name="20% - Accent3 2 5 2 2 2 2" xfId="3666"/>
    <cellStyle name="20% - Accent3 2 5 2 2 2 2 2" xfId="3667"/>
    <cellStyle name="20% - Accent3 2 5 2 2 2 3" xfId="3668"/>
    <cellStyle name="20% - Accent3 2 5 2 2 3" xfId="3669"/>
    <cellStyle name="20% - Accent3 2 5 2 2 3 2" xfId="3670"/>
    <cellStyle name="20% - Accent3 2 5 2 2 4" xfId="3671"/>
    <cellStyle name="20% - Accent3 2 5 2 3" xfId="3672"/>
    <cellStyle name="20% - Accent3 2 5 2 3 2" xfId="3673"/>
    <cellStyle name="20% - Accent3 2 5 2 3 2 2" xfId="3674"/>
    <cellStyle name="20% - Accent3 2 5 2 3 3" xfId="3675"/>
    <cellStyle name="20% - Accent3 2 5 2 4" xfId="3676"/>
    <cellStyle name="20% - Accent3 2 5 2 4 2" xfId="3677"/>
    <cellStyle name="20% - Accent3 2 5 2 5" xfId="3678"/>
    <cellStyle name="20% - Accent3 2 5 3" xfId="3679"/>
    <cellStyle name="20% - Accent3 2 5 3 2" xfId="3680"/>
    <cellStyle name="20% - Accent3 2 5 3 2 2" xfId="3681"/>
    <cellStyle name="20% - Accent3 2 5 3 2 2 2" xfId="3682"/>
    <cellStyle name="20% - Accent3 2 5 3 2 2 2 2" xfId="3683"/>
    <cellStyle name="20% - Accent3 2 5 3 2 2 3" xfId="3684"/>
    <cellStyle name="20% - Accent3 2 5 3 2 3" xfId="3685"/>
    <cellStyle name="20% - Accent3 2 5 3 2 3 2" xfId="3686"/>
    <cellStyle name="20% - Accent3 2 5 3 2 4" xfId="3687"/>
    <cellStyle name="20% - Accent3 2 5 3 3" xfId="3688"/>
    <cellStyle name="20% - Accent3 2 5 3 3 2" xfId="3689"/>
    <cellStyle name="20% - Accent3 2 5 3 3 2 2" xfId="3690"/>
    <cellStyle name="20% - Accent3 2 5 3 3 3" xfId="3691"/>
    <cellStyle name="20% - Accent3 2 5 3 4" xfId="3692"/>
    <cellStyle name="20% - Accent3 2 5 3 4 2" xfId="3693"/>
    <cellStyle name="20% - Accent3 2 5 3 5" xfId="3694"/>
    <cellStyle name="20% - Accent3 2 5 4" xfId="3695"/>
    <cellStyle name="20% - Accent3 2 5 4 2" xfId="3696"/>
    <cellStyle name="20% - Accent3 2 5 4 2 2" xfId="3697"/>
    <cellStyle name="20% - Accent3 2 5 4 2 2 2" xfId="3698"/>
    <cellStyle name="20% - Accent3 2 5 4 2 2 2 2" xfId="3699"/>
    <cellStyle name="20% - Accent3 2 5 4 2 2 3" xfId="3700"/>
    <cellStyle name="20% - Accent3 2 5 4 2 3" xfId="3701"/>
    <cellStyle name="20% - Accent3 2 5 4 2 3 2" xfId="3702"/>
    <cellStyle name="20% - Accent3 2 5 4 2 4" xfId="3703"/>
    <cellStyle name="20% - Accent3 2 5 4 3" xfId="3704"/>
    <cellStyle name="20% - Accent3 2 5 4 3 2" xfId="3705"/>
    <cellStyle name="20% - Accent3 2 5 4 3 2 2" xfId="3706"/>
    <cellStyle name="20% - Accent3 2 5 4 3 3" xfId="3707"/>
    <cellStyle name="20% - Accent3 2 5 4 4" xfId="3708"/>
    <cellStyle name="20% - Accent3 2 5 4 4 2" xfId="3709"/>
    <cellStyle name="20% - Accent3 2 5 4 5" xfId="3710"/>
    <cellStyle name="20% - Accent3 2 5 5" xfId="3711"/>
    <cellStyle name="20% - Accent3 2 5 5 2" xfId="3712"/>
    <cellStyle name="20% - Accent3 2 5 5 2 2" xfId="3713"/>
    <cellStyle name="20% - Accent3 2 5 5 2 2 2" xfId="3714"/>
    <cellStyle name="20% - Accent3 2 5 5 2 3" xfId="3715"/>
    <cellStyle name="20% - Accent3 2 5 5 3" xfId="3716"/>
    <cellStyle name="20% - Accent3 2 5 5 3 2" xfId="3717"/>
    <cellStyle name="20% - Accent3 2 5 5 4" xfId="3718"/>
    <cellStyle name="20% - Accent3 2 5 6" xfId="3719"/>
    <cellStyle name="20% - Accent3 2 5 6 2" xfId="3720"/>
    <cellStyle name="20% - Accent3 2 5 6 2 2" xfId="3721"/>
    <cellStyle name="20% - Accent3 2 5 6 3" xfId="3722"/>
    <cellStyle name="20% - Accent3 2 5 7" xfId="3723"/>
    <cellStyle name="20% - Accent3 2 5 7 2" xfId="3724"/>
    <cellStyle name="20% - Accent3 2 5 8" xfId="3725"/>
    <cellStyle name="20% - Accent3 2 6" xfId="3726"/>
    <cellStyle name="20% - Accent3 2 6 2" xfId="3727"/>
    <cellStyle name="20% - Accent3 2 6 2 2" xfId="3728"/>
    <cellStyle name="20% - Accent3 2 6 2 2 2" xfId="3729"/>
    <cellStyle name="20% - Accent3 2 6 2 2 2 2" xfId="3730"/>
    <cellStyle name="20% - Accent3 2 6 2 2 2 2 2" xfId="3731"/>
    <cellStyle name="20% - Accent3 2 6 2 2 2 3" xfId="3732"/>
    <cellStyle name="20% - Accent3 2 6 2 2 3" xfId="3733"/>
    <cellStyle name="20% - Accent3 2 6 2 2 3 2" xfId="3734"/>
    <cellStyle name="20% - Accent3 2 6 2 2 4" xfId="3735"/>
    <cellStyle name="20% - Accent3 2 6 2 3" xfId="3736"/>
    <cellStyle name="20% - Accent3 2 6 2 3 2" xfId="3737"/>
    <cellStyle name="20% - Accent3 2 6 2 3 2 2" xfId="3738"/>
    <cellStyle name="20% - Accent3 2 6 2 3 3" xfId="3739"/>
    <cellStyle name="20% - Accent3 2 6 2 4" xfId="3740"/>
    <cellStyle name="20% - Accent3 2 6 2 4 2" xfId="3741"/>
    <cellStyle name="20% - Accent3 2 6 2 5" xfId="3742"/>
    <cellStyle name="20% - Accent3 2 6 3" xfId="3743"/>
    <cellStyle name="20% - Accent3 2 6 3 2" xfId="3744"/>
    <cellStyle name="20% - Accent3 2 6 3 2 2" xfId="3745"/>
    <cellStyle name="20% - Accent3 2 6 3 2 2 2" xfId="3746"/>
    <cellStyle name="20% - Accent3 2 6 3 2 2 2 2" xfId="3747"/>
    <cellStyle name="20% - Accent3 2 6 3 2 2 3" xfId="3748"/>
    <cellStyle name="20% - Accent3 2 6 3 2 3" xfId="3749"/>
    <cellStyle name="20% - Accent3 2 6 3 2 3 2" xfId="3750"/>
    <cellStyle name="20% - Accent3 2 6 3 2 4" xfId="3751"/>
    <cellStyle name="20% - Accent3 2 6 3 3" xfId="3752"/>
    <cellStyle name="20% - Accent3 2 6 3 3 2" xfId="3753"/>
    <cellStyle name="20% - Accent3 2 6 3 3 2 2" xfId="3754"/>
    <cellStyle name="20% - Accent3 2 6 3 3 3" xfId="3755"/>
    <cellStyle name="20% - Accent3 2 6 3 4" xfId="3756"/>
    <cellStyle name="20% - Accent3 2 6 3 4 2" xfId="3757"/>
    <cellStyle name="20% - Accent3 2 6 3 5" xfId="3758"/>
    <cellStyle name="20% - Accent3 2 6 4" xfId="3759"/>
    <cellStyle name="20% - Accent3 2 6 4 2" xfId="3760"/>
    <cellStyle name="20% - Accent3 2 6 4 2 2" xfId="3761"/>
    <cellStyle name="20% - Accent3 2 6 4 2 2 2" xfId="3762"/>
    <cellStyle name="20% - Accent3 2 6 4 2 2 2 2" xfId="3763"/>
    <cellStyle name="20% - Accent3 2 6 4 2 2 3" xfId="3764"/>
    <cellStyle name="20% - Accent3 2 6 4 2 3" xfId="3765"/>
    <cellStyle name="20% - Accent3 2 6 4 2 3 2" xfId="3766"/>
    <cellStyle name="20% - Accent3 2 6 4 2 4" xfId="3767"/>
    <cellStyle name="20% - Accent3 2 6 4 3" xfId="3768"/>
    <cellStyle name="20% - Accent3 2 6 4 3 2" xfId="3769"/>
    <cellStyle name="20% - Accent3 2 6 4 3 2 2" xfId="3770"/>
    <cellStyle name="20% - Accent3 2 6 4 3 3" xfId="3771"/>
    <cellStyle name="20% - Accent3 2 6 4 4" xfId="3772"/>
    <cellStyle name="20% - Accent3 2 6 4 4 2" xfId="3773"/>
    <cellStyle name="20% - Accent3 2 6 4 5" xfId="3774"/>
    <cellStyle name="20% - Accent3 2 6 5" xfId="3775"/>
    <cellStyle name="20% - Accent3 2 6 5 2" xfId="3776"/>
    <cellStyle name="20% - Accent3 2 6 5 2 2" xfId="3777"/>
    <cellStyle name="20% - Accent3 2 6 5 2 2 2" xfId="3778"/>
    <cellStyle name="20% - Accent3 2 6 5 2 3" xfId="3779"/>
    <cellStyle name="20% - Accent3 2 6 5 3" xfId="3780"/>
    <cellStyle name="20% - Accent3 2 6 5 3 2" xfId="3781"/>
    <cellStyle name="20% - Accent3 2 6 5 4" xfId="3782"/>
    <cellStyle name="20% - Accent3 2 6 6" xfId="3783"/>
    <cellStyle name="20% - Accent3 2 6 6 2" xfId="3784"/>
    <cellStyle name="20% - Accent3 2 6 6 2 2" xfId="3785"/>
    <cellStyle name="20% - Accent3 2 6 6 3" xfId="3786"/>
    <cellStyle name="20% - Accent3 2 6 7" xfId="3787"/>
    <cellStyle name="20% - Accent3 2 6 7 2" xfId="3788"/>
    <cellStyle name="20% - Accent3 2 6 8" xfId="3789"/>
    <cellStyle name="20% - Accent3 2 7" xfId="3790"/>
    <cellStyle name="20% - Accent3 2 7 2" xfId="3791"/>
    <cellStyle name="20% - Accent3 2 7 2 2" xfId="3792"/>
    <cellStyle name="20% - Accent3 2 7 2 2 2" xfId="3793"/>
    <cellStyle name="20% - Accent3 2 7 2 2 2 2" xfId="3794"/>
    <cellStyle name="20% - Accent3 2 7 2 2 3" xfId="3795"/>
    <cellStyle name="20% - Accent3 2 7 2 3" xfId="3796"/>
    <cellStyle name="20% - Accent3 2 7 2 3 2" xfId="3797"/>
    <cellStyle name="20% - Accent3 2 7 2 4" xfId="3798"/>
    <cellStyle name="20% - Accent3 2 7 3" xfId="3799"/>
    <cellStyle name="20% - Accent3 2 7 3 2" xfId="3800"/>
    <cellStyle name="20% - Accent3 2 7 3 2 2" xfId="3801"/>
    <cellStyle name="20% - Accent3 2 7 3 3" xfId="3802"/>
    <cellStyle name="20% - Accent3 2 7 4" xfId="3803"/>
    <cellStyle name="20% - Accent3 2 7 4 2" xfId="3804"/>
    <cellStyle name="20% - Accent3 2 7 5" xfId="3805"/>
    <cellStyle name="20% - Accent3 2 8" xfId="3806"/>
    <cellStyle name="20% - Accent3 2 8 2" xfId="3807"/>
    <cellStyle name="20% - Accent3 2 8 2 2" xfId="3808"/>
    <cellStyle name="20% - Accent3 2 8 2 2 2" xfId="3809"/>
    <cellStyle name="20% - Accent3 2 8 2 2 2 2" xfId="3810"/>
    <cellStyle name="20% - Accent3 2 8 2 2 3" xfId="3811"/>
    <cellStyle name="20% - Accent3 2 8 2 3" xfId="3812"/>
    <cellStyle name="20% - Accent3 2 8 2 3 2" xfId="3813"/>
    <cellStyle name="20% - Accent3 2 8 2 4" xfId="3814"/>
    <cellStyle name="20% - Accent3 2 8 3" xfId="3815"/>
    <cellStyle name="20% - Accent3 2 8 3 2" xfId="3816"/>
    <cellStyle name="20% - Accent3 2 8 3 2 2" xfId="3817"/>
    <cellStyle name="20% - Accent3 2 8 3 3" xfId="3818"/>
    <cellStyle name="20% - Accent3 2 8 4" xfId="3819"/>
    <cellStyle name="20% - Accent3 2 8 4 2" xfId="3820"/>
    <cellStyle name="20% - Accent3 2 8 5" xfId="3821"/>
    <cellStyle name="20% - Accent3 2 9" xfId="3822"/>
    <cellStyle name="20% - Accent3 2 9 2" xfId="3823"/>
    <cellStyle name="20% - Accent3 2 9 2 2" xfId="3824"/>
    <cellStyle name="20% - Accent3 2 9 2 2 2" xfId="3825"/>
    <cellStyle name="20% - Accent3 2 9 2 2 2 2" xfId="3826"/>
    <cellStyle name="20% - Accent3 2 9 2 2 3" xfId="3827"/>
    <cellStyle name="20% - Accent3 2 9 2 3" xfId="3828"/>
    <cellStyle name="20% - Accent3 2 9 2 3 2" xfId="3829"/>
    <cellStyle name="20% - Accent3 2 9 2 4" xfId="3830"/>
    <cellStyle name="20% - Accent3 2 9 3" xfId="3831"/>
    <cellStyle name="20% - Accent3 2 9 3 2" xfId="3832"/>
    <cellStyle name="20% - Accent3 2 9 3 2 2" xfId="3833"/>
    <cellStyle name="20% - Accent3 2 9 3 3" xfId="3834"/>
    <cellStyle name="20% - Accent3 2 9 4" xfId="3835"/>
    <cellStyle name="20% - Accent3 2 9 4 2" xfId="3836"/>
    <cellStyle name="20% - Accent3 2 9 5" xfId="3837"/>
    <cellStyle name="20% - Accent3 2_CED 2011 Version 6 Reports" xfId="3838"/>
    <cellStyle name="20% - Accent3 20" xfId="3839"/>
    <cellStyle name="20% - Accent3 21" xfId="3840"/>
    <cellStyle name="20% - Accent3 22" xfId="3841"/>
    <cellStyle name="20% - Accent3 23" xfId="3842"/>
    <cellStyle name="20% - Accent3 24" xfId="3843"/>
    <cellStyle name="20% - Accent3 25" xfId="3844"/>
    <cellStyle name="20% - Accent3 26" xfId="3845"/>
    <cellStyle name="20% - Accent3 27" xfId="3846"/>
    <cellStyle name="20% - Accent3 28" xfId="3847"/>
    <cellStyle name="20% - Accent3 29" xfId="3848"/>
    <cellStyle name="20% - Accent3 3" xfId="3849"/>
    <cellStyle name="20% - Accent3 3 10" xfId="3850"/>
    <cellStyle name="20% - Accent3 3 11" xfId="3851"/>
    <cellStyle name="20% - Accent3 3 12" xfId="3852"/>
    <cellStyle name="20% - Accent3 3 13" xfId="3853"/>
    <cellStyle name="20% - Accent3 3 14" xfId="3854"/>
    <cellStyle name="20% - Accent3 3 15" xfId="3855"/>
    <cellStyle name="20% - Accent3 3 2" xfId="3856"/>
    <cellStyle name="20% - Accent3 3 2 2" xfId="3857"/>
    <cellStyle name="20% - Accent3 3 2 2 2" xfId="3858"/>
    <cellStyle name="20% - Accent3 3 2 2 2 2" xfId="3859"/>
    <cellStyle name="20% - Accent3 3 2 2 2 2 2" xfId="3860"/>
    <cellStyle name="20% - Accent3 3 2 2 2 3" xfId="3861"/>
    <cellStyle name="20% - Accent3 3 2 2 3" xfId="3862"/>
    <cellStyle name="20% - Accent3 3 2 2 3 2" xfId="3863"/>
    <cellStyle name="20% - Accent3 3 2 2 4" xfId="3864"/>
    <cellStyle name="20% - Accent3 3 2 3" xfId="3865"/>
    <cellStyle name="20% - Accent3 3 2 3 2" xfId="3866"/>
    <cellStyle name="20% - Accent3 3 2 3 2 2" xfId="3867"/>
    <cellStyle name="20% - Accent3 3 2 3 3" xfId="3868"/>
    <cellStyle name="20% - Accent3 3 2 4" xfId="3869"/>
    <cellStyle name="20% - Accent3 3 2 4 2" xfId="3870"/>
    <cellStyle name="20% - Accent3 3 2 5" xfId="3871"/>
    <cellStyle name="20% - Accent3 3 3" xfId="3872"/>
    <cellStyle name="20% - Accent3 3 3 2" xfId="3873"/>
    <cellStyle name="20% - Accent3 3 3 2 2" xfId="3874"/>
    <cellStyle name="20% - Accent3 3 3 2 2 2" xfId="3875"/>
    <cellStyle name="20% - Accent3 3 3 2 2 2 2" xfId="3876"/>
    <cellStyle name="20% - Accent3 3 3 2 2 3" xfId="3877"/>
    <cellStyle name="20% - Accent3 3 3 2 3" xfId="3878"/>
    <cellStyle name="20% - Accent3 3 3 2 3 2" xfId="3879"/>
    <cellStyle name="20% - Accent3 3 3 2 4" xfId="3880"/>
    <cellStyle name="20% - Accent3 3 3 3" xfId="3881"/>
    <cellStyle name="20% - Accent3 3 3 3 2" xfId="3882"/>
    <cellStyle name="20% - Accent3 3 3 3 2 2" xfId="3883"/>
    <cellStyle name="20% - Accent3 3 3 3 3" xfId="3884"/>
    <cellStyle name="20% - Accent3 3 3 4" xfId="3885"/>
    <cellStyle name="20% - Accent3 3 3 4 2" xfId="3886"/>
    <cellStyle name="20% - Accent3 3 3 5" xfId="3887"/>
    <cellStyle name="20% - Accent3 3 4" xfId="3888"/>
    <cellStyle name="20% - Accent3 3 4 2" xfId="3889"/>
    <cellStyle name="20% - Accent3 3 4 2 2" xfId="3890"/>
    <cellStyle name="20% - Accent3 3 4 2 2 2" xfId="3891"/>
    <cellStyle name="20% - Accent3 3 4 2 2 2 2" xfId="3892"/>
    <cellStyle name="20% - Accent3 3 4 2 2 3" xfId="3893"/>
    <cellStyle name="20% - Accent3 3 4 2 3" xfId="3894"/>
    <cellStyle name="20% - Accent3 3 4 2 3 2" xfId="3895"/>
    <cellStyle name="20% - Accent3 3 4 2 4" xfId="3896"/>
    <cellStyle name="20% - Accent3 3 4 3" xfId="3897"/>
    <cellStyle name="20% - Accent3 3 4 3 2" xfId="3898"/>
    <cellStyle name="20% - Accent3 3 4 3 2 2" xfId="3899"/>
    <cellStyle name="20% - Accent3 3 4 3 3" xfId="3900"/>
    <cellStyle name="20% - Accent3 3 4 4" xfId="3901"/>
    <cellStyle name="20% - Accent3 3 4 4 2" xfId="3902"/>
    <cellStyle name="20% - Accent3 3 4 5" xfId="3903"/>
    <cellStyle name="20% - Accent3 3 5" xfId="3904"/>
    <cellStyle name="20% - Accent3 3 5 2" xfId="3905"/>
    <cellStyle name="20% - Accent3 3 5 2 2" xfId="3906"/>
    <cellStyle name="20% - Accent3 3 5 2 2 2" xfId="3907"/>
    <cellStyle name="20% - Accent3 3 5 2 3" xfId="3908"/>
    <cellStyle name="20% - Accent3 3 5 3" xfId="3909"/>
    <cellStyle name="20% - Accent3 3 5 3 2" xfId="3910"/>
    <cellStyle name="20% - Accent3 3 5 4" xfId="3911"/>
    <cellStyle name="20% - Accent3 3 6" xfId="3912"/>
    <cellStyle name="20% - Accent3 3 6 2" xfId="3913"/>
    <cellStyle name="20% - Accent3 3 6 2 2" xfId="3914"/>
    <cellStyle name="20% - Accent3 3 6 3" xfId="3915"/>
    <cellStyle name="20% - Accent3 3 7" xfId="3916"/>
    <cellStyle name="20% - Accent3 3 7 2" xfId="3917"/>
    <cellStyle name="20% - Accent3 3 8" xfId="3918"/>
    <cellStyle name="20% - Accent3 3 9" xfId="3919"/>
    <cellStyle name="20% - Accent3 30" xfId="3920"/>
    <cellStyle name="20% - Accent3 31" xfId="3921"/>
    <cellStyle name="20% - Accent3 32" xfId="3922"/>
    <cellStyle name="20% - Accent3 33" xfId="3923"/>
    <cellStyle name="20% - Accent3 34" xfId="3924"/>
    <cellStyle name="20% - Accent3 35" xfId="3925"/>
    <cellStyle name="20% - Accent3 36" xfId="3926"/>
    <cellStyle name="20% - Accent3 37" xfId="3927"/>
    <cellStyle name="20% - Accent3 38" xfId="3928"/>
    <cellStyle name="20% - Accent3 39" xfId="3929"/>
    <cellStyle name="20% - Accent3 4" xfId="3930"/>
    <cellStyle name="20% - Accent3 4 2" xfId="3931"/>
    <cellStyle name="20% - Accent3 4 2 2" xfId="3932"/>
    <cellStyle name="20% - Accent3 4 2 2 2" xfId="3933"/>
    <cellStyle name="20% - Accent3 4 2 3" xfId="3934"/>
    <cellStyle name="20% - Accent3 4 3" xfId="3935"/>
    <cellStyle name="20% - Accent3 4 3 2" xfId="3936"/>
    <cellStyle name="20% - Accent3 4 3 2 2" xfId="3937"/>
    <cellStyle name="20% - Accent3 4 3 3" xfId="3938"/>
    <cellStyle name="20% - Accent3 4 4" xfId="3939"/>
    <cellStyle name="20% - Accent3 4 4 2" xfId="3940"/>
    <cellStyle name="20% - Accent3 4 4 2 2" xfId="3941"/>
    <cellStyle name="20% - Accent3 4 4 3" xfId="3942"/>
    <cellStyle name="20% - Accent3 4 5" xfId="3943"/>
    <cellStyle name="20% - Accent3 4 5 2" xfId="3944"/>
    <cellStyle name="20% - Accent3 4 6" xfId="3945"/>
    <cellStyle name="20% - Accent3 40" xfId="3946"/>
    <cellStyle name="20% - Accent3 41" xfId="3947"/>
    <cellStyle name="20% - Accent3 42" xfId="3948"/>
    <cellStyle name="20% - Accent3 43" xfId="3949"/>
    <cellStyle name="20% - Accent3 44" xfId="3950"/>
    <cellStyle name="20% - Accent3 45" xfId="3951"/>
    <cellStyle name="20% - Accent3 46" xfId="3952"/>
    <cellStyle name="20% - Accent3 47" xfId="3953"/>
    <cellStyle name="20% - Accent3 48" xfId="3954"/>
    <cellStyle name="20% - Accent3 49" xfId="3955"/>
    <cellStyle name="20% - Accent3 5" xfId="3956"/>
    <cellStyle name="20% - Accent3 5 2" xfId="3957"/>
    <cellStyle name="20% - Accent3 5 2 2" xfId="3958"/>
    <cellStyle name="20% - Accent3 5 2 2 2" xfId="3959"/>
    <cellStyle name="20% - Accent3 5 2 3" xfId="3960"/>
    <cellStyle name="20% - Accent3 5 3" xfId="3961"/>
    <cellStyle name="20% - Accent3 5 3 2" xfId="3962"/>
    <cellStyle name="20% - Accent3 5 3 2 2" xfId="3963"/>
    <cellStyle name="20% - Accent3 5 3 3" xfId="3964"/>
    <cellStyle name="20% - Accent3 5 4" xfId="3965"/>
    <cellStyle name="20% - Accent3 5 4 2" xfId="3966"/>
    <cellStyle name="20% - Accent3 5 4 2 2" xfId="3967"/>
    <cellStyle name="20% - Accent3 5 4 3" xfId="3968"/>
    <cellStyle name="20% - Accent3 5 5" xfId="3969"/>
    <cellStyle name="20% - Accent3 5 5 2" xfId="3970"/>
    <cellStyle name="20% - Accent3 5 6" xfId="3971"/>
    <cellStyle name="20% - Accent3 5 7" xfId="3972"/>
    <cellStyle name="20% - Accent3 50" xfId="3973"/>
    <cellStyle name="20% - Accent3 51" xfId="3974"/>
    <cellStyle name="20% - Accent3 52" xfId="3975"/>
    <cellStyle name="20% - Accent3 53" xfId="3976"/>
    <cellStyle name="20% - Accent3 54" xfId="3977"/>
    <cellStyle name="20% - Accent3 55" xfId="3978"/>
    <cellStyle name="20% - Accent3 56" xfId="3979"/>
    <cellStyle name="20% - Accent3 57" xfId="3980"/>
    <cellStyle name="20% - Accent3 58" xfId="3981"/>
    <cellStyle name="20% - Accent3 59" xfId="3982"/>
    <cellStyle name="20% - Accent3 6" xfId="3983"/>
    <cellStyle name="20% - Accent3 6 2" xfId="3984"/>
    <cellStyle name="20% - Accent3 6 2 2" xfId="3985"/>
    <cellStyle name="20% - Accent3 6 2 2 2" xfId="3986"/>
    <cellStyle name="20% - Accent3 6 2 3" xfId="3987"/>
    <cellStyle name="20% - Accent3 6 3" xfId="3988"/>
    <cellStyle name="20% - Accent3 6 3 2" xfId="3989"/>
    <cellStyle name="20% - Accent3 6 3 2 2" xfId="3990"/>
    <cellStyle name="20% - Accent3 6 3 3" xfId="3991"/>
    <cellStyle name="20% - Accent3 6 4" xfId="3992"/>
    <cellStyle name="20% - Accent3 6 4 2" xfId="3993"/>
    <cellStyle name="20% - Accent3 6 4 2 2" xfId="3994"/>
    <cellStyle name="20% - Accent3 6 4 3" xfId="3995"/>
    <cellStyle name="20% - Accent3 6 5" xfId="3996"/>
    <cellStyle name="20% - Accent3 6 5 2" xfId="3997"/>
    <cellStyle name="20% - Accent3 6 6" xfId="3998"/>
    <cellStyle name="20% - Accent3 60" xfId="3999"/>
    <cellStyle name="20% - Accent3 61" xfId="4000"/>
    <cellStyle name="20% - Accent3 62" xfId="4001"/>
    <cellStyle name="20% - Accent3 63" xfId="4002"/>
    <cellStyle name="20% - Accent3 64" xfId="4003"/>
    <cellStyle name="20% - Accent3 65" xfId="4004"/>
    <cellStyle name="20% - Accent3 66" xfId="4005"/>
    <cellStyle name="20% - Accent3 67" xfId="4006"/>
    <cellStyle name="20% - Accent3 68" xfId="4007"/>
    <cellStyle name="20% - Accent3 69" xfId="4008"/>
    <cellStyle name="20% - Accent3 7" xfId="4009"/>
    <cellStyle name="20% - Accent3 7 2" xfId="4010"/>
    <cellStyle name="20% - Accent3 7 2 2" xfId="4011"/>
    <cellStyle name="20% - Accent3 7 3" xfId="4012"/>
    <cellStyle name="20% - Accent3 7 4" xfId="4013"/>
    <cellStyle name="20% - Accent3 70" xfId="4014"/>
    <cellStyle name="20% - Accent3 71" xfId="4015"/>
    <cellStyle name="20% - Accent3 72" xfId="4016"/>
    <cellStyle name="20% - Accent3 73" xfId="4017"/>
    <cellStyle name="20% - Accent3 74" xfId="4018"/>
    <cellStyle name="20% - Accent3 75" xfId="4019"/>
    <cellStyle name="20% - Accent3 76" xfId="4020"/>
    <cellStyle name="20% - Accent3 77" xfId="4021"/>
    <cellStyle name="20% - Accent3 78" xfId="4022"/>
    <cellStyle name="20% - Accent3 79" xfId="4023"/>
    <cellStyle name="20% - Accent3 8" xfId="4024"/>
    <cellStyle name="20% - Accent3 8 2" xfId="4025"/>
    <cellStyle name="20% - Accent3 8 2 2" xfId="4026"/>
    <cellStyle name="20% - Accent3 8 3" xfId="4027"/>
    <cellStyle name="20% - Accent3 8 4" xfId="4028"/>
    <cellStyle name="20% - Accent3 80" xfId="4029"/>
    <cellStyle name="20% - Accent3 81" xfId="4030"/>
    <cellStyle name="20% - Accent3 82" xfId="4031"/>
    <cellStyle name="20% - Accent3 83" xfId="4032"/>
    <cellStyle name="20% - Accent3 84" xfId="4033"/>
    <cellStyle name="20% - Accent3 85" xfId="4034"/>
    <cellStyle name="20% - Accent3 86" xfId="4035"/>
    <cellStyle name="20% - Accent3 87" xfId="4036"/>
    <cellStyle name="20% - Accent3 88" xfId="4037"/>
    <cellStyle name="20% - Accent3 89" xfId="4038"/>
    <cellStyle name="20% - Accent3 9" xfId="4039"/>
    <cellStyle name="20% - Accent3 9 2" xfId="4040"/>
    <cellStyle name="20% - Accent3 9 2 2" xfId="4041"/>
    <cellStyle name="20% - Accent3 9 3" xfId="4042"/>
    <cellStyle name="20% - Accent3 9 4" xfId="4043"/>
    <cellStyle name="20% - Accent3 90" xfId="4044"/>
    <cellStyle name="20% - Accent3 91" xfId="4045"/>
    <cellStyle name="20% - Accent3 92" xfId="4046"/>
    <cellStyle name="20% - Accent3 93" xfId="4047"/>
    <cellStyle name="20% - Accent3 94" xfId="4048"/>
    <cellStyle name="20% - Accent3 95" xfId="4049"/>
    <cellStyle name="20% - Accent3 96" xfId="4050"/>
    <cellStyle name="20% - Accent3 97" xfId="4051"/>
    <cellStyle name="20% - Accent4 10" xfId="4052"/>
    <cellStyle name="20% - Accent4 10 2" xfId="4053"/>
    <cellStyle name="20% - Accent4 10 3" xfId="4054"/>
    <cellStyle name="20% - Accent4 10 4" xfId="4055"/>
    <cellStyle name="20% - Accent4 11" xfId="4056"/>
    <cellStyle name="20% - Accent4 11 2" xfId="4057"/>
    <cellStyle name="20% - Accent4 11 3" xfId="4058"/>
    <cellStyle name="20% - Accent4 11 4" xfId="4059"/>
    <cellStyle name="20% - Accent4 12" xfId="4060"/>
    <cellStyle name="20% - Accent4 12 2" xfId="4061"/>
    <cellStyle name="20% - Accent4 12 3" xfId="4062"/>
    <cellStyle name="20% - Accent4 12 4" xfId="4063"/>
    <cellStyle name="20% - Accent4 13" xfId="4064"/>
    <cellStyle name="20% - Accent4 14" xfId="4065"/>
    <cellStyle name="20% - Accent4 15" xfId="4066"/>
    <cellStyle name="20% - Accent4 16" xfId="4067"/>
    <cellStyle name="20% - Accent4 17" xfId="4068"/>
    <cellStyle name="20% - Accent4 18" xfId="4069"/>
    <cellStyle name="20% - Accent4 19" xfId="4070"/>
    <cellStyle name="20% - Accent4 2" xfId="4071"/>
    <cellStyle name="20% - Accent4 2 10" xfId="4072"/>
    <cellStyle name="20% - Accent4 2 10 2" xfId="4073"/>
    <cellStyle name="20% - Accent4 2 10 2 2" xfId="4074"/>
    <cellStyle name="20% - Accent4 2 10 2 2 2" xfId="4075"/>
    <cellStyle name="20% - Accent4 2 10 2 3" xfId="4076"/>
    <cellStyle name="20% - Accent4 2 10 3" xfId="4077"/>
    <cellStyle name="20% - Accent4 2 10 3 2" xfId="4078"/>
    <cellStyle name="20% - Accent4 2 10 4" xfId="4079"/>
    <cellStyle name="20% - Accent4 2 11" xfId="4080"/>
    <cellStyle name="20% - Accent4 2 11 2" xfId="4081"/>
    <cellStyle name="20% - Accent4 2 11 2 2" xfId="4082"/>
    <cellStyle name="20% - Accent4 2 11 3" xfId="4083"/>
    <cellStyle name="20% - Accent4 2 12" xfId="4084"/>
    <cellStyle name="20% - Accent4 2 12 2" xfId="4085"/>
    <cellStyle name="20% - Accent4 2 13" xfId="4086"/>
    <cellStyle name="20% - Accent4 2 14" xfId="4087"/>
    <cellStyle name="20% - Accent4 2 15" xfId="4088"/>
    <cellStyle name="20% - Accent4 2 2" xfId="4089"/>
    <cellStyle name="20% - Accent4 2 2 10" xfId="4090"/>
    <cellStyle name="20% - Accent4 2 2 10 2" xfId="4091"/>
    <cellStyle name="20% - Accent4 2 2 10 2 2" xfId="4092"/>
    <cellStyle name="20% - Accent4 2 2 10 3" xfId="4093"/>
    <cellStyle name="20% - Accent4 2 2 11" xfId="4094"/>
    <cellStyle name="20% - Accent4 2 2 11 2" xfId="4095"/>
    <cellStyle name="20% - Accent4 2 2 12" xfId="4096"/>
    <cellStyle name="20% - Accent4 2 2 2" xfId="4097"/>
    <cellStyle name="20% - Accent4 2 2 2 2" xfId="4098"/>
    <cellStyle name="20% - Accent4 2 2 2 2 2" xfId="4099"/>
    <cellStyle name="20% - Accent4 2 2 2 2 2 2" xfId="4100"/>
    <cellStyle name="20% - Accent4 2 2 2 2 2 2 2" xfId="4101"/>
    <cellStyle name="20% - Accent4 2 2 2 2 2 2 2 2" xfId="4102"/>
    <cellStyle name="20% - Accent4 2 2 2 2 2 2 3" xfId="4103"/>
    <cellStyle name="20% - Accent4 2 2 2 2 2 3" xfId="4104"/>
    <cellStyle name="20% - Accent4 2 2 2 2 2 3 2" xfId="4105"/>
    <cellStyle name="20% - Accent4 2 2 2 2 2 4" xfId="4106"/>
    <cellStyle name="20% - Accent4 2 2 2 2 3" xfId="4107"/>
    <cellStyle name="20% - Accent4 2 2 2 2 3 2" xfId="4108"/>
    <cellStyle name="20% - Accent4 2 2 2 2 3 2 2" xfId="4109"/>
    <cellStyle name="20% - Accent4 2 2 2 2 3 3" xfId="4110"/>
    <cellStyle name="20% - Accent4 2 2 2 2 4" xfId="4111"/>
    <cellStyle name="20% - Accent4 2 2 2 2 4 2" xfId="4112"/>
    <cellStyle name="20% - Accent4 2 2 2 2 5" xfId="4113"/>
    <cellStyle name="20% - Accent4 2 2 2 3" xfId="4114"/>
    <cellStyle name="20% - Accent4 2 2 2 3 2" xfId="4115"/>
    <cellStyle name="20% - Accent4 2 2 2 3 2 2" xfId="4116"/>
    <cellStyle name="20% - Accent4 2 2 2 3 2 2 2" xfId="4117"/>
    <cellStyle name="20% - Accent4 2 2 2 3 2 2 2 2" xfId="4118"/>
    <cellStyle name="20% - Accent4 2 2 2 3 2 2 3" xfId="4119"/>
    <cellStyle name="20% - Accent4 2 2 2 3 2 3" xfId="4120"/>
    <cellStyle name="20% - Accent4 2 2 2 3 2 3 2" xfId="4121"/>
    <cellStyle name="20% - Accent4 2 2 2 3 2 4" xfId="4122"/>
    <cellStyle name="20% - Accent4 2 2 2 3 3" xfId="4123"/>
    <cellStyle name="20% - Accent4 2 2 2 3 3 2" xfId="4124"/>
    <cellStyle name="20% - Accent4 2 2 2 3 3 2 2" xfId="4125"/>
    <cellStyle name="20% - Accent4 2 2 2 3 3 3" xfId="4126"/>
    <cellStyle name="20% - Accent4 2 2 2 3 4" xfId="4127"/>
    <cellStyle name="20% - Accent4 2 2 2 3 4 2" xfId="4128"/>
    <cellStyle name="20% - Accent4 2 2 2 3 5" xfId="4129"/>
    <cellStyle name="20% - Accent4 2 2 2 4" xfId="4130"/>
    <cellStyle name="20% - Accent4 2 2 2 4 2" xfId="4131"/>
    <cellStyle name="20% - Accent4 2 2 2 4 2 2" xfId="4132"/>
    <cellStyle name="20% - Accent4 2 2 2 4 2 2 2" xfId="4133"/>
    <cellStyle name="20% - Accent4 2 2 2 4 2 2 2 2" xfId="4134"/>
    <cellStyle name="20% - Accent4 2 2 2 4 2 2 3" xfId="4135"/>
    <cellStyle name="20% - Accent4 2 2 2 4 2 3" xfId="4136"/>
    <cellStyle name="20% - Accent4 2 2 2 4 2 3 2" xfId="4137"/>
    <cellStyle name="20% - Accent4 2 2 2 4 2 4" xfId="4138"/>
    <cellStyle name="20% - Accent4 2 2 2 4 3" xfId="4139"/>
    <cellStyle name="20% - Accent4 2 2 2 4 3 2" xfId="4140"/>
    <cellStyle name="20% - Accent4 2 2 2 4 3 2 2" xfId="4141"/>
    <cellStyle name="20% - Accent4 2 2 2 4 3 3" xfId="4142"/>
    <cellStyle name="20% - Accent4 2 2 2 4 4" xfId="4143"/>
    <cellStyle name="20% - Accent4 2 2 2 4 4 2" xfId="4144"/>
    <cellStyle name="20% - Accent4 2 2 2 4 5" xfId="4145"/>
    <cellStyle name="20% - Accent4 2 2 2 5" xfId="4146"/>
    <cellStyle name="20% - Accent4 2 2 2 5 2" xfId="4147"/>
    <cellStyle name="20% - Accent4 2 2 2 5 2 2" xfId="4148"/>
    <cellStyle name="20% - Accent4 2 2 2 5 2 2 2" xfId="4149"/>
    <cellStyle name="20% - Accent4 2 2 2 5 2 3" xfId="4150"/>
    <cellStyle name="20% - Accent4 2 2 2 5 3" xfId="4151"/>
    <cellStyle name="20% - Accent4 2 2 2 5 3 2" xfId="4152"/>
    <cellStyle name="20% - Accent4 2 2 2 5 4" xfId="4153"/>
    <cellStyle name="20% - Accent4 2 2 2 6" xfId="4154"/>
    <cellStyle name="20% - Accent4 2 2 2 6 2" xfId="4155"/>
    <cellStyle name="20% - Accent4 2 2 2 6 2 2" xfId="4156"/>
    <cellStyle name="20% - Accent4 2 2 2 6 3" xfId="4157"/>
    <cellStyle name="20% - Accent4 2 2 2 7" xfId="4158"/>
    <cellStyle name="20% - Accent4 2 2 2 7 2" xfId="4159"/>
    <cellStyle name="20% - Accent4 2 2 2 8" xfId="4160"/>
    <cellStyle name="20% - Accent4 2 2 3" xfId="4161"/>
    <cellStyle name="20% - Accent4 2 2 3 2" xfId="4162"/>
    <cellStyle name="20% - Accent4 2 2 3 2 2" xfId="4163"/>
    <cellStyle name="20% - Accent4 2 2 3 2 2 2" xfId="4164"/>
    <cellStyle name="20% - Accent4 2 2 3 2 2 2 2" xfId="4165"/>
    <cellStyle name="20% - Accent4 2 2 3 2 2 2 2 2" xfId="4166"/>
    <cellStyle name="20% - Accent4 2 2 3 2 2 2 3" xfId="4167"/>
    <cellStyle name="20% - Accent4 2 2 3 2 2 3" xfId="4168"/>
    <cellStyle name="20% - Accent4 2 2 3 2 2 3 2" xfId="4169"/>
    <cellStyle name="20% - Accent4 2 2 3 2 2 4" xfId="4170"/>
    <cellStyle name="20% - Accent4 2 2 3 2 3" xfId="4171"/>
    <cellStyle name="20% - Accent4 2 2 3 2 3 2" xfId="4172"/>
    <cellStyle name="20% - Accent4 2 2 3 2 3 2 2" xfId="4173"/>
    <cellStyle name="20% - Accent4 2 2 3 2 3 3" xfId="4174"/>
    <cellStyle name="20% - Accent4 2 2 3 2 4" xfId="4175"/>
    <cellStyle name="20% - Accent4 2 2 3 2 4 2" xfId="4176"/>
    <cellStyle name="20% - Accent4 2 2 3 2 5" xfId="4177"/>
    <cellStyle name="20% - Accent4 2 2 3 3" xfId="4178"/>
    <cellStyle name="20% - Accent4 2 2 3 3 2" xfId="4179"/>
    <cellStyle name="20% - Accent4 2 2 3 3 2 2" xfId="4180"/>
    <cellStyle name="20% - Accent4 2 2 3 3 2 2 2" xfId="4181"/>
    <cellStyle name="20% - Accent4 2 2 3 3 2 2 2 2" xfId="4182"/>
    <cellStyle name="20% - Accent4 2 2 3 3 2 2 3" xfId="4183"/>
    <cellStyle name="20% - Accent4 2 2 3 3 2 3" xfId="4184"/>
    <cellStyle name="20% - Accent4 2 2 3 3 2 3 2" xfId="4185"/>
    <cellStyle name="20% - Accent4 2 2 3 3 2 4" xfId="4186"/>
    <cellStyle name="20% - Accent4 2 2 3 3 3" xfId="4187"/>
    <cellStyle name="20% - Accent4 2 2 3 3 3 2" xfId="4188"/>
    <cellStyle name="20% - Accent4 2 2 3 3 3 2 2" xfId="4189"/>
    <cellStyle name="20% - Accent4 2 2 3 3 3 3" xfId="4190"/>
    <cellStyle name="20% - Accent4 2 2 3 3 4" xfId="4191"/>
    <cellStyle name="20% - Accent4 2 2 3 3 4 2" xfId="4192"/>
    <cellStyle name="20% - Accent4 2 2 3 3 5" xfId="4193"/>
    <cellStyle name="20% - Accent4 2 2 3 4" xfId="4194"/>
    <cellStyle name="20% - Accent4 2 2 3 4 2" xfId="4195"/>
    <cellStyle name="20% - Accent4 2 2 3 4 2 2" xfId="4196"/>
    <cellStyle name="20% - Accent4 2 2 3 4 2 2 2" xfId="4197"/>
    <cellStyle name="20% - Accent4 2 2 3 4 2 2 2 2" xfId="4198"/>
    <cellStyle name="20% - Accent4 2 2 3 4 2 2 3" xfId="4199"/>
    <cellStyle name="20% - Accent4 2 2 3 4 2 3" xfId="4200"/>
    <cellStyle name="20% - Accent4 2 2 3 4 2 3 2" xfId="4201"/>
    <cellStyle name="20% - Accent4 2 2 3 4 2 4" xfId="4202"/>
    <cellStyle name="20% - Accent4 2 2 3 4 3" xfId="4203"/>
    <cellStyle name="20% - Accent4 2 2 3 4 3 2" xfId="4204"/>
    <cellStyle name="20% - Accent4 2 2 3 4 3 2 2" xfId="4205"/>
    <cellStyle name="20% - Accent4 2 2 3 4 3 3" xfId="4206"/>
    <cellStyle name="20% - Accent4 2 2 3 4 4" xfId="4207"/>
    <cellStyle name="20% - Accent4 2 2 3 4 4 2" xfId="4208"/>
    <cellStyle name="20% - Accent4 2 2 3 4 5" xfId="4209"/>
    <cellStyle name="20% - Accent4 2 2 3 5" xfId="4210"/>
    <cellStyle name="20% - Accent4 2 2 3 5 2" xfId="4211"/>
    <cellStyle name="20% - Accent4 2 2 3 5 2 2" xfId="4212"/>
    <cellStyle name="20% - Accent4 2 2 3 5 2 2 2" xfId="4213"/>
    <cellStyle name="20% - Accent4 2 2 3 5 2 3" xfId="4214"/>
    <cellStyle name="20% - Accent4 2 2 3 5 3" xfId="4215"/>
    <cellStyle name="20% - Accent4 2 2 3 5 3 2" xfId="4216"/>
    <cellStyle name="20% - Accent4 2 2 3 5 4" xfId="4217"/>
    <cellStyle name="20% - Accent4 2 2 3 6" xfId="4218"/>
    <cellStyle name="20% - Accent4 2 2 3 6 2" xfId="4219"/>
    <cellStyle name="20% - Accent4 2 2 3 6 2 2" xfId="4220"/>
    <cellStyle name="20% - Accent4 2 2 3 6 3" xfId="4221"/>
    <cellStyle name="20% - Accent4 2 2 3 7" xfId="4222"/>
    <cellStyle name="20% - Accent4 2 2 3 7 2" xfId="4223"/>
    <cellStyle name="20% - Accent4 2 2 3 8" xfId="4224"/>
    <cellStyle name="20% - Accent4 2 2 4" xfId="4225"/>
    <cellStyle name="20% - Accent4 2 2 4 2" xfId="4226"/>
    <cellStyle name="20% - Accent4 2 2 4 2 2" xfId="4227"/>
    <cellStyle name="20% - Accent4 2 2 4 2 2 2" xfId="4228"/>
    <cellStyle name="20% - Accent4 2 2 4 2 2 2 2" xfId="4229"/>
    <cellStyle name="20% - Accent4 2 2 4 2 2 2 2 2" xfId="4230"/>
    <cellStyle name="20% - Accent4 2 2 4 2 2 2 3" xfId="4231"/>
    <cellStyle name="20% - Accent4 2 2 4 2 2 3" xfId="4232"/>
    <cellStyle name="20% - Accent4 2 2 4 2 2 3 2" xfId="4233"/>
    <cellStyle name="20% - Accent4 2 2 4 2 2 4" xfId="4234"/>
    <cellStyle name="20% - Accent4 2 2 4 2 3" xfId="4235"/>
    <cellStyle name="20% - Accent4 2 2 4 2 3 2" xfId="4236"/>
    <cellStyle name="20% - Accent4 2 2 4 2 3 2 2" xfId="4237"/>
    <cellStyle name="20% - Accent4 2 2 4 2 3 3" xfId="4238"/>
    <cellStyle name="20% - Accent4 2 2 4 2 4" xfId="4239"/>
    <cellStyle name="20% - Accent4 2 2 4 2 4 2" xfId="4240"/>
    <cellStyle name="20% - Accent4 2 2 4 2 5" xfId="4241"/>
    <cellStyle name="20% - Accent4 2 2 4 3" xfId="4242"/>
    <cellStyle name="20% - Accent4 2 2 4 3 2" xfId="4243"/>
    <cellStyle name="20% - Accent4 2 2 4 3 2 2" xfId="4244"/>
    <cellStyle name="20% - Accent4 2 2 4 3 2 2 2" xfId="4245"/>
    <cellStyle name="20% - Accent4 2 2 4 3 2 2 2 2" xfId="4246"/>
    <cellStyle name="20% - Accent4 2 2 4 3 2 2 3" xfId="4247"/>
    <cellStyle name="20% - Accent4 2 2 4 3 2 3" xfId="4248"/>
    <cellStyle name="20% - Accent4 2 2 4 3 2 3 2" xfId="4249"/>
    <cellStyle name="20% - Accent4 2 2 4 3 2 4" xfId="4250"/>
    <cellStyle name="20% - Accent4 2 2 4 3 3" xfId="4251"/>
    <cellStyle name="20% - Accent4 2 2 4 3 3 2" xfId="4252"/>
    <cellStyle name="20% - Accent4 2 2 4 3 3 2 2" xfId="4253"/>
    <cellStyle name="20% - Accent4 2 2 4 3 3 3" xfId="4254"/>
    <cellStyle name="20% - Accent4 2 2 4 3 4" xfId="4255"/>
    <cellStyle name="20% - Accent4 2 2 4 3 4 2" xfId="4256"/>
    <cellStyle name="20% - Accent4 2 2 4 3 5" xfId="4257"/>
    <cellStyle name="20% - Accent4 2 2 4 4" xfId="4258"/>
    <cellStyle name="20% - Accent4 2 2 4 4 2" xfId="4259"/>
    <cellStyle name="20% - Accent4 2 2 4 4 2 2" xfId="4260"/>
    <cellStyle name="20% - Accent4 2 2 4 4 2 2 2" xfId="4261"/>
    <cellStyle name="20% - Accent4 2 2 4 4 2 2 2 2" xfId="4262"/>
    <cellStyle name="20% - Accent4 2 2 4 4 2 2 3" xfId="4263"/>
    <cellStyle name="20% - Accent4 2 2 4 4 2 3" xfId="4264"/>
    <cellStyle name="20% - Accent4 2 2 4 4 2 3 2" xfId="4265"/>
    <cellStyle name="20% - Accent4 2 2 4 4 2 4" xfId="4266"/>
    <cellStyle name="20% - Accent4 2 2 4 4 3" xfId="4267"/>
    <cellStyle name="20% - Accent4 2 2 4 4 3 2" xfId="4268"/>
    <cellStyle name="20% - Accent4 2 2 4 4 3 2 2" xfId="4269"/>
    <cellStyle name="20% - Accent4 2 2 4 4 3 3" xfId="4270"/>
    <cellStyle name="20% - Accent4 2 2 4 4 4" xfId="4271"/>
    <cellStyle name="20% - Accent4 2 2 4 4 4 2" xfId="4272"/>
    <cellStyle name="20% - Accent4 2 2 4 4 5" xfId="4273"/>
    <cellStyle name="20% - Accent4 2 2 4 5" xfId="4274"/>
    <cellStyle name="20% - Accent4 2 2 4 5 2" xfId="4275"/>
    <cellStyle name="20% - Accent4 2 2 4 5 2 2" xfId="4276"/>
    <cellStyle name="20% - Accent4 2 2 4 5 2 2 2" xfId="4277"/>
    <cellStyle name="20% - Accent4 2 2 4 5 2 3" xfId="4278"/>
    <cellStyle name="20% - Accent4 2 2 4 5 3" xfId="4279"/>
    <cellStyle name="20% - Accent4 2 2 4 5 3 2" xfId="4280"/>
    <cellStyle name="20% - Accent4 2 2 4 5 4" xfId="4281"/>
    <cellStyle name="20% - Accent4 2 2 4 6" xfId="4282"/>
    <cellStyle name="20% - Accent4 2 2 4 6 2" xfId="4283"/>
    <cellStyle name="20% - Accent4 2 2 4 6 2 2" xfId="4284"/>
    <cellStyle name="20% - Accent4 2 2 4 6 3" xfId="4285"/>
    <cellStyle name="20% - Accent4 2 2 4 7" xfId="4286"/>
    <cellStyle name="20% - Accent4 2 2 4 7 2" xfId="4287"/>
    <cellStyle name="20% - Accent4 2 2 4 8" xfId="4288"/>
    <cellStyle name="20% - Accent4 2 2 5" xfId="4289"/>
    <cellStyle name="20% - Accent4 2 2 5 2" xfId="4290"/>
    <cellStyle name="20% - Accent4 2 2 5 2 2" xfId="4291"/>
    <cellStyle name="20% - Accent4 2 2 5 2 2 2" xfId="4292"/>
    <cellStyle name="20% - Accent4 2 2 5 2 2 2 2" xfId="4293"/>
    <cellStyle name="20% - Accent4 2 2 5 2 2 2 2 2" xfId="4294"/>
    <cellStyle name="20% - Accent4 2 2 5 2 2 2 3" xfId="4295"/>
    <cellStyle name="20% - Accent4 2 2 5 2 2 3" xfId="4296"/>
    <cellStyle name="20% - Accent4 2 2 5 2 2 3 2" xfId="4297"/>
    <cellStyle name="20% - Accent4 2 2 5 2 2 4" xfId="4298"/>
    <cellStyle name="20% - Accent4 2 2 5 2 3" xfId="4299"/>
    <cellStyle name="20% - Accent4 2 2 5 2 3 2" xfId="4300"/>
    <cellStyle name="20% - Accent4 2 2 5 2 3 2 2" xfId="4301"/>
    <cellStyle name="20% - Accent4 2 2 5 2 3 3" xfId="4302"/>
    <cellStyle name="20% - Accent4 2 2 5 2 4" xfId="4303"/>
    <cellStyle name="20% - Accent4 2 2 5 2 4 2" xfId="4304"/>
    <cellStyle name="20% - Accent4 2 2 5 2 5" xfId="4305"/>
    <cellStyle name="20% - Accent4 2 2 5 3" xfId="4306"/>
    <cellStyle name="20% - Accent4 2 2 5 3 2" xfId="4307"/>
    <cellStyle name="20% - Accent4 2 2 5 3 2 2" xfId="4308"/>
    <cellStyle name="20% - Accent4 2 2 5 3 2 2 2" xfId="4309"/>
    <cellStyle name="20% - Accent4 2 2 5 3 2 2 2 2" xfId="4310"/>
    <cellStyle name="20% - Accent4 2 2 5 3 2 2 3" xfId="4311"/>
    <cellStyle name="20% - Accent4 2 2 5 3 2 3" xfId="4312"/>
    <cellStyle name="20% - Accent4 2 2 5 3 2 3 2" xfId="4313"/>
    <cellStyle name="20% - Accent4 2 2 5 3 2 4" xfId="4314"/>
    <cellStyle name="20% - Accent4 2 2 5 3 3" xfId="4315"/>
    <cellStyle name="20% - Accent4 2 2 5 3 3 2" xfId="4316"/>
    <cellStyle name="20% - Accent4 2 2 5 3 3 2 2" xfId="4317"/>
    <cellStyle name="20% - Accent4 2 2 5 3 3 3" xfId="4318"/>
    <cellStyle name="20% - Accent4 2 2 5 3 4" xfId="4319"/>
    <cellStyle name="20% - Accent4 2 2 5 3 4 2" xfId="4320"/>
    <cellStyle name="20% - Accent4 2 2 5 3 5" xfId="4321"/>
    <cellStyle name="20% - Accent4 2 2 5 4" xfId="4322"/>
    <cellStyle name="20% - Accent4 2 2 5 4 2" xfId="4323"/>
    <cellStyle name="20% - Accent4 2 2 5 4 2 2" xfId="4324"/>
    <cellStyle name="20% - Accent4 2 2 5 4 2 2 2" xfId="4325"/>
    <cellStyle name="20% - Accent4 2 2 5 4 2 2 2 2" xfId="4326"/>
    <cellStyle name="20% - Accent4 2 2 5 4 2 2 3" xfId="4327"/>
    <cellStyle name="20% - Accent4 2 2 5 4 2 3" xfId="4328"/>
    <cellStyle name="20% - Accent4 2 2 5 4 2 3 2" xfId="4329"/>
    <cellStyle name="20% - Accent4 2 2 5 4 2 4" xfId="4330"/>
    <cellStyle name="20% - Accent4 2 2 5 4 3" xfId="4331"/>
    <cellStyle name="20% - Accent4 2 2 5 4 3 2" xfId="4332"/>
    <cellStyle name="20% - Accent4 2 2 5 4 3 2 2" xfId="4333"/>
    <cellStyle name="20% - Accent4 2 2 5 4 3 3" xfId="4334"/>
    <cellStyle name="20% - Accent4 2 2 5 4 4" xfId="4335"/>
    <cellStyle name="20% - Accent4 2 2 5 4 4 2" xfId="4336"/>
    <cellStyle name="20% - Accent4 2 2 5 4 5" xfId="4337"/>
    <cellStyle name="20% - Accent4 2 2 5 5" xfId="4338"/>
    <cellStyle name="20% - Accent4 2 2 5 5 2" xfId="4339"/>
    <cellStyle name="20% - Accent4 2 2 5 5 2 2" xfId="4340"/>
    <cellStyle name="20% - Accent4 2 2 5 5 2 2 2" xfId="4341"/>
    <cellStyle name="20% - Accent4 2 2 5 5 2 3" xfId="4342"/>
    <cellStyle name="20% - Accent4 2 2 5 5 3" xfId="4343"/>
    <cellStyle name="20% - Accent4 2 2 5 5 3 2" xfId="4344"/>
    <cellStyle name="20% - Accent4 2 2 5 5 4" xfId="4345"/>
    <cellStyle name="20% - Accent4 2 2 5 6" xfId="4346"/>
    <cellStyle name="20% - Accent4 2 2 5 6 2" xfId="4347"/>
    <cellStyle name="20% - Accent4 2 2 5 6 2 2" xfId="4348"/>
    <cellStyle name="20% - Accent4 2 2 5 6 3" xfId="4349"/>
    <cellStyle name="20% - Accent4 2 2 5 7" xfId="4350"/>
    <cellStyle name="20% - Accent4 2 2 5 7 2" xfId="4351"/>
    <cellStyle name="20% - Accent4 2 2 5 8" xfId="4352"/>
    <cellStyle name="20% - Accent4 2 2 6" xfId="4353"/>
    <cellStyle name="20% - Accent4 2 2 6 2" xfId="4354"/>
    <cellStyle name="20% - Accent4 2 2 6 2 2" xfId="4355"/>
    <cellStyle name="20% - Accent4 2 2 6 2 2 2" xfId="4356"/>
    <cellStyle name="20% - Accent4 2 2 6 2 2 2 2" xfId="4357"/>
    <cellStyle name="20% - Accent4 2 2 6 2 2 3" xfId="4358"/>
    <cellStyle name="20% - Accent4 2 2 6 2 3" xfId="4359"/>
    <cellStyle name="20% - Accent4 2 2 6 2 3 2" xfId="4360"/>
    <cellStyle name="20% - Accent4 2 2 6 2 4" xfId="4361"/>
    <cellStyle name="20% - Accent4 2 2 6 3" xfId="4362"/>
    <cellStyle name="20% - Accent4 2 2 6 3 2" xfId="4363"/>
    <cellStyle name="20% - Accent4 2 2 6 3 2 2" xfId="4364"/>
    <cellStyle name="20% - Accent4 2 2 6 3 3" xfId="4365"/>
    <cellStyle name="20% - Accent4 2 2 6 4" xfId="4366"/>
    <cellStyle name="20% - Accent4 2 2 6 4 2" xfId="4367"/>
    <cellStyle name="20% - Accent4 2 2 6 5" xfId="4368"/>
    <cellStyle name="20% - Accent4 2 2 7" xfId="4369"/>
    <cellStyle name="20% - Accent4 2 2 7 2" xfId="4370"/>
    <cellStyle name="20% - Accent4 2 2 7 2 2" xfId="4371"/>
    <cellStyle name="20% - Accent4 2 2 7 2 2 2" xfId="4372"/>
    <cellStyle name="20% - Accent4 2 2 7 2 2 2 2" xfId="4373"/>
    <cellStyle name="20% - Accent4 2 2 7 2 2 3" xfId="4374"/>
    <cellStyle name="20% - Accent4 2 2 7 2 3" xfId="4375"/>
    <cellStyle name="20% - Accent4 2 2 7 2 3 2" xfId="4376"/>
    <cellStyle name="20% - Accent4 2 2 7 2 4" xfId="4377"/>
    <cellStyle name="20% - Accent4 2 2 7 3" xfId="4378"/>
    <cellStyle name="20% - Accent4 2 2 7 3 2" xfId="4379"/>
    <cellStyle name="20% - Accent4 2 2 7 3 2 2" xfId="4380"/>
    <cellStyle name="20% - Accent4 2 2 7 3 3" xfId="4381"/>
    <cellStyle name="20% - Accent4 2 2 7 4" xfId="4382"/>
    <cellStyle name="20% - Accent4 2 2 7 4 2" xfId="4383"/>
    <cellStyle name="20% - Accent4 2 2 7 5" xfId="4384"/>
    <cellStyle name="20% - Accent4 2 2 8" xfId="4385"/>
    <cellStyle name="20% - Accent4 2 2 8 2" xfId="4386"/>
    <cellStyle name="20% - Accent4 2 2 8 2 2" xfId="4387"/>
    <cellStyle name="20% - Accent4 2 2 8 2 2 2" xfId="4388"/>
    <cellStyle name="20% - Accent4 2 2 8 2 2 2 2" xfId="4389"/>
    <cellStyle name="20% - Accent4 2 2 8 2 2 3" xfId="4390"/>
    <cellStyle name="20% - Accent4 2 2 8 2 3" xfId="4391"/>
    <cellStyle name="20% - Accent4 2 2 8 2 3 2" xfId="4392"/>
    <cellStyle name="20% - Accent4 2 2 8 2 4" xfId="4393"/>
    <cellStyle name="20% - Accent4 2 2 8 3" xfId="4394"/>
    <cellStyle name="20% - Accent4 2 2 8 3 2" xfId="4395"/>
    <cellStyle name="20% - Accent4 2 2 8 3 2 2" xfId="4396"/>
    <cellStyle name="20% - Accent4 2 2 8 3 3" xfId="4397"/>
    <cellStyle name="20% - Accent4 2 2 8 4" xfId="4398"/>
    <cellStyle name="20% - Accent4 2 2 8 4 2" xfId="4399"/>
    <cellStyle name="20% - Accent4 2 2 8 5" xfId="4400"/>
    <cellStyle name="20% - Accent4 2 2 9" xfId="4401"/>
    <cellStyle name="20% - Accent4 2 2 9 2" xfId="4402"/>
    <cellStyle name="20% - Accent4 2 2 9 2 2" xfId="4403"/>
    <cellStyle name="20% - Accent4 2 2 9 2 2 2" xfId="4404"/>
    <cellStyle name="20% - Accent4 2 2 9 2 3" xfId="4405"/>
    <cellStyle name="20% - Accent4 2 2 9 3" xfId="4406"/>
    <cellStyle name="20% - Accent4 2 2 9 3 2" xfId="4407"/>
    <cellStyle name="20% - Accent4 2 2 9 4" xfId="4408"/>
    <cellStyle name="20% - Accent4 2 3" xfId="4409"/>
    <cellStyle name="20% - Accent4 2 3 2" xfId="4410"/>
    <cellStyle name="20% - Accent4 2 3 2 2" xfId="4411"/>
    <cellStyle name="20% - Accent4 2 3 2 2 2" xfId="4412"/>
    <cellStyle name="20% - Accent4 2 3 2 2 2 2" xfId="4413"/>
    <cellStyle name="20% - Accent4 2 3 2 2 2 2 2" xfId="4414"/>
    <cellStyle name="20% - Accent4 2 3 2 2 2 3" xfId="4415"/>
    <cellStyle name="20% - Accent4 2 3 2 2 3" xfId="4416"/>
    <cellStyle name="20% - Accent4 2 3 2 2 3 2" xfId="4417"/>
    <cellStyle name="20% - Accent4 2 3 2 2 4" xfId="4418"/>
    <cellStyle name="20% - Accent4 2 3 2 3" xfId="4419"/>
    <cellStyle name="20% - Accent4 2 3 2 3 2" xfId="4420"/>
    <cellStyle name="20% - Accent4 2 3 2 3 2 2" xfId="4421"/>
    <cellStyle name="20% - Accent4 2 3 2 3 3" xfId="4422"/>
    <cellStyle name="20% - Accent4 2 3 2 4" xfId="4423"/>
    <cellStyle name="20% - Accent4 2 3 2 4 2" xfId="4424"/>
    <cellStyle name="20% - Accent4 2 3 2 5" xfId="4425"/>
    <cellStyle name="20% - Accent4 2 3 3" xfId="4426"/>
    <cellStyle name="20% - Accent4 2 3 3 2" xfId="4427"/>
    <cellStyle name="20% - Accent4 2 3 3 2 2" xfId="4428"/>
    <cellStyle name="20% - Accent4 2 3 3 2 2 2" xfId="4429"/>
    <cellStyle name="20% - Accent4 2 3 3 2 2 2 2" xfId="4430"/>
    <cellStyle name="20% - Accent4 2 3 3 2 2 3" xfId="4431"/>
    <cellStyle name="20% - Accent4 2 3 3 2 3" xfId="4432"/>
    <cellStyle name="20% - Accent4 2 3 3 2 3 2" xfId="4433"/>
    <cellStyle name="20% - Accent4 2 3 3 2 4" xfId="4434"/>
    <cellStyle name="20% - Accent4 2 3 3 3" xfId="4435"/>
    <cellStyle name="20% - Accent4 2 3 3 3 2" xfId="4436"/>
    <cellStyle name="20% - Accent4 2 3 3 3 2 2" xfId="4437"/>
    <cellStyle name="20% - Accent4 2 3 3 3 3" xfId="4438"/>
    <cellStyle name="20% - Accent4 2 3 3 4" xfId="4439"/>
    <cellStyle name="20% - Accent4 2 3 3 4 2" xfId="4440"/>
    <cellStyle name="20% - Accent4 2 3 3 5" xfId="4441"/>
    <cellStyle name="20% - Accent4 2 3 4" xfId="4442"/>
    <cellStyle name="20% - Accent4 2 3 4 2" xfId="4443"/>
    <cellStyle name="20% - Accent4 2 3 4 2 2" xfId="4444"/>
    <cellStyle name="20% - Accent4 2 3 4 2 2 2" xfId="4445"/>
    <cellStyle name="20% - Accent4 2 3 4 2 2 2 2" xfId="4446"/>
    <cellStyle name="20% - Accent4 2 3 4 2 2 3" xfId="4447"/>
    <cellStyle name="20% - Accent4 2 3 4 2 3" xfId="4448"/>
    <cellStyle name="20% - Accent4 2 3 4 2 3 2" xfId="4449"/>
    <cellStyle name="20% - Accent4 2 3 4 2 4" xfId="4450"/>
    <cellStyle name="20% - Accent4 2 3 4 3" xfId="4451"/>
    <cellStyle name="20% - Accent4 2 3 4 3 2" xfId="4452"/>
    <cellStyle name="20% - Accent4 2 3 4 3 2 2" xfId="4453"/>
    <cellStyle name="20% - Accent4 2 3 4 3 3" xfId="4454"/>
    <cellStyle name="20% - Accent4 2 3 4 4" xfId="4455"/>
    <cellStyle name="20% - Accent4 2 3 4 4 2" xfId="4456"/>
    <cellStyle name="20% - Accent4 2 3 4 5" xfId="4457"/>
    <cellStyle name="20% - Accent4 2 3 5" xfId="4458"/>
    <cellStyle name="20% - Accent4 2 3 5 2" xfId="4459"/>
    <cellStyle name="20% - Accent4 2 3 5 2 2" xfId="4460"/>
    <cellStyle name="20% - Accent4 2 3 5 2 2 2" xfId="4461"/>
    <cellStyle name="20% - Accent4 2 3 5 2 3" xfId="4462"/>
    <cellStyle name="20% - Accent4 2 3 5 3" xfId="4463"/>
    <cellStyle name="20% - Accent4 2 3 5 3 2" xfId="4464"/>
    <cellStyle name="20% - Accent4 2 3 5 4" xfId="4465"/>
    <cellStyle name="20% - Accent4 2 3 6" xfId="4466"/>
    <cellStyle name="20% - Accent4 2 3 6 2" xfId="4467"/>
    <cellStyle name="20% - Accent4 2 3 6 2 2" xfId="4468"/>
    <cellStyle name="20% - Accent4 2 3 6 3" xfId="4469"/>
    <cellStyle name="20% - Accent4 2 3 7" xfId="4470"/>
    <cellStyle name="20% - Accent4 2 3 7 2" xfId="4471"/>
    <cellStyle name="20% - Accent4 2 3 8" xfId="4472"/>
    <cellStyle name="20% - Accent4 2 4" xfId="4473"/>
    <cellStyle name="20% - Accent4 2 4 2" xfId="4474"/>
    <cellStyle name="20% - Accent4 2 4 2 2" xfId="4475"/>
    <cellStyle name="20% - Accent4 2 4 2 2 2" xfId="4476"/>
    <cellStyle name="20% - Accent4 2 4 2 2 2 2" xfId="4477"/>
    <cellStyle name="20% - Accent4 2 4 2 2 2 2 2" xfId="4478"/>
    <cellStyle name="20% - Accent4 2 4 2 2 2 3" xfId="4479"/>
    <cellStyle name="20% - Accent4 2 4 2 2 3" xfId="4480"/>
    <cellStyle name="20% - Accent4 2 4 2 2 3 2" xfId="4481"/>
    <cellStyle name="20% - Accent4 2 4 2 2 4" xfId="4482"/>
    <cellStyle name="20% - Accent4 2 4 2 3" xfId="4483"/>
    <cellStyle name="20% - Accent4 2 4 2 3 2" xfId="4484"/>
    <cellStyle name="20% - Accent4 2 4 2 3 2 2" xfId="4485"/>
    <cellStyle name="20% - Accent4 2 4 2 3 3" xfId="4486"/>
    <cellStyle name="20% - Accent4 2 4 2 4" xfId="4487"/>
    <cellStyle name="20% - Accent4 2 4 2 4 2" xfId="4488"/>
    <cellStyle name="20% - Accent4 2 4 2 5" xfId="4489"/>
    <cellStyle name="20% - Accent4 2 4 3" xfId="4490"/>
    <cellStyle name="20% - Accent4 2 4 3 2" xfId="4491"/>
    <cellStyle name="20% - Accent4 2 4 3 2 2" xfId="4492"/>
    <cellStyle name="20% - Accent4 2 4 3 2 2 2" xfId="4493"/>
    <cellStyle name="20% - Accent4 2 4 3 2 2 2 2" xfId="4494"/>
    <cellStyle name="20% - Accent4 2 4 3 2 2 3" xfId="4495"/>
    <cellStyle name="20% - Accent4 2 4 3 2 3" xfId="4496"/>
    <cellStyle name="20% - Accent4 2 4 3 2 3 2" xfId="4497"/>
    <cellStyle name="20% - Accent4 2 4 3 2 4" xfId="4498"/>
    <cellStyle name="20% - Accent4 2 4 3 3" xfId="4499"/>
    <cellStyle name="20% - Accent4 2 4 3 3 2" xfId="4500"/>
    <cellStyle name="20% - Accent4 2 4 3 3 2 2" xfId="4501"/>
    <cellStyle name="20% - Accent4 2 4 3 3 3" xfId="4502"/>
    <cellStyle name="20% - Accent4 2 4 3 4" xfId="4503"/>
    <cellStyle name="20% - Accent4 2 4 3 4 2" xfId="4504"/>
    <cellStyle name="20% - Accent4 2 4 3 5" xfId="4505"/>
    <cellStyle name="20% - Accent4 2 4 4" xfId="4506"/>
    <cellStyle name="20% - Accent4 2 4 4 2" xfId="4507"/>
    <cellStyle name="20% - Accent4 2 4 4 2 2" xfId="4508"/>
    <cellStyle name="20% - Accent4 2 4 4 2 2 2" xfId="4509"/>
    <cellStyle name="20% - Accent4 2 4 4 2 2 2 2" xfId="4510"/>
    <cellStyle name="20% - Accent4 2 4 4 2 2 3" xfId="4511"/>
    <cellStyle name="20% - Accent4 2 4 4 2 3" xfId="4512"/>
    <cellStyle name="20% - Accent4 2 4 4 2 3 2" xfId="4513"/>
    <cellStyle name="20% - Accent4 2 4 4 2 4" xfId="4514"/>
    <cellStyle name="20% - Accent4 2 4 4 3" xfId="4515"/>
    <cellStyle name="20% - Accent4 2 4 4 3 2" xfId="4516"/>
    <cellStyle name="20% - Accent4 2 4 4 3 2 2" xfId="4517"/>
    <cellStyle name="20% - Accent4 2 4 4 3 3" xfId="4518"/>
    <cellStyle name="20% - Accent4 2 4 4 4" xfId="4519"/>
    <cellStyle name="20% - Accent4 2 4 4 4 2" xfId="4520"/>
    <cellStyle name="20% - Accent4 2 4 4 5" xfId="4521"/>
    <cellStyle name="20% - Accent4 2 4 5" xfId="4522"/>
    <cellStyle name="20% - Accent4 2 4 5 2" xfId="4523"/>
    <cellStyle name="20% - Accent4 2 4 5 2 2" xfId="4524"/>
    <cellStyle name="20% - Accent4 2 4 5 2 2 2" xfId="4525"/>
    <cellStyle name="20% - Accent4 2 4 5 2 3" xfId="4526"/>
    <cellStyle name="20% - Accent4 2 4 5 3" xfId="4527"/>
    <cellStyle name="20% - Accent4 2 4 5 3 2" xfId="4528"/>
    <cellStyle name="20% - Accent4 2 4 5 4" xfId="4529"/>
    <cellStyle name="20% - Accent4 2 4 6" xfId="4530"/>
    <cellStyle name="20% - Accent4 2 4 6 2" xfId="4531"/>
    <cellStyle name="20% - Accent4 2 4 6 2 2" xfId="4532"/>
    <cellStyle name="20% - Accent4 2 4 6 3" xfId="4533"/>
    <cellStyle name="20% - Accent4 2 4 7" xfId="4534"/>
    <cellStyle name="20% - Accent4 2 4 7 2" xfId="4535"/>
    <cellStyle name="20% - Accent4 2 4 8" xfId="4536"/>
    <cellStyle name="20% - Accent4 2 5" xfId="4537"/>
    <cellStyle name="20% - Accent4 2 5 2" xfId="4538"/>
    <cellStyle name="20% - Accent4 2 5 2 2" xfId="4539"/>
    <cellStyle name="20% - Accent4 2 5 2 2 2" xfId="4540"/>
    <cellStyle name="20% - Accent4 2 5 2 2 2 2" xfId="4541"/>
    <cellStyle name="20% - Accent4 2 5 2 2 2 2 2" xfId="4542"/>
    <cellStyle name="20% - Accent4 2 5 2 2 2 3" xfId="4543"/>
    <cellStyle name="20% - Accent4 2 5 2 2 3" xfId="4544"/>
    <cellStyle name="20% - Accent4 2 5 2 2 3 2" xfId="4545"/>
    <cellStyle name="20% - Accent4 2 5 2 2 4" xfId="4546"/>
    <cellStyle name="20% - Accent4 2 5 2 3" xfId="4547"/>
    <cellStyle name="20% - Accent4 2 5 2 3 2" xfId="4548"/>
    <cellStyle name="20% - Accent4 2 5 2 3 2 2" xfId="4549"/>
    <cellStyle name="20% - Accent4 2 5 2 3 3" xfId="4550"/>
    <cellStyle name="20% - Accent4 2 5 2 4" xfId="4551"/>
    <cellStyle name="20% - Accent4 2 5 2 4 2" xfId="4552"/>
    <cellStyle name="20% - Accent4 2 5 2 5" xfId="4553"/>
    <cellStyle name="20% - Accent4 2 5 3" xfId="4554"/>
    <cellStyle name="20% - Accent4 2 5 3 2" xfId="4555"/>
    <cellStyle name="20% - Accent4 2 5 3 2 2" xfId="4556"/>
    <cellStyle name="20% - Accent4 2 5 3 2 2 2" xfId="4557"/>
    <cellStyle name="20% - Accent4 2 5 3 2 2 2 2" xfId="4558"/>
    <cellStyle name="20% - Accent4 2 5 3 2 2 3" xfId="4559"/>
    <cellStyle name="20% - Accent4 2 5 3 2 3" xfId="4560"/>
    <cellStyle name="20% - Accent4 2 5 3 2 3 2" xfId="4561"/>
    <cellStyle name="20% - Accent4 2 5 3 2 4" xfId="4562"/>
    <cellStyle name="20% - Accent4 2 5 3 3" xfId="4563"/>
    <cellStyle name="20% - Accent4 2 5 3 3 2" xfId="4564"/>
    <cellStyle name="20% - Accent4 2 5 3 3 2 2" xfId="4565"/>
    <cellStyle name="20% - Accent4 2 5 3 3 3" xfId="4566"/>
    <cellStyle name="20% - Accent4 2 5 3 4" xfId="4567"/>
    <cellStyle name="20% - Accent4 2 5 3 4 2" xfId="4568"/>
    <cellStyle name="20% - Accent4 2 5 3 5" xfId="4569"/>
    <cellStyle name="20% - Accent4 2 5 4" xfId="4570"/>
    <cellStyle name="20% - Accent4 2 5 4 2" xfId="4571"/>
    <cellStyle name="20% - Accent4 2 5 4 2 2" xfId="4572"/>
    <cellStyle name="20% - Accent4 2 5 4 2 2 2" xfId="4573"/>
    <cellStyle name="20% - Accent4 2 5 4 2 2 2 2" xfId="4574"/>
    <cellStyle name="20% - Accent4 2 5 4 2 2 3" xfId="4575"/>
    <cellStyle name="20% - Accent4 2 5 4 2 3" xfId="4576"/>
    <cellStyle name="20% - Accent4 2 5 4 2 3 2" xfId="4577"/>
    <cellStyle name="20% - Accent4 2 5 4 2 4" xfId="4578"/>
    <cellStyle name="20% - Accent4 2 5 4 3" xfId="4579"/>
    <cellStyle name="20% - Accent4 2 5 4 3 2" xfId="4580"/>
    <cellStyle name="20% - Accent4 2 5 4 3 2 2" xfId="4581"/>
    <cellStyle name="20% - Accent4 2 5 4 3 3" xfId="4582"/>
    <cellStyle name="20% - Accent4 2 5 4 4" xfId="4583"/>
    <cellStyle name="20% - Accent4 2 5 4 4 2" xfId="4584"/>
    <cellStyle name="20% - Accent4 2 5 4 5" xfId="4585"/>
    <cellStyle name="20% - Accent4 2 5 5" xfId="4586"/>
    <cellStyle name="20% - Accent4 2 5 5 2" xfId="4587"/>
    <cellStyle name="20% - Accent4 2 5 5 2 2" xfId="4588"/>
    <cellStyle name="20% - Accent4 2 5 5 2 2 2" xfId="4589"/>
    <cellStyle name="20% - Accent4 2 5 5 2 3" xfId="4590"/>
    <cellStyle name="20% - Accent4 2 5 5 3" xfId="4591"/>
    <cellStyle name="20% - Accent4 2 5 5 3 2" xfId="4592"/>
    <cellStyle name="20% - Accent4 2 5 5 4" xfId="4593"/>
    <cellStyle name="20% - Accent4 2 5 6" xfId="4594"/>
    <cellStyle name="20% - Accent4 2 5 6 2" xfId="4595"/>
    <cellStyle name="20% - Accent4 2 5 6 2 2" xfId="4596"/>
    <cellStyle name="20% - Accent4 2 5 6 3" xfId="4597"/>
    <cellStyle name="20% - Accent4 2 5 7" xfId="4598"/>
    <cellStyle name="20% - Accent4 2 5 7 2" xfId="4599"/>
    <cellStyle name="20% - Accent4 2 5 8" xfId="4600"/>
    <cellStyle name="20% - Accent4 2 6" xfId="4601"/>
    <cellStyle name="20% - Accent4 2 6 2" xfId="4602"/>
    <cellStyle name="20% - Accent4 2 6 2 2" xfId="4603"/>
    <cellStyle name="20% - Accent4 2 6 2 2 2" xfId="4604"/>
    <cellStyle name="20% - Accent4 2 6 2 2 2 2" xfId="4605"/>
    <cellStyle name="20% - Accent4 2 6 2 2 2 2 2" xfId="4606"/>
    <cellStyle name="20% - Accent4 2 6 2 2 2 3" xfId="4607"/>
    <cellStyle name="20% - Accent4 2 6 2 2 3" xfId="4608"/>
    <cellStyle name="20% - Accent4 2 6 2 2 3 2" xfId="4609"/>
    <cellStyle name="20% - Accent4 2 6 2 2 4" xfId="4610"/>
    <cellStyle name="20% - Accent4 2 6 2 3" xfId="4611"/>
    <cellStyle name="20% - Accent4 2 6 2 3 2" xfId="4612"/>
    <cellStyle name="20% - Accent4 2 6 2 3 2 2" xfId="4613"/>
    <cellStyle name="20% - Accent4 2 6 2 3 3" xfId="4614"/>
    <cellStyle name="20% - Accent4 2 6 2 4" xfId="4615"/>
    <cellStyle name="20% - Accent4 2 6 2 4 2" xfId="4616"/>
    <cellStyle name="20% - Accent4 2 6 2 5" xfId="4617"/>
    <cellStyle name="20% - Accent4 2 6 3" xfId="4618"/>
    <cellStyle name="20% - Accent4 2 6 3 2" xfId="4619"/>
    <cellStyle name="20% - Accent4 2 6 3 2 2" xfId="4620"/>
    <cellStyle name="20% - Accent4 2 6 3 2 2 2" xfId="4621"/>
    <cellStyle name="20% - Accent4 2 6 3 2 2 2 2" xfId="4622"/>
    <cellStyle name="20% - Accent4 2 6 3 2 2 3" xfId="4623"/>
    <cellStyle name="20% - Accent4 2 6 3 2 3" xfId="4624"/>
    <cellStyle name="20% - Accent4 2 6 3 2 3 2" xfId="4625"/>
    <cellStyle name="20% - Accent4 2 6 3 2 4" xfId="4626"/>
    <cellStyle name="20% - Accent4 2 6 3 3" xfId="4627"/>
    <cellStyle name="20% - Accent4 2 6 3 3 2" xfId="4628"/>
    <cellStyle name="20% - Accent4 2 6 3 3 2 2" xfId="4629"/>
    <cellStyle name="20% - Accent4 2 6 3 3 3" xfId="4630"/>
    <cellStyle name="20% - Accent4 2 6 3 4" xfId="4631"/>
    <cellStyle name="20% - Accent4 2 6 3 4 2" xfId="4632"/>
    <cellStyle name="20% - Accent4 2 6 3 5" xfId="4633"/>
    <cellStyle name="20% - Accent4 2 6 4" xfId="4634"/>
    <cellStyle name="20% - Accent4 2 6 4 2" xfId="4635"/>
    <cellStyle name="20% - Accent4 2 6 4 2 2" xfId="4636"/>
    <cellStyle name="20% - Accent4 2 6 4 2 2 2" xfId="4637"/>
    <cellStyle name="20% - Accent4 2 6 4 2 2 2 2" xfId="4638"/>
    <cellStyle name="20% - Accent4 2 6 4 2 2 3" xfId="4639"/>
    <cellStyle name="20% - Accent4 2 6 4 2 3" xfId="4640"/>
    <cellStyle name="20% - Accent4 2 6 4 2 3 2" xfId="4641"/>
    <cellStyle name="20% - Accent4 2 6 4 2 4" xfId="4642"/>
    <cellStyle name="20% - Accent4 2 6 4 3" xfId="4643"/>
    <cellStyle name="20% - Accent4 2 6 4 3 2" xfId="4644"/>
    <cellStyle name="20% - Accent4 2 6 4 3 2 2" xfId="4645"/>
    <cellStyle name="20% - Accent4 2 6 4 3 3" xfId="4646"/>
    <cellStyle name="20% - Accent4 2 6 4 4" xfId="4647"/>
    <cellStyle name="20% - Accent4 2 6 4 4 2" xfId="4648"/>
    <cellStyle name="20% - Accent4 2 6 4 5" xfId="4649"/>
    <cellStyle name="20% - Accent4 2 6 5" xfId="4650"/>
    <cellStyle name="20% - Accent4 2 6 5 2" xfId="4651"/>
    <cellStyle name="20% - Accent4 2 6 5 2 2" xfId="4652"/>
    <cellStyle name="20% - Accent4 2 6 5 2 2 2" xfId="4653"/>
    <cellStyle name="20% - Accent4 2 6 5 2 3" xfId="4654"/>
    <cellStyle name="20% - Accent4 2 6 5 3" xfId="4655"/>
    <cellStyle name="20% - Accent4 2 6 5 3 2" xfId="4656"/>
    <cellStyle name="20% - Accent4 2 6 5 4" xfId="4657"/>
    <cellStyle name="20% - Accent4 2 6 6" xfId="4658"/>
    <cellStyle name="20% - Accent4 2 6 6 2" xfId="4659"/>
    <cellStyle name="20% - Accent4 2 6 6 2 2" xfId="4660"/>
    <cellStyle name="20% - Accent4 2 6 6 3" xfId="4661"/>
    <cellStyle name="20% - Accent4 2 6 7" xfId="4662"/>
    <cellStyle name="20% - Accent4 2 6 7 2" xfId="4663"/>
    <cellStyle name="20% - Accent4 2 6 8" xfId="4664"/>
    <cellStyle name="20% - Accent4 2 7" xfId="4665"/>
    <cellStyle name="20% - Accent4 2 7 2" xfId="4666"/>
    <cellStyle name="20% - Accent4 2 7 2 2" xfId="4667"/>
    <cellStyle name="20% - Accent4 2 7 2 2 2" xfId="4668"/>
    <cellStyle name="20% - Accent4 2 7 2 2 2 2" xfId="4669"/>
    <cellStyle name="20% - Accent4 2 7 2 2 3" xfId="4670"/>
    <cellStyle name="20% - Accent4 2 7 2 3" xfId="4671"/>
    <cellStyle name="20% - Accent4 2 7 2 3 2" xfId="4672"/>
    <cellStyle name="20% - Accent4 2 7 2 4" xfId="4673"/>
    <cellStyle name="20% - Accent4 2 7 3" xfId="4674"/>
    <cellStyle name="20% - Accent4 2 7 3 2" xfId="4675"/>
    <cellStyle name="20% - Accent4 2 7 3 2 2" xfId="4676"/>
    <cellStyle name="20% - Accent4 2 7 3 3" xfId="4677"/>
    <cellStyle name="20% - Accent4 2 7 4" xfId="4678"/>
    <cellStyle name="20% - Accent4 2 7 4 2" xfId="4679"/>
    <cellStyle name="20% - Accent4 2 7 5" xfId="4680"/>
    <cellStyle name="20% - Accent4 2 8" xfId="4681"/>
    <cellStyle name="20% - Accent4 2 8 2" xfId="4682"/>
    <cellStyle name="20% - Accent4 2 8 2 2" xfId="4683"/>
    <cellStyle name="20% - Accent4 2 8 2 2 2" xfId="4684"/>
    <cellStyle name="20% - Accent4 2 8 2 2 2 2" xfId="4685"/>
    <cellStyle name="20% - Accent4 2 8 2 2 3" xfId="4686"/>
    <cellStyle name="20% - Accent4 2 8 2 3" xfId="4687"/>
    <cellStyle name="20% - Accent4 2 8 2 3 2" xfId="4688"/>
    <cellStyle name="20% - Accent4 2 8 2 4" xfId="4689"/>
    <cellStyle name="20% - Accent4 2 8 3" xfId="4690"/>
    <cellStyle name="20% - Accent4 2 8 3 2" xfId="4691"/>
    <cellStyle name="20% - Accent4 2 8 3 2 2" xfId="4692"/>
    <cellStyle name="20% - Accent4 2 8 3 3" xfId="4693"/>
    <cellStyle name="20% - Accent4 2 8 4" xfId="4694"/>
    <cellStyle name="20% - Accent4 2 8 4 2" xfId="4695"/>
    <cellStyle name="20% - Accent4 2 8 5" xfId="4696"/>
    <cellStyle name="20% - Accent4 2 9" xfId="4697"/>
    <cellStyle name="20% - Accent4 2 9 2" xfId="4698"/>
    <cellStyle name="20% - Accent4 2 9 2 2" xfId="4699"/>
    <cellStyle name="20% - Accent4 2 9 2 2 2" xfId="4700"/>
    <cellStyle name="20% - Accent4 2 9 2 2 2 2" xfId="4701"/>
    <cellStyle name="20% - Accent4 2 9 2 2 3" xfId="4702"/>
    <cellStyle name="20% - Accent4 2 9 2 3" xfId="4703"/>
    <cellStyle name="20% - Accent4 2 9 2 3 2" xfId="4704"/>
    <cellStyle name="20% - Accent4 2 9 2 4" xfId="4705"/>
    <cellStyle name="20% - Accent4 2 9 3" xfId="4706"/>
    <cellStyle name="20% - Accent4 2 9 3 2" xfId="4707"/>
    <cellStyle name="20% - Accent4 2 9 3 2 2" xfId="4708"/>
    <cellStyle name="20% - Accent4 2 9 3 3" xfId="4709"/>
    <cellStyle name="20% - Accent4 2 9 4" xfId="4710"/>
    <cellStyle name="20% - Accent4 2 9 4 2" xfId="4711"/>
    <cellStyle name="20% - Accent4 2 9 5" xfId="4712"/>
    <cellStyle name="20% - Accent4 2_CED 2011 Version 6 Reports" xfId="4713"/>
    <cellStyle name="20% - Accent4 20" xfId="4714"/>
    <cellStyle name="20% - Accent4 21" xfId="4715"/>
    <cellStyle name="20% - Accent4 22" xfId="4716"/>
    <cellStyle name="20% - Accent4 23" xfId="4717"/>
    <cellStyle name="20% - Accent4 24" xfId="4718"/>
    <cellStyle name="20% - Accent4 25" xfId="4719"/>
    <cellStyle name="20% - Accent4 26" xfId="4720"/>
    <cellStyle name="20% - Accent4 27" xfId="4721"/>
    <cellStyle name="20% - Accent4 28" xfId="4722"/>
    <cellStyle name="20% - Accent4 29" xfId="4723"/>
    <cellStyle name="20% - Accent4 3" xfId="4724"/>
    <cellStyle name="20% - Accent4 3 10" xfId="4725"/>
    <cellStyle name="20% - Accent4 3 11" xfId="4726"/>
    <cellStyle name="20% - Accent4 3 12" xfId="4727"/>
    <cellStyle name="20% - Accent4 3 13" xfId="4728"/>
    <cellStyle name="20% - Accent4 3 14" xfId="4729"/>
    <cellStyle name="20% - Accent4 3 15" xfId="4730"/>
    <cellStyle name="20% - Accent4 3 2" xfId="4731"/>
    <cellStyle name="20% - Accent4 3 2 2" xfId="4732"/>
    <cellStyle name="20% - Accent4 3 2 2 2" xfId="4733"/>
    <cellStyle name="20% - Accent4 3 2 2 2 2" xfId="4734"/>
    <cellStyle name="20% - Accent4 3 2 2 2 2 2" xfId="4735"/>
    <cellStyle name="20% - Accent4 3 2 2 2 3" xfId="4736"/>
    <cellStyle name="20% - Accent4 3 2 2 3" xfId="4737"/>
    <cellStyle name="20% - Accent4 3 2 2 3 2" xfId="4738"/>
    <cellStyle name="20% - Accent4 3 2 2 4" xfId="4739"/>
    <cellStyle name="20% - Accent4 3 2 3" xfId="4740"/>
    <cellStyle name="20% - Accent4 3 2 3 2" xfId="4741"/>
    <cellStyle name="20% - Accent4 3 2 3 2 2" xfId="4742"/>
    <cellStyle name="20% - Accent4 3 2 3 3" xfId="4743"/>
    <cellStyle name="20% - Accent4 3 2 4" xfId="4744"/>
    <cellStyle name="20% - Accent4 3 2 4 2" xfId="4745"/>
    <cellStyle name="20% - Accent4 3 2 5" xfId="4746"/>
    <cellStyle name="20% - Accent4 3 3" xfId="4747"/>
    <cellStyle name="20% - Accent4 3 3 2" xfId="4748"/>
    <cellStyle name="20% - Accent4 3 3 2 2" xfId="4749"/>
    <cellStyle name="20% - Accent4 3 3 2 2 2" xfId="4750"/>
    <cellStyle name="20% - Accent4 3 3 2 2 2 2" xfId="4751"/>
    <cellStyle name="20% - Accent4 3 3 2 2 3" xfId="4752"/>
    <cellStyle name="20% - Accent4 3 3 2 3" xfId="4753"/>
    <cellStyle name="20% - Accent4 3 3 2 3 2" xfId="4754"/>
    <cellStyle name="20% - Accent4 3 3 2 4" xfId="4755"/>
    <cellStyle name="20% - Accent4 3 3 3" xfId="4756"/>
    <cellStyle name="20% - Accent4 3 3 3 2" xfId="4757"/>
    <cellStyle name="20% - Accent4 3 3 3 2 2" xfId="4758"/>
    <cellStyle name="20% - Accent4 3 3 3 3" xfId="4759"/>
    <cellStyle name="20% - Accent4 3 3 4" xfId="4760"/>
    <cellStyle name="20% - Accent4 3 3 4 2" xfId="4761"/>
    <cellStyle name="20% - Accent4 3 3 5" xfId="4762"/>
    <cellStyle name="20% - Accent4 3 4" xfId="4763"/>
    <cellStyle name="20% - Accent4 3 4 2" xfId="4764"/>
    <cellStyle name="20% - Accent4 3 4 2 2" xfId="4765"/>
    <cellStyle name="20% - Accent4 3 4 2 2 2" xfId="4766"/>
    <cellStyle name="20% - Accent4 3 4 2 2 2 2" xfId="4767"/>
    <cellStyle name="20% - Accent4 3 4 2 2 3" xfId="4768"/>
    <cellStyle name="20% - Accent4 3 4 2 3" xfId="4769"/>
    <cellStyle name="20% - Accent4 3 4 2 3 2" xfId="4770"/>
    <cellStyle name="20% - Accent4 3 4 2 4" xfId="4771"/>
    <cellStyle name="20% - Accent4 3 4 3" xfId="4772"/>
    <cellStyle name="20% - Accent4 3 4 3 2" xfId="4773"/>
    <cellStyle name="20% - Accent4 3 4 3 2 2" xfId="4774"/>
    <cellStyle name="20% - Accent4 3 4 3 3" xfId="4775"/>
    <cellStyle name="20% - Accent4 3 4 4" xfId="4776"/>
    <cellStyle name="20% - Accent4 3 4 4 2" xfId="4777"/>
    <cellStyle name="20% - Accent4 3 4 5" xfId="4778"/>
    <cellStyle name="20% - Accent4 3 5" xfId="4779"/>
    <cellStyle name="20% - Accent4 3 5 2" xfId="4780"/>
    <cellStyle name="20% - Accent4 3 5 2 2" xfId="4781"/>
    <cellStyle name="20% - Accent4 3 5 2 2 2" xfId="4782"/>
    <cellStyle name="20% - Accent4 3 5 2 3" xfId="4783"/>
    <cellStyle name="20% - Accent4 3 5 3" xfId="4784"/>
    <cellStyle name="20% - Accent4 3 5 3 2" xfId="4785"/>
    <cellStyle name="20% - Accent4 3 5 4" xfId="4786"/>
    <cellStyle name="20% - Accent4 3 6" xfId="4787"/>
    <cellStyle name="20% - Accent4 3 6 2" xfId="4788"/>
    <cellStyle name="20% - Accent4 3 6 2 2" xfId="4789"/>
    <cellStyle name="20% - Accent4 3 6 3" xfId="4790"/>
    <cellStyle name="20% - Accent4 3 7" xfId="4791"/>
    <cellStyle name="20% - Accent4 3 7 2" xfId="4792"/>
    <cellStyle name="20% - Accent4 3 8" xfId="4793"/>
    <cellStyle name="20% - Accent4 3 9" xfId="4794"/>
    <cellStyle name="20% - Accent4 30" xfId="4795"/>
    <cellStyle name="20% - Accent4 31" xfId="4796"/>
    <cellStyle name="20% - Accent4 32" xfId="4797"/>
    <cellStyle name="20% - Accent4 33" xfId="4798"/>
    <cellStyle name="20% - Accent4 34" xfId="4799"/>
    <cellStyle name="20% - Accent4 35" xfId="4800"/>
    <cellStyle name="20% - Accent4 36" xfId="4801"/>
    <cellStyle name="20% - Accent4 37" xfId="4802"/>
    <cellStyle name="20% - Accent4 38" xfId="4803"/>
    <cellStyle name="20% - Accent4 39" xfId="4804"/>
    <cellStyle name="20% - Accent4 4" xfId="4805"/>
    <cellStyle name="20% - Accent4 4 2" xfId="4806"/>
    <cellStyle name="20% - Accent4 4 2 2" xfId="4807"/>
    <cellStyle name="20% - Accent4 4 2 2 2" xfId="4808"/>
    <cellStyle name="20% - Accent4 4 2 3" xfId="4809"/>
    <cellStyle name="20% - Accent4 4 3" xfId="4810"/>
    <cellStyle name="20% - Accent4 4 3 2" xfId="4811"/>
    <cellStyle name="20% - Accent4 4 3 2 2" xfId="4812"/>
    <cellStyle name="20% - Accent4 4 3 3" xfId="4813"/>
    <cellStyle name="20% - Accent4 4 4" xfId="4814"/>
    <cellStyle name="20% - Accent4 4 4 2" xfId="4815"/>
    <cellStyle name="20% - Accent4 4 4 2 2" xfId="4816"/>
    <cellStyle name="20% - Accent4 4 4 3" xfId="4817"/>
    <cellStyle name="20% - Accent4 4 5" xfId="4818"/>
    <cellStyle name="20% - Accent4 4 5 2" xfId="4819"/>
    <cellStyle name="20% - Accent4 4 6" xfId="4820"/>
    <cellStyle name="20% - Accent4 40" xfId="4821"/>
    <cellStyle name="20% - Accent4 41" xfId="4822"/>
    <cellStyle name="20% - Accent4 42" xfId="4823"/>
    <cellStyle name="20% - Accent4 43" xfId="4824"/>
    <cellStyle name="20% - Accent4 44" xfId="4825"/>
    <cellStyle name="20% - Accent4 45" xfId="4826"/>
    <cellStyle name="20% - Accent4 46" xfId="4827"/>
    <cellStyle name="20% - Accent4 47" xfId="4828"/>
    <cellStyle name="20% - Accent4 48" xfId="4829"/>
    <cellStyle name="20% - Accent4 49" xfId="4830"/>
    <cellStyle name="20% - Accent4 5" xfId="4831"/>
    <cellStyle name="20% - Accent4 5 2" xfId="4832"/>
    <cellStyle name="20% - Accent4 5 2 2" xfId="4833"/>
    <cellStyle name="20% - Accent4 5 2 2 2" xfId="4834"/>
    <cellStyle name="20% - Accent4 5 2 3" xfId="4835"/>
    <cellStyle name="20% - Accent4 5 3" xfId="4836"/>
    <cellStyle name="20% - Accent4 5 3 2" xfId="4837"/>
    <cellStyle name="20% - Accent4 5 3 2 2" xfId="4838"/>
    <cellStyle name="20% - Accent4 5 3 3" xfId="4839"/>
    <cellStyle name="20% - Accent4 5 4" xfId="4840"/>
    <cellStyle name="20% - Accent4 5 4 2" xfId="4841"/>
    <cellStyle name="20% - Accent4 5 4 2 2" xfId="4842"/>
    <cellStyle name="20% - Accent4 5 4 3" xfId="4843"/>
    <cellStyle name="20% - Accent4 5 5" xfId="4844"/>
    <cellStyle name="20% - Accent4 5 5 2" xfId="4845"/>
    <cellStyle name="20% - Accent4 5 6" xfId="4846"/>
    <cellStyle name="20% - Accent4 5 7" xfId="4847"/>
    <cellStyle name="20% - Accent4 50" xfId="4848"/>
    <cellStyle name="20% - Accent4 51" xfId="4849"/>
    <cellStyle name="20% - Accent4 52" xfId="4850"/>
    <cellStyle name="20% - Accent4 53" xfId="4851"/>
    <cellStyle name="20% - Accent4 54" xfId="4852"/>
    <cellStyle name="20% - Accent4 55" xfId="4853"/>
    <cellStyle name="20% - Accent4 56" xfId="4854"/>
    <cellStyle name="20% - Accent4 57" xfId="4855"/>
    <cellStyle name="20% - Accent4 58" xfId="4856"/>
    <cellStyle name="20% - Accent4 59" xfId="4857"/>
    <cellStyle name="20% - Accent4 6" xfId="4858"/>
    <cellStyle name="20% - Accent4 6 2" xfId="4859"/>
    <cellStyle name="20% - Accent4 6 2 2" xfId="4860"/>
    <cellStyle name="20% - Accent4 6 2 2 2" xfId="4861"/>
    <cellStyle name="20% - Accent4 6 2 3" xfId="4862"/>
    <cellStyle name="20% - Accent4 6 3" xfId="4863"/>
    <cellStyle name="20% - Accent4 6 3 2" xfId="4864"/>
    <cellStyle name="20% - Accent4 6 3 2 2" xfId="4865"/>
    <cellStyle name="20% - Accent4 6 3 3" xfId="4866"/>
    <cellStyle name="20% - Accent4 6 4" xfId="4867"/>
    <cellStyle name="20% - Accent4 6 4 2" xfId="4868"/>
    <cellStyle name="20% - Accent4 6 4 2 2" xfId="4869"/>
    <cellStyle name="20% - Accent4 6 4 3" xfId="4870"/>
    <cellStyle name="20% - Accent4 6 5" xfId="4871"/>
    <cellStyle name="20% - Accent4 6 5 2" xfId="4872"/>
    <cellStyle name="20% - Accent4 6 6" xfId="4873"/>
    <cellStyle name="20% - Accent4 60" xfId="4874"/>
    <cellStyle name="20% - Accent4 61" xfId="4875"/>
    <cellStyle name="20% - Accent4 62" xfId="4876"/>
    <cellStyle name="20% - Accent4 63" xfId="4877"/>
    <cellStyle name="20% - Accent4 64" xfId="4878"/>
    <cellStyle name="20% - Accent4 65" xfId="4879"/>
    <cellStyle name="20% - Accent4 66" xfId="4880"/>
    <cellStyle name="20% - Accent4 67" xfId="4881"/>
    <cellStyle name="20% - Accent4 68" xfId="4882"/>
    <cellStyle name="20% - Accent4 69" xfId="4883"/>
    <cellStyle name="20% - Accent4 7" xfId="4884"/>
    <cellStyle name="20% - Accent4 7 2" xfId="4885"/>
    <cellStyle name="20% - Accent4 7 2 2" xfId="4886"/>
    <cellStyle name="20% - Accent4 7 3" xfId="4887"/>
    <cellStyle name="20% - Accent4 7 4" xfId="4888"/>
    <cellStyle name="20% - Accent4 70" xfId="4889"/>
    <cellStyle name="20% - Accent4 71" xfId="4890"/>
    <cellStyle name="20% - Accent4 72" xfId="4891"/>
    <cellStyle name="20% - Accent4 73" xfId="4892"/>
    <cellStyle name="20% - Accent4 74" xfId="4893"/>
    <cellStyle name="20% - Accent4 75" xfId="4894"/>
    <cellStyle name="20% - Accent4 76" xfId="4895"/>
    <cellStyle name="20% - Accent4 77" xfId="4896"/>
    <cellStyle name="20% - Accent4 78" xfId="4897"/>
    <cellStyle name="20% - Accent4 79" xfId="4898"/>
    <cellStyle name="20% - Accent4 8" xfId="4899"/>
    <cellStyle name="20% - Accent4 8 2" xfId="4900"/>
    <cellStyle name="20% - Accent4 8 2 2" xfId="4901"/>
    <cellStyle name="20% - Accent4 8 3" xfId="4902"/>
    <cellStyle name="20% - Accent4 8 4" xfId="4903"/>
    <cellStyle name="20% - Accent4 80" xfId="4904"/>
    <cellStyle name="20% - Accent4 81" xfId="4905"/>
    <cellStyle name="20% - Accent4 82" xfId="4906"/>
    <cellStyle name="20% - Accent4 83" xfId="4907"/>
    <cellStyle name="20% - Accent4 84" xfId="4908"/>
    <cellStyle name="20% - Accent4 85" xfId="4909"/>
    <cellStyle name="20% - Accent4 86" xfId="4910"/>
    <cellStyle name="20% - Accent4 87" xfId="4911"/>
    <cellStyle name="20% - Accent4 88" xfId="4912"/>
    <cellStyle name="20% - Accent4 89" xfId="4913"/>
    <cellStyle name="20% - Accent4 9" xfId="4914"/>
    <cellStyle name="20% - Accent4 9 2" xfId="4915"/>
    <cellStyle name="20% - Accent4 9 2 2" xfId="4916"/>
    <cellStyle name="20% - Accent4 9 3" xfId="4917"/>
    <cellStyle name="20% - Accent4 9 4" xfId="4918"/>
    <cellStyle name="20% - Accent4 90" xfId="4919"/>
    <cellStyle name="20% - Accent4 91" xfId="4920"/>
    <cellStyle name="20% - Accent4 92" xfId="4921"/>
    <cellStyle name="20% - Accent4 93" xfId="4922"/>
    <cellStyle name="20% - Accent4 94" xfId="4923"/>
    <cellStyle name="20% - Accent4 95" xfId="4924"/>
    <cellStyle name="20% - Accent4 96" xfId="4925"/>
    <cellStyle name="20% - Accent4 97" xfId="4926"/>
    <cellStyle name="20% - Accent5 10" xfId="4927"/>
    <cellStyle name="20% - Accent5 10 2" xfId="4928"/>
    <cellStyle name="20% - Accent5 10 3" xfId="4929"/>
    <cellStyle name="20% - Accent5 10 4" xfId="4930"/>
    <cellStyle name="20% - Accent5 11" xfId="4931"/>
    <cellStyle name="20% - Accent5 11 2" xfId="4932"/>
    <cellStyle name="20% - Accent5 11 3" xfId="4933"/>
    <cellStyle name="20% - Accent5 11 4" xfId="4934"/>
    <cellStyle name="20% - Accent5 12" xfId="4935"/>
    <cellStyle name="20% - Accent5 12 2" xfId="4936"/>
    <cellStyle name="20% - Accent5 12 3" xfId="4937"/>
    <cellStyle name="20% - Accent5 12 4" xfId="4938"/>
    <cellStyle name="20% - Accent5 13" xfId="4939"/>
    <cellStyle name="20% - Accent5 14" xfId="4940"/>
    <cellStyle name="20% - Accent5 15" xfId="4941"/>
    <cellStyle name="20% - Accent5 16" xfId="4942"/>
    <cellStyle name="20% - Accent5 17" xfId="4943"/>
    <cellStyle name="20% - Accent5 18" xfId="4944"/>
    <cellStyle name="20% - Accent5 19" xfId="4945"/>
    <cellStyle name="20% - Accent5 2" xfId="4946"/>
    <cellStyle name="20% - Accent5 2 10" xfId="4947"/>
    <cellStyle name="20% - Accent5 2 10 2" xfId="4948"/>
    <cellStyle name="20% - Accent5 2 10 2 2" xfId="4949"/>
    <cellStyle name="20% - Accent5 2 10 2 2 2" xfId="4950"/>
    <cellStyle name="20% - Accent5 2 10 2 3" xfId="4951"/>
    <cellStyle name="20% - Accent5 2 10 3" xfId="4952"/>
    <cellStyle name="20% - Accent5 2 10 3 2" xfId="4953"/>
    <cellStyle name="20% - Accent5 2 10 4" xfId="4954"/>
    <cellStyle name="20% - Accent5 2 11" xfId="4955"/>
    <cellStyle name="20% - Accent5 2 11 2" xfId="4956"/>
    <cellStyle name="20% - Accent5 2 11 2 2" xfId="4957"/>
    <cellStyle name="20% - Accent5 2 11 3" xfId="4958"/>
    <cellStyle name="20% - Accent5 2 12" xfId="4959"/>
    <cellStyle name="20% - Accent5 2 12 2" xfId="4960"/>
    <cellStyle name="20% - Accent5 2 13" xfId="4961"/>
    <cellStyle name="20% - Accent5 2 2" xfId="4962"/>
    <cellStyle name="20% - Accent5 2 2 10" xfId="4963"/>
    <cellStyle name="20% - Accent5 2 2 10 2" xfId="4964"/>
    <cellStyle name="20% - Accent5 2 2 10 2 2" xfId="4965"/>
    <cellStyle name="20% - Accent5 2 2 10 3" xfId="4966"/>
    <cellStyle name="20% - Accent5 2 2 11" xfId="4967"/>
    <cellStyle name="20% - Accent5 2 2 11 2" xfId="4968"/>
    <cellStyle name="20% - Accent5 2 2 12" xfId="4969"/>
    <cellStyle name="20% - Accent5 2 2 2" xfId="4970"/>
    <cellStyle name="20% - Accent5 2 2 2 2" xfId="4971"/>
    <cellStyle name="20% - Accent5 2 2 2 2 2" xfId="4972"/>
    <cellStyle name="20% - Accent5 2 2 2 2 2 2" xfId="4973"/>
    <cellStyle name="20% - Accent5 2 2 2 2 2 2 2" xfId="4974"/>
    <cellStyle name="20% - Accent5 2 2 2 2 2 2 2 2" xfId="4975"/>
    <cellStyle name="20% - Accent5 2 2 2 2 2 2 3" xfId="4976"/>
    <cellStyle name="20% - Accent5 2 2 2 2 2 3" xfId="4977"/>
    <cellStyle name="20% - Accent5 2 2 2 2 2 3 2" xfId="4978"/>
    <cellStyle name="20% - Accent5 2 2 2 2 2 4" xfId="4979"/>
    <cellStyle name="20% - Accent5 2 2 2 2 3" xfId="4980"/>
    <cellStyle name="20% - Accent5 2 2 2 2 3 2" xfId="4981"/>
    <cellStyle name="20% - Accent5 2 2 2 2 3 2 2" xfId="4982"/>
    <cellStyle name="20% - Accent5 2 2 2 2 3 3" xfId="4983"/>
    <cellStyle name="20% - Accent5 2 2 2 2 4" xfId="4984"/>
    <cellStyle name="20% - Accent5 2 2 2 2 4 2" xfId="4985"/>
    <cellStyle name="20% - Accent5 2 2 2 2 5" xfId="4986"/>
    <cellStyle name="20% - Accent5 2 2 2 3" xfId="4987"/>
    <cellStyle name="20% - Accent5 2 2 2 3 2" xfId="4988"/>
    <cellStyle name="20% - Accent5 2 2 2 3 2 2" xfId="4989"/>
    <cellStyle name="20% - Accent5 2 2 2 3 2 2 2" xfId="4990"/>
    <cellStyle name="20% - Accent5 2 2 2 3 2 2 2 2" xfId="4991"/>
    <cellStyle name="20% - Accent5 2 2 2 3 2 2 3" xfId="4992"/>
    <cellStyle name="20% - Accent5 2 2 2 3 2 3" xfId="4993"/>
    <cellStyle name="20% - Accent5 2 2 2 3 2 3 2" xfId="4994"/>
    <cellStyle name="20% - Accent5 2 2 2 3 2 4" xfId="4995"/>
    <cellStyle name="20% - Accent5 2 2 2 3 3" xfId="4996"/>
    <cellStyle name="20% - Accent5 2 2 2 3 3 2" xfId="4997"/>
    <cellStyle name="20% - Accent5 2 2 2 3 3 2 2" xfId="4998"/>
    <cellStyle name="20% - Accent5 2 2 2 3 3 3" xfId="4999"/>
    <cellStyle name="20% - Accent5 2 2 2 3 4" xfId="5000"/>
    <cellStyle name="20% - Accent5 2 2 2 3 4 2" xfId="5001"/>
    <cellStyle name="20% - Accent5 2 2 2 3 5" xfId="5002"/>
    <cellStyle name="20% - Accent5 2 2 2 4" xfId="5003"/>
    <cellStyle name="20% - Accent5 2 2 2 4 2" xfId="5004"/>
    <cellStyle name="20% - Accent5 2 2 2 4 2 2" xfId="5005"/>
    <cellStyle name="20% - Accent5 2 2 2 4 2 2 2" xfId="5006"/>
    <cellStyle name="20% - Accent5 2 2 2 4 2 2 2 2" xfId="5007"/>
    <cellStyle name="20% - Accent5 2 2 2 4 2 2 3" xfId="5008"/>
    <cellStyle name="20% - Accent5 2 2 2 4 2 3" xfId="5009"/>
    <cellStyle name="20% - Accent5 2 2 2 4 2 3 2" xfId="5010"/>
    <cellStyle name="20% - Accent5 2 2 2 4 2 4" xfId="5011"/>
    <cellStyle name="20% - Accent5 2 2 2 4 3" xfId="5012"/>
    <cellStyle name="20% - Accent5 2 2 2 4 3 2" xfId="5013"/>
    <cellStyle name="20% - Accent5 2 2 2 4 3 2 2" xfId="5014"/>
    <cellStyle name="20% - Accent5 2 2 2 4 3 3" xfId="5015"/>
    <cellStyle name="20% - Accent5 2 2 2 4 4" xfId="5016"/>
    <cellStyle name="20% - Accent5 2 2 2 4 4 2" xfId="5017"/>
    <cellStyle name="20% - Accent5 2 2 2 4 5" xfId="5018"/>
    <cellStyle name="20% - Accent5 2 2 2 5" xfId="5019"/>
    <cellStyle name="20% - Accent5 2 2 2 5 2" xfId="5020"/>
    <cellStyle name="20% - Accent5 2 2 2 5 2 2" xfId="5021"/>
    <cellStyle name="20% - Accent5 2 2 2 5 2 2 2" xfId="5022"/>
    <cellStyle name="20% - Accent5 2 2 2 5 2 3" xfId="5023"/>
    <cellStyle name="20% - Accent5 2 2 2 5 3" xfId="5024"/>
    <cellStyle name="20% - Accent5 2 2 2 5 3 2" xfId="5025"/>
    <cellStyle name="20% - Accent5 2 2 2 5 4" xfId="5026"/>
    <cellStyle name="20% - Accent5 2 2 2 6" xfId="5027"/>
    <cellStyle name="20% - Accent5 2 2 2 6 2" xfId="5028"/>
    <cellStyle name="20% - Accent5 2 2 2 6 2 2" xfId="5029"/>
    <cellStyle name="20% - Accent5 2 2 2 6 3" xfId="5030"/>
    <cellStyle name="20% - Accent5 2 2 2 7" xfId="5031"/>
    <cellStyle name="20% - Accent5 2 2 2 7 2" xfId="5032"/>
    <cellStyle name="20% - Accent5 2 2 2 8" xfId="5033"/>
    <cellStyle name="20% - Accent5 2 2 3" xfId="5034"/>
    <cellStyle name="20% - Accent5 2 2 3 2" xfId="5035"/>
    <cellStyle name="20% - Accent5 2 2 3 2 2" xfId="5036"/>
    <cellStyle name="20% - Accent5 2 2 3 2 2 2" xfId="5037"/>
    <cellStyle name="20% - Accent5 2 2 3 2 2 2 2" xfId="5038"/>
    <cellStyle name="20% - Accent5 2 2 3 2 2 2 2 2" xfId="5039"/>
    <cellStyle name="20% - Accent5 2 2 3 2 2 2 3" xfId="5040"/>
    <cellStyle name="20% - Accent5 2 2 3 2 2 3" xfId="5041"/>
    <cellStyle name="20% - Accent5 2 2 3 2 2 3 2" xfId="5042"/>
    <cellStyle name="20% - Accent5 2 2 3 2 2 4" xfId="5043"/>
    <cellStyle name="20% - Accent5 2 2 3 2 3" xfId="5044"/>
    <cellStyle name="20% - Accent5 2 2 3 2 3 2" xfId="5045"/>
    <cellStyle name="20% - Accent5 2 2 3 2 3 2 2" xfId="5046"/>
    <cellStyle name="20% - Accent5 2 2 3 2 3 3" xfId="5047"/>
    <cellStyle name="20% - Accent5 2 2 3 2 4" xfId="5048"/>
    <cellStyle name="20% - Accent5 2 2 3 2 4 2" xfId="5049"/>
    <cellStyle name="20% - Accent5 2 2 3 2 5" xfId="5050"/>
    <cellStyle name="20% - Accent5 2 2 3 3" xfId="5051"/>
    <cellStyle name="20% - Accent5 2 2 3 3 2" xfId="5052"/>
    <cellStyle name="20% - Accent5 2 2 3 3 2 2" xfId="5053"/>
    <cellStyle name="20% - Accent5 2 2 3 3 2 2 2" xfId="5054"/>
    <cellStyle name="20% - Accent5 2 2 3 3 2 2 2 2" xfId="5055"/>
    <cellStyle name="20% - Accent5 2 2 3 3 2 2 3" xfId="5056"/>
    <cellStyle name="20% - Accent5 2 2 3 3 2 3" xfId="5057"/>
    <cellStyle name="20% - Accent5 2 2 3 3 2 3 2" xfId="5058"/>
    <cellStyle name="20% - Accent5 2 2 3 3 2 4" xfId="5059"/>
    <cellStyle name="20% - Accent5 2 2 3 3 3" xfId="5060"/>
    <cellStyle name="20% - Accent5 2 2 3 3 3 2" xfId="5061"/>
    <cellStyle name="20% - Accent5 2 2 3 3 3 2 2" xfId="5062"/>
    <cellStyle name="20% - Accent5 2 2 3 3 3 3" xfId="5063"/>
    <cellStyle name="20% - Accent5 2 2 3 3 4" xfId="5064"/>
    <cellStyle name="20% - Accent5 2 2 3 3 4 2" xfId="5065"/>
    <cellStyle name="20% - Accent5 2 2 3 3 5" xfId="5066"/>
    <cellStyle name="20% - Accent5 2 2 3 4" xfId="5067"/>
    <cellStyle name="20% - Accent5 2 2 3 4 2" xfId="5068"/>
    <cellStyle name="20% - Accent5 2 2 3 4 2 2" xfId="5069"/>
    <cellStyle name="20% - Accent5 2 2 3 4 2 2 2" xfId="5070"/>
    <cellStyle name="20% - Accent5 2 2 3 4 2 2 2 2" xfId="5071"/>
    <cellStyle name="20% - Accent5 2 2 3 4 2 2 3" xfId="5072"/>
    <cellStyle name="20% - Accent5 2 2 3 4 2 3" xfId="5073"/>
    <cellStyle name="20% - Accent5 2 2 3 4 2 3 2" xfId="5074"/>
    <cellStyle name="20% - Accent5 2 2 3 4 2 4" xfId="5075"/>
    <cellStyle name="20% - Accent5 2 2 3 4 3" xfId="5076"/>
    <cellStyle name="20% - Accent5 2 2 3 4 3 2" xfId="5077"/>
    <cellStyle name="20% - Accent5 2 2 3 4 3 2 2" xfId="5078"/>
    <cellStyle name="20% - Accent5 2 2 3 4 3 3" xfId="5079"/>
    <cellStyle name="20% - Accent5 2 2 3 4 4" xfId="5080"/>
    <cellStyle name="20% - Accent5 2 2 3 4 4 2" xfId="5081"/>
    <cellStyle name="20% - Accent5 2 2 3 4 5" xfId="5082"/>
    <cellStyle name="20% - Accent5 2 2 3 5" xfId="5083"/>
    <cellStyle name="20% - Accent5 2 2 3 5 2" xfId="5084"/>
    <cellStyle name="20% - Accent5 2 2 3 5 2 2" xfId="5085"/>
    <cellStyle name="20% - Accent5 2 2 3 5 2 2 2" xfId="5086"/>
    <cellStyle name="20% - Accent5 2 2 3 5 2 3" xfId="5087"/>
    <cellStyle name="20% - Accent5 2 2 3 5 3" xfId="5088"/>
    <cellStyle name="20% - Accent5 2 2 3 5 3 2" xfId="5089"/>
    <cellStyle name="20% - Accent5 2 2 3 5 4" xfId="5090"/>
    <cellStyle name="20% - Accent5 2 2 3 6" xfId="5091"/>
    <cellStyle name="20% - Accent5 2 2 3 6 2" xfId="5092"/>
    <cellStyle name="20% - Accent5 2 2 3 6 2 2" xfId="5093"/>
    <cellStyle name="20% - Accent5 2 2 3 6 3" xfId="5094"/>
    <cellStyle name="20% - Accent5 2 2 3 7" xfId="5095"/>
    <cellStyle name="20% - Accent5 2 2 3 7 2" xfId="5096"/>
    <cellStyle name="20% - Accent5 2 2 3 8" xfId="5097"/>
    <cellStyle name="20% - Accent5 2 2 4" xfId="5098"/>
    <cellStyle name="20% - Accent5 2 2 4 2" xfId="5099"/>
    <cellStyle name="20% - Accent5 2 2 4 2 2" xfId="5100"/>
    <cellStyle name="20% - Accent5 2 2 4 2 2 2" xfId="5101"/>
    <cellStyle name="20% - Accent5 2 2 4 2 2 2 2" xfId="5102"/>
    <cellStyle name="20% - Accent5 2 2 4 2 2 2 2 2" xfId="5103"/>
    <cellStyle name="20% - Accent5 2 2 4 2 2 2 3" xfId="5104"/>
    <cellStyle name="20% - Accent5 2 2 4 2 2 3" xfId="5105"/>
    <cellStyle name="20% - Accent5 2 2 4 2 2 3 2" xfId="5106"/>
    <cellStyle name="20% - Accent5 2 2 4 2 2 4" xfId="5107"/>
    <cellStyle name="20% - Accent5 2 2 4 2 3" xfId="5108"/>
    <cellStyle name="20% - Accent5 2 2 4 2 3 2" xfId="5109"/>
    <cellStyle name="20% - Accent5 2 2 4 2 3 2 2" xfId="5110"/>
    <cellStyle name="20% - Accent5 2 2 4 2 3 3" xfId="5111"/>
    <cellStyle name="20% - Accent5 2 2 4 2 4" xfId="5112"/>
    <cellStyle name="20% - Accent5 2 2 4 2 4 2" xfId="5113"/>
    <cellStyle name="20% - Accent5 2 2 4 2 5" xfId="5114"/>
    <cellStyle name="20% - Accent5 2 2 4 3" xfId="5115"/>
    <cellStyle name="20% - Accent5 2 2 4 3 2" xfId="5116"/>
    <cellStyle name="20% - Accent5 2 2 4 3 2 2" xfId="5117"/>
    <cellStyle name="20% - Accent5 2 2 4 3 2 2 2" xfId="5118"/>
    <cellStyle name="20% - Accent5 2 2 4 3 2 2 2 2" xfId="5119"/>
    <cellStyle name="20% - Accent5 2 2 4 3 2 2 3" xfId="5120"/>
    <cellStyle name="20% - Accent5 2 2 4 3 2 3" xfId="5121"/>
    <cellStyle name="20% - Accent5 2 2 4 3 2 3 2" xfId="5122"/>
    <cellStyle name="20% - Accent5 2 2 4 3 2 4" xfId="5123"/>
    <cellStyle name="20% - Accent5 2 2 4 3 3" xfId="5124"/>
    <cellStyle name="20% - Accent5 2 2 4 3 3 2" xfId="5125"/>
    <cellStyle name="20% - Accent5 2 2 4 3 3 2 2" xfId="5126"/>
    <cellStyle name="20% - Accent5 2 2 4 3 3 3" xfId="5127"/>
    <cellStyle name="20% - Accent5 2 2 4 3 4" xfId="5128"/>
    <cellStyle name="20% - Accent5 2 2 4 3 4 2" xfId="5129"/>
    <cellStyle name="20% - Accent5 2 2 4 3 5" xfId="5130"/>
    <cellStyle name="20% - Accent5 2 2 4 4" xfId="5131"/>
    <cellStyle name="20% - Accent5 2 2 4 4 2" xfId="5132"/>
    <cellStyle name="20% - Accent5 2 2 4 4 2 2" xfId="5133"/>
    <cellStyle name="20% - Accent5 2 2 4 4 2 2 2" xfId="5134"/>
    <cellStyle name="20% - Accent5 2 2 4 4 2 2 2 2" xfId="5135"/>
    <cellStyle name="20% - Accent5 2 2 4 4 2 2 3" xfId="5136"/>
    <cellStyle name="20% - Accent5 2 2 4 4 2 3" xfId="5137"/>
    <cellStyle name="20% - Accent5 2 2 4 4 2 3 2" xfId="5138"/>
    <cellStyle name="20% - Accent5 2 2 4 4 2 4" xfId="5139"/>
    <cellStyle name="20% - Accent5 2 2 4 4 3" xfId="5140"/>
    <cellStyle name="20% - Accent5 2 2 4 4 3 2" xfId="5141"/>
    <cellStyle name="20% - Accent5 2 2 4 4 3 2 2" xfId="5142"/>
    <cellStyle name="20% - Accent5 2 2 4 4 3 3" xfId="5143"/>
    <cellStyle name="20% - Accent5 2 2 4 4 4" xfId="5144"/>
    <cellStyle name="20% - Accent5 2 2 4 4 4 2" xfId="5145"/>
    <cellStyle name="20% - Accent5 2 2 4 4 5" xfId="5146"/>
    <cellStyle name="20% - Accent5 2 2 4 5" xfId="5147"/>
    <cellStyle name="20% - Accent5 2 2 4 5 2" xfId="5148"/>
    <cellStyle name="20% - Accent5 2 2 4 5 2 2" xfId="5149"/>
    <cellStyle name="20% - Accent5 2 2 4 5 2 2 2" xfId="5150"/>
    <cellStyle name="20% - Accent5 2 2 4 5 2 3" xfId="5151"/>
    <cellStyle name="20% - Accent5 2 2 4 5 3" xfId="5152"/>
    <cellStyle name="20% - Accent5 2 2 4 5 3 2" xfId="5153"/>
    <cellStyle name="20% - Accent5 2 2 4 5 4" xfId="5154"/>
    <cellStyle name="20% - Accent5 2 2 4 6" xfId="5155"/>
    <cellStyle name="20% - Accent5 2 2 4 6 2" xfId="5156"/>
    <cellStyle name="20% - Accent5 2 2 4 6 2 2" xfId="5157"/>
    <cellStyle name="20% - Accent5 2 2 4 6 3" xfId="5158"/>
    <cellStyle name="20% - Accent5 2 2 4 7" xfId="5159"/>
    <cellStyle name="20% - Accent5 2 2 4 7 2" xfId="5160"/>
    <cellStyle name="20% - Accent5 2 2 4 8" xfId="5161"/>
    <cellStyle name="20% - Accent5 2 2 5" xfId="5162"/>
    <cellStyle name="20% - Accent5 2 2 5 2" xfId="5163"/>
    <cellStyle name="20% - Accent5 2 2 5 2 2" xfId="5164"/>
    <cellStyle name="20% - Accent5 2 2 5 2 2 2" xfId="5165"/>
    <cellStyle name="20% - Accent5 2 2 5 2 2 2 2" xfId="5166"/>
    <cellStyle name="20% - Accent5 2 2 5 2 2 2 2 2" xfId="5167"/>
    <cellStyle name="20% - Accent5 2 2 5 2 2 2 3" xfId="5168"/>
    <cellStyle name="20% - Accent5 2 2 5 2 2 3" xfId="5169"/>
    <cellStyle name="20% - Accent5 2 2 5 2 2 3 2" xfId="5170"/>
    <cellStyle name="20% - Accent5 2 2 5 2 2 4" xfId="5171"/>
    <cellStyle name="20% - Accent5 2 2 5 2 3" xfId="5172"/>
    <cellStyle name="20% - Accent5 2 2 5 2 3 2" xfId="5173"/>
    <cellStyle name="20% - Accent5 2 2 5 2 3 2 2" xfId="5174"/>
    <cellStyle name="20% - Accent5 2 2 5 2 3 3" xfId="5175"/>
    <cellStyle name="20% - Accent5 2 2 5 2 4" xfId="5176"/>
    <cellStyle name="20% - Accent5 2 2 5 2 4 2" xfId="5177"/>
    <cellStyle name="20% - Accent5 2 2 5 2 5" xfId="5178"/>
    <cellStyle name="20% - Accent5 2 2 5 3" xfId="5179"/>
    <cellStyle name="20% - Accent5 2 2 5 3 2" xfId="5180"/>
    <cellStyle name="20% - Accent5 2 2 5 3 2 2" xfId="5181"/>
    <cellStyle name="20% - Accent5 2 2 5 3 2 2 2" xfId="5182"/>
    <cellStyle name="20% - Accent5 2 2 5 3 2 2 2 2" xfId="5183"/>
    <cellStyle name="20% - Accent5 2 2 5 3 2 2 3" xfId="5184"/>
    <cellStyle name="20% - Accent5 2 2 5 3 2 3" xfId="5185"/>
    <cellStyle name="20% - Accent5 2 2 5 3 2 3 2" xfId="5186"/>
    <cellStyle name="20% - Accent5 2 2 5 3 2 4" xfId="5187"/>
    <cellStyle name="20% - Accent5 2 2 5 3 3" xfId="5188"/>
    <cellStyle name="20% - Accent5 2 2 5 3 3 2" xfId="5189"/>
    <cellStyle name="20% - Accent5 2 2 5 3 3 2 2" xfId="5190"/>
    <cellStyle name="20% - Accent5 2 2 5 3 3 3" xfId="5191"/>
    <cellStyle name="20% - Accent5 2 2 5 3 4" xfId="5192"/>
    <cellStyle name="20% - Accent5 2 2 5 3 4 2" xfId="5193"/>
    <cellStyle name="20% - Accent5 2 2 5 3 5" xfId="5194"/>
    <cellStyle name="20% - Accent5 2 2 5 4" xfId="5195"/>
    <cellStyle name="20% - Accent5 2 2 5 4 2" xfId="5196"/>
    <cellStyle name="20% - Accent5 2 2 5 4 2 2" xfId="5197"/>
    <cellStyle name="20% - Accent5 2 2 5 4 2 2 2" xfId="5198"/>
    <cellStyle name="20% - Accent5 2 2 5 4 2 2 2 2" xfId="5199"/>
    <cellStyle name="20% - Accent5 2 2 5 4 2 2 3" xfId="5200"/>
    <cellStyle name="20% - Accent5 2 2 5 4 2 3" xfId="5201"/>
    <cellStyle name="20% - Accent5 2 2 5 4 2 3 2" xfId="5202"/>
    <cellStyle name="20% - Accent5 2 2 5 4 2 4" xfId="5203"/>
    <cellStyle name="20% - Accent5 2 2 5 4 3" xfId="5204"/>
    <cellStyle name="20% - Accent5 2 2 5 4 3 2" xfId="5205"/>
    <cellStyle name="20% - Accent5 2 2 5 4 3 2 2" xfId="5206"/>
    <cellStyle name="20% - Accent5 2 2 5 4 3 3" xfId="5207"/>
    <cellStyle name="20% - Accent5 2 2 5 4 4" xfId="5208"/>
    <cellStyle name="20% - Accent5 2 2 5 4 4 2" xfId="5209"/>
    <cellStyle name="20% - Accent5 2 2 5 4 5" xfId="5210"/>
    <cellStyle name="20% - Accent5 2 2 5 5" xfId="5211"/>
    <cellStyle name="20% - Accent5 2 2 5 5 2" xfId="5212"/>
    <cellStyle name="20% - Accent5 2 2 5 5 2 2" xfId="5213"/>
    <cellStyle name="20% - Accent5 2 2 5 5 2 2 2" xfId="5214"/>
    <cellStyle name="20% - Accent5 2 2 5 5 2 3" xfId="5215"/>
    <cellStyle name="20% - Accent5 2 2 5 5 3" xfId="5216"/>
    <cellStyle name="20% - Accent5 2 2 5 5 3 2" xfId="5217"/>
    <cellStyle name="20% - Accent5 2 2 5 5 4" xfId="5218"/>
    <cellStyle name="20% - Accent5 2 2 5 6" xfId="5219"/>
    <cellStyle name="20% - Accent5 2 2 5 6 2" xfId="5220"/>
    <cellStyle name="20% - Accent5 2 2 5 6 2 2" xfId="5221"/>
    <cellStyle name="20% - Accent5 2 2 5 6 3" xfId="5222"/>
    <cellStyle name="20% - Accent5 2 2 5 7" xfId="5223"/>
    <cellStyle name="20% - Accent5 2 2 5 7 2" xfId="5224"/>
    <cellStyle name="20% - Accent5 2 2 5 8" xfId="5225"/>
    <cellStyle name="20% - Accent5 2 2 6" xfId="5226"/>
    <cellStyle name="20% - Accent5 2 2 6 2" xfId="5227"/>
    <cellStyle name="20% - Accent5 2 2 6 2 2" xfId="5228"/>
    <cellStyle name="20% - Accent5 2 2 6 2 2 2" xfId="5229"/>
    <cellStyle name="20% - Accent5 2 2 6 2 2 2 2" xfId="5230"/>
    <cellStyle name="20% - Accent5 2 2 6 2 2 3" xfId="5231"/>
    <cellStyle name="20% - Accent5 2 2 6 2 3" xfId="5232"/>
    <cellStyle name="20% - Accent5 2 2 6 2 3 2" xfId="5233"/>
    <cellStyle name="20% - Accent5 2 2 6 2 4" xfId="5234"/>
    <cellStyle name="20% - Accent5 2 2 6 3" xfId="5235"/>
    <cellStyle name="20% - Accent5 2 2 6 3 2" xfId="5236"/>
    <cellStyle name="20% - Accent5 2 2 6 3 2 2" xfId="5237"/>
    <cellStyle name="20% - Accent5 2 2 6 3 3" xfId="5238"/>
    <cellStyle name="20% - Accent5 2 2 6 4" xfId="5239"/>
    <cellStyle name="20% - Accent5 2 2 6 4 2" xfId="5240"/>
    <cellStyle name="20% - Accent5 2 2 6 5" xfId="5241"/>
    <cellStyle name="20% - Accent5 2 2 7" xfId="5242"/>
    <cellStyle name="20% - Accent5 2 2 7 2" xfId="5243"/>
    <cellStyle name="20% - Accent5 2 2 7 2 2" xfId="5244"/>
    <cellStyle name="20% - Accent5 2 2 7 2 2 2" xfId="5245"/>
    <cellStyle name="20% - Accent5 2 2 7 2 2 2 2" xfId="5246"/>
    <cellStyle name="20% - Accent5 2 2 7 2 2 3" xfId="5247"/>
    <cellStyle name="20% - Accent5 2 2 7 2 3" xfId="5248"/>
    <cellStyle name="20% - Accent5 2 2 7 2 3 2" xfId="5249"/>
    <cellStyle name="20% - Accent5 2 2 7 2 4" xfId="5250"/>
    <cellStyle name="20% - Accent5 2 2 7 3" xfId="5251"/>
    <cellStyle name="20% - Accent5 2 2 7 3 2" xfId="5252"/>
    <cellStyle name="20% - Accent5 2 2 7 3 2 2" xfId="5253"/>
    <cellStyle name="20% - Accent5 2 2 7 3 3" xfId="5254"/>
    <cellStyle name="20% - Accent5 2 2 7 4" xfId="5255"/>
    <cellStyle name="20% - Accent5 2 2 7 4 2" xfId="5256"/>
    <cellStyle name="20% - Accent5 2 2 7 5" xfId="5257"/>
    <cellStyle name="20% - Accent5 2 2 8" xfId="5258"/>
    <cellStyle name="20% - Accent5 2 2 8 2" xfId="5259"/>
    <cellStyle name="20% - Accent5 2 2 8 2 2" xfId="5260"/>
    <cellStyle name="20% - Accent5 2 2 8 2 2 2" xfId="5261"/>
    <cellStyle name="20% - Accent5 2 2 8 2 2 2 2" xfId="5262"/>
    <cellStyle name="20% - Accent5 2 2 8 2 2 3" xfId="5263"/>
    <cellStyle name="20% - Accent5 2 2 8 2 3" xfId="5264"/>
    <cellStyle name="20% - Accent5 2 2 8 2 3 2" xfId="5265"/>
    <cellStyle name="20% - Accent5 2 2 8 2 4" xfId="5266"/>
    <cellStyle name="20% - Accent5 2 2 8 3" xfId="5267"/>
    <cellStyle name="20% - Accent5 2 2 8 3 2" xfId="5268"/>
    <cellStyle name="20% - Accent5 2 2 8 3 2 2" xfId="5269"/>
    <cellStyle name="20% - Accent5 2 2 8 3 3" xfId="5270"/>
    <cellStyle name="20% - Accent5 2 2 8 4" xfId="5271"/>
    <cellStyle name="20% - Accent5 2 2 8 4 2" xfId="5272"/>
    <cellStyle name="20% - Accent5 2 2 8 5" xfId="5273"/>
    <cellStyle name="20% - Accent5 2 2 9" xfId="5274"/>
    <cellStyle name="20% - Accent5 2 2 9 2" xfId="5275"/>
    <cellStyle name="20% - Accent5 2 2 9 2 2" xfId="5276"/>
    <cellStyle name="20% - Accent5 2 2 9 2 2 2" xfId="5277"/>
    <cellStyle name="20% - Accent5 2 2 9 2 3" xfId="5278"/>
    <cellStyle name="20% - Accent5 2 2 9 3" xfId="5279"/>
    <cellStyle name="20% - Accent5 2 2 9 3 2" xfId="5280"/>
    <cellStyle name="20% - Accent5 2 2 9 4" xfId="5281"/>
    <cellStyle name="20% - Accent5 2 3" xfId="5282"/>
    <cellStyle name="20% - Accent5 2 3 2" xfId="5283"/>
    <cellStyle name="20% - Accent5 2 3 2 2" xfId="5284"/>
    <cellStyle name="20% - Accent5 2 3 2 2 2" xfId="5285"/>
    <cellStyle name="20% - Accent5 2 3 2 2 2 2" xfId="5286"/>
    <cellStyle name="20% - Accent5 2 3 2 2 2 2 2" xfId="5287"/>
    <cellStyle name="20% - Accent5 2 3 2 2 2 3" xfId="5288"/>
    <cellStyle name="20% - Accent5 2 3 2 2 3" xfId="5289"/>
    <cellStyle name="20% - Accent5 2 3 2 2 3 2" xfId="5290"/>
    <cellStyle name="20% - Accent5 2 3 2 2 4" xfId="5291"/>
    <cellStyle name="20% - Accent5 2 3 2 3" xfId="5292"/>
    <cellStyle name="20% - Accent5 2 3 2 3 2" xfId="5293"/>
    <cellStyle name="20% - Accent5 2 3 2 3 2 2" xfId="5294"/>
    <cellStyle name="20% - Accent5 2 3 2 3 3" xfId="5295"/>
    <cellStyle name="20% - Accent5 2 3 2 4" xfId="5296"/>
    <cellStyle name="20% - Accent5 2 3 2 4 2" xfId="5297"/>
    <cellStyle name="20% - Accent5 2 3 2 5" xfId="5298"/>
    <cellStyle name="20% - Accent5 2 3 3" xfId="5299"/>
    <cellStyle name="20% - Accent5 2 3 3 2" xfId="5300"/>
    <cellStyle name="20% - Accent5 2 3 3 2 2" xfId="5301"/>
    <cellStyle name="20% - Accent5 2 3 3 2 2 2" xfId="5302"/>
    <cellStyle name="20% - Accent5 2 3 3 2 2 2 2" xfId="5303"/>
    <cellStyle name="20% - Accent5 2 3 3 2 2 3" xfId="5304"/>
    <cellStyle name="20% - Accent5 2 3 3 2 3" xfId="5305"/>
    <cellStyle name="20% - Accent5 2 3 3 2 3 2" xfId="5306"/>
    <cellStyle name="20% - Accent5 2 3 3 2 4" xfId="5307"/>
    <cellStyle name="20% - Accent5 2 3 3 3" xfId="5308"/>
    <cellStyle name="20% - Accent5 2 3 3 3 2" xfId="5309"/>
    <cellStyle name="20% - Accent5 2 3 3 3 2 2" xfId="5310"/>
    <cellStyle name="20% - Accent5 2 3 3 3 3" xfId="5311"/>
    <cellStyle name="20% - Accent5 2 3 3 4" xfId="5312"/>
    <cellStyle name="20% - Accent5 2 3 3 4 2" xfId="5313"/>
    <cellStyle name="20% - Accent5 2 3 3 5" xfId="5314"/>
    <cellStyle name="20% - Accent5 2 3 4" xfId="5315"/>
    <cellStyle name="20% - Accent5 2 3 4 2" xfId="5316"/>
    <cellStyle name="20% - Accent5 2 3 4 2 2" xfId="5317"/>
    <cellStyle name="20% - Accent5 2 3 4 2 2 2" xfId="5318"/>
    <cellStyle name="20% - Accent5 2 3 4 2 2 2 2" xfId="5319"/>
    <cellStyle name="20% - Accent5 2 3 4 2 2 3" xfId="5320"/>
    <cellStyle name="20% - Accent5 2 3 4 2 3" xfId="5321"/>
    <cellStyle name="20% - Accent5 2 3 4 2 3 2" xfId="5322"/>
    <cellStyle name="20% - Accent5 2 3 4 2 4" xfId="5323"/>
    <cellStyle name="20% - Accent5 2 3 4 3" xfId="5324"/>
    <cellStyle name="20% - Accent5 2 3 4 3 2" xfId="5325"/>
    <cellStyle name="20% - Accent5 2 3 4 3 2 2" xfId="5326"/>
    <cellStyle name="20% - Accent5 2 3 4 3 3" xfId="5327"/>
    <cellStyle name="20% - Accent5 2 3 4 4" xfId="5328"/>
    <cellStyle name="20% - Accent5 2 3 4 4 2" xfId="5329"/>
    <cellStyle name="20% - Accent5 2 3 4 5" xfId="5330"/>
    <cellStyle name="20% - Accent5 2 3 5" xfId="5331"/>
    <cellStyle name="20% - Accent5 2 3 5 2" xfId="5332"/>
    <cellStyle name="20% - Accent5 2 3 5 2 2" xfId="5333"/>
    <cellStyle name="20% - Accent5 2 3 5 2 2 2" xfId="5334"/>
    <cellStyle name="20% - Accent5 2 3 5 2 3" xfId="5335"/>
    <cellStyle name="20% - Accent5 2 3 5 3" xfId="5336"/>
    <cellStyle name="20% - Accent5 2 3 5 3 2" xfId="5337"/>
    <cellStyle name="20% - Accent5 2 3 5 4" xfId="5338"/>
    <cellStyle name="20% - Accent5 2 3 6" xfId="5339"/>
    <cellStyle name="20% - Accent5 2 3 6 2" xfId="5340"/>
    <cellStyle name="20% - Accent5 2 3 6 2 2" xfId="5341"/>
    <cellStyle name="20% - Accent5 2 3 6 3" xfId="5342"/>
    <cellStyle name="20% - Accent5 2 3 7" xfId="5343"/>
    <cellStyle name="20% - Accent5 2 3 7 2" xfId="5344"/>
    <cellStyle name="20% - Accent5 2 3 8" xfId="5345"/>
    <cellStyle name="20% - Accent5 2 4" xfId="5346"/>
    <cellStyle name="20% - Accent5 2 4 2" xfId="5347"/>
    <cellStyle name="20% - Accent5 2 4 2 2" xfId="5348"/>
    <cellStyle name="20% - Accent5 2 4 2 2 2" xfId="5349"/>
    <cellStyle name="20% - Accent5 2 4 2 2 2 2" xfId="5350"/>
    <cellStyle name="20% - Accent5 2 4 2 2 2 2 2" xfId="5351"/>
    <cellStyle name="20% - Accent5 2 4 2 2 2 3" xfId="5352"/>
    <cellStyle name="20% - Accent5 2 4 2 2 3" xfId="5353"/>
    <cellStyle name="20% - Accent5 2 4 2 2 3 2" xfId="5354"/>
    <cellStyle name="20% - Accent5 2 4 2 2 4" xfId="5355"/>
    <cellStyle name="20% - Accent5 2 4 2 3" xfId="5356"/>
    <cellStyle name="20% - Accent5 2 4 2 3 2" xfId="5357"/>
    <cellStyle name="20% - Accent5 2 4 2 3 2 2" xfId="5358"/>
    <cellStyle name="20% - Accent5 2 4 2 3 3" xfId="5359"/>
    <cellStyle name="20% - Accent5 2 4 2 4" xfId="5360"/>
    <cellStyle name="20% - Accent5 2 4 2 4 2" xfId="5361"/>
    <cellStyle name="20% - Accent5 2 4 2 5" xfId="5362"/>
    <cellStyle name="20% - Accent5 2 4 3" xfId="5363"/>
    <cellStyle name="20% - Accent5 2 4 3 2" xfId="5364"/>
    <cellStyle name="20% - Accent5 2 4 3 2 2" xfId="5365"/>
    <cellStyle name="20% - Accent5 2 4 3 2 2 2" xfId="5366"/>
    <cellStyle name="20% - Accent5 2 4 3 2 2 2 2" xfId="5367"/>
    <cellStyle name="20% - Accent5 2 4 3 2 2 3" xfId="5368"/>
    <cellStyle name="20% - Accent5 2 4 3 2 3" xfId="5369"/>
    <cellStyle name="20% - Accent5 2 4 3 2 3 2" xfId="5370"/>
    <cellStyle name="20% - Accent5 2 4 3 2 4" xfId="5371"/>
    <cellStyle name="20% - Accent5 2 4 3 3" xfId="5372"/>
    <cellStyle name="20% - Accent5 2 4 3 3 2" xfId="5373"/>
    <cellStyle name="20% - Accent5 2 4 3 3 2 2" xfId="5374"/>
    <cellStyle name="20% - Accent5 2 4 3 3 3" xfId="5375"/>
    <cellStyle name="20% - Accent5 2 4 3 4" xfId="5376"/>
    <cellStyle name="20% - Accent5 2 4 3 4 2" xfId="5377"/>
    <cellStyle name="20% - Accent5 2 4 3 5" xfId="5378"/>
    <cellStyle name="20% - Accent5 2 4 4" xfId="5379"/>
    <cellStyle name="20% - Accent5 2 4 4 2" xfId="5380"/>
    <cellStyle name="20% - Accent5 2 4 4 2 2" xfId="5381"/>
    <cellStyle name="20% - Accent5 2 4 4 2 2 2" xfId="5382"/>
    <cellStyle name="20% - Accent5 2 4 4 2 2 2 2" xfId="5383"/>
    <cellStyle name="20% - Accent5 2 4 4 2 2 3" xfId="5384"/>
    <cellStyle name="20% - Accent5 2 4 4 2 3" xfId="5385"/>
    <cellStyle name="20% - Accent5 2 4 4 2 3 2" xfId="5386"/>
    <cellStyle name="20% - Accent5 2 4 4 2 4" xfId="5387"/>
    <cellStyle name="20% - Accent5 2 4 4 3" xfId="5388"/>
    <cellStyle name="20% - Accent5 2 4 4 3 2" xfId="5389"/>
    <cellStyle name="20% - Accent5 2 4 4 3 2 2" xfId="5390"/>
    <cellStyle name="20% - Accent5 2 4 4 3 3" xfId="5391"/>
    <cellStyle name="20% - Accent5 2 4 4 4" xfId="5392"/>
    <cellStyle name="20% - Accent5 2 4 4 4 2" xfId="5393"/>
    <cellStyle name="20% - Accent5 2 4 4 5" xfId="5394"/>
    <cellStyle name="20% - Accent5 2 4 5" xfId="5395"/>
    <cellStyle name="20% - Accent5 2 4 5 2" xfId="5396"/>
    <cellStyle name="20% - Accent5 2 4 5 2 2" xfId="5397"/>
    <cellStyle name="20% - Accent5 2 4 5 2 2 2" xfId="5398"/>
    <cellStyle name="20% - Accent5 2 4 5 2 3" xfId="5399"/>
    <cellStyle name="20% - Accent5 2 4 5 3" xfId="5400"/>
    <cellStyle name="20% - Accent5 2 4 5 3 2" xfId="5401"/>
    <cellStyle name="20% - Accent5 2 4 5 4" xfId="5402"/>
    <cellStyle name="20% - Accent5 2 4 6" xfId="5403"/>
    <cellStyle name="20% - Accent5 2 4 6 2" xfId="5404"/>
    <cellStyle name="20% - Accent5 2 4 6 2 2" xfId="5405"/>
    <cellStyle name="20% - Accent5 2 4 6 3" xfId="5406"/>
    <cellStyle name="20% - Accent5 2 4 7" xfId="5407"/>
    <cellStyle name="20% - Accent5 2 4 7 2" xfId="5408"/>
    <cellStyle name="20% - Accent5 2 4 8" xfId="5409"/>
    <cellStyle name="20% - Accent5 2 5" xfId="5410"/>
    <cellStyle name="20% - Accent5 2 5 2" xfId="5411"/>
    <cellStyle name="20% - Accent5 2 5 2 2" xfId="5412"/>
    <cellStyle name="20% - Accent5 2 5 2 2 2" xfId="5413"/>
    <cellStyle name="20% - Accent5 2 5 2 2 2 2" xfId="5414"/>
    <cellStyle name="20% - Accent5 2 5 2 2 2 2 2" xfId="5415"/>
    <cellStyle name="20% - Accent5 2 5 2 2 2 3" xfId="5416"/>
    <cellStyle name="20% - Accent5 2 5 2 2 3" xfId="5417"/>
    <cellStyle name="20% - Accent5 2 5 2 2 3 2" xfId="5418"/>
    <cellStyle name="20% - Accent5 2 5 2 2 4" xfId="5419"/>
    <cellStyle name="20% - Accent5 2 5 2 3" xfId="5420"/>
    <cellStyle name="20% - Accent5 2 5 2 3 2" xfId="5421"/>
    <cellStyle name="20% - Accent5 2 5 2 3 2 2" xfId="5422"/>
    <cellStyle name="20% - Accent5 2 5 2 3 3" xfId="5423"/>
    <cellStyle name="20% - Accent5 2 5 2 4" xfId="5424"/>
    <cellStyle name="20% - Accent5 2 5 2 4 2" xfId="5425"/>
    <cellStyle name="20% - Accent5 2 5 2 5" xfId="5426"/>
    <cellStyle name="20% - Accent5 2 5 3" xfId="5427"/>
    <cellStyle name="20% - Accent5 2 5 3 2" xfId="5428"/>
    <cellStyle name="20% - Accent5 2 5 3 2 2" xfId="5429"/>
    <cellStyle name="20% - Accent5 2 5 3 2 2 2" xfId="5430"/>
    <cellStyle name="20% - Accent5 2 5 3 2 2 2 2" xfId="5431"/>
    <cellStyle name="20% - Accent5 2 5 3 2 2 3" xfId="5432"/>
    <cellStyle name="20% - Accent5 2 5 3 2 3" xfId="5433"/>
    <cellStyle name="20% - Accent5 2 5 3 2 3 2" xfId="5434"/>
    <cellStyle name="20% - Accent5 2 5 3 2 4" xfId="5435"/>
    <cellStyle name="20% - Accent5 2 5 3 3" xfId="5436"/>
    <cellStyle name="20% - Accent5 2 5 3 3 2" xfId="5437"/>
    <cellStyle name="20% - Accent5 2 5 3 3 2 2" xfId="5438"/>
    <cellStyle name="20% - Accent5 2 5 3 3 3" xfId="5439"/>
    <cellStyle name="20% - Accent5 2 5 3 4" xfId="5440"/>
    <cellStyle name="20% - Accent5 2 5 3 4 2" xfId="5441"/>
    <cellStyle name="20% - Accent5 2 5 3 5" xfId="5442"/>
    <cellStyle name="20% - Accent5 2 5 4" xfId="5443"/>
    <cellStyle name="20% - Accent5 2 5 4 2" xfId="5444"/>
    <cellStyle name="20% - Accent5 2 5 4 2 2" xfId="5445"/>
    <cellStyle name="20% - Accent5 2 5 4 2 2 2" xfId="5446"/>
    <cellStyle name="20% - Accent5 2 5 4 2 2 2 2" xfId="5447"/>
    <cellStyle name="20% - Accent5 2 5 4 2 2 3" xfId="5448"/>
    <cellStyle name="20% - Accent5 2 5 4 2 3" xfId="5449"/>
    <cellStyle name="20% - Accent5 2 5 4 2 3 2" xfId="5450"/>
    <cellStyle name="20% - Accent5 2 5 4 2 4" xfId="5451"/>
    <cellStyle name="20% - Accent5 2 5 4 3" xfId="5452"/>
    <cellStyle name="20% - Accent5 2 5 4 3 2" xfId="5453"/>
    <cellStyle name="20% - Accent5 2 5 4 3 2 2" xfId="5454"/>
    <cellStyle name="20% - Accent5 2 5 4 3 3" xfId="5455"/>
    <cellStyle name="20% - Accent5 2 5 4 4" xfId="5456"/>
    <cellStyle name="20% - Accent5 2 5 4 4 2" xfId="5457"/>
    <cellStyle name="20% - Accent5 2 5 4 5" xfId="5458"/>
    <cellStyle name="20% - Accent5 2 5 5" xfId="5459"/>
    <cellStyle name="20% - Accent5 2 5 5 2" xfId="5460"/>
    <cellStyle name="20% - Accent5 2 5 5 2 2" xfId="5461"/>
    <cellStyle name="20% - Accent5 2 5 5 2 2 2" xfId="5462"/>
    <cellStyle name="20% - Accent5 2 5 5 2 3" xfId="5463"/>
    <cellStyle name="20% - Accent5 2 5 5 3" xfId="5464"/>
    <cellStyle name="20% - Accent5 2 5 5 3 2" xfId="5465"/>
    <cellStyle name="20% - Accent5 2 5 5 4" xfId="5466"/>
    <cellStyle name="20% - Accent5 2 5 6" xfId="5467"/>
    <cellStyle name="20% - Accent5 2 5 6 2" xfId="5468"/>
    <cellStyle name="20% - Accent5 2 5 6 2 2" xfId="5469"/>
    <cellStyle name="20% - Accent5 2 5 6 3" xfId="5470"/>
    <cellStyle name="20% - Accent5 2 5 7" xfId="5471"/>
    <cellStyle name="20% - Accent5 2 5 7 2" xfId="5472"/>
    <cellStyle name="20% - Accent5 2 5 8" xfId="5473"/>
    <cellStyle name="20% - Accent5 2 6" xfId="5474"/>
    <cellStyle name="20% - Accent5 2 6 2" xfId="5475"/>
    <cellStyle name="20% - Accent5 2 6 2 2" xfId="5476"/>
    <cellStyle name="20% - Accent5 2 6 2 2 2" xfId="5477"/>
    <cellStyle name="20% - Accent5 2 6 2 2 2 2" xfId="5478"/>
    <cellStyle name="20% - Accent5 2 6 2 2 2 2 2" xfId="5479"/>
    <cellStyle name="20% - Accent5 2 6 2 2 2 3" xfId="5480"/>
    <cellStyle name="20% - Accent5 2 6 2 2 3" xfId="5481"/>
    <cellStyle name="20% - Accent5 2 6 2 2 3 2" xfId="5482"/>
    <cellStyle name="20% - Accent5 2 6 2 2 4" xfId="5483"/>
    <cellStyle name="20% - Accent5 2 6 2 3" xfId="5484"/>
    <cellStyle name="20% - Accent5 2 6 2 3 2" xfId="5485"/>
    <cellStyle name="20% - Accent5 2 6 2 3 2 2" xfId="5486"/>
    <cellStyle name="20% - Accent5 2 6 2 3 3" xfId="5487"/>
    <cellStyle name="20% - Accent5 2 6 2 4" xfId="5488"/>
    <cellStyle name="20% - Accent5 2 6 2 4 2" xfId="5489"/>
    <cellStyle name="20% - Accent5 2 6 2 5" xfId="5490"/>
    <cellStyle name="20% - Accent5 2 6 3" xfId="5491"/>
    <cellStyle name="20% - Accent5 2 6 3 2" xfId="5492"/>
    <cellStyle name="20% - Accent5 2 6 3 2 2" xfId="5493"/>
    <cellStyle name="20% - Accent5 2 6 3 2 2 2" xfId="5494"/>
    <cellStyle name="20% - Accent5 2 6 3 2 2 2 2" xfId="5495"/>
    <cellStyle name="20% - Accent5 2 6 3 2 2 3" xfId="5496"/>
    <cellStyle name="20% - Accent5 2 6 3 2 3" xfId="5497"/>
    <cellStyle name="20% - Accent5 2 6 3 2 3 2" xfId="5498"/>
    <cellStyle name="20% - Accent5 2 6 3 2 4" xfId="5499"/>
    <cellStyle name="20% - Accent5 2 6 3 3" xfId="5500"/>
    <cellStyle name="20% - Accent5 2 6 3 3 2" xfId="5501"/>
    <cellStyle name="20% - Accent5 2 6 3 3 2 2" xfId="5502"/>
    <cellStyle name="20% - Accent5 2 6 3 3 3" xfId="5503"/>
    <cellStyle name="20% - Accent5 2 6 3 4" xfId="5504"/>
    <cellStyle name="20% - Accent5 2 6 3 4 2" xfId="5505"/>
    <cellStyle name="20% - Accent5 2 6 3 5" xfId="5506"/>
    <cellStyle name="20% - Accent5 2 6 4" xfId="5507"/>
    <cellStyle name="20% - Accent5 2 6 4 2" xfId="5508"/>
    <cellStyle name="20% - Accent5 2 6 4 2 2" xfId="5509"/>
    <cellStyle name="20% - Accent5 2 6 4 2 2 2" xfId="5510"/>
    <cellStyle name="20% - Accent5 2 6 4 2 2 2 2" xfId="5511"/>
    <cellStyle name="20% - Accent5 2 6 4 2 2 3" xfId="5512"/>
    <cellStyle name="20% - Accent5 2 6 4 2 3" xfId="5513"/>
    <cellStyle name="20% - Accent5 2 6 4 2 3 2" xfId="5514"/>
    <cellStyle name="20% - Accent5 2 6 4 2 4" xfId="5515"/>
    <cellStyle name="20% - Accent5 2 6 4 3" xfId="5516"/>
    <cellStyle name="20% - Accent5 2 6 4 3 2" xfId="5517"/>
    <cellStyle name="20% - Accent5 2 6 4 3 2 2" xfId="5518"/>
    <cellStyle name="20% - Accent5 2 6 4 3 3" xfId="5519"/>
    <cellStyle name="20% - Accent5 2 6 4 4" xfId="5520"/>
    <cellStyle name="20% - Accent5 2 6 4 4 2" xfId="5521"/>
    <cellStyle name="20% - Accent5 2 6 4 5" xfId="5522"/>
    <cellStyle name="20% - Accent5 2 6 5" xfId="5523"/>
    <cellStyle name="20% - Accent5 2 6 5 2" xfId="5524"/>
    <cellStyle name="20% - Accent5 2 6 5 2 2" xfId="5525"/>
    <cellStyle name="20% - Accent5 2 6 5 2 2 2" xfId="5526"/>
    <cellStyle name="20% - Accent5 2 6 5 2 3" xfId="5527"/>
    <cellStyle name="20% - Accent5 2 6 5 3" xfId="5528"/>
    <cellStyle name="20% - Accent5 2 6 5 3 2" xfId="5529"/>
    <cellStyle name="20% - Accent5 2 6 5 4" xfId="5530"/>
    <cellStyle name="20% - Accent5 2 6 6" xfId="5531"/>
    <cellStyle name="20% - Accent5 2 6 6 2" xfId="5532"/>
    <cellStyle name="20% - Accent5 2 6 6 2 2" xfId="5533"/>
    <cellStyle name="20% - Accent5 2 6 6 3" xfId="5534"/>
    <cellStyle name="20% - Accent5 2 6 7" xfId="5535"/>
    <cellStyle name="20% - Accent5 2 6 7 2" xfId="5536"/>
    <cellStyle name="20% - Accent5 2 6 8" xfId="5537"/>
    <cellStyle name="20% - Accent5 2 7" xfId="5538"/>
    <cellStyle name="20% - Accent5 2 7 2" xfId="5539"/>
    <cellStyle name="20% - Accent5 2 7 2 2" xfId="5540"/>
    <cellStyle name="20% - Accent5 2 7 2 2 2" xfId="5541"/>
    <cellStyle name="20% - Accent5 2 7 2 2 2 2" xfId="5542"/>
    <cellStyle name="20% - Accent5 2 7 2 2 3" xfId="5543"/>
    <cellStyle name="20% - Accent5 2 7 2 3" xfId="5544"/>
    <cellStyle name="20% - Accent5 2 7 2 3 2" xfId="5545"/>
    <cellStyle name="20% - Accent5 2 7 2 4" xfId="5546"/>
    <cellStyle name="20% - Accent5 2 7 3" xfId="5547"/>
    <cellStyle name="20% - Accent5 2 7 3 2" xfId="5548"/>
    <cellStyle name="20% - Accent5 2 7 3 2 2" xfId="5549"/>
    <cellStyle name="20% - Accent5 2 7 3 3" xfId="5550"/>
    <cellStyle name="20% - Accent5 2 7 4" xfId="5551"/>
    <cellStyle name="20% - Accent5 2 7 4 2" xfId="5552"/>
    <cellStyle name="20% - Accent5 2 7 5" xfId="5553"/>
    <cellStyle name="20% - Accent5 2 8" xfId="5554"/>
    <cellStyle name="20% - Accent5 2 8 2" xfId="5555"/>
    <cellStyle name="20% - Accent5 2 8 2 2" xfId="5556"/>
    <cellStyle name="20% - Accent5 2 8 2 2 2" xfId="5557"/>
    <cellStyle name="20% - Accent5 2 8 2 2 2 2" xfId="5558"/>
    <cellStyle name="20% - Accent5 2 8 2 2 3" xfId="5559"/>
    <cellStyle name="20% - Accent5 2 8 2 3" xfId="5560"/>
    <cellStyle name="20% - Accent5 2 8 2 3 2" xfId="5561"/>
    <cellStyle name="20% - Accent5 2 8 2 4" xfId="5562"/>
    <cellStyle name="20% - Accent5 2 8 3" xfId="5563"/>
    <cellStyle name="20% - Accent5 2 8 3 2" xfId="5564"/>
    <cellStyle name="20% - Accent5 2 8 3 2 2" xfId="5565"/>
    <cellStyle name="20% - Accent5 2 8 3 3" xfId="5566"/>
    <cellStyle name="20% - Accent5 2 8 4" xfId="5567"/>
    <cellStyle name="20% - Accent5 2 8 4 2" xfId="5568"/>
    <cellStyle name="20% - Accent5 2 8 5" xfId="5569"/>
    <cellStyle name="20% - Accent5 2 9" xfId="5570"/>
    <cellStyle name="20% - Accent5 2 9 2" xfId="5571"/>
    <cellStyle name="20% - Accent5 2 9 2 2" xfId="5572"/>
    <cellStyle name="20% - Accent5 2 9 2 2 2" xfId="5573"/>
    <cellStyle name="20% - Accent5 2 9 2 2 2 2" xfId="5574"/>
    <cellStyle name="20% - Accent5 2 9 2 2 3" xfId="5575"/>
    <cellStyle name="20% - Accent5 2 9 2 3" xfId="5576"/>
    <cellStyle name="20% - Accent5 2 9 2 3 2" xfId="5577"/>
    <cellStyle name="20% - Accent5 2 9 2 4" xfId="5578"/>
    <cellStyle name="20% - Accent5 2 9 3" xfId="5579"/>
    <cellStyle name="20% - Accent5 2 9 3 2" xfId="5580"/>
    <cellStyle name="20% - Accent5 2 9 3 2 2" xfId="5581"/>
    <cellStyle name="20% - Accent5 2 9 3 3" xfId="5582"/>
    <cellStyle name="20% - Accent5 2 9 4" xfId="5583"/>
    <cellStyle name="20% - Accent5 2 9 4 2" xfId="5584"/>
    <cellStyle name="20% - Accent5 2 9 5" xfId="5585"/>
    <cellStyle name="20% - Accent5 2_CED 2011 Version 6 Reports" xfId="5586"/>
    <cellStyle name="20% - Accent5 20" xfId="5587"/>
    <cellStyle name="20% - Accent5 21" xfId="5588"/>
    <cellStyle name="20% - Accent5 22" xfId="5589"/>
    <cellStyle name="20% - Accent5 23" xfId="5590"/>
    <cellStyle name="20% - Accent5 24" xfId="5591"/>
    <cellStyle name="20% - Accent5 25" xfId="5592"/>
    <cellStyle name="20% - Accent5 26" xfId="5593"/>
    <cellStyle name="20% - Accent5 27" xfId="5594"/>
    <cellStyle name="20% - Accent5 28" xfId="5595"/>
    <cellStyle name="20% - Accent5 29" xfId="5596"/>
    <cellStyle name="20% - Accent5 3" xfId="5597"/>
    <cellStyle name="20% - Accent5 3 10" xfId="5598"/>
    <cellStyle name="20% - Accent5 3 11" xfId="5599"/>
    <cellStyle name="20% - Accent5 3 12" xfId="5600"/>
    <cellStyle name="20% - Accent5 3 13" xfId="5601"/>
    <cellStyle name="20% - Accent5 3 2" xfId="5602"/>
    <cellStyle name="20% - Accent5 3 2 2" xfId="5603"/>
    <cellStyle name="20% - Accent5 3 2 2 2" xfId="5604"/>
    <cellStyle name="20% - Accent5 3 2 2 2 2" xfId="5605"/>
    <cellStyle name="20% - Accent5 3 2 2 2 2 2" xfId="5606"/>
    <cellStyle name="20% - Accent5 3 2 2 2 3" xfId="5607"/>
    <cellStyle name="20% - Accent5 3 2 2 3" xfId="5608"/>
    <cellStyle name="20% - Accent5 3 2 2 3 2" xfId="5609"/>
    <cellStyle name="20% - Accent5 3 2 2 4" xfId="5610"/>
    <cellStyle name="20% - Accent5 3 2 3" xfId="5611"/>
    <cellStyle name="20% - Accent5 3 2 3 2" xfId="5612"/>
    <cellStyle name="20% - Accent5 3 2 3 2 2" xfId="5613"/>
    <cellStyle name="20% - Accent5 3 2 3 3" xfId="5614"/>
    <cellStyle name="20% - Accent5 3 2 4" xfId="5615"/>
    <cellStyle name="20% - Accent5 3 2 4 2" xfId="5616"/>
    <cellStyle name="20% - Accent5 3 2 5" xfId="5617"/>
    <cellStyle name="20% - Accent5 3 3" xfId="5618"/>
    <cellStyle name="20% - Accent5 3 3 2" xfId="5619"/>
    <cellStyle name="20% - Accent5 3 3 2 2" xfId="5620"/>
    <cellStyle name="20% - Accent5 3 3 2 2 2" xfId="5621"/>
    <cellStyle name="20% - Accent5 3 3 2 2 2 2" xfId="5622"/>
    <cellStyle name="20% - Accent5 3 3 2 2 3" xfId="5623"/>
    <cellStyle name="20% - Accent5 3 3 2 3" xfId="5624"/>
    <cellStyle name="20% - Accent5 3 3 2 3 2" xfId="5625"/>
    <cellStyle name="20% - Accent5 3 3 2 4" xfId="5626"/>
    <cellStyle name="20% - Accent5 3 3 3" xfId="5627"/>
    <cellStyle name="20% - Accent5 3 3 3 2" xfId="5628"/>
    <cellStyle name="20% - Accent5 3 3 3 2 2" xfId="5629"/>
    <cellStyle name="20% - Accent5 3 3 3 3" xfId="5630"/>
    <cellStyle name="20% - Accent5 3 3 4" xfId="5631"/>
    <cellStyle name="20% - Accent5 3 3 4 2" xfId="5632"/>
    <cellStyle name="20% - Accent5 3 3 5" xfId="5633"/>
    <cellStyle name="20% - Accent5 3 4" xfId="5634"/>
    <cellStyle name="20% - Accent5 3 4 2" xfId="5635"/>
    <cellStyle name="20% - Accent5 3 4 2 2" xfId="5636"/>
    <cellStyle name="20% - Accent5 3 4 2 2 2" xfId="5637"/>
    <cellStyle name="20% - Accent5 3 4 2 2 2 2" xfId="5638"/>
    <cellStyle name="20% - Accent5 3 4 2 2 3" xfId="5639"/>
    <cellStyle name="20% - Accent5 3 4 2 3" xfId="5640"/>
    <cellStyle name="20% - Accent5 3 4 2 3 2" xfId="5641"/>
    <cellStyle name="20% - Accent5 3 4 2 4" xfId="5642"/>
    <cellStyle name="20% - Accent5 3 4 3" xfId="5643"/>
    <cellStyle name="20% - Accent5 3 4 3 2" xfId="5644"/>
    <cellStyle name="20% - Accent5 3 4 3 2 2" xfId="5645"/>
    <cellStyle name="20% - Accent5 3 4 3 3" xfId="5646"/>
    <cellStyle name="20% - Accent5 3 4 4" xfId="5647"/>
    <cellStyle name="20% - Accent5 3 4 4 2" xfId="5648"/>
    <cellStyle name="20% - Accent5 3 4 5" xfId="5649"/>
    <cellStyle name="20% - Accent5 3 5" xfId="5650"/>
    <cellStyle name="20% - Accent5 3 5 2" xfId="5651"/>
    <cellStyle name="20% - Accent5 3 5 2 2" xfId="5652"/>
    <cellStyle name="20% - Accent5 3 5 2 2 2" xfId="5653"/>
    <cellStyle name="20% - Accent5 3 5 2 3" xfId="5654"/>
    <cellStyle name="20% - Accent5 3 5 3" xfId="5655"/>
    <cellStyle name="20% - Accent5 3 5 3 2" xfId="5656"/>
    <cellStyle name="20% - Accent5 3 5 4" xfId="5657"/>
    <cellStyle name="20% - Accent5 3 6" xfId="5658"/>
    <cellStyle name="20% - Accent5 3 6 2" xfId="5659"/>
    <cellStyle name="20% - Accent5 3 6 2 2" xfId="5660"/>
    <cellStyle name="20% - Accent5 3 6 3" xfId="5661"/>
    <cellStyle name="20% - Accent5 3 7" xfId="5662"/>
    <cellStyle name="20% - Accent5 3 7 2" xfId="5663"/>
    <cellStyle name="20% - Accent5 3 8" xfId="5664"/>
    <cellStyle name="20% - Accent5 3 9" xfId="5665"/>
    <cellStyle name="20% - Accent5 30" xfId="5666"/>
    <cellStyle name="20% - Accent5 31" xfId="5667"/>
    <cellStyle name="20% - Accent5 32" xfId="5668"/>
    <cellStyle name="20% - Accent5 33" xfId="5669"/>
    <cellStyle name="20% - Accent5 34" xfId="5670"/>
    <cellStyle name="20% - Accent5 35" xfId="5671"/>
    <cellStyle name="20% - Accent5 36" xfId="5672"/>
    <cellStyle name="20% - Accent5 37" xfId="5673"/>
    <cellStyle name="20% - Accent5 38" xfId="5674"/>
    <cellStyle name="20% - Accent5 39" xfId="5675"/>
    <cellStyle name="20% - Accent5 4" xfId="5676"/>
    <cellStyle name="20% - Accent5 4 2" xfId="5677"/>
    <cellStyle name="20% - Accent5 4 2 2" xfId="5678"/>
    <cellStyle name="20% - Accent5 4 2 2 2" xfId="5679"/>
    <cellStyle name="20% - Accent5 4 2 3" xfId="5680"/>
    <cellStyle name="20% - Accent5 4 3" xfId="5681"/>
    <cellStyle name="20% - Accent5 4 3 2" xfId="5682"/>
    <cellStyle name="20% - Accent5 4 3 2 2" xfId="5683"/>
    <cellStyle name="20% - Accent5 4 3 3" xfId="5684"/>
    <cellStyle name="20% - Accent5 4 4" xfId="5685"/>
    <cellStyle name="20% - Accent5 4 4 2" xfId="5686"/>
    <cellStyle name="20% - Accent5 4 4 2 2" xfId="5687"/>
    <cellStyle name="20% - Accent5 4 4 3" xfId="5688"/>
    <cellStyle name="20% - Accent5 4 5" xfId="5689"/>
    <cellStyle name="20% - Accent5 4 5 2" xfId="5690"/>
    <cellStyle name="20% - Accent5 4 6" xfId="5691"/>
    <cellStyle name="20% - Accent5 40" xfId="5692"/>
    <cellStyle name="20% - Accent5 41" xfId="5693"/>
    <cellStyle name="20% - Accent5 42" xfId="5694"/>
    <cellStyle name="20% - Accent5 43" xfId="5695"/>
    <cellStyle name="20% - Accent5 44" xfId="5696"/>
    <cellStyle name="20% - Accent5 45" xfId="5697"/>
    <cellStyle name="20% - Accent5 46" xfId="5698"/>
    <cellStyle name="20% - Accent5 47" xfId="5699"/>
    <cellStyle name="20% - Accent5 48" xfId="5700"/>
    <cellStyle name="20% - Accent5 49" xfId="5701"/>
    <cellStyle name="20% - Accent5 5" xfId="5702"/>
    <cellStyle name="20% - Accent5 5 2" xfId="5703"/>
    <cellStyle name="20% - Accent5 5 2 2" xfId="5704"/>
    <cellStyle name="20% - Accent5 5 2 2 2" xfId="5705"/>
    <cellStyle name="20% - Accent5 5 2 3" xfId="5706"/>
    <cellStyle name="20% - Accent5 5 3" xfId="5707"/>
    <cellStyle name="20% - Accent5 5 3 2" xfId="5708"/>
    <cellStyle name="20% - Accent5 5 3 2 2" xfId="5709"/>
    <cellStyle name="20% - Accent5 5 3 3" xfId="5710"/>
    <cellStyle name="20% - Accent5 5 4" xfId="5711"/>
    <cellStyle name="20% - Accent5 5 4 2" xfId="5712"/>
    <cellStyle name="20% - Accent5 5 4 2 2" xfId="5713"/>
    <cellStyle name="20% - Accent5 5 4 3" xfId="5714"/>
    <cellStyle name="20% - Accent5 5 5" xfId="5715"/>
    <cellStyle name="20% - Accent5 5 5 2" xfId="5716"/>
    <cellStyle name="20% - Accent5 5 6" xfId="5717"/>
    <cellStyle name="20% - Accent5 5 7" xfId="5718"/>
    <cellStyle name="20% - Accent5 50" xfId="5719"/>
    <cellStyle name="20% - Accent5 51" xfId="5720"/>
    <cellStyle name="20% - Accent5 52" xfId="5721"/>
    <cellStyle name="20% - Accent5 53" xfId="5722"/>
    <cellStyle name="20% - Accent5 54" xfId="5723"/>
    <cellStyle name="20% - Accent5 55" xfId="5724"/>
    <cellStyle name="20% - Accent5 56" xfId="5725"/>
    <cellStyle name="20% - Accent5 57" xfId="5726"/>
    <cellStyle name="20% - Accent5 58" xfId="5727"/>
    <cellStyle name="20% - Accent5 59" xfId="5728"/>
    <cellStyle name="20% - Accent5 6" xfId="5729"/>
    <cellStyle name="20% - Accent5 6 2" xfId="5730"/>
    <cellStyle name="20% - Accent5 6 2 2" xfId="5731"/>
    <cellStyle name="20% - Accent5 6 2 2 2" xfId="5732"/>
    <cellStyle name="20% - Accent5 6 2 3" xfId="5733"/>
    <cellStyle name="20% - Accent5 6 3" xfId="5734"/>
    <cellStyle name="20% - Accent5 6 3 2" xfId="5735"/>
    <cellStyle name="20% - Accent5 6 3 2 2" xfId="5736"/>
    <cellStyle name="20% - Accent5 6 3 3" xfId="5737"/>
    <cellStyle name="20% - Accent5 6 4" xfId="5738"/>
    <cellStyle name="20% - Accent5 6 4 2" xfId="5739"/>
    <cellStyle name="20% - Accent5 6 4 2 2" xfId="5740"/>
    <cellStyle name="20% - Accent5 6 4 3" xfId="5741"/>
    <cellStyle name="20% - Accent5 6 5" xfId="5742"/>
    <cellStyle name="20% - Accent5 6 5 2" xfId="5743"/>
    <cellStyle name="20% - Accent5 6 6" xfId="5744"/>
    <cellStyle name="20% - Accent5 60" xfId="5745"/>
    <cellStyle name="20% - Accent5 61" xfId="5746"/>
    <cellStyle name="20% - Accent5 62" xfId="5747"/>
    <cellStyle name="20% - Accent5 63" xfId="5748"/>
    <cellStyle name="20% - Accent5 64" xfId="5749"/>
    <cellStyle name="20% - Accent5 65" xfId="5750"/>
    <cellStyle name="20% - Accent5 66" xfId="5751"/>
    <cellStyle name="20% - Accent5 67" xfId="5752"/>
    <cellStyle name="20% - Accent5 68" xfId="5753"/>
    <cellStyle name="20% - Accent5 69" xfId="5754"/>
    <cellStyle name="20% - Accent5 7" xfId="5755"/>
    <cellStyle name="20% - Accent5 7 2" xfId="5756"/>
    <cellStyle name="20% - Accent5 7 2 2" xfId="5757"/>
    <cellStyle name="20% - Accent5 7 3" xfId="5758"/>
    <cellStyle name="20% - Accent5 7 4" xfId="5759"/>
    <cellStyle name="20% - Accent5 70" xfId="5760"/>
    <cellStyle name="20% - Accent5 71" xfId="5761"/>
    <cellStyle name="20% - Accent5 72" xfId="5762"/>
    <cellStyle name="20% - Accent5 73" xfId="5763"/>
    <cellStyle name="20% - Accent5 74" xfId="5764"/>
    <cellStyle name="20% - Accent5 75" xfId="5765"/>
    <cellStyle name="20% - Accent5 76" xfId="5766"/>
    <cellStyle name="20% - Accent5 77" xfId="5767"/>
    <cellStyle name="20% - Accent5 78" xfId="5768"/>
    <cellStyle name="20% - Accent5 79" xfId="5769"/>
    <cellStyle name="20% - Accent5 8" xfId="5770"/>
    <cellStyle name="20% - Accent5 8 2" xfId="5771"/>
    <cellStyle name="20% - Accent5 8 2 2" xfId="5772"/>
    <cellStyle name="20% - Accent5 8 3" xfId="5773"/>
    <cellStyle name="20% - Accent5 8 4" xfId="5774"/>
    <cellStyle name="20% - Accent5 80" xfId="5775"/>
    <cellStyle name="20% - Accent5 81" xfId="5776"/>
    <cellStyle name="20% - Accent5 82" xfId="5777"/>
    <cellStyle name="20% - Accent5 83" xfId="5778"/>
    <cellStyle name="20% - Accent5 84" xfId="5779"/>
    <cellStyle name="20% - Accent5 85" xfId="5780"/>
    <cellStyle name="20% - Accent5 86" xfId="5781"/>
    <cellStyle name="20% - Accent5 87" xfId="5782"/>
    <cellStyle name="20% - Accent5 88" xfId="5783"/>
    <cellStyle name="20% - Accent5 89" xfId="5784"/>
    <cellStyle name="20% - Accent5 9" xfId="5785"/>
    <cellStyle name="20% - Accent5 9 2" xfId="5786"/>
    <cellStyle name="20% - Accent5 9 2 2" xfId="5787"/>
    <cellStyle name="20% - Accent5 9 3" xfId="5788"/>
    <cellStyle name="20% - Accent5 9 4" xfId="5789"/>
    <cellStyle name="20% - Accent5 90" xfId="5790"/>
    <cellStyle name="20% - Accent5 91" xfId="5791"/>
    <cellStyle name="20% - Accent5 92" xfId="5792"/>
    <cellStyle name="20% - Accent5 93" xfId="5793"/>
    <cellStyle name="20% - Accent5 94" xfId="5794"/>
    <cellStyle name="20% - Accent5 95" xfId="5795"/>
    <cellStyle name="20% - Accent5 96" xfId="5796"/>
    <cellStyle name="20% - Accent5 97" xfId="5797"/>
    <cellStyle name="20% - Accent6 10" xfId="5798"/>
    <cellStyle name="20% - Accent6 10 2" xfId="5799"/>
    <cellStyle name="20% - Accent6 10 3" xfId="5800"/>
    <cellStyle name="20% - Accent6 10 4" xfId="5801"/>
    <cellStyle name="20% - Accent6 11" xfId="5802"/>
    <cellStyle name="20% - Accent6 11 2" xfId="5803"/>
    <cellStyle name="20% - Accent6 11 3" xfId="5804"/>
    <cellStyle name="20% - Accent6 11 4" xfId="5805"/>
    <cellStyle name="20% - Accent6 12" xfId="5806"/>
    <cellStyle name="20% - Accent6 12 2" xfId="5807"/>
    <cellStyle name="20% - Accent6 12 3" xfId="5808"/>
    <cellStyle name="20% - Accent6 12 4" xfId="5809"/>
    <cellStyle name="20% - Accent6 13" xfId="5810"/>
    <cellStyle name="20% - Accent6 14" xfId="5811"/>
    <cellStyle name="20% - Accent6 15" xfId="5812"/>
    <cellStyle name="20% - Accent6 16" xfId="5813"/>
    <cellStyle name="20% - Accent6 17" xfId="5814"/>
    <cellStyle name="20% - Accent6 18" xfId="5815"/>
    <cellStyle name="20% - Accent6 19" xfId="5816"/>
    <cellStyle name="20% - Accent6 2" xfId="5817"/>
    <cellStyle name="20% - Accent6 2 10" xfId="5818"/>
    <cellStyle name="20% - Accent6 2 10 2" xfId="5819"/>
    <cellStyle name="20% - Accent6 2 10 2 2" xfId="5820"/>
    <cellStyle name="20% - Accent6 2 10 2 2 2" xfId="5821"/>
    <cellStyle name="20% - Accent6 2 10 2 3" xfId="5822"/>
    <cellStyle name="20% - Accent6 2 10 3" xfId="5823"/>
    <cellStyle name="20% - Accent6 2 10 3 2" xfId="5824"/>
    <cellStyle name="20% - Accent6 2 10 4" xfId="5825"/>
    <cellStyle name="20% - Accent6 2 11" xfId="5826"/>
    <cellStyle name="20% - Accent6 2 11 2" xfId="5827"/>
    <cellStyle name="20% - Accent6 2 11 2 2" xfId="5828"/>
    <cellStyle name="20% - Accent6 2 11 3" xfId="5829"/>
    <cellStyle name="20% - Accent6 2 12" xfId="5830"/>
    <cellStyle name="20% - Accent6 2 12 2" xfId="5831"/>
    <cellStyle name="20% - Accent6 2 13" xfId="5832"/>
    <cellStyle name="20% - Accent6 2 14" xfId="5833"/>
    <cellStyle name="20% - Accent6 2 15" xfId="5834"/>
    <cellStyle name="20% - Accent6 2 2" xfId="5835"/>
    <cellStyle name="20% - Accent6 2 2 10" xfId="5836"/>
    <cellStyle name="20% - Accent6 2 2 10 2" xfId="5837"/>
    <cellStyle name="20% - Accent6 2 2 10 2 2" xfId="5838"/>
    <cellStyle name="20% - Accent6 2 2 10 3" xfId="5839"/>
    <cellStyle name="20% - Accent6 2 2 11" xfId="5840"/>
    <cellStyle name="20% - Accent6 2 2 11 2" xfId="5841"/>
    <cellStyle name="20% - Accent6 2 2 12" xfId="5842"/>
    <cellStyle name="20% - Accent6 2 2 2" xfId="5843"/>
    <cellStyle name="20% - Accent6 2 2 2 2" xfId="5844"/>
    <cellStyle name="20% - Accent6 2 2 2 2 2" xfId="5845"/>
    <cellStyle name="20% - Accent6 2 2 2 2 2 2" xfId="5846"/>
    <cellStyle name="20% - Accent6 2 2 2 2 2 2 2" xfId="5847"/>
    <cellStyle name="20% - Accent6 2 2 2 2 2 2 2 2" xfId="5848"/>
    <cellStyle name="20% - Accent6 2 2 2 2 2 2 3" xfId="5849"/>
    <cellStyle name="20% - Accent6 2 2 2 2 2 3" xfId="5850"/>
    <cellStyle name="20% - Accent6 2 2 2 2 2 3 2" xfId="5851"/>
    <cellStyle name="20% - Accent6 2 2 2 2 2 4" xfId="5852"/>
    <cellStyle name="20% - Accent6 2 2 2 2 3" xfId="5853"/>
    <cellStyle name="20% - Accent6 2 2 2 2 3 2" xfId="5854"/>
    <cellStyle name="20% - Accent6 2 2 2 2 3 2 2" xfId="5855"/>
    <cellStyle name="20% - Accent6 2 2 2 2 3 3" xfId="5856"/>
    <cellStyle name="20% - Accent6 2 2 2 2 4" xfId="5857"/>
    <cellStyle name="20% - Accent6 2 2 2 2 4 2" xfId="5858"/>
    <cellStyle name="20% - Accent6 2 2 2 2 5" xfId="5859"/>
    <cellStyle name="20% - Accent6 2 2 2 3" xfId="5860"/>
    <cellStyle name="20% - Accent6 2 2 2 3 2" xfId="5861"/>
    <cellStyle name="20% - Accent6 2 2 2 3 2 2" xfId="5862"/>
    <cellStyle name="20% - Accent6 2 2 2 3 2 2 2" xfId="5863"/>
    <cellStyle name="20% - Accent6 2 2 2 3 2 2 2 2" xfId="5864"/>
    <cellStyle name="20% - Accent6 2 2 2 3 2 2 3" xfId="5865"/>
    <cellStyle name="20% - Accent6 2 2 2 3 2 3" xfId="5866"/>
    <cellStyle name="20% - Accent6 2 2 2 3 2 3 2" xfId="5867"/>
    <cellStyle name="20% - Accent6 2 2 2 3 2 4" xfId="5868"/>
    <cellStyle name="20% - Accent6 2 2 2 3 3" xfId="5869"/>
    <cellStyle name="20% - Accent6 2 2 2 3 3 2" xfId="5870"/>
    <cellStyle name="20% - Accent6 2 2 2 3 3 2 2" xfId="5871"/>
    <cellStyle name="20% - Accent6 2 2 2 3 3 3" xfId="5872"/>
    <cellStyle name="20% - Accent6 2 2 2 3 4" xfId="5873"/>
    <cellStyle name="20% - Accent6 2 2 2 3 4 2" xfId="5874"/>
    <cellStyle name="20% - Accent6 2 2 2 3 5" xfId="5875"/>
    <cellStyle name="20% - Accent6 2 2 2 4" xfId="5876"/>
    <cellStyle name="20% - Accent6 2 2 2 4 2" xfId="5877"/>
    <cellStyle name="20% - Accent6 2 2 2 4 2 2" xfId="5878"/>
    <cellStyle name="20% - Accent6 2 2 2 4 2 2 2" xfId="5879"/>
    <cellStyle name="20% - Accent6 2 2 2 4 2 2 2 2" xfId="5880"/>
    <cellStyle name="20% - Accent6 2 2 2 4 2 2 3" xfId="5881"/>
    <cellStyle name="20% - Accent6 2 2 2 4 2 3" xfId="5882"/>
    <cellStyle name="20% - Accent6 2 2 2 4 2 3 2" xfId="5883"/>
    <cellStyle name="20% - Accent6 2 2 2 4 2 4" xfId="5884"/>
    <cellStyle name="20% - Accent6 2 2 2 4 3" xfId="5885"/>
    <cellStyle name="20% - Accent6 2 2 2 4 3 2" xfId="5886"/>
    <cellStyle name="20% - Accent6 2 2 2 4 3 2 2" xfId="5887"/>
    <cellStyle name="20% - Accent6 2 2 2 4 3 3" xfId="5888"/>
    <cellStyle name="20% - Accent6 2 2 2 4 4" xfId="5889"/>
    <cellStyle name="20% - Accent6 2 2 2 4 4 2" xfId="5890"/>
    <cellStyle name="20% - Accent6 2 2 2 4 5" xfId="5891"/>
    <cellStyle name="20% - Accent6 2 2 2 5" xfId="5892"/>
    <cellStyle name="20% - Accent6 2 2 2 5 2" xfId="5893"/>
    <cellStyle name="20% - Accent6 2 2 2 5 2 2" xfId="5894"/>
    <cellStyle name="20% - Accent6 2 2 2 5 2 2 2" xfId="5895"/>
    <cellStyle name="20% - Accent6 2 2 2 5 2 3" xfId="5896"/>
    <cellStyle name="20% - Accent6 2 2 2 5 3" xfId="5897"/>
    <cellStyle name="20% - Accent6 2 2 2 5 3 2" xfId="5898"/>
    <cellStyle name="20% - Accent6 2 2 2 5 4" xfId="5899"/>
    <cellStyle name="20% - Accent6 2 2 2 6" xfId="5900"/>
    <cellStyle name="20% - Accent6 2 2 2 6 2" xfId="5901"/>
    <cellStyle name="20% - Accent6 2 2 2 6 2 2" xfId="5902"/>
    <cellStyle name="20% - Accent6 2 2 2 6 3" xfId="5903"/>
    <cellStyle name="20% - Accent6 2 2 2 7" xfId="5904"/>
    <cellStyle name="20% - Accent6 2 2 2 7 2" xfId="5905"/>
    <cellStyle name="20% - Accent6 2 2 2 8" xfId="5906"/>
    <cellStyle name="20% - Accent6 2 2 3" xfId="5907"/>
    <cellStyle name="20% - Accent6 2 2 3 2" xfId="5908"/>
    <cellStyle name="20% - Accent6 2 2 3 2 2" xfId="5909"/>
    <cellStyle name="20% - Accent6 2 2 3 2 2 2" xfId="5910"/>
    <cellStyle name="20% - Accent6 2 2 3 2 2 2 2" xfId="5911"/>
    <cellStyle name="20% - Accent6 2 2 3 2 2 2 2 2" xfId="5912"/>
    <cellStyle name="20% - Accent6 2 2 3 2 2 2 3" xfId="5913"/>
    <cellStyle name="20% - Accent6 2 2 3 2 2 3" xfId="5914"/>
    <cellStyle name="20% - Accent6 2 2 3 2 2 3 2" xfId="5915"/>
    <cellStyle name="20% - Accent6 2 2 3 2 2 4" xfId="5916"/>
    <cellStyle name="20% - Accent6 2 2 3 2 3" xfId="5917"/>
    <cellStyle name="20% - Accent6 2 2 3 2 3 2" xfId="5918"/>
    <cellStyle name="20% - Accent6 2 2 3 2 3 2 2" xfId="5919"/>
    <cellStyle name="20% - Accent6 2 2 3 2 3 3" xfId="5920"/>
    <cellStyle name="20% - Accent6 2 2 3 2 4" xfId="5921"/>
    <cellStyle name="20% - Accent6 2 2 3 2 4 2" xfId="5922"/>
    <cellStyle name="20% - Accent6 2 2 3 2 5" xfId="5923"/>
    <cellStyle name="20% - Accent6 2 2 3 3" xfId="5924"/>
    <cellStyle name="20% - Accent6 2 2 3 3 2" xfId="5925"/>
    <cellStyle name="20% - Accent6 2 2 3 3 2 2" xfId="5926"/>
    <cellStyle name="20% - Accent6 2 2 3 3 2 2 2" xfId="5927"/>
    <cellStyle name="20% - Accent6 2 2 3 3 2 2 2 2" xfId="5928"/>
    <cellStyle name="20% - Accent6 2 2 3 3 2 2 3" xfId="5929"/>
    <cellStyle name="20% - Accent6 2 2 3 3 2 3" xfId="5930"/>
    <cellStyle name="20% - Accent6 2 2 3 3 2 3 2" xfId="5931"/>
    <cellStyle name="20% - Accent6 2 2 3 3 2 4" xfId="5932"/>
    <cellStyle name="20% - Accent6 2 2 3 3 3" xfId="5933"/>
    <cellStyle name="20% - Accent6 2 2 3 3 3 2" xfId="5934"/>
    <cellStyle name="20% - Accent6 2 2 3 3 3 2 2" xfId="5935"/>
    <cellStyle name="20% - Accent6 2 2 3 3 3 3" xfId="5936"/>
    <cellStyle name="20% - Accent6 2 2 3 3 4" xfId="5937"/>
    <cellStyle name="20% - Accent6 2 2 3 3 4 2" xfId="5938"/>
    <cellStyle name="20% - Accent6 2 2 3 3 5" xfId="5939"/>
    <cellStyle name="20% - Accent6 2 2 3 4" xfId="5940"/>
    <cellStyle name="20% - Accent6 2 2 3 4 2" xfId="5941"/>
    <cellStyle name="20% - Accent6 2 2 3 4 2 2" xfId="5942"/>
    <cellStyle name="20% - Accent6 2 2 3 4 2 2 2" xfId="5943"/>
    <cellStyle name="20% - Accent6 2 2 3 4 2 2 2 2" xfId="5944"/>
    <cellStyle name="20% - Accent6 2 2 3 4 2 2 3" xfId="5945"/>
    <cellStyle name="20% - Accent6 2 2 3 4 2 3" xfId="5946"/>
    <cellStyle name="20% - Accent6 2 2 3 4 2 3 2" xfId="5947"/>
    <cellStyle name="20% - Accent6 2 2 3 4 2 4" xfId="5948"/>
    <cellStyle name="20% - Accent6 2 2 3 4 3" xfId="5949"/>
    <cellStyle name="20% - Accent6 2 2 3 4 3 2" xfId="5950"/>
    <cellStyle name="20% - Accent6 2 2 3 4 3 2 2" xfId="5951"/>
    <cellStyle name="20% - Accent6 2 2 3 4 3 3" xfId="5952"/>
    <cellStyle name="20% - Accent6 2 2 3 4 4" xfId="5953"/>
    <cellStyle name="20% - Accent6 2 2 3 4 4 2" xfId="5954"/>
    <cellStyle name="20% - Accent6 2 2 3 4 5" xfId="5955"/>
    <cellStyle name="20% - Accent6 2 2 3 5" xfId="5956"/>
    <cellStyle name="20% - Accent6 2 2 3 5 2" xfId="5957"/>
    <cellStyle name="20% - Accent6 2 2 3 5 2 2" xfId="5958"/>
    <cellStyle name="20% - Accent6 2 2 3 5 2 2 2" xfId="5959"/>
    <cellStyle name="20% - Accent6 2 2 3 5 2 3" xfId="5960"/>
    <cellStyle name="20% - Accent6 2 2 3 5 3" xfId="5961"/>
    <cellStyle name="20% - Accent6 2 2 3 5 3 2" xfId="5962"/>
    <cellStyle name="20% - Accent6 2 2 3 5 4" xfId="5963"/>
    <cellStyle name="20% - Accent6 2 2 3 6" xfId="5964"/>
    <cellStyle name="20% - Accent6 2 2 3 6 2" xfId="5965"/>
    <cellStyle name="20% - Accent6 2 2 3 6 2 2" xfId="5966"/>
    <cellStyle name="20% - Accent6 2 2 3 6 3" xfId="5967"/>
    <cellStyle name="20% - Accent6 2 2 3 7" xfId="5968"/>
    <cellStyle name="20% - Accent6 2 2 3 7 2" xfId="5969"/>
    <cellStyle name="20% - Accent6 2 2 3 8" xfId="5970"/>
    <cellStyle name="20% - Accent6 2 2 4" xfId="5971"/>
    <cellStyle name="20% - Accent6 2 2 4 2" xfId="5972"/>
    <cellStyle name="20% - Accent6 2 2 4 2 2" xfId="5973"/>
    <cellStyle name="20% - Accent6 2 2 4 2 2 2" xfId="5974"/>
    <cellStyle name="20% - Accent6 2 2 4 2 2 2 2" xfId="5975"/>
    <cellStyle name="20% - Accent6 2 2 4 2 2 2 2 2" xfId="5976"/>
    <cellStyle name="20% - Accent6 2 2 4 2 2 2 3" xfId="5977"/>
    <cellStyle name="20% - Accent6 2 2 4 2 2 3" xfId="5978"/>
    <cellStyle name="20% - Accent6 2 2 4 2 2 3 2" xfId="5979"/>
    <cellStyle name="20% - Accent6 2 2 4 2 2 4" xfId="5980"/>
    <cellStyle name="20% - Accent6 2 2 4 2 3" xfId="5981"/>
    <cellStyle name="20% - Accent6 2 2 4 2 3 2" xfId="5982"/>
    <cellStyle name="20% - Accent6 2 2 4 2 3 2 2" xfId="5983"/>
    <cellStyle name="20% - Accent6 2 2 4 2 3 3" xfId="5984"/>
    <cellStyle name="20% - Accent6 2 2 4 2 4" xfId="5985"/>
    <cellStyle name="20% - Accent6 2 2 4 2 4 2" xfId="5986"/>
    <cellStyle name="20% - Accent6 2 2 4 2 5" xfId="5987"/>
    <cellStyle name="20% - Accent6 2 2 4 3" xfId="5988"/>
    <cellStyle name="20% - Accent6 2 2 4 3 2" xfId="5989"/>
    <cellStyle name="20% - Accent6 2 2 4 3 2 2" xfId="5990"/>
    <cellStyle name="20% - Accent6 2 2 4 3 2 2 2" xfId="5991"/>
    <cellStyle name="20% - Accent6 2 2 4 3 2 2 2 2" xfId="5992"/>
    <cellStyle name="20% - Accent6 2 2 4 3 2 2 3" xfId="5993"/>
    <cellStyle name="20% - Accent6 2 2 4 3 2 3" xfId="5994"/>
    <cellStyle name="20% - Accent6 2 2 4 3 2 3 2" xfId="5995"/>
    <cellStyle name="20% - Accent6 2 2 4 3 2 4" xfId="5996"/>
    <cellStyle name="20% - Accent6 2 2 4 3 3" xfId="5997"/>
    <cellStyle name="20% - Accent6 2 2 4 3 3 2" xfId="5998"/>
    <cellStyle name="20% - Accent6 2 2 4 3 3 2 2" xfId="5999"/>
    <cellStyle name="20% - Accent6 2 2 4 3 3 3" xfId="6000"/>
    <cellStyle name="20% - Accent6 2 2 4 3 4" xfId="6001"/>
    <cellStyle name="20% - Accent6 2 2 4 3 4 2" xfId="6002"/>
    <cellStyle name="20% - Accent6 2 2 4 3 5" xfId="6003"/>
    <cellStyle name="20% - Accent6 2 2 4 4" xfId="6004"/>
    <cellStyle name="20% - Accent6 2 2 4 4 2" xfId="6005"/>
    <cellStyle name="20% - Accent6 2 2 4 4 2 2" xfId="6006"/>
    <cellStyle name="20% - Accent6 2 2 4 4 2 2 2" xfId="6007"/>
    <cellStyle name="20% - Accent6 2 2 4 4 2 2 2 2" xfId="6008"/>
    <cellStyle name="20% - Accent6 2 2 4 4 2 2 3" xfId="6009"/>
    <cellStyle name="20% - Accent6 2 2 4 4 2 3" xfId="6010"/>
    <cellStyle name="20% - Accent6 2 2 4 4 2 3 2" xfId="6011"/>
    <cellStyle name="20% - Accent6 2 2 4 4 2 4" xfId="6012"/>
    <cellStyle name="20% - Accent6 2 2 4 4 3" xfId="6013"/>
    <cellStyle name="20% - Accent6 2 2 4 4 3 2" xfId="6014"/>
    <cellStyle name="20% - Accent6 2 2 4 4 3 2 2" xfId="6015"/>
    <cellStyle name="20% - Accent6 2 2 4 4 3 3" xfId="6016"/>
    <cellStyle name="20% - Accent6 2 2 4 4 4" xfId="6017"/>
    <cellStyle name="20% - Accent6 2 2 4 4 4 2" xfId="6018"/>
    <cellStyle name="20% - Accent6 2 2 4 4 5" xfId="6019"/>
    <cellStyle name="20% - Accent6 2 2 4 5" xfId="6020"/>
    <cellStyle name="20% - Accent6 2 2 4 5 2" xfId="6021"/>
    <cellStyle name="20% - Accent6 2 2 4 5 2 2" xfId="6022"/>
    <cellStyle name="20% - Accent6 2 2 4 5 2 2 2" xfId="6023"/>
    <cellStyle name="20% - Accent6 2 2 4 5 2 3" xfId="6024"/>
    <cellStyle name="20% - Accent6 2 2 4 5 3" xfId="6025"/>
    <cellStyle name="20% - Accent6 2 2 4 5 3 2" xfId="6026"/>
    <cellStyle name="20% - Accent6 2 2 4 5 4" xfId="6027"/>
    <cellStyle name="20% - Accent6 2 2 4 6" xfId="6028"/>
    <cellStyle name="20% - Accent6 2 2 4 6 2" xfId="6029"/>
    <cellStyle name="20% - Accent6 2 2 4 6 2 2" xfId="6030"/>
    <cellStyle name="20% - Accent6 2 2 4 6 3" xfId="6031"/>
    <cellStyle name="20% - Accent6 2 2 4 7" xfId="6032"/>
    <cellStyle name="20% - Accent6 2 2 4 7 2" xfId="6033"/>
    <cellStyle name="20% - Accent6 2 2 4 8" xfId="6034"/>
    <cellStyle name="20% - Accent6 2 2 5" xfId="6035"/>
    <cellStyle name="20% - Accent6 2 2 5 2" xfId="6036"/>
    <cellStyle name="20% - Accent6 2 2 5 2 2" xfId="6037"/>
    <cellStyle name="20% - Accent6 2 2 5 2 2 2" xfId="6038"/>
    <cellStyle name="20% - Accent6 2 2 5 2 2 2 2" xfId="6039"/>
    <cellStyle name="20% - Accent6 2 2 5 2 2 2 2 2" xfId="6040"/>
    <cellStyle name="20% - Accent6 2 2 5 2 2 2 3" xfId="6041"/>
    <cellStyle name="20% - Accent6 2 2 5 2 2 3" xfId="6042"/>
    <cellStyle name="20% - Accent6 2 2 5 2 2 3 2" xfId="6043"/>
    <cellStyle name="20% - Accent6 2 2 5 2 2 4" xfId="6044"/>
    <cellStyle name="20% - Accent6 2 2 5 2 3" xfId="6045"/>
    <cellStyle name="20% - Accent6 2 2 5 2 3 2" xfId="6046"/>
    <cellStyle name="20% - Accent6 2 2 5 2 3 2 2" xfId="6047"/>
    <cellStyle name="20% - Accent6 2 2 5 2 3 3" xfId="6048"/>
    <cellStyle name="20% - Accent6 2 2 5 2 4" xfId="6049"/>
    <cellStyle name="20% - Accent6 2 2 5 2 4 2" xfId="6050"/>
    <cellStyle name="20% - Accent6 2 2 5 2 5" xfId="6051"/>
    <cellStyle name="20% - Accent6 2 2 5 3" xfId="6052"/>
    <cellStyle name="20% - Accent6 2 2 5 3 2" xfId="6053"/>
    <cellStyle name="20% - Accent6 2 2 5 3 2 2" xfId="6054"/>
    <cellStyle name="20% - Accent6 2 2 5 3 2 2 2" xfId="6055"/>
    <cellStyle name="20% - Accent6 2 2 5 3 2 2 2 2" xfId="6056"/>
    <cellStyle name="20% - Accent6 2 2 5 3 2 2 3" xfId="6057"/>
    <cellStyle name="20% - Accent6 2 2 5 3 2 3" xfId="6058"/>
    <cellStyle name="20% - Accent6 2 2 5 3 2 3 2" xfId="6059"/>
    <cellStyle name="20% - Accent6 2 2 5 3 2 4" xfId="6060"/>
    <cellStyle name="20% - Accent6 2 2 5 3 3" xfId="6061"/>
    <cellStyle name="20% - Accent6 2 2 5 3 3 2" xfId="6062"/>
    <cellStyle name="20% - Accent6 2 2 5 3 3 2 2" xfId="6063"/>
    <cellStyle name="20% - Accent6 2 2 5 3 3 3" xfId="6064"/>
    <cellStyle name="20% - Accent6 2 2 5 3 4" xfId="6065"/>
    <cellStyle name="20% - Accent6 2 2 5 3 4 2" xfId="6066"/>
    <cellStyle name="20% - Accent6 2 2 5 3 5" xfId="6067"/>
    <cellStyle name="20% - Accent6 2 2 5 4" xfId="6068"/>
    <cellStyle name="20% - Accent6 2 2 5 4 2" xfId="6069"/>
    <cellStyle name="20% - Accent6 2 2 5 4 2 2" xfId="6070"/>
    <cellStyle name="20% - Accent6 2 2 5 4 2 2 2" xfId="6071"/>
    <cellStyle name="20% - Accent6 2 2 5 4 2 2 2 2" xfId="6072"/>
    <cellStyle name="20% - Accent6 2 2 5 4 2 2 3" xfId="6073"/>
    <cellStyle name="20% - Accent6 2 2 5 4 2 3" xfId="6074"/>
    <cellStyle name="20% - Accent6 2 2 5 4 2 3 2" xfId="6075"/>
    <cellStyle name="20% - Accent6 2 2 5 4 2 4" xfId="6076"/>
    <cellStyle name="20% - Accent6 2 2 5 4 3" xfId="6077"/>
    <cellStyle name="20% - Accent6 2 2 5 4 3 2" xfId="6078"/>
    <cellStyle name="20% - Accent6 2 2 5 4 3 2 2" xfId="6079"/>
    <cellStyle name="20% - Accent6 2 2 5 4 3 3" xfId="6080"/>
    <cellStyle name="20% - Accent6 2 2 5 4 4" xfId="6081"/>
    <cellStyle name="20% - Accent6 2 2 5 4 4 2" xfId="6082"/>
    <cellStyle name="20% - Accent6 2 2 5 4 5" xfId="6083"/>
    <cellStyle name="20% - Accent6 2 2 5 5" xfId="6084"/>
    <cellStyle name="20% - Accent6 2 2 5 5 2" xfId="6085"/>
    <cellStyle name="20% - Accent6 2 2 5 5 2 2" xfId="6086"/>
    <cellStyle name="20% - Accent6 2 2 5 5 2 2 2" xfId="6087"/>
    <cellStyle name="20% - Accent6 2 2 5 5 2 3" xfId="6088"/>
    <cellStyle name="20% - Accent6 2 2 5 5 3" xfId="6089"/>
    <cellStyle name="20% - Accent6 2 2 5 5 3 2" xfId="6090"/>
    <cellStyle name="20% - Accent6 2 2 5 5 4" xfId="6091"/>
    <cellStyle name="20% - Accent6 2 2 5 6" xfId="6092"/>
    <cellStyle name="20% - Accent6 2 2 5 6 2" xfId="6093"/>
    <cellStyle name="20% - Accent6 2 2 5 6 2 2" xfId="6094"/>
    <cellStyle name="20% - Accent6 2 2 5 6 3" xfId="6095"/>
    <cellStyle name="20% - Accent6 2 2 5 7" xfId="6096"/>
    <cellStyle name="20% - Accent6 2 2 5 7 2" xfId="6097"/>
    <cellStyle name="20% - Accent6 2 2 5 8" xfId="6098"/>
    <cellStyle name="20% - Accent6 2 2 6" xfId="6099"/>
    <cellStyle name="20% - Accent6 2 2 6 2" xfId="6100"/>
    <cellStyle name="20% - Accent6 2 2 6 2 2" xfId="6101"/>
    <cellStyle name="20% - Accent6 2 2 6 2 2 2" xfId="6102"/>
    <cellStyle name="20% - Accent6 2 2 6 2 2 2 2" xfId="6103"/>
    <cellStyle name="20% - Accent6 2 2 6 2 2 3" xfId="6104"/>
    <cellStyle name="20% - Accent6 2 2 6 2 3" xfId="6105"/>
    <cellStyle name="20% - Accent6 2 2 6 2 3 2" xfId="6106"/>
    <cellStyle name="20% - Accent6 2 2 6 2 4" xfId="6107"/>
    <cellStyle name="20% - Accent6 2 2 6 3" xfId="6108"/>
    <cellStyle name="20% - Accent6 2 2 6 3 2" xfId="6109"/>
    <cellStyle name="20% - Accent6 2 2 6 3 2 2" xfId="6110"/>
    <cellStyle name="20% - Accent6 2 2 6 3 3" xfId="6111"/>
    <cellStyle name="20% - Accent6 2 2 6 4" xfId="6112"/>
    <cellStyle name="20% - Accent6 2 2 6 4 2" xfId="6113"/>
    <cellStyle name="20% - Accent6 2 2 6 5" xfId="6114"/>
    <cellStyle name="20% - Accent6 2 2 7" xfId="6115"/>
    <cellStyle name="20% - Accent6 2 2 7 2" xfId="6116"/>
    <cellStyle name="20% - Accent6 2 2 7 2 2" xfId="6117"/>
    <cellStyle name="20% - Accent6 2 2 7 2 2 2" xfId="6118"/>
    <cellStyle name="20% - Accent6 2 2 7 2 2 2 2" xfId="6119"/>
    <cellStyle name="20% - Accent6 2 2 7 2 2 3" xfId="6120"/>
    <cellStyle name="20% - Accent6 2 2 7 2 3" xfId="6121"/>
    <cellStyle name="20% - Accent6 2 2 7 2 3 2" xfId="6122"/>
    <cellStyle name="20% - Accent6 2 2 7 2 4" xfId="6123"/>
    <cellStyle name="20% - Accent6 2 2 7 3" xfId="6124"/>
    <cellStyle name="20% - Accent6 2 2 7 3 2" xfId="6125"/>
    <cellStyle name="20% - Accent6 2 2 7 3 2 2" xfId="6126"/>
    <cellStyle name="20% - Accent6 2 2 7 3 3" xfId="6127"/>
    <cellStyle name="20% - Accent6 2 2 7 4" xfId="6128"/>
    <cellStyle name="20% - Accent6 2 2 7 4 2" xfId="6129"/>
    <cellStyle name="20% - Accent6 2 2 7 5" xfId="6130"/>
    <cellStyle name="20% - Accent6 2 2 8" xfId="6131"/>
    <cellStyle name="20% - Accent6 2 2 8 2" xfId="6132"/>
    <cellStyle name="20% - Accent6 2 2 8 2 2" xfId="6133"/>
    <cellStyle name="20% - Accent6 2 2 8 2 2 2" xfId="6134"/>
    <cellStyle name="20% - Accent6 2 2 8 2 2 2 2" xfId="6135"/>
    <cellStyle name="20% - Accent6 2 2 8 2 2 3" xfId="6136"/>
    <cellStyle name="20% - Accent6 2 2 8 2 3" xfId="6137"/>
    <cellStyle name="20% - Accent6 2 2 8 2 3 2" xfId="6138"/>
    <cellStyle name="20% - Accent6 2 2 8 2 4" xfId="6139"/>
    <cellStyle name="20% - Accent6 2 2 8 3" xfId="6140"/>
    <cellStyle name="20% - Accent6 2 2 8 3 2" xfId="6141"/>
    <cellStyle name="20% - Accent6 2 2 8 3 2 2" xfId="6142"/>
    <cellStyle name="20% - Accent6 2 2 8 3 3" xfId="6143"/>
    <cellStyle name="20% - Accent6 2 2 8 4" xfId="6144"/>
    <cellStyle name="20% - Accent6 2 2 8 4 2" xfId="6145"/>
    <cellStyle name="20% - Accent6 2 2 8 5" xfId="6146"/>
    <cellStyle name="20% - Accent6 2 2 9" xfId="6147"/>
    <cellStyle name="20% - Accent6 2 2 9 2" xfId="6148"/>
    <cellStyle name="20% - Accent6 2 2 9 2 2" xfId="6149"/>
    <cellStyle name="20% - Accent6 2 2 9 2 2 2" xfId="6150"/>
    <cellStyle name="20% - Accent6 2 2 9 2 3" xfId="6151"/>
    <cellStyle name="20% - Accent6 2 2 9 3" xfId="6152"/>
    <cellStyle name="20% - Accent6 2 2 9 3 2" xfId="6153"/>
    <cellStyle name="20% - Accent6 2 2 9 4" xfId="6154"/>
    <cellStyle name="20% - Accent6 2 3" xfId="6155"/>
    <cellStyle name="20% - Accent6 2 3 2" xfId="6156"/>
    <cellStyle name="20% - Accent6 2 3 2 2" xfId="6157"/>
    <cellStyle name="20% - Accent6 2 3 2 2 2" xfId="6158"/>
    <cellStyle name="20% - Accent6 2 3 2 2 2 2" xfId="6159"/>
    <cellStyle name="20% - Accent6 2 3 2 2 2 2 2" xfId="6160"/>
    <cellStyle name="20% - Accent6 2 3 2 2 2 3" xfId="6161"/>
    <cellStyle name="20% - Accent6 2 3 2 2 3" xfId="6162"/>
    <cellStyle name="20% - Accent6 2 3 2 2 3 2" xfId="6163"/>
    <cellStyle name="20% - Accent6 2 3 2 2 4" xfId="6164"/>
    <cellStyle name="20% - Accent6 2 3 2 3" xfId="6165"/>
    <cellStyle name="20% - Accent6 2 3 2 3 2" xfId="6166"/>
    <cellStyle name="20% - Accent6 2 3 2 3 2 2" xfId="6167"/>
    <cellStyle name="20% - Accent6 2 3 2 3 3" xfId="6168"/>
    <cellStyle name="20% - Accent6 2 3 2 4" xfId="6169"/>
    <cellStyle name="20% - Accent6 2 3 2 4 2" xfId="6170"/>
    <cellStyle name="20% - Accent6 2 3 2 5" xfId="6171"/>
    <cellStyle name="20% - Accent6 2 3 3" xfId="6172"/>
    <cellStyle name="20% - Accent6 2 3 3 2" xfId="6173"/>
    <cellStyle name="20% - Accent6 2 3 3 2 2" xfId="6174"/>
    <cellStyle name="20% - Accent6 2 3 3 2 2 2" xfId="6175"/>
    <cellStyle name="20% - Accent6 2 3 3 2 2 2 2" xfId="6176"/>
    <cellStyle name="20% - Accent6 2 3 3 2 2 3" xfId="6177"/>
    <cellStyle name="20% - Accent6 2 3 3 2 3" xfId="6178"/>
    <cellStyle name="20% - Accent6 2 3 3 2 3 2" xfId="6179"/>
    <cellStyle name="20% - Accent6 2 3 3 2 4" xfId="6180"/>
    <cellStyle name="20% - Accent6 2 3 3 3" xfId="6181"/>
    <cellStyle name="20% - Accent6 2 3 3 3 2" xfId="6182"/>
    <cellStyle name="20% - Accent6 2 3 3 3 2 2" xfId="6183"/>
    <cellStyle name="20% - Accent6 2 3 3 3 3" xfId="6184"/>
    <cellStyle name="20% - Accent6 2 3 3 4" xfId="6185"/>
    <cellStyle name="20% - Accent6 2 3 3 4 2" xfId="6186"/>
    <cellStyle name="20% - Accent6 2 3 3 5" xfId="6187"/>
    <cellStyle name="20% - Accent6 2 3 4" xfId="6188"/>
    <cellStyle name="20% - Accent6 2 3 4 2" xfId="6189"/>
    <cellStyle name="20% - Accent6 2 3 4 2 2" xfId="6190"/>
    <cellStyle name="20% - Accent6 2 3 4 2 2 2" xfId="6191"/>
    <cellStyle name="20% - Accent6 2 3 4 2 2 2 2" xfId="6192"/>
    <cellStyle name="20% - Accent6 2 3 4 2 2 3" xfId="6193"/>
    <cellStyle name="20% - Accent6 2 3 4 2 3" xfId="6194"/>
    <cellStyle name="20% - Accent6 2 3 4 2 3 2" xfId="6195"/>
    <cellStyle name="20% - Accent6 2 3 4 2 4" xfId="6196"/>
    <cellStyle name="20% - Accent6 2 3 4 3" xfId="6197"/>
    <cellStyle name="20% - Accent6 2 3 4 3 2" xfId="6198"/>
    <cellStyle name="20% - Accent6 2 3 4 3 2 2" xfId="6199"/>
    <cellStyle name="20% - Accent6 2 3 4 3 3" xfId="6200"/>
    <cellStyle name="20% - Accent6 2 3 4 4" xfId="6201"/>
    <cellStyle name="20% - Accent6 2 3 4 4 2" xfId="6202"/>
    <cellStyle name="20% - Accent6 2 3 4 5" xfId="6203"/>
    <cellStyle name="20% - Accent6 2 3 5" xfId="6204"/>
    <cellStyle name="20% - Accent6 2 3 5 2" xfId="6205"/>
    <cellStyle name="20% - Accent6 2 3 5 2 2" xfId="6206"/>
    <cellStyle name="20% - Accent6 2 3 5 2 2 2" xfId="6207"/>
    <cellStyle name="20% - Accent6 2 3 5 2 3" xfId="6208"/>
    <cellStyle name="20% - Accent6 2 3 5 3" xfId="6209"/>
    <cellStyle name="20% - Accent6 2 3 5 3 2" xfId="6210"/>
    <cellStyle name="20% - Accent6 2 3 5 4" xfId="6211"/>
    <cellStyle name="20% - Accent6 2 3 6" xfId="6212"/>
    <cellStyle name="20% - Accent6 2 3 6 2" xfId="6213"/>
    <cellStyle name="20% - Accent6 2 3 6 2 2" xfId="6214"/>
    <cellStyle name="20% - Accent6 2 3 6 3" xfId="6215"/>
    <cellStyle name="20% - Accent6 2 3 7" xfId="6216"/>
    <cellStyle name="20% - Accent6 2 3 7 2" xfId="6217"/>
    <cellStyle name="20% - Accent6 2 3 8" xfId="6218"/>
    <cellStyle name="20% - Accent6 2 4" xfId="6219"/>
    <cellStyle name="20% - Accent6 2 4 2" xfId="6220"/>
    <cellStyle name="20% - Accent6 2 4 2 2" xfId="6221"/>
    <cellStyle name="20% - Accent6 2 4 2 2 2" xfId="6222"/>
    <cellStyle name="20% - Accent6 2 4 2 2 2 2" xfId="6223"/>
    <cellStyle name="20% - Accent6 2 4 2 2 2 2 2" xfId="6224"/>
    <cellStyle name="20% - Accent6 2 4 2 2 2 3" xfId="6225"/>
    <cellStyle name="20% - Accent6 2 4 2 2 3" xfId="6226"/>
    <cellStyle name="20% - Accent6 2 4 2 2 3 2" xfId="6227"/>
    <cellStyle name="20% - Accent6 2 4 2 2 4" xfId="6228"/>
    <cellStyle name="20% - Accent6 2 4 2 3" xfId="6229"/>
    <cellStyle name="20% - Accent6 2 4 2 3 2" xfId="6230"/>
    <cellStyle name="20% - Accent6 2 4 2 3 2 2" xfId="6231"/>
    <cellStyle name="20% - Accent6 2 4 2 3 3" xfId="6232"/>
    <cellStyle name="20% - Accent6 2 4 2 4" xfId="6233"/>
    <cellStyle name="20% - Accent6 2 4 2 4 2" xfId="6234"/>
    <cellStyle name="20% - Accent6 2 4 2 5" xfId="6235"/>
    <cellStyle name="20% - Accent6 2 4 3" xfId="6236"/>
    <cellStyle name="20% - Accent6 2 4 3 2" xfId="6237"/>
    <cellStyle name="20% - Accent6 2 4 3 2 2" xfId="6238"/>
    <cellStyle name="20% - Accent6 2 4 3 2 2 2" xfId="6239"/>
    <cellStyle name="20% - Accent6 2 4 3 2 2 2 2" xfId="6240"/>
    <cellStyle name="20% - Accent6 2 4 3 2 2 3" xfId="6241"/>
    <cellStyle name="20% - Accent6 2 4 3 2 3" xfId="6242"/>
    <cellStyle name="20% - Accent6 2 4 3 2 3 2" xfId="6243"/>
    <cellStyle name="20% - Accent6 2 4 3 2 4" xfId="6244"/>
    <cellStyle name="20% - Accent6 2 4 3 3" xfId="6245"/>
    <cellStyle name="20% - Accent6 2 4 3 3 2" xfId="6246"/>
    <cellStyle name="20% - Accent6 2 4 3 3 2 2" xfId="6247"/>
    <cellStyle name="20% - Accent6 2 4 3 3 3" xfId="6248"/>
    <cellStyle name="20% - Accent6 2 4 3 4" xfId="6249"/>
    <cellStyle name="20% - Accent6 2 4 3 4 2" xfId="6250"/>
    <cellStyle name="20% - Accent6 2 4 3 5" xfId="6251"/>
    <cellStyle name="20% - Accent6 2 4 4" xfId="6252"/>
    <cellStyle name="20% - Accent6 2 4 4 2" xfId="6253"/>
    <cellStyle name="20% - Accent6 2 4 4 2 2" xfId="6254"/>
    <cellStyle name="20% - Accent6 2 4 4 2 2 2" xfId="6255"/>
    <cellStyle name="20% - Accent6 2 4 4 2 2 2 2" xfId="6256"/>
    <cellStyle name="20% - Accent6 2 4 4 2 2 3" xfId="6257"/>
    <cellStyle name="20% - Accent6 2 4 4 2 3" xfId="6258"/>
    <cellStyle name="20% - Accent6 2 4 4 2 3 2" xfId="6259"/>
    <cellStyle name="20% - Accent6 2 4 4 2 4" xfId="6260"/>
    <cellStyle name="20% - Accent6 2 4 4 3" xfId="6261"/>
    <cellStyle name="20% - Accent6 2 4 4 3 2" xfId="6262"/>
    <cellStyle name="20% - Accent6 2 4 4 3 2 2" xfId="6263"/>
    <cellStyle name="20% - Accent6 2 4 4 3 3" xfId="6264"/>
    <cellStyle name="20% - Accent6 2 4 4 4" xfId="6265"/>
    <cellStyle name="20% - Accent6 2 4 4 4 2" xfId="6266"/>
    <cellStyle name="20% - Accent6 2 4 4 5" xfId="6267"/>
    <cellStyle name="20% - Accent6 2 4 5" xfId="6268"/>
    <cellStyle name="20% - Accent6 2 4 5 2" xfId="6269"/>
    <cellStyle name="20% - Accent6 2 4 5 2 2" xfId="6270"/>
    <cellStyle name="20% - Accent6 2 4 5 2 2 2" xfId="6271"/>
    <cellStyle name="20% - Accent6 2 4 5 2 3" xfId="6272"/>
    <cellStyle name="20% - Accent6 2 4 5 3" xfId="6273"/>
    <cellStyle name="20% - Accent6 2 4 5 3 2" xfId="6274"/>
    <cellStyle name="20% - Accent6 2 4 5 4" xfId="6275"/>
    <cellStyle name="20% - Accent6 2 4 6" xfId="6276"/>
    <cellStyle name="20% - Accent6 2 4 6 2" xfId="6277"/>
    <cellStyle name="20% - Accent6 2 4 6 2 2" xfId="6278"/>
    <cellStyle name="20% - Accent6 2 4 6 3" xfId="6279"/>
    <cellStyle name="20% - Accent6 2 4 7" xfId="6280"/>
    <cellStyle name="20% - Accent6 2 4 7 2" xfId="6281"/>
    <cellStyle name="20% - Accent6 2 4 8" xfId="6282"/>
    <cellStyle name="20% - Accent6 2 5" xfId="6283"/>
    <cellStyle name="20% - Accent6 2 5 2" xfId="6284"/>
    <cellStyle name="20% - Accent6 2 5 2 2" xfId="6285"/>
    <cellStyle name="20% - Accent6 2 5 2 2 2" xfId="6286"/>
    <cellStyle name="20% - Accent6 2 5 2 2 2 2" xfId="6287"/>
    <cellStyle name="20% - Accent6 2 5 2 2 2 2 2" xfId="6288"/>
    <cellStyle name="20% - Accent6 2 5 2 2 2 3" xfId="6289"/>
    <cellStyle name="20% - Accent6 2 5 2 2 3" xfId="6290"/>
    <cellStyle name="20% - Accent6 2 5 2 2 3 2" xfId="6291"/>
    <cellStyle name="20% - Accent6 2 5 2 2 4" xfId="6292"/>
    <cellStyle name="20% - Accent6 2 5 2 3" xfId="6293"/>
    <cellStyle name="20% - Accent6 2 5 2 3 2" xfId="6294"/>
    <cellStyle name="20% - Accent6 2 5 2 3 2 2" xfId="6295"/>
    <cellStyle name="20% - Accent6 2 5 2 3 3" xfId="6296"/>
    <cellStyle name="20% - Accent6 2 5 2 4" xfId="6297"/>
    <cellStyle name="20% - Accent6 2 5 2 4 2" xfId="6298"/>
    <cellStyle name="20% - Accent6 2 5 2 5" xfId="6299"/>
    <cellStyle name="20% - Accent6 2 5 3" xfId="6300"/>
    <cellStyle name="20% - Accent6 2 5 3 2" xfId="6301"/>
    <cellStyle name="20% - Accent6 2 5 3 2 2" xfId="6302"/>
    <cellStyle name="20% - Accent6 2 5 3 2 2 2" xfId="6303"/>
    <cellStyle name="20% - Accent6 2 5 3 2 2 2 2" xfId="6304"/>
    <cellStyle name="20% - Accent6 2 5 3 2 2 3" xfId="6305"/>
    <cellStyle name="20% - Accent6 2 5 3 2 3" xfId="6306"/>
    <cellStyle name="20% - Accent6 2 5 3 2 3 2" xfId="6307"/>
    <cellStyle name="20% - Accent6 2 5 3 2 4" xfId="6308"/>
    <cellStyle name="20% - Accent6 2 5 3 3" xfId="6309"/>
    <cellStyle name="20% - Accent6 2 5 3 3 2" xfId="6310"/>
    <cellStyle name="20% - Accent6 2 5 3 3 2 2" xfId="6311"/>
    <cellStyle name="20% - Accent6 2 5 3 3 3" xfId="6312"/>
    <cellStyle name="20% - Accent6 2 5 3 4" xfId="6313"/>
    <cellStyle name="20% - Accent6 2 5 3 4 2" xfId="6314"/>
    <cellStyle name="20% - Accent6 2 5 3 5" xfId="6315"/>
    <cellStyle name="20% - Accent6 2 5 4" xfId="6316"/>
    <cellStyle name="20% - Accent6 2 5 4 2" xfId="6317"/>
    <cellStyle name="20% - Accent6 2 5 4 2 2" xfId="6318"/>
    <cellStyle name="20% - Accent6 2 5 4 2 2 2" xfId="6319"/>
    <cellStyle name="20% - Accent6 2 5 4 2 2 2 2" xfId="6320"/>
    <cellStyle name="20% - Accent6 2 5 4 2 2 3" xfId="6321"/>
    <cellStyle name="20% - Accent6 2 5 4 2 3" xfId="6322"/>
    <cellStyle name="20% - Accent6 2 5 4 2 3 2" xfId="6323"/>
    <cellStyle name="20% - Accent6 2 5 4 2 4" xfId="6324"/>
    <cellStyle name="20% - Accent6 2 5 4 3" xfId="6325"/>
    <cellStyle name="20% - Accent6 2 5 4 3 2" xfId="6326"/>
    <cellStyle name="20% - Accent6 2 5 4 3 2 2" xfId="6327"/>
    <cellStyle name="20% - Accent6 2 5 4 3 3" xfId="6328"/>
    <cellStyle name="20% - Accent6 2 5 4 4" xfId="6329"/>
    <cellStyle name="20% - Accent6 2 5 4 4 2" xfId="6330"/>
    <cellStyle name="20% - Accent6 2 5 4 5" xfId="6331"/>
    <cellStyle name="20% - Accent6 2 5 5" xfId="6332"/>
    <cellStyle name="20% - Accent6 2 5 5 2" xfId="6333"/>
    <cellStyle name="20% - Accent6 2 5 5 2 2" xfId="6334"/>
    <cellStyle name="20% - Accent6 2 5 5 2 2 2" xfId="6335"/>
    <cellStyle name="20% - Accent6 2 5 5 2 3" xfId="6336"/>
    <cellStyle name="20% - Accent6 2 5 5 3" xfId="6337"/>
    <cellStyle name="20% - Accent6 2 5 5 3 2" xfId="6338"/>
    <cellStyle name="20% - Accent6 2 5 5 4" xfId="6339"/>
    <cellStyle name="20% - Accent6 2 5 6" xfId="6340"/>
    <cellStyle name="20% - Accent6 2 5 6 2" xfId="6341"/>
    <cellStyle name="20% - Accent6 2 5 6 2 2" xfId="6342"/>
    <cellStyle name="20% - Accent6 2 5 6 3" xfId="6343"/>
    <cellStyle name="20% - Accent6 2 5 7" xfId="6344"/>
    <cellStyle name="20% - Accent6 2 5 7 2" xfId="6345"/>
    <cellStyle name="20% - Accent6 2 5 8" xfId="6346"/>
    <cellStyle name="20% - Accent6 2 6" xfId="6347"/>
    <cellStyle name="20% - Accent6 2 6 2" xfId="6348"/>
    <cellStyle name="20% - Accent6 2 6 2 2" xfId="6349"/>
    <cellStyle name="20% - Accent6 2 6 2 2 2" xfId="6350"/>
    <cellStyle name="20% - Accent6 2 6 2 2 2 2" xfId="6351"/>
    <cellStyle name="20% - Accent6 2 6 2 2 2 2 2" xfId="6352"/>
    <cellStyle name="20% - Accent6 2 6 2 2 2 3" xfId="6353"/>
    <cellStyle name="20% - Accent6 2 6 2 2 3" xfId="6354"/>
    <cellStyle name="20% - Accent6 2 6 2 2 3 2" xfId="6355"/>
    <cellStyle name="20% - Accent6 2 6 2 2 4" xfId="6356"/>
    <cellStyle name="20% - Accent6 2 6 2 3" xfId="6357"/>
    <cellStyle name="20% - Accent6 2 6 2 3 2" xfId="6358"/>
    <cellStyle name="20% - Accent6 2 6 2 3 2 2" xfId="6359"/>
    <cellStyle name="20% - Accent6 2 6 2 3 3" xfId="6360"/>
    <cellStyle name="20% - Accent6 2 6 2 4" xfId="6361"/>
    <cellStyle name="20% - Accent6 2 6 2 4 2" xfId="6362"/>
    <cellStyle name="20% - Accent6 2 6 2 5" xfId="6363"/>
    <cellStyle name="20% - Accent6 2 6 3" xfId="6364"/>
    <cellStyle name="20% - Accent6 2 6 3 2" xfId="6365"/>
    <cellStyle name="20% - Accent6 2 6 3 2 2" xfId="6366"/>
    <cellStyle name="20% - Accent6 2 6 3 2 2 2" xfId="6367"/>
    <cellStyle name="20% - Accent6 2 6 3 2 2 2 2" xfId="6368"/>
    <cellStyle name="20% - Accent6 2 6 3 2 2 3" xfId="6369"/>
    <cellStyle name="20% - Accent6 2 6 3 2 3" xfId="6370"/>
    <cellStyle name="20% - Accent6 2 6 3 2 3 2" xfId="6371"/>
    <cellStyle name="20% - Accent6 2 6 3 2 4" xfId="6372"/>
    <cellStyle name="20% - Accent6 2 6 3 3" xfId="6373"/>
    <cellStyle name="20% - Accent6 2 6 3 3 2" xfId="6374"/>
    <cellStyle name="20% - Accent6 2 6 3 3 2 2" xfId="6375"/>
    <cellStyle name="20% - Accent6 2 6 3 3 3" xfId="6376"/>
    <cellStyle name="20% - Accent6 2 6 3 4" xfId="6377"/>
    <cellStyle name="20% - Accent6 2 6 3 4 2" xfId="6378"/>
    <cellStyle name="20% - Accent6 2 6 3 5" xfId="6379"/>
    <cellStyle name="20% - Accent6 2 6 4" xfId="6380"/>
    <cellStyle name="20% - Accent6 2 6 4 2" xfId="6381"/>
    <cellStyle name="20% - Accent6 2 6 4 2 2" xfId="6382"/>
    <cellStyle name="20% - Accent6 2 6 4 2 2 2" xfId="6383"/>
    <cellStyle name="20% - Accent6 2 6 4 2 2 2 2" xfId="6384"/>
    <cellStyle name="20% - Accent6 2 6 4 2 2 3" xfId="6385"/>
    <cellStyle name="20% - Accent6 2 6 4 2 3" xfId="6386"/>
    <cellStyle name="20% - Accent6 2 6 4 2 3 2" xfId="6387"/>
    <cellStyle name="20% - Accent6 2 6 4 2 4" xfId="6388"/>
    <cellStyle name="20% - Accent6 2 6 4 3" xfId="6389"/>
    <cellStyle name="20% - Accent6 2 6 4 3 2" xfId="6390"/>
    <cellStyle name="20% - Accent6 2 6 4 3 2 2" xfId="6391"/>
    <cellStyle name="20% - Accent6 2 6 4 3 3" xfId="6392"/>
    <cellStyle name="20% - Accent6 2 6 4 4" xfId="6393"/>
    <cellStyle name="20% - Accent6 2 6 4 4 2" xfId="6394"/>
    <cellStyle name="20% - Accent6 2 6 4 5" xfId="6395"/>
    <cellStyle name="20% - Accent6 2 6 5" xfId="6396"/>
    <cellStyle name="20% - Accent6 2 6 5 2" xfId="6397"/>
    <cellStyle name="20% - Accent6 2 6 5 2 2" xfId="6398"/>
    <cellStyle name="20% - Accent6 2 6 5 2 2 2" xfId="6399"/>
    <cellStyle name="20% - Accent6 2 6 5 2 3" xfId="6400"/>
    <cellStyle name="20% - Accent6 2 6 5 3" xfId="6401"/>
    <cellStyle name="20% - Accent6 2 6 5 3 2" xfId="6402"/>
    <cellStyle name="20% - Accent6 2 6 5 4" xfId="6403"/>
    <cellStyle name="20% - Accent6 2 6 6" xfId="6404"/>
    <cellStyle name="20% - Accent6 2 6 6 2" xfId="6405"/>
    <cellStyle name="20% - Accent6 2 6 6 2 2" xfId="6406"/>
    <cellStyle name="20% - Accent6 2 6 6 3" xfId="6407"/>
    <cellStyle name="20% - Accent6 2 6 7" xfId="6408"/>
    <cellStyle name="20% - Accent6 2 6 7 2" xfId="6409"/>
    <cellStyle name="20% - Accent6 2 6 8" xfId="6410"/>
    <cellStyle name="20% - Accent6 2 7" xfId="6411"/>
    <cellStyle name="20% - Accent6 2 7 2" xfId="6412"/>
    <cellStyle name="20% - Accent6 2 7 2 2" xfId="6413"/>
    <cellStyle name="20% - Accent6 2 7 2 2 2" xfId="6414"/>
    <cellStyle name="20% - Accent6 2 7 2 2 2 2" xfId="6415"/>
    <cellStyle name="20% - Accent6 2 7 2 2 3" xfId="6416"/>
    <cellStyle name="20% - Accent6 2 7 2 3" xfId="6417"/>
    <cellStyle name="20% - Accent6 2 7 2 3 2" xfId="6418"/>
    <cellStyle name="20% - Accent6 2 7 2 4" xfId="6419"/>
    <cellStyle name="20% - Accent6 2 7 3" xfId="6420"/>
    <cellStyle name="20% - Accent6 2 7 3 2" xfId="6421"/>
    <cellStyle name="20% - Accent6 2 7 3 2 2" xfId="6422"/>
    <cellStyle name="20% - Accent6 2 7 3 3" xfId="6423"/>
    <cellStyle name="20% - Accent6 2 7 4" xfId="6424"/>
    <cellStyle name="20% - Accent6 2 7 4 2" xfId="6425"/>
    <cellStyle name="20% - Accent6 2 7 5" xfId="6426"/>
    <cellStyle name="20% - Accent6 2 8" xfId="6427"/>
    <cellStyle name="20% - Accent6 2 8 2" xfId="6428"/>
    <cellStyle name="20% - Accent6 2 8 2 2" xfId="6429"/>
    <cellStyle name="20% - Accent6 2 8 2 2 2" xfId="6430"/>
    <cellStyle name="20% - Accent6 2 8 2 2 2 2" xfId="6431"/>
    <cellStyle name="20% - Accent6 2 8 2 2 3" xfId="6432"/>
    <cellStyle name="20% - Accent6 2 8 2 3" xfId="6433"/>
    <cellStyle name="20% - Accent6 2 8 2 3 2" xfId="6434"/>
    <cellStyle name="20% - Accent6 2 8 2 4" xfId="6435"/>
    <cellStyle name="20% - Accent6 2 8 3" xfId="6436"/>
    <cellStyle name="20% - Accent6 2 8 3 2" xfId="6437"/>
    <cellStyle name="20% - Accent6 2 8 3 2 2" xfId="6438"/>
    <cellStyle name="20% - Accent6 2 8 3 3" xfId="6439"/>
    <cellStyle name="20% - Accent6 2 8 4" xfId="6440"/>
    <cellStyle name="20% - Accent6 2 8 4 2" xfId="6441"/>
    <cellStyle name="20% - Accent6 2 8 5" xfId="6442"/>
    <cellStyle name="20% - Accent6 2 9" xfId="6443"/>
    <cellStyle name="20% - Accent6 2 9 2" xfId="6444"/>
    <cellStyle name="20% - Accent6 2 9 2 2" xfId="6445"/>
    <cellStyle name="20% - Accent6 2 9 2 2 2" xfId="6446"/>
    <cellStyle name="20% - Accent6 2 9 2 2 2 2" xfId="6447"/>
    <cellStyle name="20% - Accent6 2 9 2 2 3" xfId="6448"/>
    <cellStyle name="20% - Accent6 2 9 2 3" xfId="6449"/>
    <cellStyle name="20% - Accent6 2 9 2 3 2" xfId="6450"/>
    <cellStyle name="20% - Accent6 2 9 2 4" xfId="6451"/>
    <cellStyle name="20% - Accent6 2 9 3" xfId="6452"/>
    <cellStyle name="20% - Accent6 2 9 3 2" xfId="6453"/>
    <cellStyle name="20% - Accent6 2 9 3 2 2" xfId="6454"/>
    <cellStyle name="20% - Accent6 2 9 3 3" xfId="6455"/>
    <cellStyle name="20% - Accent6 2 9 4" xfId="6456"/>
    <cellStyle name="20% - Accent6 2 9 4 2" xfId="6457"/>
    <cellStyle name="20% - Accent6 2 9 5" xfId="6458"/>
    <cellStyle name="20% - Accent6 2_CED 2011 Version 6 Reports" xfId="6459"/>
    <cellStyle name="20% - Accent6 20" xfId="6460"/>
    <cellStyle name="20% - Accent6 21" xfId="6461"/>
    <cellStyle name="20% - Accent6 22" xfId="6462"/>
    <cellStyle name="20% - Accent6 23" xfId="6463"/>
    <cellStyle name="20% - Accent6 24" xfId="6464"/>
    <cellStyle name="20% - Accent6 25" xfId="6465"/>
    <cellStyle name="20% - Accent6 26" xfId="6466"/>
    <cellStyle name="20% - Accent6 27" xfId="6467"/>
    <cellStyle name="20% - Accent6 28" xfId="6468"/>
    <cellStyle name="20% - Accent6 29" xfId="6469"/>
    <cellStyle name="20% - Accent6 3" xfId="6470"/>
    <cellStyle name="20% - Accent6 3 10" xfId="6471"/>
    <cellStyle name="20% - Accent6 3 11" xfId="6472"/>
    <cellStyle name="20% - Accent6 3 12" xfId="6473"/>
    <cellStyle name="20% - Accent6 3 13" xfId="6474"/>
    <cellStyle name="20% - Accent6 3 14" xfId="6475"/>
    <cellStyle name="20% - Accent6 3 15" xfId="6476"/>
    <cellStyle name="20% - Accent6 3 2" xfId="6477"/>
    <cellStyle name="20% - Accent6 3 2 2" xfId="6478"/>
    <cellStyle name="20% - Accent6 3 2 2 2" xfId="6479"/>
    <cellStyle name="20% - Accent6 3 2 2 2 2" xfId="6480"/>
    <cellStyle name="20% - Accent6 3 2 2 2 2 2" xfId="6481"/>
    <cellStyle name="20% - Accent6 3 2 2 2 3" xfId="6482"/>
    <cellStyle name="20% - Accent6 3 2 2 3" xfId="6483"/>
    <cellStyle name="20% - Accent6 3 2 2 3 2" xfId="6484"/>
    <cellStyle name="20% - Accent6 3 2 2 4" xfId="6485"/>
    <cellStyle name="20% - Accent6 3 2 3" xfId="6486"/>
    <cellStyle name="20% - Accent6 3 2 3 2" xfId="6487"/>
    <cellStyle name="20% - Accent6 3 2 3 2 2" xfId="6488"/>
    <cellStyle name="20% - Accent6 3 2 3 3" xfId="6489"/>
    <cellStyle name="20% - Accent6 3 2 4" xfId="6490"/>
    <cellStyle name="20% - Accent6 3 2 4 2" xfId="6491"/>
    <cellStyle name="20% - Accent6 3 2 5" xfId="6492"/>
    <cellStyle name="20% - Accent6 3 3" xfId="6493"/>
    <cellStyle name="20% - Accent6 3 3 2" xfId="6494"/>
    <cellStyle name="20% - Accent6 3 3 2 2" xfId="6495"/>
    <cellStyle name="20% - Accent6 3 3 2 2 2" xfId="6496"/>
    <cellStyle name="20% - Accent6 3 3 2 2 2 2" xfId="6497"/>
    <cellStyle name="20% - Accent6 3 3 2 2 3" xfId="6498"/>
    <cellStyle name="20% - Accent6 3 3 2 3" xfId="6499"/>
    <cellStyle name="20% - Accent6 3 3 2 3 2" xfId="6500"/>
    <cellStyle name="20% - Accent6 3 3 2 4" xfId="6501"/>
    <cellStyle name="20% - Accent6 3 3 3" xfId="6502"/>
    <cellStyle name="20% - Accent6 3 3 3 2" xfId="6503"/>
    <cellStyle name="20% - Accent6 3 3 3 2 2" xfId="6504"/>
    <cellStyle name="20% - Accent6 3 3 3 3" xfId="6505"/>
    <cellStyle name="20% - Accent6 3 3 4" xfId="6506"/>
    <cellStyle name="20% - Accent6 3 3 4 2" xfId="6507"/>
    <cellStyle name="20% - Accent6 3 3 5" xfId="6508"/>
    <cellStyle name="20% - Accent6 3 4" xfId="6509"/>
    <cellStyle name="20% - Accent6 3 4 2" xfId="6510"/>
    <cellStyle name="20% - Accent6 3 4 2 2" xfId="6511"/>
    <cellStyle name="20% - Accent6 3 4 2 2 2" xfId="6512"/>
    <cellStyle name="20% - Accent6 3 4 2 2 2 2" xfId="6513"/>
    <cellStyle name="20% - Accent6 3 4 2 2 3" xfId="6514"/>
    <cellStyle name="20% - Accent6 3 4 2 3" xfId="6515"/>
    <cellStyle name="20% - Accent6 3 4 2 3 2" xfId="6516"/>
    <cellStyle name="20% - Accent6 3 4 2 4" xfId="6517"/>
    <cellStyle name="20% - Accent6 3 4 3" xfId="6518"/>
    <cellStyle name="20% - Accent6 3 4 3 2" xfId="6519"/>
    <cellStyle name="20% - Accent6 3 4 3 2 2" xfId="6520"/>
    <cellStyle name="20% - Accent6 3 4 3 3" xfId="6521"/>
    <cellStyle name="20% - Accent6 3 4 4" xfId="6522"/>
    <cellStyle name="20% - Accent6 3 4 4 2" xfId="6523"/>
    <cellStyle name="20% - Accent6 3 4 5" xfId="6524"/>
    <cellStyle name="20% - Accent6 3 5" xfId="6525"/>
    <cellStyle name="20% - Accent6 3 5 2" xfId="6526"/>
    <cellStyle name="20% - Accent6 3 5 2 2" xfId="6527"/>
    <cellStyle name="20% - Accent6 3 5 2 2 2" xfId="6528"/>
    <cellStyle name="20% - Accent6 3 5 2 3" xfId="6529"/>
    <cellStyle name="20% - Accent6 3 5 3" xfId="6530"/>
    <cellStyle name="20% - Accent6 3 5 3 2" xfId="6531"/>
    <cellStyle name="20% - Accent6 3 5 4" xfId="6532"/>
    <cellStyle name="20% - Accent6 3 6" xfId="6533"/>
    <cellStyle name="20% - Accent6 3 6 2" xfId="6534"/>
    <cellStyle name="20% - Accent6 3 6 2 2" xfId="6535"/>
    <cellStyle name="20% - Accent6 3 6 3" xfId="6536"/>
    <cellStyle name="20% - Accent6 3 7" xfId="6537"/>
    <cellStyle name="20% - Accent6 3 7 2" xfId="6538"/>
    <cellStyle name="20% - Accent6 3 8" xfId="6539"/>
    <cellStyle name="20% - Accent6 3 9" xfId="6540"/>
    <cellStyle name="20% - Accent6 30" xfId="6541"/>
    <cellStyle name="20% - Accent6 31" xfId="6542"/>
    <cellStyle name="20% - Accent6 32" xfId="6543"/>
    <cellStyle name="20% - Accent6 33" xfId="6544"/>
    <cellStyle name="20% - Accent6 34" xfId="6545"/>
    <cellStyle name="20% - Accent6 35" xfId="6546"/>
    <cellStyle name="20% - Accent6 36" xfId="6547"/>
    <cellStyle name="20% - Accent6 37" xfId="6548"/>
    <cellStyle name="20% - Accent6 38" xfId="6549"/>
    <cellStyle name="20% - Accent6 39" xfId="6550"/>
    <cellStyle name="20% - Accent6 4" xfId="6551"/>
    <cellStyle name="20% - Accent6 4 2" xfId="6552"/>
    <cellStyle name="20% - Accent6 4 2 2" xfId="6553"/>
    <cellStyle name="20% - Accent6 4 2 2 2" xfId="6554"/>
    <cellStyle name="20% - Accent6 4 2 3" xfId="6555"/>
    <cellStyle name="20% - Accent6 4 3" xfId="6556"/>
    <cellStyle name="20% - Accent6 4 3 2" xfId="6557"/>
    <cellStyle name="20% - Accent6 4 3 2 2" xfId="6558"/>
    <cellStyle name="20% - Accent6 4 3 3" xfId="6559"/>
    <cellStyle name="20% - Accent6 4 4" xfId="6560"/>
    <cellStyle name="20% - Accent6 4 4 2" xfId="6561"/>
    <cellStyle name="20% - Accent6 4 4 2 2" xfId="6562"/>
    <cellStyle name="20% - Accent6 4 4 3" xfId="6563"/>
    <cellStyle name="20% - Accent6 4 5" xfId="6564"/>
    <cellStyle name="20% - Accent6 4 5 2" xfId="6565"/>
    <cellStyle name="20% - Accent6 4 6" xfId="6566"/>
    <cellStyle name="20% - Accent6 40" xfId="6567"/>
    <cellStyle name="20% - Accent6 41" xfId="6568"/>
    <cellStyle name="20% - Accent6 42" xfId="6569"/>
    <cellStyle name="20% - Accent6 43" xfId="6570"/>
    <cellStyle name="20% - Accent6 44" xfId="6571"/>
    <cellStyle name="20% - Accent6 45" xfId="6572"/>
    <cellStyle name="20% - Accent6 46" xfId="6573"/>
    <cellStyle name="20% - Accent6 47" xfId="6574"/>
    <cellStyle name="20% - Accent6 48" xfId="6575"/>
    <cellStyle name="20% - Accent6 49" xfId="6576"/>
    <cellStyle name="20% - Accent6 5" xfId="6577"/>
    <cellStyle name="20% - Accent6 5 2" xfId="6578"/>
    <cellStyle name="20% - Accent6 5 2 2" xfId="6579"/>
    <cellStyle name="20% - Accent6 5 2 2 2" xfId="6580"/>
    <cellStyle name="20% - Accent6 5 2 3" xfId="6581"/>
    <cellStyle name="20% - Accent6 5 3" xfId="6582"/>
    <cellStyle name="20% - Accent6 5 3 2" xfId="6583"/>
    <cellStyle name="20% - Accent6 5 3 2 2" xfId="6584"/>
    <cellStyle name="20% - Accent6 5 3 3" xfId="6585"/>
    <cellStyle name="20% - Accent6 5 4" xfId="6586"/>
    <cellStyle name="20% - Accent6 5 4 2" xfId="6587"/>
    <cellStyle name="20% - Accent6 5 4 2 2" xfId="6588"/>
    <cellStyle name="20% - Accent6 5 4 3" xfId="6589"/>
    <cellStyle name="20% - Accent6 5 5" xfId="6590"/>
    <cellStyle name="20% - Accent6 5 5 2" xfId="6591"/>
    <cellStyle name="20% - Accent6 5 6" xfId="6592"/>
    <cellStyle name="20% - Accent6 5 7" xfId="6593"/>
    <cellStyle name="20% - Accent6 50" xfId="6594"/>
    <cellStyle name="20% - Accent6 51" xfId="6595"/>
    <cellStyle name="20% - Accent6 52" xfId="6596"/>
    <cellStyle name="20% - Accent6 53" xfId="6597"/>
    <cellStyle name="20% - Accent6 54" xfId="6598"/>
    <cellStyle name="20% - Accent6 55" xfId="6599"/>
    <cellStyle name="20% - Accent6 56" xfId="6600"/>
    <cellStyle name="20% - Accent6 57" xfId="6601"/>
    <cellStyle name="20% - Accent6 58" xfId="6602"/>
    <cellStyle name="20% - Accent6 59" xfId="6603"/>
    <cellStyle name="20% - Accent6 6" xfId="6604"/>
    <cellStyle name="20% - Accent6 6 2" xfId="6605"/>
    <cellStyle name="20% - Accent6 6 2 2" xfId="6606"/>
    <cellStyle name="20% - Accent6 6 2 2 2" xfId="6607"/>
    <cellStyle name="20% - Accent6 6 2 3" xfId="6608"/>
    <cellStyle name="20% - Accent6 6 3" xfId="6609"/>
    <cellStyle name="20% - Accent6 6 3 2" xfId="6610"/>
    <cellStyle name="20% - Accent6 6 3 2 2" xfId="6611"/>
    <cellStyle name="20% - Accent6 6 3 3" xfId="6612"/>
    <cellStyle name="20% - Accent6 6 4" xfId="6613"/>
    <cellStyle name="20% - Accent6 6 4 2" xfId="6614"/>
    <cellStyle name="20% - Accent6 6 4 2 2" xfId="6615"/>
    <cellStyle name="20% - Accent6 6 4 3" xfId="6616"/>
    <cellStyle name="20% - Accent6 6 5" xfId="6617"/>
    <cellStyle name="20% - Accent6 6 5 2" xfId="6618"/>
    <cellStyle name="20% - Accent6 6 6" xfId="6619"/>
    <cellStyle name="20% - Accent6 60" xfId="6620"/>
    <cellStyle name="20% - Accent6 61" xfId="6621"/>
    <cellStyle name="20% - Accent6 62" xfId="6622"/>
    <cellStyle name="20% - Accent6 63" xfId="6623"/>
    <cellStyle name="20% - Accent6 64" xfId="6624"/>
    <cellStyle name="20% - Accent6 65" xfId="6625"/>
    <cellStyle name="20% - Accent6 66" xfId="6626"/>
    <cellStyle name="20% - Accent6 67" xfId="6627"/>
    <cellStyle name="20% - Accent6 68" xfId="6628"/>
    <cellStyle name="20% - Accent6 69" xfId="6629"/>
    <cellStyle name="20% - Accent6 7" xfId="6630"/>
    <cellStyle name="20% - Accent6 7 2" xfId="6631"/>
    <cellStyle name="20% - Accent6 7 2 2" xfId="6632"/>
    <cellStyle name="20% - Accent6 7 3" xfId="6633"/>
    <cellStyle name="20% - Accent6 7 4" xfId="6634"/>
    <cellStyle name="20% - Accent6 70" xfId="6635"/>
    <cellStyle name="20% - Accent6 71" xfId="6636"/>
    <cellStyle name="20% - Accent6 72" xfId="6637"/>
    <cellStyle name="20% - Accent6 73" xfId="6638"/>
    <cellStyle name="20% - Accent6 74" xfId="6639"/>
    <cellStyle name="20% - Accent6 75" xfId="6640"/>
    <cellStyle name="20% - Accent6 76" xfId="6641"/>
    <cellStyle name="20% - Accent6 77" xfId="6642"/>
    <cellStyle name="20% - Accent6 78" xfId="6643"/>
    <cellStyle name="20% - Accent6 79" xfId="6644"/>
    <cellStyle name="20% - Accent6 8" xfId="6645"/>
    <cellStyle name="20% - Accent6 8 2" xfId="6646"/>
    <cellStyle name="20% - Accent6 8 2 2" xfId="6647"/>
    <cellStyle name="20% - Accent6 8 3" xfId="6648"/>
    <cellStyle name="20% - Accent6 8 4" xfId="6649"/>
    <cellStyle name="20% - Accent6 80" xfId="6650"/>
    <cellStyle name="20% - Accent6 81" xfId="6651"/>
    <cellStyle name="20% - Accent6 82" xfId="6652"/>
    <cellStyle name="20% - Accent6 83" xfId="6653"/>
    <cellStyle name="20% - Accent6 84" xfId="6654"/>
    <cellStyle name="20% - Accent6 85" xfId="6655"/>
    <cellStyle name="20% - Accent6 86" xfId="6656"/>
    <cellStyle name="20% - Accent6 87" xfId="6657"/>
    <cellStyle name="20% - Accent6 88" xfId="6658"/>
    <cellStyle name="20% - Accent6 89" xfId="6659"/>
    <cellStyle name="20% - Accent6 9" xfId="6660"/>
    <cellStyle name="20% - Accent6 9 2" xfId="6661"/>
    <cellStyle name="20% - Accent6 9 2 2" xfId="6662"/>
    <cellStyle name="20% - Accent6 9 3" xfId="6663"/>
    <cellStyle name="20% - Accent6 9 4" xfId="6664"/>
    <cellStyle name="20% - Accent6 90" xfId="6665"/>
    <cellStyle name="20% - Accent6 91" xfId="6666"/>
    <cellStyle name="20% - Accent6 92" xfId="6667"/>
    <cellStyle name="20% - Accent6 93" xfId="6668"/>
    <cellStyle name="20% - Accent6 94" xfId="6669"/>
    <cellStyle name="20% - Accent6 95" xfId="6670"/>
    <cellStyle name="20% - Accent6 96" xfId="6671"/>
    <cellStyle name="20% - Accent6 97" xfId="6672"/>
    <cellStyle name="20% - Ênfase1" xfId="6673"/>
    <cellStyle name="20% - Ênfase2" xfId="6674"/>
    <cellStyle name="20% - Ênfase3" xfId="6675"/>
    <cellStyle name="20% - Ênfase4" xfId="6676"/>
    <cellStyle name="20% - Ênfase5" xfId="6677"/>
    <cellStyle name="20% - Ênfase6" xfId="6678"/>
    <cellStyle name="20% - Énfasis1" xfId="6679"/>
    <cellStyle name="20% - Énfasis2" xfId="6680"/>
    <cellStyle name="20% - Énfasis3" xfId="6681"/>
    <cellStyle name="20% - Énfasis4" xfId="6682"/>
    <cellStyle name="20% - Énfasis5" xfId="6683"/>
    <cellStyle name="20% - Énfasis6" xfId="6684"/>
    <cellStyle name="3" xfId="6685"/>
    <cellStyle name="³f¹E[0]_laroux" xfId="6686"/>
    <cellStyle name="³f¹ô_laroux" xfId="6687"/>
    <cellStyle name="40 % - Accent1" xfId="6688"/>
    <cellStyle name="40 % - Accent2" xfId="6689"/>
    <cellStyle name="40 % - Accent3" xfId="6690"/>
    <cellStyle name="40 % - Accent4" xfId="6691"/>
    <cellStyle name="40 % - Accent5" xfId="6692"/>
    <cellStyle name="40 % - Accent6" xfId="6693"/>
    <cellStyle name="40% - Accent1 10" xfId="6694"/>
    <cellStyle name="40% - Accent1 10 2" xfId="6695"/>
    <cellStyle name="40% - Accent1 10 3" xfId="6696"/>
    <cellStyle name="40% - Accent1 10 4" xfId="6697"/>
    <cellStyle name="40% - Accent1 11" xfId="6698"/>
    <cellStyle name="40% - Accent1 11 2" xfId="6699"/>
    <cellStyle name="40% - Accent1 11 3" xfId="6700"/>
    <cellStyle name="40% - Accent1 11 4" xfId="6701"/>
    <cellStyle name="40% - Accent1 12" xfId="6702"/>
    <cellStyle name="40% - Accent1 12 2" xfId="6703"/>
    <cellStyle name="40% - Accent1 12 3" xfId="6704"/>
    <cellStyle name="40% - Accent1 12 4" xfId="6705"/>
    <cellStyle name="40% - Accent1 13" xfId="6706"/>
    <cellStyle name="40% - Accent1 14" xfId="6707"/>
    <cellStyle name="40% - Accent1 15" xfId="6708"/>
    <cellStyle name="40% - Accent1 16" xfId="6709"/>
    <cellStyle name="40% - Accent1 17" xfId="6710"/>
    <cellStyle name="40% - Accent1 18" xfId="6711"/>
    <cellStyle name="40% - Accent1 19" xfId="6712"/>
    <cellStyle name="40% - Accent1 2" xfId="6713"/>
    <cellStyle name="40% - Accent1 2 10" xfId="6714"/>
    <cellStyle name="40% - Accent1 2 10 2" xfId="6715"/>
    <cellStyle name="40% - Accent1 2 10 2 2" xfId="6716"/>
    <cellStyle name="40% - Accent1 2 10 2 2 2" xfId="6717"/>
    <cellStyle name="40% - Accent1 2 10 2 3" xfId="6718"/>
    <cellStyle name="40% - Accent1 2 10 3" xfId="6719"/>
    <cellStyle name="40% - Accent1 2 10 3 2" xfId="6720"/>
    <cellStyle name="40% - Accent1 2 10 4" xfId="6721"/>
    <cellStyle name="40% - Accent1 2 11" xfId="6722"/>
    <cellStyle name="40% - Accent1 2 11 2" xfId="6723"/>
    <cellStyle name="40% - Accent1 2 11 2 2" xfId="6724"/>
    <cellStyle name="40% - Accent1 2 11 3" xfId="6725"/>
    <cellStyle name="40% - Accent1 2 12" xfId="6726"/>
    <cellStyle name="40% - Accent1 2 12 2" xfId="6727"/>
    <cellStyle name="40% - Accent1 2 13" xfId="6728"/>
    <cellStyle name="40% - Accent1 2 14" xfId="6729"/>
    <cellStyle name="40% - Accent1 2 15" xfId="6730"/>
    <cellStyle name="40% - Accent1 2 2" xfId="6731"/>
    <cellStyle name="40% - Accent1 2 2 10" xfId="6732"/>
    <cellStyle name="40% - Accent1 2 2 10 2" xfId="6733"/>
    <cellStyle name="40% - Accent1 2 2 10 2 2" xfId="6734"/>
    <cellStyle name="40% - Accent1 2 2 10 3" xfId="6735"/>
    <cellStyle name="40% - Accent1 2 2 11" xfId="6736"/>
    <cellStyle name="40% - Accent1 2 2 11 2" xfId="6737"/>
    <cellStyle name="40% - Accent1 2 2 12" xfId="6738"/>
    <cellStyle name="40% - Accent1 2 2 2" xfId="6739"/>
    <cellStyle name="40% - Accent1 2 2 2 2" xfId="6740"/>
    <cellStyle name="40% - Accent1 2 2 2 2 2" xfId="6741"/>
    <cellStyle name="40% - Accent1 2 2 2 2 2 2" xfId="6742"/>
    <cellStyle name="40% - Accent1 2 2 2 2 2 2 2" xfId="6743"/>
    <cellStyle name="40% - Accent1 2 2 2 2 2 2 2 2" xfId="6744"/>
    <cellStyle name="40% - Accent1 2 2 2 2 2 2 3" xfId="6745"/>
    <cellStyle name="40% - Accent1 2 2 2 2 2 3" xfId="6746"/>
    <cellStyle name="40% - Accent1 2 2 2 2 2 3 2" xfId="6747"/>
    <cellStyle name="40% - Accent1 2 2 2 2 2 4" xfId="6748"/>
    <cellStyle name="40% - Accent1 2 2 2 2 3" xfId="6749"/>
    <cellStyle name="40% - Accent1 2 2 2 2 3 2" xfId="6750"/>
    <cellStyle name="40% - Accent1 2 2 2 2 3 2 2" xfId="6751"/>
    <cellStyle name="40% - Accent1 2 2 2 2 3 3" xfId="6752"/>
    <cellStyle name="40% - Accent1 2 2 2 2 4" xfId="6753"/>
    <cellStyle name="40% - Accent1 2 2 2 2 4 2" xfId="6754"/>
    <cellStyle name="40% - Accent1 2 2 2 2 5" xfId="6755"/>
    <cellStyle name="40% - Accent1 2 2 2 3" xfId="6756"/>
    <cellStyle name="40% - Accent1 2 2 2 3 2" xfId="6757"/>
    <cellStyle name="40% - Accent1 2 2 2 3 2 2" xfId="6758"/>
    <cellStyle name="40% - Accent1 2 2 2 3 2 2 2" xfId="6759"/>
    <cellStyle name="40% - Accent1 2 2 2 3 2 2 2 2" xfId="6760"/>
    <cellStyle name="40% - Accent1 2 2 2 3 2 2 3" xfId="6761"/>
    <cellStyle name="40% - Accent1 2 2 2 3 2 3" xfId="6762"/>
    <cellStyle name="40% - Accent1 2 2 2 3 2 3 2" xfId="6763"/>
    <cellStyle name="40% - Accent1 2 2 2 3 2 4" xfId="6764"/>
    <cellStyle name="40% - Accent1 2 2 2 3 3" xfId="6765"/>
    <cellStyle name="40% - Accent1 2 2 2 3 3 2" xfId="6766"/>
    <cellStyle name="40% - Accent1 2 2 2 3 3 2 2" xfId="6767"/>
    <cellStyle name="40% - Accent1 2 2 2 3 3 3" xfId="6768"/>
    <cellStyle name="40% - Accent1 2 2 2 3 4" xfId="6769"/>
    <cellStyle name="40% - Accent1 2 2 2 3 4 2" xfId="6770"/>
    <cellStyle name="40% - Accent1 2 2 2 3 5" xfId="6771"/>
    <cellStyle name="40% - Accent1 2 2 2 4" xfId="6772"/>
    <cellStyle name="40% - Accent1 2 2 2 4 2" xfId="6773"/>
    <cellStyle name="40% - Accent1 2 2 2 4 2 2" xfId="6774"/>
    <cellStyle name="40% - Accent1 2 2 2 4 2 2 2" xfId="6775"/>
    <cellStyle name="40% - Accent1 2 2 2 4 2 2 2 2" xfId="6776"/>
    <cellStyle name="40% - Accent1 2 2 2 4 2 2 3" xfId="6777"/>
    <cellStyle name="40% - Accent1 2 2 2 4 2 3" xfId="6778"/>
    <cellStyle name="40% - Accent1 2 2 2 4 2 3 2" xfId="6779"/>
    <cellStyle name="40% - Accent1 2 2 2 4 2 4" xfId="6780"/>
    <cellStyle name="40% - Accent1 2 2 2 4 3" xfId="6781"/>
    <cellStyle name="40% - Accent1 2 2 2 4 3 2" xfId="6782"/>
    <cellStyle name="40% - Accent1 2 2 2 4 3 2 2" xfId="6783"/>
    <cellStyle name="40% - Accent1 2 2 2 4 3 3" xfId="6784"/>
    <cellStyle name="40% - Accent1 2 2 2 4 4" xfId="6785"/>
    <cellStyle name="40% - Accent1 2 2 2 4 4 2" xfId="6786"/>
    <cellStyle name="40% - Accent1 2 2 2 4 5" xfId="6787"/>
    <cellStyle name="40% - Accent1 2 2 2 5" xfId="6788"/>
    <cellStyle name="40% - Accent1 2 2 2 5 2" xfId="6789"/>
    <cellStyle name="40% - Accent1 2 2 2 5 2 2" xfId="6790"/>
    <cellStyle name="40% - Accent1 2 2 2 5 2 2 2" xfId="6791"/>
    <cellStyle name="40% - Accent1 2 2 2 5 2 3" xfId="6792"/>
    <cellStyle name="40% - Accent1 2 2 2 5 3" xfId="6793"/>
    <cellStyle name="40% - Accent1 2 2 2 5 3 2" xfId="6794"/>
    <cellStyle name="40% - Accent1 2 2 2 5 4" xfId="6795"/>
    <cellStyle name="40% - Accent1 2 2 2 6" xfId="6796"/>
    <cellStyle name="40% - Accent1 2 2 2 6 2" xfId="6797"/>
    <cellStyle name="40% - Accent1 2 2 2 6 2 2" xfId="6798"/>
    <cellStyle name="40% - Accent1 2 2 2 6 3" xfId="6799"/>
    <cellStyle name="40% - Accent1 2 2 2 7" xfId="6800"/>
    <cellStyle name="40% - Accent1 2 2 2 7 2" xfId="6801"/>
    <cellStyle name="40% - Accent1 2 2 2 8" xfId="6802"/>
    <cellStyle name="40% - Accent1 2 2 3" xfId="6803"/>
    <cellStyle name="40% - Accent1 2 2 3 2" xfId="6804"/>
    <cellStyle name="40% - Accent1 2 2 3 2 2" xfId="6805"/>
    <cellStyle name="40% - Accent1 2 2 3 2 2 2" xfId="6806"/>
    <cellStyle name="40% - Accent1 2 2 3 2 2 2 2" xfId="6807"/>
    <cellStyle name="40% - Accent1 2 2 3 2 2 2 2 2" xfId="6808"/>
    <cellStyle name="40% - Accent1 2 2 3 2 2 2 3" xfId="6809"/>
    <cellStyle name="40% - Accent1 2 2 3 2 2 3" xfId="6810"/>
    <cellStyle name="40% - Accent1 2 2 3 2 2 3 2" xfId="6811"/>
    <cellStyle name="40% - Accent1 2 2 3 2 2 4" xfId="6812"/>
    <cellStyle name="40% - Accent1 2 2 3 2 3" xfId="6813"/>
    <cellStyle name="40% - Accent1 2 2 3 2 3 2" xfId="6814"/>
    <cellStyle name="40% - Accent1 2 2 3 2 3 2 2" xfId="6815"/>
    <cellStyle name="40% - Accent1 2 2 3 2 3 3" xfId="6816"/>
    <cellStyle name="40% - Accent1 2 2 3 2 4" xfId="6817"/>
    <cellStyle name="40% - Accent1 2 2 3 2 4 2" xfId="6818"/>
    <cellStyle name="40% - Accent1 2 2 3 2 5" xfId="6819"/>
    <cellStyle name="40% - Accent1 2 2 3 3" xfId="6820"/>
    <cellStyle name="40% - Accent1 2 2 3 3 2" xfId="6821"/>
    <cellStyle name="40% - Accent1 2 2 3 3 2 2" xfId="6822"/>
    <cellStyle name="40% - Accent1 2 2 3 3 2 2 2" xfId="6823"/>
    <cellStyle name="40% - Accent1 2 2 3 3 2 2 2 2" xfId="6824"/>
    <cellStyle name="40% - Accent1 2 2 3 3 2 2 3" xfId="6825"/>
    <cellStyle name="40% - Accent1 2 2 3 3 2 3" xfId="6826"/>
    <cellStyle name="40% - Accent1 2 2 3 3 2 3 2" xfId="6827"/>
    <cellStyle name="40% - Accent1 2 2 3 3 2 4" xfId="6828"/>
    <cellStyle name="40% - Accent1 2 2 3 3 3" xfId="6829"/>
    <cellStyle name="40% - Accent1 2 2 3 3 3 2" xfId="6830"/>
    <cellStyle name="40% - Accent1 2 2 3 3 3 2 2" xfId="6831"/>
    <cellStyle name="40% - Accent1 2 2 3 3 3 3" xfId="6832"/>
    <cellStyle name="40% - Accent1 2 2 3 3 4" xfId="6833"/>
    <cellStyle name="40% - Accent1 2 2 3 3 4 2" xfId="6834"/>
    <cellStyle name="40% - Accent1 2 2 3 3 5" xfId="6835"/>
    <cellStyle name="40% - Accent1 2 2 3 4" xfId="6836"/>
    <cellStyle name="40% - Accent1 2 2 3 4 2" xfId="6837"/>
    <cellStyle name="40% - Accent1 2 2 3 4 2 2" xfId="6838"/>
    <cellStyle name="40% - Accent1 2 2 3 4 2 2 2" xfId="6839"/>
    <cellStyle name="40% - Accent1 2 2 3 4 2 2 2 2" xfId="6840"/>
    <cellStyle name="40% - Accent1 2 2 3 4 2 2 3" xfId="6841"/>
    <cellStyle name="40% - Accent1 2 2 3 4 2 3" xfId="6842"/>
    <cellStyle name="40% - Accent1 2 2 3 4 2 3 2" xfId="6843"/>
    <cellStyle name="40% - Accent1 2 2 3 4 2 4" xfId="6844"/>
    <cellStyle name="40% - Accent1 2 2 3 4 3" xfId="6845"/>
    <cellStyle name="40% - Accent1 2 2 3 4 3 2" xfId="6846"/>
    <cellStyle name="40% - Accent1 2 2 3 4 3 2 2" xfId="6847"/>
    <cellStyle name="40% - Accent1 2 2 3 4 3 3" xfId="6848"/>
    <cellStyle name="40% - Accent1 2 2 3 4 4" xfId="6849"/>
    <cellStyle name="40% - Accent1 2 2 3 4 4 2" xfId="6850"/>
    <cellStyle name="40% - Accent1 2 2 3 4 5" xfId="6851"/>
    <cellStyle name="40% - Accent1 2 2 3 5" xfId="6852"/>
    <cellStyle name="40% - Accent1 2 2 3 5 2" xfId="6853"/>
    <cellStyle name="40% - Accent1 2 2 3 5 2 2" xfId="6854"/>
    <cellStyle name="40% - Accent1 2 2 3 5 2 2 2" xfId="6855"/>
    <cellStyle name="40% - Accent1 2 2 3 5 2 3" xfId="6856"/>
    <cellStyle name="40% - Accent1 2 2 3 5 3" xfId="6857"/>
    <cellStyle name="40% - Accent1 2 2 3 5 3 2" xfId="6858"/>
    <cellStyle name="40% - Accent1 2 2 3 5 4" xfId="6859"/>
    <cellStyle name="40% - Accent1 2 2 3 6" xfId="6860"/>
    <cellStyle name="40% - Accent1 2 2 3 6 2" xfId="6861"/>
    <cellStyle name="40% - Accent1 2 2 3 6 2 2" xfId="6862"/>
    <cellStyle name="40% - Accent1 2 2 3 6 3" xfId="6863"/>
    <cellStyle name="40% - Accent1 2 2 3 7" xfId="6864"/>
    <cellStyle name="40% - Accent1 2 2 3 7 2" xfId="6865"/>
    <cellStyle name="40% - Accent1 2 2 3 8" xfId="6866"/>
    <cellStyle name="40% - Accent1 2 2 4" xfId="6867"/>
    <cellStyle name="40% - Accent1 2 2 4 2" xfId="6868"/>
    <cellStyle name="40% - Accent1 2 2 4 2 2" xfId="6869"/>
    <cellStyle name="40% - Accent1 2 2 4 2 2 2" xfId="6870"/>
    <cellStyle name="40% - Accent1 2 2 4 2 2 2 2" xfId="6871"/>
    <cellStyle name="40% - Accent1 2 2 4 2 2 2 2 2" xfId="6872"/>
    <cellStyle name="40% - Accent1 2 2 4 2 2 2 3" xfId="6873"/>
    <cellStyle name="40% - Accent1 2 2 4 2 2 3" xfId="6874"/>
    <cellStyle name="40% - Accent1 2 2 4 2 2 3 2" xfId="6875"/>
    <cellStyle name="40% - Accent1 2 2 4 2 2 4" xfId="6876"/>
    <cellStyle name="40% - Accent1 2 2 4 2 3" xfId="6877"/>
    <cellStyle name="40% - Accent1 2 2 4 2 3 2" xfId="6878"/>
    <cellStyle name="40% - Accent1 2 2 4 2 3 2 2" xfId="6879"/>
    <cellStyle name="40% - Accent1 2 2 4 2 3 3" xfId="6880"/>
    <cellStyle name="40% - Accent1 2 2 4 2 4" xfId="6881"/>
    <cellStyle name="40% - Accent1 2 2 4 2 4 2" xfId="6882"/>
    <cellStyle name="40% - Accent1 2 2 4 2 5" xfId="6883"/>
    <cellStyle name="40% - Accent1 2 2 4 3" xfId="6884"/>
    <cellStyle name="40% - Accent1 2 2 4 3 2" xfId="6885"/>
    <cellStyle name="40% - Accent1 2 2 4 3 2 2" xfId="6886"/>
    <cellStyle name="40% - Accent1 2 2 4 3 2 2 2" xfId="6887"/>
    <cellStyle name="40% - Accent1 2 2 4 3 2 2 2 2" xfId="6888"/>
    <cellStyle name="40% - Accent1 2 2 4 3 2 2 3" xfId="6889"/>
    <cellStyle name="40% - Accent1 2 2 4 3 2 3" xfId="6890"/>
    <cellStyle name="40% - Accent1 2 2 4 3 2 3 2" xfId="6891"/>
    <cellStyle name="40% - Accent1 2 2 4 3 2 4" xfId="6892"/>
    <cellStyle name="40% - Accent1 2 2 4 3 3" xfId="6893"/>
    <cellStyle name="40% - Accent1 2 2 4 3 3 2" xfId="6894"/>
    <cellStyle name="40% - Accent1 2 2 4 3 3 2 2" xfId="6895"/>
    <cellStyle name="40% - Accent1 2 2 4 3 3 3" xfId="6896"/>
    <cellStyle name="40% - Accent1 2 2 4 3 4" xfId="6897"/>
    <cellStyle name="40% - Accent1 2 2 4 3 4 2" xfId="6898"/>
    <cellStyle name="40% - Accent1 2 2 4 3 5" xfId="6899"/>
    <cellStyle name="40% - Accent1 2 2 4 4" xfId="6900"/>
    <cellStyle name="40% - Accent1 2 2 4 4 2" xfId="6901"/>
    <cellStyle name="40% - Accent1 2 2 4 4 2 2" xfId="6902"/>
    <cellStyle name="40% - Accent1 2 2 4 4 2 2 2" xfId="6903"/>
    <cellStyle name="40% - Accent1 2 2 4 4 2 2 2 2" xfId="6904"/>
    <cellStyle name="40% - Accent1 2 2 4 4 2 2 3" xfId="6905"/>
    <cellStyle name="40% - Accent1 2 2 4 4 2 3" xfId="6906"/>
    <cellStyle name="40% - Accent1 2 2 4 4 2 3 2" xfId="6907"/>
    <cellStyle name="40% - Accent1 2 2 4 4 2 4" xfId="6908"/>
    <cellStyle name="40% - Accent1 2 2 4 4 3" xfId="6909"/>
    <cellStyle name="40% - Accent1 2 2 4 4 3 2" xfId="6910"/>
    <cellStyle name="40% - Accent1 2 2 4 4 3 2 2" xfId="6911"/>
    <cellStyle name="40% - Accent1 2 2 4 4 3 3" xfId="6912"/>
    <cellStyle name="40% - Accent1 2 2 4 4 4" xfId="6913"/>
    <cellStyle name="40% - Accent1 2 2 4 4 4 2" xfId="6914"/>
    <cellStyle name="40% - Accent1 2 2 4 4 5" xfId="6915"/>
    <cellStyle name="40% - Accent1 2 2 4 5" xfId="6916"/>
    <cellStyle name="40% - Accent1 2 2 4 5 2" xfId="6917"/>
    <cellStyle name="40% - Accent1 2 2 4 5 2 2" xfId="6918"/>
    <cellStyle name="40% - Accent1 2 2 4 5 2 2 2" xfId="6919"/>
    <cellStyle name="40% - Accent1 2 2 4 5 2 3" xfId="6920"/>
    <cellStyle name="40% - Accent1 2 2 4 5 3" xfId="6921"/>
    <cellStyle name="40% - Accent1 2 2 4 5 3 2" xfId="6922"/>
    <cellStyle name="40% - Accent1 2 2 4 5 4" xfId="6923"/>
    <cellStyle name="40% - Accent1 2 2 4 6" xfId="6924"/>
    <cellStyle name="40% - Accent1 2 2 4 6 2" xfId="6925"/>
    <cellStyle name="40% - Accent1 2 2 4 6 2 2" xfId="6926"/>
    <cellStyle name="40% - Accent1 2 2 4 6 3" xfId="6927"/>
    <cellStyle name="40% - Accent1 2 2 4 7" xfId="6928"/>
    <cellStyle name="40% - Accent1 2 2 4 7 2" xfId="6929"/>
    <cellStyle name="40% - Accent1 2 2 4 8" xfId="6930"/>
    <cellStyle name="40% - Accent1 2 2 5" xfId="6931"/>
    <cellStyle name="40% - Accent1 2 2 5 2" xfId="6932"/>
    <cellStyle name="40% - Accent1 2 2 5 2 2" xfId="6933"/>
    <cellStyle name="40% - Accent1 2 2 5 2 2 2" xfId="6934"/>
    <cellStyle name="40% - Accent1 2 2 5 2 2 2 2" xfId="6935"/>
    <cellStyle name="40% - Accent1 2 2 5 2 2 2 2 2" xfId="6936"/>
    <cellStyle name="40% - Accent1 2 2 5 2 2 2 3" xfId="6937"/>
    <cellStyle name="40% - Accent1 2 2 5 2 2 3" xfId="6938"/>
    <cellStyle name="40% - Accent1 2 2 5 2 2 3 2" xfId="6939"/>
    <cellStyle name="40% - Accent1 2 2 5 2 2 4" xfId="6940"/>
    <cellStyle name="40% - Accent1 2 2 5 2 3" xfId="6941"/>
    <cellStyle name="40% - Accent1 2 2 5 2 3 2" xfId="6942"/>
    <cellStyle name="40% - Accent1 2 2 5 2 3 2 2" xfId="6943"/>
    <cellStyle name="40% - Accent1 2 2 5 2 3 3" xfId="6944"/>
    <cellStyle name="40% - Accent1 2 2 5 2 4" xfId="6945"/>
    <cellStyle name="40% - Accent1 2 2 5 2 4 2" xfId="6946"/>
    <cellStyle name="40% - Accent1 2 2 5 2 5" xfId="6947"/>
    <cellStyle name="40% - Accent1 2 2 5 3" xfId="6948"/>
    <cellStyle name="40% - Accent1 2 2 5 3 2" xfId="6949"/>
    <cellStyle name="40% - Accent1 2 2 5 3 2 2" xfId="6950"/>
    <cellStyle name="40% - Accent1 2 2 5 3 2 2 2" xfId="6951"/>
    <cellStyle name="40% - Accent1 2 2 5 3 2 2 2 2" xfId="6952"/>
    <cellStyle name="40% - Accent1 2 2 5 3 2 2 3" xfId="6953"/>
    <cellStyle name="40% - Accent1 2 2 5 3 2 3" xfId="6954"/>
    <cellStyle name="40% - Accent1 2 2 5 3 2 3 2" xfId="6955"/>
    <cellStyle name="40% - Accent1 2 2 5 3 2 4" xfId="6956"/>
    <cellStyle name="40% - Accent1 2 2 5 3 3" xfId="6957"/>
    <cellStyle name="40% - Accent1 2 2 5 3 3 2" xfId="6958"/>
    <cellStyle name="40% - Accent1 2 2 5 3 3 2 2" xfId="6959"/>
    <cellStyle name="40% - Accent1 2 2 5 3 3 3" xfId="6960"/>
    <cellStyle name="40% - Accent1 2 2 5 3 4" xfId="6961"/>
    <cellStyle name="40% - Accent1 2 2 5 3 4 2" xfId="6962"/>
    <cellStyle name="40% - Accent1 2 2 5 3 5" xfId="6963"/>
    <cellStyle name="40% - Accent1 2 2 5 4" xfId="6964"/>
    <cellStyle name="40% - Accent1 2 2 5 4 2" xfId="6965"/>
    <cellStyle name="40% - Accent1 2 2 5 4 2 2" xfId="6966"/>
    <cellStyle name="40% - Accent1 2 2 5 4 2 2 2" xfId="6967"/>
    <cellStyle name="40% - Accent1 2 2 5 4 2 2 2 2" xfId="6968"/>
    <cellStyle name="40% - Accent1 2 2 5 4 2 2 3" xfId="6969"/>
    <cellStyle name="40% - Accent1 2 2 5 4 2 3" xfId="6970"/>
    <cellStyle name="40% - Accent1 2 2 5 4 2 3 2" xfId="6971"/>
    <cellStyle name="40% - Accent1 2 2 5 4 2 4" xfId="6972"/>
    <cellStyle name="40% - Accent1 2 2 5 4 3" xfId="6973"/>
    <cellStyle name="40% - Accent1 2 2 5 4 3 2" xfId="6974"/>
    <cellStyle name="40% - Accent1 2 2 5 4 3 2 2" xfId="6975"/>
    <cellStyle name="40% - Accent1 2 2 5 4 3 3" xfId="6976"/>
    <cellStyle name="40% - Accent1 2 2 5 4 4" xfId="6977"/>
    <cellStyle name="40% - Accent1 2 2 5 4 4 2" xfId="6978"/>
    <cellStyle name="40% - Accent1 2 2 5 4 5" xfId="6979"/>
    <cellStyle name="40% - Accent1 2 2 5 5" xfId="6980"/>
    <cellStyle name="40% - Accent1 2 2 5 5 2" xfId="6981"/>
    <cellStyle name="40% - Accent1 2 2 5 5 2 2" xfId="6982"/>
    <cellStyle name="40% - Accent1 2 2 5 5 2 2 2" xfId="6983"/>
    <cellStyle name="40% - Accent1 2 2 5 5 2 3" xfId="6984"/>
    <cellStyle name="40% - Accent1 2 2 5 5 3" xfId="6985"/>
    <cellStyle name="40% - Accent1 2 2 5 5 3 2" xfId="6986"/>
    <cellStyle name="40% - Accent1 2 2 5 5 4" xfId="6987"/>
    <cellStyle name="40% - Accent1 2 2 5 6" xfId="6988"/>
    <cellStyle name="40% - Accent1 2 2 5 6 2" xfId="6989"/>
    <cellStyle name="40% - Accent1 2 2 5 6 2 2" xfId="6990"/>
    <cellStyle name="40% - Accent1 2 2 5 6 3" xfId="6991"/>
    <cellStyle name="40% - Accent1 2 2 5 7" xfId="6992"/>
    <cellStyle name="40% - Accent1 2 2 5 7 2" xfId="6993"/>
    <cellStyle name="40% - Accent1 2 2 5 8" xfId="6994"/>
    <cellStyle name="40% - Accent1 2 2 6" xfId="6995"/>
    <cellStyle name="40% - Accent1 2 2 6 2" xfId="6996"/>
    <cellStyle name="40% - Accent1 2 2 6 2 2" xfId="6997"/>
    <cellStyle name="40% - Accent1 2 2 6 2 2 2" xfId="6998"/>
    <cellStyle name="40% - Accent1 2 2 6 2 2 2 2" xfId="6999"/>
    <cellStyle name="40% - Accent1 2 2 6 2 2 3" xfId="7000"/>
    <cellStyle name="40% - Accent1 2 2 6 2 3" xfId="7001"/>
    <cellStyle name="40% - Accent1 2 2 6 2 3 2" xfId="7002"/>
    <cellStyle name="40% - Accent1 2 2 6 2 4" xfId="7003"/>
    <cellStyle name="40% - Accent1 2 2 6 3" xfId="7004"/>
    <cellStyle name="40% - Accent1 2 2 6 3 2" xfId="7005"/>
    <cellStyle name="40% - Accent1 2 2 6 3 2 2" xfId="7006"/>
    <cellStyle name="40% - Accent1 2 2 6 3 3" xfId="7007"/>
    <cellStyle name="40% - Accent1 2 2 6 4" xfId="7008"/>
    <cellStyle name="40% - Accent1 2 2 6 4 2" xfId="7009"/>
    <cellStyle name="40% - Accent1 2 2 6 5" xfId="7010"/>
    <cellStyle name="40% - Accent1 2 2 7" xfId="7011"/>
    <cellStyle name="40% - Accent1 2 2 7 2" xfId="7012"/>
    <cellStyle name="40% - Accent1 2 2 7 2 2" xfId="7013"/>
    <cellStyle name="40% - Accent1 2 2 7 2 2 2" xfId="7014"/>
    <cellStyle name="40% - Accent1 2 2 7 2 2 2 2" xfId="7015"/>
    <cellStyle name="40% - Accent1 2 2 7 2 2 3" xfId="7016"/>
    <cellStyle name="40% - Accent1 2 2 7 2 3" xfId="7017"/>
    <cellStyle name="40% - Accent1 2 2 7 2 3 2" xfId="7018"/>
    <cellStyle name="40% - Accent1 2 2 7 2 4" xfId="7019"/>
    <cellStyle name="40% - Accent1 2 2 7 3" xfId="7020"/>
    <cellStyle name="40% - Accent1 2 2 7 3 2" xfId="7021"/>
    <cellStyle name="40% - Accent1 2 2 7 3 2 2" xfId="7022"/>
    <cellStyle name="40% - Accent1 2 2 7 3 3" xfId="7023"/>
    <cellStyle name="40% - Accent1 2 2 7 4" xfId="7024"/>
    <cellStyle name="40% - Accent1 2 2 7 4 2" xfId="7025"/>
    <cellStyle name="40% - Accent1 2 2 7 5" xfId="7026"/>
    <cellStyle name="40% - Accent1 2 2 8" xfId="7027"/>
    <cellStyle name="40% - Accent1 2 2 8 2" xfId="7028"/>
    <cellStyle name="40% - Accent1 2 2 8 2 2" xfId="7029"/>
    <cellStyle name="40% - Accent1 2 2 8 2 2 2" xfId="7030"/>
    <cellStyle name="40% - Accent1 2 2 8 2 2 2 2" xfId="7031"/>
    <cellStyle name="40% - Accent1 2 2 8 2 2 3" xfId="7032"/>
    <cellStyle name="40% - Accent1 2 2 8 2 3" xfId="7033"/>
    <cellStyle name="40% - Accent1 2 2 8 2 3 2" xfId="7034"/>
    <cellStyle name="40% - Accent1 2 2 8 2 4" xfId="7035"/>
    <cellStyle name="40% - Accent1 2 2 8 3" xfId="7036"/>
    <cellStyle name="40% - Accent1 2 2 8 3 2" xfId="7037"/>
    <cellStyle name="40% - Accent1 2 2 8 3 2 2" xfId="7038"/>
    <cellStyle name="40% - Accent1 2 2 8 3 3" xfId="7039"/>
    <cellStyle name="40% - Accent1 2 2 8 4" xfId="7040"/>
    <cellStyle name="40% - Accent1 2 2 8 4 2" xfId="7041"/>
    <cellStyle name="40% - Accent1 2 2 8 5" xfId="7042"/>
    <cellStyle name="40% - Accent1 2 2 9" xfId="7043"/>
    <cellStyle name="40% - Accent1 2 2 9 2" xfId="7044"/>
    <cellStyle name="40% - Accent1 2 2 9 2 2" xfId="7045"/>
    <cellStyle name="40% - Accent1 2 2 9 2 2 2" xfId="7046"/>
    <cellStyle name="40% - Accent1 2 2 9 2 3" xfId="7047"/>
    <cellStyle name="40% - Accent1 2 2 9 3" xfId="7048"/>
    <cellStyle name="40% - Accent1 2 2 9 3 2" xfId="7049"/>
    <cellStyle name="40% - Accent1 2 2 9 4" xfId="7050"/>
    <cellStyle name="40% - Accent1 2 3" xfId="7051"/>
    <cellStyle name="40% - Accent1 2 3 2" xfId="7052"/>
    <cellStyle name="40% - Accent1 2 3 2 2" xfId="7053"/>
    <cellStyle name="40% - Accent1 2 3 2 2 2" xfId="7054"/>
    <cellStyle name="40% - Accent1 2 3 2 2 2 2" xfId="7055"/>
    <cellStyle name="40% - Accent1 2 3 2 2 2 2 2" xfId="7056"/>
    <cellStyle name="40% - Accent1 2 3 2 2 2 3" xfId="7057"/>
    <cellStyle name="40% - Accent1 2 3 2 2 3" xfId="7058"/>
    <cellStyle name="40% - Accent1 2 3 2 2 3 2" xfId="7059"/>
    <cellStyle name="40% - Accent1 2 3 2 2 4" xfId="7060"/>
    <cellStyle name="40% - Accent1 2 3 2 3" xfId="7061"/>
    <cellStyle name="40% - Accent1 2 3 2 3 2" xfId="7062"/>
    <cellStyle name="40% - Accent1 2 3 2 3 2 2" xfId="7063"/>
    <cellStyle name="40% - Accent1 2 3 2 3 3" xfId="7064"/>
    <cellStyle name="40% - Accent1 2 3 2 4" xfId="7065"/>
    <cellStyle name="40% - Accent1 2 3 2 4 2" xfId="7066"/>
    <cellStyle name="40% - Accent1 2 3 2 5" xfId="7067"/>
    <cellStyle name="40% - Accent1 2 3 3" xfId="7068"/>
    <cellStyle name="40% - Accent1 2 3 3 2" xfId="7069"/>
    <cellStyle name="40% - Accent1 2 3 3 2 2" xfId="7070"/>
    <cellStyle name="40% - Accent1 2 3 3 2 2 2" xfId="7071"/>
    <cellStyle name="40% - Accent1 2 3 3 2 2 2 2" xfId="7072"/>
    <cellStyle name="40% - Accent1 2 3 3 2 2 3" xfId="7073"/>
    <cellStyle name="40% - Accent1 2 3 3 2 3" xfId="7074"/>
    <cellStyle name="40% - Accent1 2 3 3 2 3 2" xfId="7075"/>
    <cellStyle name="40% - Accent1 2 3 3 2 4" xfId="7076"/>
    <cellStyle name="40% - Accent1 2 3 3 3" xfId="7077"/>
    <cellStyle name="40% - Accent1 2 3 3 3 2" xfId="7078"/>
    <cellStyle name="40% - Accent1 2 3 3 3 2 2" xfId="7079"/>
    <cellStyle name="40% - Accent1 2 3 3 3 3" xfId="7080"/>
    <cellStyle name="40% - Accent1 2 3 3 4" xfId="7081"/>
    <cellStyle name="40% - Accent1 2 3 3 4 2" xfId="7082"/>
    <cellStyle name="40% - Accent1 2 3 3 5" xfId="7083"/>
    <cellStyle name="40% - Accent1 2 3 4" xfId="7084"/>
    <cellStyle name="40% - Accent1 2 3 4 2" xfId="7085"/>
    <cellStyle name="40% - Accent1 2 3 4 2 2" xfId="7086"/>
    <cellStyle name="40% - Accent1 2 3 4 2 2 2" xfId="7087"/>
    <cellStyle name="40% - Accent1 2 3 4 2 2 2 2" xfId="7088"/>
    <cellStyle name="40% - Accent1 2 3 4 2 2 3" xfId="7089"/>
    <cellStyle name="40% - Accent1 2 3 4 2 3" xfId="7090"/>
    <cellStyle name="40% - Accent1 2 3 4 2 3 2" xfId="7091"/>
    <cellStyle name="40% - Accent1 2 3 4 2 4" xfId="7092"/>
    <cellStyle name="40% - Accent1 2 3 4 3" xfId="7093"/>
    <cellStyle name="40% - Accent1 2 3 4 3 2" xfId="7094"/>
    <cellStyle name="40% - Accent1 2 3 4 3 2 2" xfId="7095"/>
    <cellStyle name="40% - Accent1 2 3 4 3 3" xfId="7096"/>
    <cellStyle name="40% - Accent1 2 3 4 4" xfId="7097"/>
    <cellStyle name="40% - Accent1 2 3 4 4 2" xfId="7098"/>
    <cellStyle name="40% - Accent1 2 3 4 5" xfId="7099"/>
    <cellStyle name="40% - Accent1 2 3 5" xfId="7100"/>
    <cellStyle name="40% - Accent1 2 3 5 2" xfId="7101"/>
    <cellStyle name="40% - Accent1 2 3 5 2 2" xfId="7102"/>
    <cellStyle name="40% - Accent1 2 3 5 2 2 2" xfId="7103"/>
    <cellStyle name="40% - Accent1 2 3 5 2 3" xfId="7104"/>
    <cellStyle name="40% - Accent1 2 3 5 3" xfId="7105"/>
    <cellStyle name="40% - Accent1 2 3 5 3 2" xfId="7106"/>
    <cellStyle name="40% - Accent1 2 3 5 4" xfId="7107"/>
    <cellStyle name="40% - Accent1 2 3 6" xfId="7108"/>
    <cellStyle name="40% - Accent1 2 3 6 2" xfId="7109"/>
    <cellStyle name="40% - Accent1 2 3 6 2 2" xfId="7110"/>
    <cellStyle name="40% - Accent1 2 3 6 3" xfId="7111"/>
    <cellStyle name="40% - Accent1 2 3 7" xfId="7112"/>
    <cellStyle name="40% - Accent1 2 3 7 2" xfId="7113"/>
    <cellStyle name="40% - Accent1 2 3 8" xfId="7114"/>
    <cellStyle name="40% - Accent1 2 4" xfId="7115"/>
    <cellStyle name="40% - Accent1 2 4 2" xfId="7116"/>
    <cellStyle name="40% - Accent1 2 4 2 2" xfId="7117"/>
    <cellStyle name="40% - Accent1 2 4 2 2 2" xfId="7118"/>
    <cellStyle name="40% - Accent1 2 4 2 2 2 2" xfId="7119"/>
    <cellStyle name="40% - Accent1 2 4 2 2 2 2 2" xfId="7120"/>
    <cellStyle name="40% - Accent1 2 4 2 2 2 3" xfId="7121"/>
    <cellStyle name="40% - Accent1 2 4 2 2 3" xfId="7122"/>
    <cellStyle name="40% - Accent1 2 4 2 2 3 2" xfId="7123"/>
    <cellStyle name="40% - Accent1 2 4 2 2 4" xfId="7124"/>
    <cellStyle name="40% - Accent1 2 4 2 3" xfId="7125"/>
    <cellStyle name="40% - Accent1 2 4 2 3 2" xfId="7126"/>
    <cellStyle name="40% - Accent1 2 4 2 3 2 2" xfId="7127"/>
    <cellStyle name="40% - Accent1 2 4 2 3 3" xfId="7128"/>
    <cellStyle name="40% - Accent1 2 4 2 4" xfId="7129"/>
    <cellStyle name="40% - Accent1 2 4 2 4 2" xfId="7130"/>
    <cellStyle name="40% - Accent1 2 4 2 5" xfId="7131"/>
    <cellStyle name="40% - Accent1 2 4 3" xfId="7132"/>
    <cellStyle name="40% - Accent1 2 4 3 2" xfId="7133"/>
    <cellStyle name="40% - Accent1 2 4 3 2 2" xfId="7134"/>
    <cellStyle name="40% - Accent1 2 4 3 2 2 2" xfId="7135"/>
    <cellStyle name="40% - Accent1 2 4 3 2 2 2 2" xfId="7136"/>
    <cellStyle name="40% - Accent1 2 4 3 2 2 3" xfId="7137"/>
    <cellStyle name="40% - Accent1 2 4 3 2 3" xfId="7138"/>
    <cellStyle name="40% - Accent1 2 4 3 2 3 2" xfId="7139"/>
    <cellStyle name="40% - Accent1 2 4 3 2 4" xfId="7140"/>
    <cellStyle name="40% - Accent1 2 4 3 3" xfId="7141"/>
    <cellStyle name="40% - Accent1 2 4 3 3 2" xfId="7142"/>
    <cellStyle name="40% - Accent1 2 4 3 3 2 2" xfId="7143"/>
    <cellStyle name="40% - Accent1 2 4 3 3 3" xfId="7144"/>
    <cellStyle name="40% - Accent1 2 4 3 4" xfId="7145"/>
    <cellStyle name="40% - Accent1 2 4 3 4 2" xfId="7146"/>
    <cellStyle name="40% - Accent1 2 4 3 5" xfId="7147"/>
    <cellStyle name="40% - Accent1 2 4 4" xfId="7148"/>
    <cellStyle name="40% - Accent1 2 4 4 2" xfId="7149"/>
    <cellStyle name="40% - Accent1 2 4 4 2 2" xfId="7150"/>
    <cellStyle name="40% - Accent1 2 4 4 2 2 2" xfId="7151"/>
    <cellStyle name="40% - Accent1 2 4 4 2 2 2 2" xfId="7152"/>
    <cellStyle name="40% - Accent1 2 4 4 2 2 3" xfId="7153"/>
    <cellStyle name="40% - Accent1 2 4 4 2 3" xfId="7154"/>
    <cellStyle name="40% - Accent1 2 4 4 2 3 2" xfId="7155"/>
    <cellStyle name="40% - Accent1 2 4 4 2 4" xfId="7156"/>
    <cellStyle name="40% - Accent1 2 4 4 3" xfId="7157"/>
    <cellStyle name="40% - Accent1 2 4 4 3 2" xfId="7158"/>
    <cellStyle name="40% - Accent1 2 4 4 3 2 2" xfId="7159"/>
    <cellStyle name="40% - Accent1 2 4 4 3 3" xfId="7160"/>
    <cellStyle name="40% - Accent1 2 4 4 4" xfId="7161"/>
    <cellStyle name="40% - Accent1 2 4 4 4 2" xfId="7162"/>
    <cellStyle name="40% - Accent1 2 4 4 5" xfId="7163"/>
    <cellStyle name="40% - Accent1 2 4 5" xfId="7164"/>
    <cellStyle name="40% - Accent1 2 4 5 2" xfId="7165"/>
    <cellStyle name="40% - Accent1 2 4 5 2 2" xfId="7166"/>
    <cellStyle name="40% - Accent1 2 4 5 2 2 2" xfId="7167"/>
    <cellStyle name="40% - Accent1 2 4 5 2 3" xfId="7168"/>
    <cellStyle name="40% - Accent1 2 4 5 3" xfId="7169"/>
    <cellStyle name="40% - Accent1 2 4 5 3 2" xfId="7170"/>
    <cellStyle name="40% - Accent1 2 4 5 4" xfId="7171"/>
    <cellStyle name="40% - Accent1 2 4 6" xfId="7172"/>
    <cellStyle name="40% - Accent1 2 4 6 2" xfId="7173"/>
    <cellStyle name="40% - Accent1 2 4 6 2 2" xfId="7174"/>
    <cellStyle name="40% - Accent1 2 4 6 3" xfId="7175"/>
    <cellStyle name="40% - Accent1 2 4 7" xfId="7176"/>
    <cellStyle name="40% - Accent1 2 4 7 2" xfId="7177"/>
    <cellStyle name="40% - Accent1 2 4 8" xfId="7178"/>
    <cellStyle name="40% - Accent1 2 5" xfId="7179"/>
    <cellStyle name="40% - Accent1 2 5 2" xfId="7180"/>
    <cellStyle name="40% - Accent1 2 5 2 2" xfId="7181"/>
    <cellStyle name="40% - Accent1 2 5 2 2 2" xfId="7182"/>
    <cellStyle name="40% - Accent1 2 5 2 2 2 2" xfId="7183"/>
    <cellStyle name="40% - Accent1 2 5 2 2 2 2 2" xfId="7184"/>
    <cellStyle name="40% - Accent1 2 5 2 2 2 3" xfId="7185"/>
    <cellStyle name="40% - Accent1 2 5 2 2 3" xfId="7186"/>
    <cellStyle name="40% - Accent1 2 5 2 2 3 2" xfId="7187"/>
    <cellStyle name="40% - Accent1 2 5 2 2 4" xfId="7188"/>
    <cellStyle name="40% - Accent1 2 5 2 3" xfId="7189"/>
    <cellStyle name="40% - Accent1 2 5 2 3 2" xfId="7190"/>
    <cellStyle name="40% - Accent1 2 5 2 3 2 2" xfId="7191"/>
    <cellStyle name="40% - Accent1 2 5 2 3 3" xfId="7192"/>
    <cellStyle name="40% - Accent1 2 5 2 4" xfId="7193"/>
    <cellStyle name="40% - Accent1 2 5 2 4 2" xfId="7194"/>
    <cellStyle name="40% - Accent1 2 5 2 5" xfId="7195"/>
    <cellStyle name="40% - Accent1 2 5 3" xfId="7196"/>
    <cellStyle name="40% - Accent1 2 5 3 2" xfId="7197"/>
    <cellStyle name="40% - Accent1 2 5 3 2 2" xfId="7198"/>
    <cellStyle name="40% - Accent1 2 5 3 2 2 2" xfId="7199"/>
    <cellStyle name="40% - Accent1 2 5 3 2 2 2 2" xfId="7200"/>
    <cellStyle name="40% - Accent1 2 5 3 2 2 3" xfId="7201"/>
    <cellStyle name="40% - Accent1 2 5 3 2 3" xfId="7202"/>
    <cellStyle name="40% - Accent1 2 5 3 2 3 2" xfId="7203"/>
    <cellStyle name="40% - Accent1 2 5 3 2 4" xfId="7204"/>
    <cellStyle name="40% - Accent1 2 5 3 3" xfId="7205"/>
    <cellStyle name="40% - Accent1 2 5 3 3 2" xfId="7206"/>
    <cellStyle name="40% - Accent1 2 5 3 3 2 2" xfId="7207"/>
    <cellStyle name="40% - Accent1 2 5 3 3 3" xfId="7208"/>
    <cellStyle name="40% - Accent1 2 5 3 4" xfId="7209"/>
    <cellStyle name="40% - Accent1 2 5 3 4 2" xfId="7210"/>
    <cellStyle name="40% - Accent1 2 5 3 5" xfId="7211"/>
    <cellStyle name="40% - Accent1 2 5 4" xfId="7212"/>
    <cellStyle name="40% - Accent1 2 5 4 2" xfId="7213"/>
    <cellStyle name="40% - Accent1 2 5 4 2 2" xfId="7214"/>
    <cellStyle name="40% - Accent1 2 5 4 2 2 2" xfId="7215"/>
    <cellStyle name="40% - Accent1 2 5 4 2 2 2 2" xfId="7216"/>
    <cellStyle name="40% - Accent1 2 5 4 2 2 3" xfId="7217"/>
    <cellStyle name="40% - Accent1 2 5 4 2 3" xfId="7218"/>
    <cellStyle name="40% - Accent1 2 5 4 2 3 2" xfId="7219"/>
    <cellStyle name="40% - Accent1 2 5 4 2 4" xfId="7220"/>
    <cellStyle name="40% - Accent1 2 5 4 3" xfId="7221"/>
    <cellStyle name="40% - Accent1 2 5 4 3 2" xfId="7222"/>
    <cellStyle name="40% - Accent1 2 5 4 3 2 2" xfId="7223"/>
    <cellStyle name="40% - Accent1 2 5 4 3 3" xfId="7224"/>
    <cellStyle name="40% - Accent1 2 5 4 4" xfId="7225"/>
    <cellStyle name="40% - Accent1 2 5 4 4 2" xfId="7226"/>
    <cellStyle name="40% - Accent1 2 5 4 5" xfId="7227"/>
    <cellStyle name="40% - Accent1 2 5 5" xfId="7228"/>
    <cellStyle name="40% - Accent1 2 5 5 2" xfId="7229"/>
    <cellStyle name="40% - Accent1 2 5 5 2 2" xfId="7230"/>
    <cellStyle name="40% - Accent1 2 5 5 2 2 2" xfId="7231"/>
    <cellStyle name="40% - Accent1 2 5 5 2 3" xfId="7232"/>
    <cellStyle name="40% - Accent1 2 5 5 3" xfId="7233"/>
    <cellStyle name="40% - Accent1 2 5 5 3 2" xfId="7234"/>
    <cellStyle name="40% - Accent1 2 5 5 4" xfId="7235"/>
    <cellStyle name="40% - Accent1 2 5 6" xfId="7236"/>
    <cellStyle name="40% - Accent1 2 5 6 2" xfId="7237"/>
    <cellStyle name="40% - Accent1 2 5 6 2 2" xfId="7238"/>
    <cellStyle name="40% - Accent1 2 5 6 3" xfId="7239"/>
    <cellStyle name="40% - Accent1 2 5 7" xfId="7240"/>
    <cellStyle name="40% - Accent1 2 5 7 2" xfId="7241"/>
    <cellStyle name="40% - Accent1 2 5 8" xfId="7242"/>
    <cellStyle name="40% - Accent1 2 6" xfId="7243"/>
    <cellStyle name="40% - Accent1 2 6 2" xfId="7244"/>
    <cellStyle name="40% - Accent1 2 6 2 2" xfId="7245"/>
    <cellStyle name="40% - Accent1 2 6 2 2 2" xfId="7246"/>
    <cellStyle name="40% - Accent1 2 6 2 2 2 2" xfId="7247"/>
    <cellStyle name="40% - Accent1 2 6 2 2 2 2 2" xfId="7248"/>
    <cellStyle name="40% - Accent1 2 6 2 2 2 3" xfId="7249"/>
    <cellStyle name="40% - Accent1 2 6 2 2 3" xfId="7250"/>
    <cellStyle name="40% - Accent1 2 6 2 2 3 2" xfId="7251"/>
    <cellStyle name="40% - Accent1 2 6 2 2 4" xfId="7252"/>
    <cellStyle name="40% - Accent1 2 6 2 3" xfId="7253"/>
    <cellStyle name="40% - Accent1 2 6 2 3 2" xfId="7254"/>
    <cellStyle name="40% - Accent1 2 6 2 3 2 2" xfId="7255"/>
    <cellStyle name="40% - Accent1 2 6 2 3 3" xfId="7256"/>
    <cellStyle name="40% - Accent1 2 6 2 4" xfId="7257"/>
    <cellStyle name="40% - Accent1 2 6 2 4 2" xfId="7258"/>
    <cellStyle name="40% - Accent1 2 6 2 5" xfId="7259"/>
    <cellStyle name="40% - Accent1 2 6 3" xfId="7260"/>
    <cellStyle name="40% - Accent1 2 6 3 2" xfId="7261"/>
    <cellStyle name="40% - Accent1 2 6 3 2 2" xfId="7262"/>
    <cellStyle name="40% - Accent1 2 6 3 2 2 2" xfId="7263"/>
    <cellStyle name="40% - Accent1 2 6 3 2 2 2 2" xfId="7264"/>
    <cellStyle name="40% - Accent1 2 6 3 2 2 3" xfId="7265"/>
    <cellStyle name="40% - Accent1 2 6 3 2 3" xfId="7266"/>
    <cellStyle name="40% - Accent1 2 6 3 2 3 2" xfId="7267"/>
    <cellStyle name="40% - Accent1 2 6 3 2 4" xfId="7268"/>
    <cellStyle name="40% - Accent1 2 6 3 3" xfId="7269"/>
    <cellStyle name="40% - Accent1 2 6 3 3 2" xfId="7270"/>
    <cellStyle name="40% - Accent1 2 6 3 3 2 2" xfId="7271"/>
    <cellStyle name="40% - Accent1 2 6 3 3 3" xfId="7272"/>
    <cellStyle name="40% - Accent1 2 6 3 4" xfId="7273"/>
    <cellStyle name="40% - Accent1 2 6 3 4 2" xfId="7274"/>
    <cellStyle name="40% - Accent1 2 6 3 5" xfId="7275"/>
    <cellStyle name="40% - Accent1 2 6 4" xfId="7276"/>
    <cellStyle name="40% - Accent1 2 6 4 2" xfId="7277"/>
    <cellStyle name="40% - Accent1 2 6 4 2 2" xfId="7278"/>
    <cellStyle name="40% - Accent1 2 6 4 2 2 2" xfId="7279"/>
    <cellStyle name="40% - Accent1 2 6 4 2 2 2 2" xfId="7280"/>
    <cellStyle name="40% - Accent1 2 6 4 2 2 3" xfId="7281"/>
    <cellStyle name="40% - Accent1 2 6 4 2 3" xfId="7282"/>
    <cellStyle name="40% - Accent1 2 6 4 2 3 2" xfId="7283"/>
    <cellStyle name="40% - Accent1 2 6 4 2 4" xfId="7284"/>
    <cellStyle name="40% - Accent1 2 6 4 3" xfId="7285"/>
    <cellStyle name="40% - Accent1 2 6 4 3 2" xfId="7286"/>
    <cellStyle name="40% - Accent1 2 6 4 3 2 2" xfId="7287"/>
    <cellStyle name="40% - Accent1 2 6 4 3 3" xfId="7288"/>
    <cellStyle name="40% - Accent1 2 6 4 4" xfId="7289"/>
    <cellStyle name="40% - Accent1 2 6 4 4 2" xfId="7290"/>
    <cellStyle name="40% - Accent1 2 6 4 5" xfId="7291"/>
    <cellStyle name="40% - Accent1 2 6 5" xfId="7292"/>
    <cellStyle name="40% - Accent1 2 6 5 2" xfId="7293"/>
    <cellStyle name="40% - Accent1 2 6 5 2 2" xfId="7294"/>
    <cellStyle name="40% - Accent1 2 6 5 2 2 2" xfId="7295"/>
    <cellStyle name="40% - Accent1 2 6 5 2 3" xfId="7296"/>
    <cellStyle name="40% - Accent1 2 6 5 3" xfId="7297"/>
    <cellStyle name="40% - Accent1 2 6 5 3 2" xfId="7298"/>
    <cellStyle name="40% - Accent1 2 6 5 4" xfId="7299"/>
    <cellStyle name="40% - Accent1 2 6 6" xfId="7300"/>
    <cellStyle name="40% - Accent1 2 6 6 2" xfId="7301"/>
    <cellStyle name="40% - Accent1 2 6 6 2 2" xfId="7302"/>
    <cellStyle name="40% - Accent1 2 6 6 3" xfId="7303"/>
    <cellStyle name="40% - Accent1 2 6 7" xfId="7304"/>
    <cellStyle name="40% - Accent1 2 6 7 2" xfId="7305"/>
    <cellStyle name="40% - Accent1 2 6 8" xfId="7306"/>
    <cellStyle name="40% - Accent1 2 7" xfId="7307"/>
    <cellStyle name="40% - Accent1 2 7 2" xfId="7308"/>
    <cellStyle name="40% - Accent1 2 7 2 2" xfId="7309"/>
    <cellStyle name="40% - Accent1 2 7 2 2 2" xfId="7310"/>
    <cellStyle name="40% - Accent1 2 7 2 2 2 2" xfId="7311"/>
    <cellStyle name="40% - Accent1 2 7 2 2 3" xfId="7312"/>
    <cellStyle name="40% - Accent1 2 7 2 3" xfId="7313"/>
    <cellStyle name="40% - Accent1 2 7 2 3 2" xfId="7314"/>
    <cellStyle name="40% - Accent1 2 7 2 4" xfId="7315"/>
    <cellStyle name="40% - Accent1 2 7 3" xfId="7316"/>
    <cellStyle name="40% - Accent1 2 7 3 2" xfId="7317"/>
    <cellStyle name="40% - Accent1 2 7 3 2 2" xfId="7318"/>
    <cellStyle name="40% - Accent1 2 7 3 3" xfId="7319"/>
    <cellStyle name="40% - Accent1 2 7 4" xfId="7320"/>
    <cellStyle name="40% - Accent1 2 7 4 2" xfId="7321"/>
    <cellStyle name="40% - Accent1 2 7 5" xfId="7322"/>
    <cellStyle name="40% - Accent1 2 8" xfId="7323"/>
    <cellStyle name="40% - Accent1 2 8 2" xfId="7324"/>
    <cellStyle name="40% - Accent1 2 8 2 2" xfId="7325"/>
    <cellStyle name="40% - Accent1 2 8 2 2 2" xfId="7326"/>
    <cellStyle name="40% - Accent1 2 8 2 2 2 2" xfId="7327"/>
    <cellStyle name="40% - Accent1 2 8 2 2 3" xfId="7328"/>
    <cellStyle name="40% - Accent1 2 8 2 3" xfId="7329"/>
    <cellStyle name="40% - Accent1 2 8 2 3 2" xfId="7330"/>
    <cellStyle name="40% - Accent1 2 8 2 4" xfId="7331"/>
    <cellStyle name="40% - Accent1 2 8 3" xfId="7332"/>
    <cellStyle name="40% - Accent1 2 8 3 2" xfId="7333"/>
    <cellStyle name="40% - Accent1 2 8 3 2 2" xfId="7334"/>
    <cellStyle name="40% - Accent1 2 8 3 3" xfId="7335"/>
    <cellStyle name="40% - Accent1 2 8 4" xfId="7336"/>
    <cellStyle name="40% - Accent1 2 8 4 2" xfId="7337"/>
    <cellStyle name="40% - Accent1 2 8 5" xfId="7338"/>
    <cellStyle name="40% - Accent1 2 9" xfId="7339"/>
    <cellStyle name="40% - Accent1 2 9 2" xfId="7340"/>
    <cellStyle name="40% - Accent1 2 9 2 2" xfId="7341"/>
    <cellStyle name="40% - Accent1 2 9 2 2 2" xfId="7342"/>
    <cellStyle name="40% - Accent1 2 9 2 2 2 2" xfId="7343"/>
    <cellStyle name="40% - Accent1 2 9 2 2 3" xfId="7344"/>
    <cellStyle name="40% - Accent1 2 9 2 3" xfId="7345"/>
    <cellStyle name="40% - Accent1 2 9 2 3 2" xfId="7346"/>
    <cellStyle name="40% - Accent1 2 9 2 4" xfId="7347"/>
    <cellStyle name="40% - Accent1 2 9 3" xfId="7348"/>
    <cellStyle name="40% - Accent1 2 9 3 2" xfId="7349"/>
    <cellStyle name="40% - Accent1 2 9 3 2 2" xfId="7350"/>
    <cellStyle name="40% - Accent1 2 9 3 3" xfId="7351"/>
    <cellStyle name="40% - Accent1 2 9 4" xfId="7352"/>
    <cellStyle name="40% - Accent1 2 9 4 2" xfId="7353"/>
    <cellStyle name="40% - Accent1 2 9 5" xfId="7354"/>
    <cellStyle name="40% - Accent1 2_CED 2011 Version 6 Reports" xfId="7355"/>
    <cellStyle name="40% - Accent1 20" xfId="7356"/>
    <cellStyle name="40% - Accent1 21" xfId="7357"/>
    <cellStyle name="40% - Accent1 22" xfId="7358"/>
    <cellStyle name="40% - Accent1 23" xfId="7359"/>
    <cellStyle name="40% - Accent1 24" xfId="7360"/>
    <cellStyle name="40% - Accent1 25" xfId="7361"/>
    <cellStyle name="40% - Accent1 26" xfId="7362"/>
    <cellStyle name="40% - Accent1 27" xfId="7363"/>
    <cellStyle name="40% - Accent1 28" xfId="7364"/>
    <cellStyle name="40% - Accent1 29" xfId="7365"/>
    <cellStyle name="40% - Accent1 3" xfId="7366"/>
    <cellStyle name="40% - Accent1 3 10" xfId="7367"/>
    <cellStyle name="40% - Accent1 3 11" xfId="7368"/>
    <cellStyle name="40% - Accent1 3 12" xfId="7369"/>
    <cellStyle name="40% - Accent1 3 13" xfId="7370"/>
    <cellStyle name="40% - Accent1 3 14" xfId="7371"/>
    <cellStyle name="40% - Accent1 3 15" xfId="7372"/>
    <cellStyle name="40% - Accent1 3 2" xfId="7373"/>
    <cellStyle name="40% - Accent1 3 2 2" xfId="7374"/>
    <cellStyle name="40% - Accent1 3 2 2 2" xfId="7375"/>
    <cellStyle name="40% - Accent1 3 2 2 2 2" xfId="7376"/>
    <cellStyle name="40% - Accent1 3 2 2 2 2 2" xfId="7377"/>
    <cellStyle name="40% - Accent1 3 2 2 2 3" xfId="7378"/>
    <cellStyle name="40% - Accent1 3 2 2 3" xfId="7379"/>
    <cellStyle name="40% - Accent1 3 2 2 3 2" xfId="7380"/>
    <cellStyle name="40% - Accent1 3 2 2 4" xfId="7381"/>
    <cellStyle name="40% - Accent1 3 2 3" xfId="7382"/>
    <cellStyle name="40% - Accent1 3 2 3 2" xfId="7383"/>
    <cellStyle name="40% - Accent1 3 2 3 2 2" xfId="7384"/>
    <cellStyle name="40% - Accent1 3 2 3 3" xfId="7385"/>
    <cellStyle name="40% - Accent1 3 2 4" xfId="7386"/>
    <cellStyle name="40% - Accent1 3 2 4 2" xfId="7387"/>
    <cellStyle name="40% - Accent1 3 2 5" xfId="7388"/>
    <cellStyle name="40% - Accent1 3 3" xfId="7389"/>
    <cellStyle name="40% - Accent1 3 3 2" xfId="7390"/>
    <cellStyle name="40% - Accent1 3 3 2 2" xfId="7391"/>
    <cellStyle name="40% - Accent1 3 3 2 2 2" xfId="7392"/>
    <cellStyle name="40% - Accent1 3 3 2 2 2 2" xfId="7393"/>
    <cellStyle name="40% - Accent1 3 3 2 2 3" xfId="7394"/>
    <cellStyle name="40% - Accent1 3 3 2 3" xfId="7395"/>
    <cellStyle name="40% - Accent1 3 3 2 3 2" xfId="7396"/>
    <cellStyle name="40% - Accent1 3 3 2 4" xfId="7397"/>
    <cellStyle name="40% - Accent1 3 3 3" xfId="7398"/>
    <cellStyle name="40% - Accent1 3 3 3 2" xfId="7399"/>
    <cellStyle name="40% - Accent1 3 3 3 2 2" xfId="7400"/>
    <cellStyle name="40% - Accent1 3 3 3 3" xfId="7401"/>
    <cellStyle name="40% - Accent1 3 3 4" xfId="7402"/>
    <cellStyle name="40% - Accent1 3 3 4 2" xfId="7403"/>
    <cellStyle name="40% - Accent1 3 3 5" xfId="7404"/>
    <cellStyle name="40% - Accent1 3 4" xfId="7405"/>
    <cellStyle name="40% - Accent1 3 4 2" xfId="7406"/>
    <cellStyle name="40% - Accent1 3 4 2 2" xfId="7407"/>
    <cellStyle name="40% - Accent1 3 4 2 2 2" xfId="7408"/>
    <cellStyle name="40% - Accent1 3 4 2 2 2 2" xfId="7409"/>
    <cellStyle name="40% - Accent1 3 4 2 2 3" xfId="7410"/>
    <cellStyle name="40% - Accent1 3 4 2 3" xfId="7411"/>
    <cellStyle name="40% - Accent1 3 4 2 3 2" xfId="7412"/>
    <cellStyle name="40% - Accent1 3 4 2 4" xfId="7413"/>
    <cellStyle name="40% - Accent1 3 4 3" xfId="7414"/>
    <cellStyle name="40% - Accent1 3 4 3 2" xfId="7415"/>
    <cellStyle name="40% - Accent1 3 4 3 2 2" xfId="7416"/>
    <cellStyle name="40% - Accent1 3 4 3 3" xfId="7417"/>
    <cellStyle name="40% - Accent1 3 4 4" xfId="7418"/>
    <cellStyle name="40% - Accent1 3 4 4 2" xfId="7419"/>
    <cellStyle name="40% - Accent1 3 4 5" xfId="7420"/>
    <cellStyle name="40% - Accent1 3 5" xfId="7421"/>
    <cellStyle name="40% - Accent1 3 5 2" xfId="7422"/>
    <cellStyle name="40% - Accent1 3 5 2 2" xfId="7423"/>
    <cellStyle name="40% - Accent1 3 5 2 2 2" xfId="7424"/>
    <cellStyle name="40% - Accent1 3 5 2 3" xfId="7425"/>
    <cellStyle name="40% - Accent1 3 5 3" xfId="7426"/>
    <cellStyle name="40% - Accent1 3 5 3 2" xfId="7427"/>
    <cellStyle name="40% - Accent1 3 5 4" xfId="7428"/>
    <cellStyle name="40% - Accent1 3 6" xfId="7429"/>
    <cellStyle name="40% - Accent1 3 6 2" xfId="7430"/>
    <cellStyle name="40% - Accent1 3 6 2 2" xfId="7431"/>
    <cellStyle name="40% - Accent1 3 6 3" xfId="7432"/>
    <cellStyle name="40% - Accent1 3 7" xfId="7433"/>
    <cellStyle name="40% - Accent1 3 7 2" xfId="7434"/>
    <cellStyle name="40% - Accent1 3 8" xfId="7435"/>
    <cellStyle name="40% - Accent1 3 9" xfId="7436"/>
    <cellStyle name="40% - Accent1 30" xfId="7437"/>
    <cellStyle name="40% - Accent1 31" xfId="7438"/>
    <cellStyle name="40% - Accent1 32" xfId="7439"/>
    <cellStyle name="40% - Accent1 33" xfId="7440"/>
    <cellStyle name="40% - Accent1 34" xfId="7441"/>
    <cellStyle name="40% - Accent1 35" xfId="7442"/>
    <cellStyle name="40% - Accent1 36" xfId="7443"/>
    <cellStyle name="40% - Accent1 37" xfId="7444"/>
    <cellStyle name="40% - Accent1 38" xfId="7445"/>
    <cellStyle name="40% - Accent1 39" xfId="7446"/>
    <cellStyle name="40% - Accent1 4" xfId="7447"/>
    <cellStyle name="40% - Accent1 4 2" xfId="7448"/>
    <cellStyle name="40% - Accent1 4 2 2" xfId="7449"/>
    <cellStyle name="40% - Accent1 4 2 2 2" xfId="7450"/>
    <cellStyle name="40% - Accent1 4 2 3" xfId="7451"/>
    <cellStyle name="40% - Accent1 4 3" xfId="7452"/>
    <cellStyle name="40% - Accent1 4 3 2" xfId="7453"/>
    <cellStyle name="40% - Accent1 4 3 2 2" xfId="7454"/>
    <cellStyle name="40% - Accent1 4 3 3" xfId="7455"/>
    <cellStyle name="40% - Accent1 4 4" xfId="7456"/>
    <cellStyle name="40% - Accent1 4 4 2" xfId="7457"/>
    <cellStyle name="40% - Accent1 4 4 2 2" xfId="7458"/>
    <cellStyle name="40% - Accent1 4 4 3" xfId="7459"/>
    <cellStyle name="40% - Accent1 4 5" xfId="7460"/>
    <cellStyle name="40% - Accent1 4 5 2" xfId="7461"/>
    <cellStyle name="40% - Accent1 4 6" xfId="7462"/>
    <cellStyle name="40% - Accent1 40" xfId="7463"/>
    <cellStyle name="40% - Accent1 41" xfId="7464"/>
    <cellStyle name="40% - Accent1 42" xfId="7465"/>
    <cellStyle name="40% - Accent1 43" xfId="7466"/>
    <cellStyle name="40% - Accent1 44" xfId="7467"/>
    <cellStyle name="40% - Accent1 45" xfId="7468"/>
    <cellStyle name="40% - Accent1 46" xfId="7469"/>
    <cellStyle name="40% - Accent1 47" xfId="7470"/>
    <cellStyle name="40% - Accent1 48" xfId="7471"/>
    <cellStyle name="40% - Accent1 49" xfId="7472"/>
    <cellStyle name="40% - Accent1 5" xfId="7473"/>
    <cellStyle name="40% - Accent1 5 2" xfId="7474"/>
    <cellStyle name="40% - Accent1 5 2 2" xfId="7475"/>
    <cellStyle name="40% - Accent1 5 2 2 2" xfId="7476"/>
    <cellStyle name="40% - Accent1 5 2 3" xfId="7477"/>
    <cellStyle name="40% - Accent1 5 3" xfId="7478"/>
    <cellStyle name="40% - Accent1 5 3 2" xfId="7479"/>
    <cellStyle name="40% - Accent1 5 3 2 2" xfId="7480"/>
    <cellStyle name="40% - Accent1 5 3 3" xfId="7481"/>
    <cellStyle name="40% - Accent1 5 4" xfId="7482"/>
    <cellStyle name="40% - Accent1 5 4 2" xfId="7483"/>
    <cellStyle name="40% - Accent1 5 4 2 2" xfId="7484"/>
    <cellStyle name="40% - Accent1 5 4 3" xfId="7485"/>
    <cellStyle name="40% - Accent1 5 5" xfId="7486"/>
    <cellStyle name="40% - Accent1 5 5 2" xfId="7487"/>
    <cellStyle name="40% - Accent1 5 6" xfId="7488"/>
    <cellStyle name="40% - Accent1 5 7" xfId="7489"/>
    <cellStyle name="40% - Accent1 50" xfId="7490"/>
    <cellStyle name="40% - Accent1 51" xfId="7491"/>
    <cellStyle name="40% - Accent1 52" xfId="7492"/>
    <cellStyle name="40% - Accent1 53" xfId="7493"/>
    <cellStyle name="40% - Accent1 54" xfId="7494"/>
    <cellStyle name="40% - Accent1 55" xfId="7495"/>
    <cellStyle name="40% - Accent1 56" xfId="7496"/>
    <cellStyle name="40% - Accent1 57" xfId="7497"/>
    <cellStyle name="40% - Accent1 58" xfId="7498"/>
    <cellStyle name="40% - Accent1 59" xfId="7499"/>
    <cellStyle name="40% - Accent1 6" xfId="7500"/>
    <cellStyle name="40% - Accent1 6 2" xfId="7501"/>
    <cellStyle name="40% - Accent1 6 2 2" xfId="7502"/>
    <cellStyle name="40% - Accent1 6 2 2 2" xfId="7503"/>
    <cellStyle name="40% - Accent1 6 2 3" xfId="7504"/>
    <cellStyle name="40% - Accent1 6 3" xfId="7505"/>
    <cellStyle name="40% - Accent1 6 3 2" xfId="7506"/>
    <cellStyle name="40% - Accent1 6 3 2 2" xfId="7507"/>
    <cellStyle name="40% - Accent1 6 3 3" xfId="7508"/>
    <cellStyle name="40% - Accent1 6 4" xfId="7509"/>
    <cellStyle name="40% - Accent1 6 4 2" xfId="7510"/>
    <cellStyle name="40% - Accent1 6 4 2 2" xfId="7511"/>
    <cellStyle name="40% - Accent1 6 4 3" xfId="7512"/>
    <cellStyle name="40% - Accent1 6 5" xfId="7513"/>
    <cellStyle name="40% - Accent1 6 5 2" xfId="7514"/>
    <cellStyle name="40% - Accent1 6 6" xfId="7515"/>
    <cellStyle name="40% - Accent1 60" xfId="7516"/>
    <cellStyle name="40% - Accent1 61" xfId="7517"/>
    <cellStyle name="40% - Accent1 62" xfId="7518"/>
    <cellStyle name="40% - Accent1 63" xfId="7519"/>
    <cellStyle name="40% - Accent1 64" xfId="7520"/>
    <cellStyle name="40% - Accent1 65" xfId="7521"/>
    <cellStyle name="40% - Accent1 66" xfId="7522"/>
    <cellStyle name="40% - Accent1 67" xfId="7523"/>
    <cellStyle name="40% - Accent1 68" xfId="7524"/>
    <cellStyle name="40% - Accent1 69" xfId="7525"/>
    <cellStyle name="40% - Accent1 7" xfId="7526"/>
    <cellStyle name="40% - Accent1 7 2" xfId="7527"/>
    <cellStyle name="40% - Accent1 7 2 2" xfId="7528"/>
    <cellStyle name="40% - Accent1 7 3" xfId="7529"/>
    <cellStyle name="40% - Accent1 7 4" xfId="7530"/>
    <cellStyle name="40% - Accent1 70" xfId="7531"/>
    <cellStyle name="40% - Accent1 71" xfId="7532"/>
    <cellStyle name="40% - Accent1 72" xfId="7533"/>
    <cellStyle name="40% - Accent1 73" xfId="7534"/>
    <cellStyle name="40% - Accent1 74" xfId="7535"/>
    <cellStyle name="40% - Accent1 75" xfId="7536"/>
    <cellStyle name="40% - Accent1 76" xfId="7537"/>
    <cellStyle name="40% - Accent1 77" xfId="7538"/>
    <cellStyle name="40% - Accent1 78" xfId="7539"/>
    <cellStyle name="40% - Accent1 79" xfId="7540"/>
    <cellStyle name="40% - Accent1 8" xfId="7541"/>
    <cellStyle name="40% - Accent1 8 2" xfId="7542"/>
    <cellStyle name="40% - Accent1 8 2 2" xfId="7543"/>
    <cellStyle name="40% - Accent1 8 3" xfId="7544"/>
    <cellStyle name="40% - Accent1 8 4" xfId="7545"/>
    <cellStyle name="40% - Accent1 80" xfId="7546"/>
    <cellStyle name="40% - Accent1 81" xfId="7547"/>
    <cellStyle name="40% - Accent1 82" xfId="7548"/>
    <cellStyle name="40% - Accent1 83" xfId="7549"/>
    <cellStyle name="40% - Accent1 84" xfId="7550"/>
    <cellStyle name="40% - Accent1 85" xfId="7551"/>
    <cellStyle name="40% - Accent1 86" xfId="7552"/>
    <cellStyle name="40% - Accent1 87" xfId="7553"/>
    <cellStyle name="40% - Accent1 88" xfId="7554"/>
    <cellStyle name="40% - Accent1 89" xfId="7555"/>
    <cellStyle name="40% - Accent1 9" xfId="7556"/>
    <cellStyle name="40% - Accent1 9 2" xfId="7557"/>
    <cellStyle name="40% - Accent1 9 2 2" xfId="7558"/>
    <cellStyle name="40% - Accent1 9 3" xfId="7559"/>
    <cellStyle name="40% - Accent1 9 4" xfId="7560"/>
    <cellStyle name="40% - Accent1 90" xfId="7561"/>
    <cellStyle name="40% - Accent1 91" xfId="7562"/>
    <cellStyle name="40% - Accent1 92" xfId="7563"/>
    <cellStyle name="40% - Accent1 93" xfId="7564"/>
    <cellStyle name="40% - Accent1 94" xfId="7565"/>
    <cellStyle name="40% - Accent1 95" xfId="7566"/>
    <cellStyle name="40% - Accent1 96" xfId="7567"/>
    <cellStyle name="40% - Accent1 97" xfId="7568"/>
    <cellStyle name="40% - Accent2 10" xfId="7569"/>
    <cellStyle name="40% - Accent2 10 2" xfId="7570"/>
    <cellStyle name="40% - Accent2 10 3" xfId="7571"/>
    <cellStyle name="40% - Accent2 10 4" xfId="7572"/>
    <cellStyle name="40% - Accent2 11" xfId="7573"/>
    <cellStyle name="40% - Accent2 11 2" xfId="7574"/>
    <cellStyle name="40% - Accent2 11 3" xfId="7575"/>
    <cellStyle name="40% - Accent2 11 4" xfId="7576"/>
    <cellStyle name="40% - Accent2 12" xfId="7577"/>
    <cellStyle name="40% - Accent2 12 2" xfId="7578"/>
    <cellStyle name="40% - Accent2 12 3" xfId="7579"/>
    <cellStyle name="40% - Accent2 12 4" xfId="7580"/>
    <cellStyle name="40% - Accent2 13" xfId="7581"/>
    <cellStyle name="40% - Accent2 14" xfId="7582"/>
    <cellStyle name="40% - Accent2 15" xfId="7583"/>
    <cellStyle name="40% - Accent2 16" xfId="7584"/>
    <cellStyle name="40% - Accent2 17" xfId="7585"/>
    <cellStyle name="40% - Accent2 18" xfId="7586"/>
    <cellStyle name="40% - Accent2 19" xfId="7587"/>
    <cellStyle name="40% - Accent2 2" xfId="7588"/>
    <cellStyle name="40% - Accent2 2 10" xfId="7589"/>
    <cellStyle name="40% - Accent2 2 10 2" xfId="7590"/>
    <cellStyle name="40% - Accent2 2 10 2 2" xfId="7591"/>
    <cellStyle name="40% - Accent2 2 10 2 2 2" xfId="7592"/>
    <cellStyle name="40% - Accent2 2 10 2 3" xfId="7593"/>
    <cellStyle name="40% - Accent2 2 10 3" xfId="7594"/>
    <cellStyle name="40% - Accent2 2 10 3 2" xfId="7595"/>
    <cellStyle name="40% - Accent2 2 10 4" xfId="7596"/>
    <cellStyle name="40% - Accent2 2 11" xfId="7597"/>
    <cellStyle name="40% - Accent2 2 11 2" xfId="7598"/>
    <cellStyle name="40% - Accent2 2 11 2 2" xfId="7599"/>
    <cellStyle name="40% - Accent2 2 11 3" xfId="7600"/>
    <cellStyle name="40% - Accent2 2 12" xfId="7601"/>
    <cellStyle name="40% - Accent2 2 12 2" xfId="7602"/>
    <cellStyle name="40% - Accent2 2 13" xfId="7603"/>
    <cellStyle name="40% - Accent2 2 2" xfId="7604"/>
    <cellStyle name="40% - Accent2 2 2 10" xfId="7605"/>
    <cellStyle name="40% - Accent2 2 2 10 2" xfId="7606"/>
    <cellStyle name="40% - Accent2 2 2 10 2 2" xfId="7607"/>
    <cellStyle name="40% - Accent2 2 2 10 3" xfId="7608"/>
    <cellStyle name="40% - Accent2 2 2 11" xfId="7609"/>
    <cellStyle name="40% - Accent2 2 2 11 2" xfId="7610"/>
    <cellStyle name="40% - Accent2 2 2 12" xfId="7611"/>
    <cellStyle name="40% - Accent2 2 2 2" xfId="7612"/>
    <cellStyle name="40% - Accent2 2 2 2 2" xfId="7613"/>
    <cellStyle name="40% - Accent2 2 2 2 2 2" xfId="7614"/>
    <cellStyle name="40% - Accent2 2 2 2 2 2 2" xfId="7615"/>
    <cellStyle name="40% - Accent2 2 2 2 2 2 2 2" xfId="7616"/>
    <cellStyle name="40% - Accent2 2 2 2 2 2 2 2 2" xfId="7617"/>
    <cellStyle name="40% - Accent2 2 2 2 2 2 2 3" xfId="7618"/>
    <cellStyle name="40% - Accent2 2 2 2 2 2 3" xfId="7619"/>
    <cellStyle name="40% - Accent2 2 2 2 2 2 3 2" xfId="7620"/>
    <cellStyle name="40% - Accent2 2 2 2 2 2 4" xfId="7621"/>
    <cellStyle name="40% - Accent2 2 2 2 2 3" xfId="7622"/>
    <cellStyle name="40% - Accent2 2 2 2 2 3 2" xfId="7623"/>
    <cellStyle name="40% - Accent2 2 2 2 2 3 2 2" xfId="7624"/>
    <cellStyle name="40% - Accent2 2 2 2 2 3 3" xfId="7625"/>
    <cellStyle name="40% - Accent2 2 2 2 2 4" xfId="7626"/>
    <cellStyle name="40% - Accent2 2 2 2 2 4 2" xfId="7627"/>
    <cellStyle name="40% - Accent2 2 2 2 2 5" xfId="7628"/>
    <cellStyle name="40% - Accent2 2 2 2 3" xfId="7629"/>
    <cellStyle name="40% - Accent2 2 2 2 3 2" xfId="7630"/>
    <cellStyle name="40% - Accent2 2 2 2 3 2 2" xfId="7631"/>
    <cellStyle name="40% - Accent2 2 2 2 3 2 2 2" xfId="7632"/>
    <cellStyle name="40% - Accent2 2 2 2 3 2 2 2 2" xfId="7633"/>
    <cellStyle name="40% - Accent2 2 2 2 3 2 2 3" xfId="7634"/>
    <cellStyle name="40% - Accent2 2 2 2 3 2 3" xfId="7635"/>
    <cellStyle name="40% - Accent2 2 2 2 3 2 3 2" xfId="7636"/>
    <cellStyle name="40% - Accent2 2 2 2 3 2 4" xfId="7637"/>
    <cellStyle name="40% - Accent2 2 2 2 3 3" xfId="7638"/>
    <cellStyle name="40% - Accent2 2 2 2 3 3 2" xfId="7639"/>
    <cellStyle name="40% - Accent2 2 2 2 3 3 2 2" xfId="7640"/>
    <cellStyle name="40% - Accent2 2 2 2 3 3 3" xfId="7641"/>
    <cellStyle name="40% - Accent2 2 2 2 3 4" xfId="7642"/>
    <cellStyle name="40% - Accent2 2 2 2 3 4 2" xfId="7643"/>
    <cellStyle name="40% - Accent2 2 2 2 3 5" xfId="7644"/>
    <cellStyle name="40% - Accent2 2 2 2 4" xfId="7645"/>
    <cellStyle name="40% - Accent2 2 2 2 4 2" xfId="7646"/>
    <cellStyle name="40% - Accent2 2 2 2 4 2 2" xfId="7647"/>
    <cellStyle name="40% - Accent2 2 2 2 4 2 2 2" xfId="7648"/>
    <cellStyle name="40% - Accent2 2 2 2 4 2 2 2 2" xfId="7649"/>
    <cellStyle name="40% - Accent2 2 2 2 4 2 2 3" xfId="7650"/>
    <cellStyle name="40% - Accent2 2 2 2 4 2 3" xfId="7651"/>
    <cellStyle name="40% - Accent2 2 2 2 4 2 3 2" xfId="7652"/>
    <cellStyle name="40% - Accent2 2 2 2 4 2 4" xfId="7653"/>
    <cellStyle name="40% - Accent2 2 2 2 4 3" xfId="7654"/>
    <cellStyle name="40% - Accent2 2 2 2 4 3 2" xfId="7655"/>
    <cellStyle name="40% - Accent2 2 2 2 4 3 2 2" xfId="7656"/>
    <cellStyle name="40% - Accent2 2 2 2 4 3 3" xfId="7657"/>
    <cellStyle name="40% - Accent2 2 2 2 4 4" xfId="7658"/>
    <cellStyle name="40% - Accent2 2 2 2 4 4 2" xfId="7659"/>
    <cellStyle name="40% - Accent2 2 2 2 4 5" xfId="7660"/>
    <cellStyle name="40% - Accent2 2 2 2 5" xfId="7661"/>
    <cellStyle name="40% - Accent2 2 2 2 5 2" xfId="7662"/>
    <cellStyle name="40% - Accent2 2 2 2 5 2 2" xfId="7663"/>
    <cellStyle name="40% - Accent2 2 2 2 5 2 2 2" xfId="7664"/>
    <cellStyle name="40% - Accent2 2 2 2 5 2 3" xfId="7665"/>
    <cellStyle name="40% - Accent2 2 2 2 5 3" xfId="7666"/>
    <cellStyle name="40% - Accent2 2 2 2 5 3 2" xfId="7667"/>
    <cellStyle name="40% - Accent2 2 2 2 5 4" xfId="7668"/>
    <cellStyle name="40% - Accent2 2 2 2 6" xfId="7669"/>
    <cellStyle name="40% - Accent2 2 2 2 6 2" xfId="7670"/>
    <cellStyle name="40% - Accent2 2 2 2 6 2 2" xfId="7671"/>
    <cellStyle name="40% - Accent2 2 2 2 6 3" xfId="7672"/>
    <cellStyle name="40% - Accent2 2 2 2 7" xfId="7673"/>
    <cellStyle name="40% - Accent2 2 2 2 7 2" xfId="7674"/>
    <cellStyle name="40% - Accent2 2 2 2 8" xfId="7675"/>
    <cellStyle name="40% - Accent2 2 2 3" xfId="7676"/>
    <cellStyle name="40% - Accent2 2 2 3 2" xfId="7677"/>
    <cellStyle name="40% - Accent2 2 2 3 2 2" xfId="7678"/>
    <cellStyle name="40% - Accent2 2 2 3 2 2 2" xfId="7679"/>
    <cellStyle name="40% - Accent2 2 2 3 2 2 2 2" xfId="7680"/>
    <cellStyle name="40% - Accent2 2 2 3 2 2 2 2 2" xfId="7681"/>
    <cellStyle name="40% - Accent2 2 2 3 2 2 2 3" xfId="7682"/>
    <cellStyle name="40% - Accent2 2 2 3 2 2 3" xfId="7683"/>
    <cellStyle name="40% - Accent2 2 2 3 2 2 3 2" xfId="7684"/>
    <cellStyle name="40% - Accent2 2 2 3 2 2 4" xfId="7685"/>
    <cellStyle name="40% - Accent2 2 2 3 2 3" xfId="7686"/>
    <cellStyle name="40% - Accent2 2 2 3 2 3 2" xfId="7687"/>
    <cellStyle name="40% - Accent2 2 2 3 2 3 2 2" xfId="7688"/>
    <cellStyle name="40% - Accent2 2 2 3 2 3 3" xfId="7689"/>
    <cellStyle name="40% - Accent2 2 2 3 2 4" xfId="7690"/>
    <cellStyle name="40% - Accent2 2 2 3 2 4 2" xfId="7691"/>
    <cellStyle name="40% - Accent2 2 2 3 2 5" xfId="7692"/>
    <cellStyle name="40% - Accent2 2 2 3 3" xfId="7693"/>
    <cellStyle name="40% - Accent2 2 2 3 3 2" xfId="7694"/>
    <cellStyle name="40% - Accent2 2 2 3 3 2 2" xfId="7695"/>
    <cellStyle name="40% - Accent2 2 2 3 3 2 2 2" xfId="7696"/>
    <cellStyle name="40% - Accent2 2 2 3 3 2 2 2 2" xfId="7697"/>
    <cellStyle name="40% - Accent2 2 2 3 3 2 2 3" xfId="7698"/>
    <cellStyle name="40% - Accent2 2 2 3 3 2 3" xfId="7699"/>
    <cellStyle name="40% - Accent2 2 2 3 3 2 3 2" xfId="7700"/>
    <cellStyle name="40% - Accent2 2 2 3 3 2 4" xfId="7701"/>
    <cellStyle name="40% - Accent2 2 2 3 3 3" xfId="7702"/>
    <cellStyle name="40% - Accent2 2 2 3 3 3 2" xfId="7703"/>
    <cellStyle name="40% - Accent2 2 2 3 3 3 2 2" xfId="7704"/>
    <cellStyle name="40% - Accent2 2 2 3 3 3 3" xfId="7705"/>
    <cellStyle name="40% - Accent2 2 2 3 3 4" xfId="7706"/>
    <cellStyle name="40% - Accent2 2 2 3 3 4 2" xfId="7707"/>
    <cellStyle name="40% - Accent2 2 2 3 3 5" xfId="7708"/>
    <cellStyle name="40% - Accent2 2 2 3 4" xfId="7709"/>
    <cellStyle name="40% - Accent2 2 2 3 4 2" xfId="7710"/>
    <cellStyle name="40% - Accent2 2 2 3 4 2 2" xfId="7711"/>
    <cellStyle name="40% - Accent2 2 2 3 4 2 2 2" xfId="7712"/>
    <cellStyle name="40% - Accent2 2 2 3 4 2 2 2 2" xfId="7713"/>
    <cellStyle name="40% - Accent2 2 2 3 4 2 2 3" xfId="7714"/>
    <cellStyle name="40% - Accent2 2 2 3 4 2 3" xfId="7715"/>
    <cellStyle name="40% - Accent2 2 2 3 4 2 3 2" xfId="7716"/>
    <cellStyle name="40% - Accent2 2 2 3 4 2 4" xfId="7717"/>
    <cellStyle name="40% - Accent2 2 2 3 4 3" xfId="7718"/>
    <cellStyle name="40% - Accent2 2 2 3 4 3 2" xfId="7719"/>
    <cellStyle name="40% - Accent2 2 2 3 4 3 2 2" xfId="7720"/>
    <cellStyle name="40% - Accent2 2 2 3 4 3 3" xfId="7721"/>
    <cellStyle name="40% - Accent2 2 2 3 4 4" xfId="7722"/>
    <cellStyle name="40% - Accent2 2 2 3 4 4 2" xfId="7723"/>
    <cellStyle name="40% - Accent2 2 2 3 4 5" xfId="7724"/>
    <cellStyle name="40% - Accent2 2 2 3 5" xfId="7725"/>
    <cellStyle name="40% - Accent2 2 2 3 5 2" xfId="7726"/>
    <cellStyle name="40% - Accent2 2 2 3 5 2 2" xfId="7727"/>
    <cellStyle name="40% - Accent2 2 2 3 5 2 2 2" xfId="7728"/>
    <cellStyle name="40% - Accent2 2 2 3 5 2 3" xfId="7729"/>
    <cellStyle name="40% - Accent2 2 2 3 5 3" xfId="7730"/>
    <cellStyle name="40% - Accent2 2 2 3 5 3 2" xfId="7731"/>
    <cellStyle name="40% - Accent2 2 2 3 5 4" xfId="7732"/>
    <cellStyle name="40% - Accent2 2 2 3 6" xfId="7733"/>
    <cellStyle name="40% - Accent2 2 2 3 6 2" xfId="7734"/>
    <cellStyle name="40% - Accent2 2 2 3 6 2 2" xfId="7735"/>
    <cellStyle name="40% - Accent2 2 2 3 6 3" xfId="7736"/>
    <cellStyle name="40% - Accent2 2 2 3 7" xfId="7737"/>
    <cellStyle name="40% - Accent2 2 2 3 7 2" xfId="7738"/>
    <cellStyle name="40% - Accent2 2 2 3 8" xfId="7739"/>
    <cellStyle name="40% - Accent2 2 2 4" xfId="7740"/>
    <cellStyle name="40% - Accent2 2 2 4 2" xfId="7741"/>
    <cellStyle name="40% - Accent2 2 2 4 2 2" xfId="7742"/>
    <cellStyle name="40% - Accent2 2 2 4 2 2 2" xfId="7743"/>
    <cellStyle name="40% - Accent2 2 2 4 2 2 2 2" xfId="7744"/>
    <cellStyle name="40% - Accent2 2 2 4 2 2 2 2 2" xfId="7745"/>
    <cellStyle name="40% - Accent2 2 2 4 2 2 2 3" xfId="7746"/>
    <cellStyle name="40% - Accent2 2 2 4 2 2 3" xfId="7747"/>
    <cellStyle name="40% - Accent2 2 2 4 2 2 3 2" xfId="7748"/>
    <cellStyle name="40% - Accent2 2 2 4 2 2 4" xfId="7749"/>
    <cellStyle name="40% - Accent2 2 2 4 2 3" xfId="7750"/>
    <cellStyle name="40% - Accent2 2 2 4 2 3 2" xfId="7751"/>
    <cellStyle name="40% - Accent2 2 2 4 2 3 2 2" xfId="7752"/>
    <cellStyle name="40% - Accent2 2 2 4 2 3 3" xfId="7753"/>
    <cellStyle name="40% - Accent2 2 2 4 2 4" xfId="7754"/>
    <cellStyle name="40% - Accent2 2 2 4 2 4 2" xfId="7755"/>
    <cellStyle name="40% - Accent2 2 2 4 2 5" xfId="7756"/>
    <cellStyle name="40% - Accent2 2 2 4 3" xfId="7757"/>
    <cellStyle name="40% - Accent2 2 2 4 3 2" xfId="7758"/>
    <cellStyle name="40% - Accent2 2 2 4 3 2 2" xfId="7759"/>
    <cellStyle name="40% - Accent2 2 2 4 3 2 2 2" xfId="7760"/>
    <cellStyle name="40% - Accent2 2 2 4 3 2 2 2 2" xfId="7761"/>
    <cellStyle name="40% - Accent2 2 2 4 3 2 2 3" xfId="7762"/>
    <cellStyle name="40% - Accent2 2 2 4 3 2 3" xfId="7763"/>
    <cellStyle name="40% - Accent2 2 2 4 3 2 3 2" xfId="7764"/>
    <cellStyle name="40% - Accent2 2 2 4 3 2 4" xfId="7765"/>
    <cellStyle name="40% - Accent2 2 2 4 3 3" xfId="7766"/>
    <cellStyle name="40% - Accent2 2 2 4 3 3 2" xfId="7767"/>
    <cellStyle name="40% - Accent2 2 2 4 3 3 2 2" xfId="7768"/>
    <cellStyle name="40% - Accent2 2 2 4 3 3 3" xfId="7769"/>
    <cellStyle name="40% - Accent2 2 2 4 3 4" xfId="7770"/>
    <cellStyle name="40% - Accent2 2 2 4 3 4 2" xfId="7771"/>
    <cellStyle name="40% - Accent2 2 2 4 3 5" xfId="7772"/>
    <cellStyle name="40% - Accent2 2 2 4 4" xfId="7773"/>
    <cellStyle name="40% - Accent2 2 2 4 4 2" xfId="7774"/>
    <cellStyle name="40% - Accent2 2 2 4 4 2 2" xfId="7775"/>
    <cellStyle name="40% - Accent2 2 2 4 4 2 2 2" xfId="7776"/>
    <cellStyle name="40% - Accent2 2 2 4 4 2 2 2 2" xfId="7777"/>
    <cellStyle name="40% - Accent2 2 2 4 4 2 2 3" xfId="7778"/>
    <cellStyle name="40% - Accent2 2 2 4 4 2 3" xfId="7779"/>
    <cellStyle name="40% - Accent2 2 2 4 4 2 3 2" xfId="7780"/>
    <cellStyle name="40% - Accent2 2 2 4 4 2 4" xfId="7781"/>
    <cellStyle name="40% - Accent2 2 2 4 4 3" xfId="7782"/>
    <cellStyle name="40% - Accent2 2 2 4 4 3 2" xfId="7783"/>
    <cellStyle name="40% - Accent2 2 2 4 4 3 2 2" xfId="7784"/>
    <cellStyle name="40% - Accent2 2 2 4 4 3 3" xfId="7785"/>
    <cellStyle name="40% - Accent2 2 2 4 4 4" xfId="7786"/>
    <cellStyle name="40% - Accent2 2 2 4 4 4 2" xfId="7787"/>
    <cellStyle name="40% - Accent2 2 2 4 4 5" xfId="7788"/>
    <cellStyle name="40% - Accent2 2 2 4 5" xfId="7789"/>
    <cellStyle name="40% - Accent2 2 2 4 5 2" xfId="7790"/>
    <cellStyle name="40% - Accent2 2 2 4 5 2 2" xfId="7791"/>
    <cellStyle name="40% - Accent2 2 2 4 5 2 2 2" xfId="7792"/>
    <cellStyle name="40% - Accent2 2 2 4 5 2 3" xfId="7793"/>
    <cellStyle name="40% - Accent2 2 2 4 5 3" xfId="7794"/>
    <cellStyle name="40% - Accent2 2 2 4 5 3 2" xfId="7795"/>
    <cellStyle name="40% - Accent2 2 2 4 5 4" xfId="7796"/>
    <cellStyle name="40% - Accent2 2 2 4 6" xfId="7797"/>
    <cellStyle name="40% - Accent2 2 2 4 6 2" xfId="7798"/>
    <cellStyle name="40% - Accent2 2 2 4 6 2 2" xfId="7799"/>
    <cellStyle name="40% - Accent2 2 2 4 6 3" xfId="7800"/>
    <cellStyle name="40% - Accent2 2 2 4 7" xfId="7801"/>
    <cellStyle name="40% - Accent2 2 2 4 7 2" xfId="7802"/>
    <cellStyle name="40% - Accent2 2 2 4 8" xfId="7803"/>
    <cellStyle name="40% - Accent2 2 2 5" xfId="7804"/>
    <cellStyle name="40% - Accent2 2 2 5 2" xfId="7805"/>
    <cellStyle name="40% - Accent2 2 2 5 2 2" xfId="7806"/>
    <cellStyle name="40% - Accent2 2 2 5 2 2 2" xfId="7807"/>
    <cellStyle name="40% - Accent2 2 2 5 2 2 2 2" xfId="7808"/>
    <cellStyle name="40% - Accent2 2 2 5 2 2 2 2 2" xfId="7809"/>
    <cellStyle name="40% - Accent2 2 2 5 2 2 2 3" xfId="7810"/>
    <cellStyle name="40% - Accent2 2 2 5 2 2 3" xfId="7811"/>
    <cellStyle name="40% - Accent2 2 2 5 2 2 3 2" xfId="7812"/>
    <cellStyle name="40% - Accent2 2 2 5 2 2 4" xfId="7813"/>
    <cellStyle name="40% - Accent2 2 2 5 2 3" xfId="7814"/>
    <cellStyle name="40% - Accent2 2 2 5 2 3 2" xfId="7815"/>
    <cellStyle name="40% - Accent2 2 2 5 2 3 2 2" xfId="7816"/>
    <cellStyle name="40% - Accent2 2 2 5 2 3 3" xfId="7817"/>
    <cellStyle name="40% - Accent2 2 2 5 2 4" xfId="7818"/>
    <cellStyle name="40% - Accent2 2 2 5 2 4 2" xfId="7819"/>
    <cellStyle name="40% - Accent2 2 2 5 2 5" xfId="7820"/>
    <cellStyle name="40% - Accent2 2 2 5 3" xfId="7821"/>
    <cellStyle name="40% - Accent2 2 2 5 3 2" xfId="7822"/>
    <cellStyle name="40% - Accent2 2 2 5 3 2 2" xfId="7823"/>
    <cellStyle name="40% - Accent2 2 2 5 3 2 2 2" xfId="7824"/>
    <cellStyle name="40% - Accent2 2 2 5 3 2 2 2 2" xfId="7825"/>
    <cellStyle name="40% - Accent2 2 2 5 3 2 2 3" xfId="7826"/>
    <cellStyle name="40% - Accent2 2 2 5 3 2 3" xfId="7827"/>
    <cellStyle name="40% - Accent2 2 2 5 3 2 3 2" xfId="7828"/>
    <cellStyle name="40% - Accent2 2 2 5 3 2 4" xfId="7829"/>
    <cellStyle name="40% - Accent2 2 2 5 3 3" xfId="7830"/>
    <cellStyle name="40% - Accent2 2 2 5 3 3 2" xfId="7831"/>
    <cellStyle name="40% - Accent2 2 2 5 3 3 2 2" xfId="7832"/>
    <cellStyle name="40% - Accent2 2 2 5 3 3 3" xfId="7833"/>
    <cellStyle name="40% - Accent2 2 2 5 3 4" xfId="7834"/>
    <cellStyle name="40% - Accent2 2 2 5 3 4 2" xfId="7835"/>
    <cellStyle name="40% - Accent2 2 2 5 3 5" xfId="7836"/>
    <cellStyle name="40% - Accent2 2 2 5 4" xfId="7837"/>
    <cellStyle name="40% - Accent2 2 2 5 4 2" xfId="7838"/>
    <cellStyle name="40% - Accent2 2 2 5 4 2 2" xfId="7839"/>
    <cellStyle name="40% - Accent2 2 2 5 4 2 2 2" xfId="7840"/>
    <cellStyle name="40% - Accent2 2 2 5 4 2 2 2 2" xfId="7841"/>
    <cellStyle name="40% - Accent2 2 2 5 4 2 2 3" xfId="7842"/>
    <cellStyle name="40% - Accent2 2 2 5 4 2 3" xfId="7843"/>
    <cellStyle name="40% - Accent2 2 2 5 4 2 3 2" xfId="7844"/>
    <cellStyle name="40% - Accent2 2 2 5 4 2 4" xfId="7845"/>
    <cellStyle name="40% - Accent2 2 2 5 4 3" xfId="7846"/>
    <cellStyle name="40% - Accent2 2 2 5 4 3 2" xfId="7847"/>
    <cellStyle name="40% - Accent2 2 2 5 4 3 2 2" xfId="7848"/>
    <cellStyle name="40% - Accent2 2 2 5 4 3 3" xfId="7849"/>
    <cellStyle name="40% - Accent2 2 2 5 4 4" xfId="7850"/>
    <cellStyle name="40% - Accent2 2 2 5 4 4 2" xfId="7851"/>
    <cellStyle name="40% - Accent2 2 2 5 4 5" xfId="7852"/>
    <cellStyle name="40% - Accent2 2 2 5 5" xfId="7853"/>
    <cellStyle name="40% - Accent2 2 2 5 5 2" xfId="7854"/>
    <cellStyle name="40% - Accent2 2 2 5 5 2 2" xfId="7855"/>
    <cellStyle name="40% - Accent2 2 2 5 5 2 2 2" xfId="7856"/>
    <cellStyle name="40% - Accent2 2 2 5 5 2 3" xfId="7857"/>
    <cellStyle name="40% - Accent2 2 2 5 5 3" xfId="7858"/>
    <cellStyle name="40% - Accent2 2 2 5 5 3 2" xfId="7859"/>
    <cellStyle name="40% - Accent2 2 2 5 5 4" xfId="7860"/>
    <cellStyle name="40% - Accent2 2 2 5 6" xfId="7861"/>
    <cellStyle name="40% - Accent2 2 2 5 6 2" xfId="7862"/>
    <cellStyle name="40% - Accent2 2 2 5 6 2 2" xfId="7863"/>
    <cellStyle name="40% - Accent2 2 2 5 6 3" xfId="7864"/>
    <cellStyle name="40% - Accent2 2 2 5 7" xfId="7865"/>
    <cellStyle name="40% - Accent2 2 2 5 7 2" xfId="7866"/>
    <cellStyle name="40% - Accent2 2 2 5 8" xfId="7867"/>
    <cellStyle name="40% - Accent2 2 2 6" xfId="7868"/>
    <cellStyle name="40% - Accent2 2 2 6 2" xfId="7869"/>
    <cellStyle name="40% - Accent2 2 2 6 2 2" xfId="7870"/>
    <cellStyle name="40% - Accent2 2 2 6 2 2 2" xfId="7871"/>
    <cellStyle name="40% - Accent2 2 2 6 2 2 2 2" xfId="7872"/>
    <cellStyle name="40% - Accent2 2 2 6 2 2 3" xfId="7873"/>
    <cellStyle name="40% - Accent2 2 2 6 2 3" xfId="7874"/>
    <cellStyle name="40% - Accent2 2 2 6 2 3 2" xfId="7875"/>
    <cellStyle name="40% - Accent2 2 2 6 2 4" xfId="7876"/>
    <cellStyle name="40% - Accent2 2 2 6 3" xfId="7877"/>
    <cellStyle name="40% - Accent2 2 2 6 3 2" xfId="7878"/>
    <cellStyle name="40% - Accent2 2 2 6 3 2 2" xfId="7879"/>
    <cellStyle name="40% - Accent2 2 2 6 3 3" xfId="7880"/>
    <cellStyle name="40% - Accent2 2 2 6 4" xfId="7881"/>
    <cellStyle name="40% - Accent2 2 2 6 4 2" xfId="7882"/>
    <cellStyle name="40% - Accent2 2 2 6 5" xfId="7883"/>
    <cellStyle name="40% - Accent2 2 2 7" xfId="7884"/>
    <cellStyle name="40% - Accent2 2 2 7 2" xfId="7885"/>
    <cellStyle name="40% - Accent2 2 2 7 2 2" xfId="7886"/>
    <cellStyle name="40% - Accent2 2 2 7 2 2 2" xfId="7887"/>
    <cellStyle name="40% - Accent2 2 2 7 2 2 2 2" xfId="7888"/>
    <cellStyle name="40% - Accent2 2 2 7 2 2 3" xfId="7889"/>
    <cellStyle name="40% - Accent2 2 2 7 2 3" xfId="7890"/>
    <cellStyle name="40% - Accent2 2 2 7 2 3 2" xfId="7891"/>
    <cellStyle name="40% - Accent2 2 2 7 2 4" xfId="7892"/>
    <cellStyle name="40% - Accent2 2 2 7 3" xfId="7893"/>
    <cellStyle name="40% - Accent2 2 2 7 3 2" xfId="7894"/>
    <cellStyle name="40% - Accent2 2 2 7 3 2 2" xfId="7895"/>
    <cellStyle name="40% - Accent2 2 2 7 3 3" xfId="7896"/>
    <cellStyle name="40% - Accent2 2 2 7 4" xfId="7897"/>
    <cellStyle name="40% - Accent2 2 2 7 4 2" xfId="7898"/>
    <cellStyle name="40% - Accent2 2 2 7 5" xfId="7899"/>
    <cellStyle name="40% - Accent2 2 2 8" xfId="7900"/>
    <cellStyle name="40% - Accent2 2 2 8 2" xfId="7901"/>
    <cellStyle name="40% - Accent2 2 2 8 2 2" xfId="7902"/>
    <cellStyle name="40% - Accent2 2 2 8 2 2 2" xfId="7903"/>
    <cellStyle name="40% - Accent2 2 2 8 2 2 2 2" xfId="7904"/>
    <cellStyle name="40% - Accent2 2 2 8 2 2 3" xfId="7905"/>
    <cellStyle name="40% - Accent2 2 2 8 2 3" xfId="7906"/>
    <cellStyle name="40% - Accent2 2 2 8 2 3 2" xfId="7907"/>
    <cellStyle name="40% - Accent2 2 2 8 2 4" xfId="7908"/>
    <cellStyle name="40% - Accent2 2 2 8 3" xfId="7909"/>
    <cellStyle name="40% - Accent2 2 2 8 3 2" xfId="7910"/>
    <cellStyle name="40% - Accent2 2 2 8 3 2 2" xfId="7911"/>
    <cellStyle name="40% - Accent2 2 2 8 3 3" xfId="7912"/>
    <cellStyle name="40% - Accent2 2 2 8 4" xfId="7913"/>
    <cellStyle name="40% - Accent2 2 2 8 4 2" xfId="7914"/>
    <cellStyle name="40% - Accent2 2 2 8 5" xfId="7915"/>
    <cellStyle name="40% - Accent2 2 2 9" xfId="7916"/>
    <cellStyle name="40% - Accent2 2 2 9 2" xfId="7917"/>
    <cellStyle name="40% - Accent2 2 2 9 2 2" xfId="7918"/>
    <cellStyle name="40% - Accent2 2 2 9 2 2 2" xfId="7919"/>
    <cellStyle name="40% - Accent2 2 2 9 2 3" xfId="7920"/>
    <cellStyle name="40% - Accent2 2 2 9 3" xfId="7921"/>
    <cellStyle name="40% - Accent2 2 2 9 3 2" xfId="7922"/>
    <cellStyle name="40% - Accent2 2 2 9 4" xfId="7923"/>
    <cellStyle name="40% - Accent2 2 3" xfId="7924"/>
    <cellStyle name="40% - Accent2 2 3 2" xfId="7925"/>
    <cellStyle name="40% - Accent2 2 3 2 2" xfId="7926"/>
    <cellStyle name="40% - Accent2 2 3 2 2 2" xfId="7927"/>
    <cellStyle name="40% - Accent2 2 3 2 2 2 2" xfId="7928"/>
    <cellStyle name="40% - Accent2 2 3 2 2 2 2 2" xfId="7929"/>
    <cellStyle name="40% - Accent2 2 3 2 2 2 3" xfId="7930"/>
    <cellStyle name="40% - Accent2 2 3 2 2 3" xfId="7931"/>
    <cellStyle name="40% - Accent2 2 3 2 2 3 2" xfId="7932"/>
    <cellStyle name="40% - Accent2 2 3 2 2 4" xfId="7933"/>
    <cellStyle name="40% - Accent2 2 3 2 3" xfId="7934"/>
    <cellStyle name="40% - Accent2 2 3 2 3 2" xfId="7935"/>
    <cellStyle name="40% - Accent2 2 3 2 3 2 2" xfId="7936"/>
    <cellStyle name="40% - Accent2 2 3 2 3 3" xfId="7937"/>
    <cellStyle name="40% - Accent2 2 3 2 4" xfId="7938"/>
    <cellStyle name="40% - Accent2 2 3 2 4 2" xfId="7939"/>
    <cellStyle name="40% - Accent2 2 3 2 5" xfId="7940"/>
    <cellStyle name="40% - Accent2 2 3 3" xfId="7941"/>
    <cellStyle name="40% - Accent2 2 3 3 2" xfId="7942"/>
    <cellStyle name="40% - Accent2 2 3 3 2 2" xfId="7943"/>
    <cellStyle name="40% - Accent2 2 3 3 2 2 2" xfId="7944"/>
    <cellStyle name="40% - Accent2 2 3 3 2 2 2 2" xfId="7945"/>
    <cellStyle name="40% - Accent2 2 3 3 2 2 3" xfId="7946"/>
    <cellStyle name="40% - Accent2 2 3 3 2 3" xfId="7947"/>
    <cellStyle name="40% - Accent2 2 3 3 2 3 2" xfId="7948"/>
    <cellStyle name="40% - Accent2 2 3 3 2 4" xfId="7949"/>
    <cellStyle name="40% - Accent2 2 3 3 3" xfId="7950"/>
    <cellStyle name="40% - Accent2 2 3 3 3 2" xfId="7951"/>
    <cellStyle name="40% - Accent2 2 3 3 3 2 2" xfId="7952"/>
    <cellStyle name="40% - Accent2 2 3 3 3 3" xfId="7953"/>
    <cellStyle name="40% - Accent2 2 3 3 4" xfId="7954"/>
    <cellStyle name="40% - Accent2 2 3 3 4 2" xfId="7955"/>
    <cellStyle name="40% - Accent2 2 3 3 5" xfId="7956"/>
    <cellStyle name="40% - Accent2 2 3 4" xfId="7957"/>
    <cellStyle name="40% - Accent2 2 3 4 2" xfId="7958"/>
    <cellStyle name="40% - Accent2 2 3 4 2 2" xfId="7959"/>
    <cellStyle name="40% - Accent2 2 3 4 2 2 2" xfId="7960"/>
    <cellStyle name="40% - Accent2 2 3 4 2 2 2 2" xfId="7961"/>
    <cellStyle name="40% - Accent2 2 3 4 2 2 3" xfId="7962"/>
    <cellStyle name="40% - Accent2 2 3 4 2 3" xfId="7963"/>
    <cellStyle name="40% - Accent2 2 3 4 2 3 2" xfId="7964"/>
    <cellStyle name="40% - Accent2 2 3 4 2 4" xfId="7965"/>
    <cellStyle name="40% - Accent2 2 3 4 3" xfId="7966"/>
    <cellStyle name="40% - Accent2 2 3 4 3 2" xfId="7967"/>
    <cellStyle name="40% - Accent2 2 3 4 3 2 2" xfId="7968"/>
    <cellStyle name="40% - Accent2 2 3 4 3 3" xfId="7969"/>
    <cellStyle name="40% - Accent2 2 3 4 4" xfId="7970"/>
    <cellStyle name="40% - Accent2 2 3 4 4 2" xfId="7971"/>
    <cellStyle name="40% - Accent2 2 3 4 5" xfId="7972"/>
    <cellStyle name="40% - Accent2 2 3 5" xfId="7973"/>
    <cellStyle name="40% - Accent2 2 3 5 2" xfId="7974"/>
    <cellStyle name="40% - Accent2 2 3 5 2 2" xfId="7975"/>
    <cellStyle name="40% - Accent2 2 3 5 2 2 2" xfId="7976"/>
    <cellStyle name="40% - Accent2 2 3 5 2 3" xfId="7977"/>
    <cellStyle name="40% - Accent2 2 3 5 3" xfId="7978"/>
    <cellStyle name="40% - Accent2 2 3 5 3 2" xfId="7979"/>
    <cellStyle name="40% - Accent2 2 3 5 4" xfId="7980"/>
    <cellStyle name="40% - Accent2 2 3 6" xfId="7981"/>
    <cellStyle name="40% - Accent2 2 3 6 2" xfId="7982"/>
    <cellStyle name="40% - Accent2 2 3 6 2 2" xfId="7983"/>
    <cellStyle name="40% - Accent2 2 3 6 3" xfId="7984"/>
    <cellStyle name="40% - Accent2 2 3 7" xfId="7985"/>
    <cellStyle name="40% - Accent2 2 3 7 2" xfId="7986"/>
    <cellStyle name="40% - Accent2 2 3 8" xfId="7987"/>
    <cellStyle name="40% - Accent2 2 4" xfId="7988"/>
    <cellStyle name="40% - Accent2 2 4 2" xfId="7989"/>
    <cellStyle name="40% - Accent2 2 4 2 2" xfId="7990"/>
    <cellStyle name="40% - Accent2 2 4 2 2 2" xfId="7991"/>
    <cellStyle name="40% - Accent2 2 4 2 2 2 2" xfId="7992"/>
    <cellStyle name="40% - Accent2 2 4 2 2 2 2 2" xfId="7993"/>
    <cellStyle name="40% - Accent2 2 4 2 2 2 3" xfId="7994"/>
    <cellStyle name="40% - Accent2 2 4 2 2 3" xfId="7995"/>
    <cellStyle name="40% - Accent2 2 4 2 2 3 2" xfId="7996"/>
    <cellStyle name="40% - Accent2 2 4 2 2 4" xfId="7997"/>
    <cellStyle name="40% - Accent2 2 4 2 3" xfId="7998"/>
    <cellStyle name="40% - Accent2 2 4 2 3 2" xfId="7999"/>
    <cellStyle name="40% - Accent2 2 4 2 3 2 2" xfId="8000"/>
    <cellStyle name="40% - Accent2 2 4 2 3 3" xfId="8001"/>
    <cellStyle name="40% - Accent2 2 4 2 4" xfId="8002"/>
    <cellStyle name="40% - Accent2 2 4 2 4 2" xfId="8003"/>
    <cellStyle name="40% - Accent2 2 4 2 5" xfId="8004"/>
    <cellStyle name="40% - Accent2 2 4 3" xfId="8005"/>
    <cellStyle name="40% - Accent2 2 4 3 2" xfId="8006"/>
    <cellStyle name="40% - Accent2 2 4 3 2 2" xfId="8007"/>
    <cellStyle name="40% - Accent2 2 4 3 2 2 2" xfId="8008"/>
    <cellStyle name="40% - Accent2 2 4 3 2 2 2 2" xfId="8009"/>
    <cellStyle name="40% - Accent2 2 4 3 2 2 3" xfId="8010"/>
    <cellStyle name="40% - Accent2 2 4 3 2 3" xfId="8011"/>
    <cellStyle name="40% - Accent2 2 4 3 2 3 2" xfId="8012"/>
    <cellStyle name="40% - Accent2 2 4 3 2 4" xfId="8013"/>
    <cellStyle name="40% - Accent2 2 4 3 3" xfId="8014"/>
    <cellStyle name="40% - Accent2 2 4 3 3 2" xfId="8015"/>
    <cellStyle name="40% - Accent2 2 4 3 3 2 2" xfId="8016"/>
    <cellStyle name="40% - Accent2 2 4 3 3 3" xfId="8017"/>
    <cellStyle name="40% - Accent2 2 4 3 4" xfId="8018"/>
    <cellStyle name="40% - Accent2 2 4 3 4 2" xfId="8019"/>
    <cellStyle name="40% - Accent2 2 4 3 5" xfId="8020"/>
    <cellStyle name="40% - Accent2 2 4 4" xfId="8021"/>
    <cellStyle name="40% - Accent2 2 4 4 2" xfId="8022"/>
    <cellStyle name="40% - Accent2 2 4 4 2 2" xfId="8023"/>
    <cellStyle name="40% - Accent2 2 4 4 2 2 2" xfId="8024"/>
    <cellStyle name="40% - Accent2 2 4 4 2 2 2 2" xfId="8025"/>
    <cellStyle name="40% - Accent2 2 4 4 2 2 3" xfId="8026"/>
    <cellStyle name="40% - Accent2 2 4 4 2 3" xfId="8027"/>
    <cellStyle name="40% - Accent2 2 4 4 2 3 2" xfId="8028"/>
    <cellStyle name="40% - Accent2 2 4 4 2 4" xfId="8029"/>
    <cellStyle name="40% - Accent2 2 4 4 3" xfId="8030"/>
    <cellStyle name="40% - Accent2 2 4 4 3 2" xfId="8031"/>
    <cellStyle name="40% - Accent2 2 4 4 3 2 2" xfId="8032"/>
    <cellStyle name="40% - Accent2 2 4 4 3 3" xfId="8033"/>
    <cellStyle name="40% - Accent2 2 4 4 4" xfId="8034"/>
    <cellStyle name="40% - Accent2 2 4 4 4 2" xfId="8035"/>
    <cellStyle name="40% - Accent2 2 4 4 5" xfId="8036"/>
    <cellStyle name="40% - Accent2 2 4 5" xfId="8037"/>
    <cellStyle name="40% - Accent2 2 4 5 2" xfId="8038"/>
    <cellStyle name="40% - Accent2 2 4 5 2 2" xfId="8039"/>
    <cellStyle name="40% - Accent2 2 4 5 2 2 2" xfId="8040"/>
    <cellStyle name="40% - Accent2 2 4 5 2 3" xfId="8041"/>
    <cellStyle name="40% - Accent2 2 4 5 3" xfId="8042"/>
    <cellStyle name="40% - Accent2 2 4 5 3 2" xfId="8043"/>
    <cellStyle name="40% - Accent2 2 4 5 4" xfId="8044"/>
    <cellStyle name="40% - Accent2 2 4 6" xfId="8045"/>
    <cellStyle name="40% - Accent2 2 4 6 2" xfId="8046"/>
    <cellStyle name="40% - Accent2 2 4 6 2 2" xfId="8047"/>
    <cellStyle name="40% - Accent2 2 4 6 3" xfId="8048"/>
    <cellStyle name="40% - Accent2 2 4 7" xfId="8049"/>
    <cellStyle name="40% - Accent2 2 4 7 2" xfId="8050"/>
    <cellStyle name="40% - Accent2 2 4 8" xfId="8051"/>
    <cellStyle name="40% - Accent2 2 5" xfId="8052"/>
    <cellStyle name="40% - Accent2 2 5 2" xfId="8053"/>
    <cellStyle name="40% - Accent2 2 5 2 2" xfId="8054"/>
    <cellStyle name="40% - Accent2 2 5 2 2 2" xfId="8055"/>
    <cellStyle name="40% - Accent2 2 5 2 2 2 2" xfId="8056"/>
    <cellStyle name="40% - Accent2 2 5 2 2 2 2 2" xfId="8057"/>
    <cellStyle name="40% - Accent2 2 5 2 2 2 3" xfId="8058"/>
    <cellStyle name="40% - Accent2 2 5 2 2 3" xfId="8059"/>
    <cellStyle name="40% - Accent2 2 5 2 2 3 2" xfId="8060"/>
    <cellStyle name="40% - Accent2 2 5 2 2 4" xfId="8061"/>
    <cellStyle name="40% - Accent2 2 5 2 3" xfId="8062"/>
    <cellStyle name="40% - Accent2 2 5 2 3 2" xfId="8063"/>
    <cellStyle name="40% - Accent2 2 5 2 3 2 2" xfId="8064"/>
    <cellStyle name="40% - Accent2 2 5 2 3 3" xfId="8065"/>
    <cellStyle name="40% - Accent2 2 5 2 4" xfId="8066"/>
    <cellStyle name="40% - Accent2 2 5 2 4 2" xfId="8067"/>
    <cellStyle name="40% - Accent2 2 5 2 5" xfId="8068"/>
    <cellStyle name="40% - Accent2 2 5 3" xfId="8069"/>
    <cellStyle name="40% - Accent2 2 5 3 2" xfId="8070"/>
    <cellStyle name="40% - Accent2 2 5 3 2 2" xfId="8071"/>
    <cellStyle name="40% - Accent2 2 5 3 2 2 2" xfId="8072"/>
    <cellStyle name="40% - Accent2 2 5 3 2 2 2 2" xfId="8073"/>
    <cellStyle name="40% - Accent2 2 5 3 2 2 3" xfId="8074"/>
    <cellStyle name="40% - Accent2 2 5 3 2 3" xfId="8075"/>
    <cellStyle name="40% - Accent2 2 5 3 2 3 2" xfId="8076"/>
    <cellStyle name="40% - Accent2 2 5 3 2 4" xfId="8077"/>
    <cellStyle name="40% - Accent2 2 5 3 3" xfId="8078"/>
    <cellStyle name="40% - Accent2 2 5 3 3 2" xfId="8079"/>
    <cellStyle name="40% - Accent2 2 5 3 3 2 2" xfId="8080"/>
    <cellStyle name="40% - Accent2 2 5 3 3 3" xfId="8081"/>
    <cellStyle name="40% - Accent2 2 5 3 4" xfId="8082"/>
    <cellStyle name="40% - Accent2 2 5 3 4 2" xfId="8083"/>
    <cellStyle name="40% - Accent2 2 5 3 5" xfId="8084"/>
    <cellStyle name="40% - Accent2 2 5 4" xfId="8085"/>
    <cellStyle name="40% - Accent2 2 5 4 2" xfId="8086"/>
    <cellStyle name="40% - Accent2 2 5 4 2 2" xfId="8087"/>
    <cellStyle name="40% - Accent2 2 5 4 2 2 2" xfId="8088"/>
    <cellStyle name="40% - Accent2 2 5 4 2 2 2 2" xfId="8089"/>
    <cellStyle name="40% - Accent2 2 5 4 2 2 3" xfId="8090"/>
    <cellStyle name="40% - Accent2 2 5 4 2 3" xfId="8091"/>
    <cellStyle name="40% - Accent2 2 5 4 2 3 2" xfId="8092"/>
    <cellStyle name="40% - Accent2 2 5 4 2 4" xfId="8093"/>
    <cellStyle name="40% - Accent2 2 5 4 3" xfId="8094"/>
    <cellStyle name="40% - Accent2 2 5 4 3 2" xfId="8095"/>
    <cellStyle name="40% - Accent2 2 5 4 3 2 2" xfId="8096"/>
    <cellStyle name="40% - Accent2 2 5 4 3 3" xfId="8097"/>
    <cellStyle name="40% - Accent2 2 5 4 4" xfId="8098"/>
    <cellStyle name="40% - Accent2 2 5 4 4 2" xfId="8099"/>
    <cellStyle name="40% - Accent2 2 5 4 5" xfId="8100"/>
    <cellStyle name="40% - Accent2 2 5 5" xfId="8101"/>
    <cellStyle name="40% - Accent2 2 5 5 2" xfId="8102"/>
    <cellStyle name="40% - Accent2 2 5 5 2 2" xfId="8103"/>
    <cellStyle name="40% - Accent2 2 5 5 2 2 2" xfId="8104"/>
    <cellStyle name="40% - Accent2 2 5 5 2 3" xfId="8105"/>
    <cellStyle name="40% - Accent2 2 5 5 3" xfId="8106"/>
    <cellStyle name="40% - Accent2 2 5 5 3 2" xfId="8107"/>
    <cellStyle name="40% - Accent2 2 5 5 4" xfId="8108"/>
    <cellStyle name="40% - Accent2 2 5 6" xfId="8109"/>
    <cellStyle name="40% - Accent2 2 5 6 2" xfId="8110"/>
    <cellStyle name="40% - Accent2 2 5 6 2 2" xfId="8111"/>
    <cellStyle name="40% - Accent2 2 5 6 3" xfId="8112"/>
    <cellStyle name="40% - Accent2 2 5 7" xfId="8113"/>
    <cellStyle name="40% - Accent2 2 5 7 2" xfId="8114"/>
    <cellStyle name="40% - Accent2 2 5 8" xfId="8115"/>
    <cellStyle name="40% - Accent2 2 6" xfId="8116"/>
    <cellStyle name="40% - Accent2 2 6 2" xfId="8117"/>
    <cellStyle name="40% - Accent2 2 6 2 2" xfId="8118"/>
    <cellStyle name="40% - Accent2 2 6 2 2 2" xfId="8119"/>
    <cellStyle name="40% - Accent2 2 6 2 2 2 2" xfId="8120"/>
    <cellStyle name="40% - Accent2 2 6 2 2 2 2 2" xfId="8121"/>
    <cellStyle name="40% - Accent2 2 6 2 2 2 3" xfId="8122"/>
    <cellStyle name="40% - Accent2 2 6 2 2 3" xfId="8123"/>
    <cellStyle name="40% - Accent2 2 6 2 2 3 2" xfId="8124"/>
    <cellStyle name="40% - Accent2 2 6 2 2 4" xfId="8125"/>
    <cellStyle name="40% - Accent2 2 6 2 3" xfId="8126"/>
    <cellStyle name="40% - Accent2 2 6 2 3 2" xfId="8127"/>
    <cellStyle name="40% - Accent2 2 6 2 3 2 2" xfId="8128"/>
    <cellStyle name="40% - Accent2 2 6 2 3 3" xfId="8129"/>
    <cellStyle name="40% - Accent2 2 6 2 4" xfId="8130"/>
    <cellStyle name="40% - Accent2 2 6 2 4 2" xfId="8131"/>
    <cellStyle name="40% - Accent2 2 6 2 5" xfId="8132"/>
    <cellStyle name="40% - Accent2 2 6 3" xfId="8133"/>
    <cellStyle name="40% - Accent2 2 6 3 2" xfId="8134"/>
    <cellStyle name="40% - Accent2 2 6 3 2 2" xfId="8135"/>
    <cellStyle name="40% - Accent2 2 6 3 2 2 2" xfId="8136"/>
    <cellStyle name="40% - Accent2 2 6 3 2 2 2 2" xfId="8137"/>
    <cellStyle name="40% - Accent2 2 6 3 2 2 3" xfId="8138"/>
    <cellStyle name="40% - Accent2 2 6 3 2 3" xfId="8139"/>
    <cellStyle name="40% - Accent2 2 6 3 2 3 2" xfId="8140"/>
    <cellStyle name="40% - Accent2 2 6 3 2 4" xfId="8141"/>
    <cellStyle name="40% - Accent2 2 6 3 3" xfId="8142"/>
    <cellStyle name="40% - Accent2 2 6 3 3 2" xfId="8143"/>
    <cellStyle name="40% - Accent2 2 6 3 3 2 2" xfId="8144"/>
    <cellStyle name="40% - Accent2 2 6 3 3 3" xfId="8145"/>
    <cellStyle name="40% - Accent2 2 6 3 4" xfId="8146"/>
    <cellStyle name="40% - Accent2 2 6 3 4 2" xfId="8147"/>
    <cellStyle name="40% - Accent2 2 6 3 5" xfId="8148"/>
    <cellStyle name="40% - Accent2 2 6 4" xfId="8149"/>
    <cellStyle name="40% - Accent2 2 6 4 2" xfId="8150"/>
    <cellStyle name="40% - Accent2 2 6 4 2 2" xfId="8151"/>
    <cellStyle name="40% - Accent2 2 6 4 2 2 2" xfId="8152"/>
    <cellStyle name="40% - Accent2 2 6 4 2 2 2 2" xfId="8153"/>
    <cellStyle name="40% - Accent2 2 6 4 2 2 3" xfId="8154"/>
    <cellStyle name="40% - Accent2 2 6 4 2 3" xfId="8155"/>
    <cellStyle name="40% - Accent2 2 6 4 2 3 2" xfId="8156"/>
    <cellStyle name="40% - Accent2 2 6 4 2 4" xfId="8157"/>
    <cellStyle name="40% - Accent2 2 6 4 3" xfId="8158"/>
    <cellStyle name="40% - Accent2 2 6 4 3 2" xfId="8159"/>
    <cellStyle name="40% - Accent2 2 6 4 3 2 2" xfId="8160"/>
    <cellStyle name="40% - Accent2 2 6 4 3 3" xfId="8161"/>
    <cellStyle name="40% - Accent2 2 6 4 4" xfId="8162"/>
    <cellStyle name="40% - Accent2 2 6 4 4 2" xfId="8163"/>
    <cellStyle name="40% - Accent2 2 6 4 5" xfId="8164"/>
    <cellStyle name="40% - Accent2 2 6 5" xfId="8165"/>
    <cellStyle name="40% - Accent2 2 6 5 2" xfId="8166"/>
    <cellStyle name="40% - Accent2 2 6 5 2 2" xfId="8167"/>
    <cellStyle name="40% - Accent2 2 6 5 2 2 2" xfId="8168"/>
    <cellStyle name="40% - Accent2 2 6 5 2 3" xfId="8169"/>
    <cellStyle name="40% - Accent2 2 6 5 3" xfId="8170"/>
    <cellStyle name="40% - Accent2 2 6 5 3 2" xfId="8171"/>
    <cellStyle name="40% - Accent2 2 6 5 4" xfId="8172"/>
    <cellStyle name="40% - Accent2 2 6 6" xfId="8173"/>
    <cellStyle name="40% - Accent2 2 6 6 2" xfId="8174"/>
    <cellStyle name="40% - Accent2 2 6 6 2 2" xfId="8175"/>
    <cellStyle name="40% - Accent2 2 6 6 3" xfId="8176"/>
    <cellStyle name="40% - Accent2 2 6 7" xfId="8177"/>
    <cellStyle name="40% - Accent2 2 6 7 2" xfId="8178"/>
    <cellStyle name="40% - Accent2 2 6 8" xfId="8179"/>
    <cellStyle name="40% - Accent2 2 7" xfId="8180"/>
    <cellStyle name="40% - Accent2 2 7 2" xfId="8181"/>
    <cellStyle name="40% - Accent2 2 7 2 2" xfId="8182"/>
    <cellStyle name="40% - Accent2 2 7 2 2 2" xfId="8183"/>
    <cellStyle name="40% - Accent2 2 7 2 2 2 2" xfId="8184"/>
    <cellStyle name="40% - Accent2 2 7 2 2 3" xfId="8185"/>
    <cellStyle name="40% - Accent2 2 7 2 3" xfId="8186"/>
    <cellStyle name="40% - Accent2 2 7 2 3 2" xfId="8187"/>
    <cellStyle name="40% - Accent2 2 7 2 4" xfId="8188"/>
    <cellStyle name="40% - Accent2 2 7 3" xfId="8189"/>
    <cellStyle name="40% - Accent2 2 7 3 2" xfId="8190"/>
    <cellStyle name="40% - Accent2 2 7 3 2 2" xfId="8191"/>
    <cellStyle name="40% - Accent2 2 7 3 3" xfId="8192"/>
    <cellStyle name="40% - Accent2 2 7 4" xfId="8193"/>
    <cellStyle name="40% - Accent2 2 7 4 2" xfId="8194"/>
    <cellStyle name="40% - Accent2 2 7 5" xfId="8195"/>
    <cellStyle name="40% - Accent2 2 8" xfId="8196"/>
    <cellStyle name="40% - Accent2 2 8 2" xfId="8197"/>
    <cellStyle name="40% - Accent2 2 8 2 2" xfId="8198"/>
    <cellStyle name="40% - Accent2 2 8 2 2 2" xfId="8199"/>
    <cellStyle name="40% - Accent2 2 8 2 2 2 2" xfId="8200"/>
    <cellStyle name="40% - Accent2 2 8 2 2 3" xfId="8201"/>
    <cellStyle name="40% - Accent2 2 8 2 3" xfId="8202"/>
    <cellStyle name="40% - Accent2 2 8 2 3 2" xfId="8203"/>
    <cellStyle name="40% - Accent2 2 8 2 4" xfId="8204"/>
    <cellStyle name="40% - Accent2 2 8 3" xfId="8205"/>
    <cellStyle name="40% - Accent2 2 8 3 2" xfId="8206"/>
    <cellStyle name="40% - Accent2 2 8 3 2 2" xfId="8207"/>
    <cellStyle name="40% - Accent2 2 8 3 3" xfId="8208"/>
    <cellStyle name="40% - Accent2 2 8 4" xfId="8209"/>
    <cellStyle name="40% - Accent2 2 8 4 2" xfId="8210"/>
    <cellStyle name="40% - Accent2 2 8 5" xfId="8211"/>
    <cellStyle name="40% - Accent2 2 9" xfId="8212"/>
    <cellStyle name="40% - Accent2 2 9 2" xfId="8213"/>
    <cellStyle name="40% - Accent2 2 9 2 2" xfId="8214"/>
    <cellStyle name="40% - Accent2 2 9 2 2 2" xfId="8215"/>
    <cellStyle name="40% - Accent2 2 9 2 2 2 2" xfId="8216"/>
    <cellStyle name="40% - Accent2 2 9 2 2 3" xfId="8217"/>
    <cellStyle name="40% - Accent2 2 9 2 3" xfId="8218"/>
    <cellStyle name="40% - Accent2 2 9 2 3 2" xfId="8219"/>
    <cellStyle name="40% - Accent2 2 9 2 4" xfId="8220"/>
    <cellStyle name="40% - Accent2 2 9 3" xfId="8221"/>
    <cellStyle name="40% - Accent2 2 9 3 2" xfId="8222"/>
    <cellStyle name="40% - Accent2 2 9 3 2 2" xfId="8223"/>
    <cellStyle name="40% - Accent2 2 9 3 3" xfId="8224"/>
    <cellStyle name="40% - Accent2 2 9 4" xfId="8225"/>
    <cellStyle name="40% - Accent2 2 9 4 2" xfId="8226"/>
    <cellStyle name="40% - Accent2 2 9 5" xfId="8227"/>
    <cellStyle name="40% - Accent2 2_CED 2011 Version 6 Reports" xfId="8228"/>
    <cellStyle name="40% - Accent2 20" xfId="8229"/>
    <cellStyle name="40% - Accent2 21" xfId="8230"/>
    <cellStyle name="40% - Accent2 22" xfId="8231"/>
    <cellStyle name="40% - Accent2 23" xfId="8232"/>
    <cellStyle name="40% - Accent2 24" xfId="8233"/>
    <cellStyle name="40% - Accent2 25" xfId="8234"/>
    <cellStyle name="40% - Accent2 26" xfId="8235"/>
    <cellStyle name="40% - Accent2 27" xfId="8236"/>
    <cellStyle name="40% - Accent2 28" xfId="8237"/>
    <cellStyle name="40% - Accent2 29" xfId="8238"/>
    <cellStyle name="40% - Accent2 3" xfId="8239"/>
    <cellStyle name="40% - Accent2 3 10" xfId="8240"/>
    <cellStyle name="40% - Accent2 3 11" xfId="8241"/>
    <cellStyle name="40% - Accent2 3 12" xfId="8242"/>
    <cellStyle name="40% - Accent2 3 13" xfId="8243"/>
    <cellStyle name="40% - Accent2 3 2" xfId="8244"/>
    <cellStyle name="40% - Accent2 3 2 2" xfId="8245"/>
    <cellStyle name="40% - Accent2 3 2 2 2" xfId="8246"/>
    <cellStyle name="40% - Accent2 3 2 2 2 2" xfId="8247"/>
    <cellStyle name="40% - Accent2 3 2 2 2 2 2" xfId="8248"/>
    <cellStyle name="40% - Accent2 3 2 2 2 3" xfId="8249"/>
    <cellStyle name="40% - Accent2 3 2 2 3" xfId="8250"/>
    <cellStyle name="40% - Accent2 3 2 2 3 2" xfId="8251"/>
    <cellStyle name="40% - Accent2 3 2 2 4" xfId="8252"/>
    <cellStyle name="40% - Accent2 3 2 3" xfId="8253"/>
    <cellStyle name="40% - Accent2 3 2 3 2" xfId="8254"/>
    <cellStyle name="40% - Accent2 3 2 3 2 2" xfId="8255"/>
    <cellStyle name="40% - Accent2 3 2 3 3" xfId="8256"/>
    <cellStyle name="40% - Accent2 3 2 4" xfId="8257"/>
    <cellStyle name="40% - Accent2 3 2 4 2" xfId="8258"/>
    <cellStyle name="40% - Accent2 3 2 5" xfId="8259"/>
    <cellStyle name="40% - Accent2 3 3" xfId="8260"/>
    <cellStyle name="40% - Accent2 3 3 2" xfId="8261"/>
    <cellStyle name="40% - Accent2 3 3 2 2" xfId="8262"/>
    <cellStyle name="40% - Accent2 3 3 2 2 2" xfId="8263"/>
    <cellStyle name="40% - Accent2 3 3 2 2 2 2" xfId="8264"/>
    <cellStyle name="40% - Accent2 3 3 2 2 3" xfId="8265"/>
    <cellStyle name="40% - Accent2 3 3 2 3" xfId="8266"/>
    <cellStyle name="40% - Accent2 3 3 2 3 2" xfId="8267"/>
    <cellStyle name="40% - Accent2 3 3 2 4" xfId="8268"/>
    <cellStyle name="40% - Accent2 3 3 3" xfId="8269"/>
    <cellStyle name="40% - Accent2 3 3 3 2" xfId="8270"/>
    <cellStyle name="40% - Accent2 3 3 3 2 2" xfId="8271"/>
    <cellStyle name="40% - Accent2 3 3 3 3" xfId="8272"/>
    <cellStyle name="40% - Accent2 3 3 4" xfId="8273"/>
    <cellStyle name="40% - Accent2 3 3 4 2" xfId="8274"/>
    <cellStyle name="40% - Accent2 3 3 5" xfId="8275"/>
    <cellStyle name="40% - Accent2 3 4" xfId="8276"/>
    <cellStyle name="40% - Accent2 3 4 2" xfId="8277"/>
    <cellStyle name="40% - Accent2 3 4 2 2" xfId="8278"/>
    <cellStyle name="40% - Accent2 3 4 2 2 2" xfId="8279"/>
    <cellStyle name="40% - Accent2 3 4 2 2 2 2" xfId="8280"/>
    <cellStyle name="40% - Accent2 3 4 2 2 3" xfId="8281"/>
    <cellStyle name="40% - Accent2 3 4 2 3" xfId="8282"/>
    <cellStyle name="40% - Accent2 3 4 2 3 2" xfId="8283"/>
    <cellStyle name="40% - Accent2 3 4 2 4" xfId="8284"/>
    <cellStyle name="40% - Accent2 3 4 3" xfId="8285"/>
    <cellStyle name="40% - Accent2 3 4 3 2" xfId="8286"/>
    <cellStyle name="40% - Accent2 3 4 3 2 2" xfId="8287"/>
    <cellStyle name="40% - Accent2 3 4 3 3" xfId="8288"/>
    <cellStyle name="40% - Accent2 3 4 4" xfId="8289"/>
    <cellStyle name="40% - Accent2 3 4 4 2" xfId="8290"/>
    <cellStyle name="40% - Accent2 3 4 5" xfId="8291"/>
    <cellStyle name="40% - Accent2 3 5" xfId="8292"/>
    <cellStyle name="40% - Accent2 3 5 2" xfId="8293"/>
    <cellStyle name="40% - Accent2 3 5 2 2" xfId="8294"/>
    <cellStyle name="40% - Accent2 3 5 2 2 2" xfId="8295"/>
    <cellStyle name="40% - Accent2 3 5 2 3" xfId="8296"/>
    <cellStyle name="40% - Accent2 3 5 3" xfId="8297"/>
    <cellStyle name="40% - Accent2 3 5 3 2" xfId="8298"/>
    <cellStyle name="40% - Accent2 3 5 4" xfId="8299"/>
    <cellStyle name="40% - Accent2 3 6" xfId="8300"/>
    <cellStyle name="40% - Accent2 3 6 2" xfId="8301"/>
    <cellStyle name="40% - Accent2 3 6 2 2" xfId="8302"/>
    <cellStyle name="40% - Accent2 3 6 3" xfId="8303"/>
    <cellStyle name="40% - Accent2 3 7" xfId="8304"/>
    <cellStyle name="40% - Accent2 3 7 2" xfId="8305"/>
    <cellStyle name="40% - Accent2 3 8" xfId="8306"/>
    <cellStyle name="40% - Accent2 3 9" xfId="8307"/>
    <cellStyle name="40% - Accent2 30" xfId="8308"/>
    <cellStyle name="40% - Accent2 31" xfId="8309"/>
    <cellStyle name="40% - Accent2 32" xfId="8310"/>
    <cellStyle name="40% - Accent2 33" xfId="8311"/>
    <cellStyle name="40% - Accent2 34" xfId="8312"/>
    <cellStyle name="40% - Accent2 35" xfId="8313"/>
    <cellStyle name="40% - Accent2 36" xfId="8314"/>
    <cellStyle name="40% - Accent2 37" xfId="8315"/>
    <cellStyle name="40% - Accent2 38" xfId="8316"/>
    <cellStyle name="40% - Accent2 39" xfId="8317"/>
    <cellStyle name="40% - Accent2 4" xfId="8318"/>
    <cellStyle name="40% - Accent2 4 2" xfId="8319"/>
    <cellStyle name="40% - Accent2 4 2 2" xfId="8320"/>
    <cellStyle name="40% - Accent2 4 2 2 2" xfId="8321"/>
    <cellStyle name="40% - Accent2 4 2 3" xfId="8322"/>
    <cellStyle name="40% - Accent2 4 3" xfId="8323"/>
    <cellStyle name="40% - Accent2 4 3 2" xfId="8324"/>
    <cellStyle name="40% - Accent2 4 3 2 2" xfId="8325"/>
    <cellStyle name="40% - Accent2 4 3 3" xfId="8326"/>
    <cellStyle name="40% - Accent2 4 4" xfId="8327"/>
    <cellStyle name="40% - Accent2 4 4 2" xfId="8328"/>
    <cellStyle name="40% - Accent2 4 4 2 2" xfId="8329"/>
    <cellStyle name="40% - Accent2 4 4 3" xfId="8330"/>
    <cellStyle name="40% - Accent2 4 5" xfId="8331"/>
    <cellStyle name="40% - Accent2 4 5 2" xfId="8332"/>
    <cellStyle name="40% - Accent2 4 6" xfId="8333"/>
    <cellStyle name="40% - Accent2 40" xfId="8334"/>
    <cellStyle name="40% - Accent2 41" xfId="8335"/>
    <cellStyle name="40% - Accent2 42" xfId="8336"/>
    <cellStyle name="40% - Accent2 43" xfId="8337"/>
    <cellStyle name="40% - Accent2 44" xfId="8338"/>
    <cellStyle name="40% - Accent2 45" xfId="8339"/>
    <cellStyle name="40% - Accent2 46" xfId="8340"/>
    <cellStyle name="40% - Accent2 47" xfId="8341"/>
    <cellStyle name="40% - Accent2 48" xfId="8342"/>
    <cellStyle name="40% - Accent2 49" xfId="8343"/>
    <cellStyle name="40% - Accent2 5" xfId="8344"/>
    <cellStyle name="40% - Accent2 5 2" xfId="8345"/>
    <cellStyle name="40% - Accent2 5 2 2" xfId="8346"/>
    <cellStyle name="40% - Accent2 5 2 2 2" xfId="8347"/>
    <cellStyle name="40% - Accent2 5 2 3" xfId="8348"/>
    <cellStyle name="40% - Accent2 5 3" xfId="8349"/>
    <cellStyle name="40% - Accent2 5 3 2" xfId="8350"/>
    <cellStyle name="40% - Accent2 5 3 2 2" xfId="8351"/>
    <cellStyle name="40% - Accent2 5 3 3" xfId="8352"/>
    <cellStyle name="40% - Accent2 5 4" xfId="8353"/>
    <cellStyle name="40% - Accent2 5 4 2" xfId="8354"/>
    <cellStyle name="40% - Accent2 5 4 2 2" xfId="8355"/>
    <cellStyle name="40% - Accent2 5 4 3" xfId="8356"/>
    <cellStyle name="40% - Accent2 5 5" xfId="8357"/>
    <cellStyle name="40% - Accent2 5 5 2" xfId="8358"/>
    <cellStyle name="40% - Accent2 5 6" xfId="8359"/>
    <cellStyle name="40% - Accent2 5 7" xfId="8360"/>
    <cellStyle name="40% - Accent2 50" xfId="8361"/>
    <cellStyle name="40% - Accent2 51" xfId="8362"/>
    <cellStyle name="40% - Accent2 52" xfId="8363"/>
    <cellStyle name="40% - Accent2 53" xfId="8364"/>
    <cellStyle name="40% - Accent2 54" xfId="8365"/>
    <cellStyle name="40% - Accent2 55" xfId="8366"/>
    <cellStyle name="40% - Accent2 56" xfId="8367"/>
    <cellStyle name="40% - Accent2 57" xfId="8368"/>
    <cellStyle name="40% - Accent2 58" xfId="8369"/>
    <cellStyle name="40% - Accent2 59" xfId="8370"/>
    <cellStyle name="40% - Accent2 6" xfId="8371"/>
    <cellStyle name="40% - Accent2 6 2" xfId="8372"/>
    <cellStyle name="40% - Accent2 6 2 2" xfId="8373"/>
    <cellStyle name="40% - Accent2 6 2 2 2" xfId="8374"/>
    <cellStyle name="40% - Accent2 6 2 3" xfId="8375"/>
    <cellStyle name="40% - Accent2 6 3" xfId="8376"/>
    <cellStyle name="40% - Accent2 6 3 2" xfId="8377"/>
    <cellStyle name="40% - Accent2 6 3 2 2" xfId="8378"/>
    <cellStyle name="40% - Accent2 6 3 3" xfId="8379"/>
    <cellStyle name="40% - Accent2 6 4" xfId="8380"/>
    <cellStyle name="40% - Accent2 6 4 2" xfId="8381"/>
    <cellStyle name="40% - Accent2 6 4 2 2" xfId="8382"/>
    <cellStyle name="40% - Accent2 6 4 3" xfId="8383"/>
    <cellStyle name="40% - Accent2 6 5" xfId="8384"/>
    <cellStyle name="40% - Accent2 6 5 2" xfId="8385"/>
    <cellStyle name="40% - Accent2 6 6" xfId="8386"/>
    <cellStyle name="40% - Accent2 60" xfId="8387"/>
    <cellStyle name="40% - Accent2 61" xfId="8388"/>
    <cellStyle name="40% - Accent2 62" xfId="8389"/>
    <cellStyle name="40% - Accent2 63" xfId="8390"/>
    <cellStyle name="40% - Accent2 64" xfId="8391"/>
    <cellStyle name="40% - Accent2 65" xfId="8392"/>
    <cellStyle name="40% - Accent2 66" xfId="8393"/>
    <cellStyle name="40% - Accent2 67" xfId="8394"/>
    <cellStyle name="40% - Accent2 68" xfId="8395"/>
    <cellStyle name="40% - Accent2 69" xfId="8396"/>
    <cellStyle name="40% - Accent2 7" xfId="8397"/>
    <cellStyle name="40% - Accent2 7 2" xfId="8398"/>
    <cellStyle name="40% - Accent2 7 2 2" xfId="8399"/>
    <cellStyle name="40% - Accent2 7 3" xfId="8400"/>
    <cellStyle name="40% - Accent2 7 4" xfId="8401"/>
    <cellStyle name="40% - Accent2 70" xfId="8402"/>
    <cellStyle name="40% - Accent2 71" xfId="8403"/>
    <cellStyle name="40% - Accent2 72" xfId="8404"/>
    <cellStyle name="40% - Accent2 73" xfId="8405"/>
    <cellStyle name="40% - Accent2 74" xfId="8406"/>
    <cellStyle name="40% - Accent2 75" xfId="8407"/>
    <cellStyle name="40% - Accent2 76" xfId="8408"/>
    <cellStyle name="40% - Accent2 77" xfId="8409"/>
    <cellStyle name="40% - Accent2 78" xfId="8410"/>
    <cellStyle name="40% - Accent2 79" xfId="8411"/>
    <cellStyle name="40% - Accent2 8" xfId="8412"/>
    <cellStyle name="40% - Accent2 8 2" xfId="8413"/>
    <cellStyle name="40% - Accent2 8 2 2" xfId="8414"/>
    <cellStyle name="40% - Accent2 8 3" xfId="8415"/>
    <cellStyle name="40% - Accent2 8 4" xfId="8416"/>
    <cellStyle name="40% - Accent2 80" xfId="8417"/>
    <cellStyle name="40% - Accent2 81" xfId="8418"/>
    <cellStyle name="40% - Accent2 82" xfId="8419"/>
    <cellStyle name="40% - Accent2 83" xfId="8420"/>
    <cellStyle name="40% - Accent2 84" xfId="8421"/>
    <cellStyle name="40% - Accent2 85" xfId="8422"/>
    <cellStyle name="40% - Accent2 86" xfId="8423"/>
    <cellStyle name="40% - Accent2 87" xfId="8424"/>
    <cellStyle name="40% - Accent2 88" xfId="8425"/>
    <cellStyle name="40% - Accent2 89" xfId="8426"/>
    <cellStyle name="40% - Accent2 9" xfId="8427"/>
    <cellStyle name="40% - Accent2 9 2" xfId="8428"/>
    <cellStyle name="40% - Accent2 9 2 2" xfId="8429"/>
    <cellStyle name="40% - Accent2 9 3" xfId="8430"/>
    <cellStyle name="40% - Accent2 9 4" xfId="8431"/>
    <cellStyle name="40% - Accent2 90" xfId="8432"/>
    <cellStyle name="40% - Accent2 91" xfId="8433"/>
    <cellStyle name="40% - Accent2 92" xfId="8434"/>
    <cellStyle name="40% - Accent2 93" xfId="8435"/>
    <cellStyle name="40% - Accent2 94" xfId="8436"/>
    <cellStyle name="40% - Accent2 95" xfId="8437"/>
    <cellStyle name="40% - Accent2 96" xfId="8438"/>
    <cellStyle name="40% - Accent2 97" xfId="8439"/>
    <cellStyle name="40% - Accent3 10" xfId="8440"/>
    <cellStyle name="40% - Accent3 10 2" xfId="8441"/>
    <cellStyle name="40% - Accent3 10 3" xfId="8442"/>
    <cellStyle name="40% - Accent3 10 4" xfId="8443"/>
    <cellStyle name="40% - Accent3 11" xfId="8444"/>
    <cellStyle name="40% - Accent3 11 2" xfId="8445"/>
    <cellStyle name="40% - Accent3 11 3" xfId="8446"/>
    <cellStyle name="40% - Accent3 11 4" xfId="8447"/>
    <cellStyle name="40% - Accent3 12" xfId="8448"/>
    <cellStyle name="40% - Accent3 12 2" xfId="8449"/>
    <cellStyle name="40% - Accent3 12 3" xfId="8450"/>
    <cellStyle name="40% - Accent3 12 4" xfId="8451"/>
    <cellStyle name="40% - Accent3 13" xfId="8452"/>
    <cellStyle name="40% - Accent3 14" xfId="8453"/>
    <cellStyle name="40% - Accent3 15" xfId="8454"/>
    <cellStyle name="40% - Accent3 16" xfId="8455"/>
    <cellStyle name="40% - Accent3 17" xfId="8456"/>
    <cellStyle name="40% - Accent3 18" xfId="8457"/>
    <cellStyle name="40% - Accent3 19" xfId="8458"/>
    <cellStyle name="40% - Accent3 2" xfId="8459"/>
    <cellStyle name="40% - Accent3 2 10" xfId="8460"/>
    <cellStyle name="40% - Accent3 2 10 2" xfId="8461"/>
    <cellStyle name="40% - Accent3 2 10 2 2" xfId="8462"/>
    <cellStyle name="40% - Accent3 2 10 2 2 2" xfId="8463"/>
    <cellStyle name="40% - Accent3 2 10 2 3" xfId="8464"/>
    <cellStyle name="40% - Accent3 2 10 3" xfId="8465"/>
    <cellStyle name="40% - Accent3 2 10 3 2" xfId="8466"/>
    <cellStyle name="40% - Accent3 2 10 4" xfId="8467"/>
    <cellStyle name="40% - Accent3 2 11" xfId="8468"/>
    <cellStyle name="40% - Accent3 2 11 2" xfId="8469"/>
    <cellStyle name="40% - Accent3 2 11 2 2" xfId="8470"/>
    <cellStyle name="40% - Accent3 2 11 3" xfId="8471"/>
    <cellStyle name="40% - Accent3 2 12" xfId="8472"/>
    <cellStyle name="40% - Accent3 2 12 2" xfId="8473"/>
    <cellStyle name="40% - Accent3 2 13" xfId="8474"/>
    <cellStyle name="40% - Accent3 2 14" xfId="8475"/>
    <cellStyle name="40% - Accent3 2 15" xfId="8476"/>
    <cellStyle name="40% - Accent3 2 2" xfId="8477"/>
    <cellStyle name="40% - Accent3 2 2 10" xfId="8478"/>
    <cellStyle name="40% - Accent3 2 2 10 2" xfId="8479"/>
    <cellStyle name="40% - Accent3 2 2 10 2 2" xfId="8480"/>
    <cellStyle name="40% - Accent3 2 2 10 3" xfId="8481"/>
    <cellStyle name="40% - Accent3 2 2 11" xfId="8482"/>
    <cellStyle name="40% - Accent3 2 2 11 2" xfId="8483"/>
    <cellStyle name="40% - Accent3 2 2 12" xfId="8484"/>
    <cellStyle name="40% - Accent3 2 2 2" xfId="8485"/>
    <cellStyle name="40% - Accent3 2 2 2 2" xfId="8486"/>
    <cellStyle name="40% - Accent3 2 2 2 2 2" xfId="8487"/>
    <cellStyle name="40% - Accent3 2 2 2 2 2 2" xfId="8488"/>
    <cellStyle name="40% - Accent3 2 2 2 2 2 2 2" xfId="8489"/>
    <cellStyle name="40% - Accent3 2 2 2 2 2 2 2 2" xfId="8490"/>
    <cellStyle name="40% - Accent3 2 2 2 2 2 2 3" xfId="8491"/>
    <cellStyle name="40% - Accent3 2 2 2 2 2 3" xfId="8492"/>
    <cellStyle name="40% - Accent3 2 2 2 2 2 3 2" xfId="8493"/>
    <cellStyle name="40% - Accent3 2 2 2 2 2 4" xfId="8494"/>
    <cellStyle name="40% - Accent3 2 2 2 2 3" xfId="8495"/>
    <cellStyle name="40% - Accent3 2 2 2 2 3 2" xfId="8496"/>
    <cellStyle name="40% - Accent3 2 2 2 2 3 2 2" xfId="8497"/>
    <cellStyle name="40% - Accent3 2 2 2 2 3 3" xfId="8498"/>
    <cellStyle name="40% - Accent3 2 2 2 2 4" xfId="8499"/>
    <cellStyle name="40% - Accent3 2 2 2 2 4 2" xfId="8500"/>
    <cellStyle name="40% - Accent3 2 2 2 2 5" xfId="8501"/>
    <cellStyle name="40% - Accent3 2 2 2 3" xfId="8502"/>
    <cellStyle name="40% - Accent3 2 2 2 3 2" xfId="8503"/>
    <cellStyle name="40% - Accent3 2 2 2 3 2 2" xfId="8504"/>
    <cellStyle name="40% - Accent3 2 2 2 3 2 2 2" xfId="8505"/>
    <cellStyle name="40% - Accent3 2 2 2 3 2 2 2 2" xfId="8506"/>
    <cellStyle name="40% - Accent3 2 2 2 3 2 2 3" xfId="8507"/>
    <cellStyle name="40% - Accent3 2 2 2 3 2 3" xfId="8508"/>
    <cellStyle name="40% - Accent3 2 2 2 3 2 3 2" xfId="8509"/>
    <cellStyle name="40% - Accent3 2 2 2 3 2 4" xfId="8510"/>
    <cellStyle name="40% - Accent3 2 2 2 3 3" xfId="8511"/>
    <cellStyle name="40% - Accent3 2 2 2 3 3 2" xfId="8512"/>
    <cellStyle name="40% - Accent3 2 2 2 3 3 2 2" xfId="8513"/>
    <cellStyle name="40% - Accent3 2 2 2 3 3 3" xfId="8514"/>
    <cellStyle name="40% - Accent3 2 2 2 3 4" xfId="8515"/>
    <cellStyle name="40% - Accent3 2 2 2 3 4 2" xfId="8516"/>
    <cellStyle name="40% - Accent3 2 2 2 3 5" xfId="8517"/>
    <cellStyle name="40% - Accent3 2 2 2 4" xfId="8518"/>
    <cellStyle name="40% - Accent3 2 2 2 4 2" xfId="8519"/>
    <cellStyle name="40% - Accent3 2 2 2 4 2 2" xfId="8520"/>
    <cellStyle name="40% - Accent3 2 2 2 4 2 2 2" xfId="8521"/>
    <cellStyle name="40% - Accent3 2 2 2 4 2 2 2 2" xfId="8522"/>
    <cellStyle name="40% - Accent3 2 2 2 4 2 2 3" xfId="8523"/>
    <cellStyle name="40% - Accent3 2 2 2 4 2 3" xfId="8524"/>
    <cellStyle name="40% - Accent3 2 2 2 4 2 3 2" xfId="8525"/>
    <cellStyle name="40% - Accent3 2 2 2 4 2 4" xfId="8526"/>
    <cellStyle name="40% - Accent3 2 2 2 4 3" xfId="8527"/>
    <cellStyle name="40% - Accent3 2 2 2 4 3 2" xfId="8528"/>
    <cellStyle name="40% - Accent3 2 2 2 4 3 2 2" xfId="8529"/>
    <cellStyle name="40% - Accent3 2 2 2 4 3 3" xfId="8530"/>
    <cellStyle name="40% - Accent3 2 2 2 4 4" xfId="8531"/>
    <cellStyle name="40% - Accent3 2 2 2 4 4 2" xfId="8532"/>
    <cellStyle name="40% - Accent3 2 2 2 4 5" xfId="8533"/>
    <cellStyle name="40% - Accent3 2 2 2 5" xfId="8534"/>
    <cellStyle name="40% - Accent3 2 2 2 5 2" xfId="8535"/>
    <cellStyle name="40% - Accent3 2 2 2 5 2 2" xfId="8536"/>
    <cellStyle name="40% - Accent3 2 2 2 5 2 2 2" xfId="8537"/>
    <cellStyle name="40% - Accent3 2 2 2 5 2 3" xfId="8538"/>
    <cellStyle name="40% - Accent3 2 2 2 5 3" xfId="8539"/>
    <cellStyle name="40% - Accent3 2 2 2 5 3 2" xfId="8540"/>
    <cellStyle name="40% - Accent3 2 2 2 5 4" xfId="8541"/>
    <cellStyle name="40% - Accent3 2 2 2 6" xfId="8542"/>
    <cellStyle name="40% - Accent3 2 2 2 6 2" xfId="8543"/>
    <cellStyle name="40% - Accent3 2 2 2 6 2 2" xfId="8544"/>
    <cellStyle name="40% - Accent3 2 2 2 6 3" xfId="8545"/>
    <cellStyle name="40% - Accent3 2 2 2 7" xfId="8546"/>
    <cellStyle name="40% - Accent3 2 2 2 7 2" xfId="8547"/>
    <cellStyle name="40% - Accent3 2 2 2 8" xfId="8548"/>
    <cellStyle name="40% - Accent3 2 2 3" xfId="8549"/>
    <cellStyle name="40% - Accent3 2 2 3 2" xfId="8550"/>
    <cellStyle name="40% - Accent3 2 2 3 2 2" xfId="8551"/>
    <cellStyle name="40% - Accent3 2 2 3 2 2 2" xfId="8552"/>
    <cellStyle name="40% - Accent3 2 2 3 2 2 2 2" xfId="8553"/>
    <cellStyle name="40% - Accent3 2 2 3 2 2 2 2 2" xfId="8554"/>
    <cellStyle name="40% - Accent3 2 2 3 2 2 2 3" xfId="8555"/>
    <cellStyle name="40% - Accent3 2 2 3 2 2 3" xfId="8556"/>
    <cellStyle name="40% - Accent3 2 2 3 2 2 3 2" xfId="8557"/>
    <cellStyle name="40% - Accent3 2 2 3 2 2 4" xfId="8558"/>
    <cellStyle name="40% - Accent3 2 2 3 2 3" xfId="8559"/>
    <cellStyle name="40% - Accent3 2 2 3 2 3 2" xfId="8560"/>
    <cellStyle name="40% - Accent3 2 2 3 2 3 2 2" xfId="8561"/>
    <cellStyle name="40% - Accent3 2 2 3 2 3 3" xfId="8562"/>
    <cellStyle name="40% - Accent3 2 2 3 2 4" xfId="8563"/>
    <cellStyle name="40% - Accent3 2 2 3 2 4 2" xfId="8564"/>
    <cellStyle name="40% - Accent3 2 2 3 2 5" xfId="8565"/>
    <cellStyle name="40% - Accent3 2 2 3 3" xfId="8566"/>
    <cellStyle name="40% - Accent3 2 2 3 3 2" xfId="8567"/>
    <cellStyle name="40% - Accent3 2 2 3 3 2 2" xfId="8568"/>
    <cellStyle name="40% - Accent3 2 2 3 3 2 2 2" xfId="8569"/>
    <cellStyle name="40% - Accent3 2 2 3 3 2 2 2 2" xfId="8570"/>
    <cellStyle name="40% - Accent3 2 2 3 3 2 2 3" xfId="8571"/>
    <cellStyle name="40% - Accent3 2 2 3 3 2 3" xfId="8572"/>
    <cellStyle name="40% - Accent3 2 2 3 3 2 3 2" xfId="8573"/>
    <cellStyle name="40% - Accent3 2 2 3 3 2 4" xfId="8574"/>
    <cellStyle name="40% - Accent3 2 2 3 3 3" xfId="8575"/>
    <cellStyle name="40% - Accent3 2 2 3 3 3 2" xfId="8576"/>
    <cellStyle name="40% - Accent3 2 2 3 3 3 2 2" xfId="8577"/>
    <cellStyle name="40% - Accent3 2 2 3 3 3 3" xfId="8578"/>
    <cellStyle name="40% - Accent3 2 2 3 3 4" xfId="8579"/>
    <cellStyle name="40% - Accent3 2 2 3 3 4 2" xfId="8580"/>
    <cellStyle name="40% - Accent3 2 2 3 3 5" xfId="8581"/>
    <cellStyle name="40% - Accent3 2 2 3 4" xfId="8582"/>
    <cellStyle name="40% - Accent3 2 2 3 4 2" xfId="8583"/>
    <cellStyle name="40% - Accent3 2 2 3 4 2 2" xfId="8584"/>
    <cellStyle name="40% - Accent3 2 2 3 4 2 2 2" xfId="8585"/>
    <cellStyle name="40% - Accent3 2 2 3 4 2 2 2 2" xfId="8586"/>
    <cellStyle name="40% - Accent3 2 2 3 4 2 2 3" xfId="8587"/>
    <cellStyle name="40% - Accent3 2 2 3 4 2 3" xfId="8588"/>
    <cellStyle name="40% - Accent3 2 2 3 4 2 3 2" xfId="8589"/>
    <cellStyle name="40% - Accent3 2 2 3 4 2 4" xfId="8590"/>
    <cellStyle name="40% - Accent3 2 2 3 4 3" xfId="8591"/>
    <cellStyle name="40% - Accent3 2 2 3 4 3 2" xfId="8592"/>
    <cellStyle name="40% - Accent3 2 2 3 4 3 2 2" xfId="8593"/>
    <cellStyle name="40% - Accent3 2 2 3 4 3 3" xfId="8594"/>
    <cellStyle name="40% - Accent3 2 2 3 4 4" xfId="8595"/>
    <cellStyle name="40% - Accent3 2 2 3 4 4 2" xfId="8596"/>
    <cellStyle name="40% - Accent3 2 2 3 4 5" xfId="8597"/>
    <cellStyle name="40% - Accent3 2 2 3 5" xfId="8598"/>
    <cellStyle name="40% - Accent3 2 2 3 5 2" xfId="8599"/>
    <cellStyle name="40% - Accent3 2 2 3 5 2 2" xfId="8600"/>
    <cellStyle name="40% - Accent3 2 2 3 5 2 2 2" xfId="8601"/>
    <cellStyle name="40% - Accent3 2 2 3 5 2 3" xfId="8602"/>
    <cellStyle name="40% - Accent3 2 2 3 5 3" xfId="8603"/>
    <cellStyle name="40% - Accent3 2 2 3 5 3 2" xfId="8604"/>
    <cellStyle name="40% - Accent3 2 2 3 5 4" xfId="8605"/>
    <cellStyle name="40% - Accent3 2 2 3 6" xfId="8606"/>
    <cellStyle name="40% - Accent3 2 2 3 6 2" xfId="8607"/>
    <cellStyle name="40% - Accent3 2 2 3 6 2 2" xfId="8608"/>
    <cellStyle name="40% - Accent3 2 2 3 6 3" xfId="8609"/>
    <cellStyle name="40% - Accent3 2 2 3 7" xfId="8610"/>
    <cellStyle name="40% - Accent3 2 2 3 7 2" xfId="8611"/>
    <cellStyle name="40% - Accent3 2 2 3 8" xfId="8612"/>
    <cellStyle name="40% - Accent3 2 2 4" xfId="8613"/>
    <cellStyle name="40% - Accent3 2 2 4 2" xfId="8614"/>
    <cellStyle name="40% - Accent3 2 2 4 2 2" xfId="8615"/>
    <cellStyle name="40% - Accent3 2 2 4 2 2 2" xfId="8616"/>
    <cellStyle name="40% - Accent3 2 2 4 2 2 2 2" xfId="8617"/>
    <cellStyle name="40% - Accent3 2 2 4 2 2 2 2 2" xfId="8618"/>
    <cellStyle name="40% - Accent3 2 2 4 2 2 2 3" xfId="8619"/>
    <cellStyle name="40% - Accent3 2 2 4 2 2 3" xfId="8620"/>
    <cellStyle name="40% - Accent3 2 2 4 2 2 3 2" xfId="8621"/>
    <cellStyle name="40% - Accent3 2 2 4 2 2 4" xfId="8622"/>
    <cellStyle name="40% - Accent3 2 2 4 2 3" xfId="8623"/>
    <cellStyle name="40% - Accent3 2 2 4 2 3 2" xfId="8624"/>
    <cellStyle name="40% - Accent3 2 2 4 2 3 2 2" xfId="8625"/>
    <cellStyle name="40% - Accent3 2 2 4 2 3 3" xfId="8626"/>
    <cellStyle name="40% - Accent3 2 2 4 2 4" xfId="8627"/>
    <cellStyle name="40% - Accent3 2 2 4 2 4 2" xfId="8628"/>
    <cellStyle name="40% - Accent3 2 2 4 2 5" xfId="8629"/>
    <cellStyle name="40% - Accent3 2 2 4 3" xfId="8630"/>
    <cellStyle name="40% - Accent3 2 2 4 3 2" xfId="8631"/>
    <cellStyle name="40% - Accent3 2 2 4 3 2 2" xfId="8632"/>
    <cellStyle name="40% - Accent3 2 2 4 3 2 2 2" xfId="8633"/>
    <cellStyle name="40% - Accent3 2 2 4 3 2 2 2 2" xfId="8634"/>
    <cellStyle name="40% - Accent3 2 2 4 3 2 2 3" xfId="8635"/>
    <cellStyle name="40% - Accent3 2 2 4 3 2 3" xfId="8636"/>
    <cellStyle name="40% - Accent3 2 2 4 3 2 3 2" xfId="8637"/>
    <cellStyle name="40% - Accent3 2 2 4 3 2 4" xfId="8638"/>
    <cellStyle name="40% - Accent3 2 2 4 3 3" xfId="8639"/>
    <cellStyle name="40% - Accent3 2 2 4 3 3 2" xfId="8640"/>
    <cellStyle name="40% - Accent3 2 2 4 3 3 2 2" xfId="8641"/>
    <cellStyle name="40% - Accent3 2 2 4 3 3 3" xfId="8642"/>
    <cellStyle name="40% - Accent3 2 2 4 3 4" xfId="8643"/>
    <cellStyle name="40% - Accent3 2 2 4 3 4 2" xfId="8644"/>
    <cellStyle name="40% - Accent3 2 2 4 3 5" xfId="8645"/>
    <cellStyle name="40% - Accent3 2 2 4 4" xfId="8646"/>
    <cellStyle name="40% - Accent3 2 2 4 4 2" xfId="8647"/>
    <cellStyle name="40% - Accent3 2 2 4 4 2 2" xfId="8648"/>
    <cellStyle name="40% - Accent3 2 2 4 4 2 2 2" xfId="8649"/>
    <cellStyle name="40% - Accent3 2 2 4 4 2 2 2 2" xfId="8650"/>
    <cellStyle name="40% - Accent3 2 2 4 4 2 2 3" xfId="8651"/>
    <cellStyle name="40% - Accent3 2 2 4 4 2 3" xfId="8652"/>
    <cellStyle name="40% - Accent3 2 2 4 4 2 3 2" xfId="8653"/>
    <cellStyle name="40% - Accent3 2 2 4 4 2 4" xfId="8654"/>
    <cellStyle name="40% - Accent3 2 2 4 4 3" xfId="8655"/>
    <cellStyle name="40% - Accent3 2 2 4 4 3 2" xfId="8656"/>
    <cellStyle name="40% - Accent3 2 2 4 4 3 2 2" xfId="8657"/>
    <cellStyle name="40% - Accent3 2 2 4 4 3 3" xfId="8658"/>
    <cellStyle name="40% - Accent3 2 2 4 4 4" xfId="8659"/>
    <cellStyle name="40% - Accent3 2 2 4 4 4 2" xfId="8660"/>
    <cellStyle name="40% - Accent3 2 2 4 4 5" xfId="8661"/>
    <cellStyle name="40% - Accent3 2 2 4 5" xfId="8662"/>
    <cellStyle name="40% - Accent3 2 2 4 5 2" xfId="8663"/>
    <cellStyle name="40% - Accent3 2 2 4 5 2 2" xfId="8664"/>
    <cellStyle name="40% - Accent3 2 2 4 5 2 2 2" xfId="8665"/>
    <cellStyle name="40% - Accent3 2 2 4 5 2 3" xfId="8666"/>
    <cellStyle name="40% - Accent3 2 2 4 5 3" xfId="8667"/>
    <cellStyle name="40% - Accent3 2 2 4 5 3 2" xfId="8668"/>
    <cellStyle name="40% - Accent3 2 2 4 5 4" xfId="8669"/>
    <cellStyle name="40% - Accent3 2 2 4 6" xfId="8670"/>
    <cellStyle name="40% - Accent3 2 2 4 6 2" xfId="8671"/>
    <cellStyle name="40% - Accent3 2 2 4 6 2 2" xfId="8672"/>
    <cellStyle name="40% - Accent3 2 2 4 6 3" xfId="8673"/>
    <cellStyle name="40% - Accent3 2 2 4 7" xfId="8674"/>
    <cellStyle name="40% - Accent3 2 2 4 7 2" xfId="8675"/>
    <cellStyle name="40% - Accent3 2 2 4 8" xfId="8676"/>
    <cellStyle name="40% - Accent3 2 2 5" xfId="8677"/>
    <cellStyle name="40% - Accent3 2 2 5 2" xfId="8678"/>
    <cellStyle name="40% - Accent3 2 2 5 2 2" xfId="8679"/>
    <cellStyle name="40% - Accent3 2 2 5 2 2 2" xfId="8680"/>
    <cellStyle name="40% - Accent3 2 2 5 2 2 2 2" xfId="8681"/>
    <cellStyle name="40% - Accent3 2 2 5 2 2 2 2 2" xfId="8682"/>
    <cellStyle name="40% - Accent3 2 2 5 2 2 2 3" xfId="8683"/>
    <cellStyle name="40% - Accent3 2 2 5 2 2 3" xfId="8684"/>
    <cellStyle name="40% - Accent3 2 2 5 2 2 3 2" xfId="8685"/>
    <cellStyle name="40% - Accent3 2 2 5 2 2 4" xfId="8686"/>
    <cellStyle name="40% - Accent3 2 2 5 2 3" xfId="8687"/>
    <cellStyle name="40% - Accent3 2 2 5 2 3 2" xfId="8688"/>
    <cellStyle name="40% - Accent3 2 2 5 2 3 2 2" xfId="8689"/>
    <cellStyle name="40% - Accent3 2 2 5 2 3 3" xfId="8690"/>
    <cellStyle name="40% - Accent3 2 2 5 2 4" xfId="8691"/>
    <cellStyle name="40% - Accent3 2 2 5 2 4 2" xfId="8692"/>
    <cellStyle name="40% - Accent3 2 2 5 2 5" xfId="8693"/>
    <cellStyle name="40% - Accent3 2 2 5 3" xfId="8694"/>
    <cellStyle name="40% - Accent3 2 2 5 3 2" xfId="8695"/>
    <cellStyle name="40% - Accent3 2 2 5 3 2 2" xfId="8696"/>
    <cellStyle name="40% - Accent3 2 2 5 3 2 2 2" xfId="8697"/>
    <cellStyle name="40% - Accent3 2 2 5 3 2 2 2 2" xfId="8698"/>
    <cellStyle name="40% - Accent3 2 2 5 3 2 2 3" xfId="8699"/>
    <cellStyle name="40% - Accent3 2 2 5 3 2 3" xfId="8700"/>
    <cellStyle name="40% - Accent3 2 2 5 3 2 3 2" xfId="8701"/>
    <cellStyle name="40% - Accent3 2 2 5 3 2 4" xfId="8702"/>
    <cellStyle name="40% - Accent3 2 2 5 3 3" xfId="8703"/>
    <cellStyle name="40% - Accent3 2 2 5 3 3 2" xfId="8704"/>
    <cellStyle name="40% - Accent3 2 2 5 3 3 2 2" xfId="8705"/>
    <cellStyle name="40% - Accent3 2 2 5 3 3 3" xfId="8706"/>
    <cellStyle name="40% - Accent3 2 2 5 3 4" xfId="8707"/>
    <cellStyle name="40% - Accent3 2 2 5 3 4 2" xfId="8708"/>
    <cellStyle name="40% - Accent3 2 2 5 3 5" xfId="8709"/>
    <cellStyle name="40% - Accent3 2 2 5 4" xfId="8710"/>
    <cellStyle name="40% - Accent3 2 2 5 4 2" xfId="8711"/>
    <cellStyle name="40% - Accent3 2 2 5 4 2 2" xfId="8712"/>
    <cellStyle name="40% - Accent3 2 2 5 4 2 2 2" xfId="8713"/>
    <cellStyle name="40% - Accent3 2 2 5 4 2 2 2 2" xfId="8714"/>
    <cellStyle name="40% - Accent3 2 2 5 4 2 2 3" xfId="8715"/>
    <cellStyle name="40% - Accent3 2 2 5 4 2 3" xfId="8716"/>
    <cellStyle name="40% - Accent3 2 2 5 4 2 3 2" xfId="8717"/>
    <cellStyle name="40% - Accent3 2 2 5 4 2 4" xfId="8718"/>
    <cellStyle name="40% - Accent3 2 2 5 4 3" xfId="8719"/>
    <cellStyle name="40% - Accent3 2 2 5 4 3 2" xfId="8720"/>
    <cellStyle name="40% - Accent3 2 2 5 4 3 2 2" xfId="8721"/>
    <cellStyle name="40% - Accent3 2 2 5 4 3 3" xfId="8722"/>
    <cellStyle name="40% - Accent3 2 2 5 4 4" xfId="8723"/>
    <cellStyle name="40% - Accent3 2 2 5 4 4 2" xfId="8724"/>
    <cellStyle name="40% - Accent3 2 2 5 4 5" xfId="8725"/>
    <cellStyle name="40% - Accent3 2 2 5 5" xfId="8726"/>
    <cellStyle name="40% - Accent3 2 2 5 5 2" xfId="8727"/>
    <cellStyle name="40% - Accent3 2 2 5 5 2 2" xfId="8728"/>
    <cellStyle name="40% - Accent3 2 2 5 5 2 2 2" xfId="8729"/>
    <cellStyle name="40% - Accent3 2 2 5 5 2 3" xfId="8730"/>
    <cellStyle name="40% - Accent3 2 2 5 5 3" xfId="8731"/>
    <cellStyle name="40% - Accent3 2 2 5 5 3 2" xfId="8732"/>
    <cellStyle name="40% - Accent3 2 2 5 5 4" xfId="8733"/>
    <cellStyle name="40% - Accent3 2 2 5 6" xfId="8734"/>
    <cellStyle name="40% - Accent3 2 2 5 6 2" xfId="8735"/>
    <cellStyle name="40% - Accent3 2 2 5 6 2 2" xfId="8736"/>
    <cellStyle name="40% - Accent3 2 2 5 6 3" xfId="8737"/>
    <cellStyle name="40% - Accent3 2 2 5 7" xfId="8738"/>
    <cellStyle name="40% - Accent3 2 2 5 7 2" xfId="8739"/>
    <cellStyle name="40% - Accent3 2 2 5 8" xfId="8740"/>
    <cellStyle name="40% - Accent3 2 2 6" xfId="8741"/>
    <cellStyle name="40% - Accent3 2 2 6 2" xfId="8742"/>
    <cellStyle name="40% - Accent3 2 2 6 2 2" xfId="8743"/>
    <cellStyle name="40% - Accent3 2 2 6 2 2 2" xfId="8744"/>
    <cellStyle name="40% - Accent3 2 2 6 2 2 2 2" xfId="8745"/>
    <cellStyle name="40% - Accent3 2 2 6 2 2 3" xfId="8746"/>
    <cellStyle name="40% - Accent3 2 2 6 2 3" xfId="8747"/>
    <cellStyle name="40% - Accent3 2 2 6 2 3 2" xfId="8748"/>
    <cellStyle name="40% - Accent3 2 2 6 2 4" xfId="8749"/>
    <cellStyle name="40% - Accent3 2 2 6 3" xfId="8750"/>
    <cellStyle name="40% - Accent3 2 2 6 3 2" xfId="8751"/>
    <cellStyle name="40% - Accent3 2 2 6 3 2 2" xfId="8752"/>
    <cellStyle name="40% - Accent3 2 2 6 3 3" xfId="8753"/>
    <cellStyle name="40% - Accent3 2 2 6 4" xfId="8754"/>
    <cellStyle name="40% - Accent3 2 2 6 4 2" xfId="8755"/>
    <cellStyle name="40% - Accent3 2 2 6 5" xfId="8756"/>
    <cellStyle name="40% - Accent3 2 2 7" xfId="8757"/>
    <cellStyle name="40% - Accent3 2 2 7 2" xfId="8758"/>
    <cellStyle name="40% - Accent3 2 2 7 2 2" xfId="8759"/>
    <cellStyle name="40% - Accent3 2 2 7 2 2 2" xfId="8760"/>
    <cellStyle name="40% - Accent3 2 2 7 2 2 2 2" xfId="8761"/>
    <cellStyle name="40% - Accent3 2 2 7 2 2 3" xfId="8762"/>
    <cellStyle name="40% - Accent3 2 2 7 2 3" xfId="8763"/>
    <cellStyle name="40% - Accent3 2 2 7 2 3 2" xfId="8764"/>
    <cellStyle name="40% - Accent3 2 2 7 2 4" xfId="8765"/>
    <cellStyle name="40% - Accent3 2 2 7 3" xfId="8766"/>
    <cellStyle name="40% - Accent3 2 2 7 3 2" xfId="8767"/>
    <cellStyle name="40% - Accent3 2 2 7 3 2 2" xfId="8768"/>
    <cellStyle name="40% - Accent3 2 2 7 3 3" xfId="8769"/>
    <cellStyle name="40% - Accent3 2 2 7 4" xfId="8770"/>
    <cellStyle name="40% - Accent3 2 2 7 4 2" xfId="8771"/>
    <cellStyle name="40% - Accent3 2 2 7 5" xfId="8772"/>
    <cellStyle name="40% - Accent3 2 2 8" xfId="8773"/>
    <cellStyle name="40% - Accent3 2 2 8 2" xfId="8774"/>
    <cellStyle name="40% - Accent3 2 2 8 2 2" xfId="8775"/>
    <cellStyle name="40% - Accent3 2 2 8 2 2 2" xfId="8776"/>
    <cellStyle name="40% - Accent3 2 2 8 2 2 2 2" xfId="8777"/>
    <cellStyle name="40% - Accent3 2 2 8 2 2 3" xfId="8778"/>
    <cellStyle name="40% - Accent3 2 2 8 2 3" xfId="8779"/>
    <cellStyle name="40% - Accent3 2 2 8 2 3 2" xfId="8780"/>
    <cellStyle name="40% - Accent3 2 2 8 2 4" xfId="8781"/>
    <cellStyle name="40% - Accent3 2 2 8 3" xfId="8782"/>
    <cellStyle name="40% - Accent3 2 2 8 3 2" xfId="8783"/>
    <cellStyle name="40% - Accent3 2 2 8 3 2 2" xfId="8784"/>
    <cellStyle name="40% - Accent3 2 2 8 3 3" xfId="8785"/>
    <cellStyle name="40% - Accent3 2 2 8 4" xfId="8786"/>
    <cellStyle name="40% - Accent3 2 2 8 4 2" xfId="8787"/>
    <cellStyle name="40% - Accent3 2 2 8 5" xfId="8788"/>
    <cellStyle name="40% - Accent3 2 2 9" xfId="8789"/>
    <cellStyle name="40% - Accent3 2 2 9 2" xfId="8790"/>
    <cellStyle name="40% - Accent3 2 2 9 2 2" xfId="8791"/>
    <cellStyle name="40% - Accent3 2 2 9 2 2 2" xfId="8792"/>
    <cellStyle name="40% - Accent3 2 2 9 2 3" xfId="8793"/>
    <cellStyle name="40% - Accent3 2 2 9 3" xfId="8794"/>
    <cellStyle name="40% - Accent3 2 2 9 3 2" xfId="8795"/>
    <cellStyle name="40% - Accent3 2 2 9 4" xfId="8796"/>
    <cellStyle name="40% - Accent3 2 3" xfId="8797"/>
    <cellStyle name="40% - Accent3 2 3 2" xfId="8798"/>
    <cellStyle name="40% - Accent3 2 3 2 2" xfId="8799"/>
    <cellStyle name="40% - Accent3 2 3 2 2 2" xfId="8800"/>
    <cellStyle name="40% - Accent3 2 3 2 2 2 2" xfId="8801"/>
    <cellStyle name="40% - Accent3 2 3 2 2 2 2 2" xfId="8802"/>
    <cellStyle name="40% - Accent3 2 3 2 2 2 3" xfId="8803"/>
    <cellStyle name="40% - Accent3 2 3 2 2 3" xfId="8804"/>
    <cellStyle name="40% - Accent3 2 3 2 2 3 2" xfId="8805"/>
    <cellStyle name="40% - Accent3 2 3 2 2 4" xfId="8806"/>
    <cellStyle name="40% - Accent3 2 3 2 3" xfId="8807"/>
    <cellStyle name="40% - Accent3 2 3 2 3 2" xfId="8808"/>
    <cellStyle name="40% - Accent3 2 3 2 3 2 2" xfId="8809"/>
    <cellStyle name="40% - Accent3 2 3 2 3 3" xfId="8810"/>
    <cellStyle name="40% - Accent3 2 3 2 4" xfId="8811"/>
    <cellStyle name="40% - Accent3 2 3 2 4 2" xfId="8812"/>
    <cellStyle name="40% - Accent3 2 3 2 5" xfId="8813"/>
    <cellStyle name="40% - Accent3 2 3 3" xfId="8814"/>
    <cellStyle name="40% - Accent3 2 3 3 2" xfId="8815"/>
    <cellStyle name="40% - Accent3 2 3 3 2 2" xfId="8816"/>
    <cellStyle name="40% - Accent3 2 3 3 2 2 2" xfId="8817"/>
    <cellStyle name="40% - Accent3 2 3 3 2 2 2 2" xfId="8818"/>
    <cellStyle name="40% - Accent3 2 3 3 2 2 3" xfId="8819"/>
    <cellStyle name="40% - Accent3 2 3 3 2 3" xfId="8820"/>
    <cellStyle name="40% - Accent3 2 3 3 2 3 2" xfId="8821"/>
    <cellStyle name="40% - Accent3 2 3 3 2 4" xfId="8822"/>
    <cellStyle name="40% - Accent3 2 3 3 3" xfId="8823"/>
    <cellStyle name="40% - Accent3 2 3 3 3 2" xfId="8824"/>
    <cellStyle name="40% - Accent3 2 3 3 3 2 2" xfId="8825"/>
    <cellStyle name="40% - Accent3 2 3 3 3 3" xfId="8826"/>
    <cellStyle name="40% - Accent3 2 3 3 4" xfId="8827"/>
    <cellStyle name="40% - Accent3 2 3 3 4 2" xfId="8828"/>
    <cellStyle name="40% - Accent3 2 3 3 5" xfId="8829"/>
    <cellStyle name="40% - Accent3 2 3 4" xfId="8830"/>
    <cellStyle name="40% - Accent3 2 3 4 2" xfId="8831"/>
    <cellStyle name="40% - Accent3 2 3 4 2 2" xfId="8832"/>
    <cellStyle name="40% - Accent3 2 3 4 2 2 2" xfId="8833"/>
    <cellStyle name="40% - Accent3 2 3 4 2 2 2 2" xfId="8834"/>
    <cellStyle name="40% - Accent3 2 3 4 2 2 3" xfId="8835"/>
    <cellStyle name="40% - Accent3 2 3 4 2 3" xfId="8836"/>
    <cellStyle name="40% - Accent3 2 3 4 2 3 2" xfId="8837"/>
    <cellStyle name="40% - Accent3 2 3 4 2 4" xfId="8838"/>
    <cellStyle name="40% - Accent3 2 3 4 3" xfId="8839"/>
    <cellStyle name="40% - Accent3 2 3 4 3 2" xfId="8840"/>
    <cellStyle name="40% - Accent3 2 3 4 3 2 2" xfId="8841"/>
    <cellStyle name="40% - Accent3 2 3 4 3 3" xfId="8842"/>
    <cellStyle name="40% - Accent3 2 3 4 4" xfId="8843"/>
    <cellStyle name="40% - Accent3 2 3 4 4 2" xfId="8844"/>
    <cellStyle name="40% - Accent3 2 3 4 5" xfId="8845"/>
    <cellStyle name="40% - Accent3 2 3 5" xfId="8846"/>
    <cellStyle name="40% - Accent3 2 3 5 2" xfId="8847"/>
    <cellStyle name="40% - Accent3 2 3 5 2 2" xfId="8848"/>
    <cellStyle name="40% - Accent3 2 3 5 2 2 2" xfId="8849"/>
    <cellStyle name="40% - Accent3 2 3 5 2 3" xfId="8850"/>
    <cellStyle name="40% - Accent3 2 3 5 3" xfId="8851"/>
    <cellStyle name="40% - Accent3 2 3 5 3 2" xfId="8852"/>
    <cellStyle name="40% - Accent3 2 3 5 4" xfId="8853"/>
    <cellStyle name="40% - Accent3 2 3 6" xfId="8854"/>
    <cellStyle name="40% - Accent3 2 3 6 2" xfId="8855"/>
    <cellStyle name="40% - Accent3 2 3 6 2 2" xfId="8856"/>
    <cellStyle name="40% - Accent3 2 3 6 3" xfId="8857"/>
    <cellStyle name="40% - Accent3 2 3 7" xfId="8858"/>
    <cellStyle name="40% - Accent3 2 3 7 2" xfId="8859"/>
    <cellStyle name="40% - Accent3 2 3 8" xfId="8860"/>
    <cellStyle name="40% - Accent3 2 4" xfId="8861"/>
    <cellStyle name="40% - Accent3 2 4 2" xfId="8862"/>
    <cellStyle name="40% - Accent3 2 4 2 2" xfId="8863"/>
    <cellStyle name="40% - Accent3 2 4 2 2 2" xfId="8864"/>
    <cellStyle name="40% - Accent3 2 4 2 2 2 2" xfId="8865"/>
    <cellStyle name="40% - Accent3 2 4 2 2 2 2 2" xfId="8866"/>
    <cellStyle name="40% - Accent3 2 4 2 2 2 3" xfId="8867"/>
    <cellStyle name="40% - Accent3 2 4 2 2 3" xfId="8868"/>
    <cellStyle name="40% - Accent3 2 4 2 2 3 2" xfId="8869"/>
    <cellStyle name="40% - Accent3 2 4 2 2 4" xfId="8870"/>
    <cellStyle name="40% - Accent3 2 4 2 3" xfId="8871"/>
    <cellStyle name="40% - Accent3 2 4 2 3 2" xfId="8872"/>
    <cellStyle name="40% - Accent3 2 4 2 3 2 2" xfId="8873"/>
    <cellStyle name="40% - Accent3 2 4 2 3 3" xfId="8874"/>
    <cellStyle name="40% - Accent3 2 4 2 4" xfId="8875"/>
    <cellStyle name="40% - Accent3 2 4 2 4 2" xfId="8876"/>
    <cellStyle name="40% - Accent3 2 4 2 5" xfId="8877"/>
    <cellStyle name="40% - Accent3 2 4 3" xfId="8878"/>
    <cellStyle name="40% - Accent3 2 4 3 2" xfId="8879"/>
    <cellStyle name="40% - Accent3 2 4 3 2 2" xfId="8880"/>
    <cellStyle name="40% - Accent3 2 4 3 2 2 2" xfId="8881"/>
    <cellStyle name="40% - Accent3 2 4 3 2 2 2 2" xfId="8882"/>
    <cellStyle name="40% - Accent3 2 4 3 2 2 3" xfId="8883"/>
    <cellStyle name="40% - Accent3 2 4 3 2 3" xfId="8884"/>
    <cellStyle name="40% - Accent3 2 4 3 2 3 2" xfId="8885"/>
    <cellStyle name="40% - Accent3 2 4 3 2 4" xfId="8886"/>
    <cellStyle name="40% - Accent3 2 4 3 3" xfId="8887"/>
    <cellStyle name="40% - Accent3 2 4 3 3 2" xfId="8888"/>
    <cellStyle name="40% - Accent3 2 4 3 3 2 2" xfId="8889"/>
    <cellStyle name="40% - Accent3 2 4 3 3 3" xfId="8890"/>
    <cellStyle name="40% - Accent3 2 4 3 4" xfId="8891"/>
    <cellStyle name="40% - Accent3 2 4 3 4 2" xfId="8892"/>
    <cellStyle name="40% - Accent3 2 4 3 5" xfId="8893"/>
    <cellStyle name="40% - Accent3 2 4 4" xfId="8894"/>
    <cellStyle name="40% - Accent3 2 4 4 2" xfId="8895"/>
    <cellStyle name="40% - Accent3 2 4 4 2 2" xfId="8896"/>
    <cellStyle name="40% - Accent3 2 4 4 2 2 2" xfId="8897"/>
    <cellStyle name="40% - Accent3 2 4 4 2 2 2 2" xfId="8898"/>
    <cellStyle name="40% - Accent3 2 4 4 2 2 3" xfId="8899"/>
    <cellStyle name="40% - Accent3 2 4 4 2 3" xfId="8900"/>
    <cellStyle name="40% - Accent3 2 4 4 2 3 2" xfId="8901"/>
    <cellStyle name="40% - Accent3 2 4 4 2 4" xfId="8902"/>
    <cellStyle name="40% - Accent3 2 4 4 3" xfId="8903"/>
    <cellStyle name="40% - Accent3 2 4 4 3 2" xfId="8904"/>
    <cellStyle name="40% - Accent3 2 4 4 3 2 2" xfId="8905"/>
    <cellStyle name="40% - Accent3 2 4 4 3 3" xfId="8906"/>
    <cellStyle name="40% - Accent3 2 4 4 4" xfId="8907"/>
    <cellStyle name="40% - Accent3 2 4 4 4 2" xfId="8908"/>
    <cellStyle name="40% - Accent3 2 4 4 5" xfId="8909"/>
    <cellStyle name="40% - Accent3 2 4 5" xfId="8910"/>
    <cellStyle name="40% - Accent3 2 4 5 2" xfId="8911"/>
    <cellStyle name="40% - Accent3 2 4 5 2 2" xfId="8912"/>
    <cellStyle name="40% - Accent3 2 4 5 2 2 2" xfId="8913"/>
    <cellStyle name="40% - Accent3 2 4 5 2 3" xfId="8914"/>
    <cellStyle name="40% - Accent3 2 4 5 3" xfId="8915"/>
    <cellStyle name="40% - Accent3 2 4 5 3 2" xfId="8916"/>
    <cellStyle name="40% - Accent3 2 4 5 4" xfId="8917"/>
    <cellStyle name="40% - Accent3 2 4 6" xfId="8918"/>
    <cellStyle name="40% - Accent3 2 4 6 2" xfId="8919"/>
    <cellStyle name="40% - Accent3 2 4 6 2 2" xfId="8920"/>
    <cellStyle name="40% - Accent3 2 4 6 3" xfId="8921"/>
    <cellStyle name="40% - Accent3 2 4 7" xfId="8922"/>
    <cellStyle name="40% - Accent3 2 4 7 2" xfId="8923"/>
    <cellStyle name="40% - Accent3 2 4 8" xfId="8924"/>
    <cellStyle name="40% - Accent3 2 5" xfId="8925"/>
    <cellStyle name="40% - Accent3 2 5 2" xfId="8926"/>
    <cellStyle name="40% - Accent3 2 5 2 2" xfId="8927"/>
    <cellStyle name="40% - Accent3 2 5 2 2 2" xfId="8928"/>
    <cellStyle name="40% - Accent3 2 5 2 2 2 2" xfId="8929"/>
    <cellStyle name="40% - Accent3 2 5 2 2 2 2 2" xfId="8930"/>
    <cellStyle name="40% - Accent3 2 5 2 2 2 3" xfId="8931"/>
    <cellStyle name="40% - Accent3 2 5 2 2 3" xfId="8932"/>
    <cellStyle name="40% - Accent3 2 5 2 2 3 2" xfId="8933"/>
    <cellStyle name="40% - Accent3 2 5 2 2 4" xfId="8934"/>
    <cellStyle name="40% - Accent3 2 5 2 3" xfId="8935"/>
    <cellStyle name="40% - Accent3 2 5 2 3 2" xfId="8936"/>
    <cellStyle name="40% - Accent3 2 5 2 3 2 2" xfId="8937"/>
    <cellStyle name="40% - Accent3 2 5 2 3 3" xfId="8938"/>
    <cellStyle name="40% - Accent3 2 5 2 4" xfId="8939"/>
    <cellStyle name="40% - Accent3 2 5 2 4 2" xfId="8940"/>
    <cellStyle name="40% - Accent3 2 5 2 5" xfId="8941"/>
    <cellStyle name="40% - Accent3 2 5 3" xfId="8942"/>
    <cellStyle name="40% - Accent3 2 5 3 2" xfId="8943"/>
    <cellStyle name="40% - Accent3 2 5 3 2 2" xfId="8944"/>
    <cellStyle name="40% - Accent3 2 5 3 2 2 2" xfId="8945"/>
    <cellStyle name="40% - Accent3 2 5 3 2 2 2 2" xfId="8946"/>
    <cellStyle name="40% - Accent3 2 5 3 2 2 3" xfId="8947"/>
    <cellStyle name="40% - Accent3 2 5 3 2 3" xfId="8948"/>
    <cellStyle name="40% - Accent3 2 5 3 2 3 2" xfId="8949"/>
    <cellStyle name="40% - Accent3 2 5 3 2 4" xfId="8950"/>
    <cellStyle name="40% - Accent3 2 5 3 3" xfId="8951"/>
    <cellStyle name="40% - Accent3 2 5 3 3 2" xfId="8952"/>
    <cellStyle name="40% - Accent3 2 5 3 3 2 2" xfId="8953"/>
    <cellStyle name="40% - Accent3 2 5 3 3 3" xfId="8954"/>
    <cellStyle name="40% - Accent3 2 5 3 4" xfId="8955"/>
    <cellStyle name="40% - Accent3 2 5 3 4 2" xfId="8956"/>
    <cellStyle name="40% - Accent3 2 5 3 5" xfId="8957"/>
    <cellStyle name="40% - Accent3 2 5 4" xfId="8958"/>
    <cellStyle name="40% - Accent3 2 5 4 2" xfId="8959"/>
    <cellStyle name="40% - Accent3 2 5 4 2 2" xfId="8960"/>
    <cellStyle name="40% - Accent3 2 5 4 2 2 2" xfId="8961"/>
    <cellStyle name="40% - Accent3 2 5 4 2 2 2 2" xfId="8962"/>
    <cellStyle name="40% - Accent3 2 5 4 2 2 3" xfId="8963"/>
    <cellStyle name="40% - Accent3 2 5 4 2 3" xfId="8964"/>
    <cellStyle name="40% - Accent3 2 5 4 2 3 2" xfId="8965"/>
    <cellStyle name="40% - Accent3 2 5 4 2 4" xfId="8966"/>
    <cellStyle name="40% - Accent3 2 5 4 3" xfId="8967"/>
    <cellStyle name="40% - Accent3 2 5 4 3 2" xfId="8968"/>
    <cellStyle name="40% - Accent3 2 5 4 3 2 2" xfId="8969"/>
    <cellStyle name="40% - Accent3 2 5 4 3 3" xfId="8970"/>
    <cellStyle name="40% - Accent3 2 5 4 4" xfId="8971"/>
    <cellStyle name="40% - Accent3 2 5 4 4 2" xfId="8972"/>
    <cellStyle name="40% - Accent3 2 5 4 5" xfId="8973"/>
    <cellStyle name="40% - Accent3 2 5 5" xfId="8974"/>
    <cellStyle name="40% - Accent3 2 5 5 2" xfId="8975"/>
    <cellStyle name="40% - Accent3 2 5 5 2 2" xfId="8976"/>
    <cellStyle name="40% - Accent3 2 5 5 2 2 2" xfId="8977"/>
    <cellStyle name="40% - Accent3 2 5 5 2 3" xfId="8978"/>
    <cellStyle name="40% - Accent3 2 5 5 3" xfId="8979"/>
    <cellStyle name="40% - Accent3 2 5 5 3 2" xfId="8980"/>
    <cellStyle name="40% - Accent3 2 5 5 4" xfId="8981"/>
    <cellStyle name="40% - Accent3 2 5 6" xfId="8982"/>
    <cellStyle name="40% - Accent3 2 5 6 2" xfId="8983"/>
    <cellStyle name="40% - Accent3 2 5 6 2 2" xfId="8984"/>
    <cellStyle name="40% - Accent3 2 5 6 3" xfId="8985"/>
    <cellStyle name="40% - Accent3 2 5 7" xfId="8986"/>
    <cellStyle name="40% - Accent3 2 5 7 2" xfId="8987"/>
    <cellStyle name="40% - Accent3 2 5 8" xfId="8988"/>
    <cellStyle name="40% - Accent3 2 6" xfId="8989"/>
    <cellStyle name="40% - Accent3 2 6 2" xfId="8990"/>
    <cellStyle name="40% - Accent3 2 6 2 2" xfId="8991"/>
    <cellStyle name="40% - Accent3 2 6 2 2 2" xfId="8992"/>
    <cellStyle name="40% - Accent3 2 6 2 2 2 2" xfId="8993"/>
    <cellStyle name="40% - Accent3 2 6 2 2 2 2 2" xfId="8994"/>
    <cellStyle name="40% - Accent3 2 6 2 2 2 3" xfId="8995"/>
    <cellStyle name="40% - Accent3 2 6 2 2 3" xfId="8996"/>
    <cellStyle name="40% - Accent3 2 6 2 2 3 2" xfId="8997"/>
    <cellStyle name="40% - Accent3 2 6 2 2 4" xfId="8998"/>
    <cellStyle name="40% - Accent3 2 6 2 3" xfId="8999"/>
    <cellStyle name="40% - Accent3 2 6 2 3 2" xfId="9000"/>
    <cellStyle name="40% - Accent3 2 6 2 3 2 2" xfId="9001"/>
    <cellStyle name="40% - Accent3 2 6 2 3 3" xfId="9002"/>
    <cellStyle name="40% - Accent3 2 6 2 4" xfId="9003"/>
    <cellStyle name="40% - Accent3 2 6 2 4 2" xfId="9004"/>
    <cellStyle name="40% - Accent3 2 6 2 5" xfId="9005"/>
    <cellStyle name="40% - Accent3 2 6 3" xfId="9006"/>
    <cellStyle name="40% - Accent3 2 6 3 2" xfId="9007"/>
    <cellStyle name="40% - Accent3 2 6 3 2 2" xfId="9008"/>
    <cellStyle name="40% - Accent3 2 6 3 2 2 2" xfId="9009"/>
    <cellStyle name="40% - Accent3 2 6 3 2 2 2 2" xfId="9010"/>
    <cellStyle name="40% - Accent3 2 6 3 2 2 3" xfId="9011"/>
    <cellStyle name="40% - Accent3 2 6 3 2 3" xfId="9012"/>
    <cellStyle name="40% - Accent3 2 6 3 2 3 2" xfId="9013"/>
    <cellStyle name="40% - Accent3 2 6 3 2 4" xfId="9014"/>
    <cellStyle name="40% - Accent3 2 6 3 3" xfId="9015"/>
    <cellStyle name="40% - Accent3 2 6 3 3 2" xfId="9016"/>
    <cellStyle name="40% - Accent3 2 6 3 3 2 2" xfId="9017"/>
    <cellStyle name="40% - Accent3 2 6 3 3 3" xfId="9018"/>
    <cellStyle name="40% - Accent3 2 6 3 4" xfId="9019"/>
    <cellStyle name="40% - Accent3 2 6 3 4 2" xfId="9020"/>
    <cellStyle name="40% - Accent3 2 6 3 5" xfId="9021"/>
    <cellStyle name="40% - Accent3 2 6 4" xfId="9022"/>
    <cellStyle name="40% - Accent3 2 6 4 2" xfId="9023"/>
    <cellStyle name="40% - Accent3 2 6 4 2 2" xfId="9024"/>
    <cellStyle name="40% - Accent3 2 6 4 2 2 2" xfId="9025"/>
    <cellStyle name="40% - Accent3 2 6 4 2 2 2 2" xfId="9026"/>
    <cellStyle name="40% - Accent3 2 6 4 2 2 3" xfId="9027"/>
    <cellStyle name="40% - Accent3 2 6 4 2 3" xfId="9028"/>
    <cellStyle name="40% - Accent3 2 6 4 2 3 2" xfId="9029"/>
    <cellStyle name="40% - Accent3 2 6 4 2 4" xfId="9030"/>
    <cellStyle name="40% - Accent3 2 6 4 3" xfId="9031"/>
    <cellStyle name="40% - Accent3 2 6 4 3 2" xfId="9032"/>
    <cellStyle name="40% - Accent3 2 6 4 3 2 2" xfId="9033"/>
    <cellStyle name="40% - Accent3 2 6 4 3 3" xfId="9034"/>
    <cellStyle name="40% - Accent3 2 6 4 4" xfId="9035"/>
    <cellStyle name="40% - Accent3 2 6 4 4 2" xfId="9036"/>
    <cellStyle name="40% - Accent3 2 6 4 5" xfId="9037"/>
    <cellStyle name="40% - Accent3 2 6 5" xfId="9038"/>
    <cellStyle name="40% - Accent3 2 6 5 2" xfId="9039"/>
    <cellStyle name="40% - Accent3 2 6 5 2 2" xfId="9040"/>
    <cellStyle name="40% - Accent3 2 6 5 2 2 2" xfId="9041"/>
    <cellStyle name="40% - Accent3 2 6 5 2 3" xfId="9042"/>
    <cellStyle name="40% - Accent3 2 6 5 3" xfId="9043"/>
    <cellStyle name="40% - Accent3 2 6 5 3 2" xfId="9044"/>
    <cellStyle name="40% - Accent3 2 6 5 4" xfId="9045"/>
    <cellStyle name="40% - Accent3 2 6 6" xfId="9046"/>
    <cellStyle name="40% - Accent3 2 6 6 2" xfId="9047"/>
    <cellStyle name="40% - Accent3 2 6 6 2 2" xfId="9048"/>
    <cellStyle name="40% - Accent3 2 6 6 3" xfId="9049"/>
    <cellStyle name="40% - Accent3 2 6 7" xfId="9050"/>
    <cellStyle name="40% - Accent3 2 6 7 2" xfId="9051"/>
    <cellStyle name="40% - Accent3 2 6 8" xfId="9052"/>
    <cellStyle name="40% - Accent3 2 7" xfId="9053"/>
    <cellStyle name="40% - Accent3 2 7 2" xfId="9054"/>
    <cellStyle name="40% - Accent3 2 7 2 2" xfId="9055"/>
    <cellStyle name="40% - Accent3 2 7 2 2 2" xfId="9056"/>
    <cellStyle name="40% - Accent3 2 7 2 2 2 2" xfId="9057"/>
    <cellStyle name="40% - Accent3 2 7 2 2 3" xfId="9058"/>
    <cellStyle name="40% - Accent3 2 7 2 3" xfId="9059"/>
    <cellStyle name="40% - Accent3 2 7 2 3 2" xfId="9060"/>
    <cellStyle name="40% - Accent3 2 7 2 4" xfId="9061"/>
    <cellStyle name="40% - Accent3 2 7 3" xfId="9062"/>
    <cellStyle name="40% - Accent3 2 7 3 2" xfId="9063"/>
    <cellStyle name="40% - Accent3 2 7 3 2 2" xfId="9064"/>
    <cellStyle name="40% - Accent3 2 7 3 3" xfId="9065"/>
    <cellStyle name="40% - Accent3 2 7 4" xfId="9066"/>
    <cellStyle name="40% - Accent3 2 7 4 2" xfId="9067"/>
    <cellStyle name="40% - Accent3 2 7 5" xfId="9068"/>
    <cellStyle name="40% - Accent3 2 8" xfId="9069"/>
    <cellStyle name="40% - Accent3 2 8 2" xfId="9070"/>
    <cellStyle name="40% - Accent3 2 8 2 2" xfId="9071"/>
    <cellStyle name="40% - Accent3 2 8 2 2 2" xfId="9072"/>
    <cellStyle name="40% - Accent3 2 8 2 2 2 2" xfId="9073"/>
    <cellStyle name="40% - Accent3 2 8 2 2 3" xfId="9074"/>
    <cellStyle name="40% - Accent3 2 8 2 3" xfId="9075"/>
    <cellStyle name="40% - Accent3 2 8 2 3 2" xfId="9076"/>
    <cellStyle name="40% - Accent3 2 8 2 4" xfId="9077"/>
    <cellStyle name="40% - Accent3 2 8 3" xfId="9078"/>
    <cellStyle name="40% - Accent3 2 8 3 2" xfId="9079"/>
    <cellStyle name="40% - Accent3 2 8 3 2 2" xfId="9080"/>
    <cellStyle name="40% - Accent3 2 8 3 3" xfId="9081"/>
    <cellStyle name="40% - Accent3 2 8 4" xfId="9082"/>
    <cellStyle name="40% - Accent3 2 8 4 2" xfId="9083"/>
    <cellStyle name="40% - Accent3 2 8 5" xfId="9084"/>
    <cellStyle name="40% - Accent3 2 9" xfId="9085"/>
    <cellStyle name="40% - Accent3 2 9 2" xfId="9086"/>
    <cellStyle name="40% - Accent3 2 9 2 2" xfId="9087"/>
    <cellStyle name="40% - Accent3 2 9 2 2 2" xfId="9088"/>
    <cellStyle name="40% - Accent3 2 9 2 2 2 2" xfId="9089"/>
    <cellStyle name="40% - Accent3 2 9 2 2 3" xfId="9090"/>
    <cellStyle name="40% - Accent3 2 9 2 3" xfId="9091"/>
    <cellStyle name="40% - Accent3 2 9 2 3 2" xfId="9092"/>
    <cellStyle name="40% - Accent3 2 9 2 4" xfId="9093"/>
    <cellStyle name="40% - Accent3 2 9 3" xfId="9094"/>
    <cellStyle name="40% - Accent3 2 9 3 2" xfId="9095"/>
    <cellStyle name="40% - Accent3 2 9 3 2 2" xfId="9096"/>
    <cellStyle name="40% - Accent3 2 9 3 3" xfId="9097"/>
    <cellStyle name="40% - Accent3 2 9 4" xfId="9098"/>
    <cellStyle name="40% - Accent3 2 9 4 2" xfId="9099"/>
    <cellStyle name="40% - Accent3 2 9 5" xfId="9100"/>
    <cellStyle name="40% - Accent3 2_CED 2011 Version 6 Reports" xfId="9101"/>
    <cellStyle name="40% - Accent3 20" xfId="9102"/>
    <cellStyle name="40% - Accent3 21" xfId="9103"/>
    <cellStyle name="40% - Accent3 22" xfId="9104"/>
    <cellStyle name="40% - Accent3 23" xfId="9105"/>
    <cellStyle name="40% - Accent3 24" xfId="9106"/>
    <cellStyle name="40% - Accent3 25" xfId="9107"/>
    <cellStyle name="40% - Accent3 26" xfId="9108"/>
    <cellStyle name="40% - Accent3 27" xfId="9109"/>
    <cellStyle name="40% - Accent3 28" xfId="9110"/>
    <cellStyle name="40% - Accent3 29" xfId="9111"/>
    <cellStyle name="40% - Accent3 3" xfId="9112"/>
    <cellStyle name="40% - Accent3 3 10" xfId="9113"/>
    <cellStyle name="40% - Accent3 3 11" xfId="9114"/>
    <cellStyle name="40% - Accent3 3 12" xfId="9115"/>
    <cellStyle name="40% - Accent3 3 13" xfId="9116"/>
    <cellStyle name="40% - Accent3 3 14" xfId="9117"/>
    <cellStyle name="40% - Accent3 3 15" xfId="9118"/>
    <cellStyle name="40% - Accent3 3 2" xfId="9119"/>
    <cellStyle name="40% - Accent3 3 2 2" xfId="9120"/>
    <cellStyle name="40% - Accent3 3 2 2 2" xfId="9121"/>
    <cellStyle name="40% - Accent3 3 2 2 2 2" xfId="9122"/>
    <cellStyle name="40% - Accent3 3 2 2 2 2 2" xfId="9123"/>
    <cellStyle name="40% - Accent3 3 2 2 2 3" xfId="9124"/>
    <cellStyle name="40% - Accent3 3 2 2 3" xfId="9125"/>
    <cellStyle name="40% - Accent3 3 2 2 3 2" xfId="9126"/>
    <cellStyle name="40% - Accent3 3 2 2 4" xfId="9127"/>
    <cellStyle name="40% - Accent3 3 2 3" xfId="9128"/>
    <cellStyle name="40% - Accent3 3 2 3 2" xfId="9129"/>
    <cellStyle name="40% - Accent3 3 2 3 2 2" xfId="9130"/>
    <cellStyle name="40% - Accent3 3 2 3 3" xfId="9131"/>
    <cellStyle name="40% - Accent3 3 2 4" xfId="9132"/>
    <cellStyle name="40% - Accent3 3 2 4 2" xfId="9133"/>
    <cellStyle name="40% - Accent3 3 2 5" xfId="9134"/>
    <cellStyle name="40% - Accent3 3 3" xfId="9135"/>
    <cellStyle name="40% - Accent3 3 3 2" xfId="9136"/>
    <cellStyle name="40% - Accent3 3 3 2 2" xfId="9137"/>
    <cellStyle name="40% - Accent3 3 3 2 2 2" xfId="9138"/>
    <cellStyle name="40% - Accent3 3 3 2 2 2 2" xfId="9139"/>
    <cellStyle name="40% - Accent3 3 3 2 2 3" xfId="9140"/>
    <cellStyle name="40% - Accent3 3 3 2 3" xfId="9141"/>
    <cellStyle name="40% - Accent3 3 3 2 3 2" xfId="9142"/>
    <cellStyle name="40% - Accent3 3 3 2 4" xfId="9143"/>
    <cellStyle name="40% - Accent3 3 3 3" xfId="9144"/>
    <cellStyle name="40% - Accent3 3 3 3 2" xfId="9145"/>
    <cellStyle name="40% - Accent3 3 3 3 2 2" xfId="9146"/>
    <cellStyle name="40% - Accent3 3 3 3 3" xfId="9147"/>
    <cellStyle name="40% - Accent3 3 3 4" xfId="9148"/>
    <cellStyle name="40% - Accent3 3 3 4 2" xfId="9149"/>
    <cellStyle name="40% - Accent3 3 3 5" xfId="9150"/>
    <cellStyle name="40% - Accent3 3 4" xfId="9151"/>
    <cellStyle name="40% - Accent3 3 4 2" xfId="9152"/>
    <cellStyle name="40% - Accent3 3 4 2 2" xfId="9153"/>
    <cellStyle name="40% - Accent3 3 4 2 2 2" xfId="9154"/>
    <cellStyle name="40% - Accent3 3 4 2 2 2 2" xfId="9155"/>
    <cellStyle name="40% - Accent3 3 4 2 2 3" xfId="9156"/>
    <cellStyle name="40% - Accent3 3 4 2 3" xfId="9157"/>
    <cellStyle name="40% - Accent3 3 4 2 3 2" xfId="9158"/>
    <cellStyle name="40% - Accent3 3 4 2 4" xfId="9159"/>
    <cellStyle name="40% - Accent3 3 4 3" xfId="9160"/>
    <cellStyle name="40% - Accent3 3 4 3 2" xfId="9161"/>
    <cellStyle name="40% - Accent3 3 4 3 2 2" xfId="9162"/>
    <cellStyle name="40% - Accent3 3 4 3 3" xfId="9163"/>
    <cellStyle name="40% - Accent3 3 4 4" xfId="9164"/>
    <cellStyle name="40% - Accent3 3 4 4 2" xfId="9165"/>
    <cellStyle name="40% - Accent3 3 4 5" xfId="9166"/>
    <cellStyle name="40% - Accent3 3 5" xfId="9167"/>
    <cellStyle name="40% - Accent3 3 5 2" xfId="9168"/>
    <cellStyle name="40% - Accent3 3 5 2 2" xfId="9169"/>
    <cellStyle name="40% - Accent3 3 5 2 2 2" xfId="9170"/>
    <cellStyle name="40% - Accent3 3 5 2 3" xfId="9171"/>
    <cellStyle name="40% - Accent3 3 5 3" xfId="9172"/>
    <cellStyle name="40% - Accent3 3 5 3 2" xfId="9173"/>
    <cellStyle name="40% - Accent3 3 5 4" xfId="9174"/>
    <cellStyle name="40% - Accent3 3 6" xfId="9175"/>
    <cellStyle name="40% - Accent3 3 6 2" xfId="9176"/>
    <cellStyle name="40% - Accent3 3 6 2 2" xfId="9177"/>
    <cellStyle name="40% - Accent3 3 6 3" xfId="9178"/>
    <cellStyle name="40% - Accent3 3 7" xfId="9179"/>
    <cellStyle name="40% - Accent3 3 7 2" xfId="9180"/>
    <cellStyle name="40% - Accent3 3 8" xfId="9181"/>
    <cellStyle name="40% - Accent3 3 9" xfId="9182"/>
    <cellStyle name="40% - Accent3 30" xfId="9183"/>
    <cellStyle name="40% - Accent3 31" xfId="9184"/>
    <cellStyle name="40% - Accent3 32" xfId="9185"/>
    <cellStyle name="40% - Accent3 33" xfId="9186"/>
    <cellStyle name="40% - Accent3 34" xfId="9187"/>
    <cellStyle name="40% - Accent3 35" xfId="9188"/>
    <cellStyle name="40% - Accent3 36" xfId="9189"/>
    <cellStyle name="40% - Accent3 37" xfId="9190"/>
    <cellStyle name="40% - Accent3 38" xfId="9191"/>
    <cellStyle name="40% - Accent3 39" xfId="9192"/>
    <cellStyle name="40% - Accent3 4" xfId="9193"/>
    <cellStyle name="40% - Accent3 4 2" xfId="9194"/>
    <cellStyle name="40% - Accent3 4 2 2" xfId="9195"/>
    <cellStyle name="40% - Accent3 4 2 2 2" xfId="9196"/>
    <cellStyle name="40% - Accent3 4 2 3" xfId="9197"/>
    <cellStyle name="40% - Accent3 4 3" xfId="9198"/>
    <cellStyle name="40% - Accent3 4 3 2" xfId="9199"/>
    <cellStyle name="40% - Accent3 4 3 2 2" xfId="9200"/>
    <cellStyle name="40% - Accent3 4 3 3" xfId="9201"/>
    <cellStyle name="40% - Accent3 4 4" xfId="9202"/>
    <cellStyle name="40% - Accent3 4 4 2" xfId="9203"/>
    <cellStyle name="40% - Accent3 4 4 2 2" xfId="9204"/>
    <cellStyle name="40% - Accent3 4 4 3" xfId="9205"/>
    <cellStyle name="40% - Accent3 4 5" xfId="9206"/>
    <cellStyle name="40% - Accent3 4 5 2" xfId="9207"/>
    <cellStyle name="40% - Accent3 4 6" xfId="9208"/>
    <cellStyle name="40% - Accent3 40" xfId="9209"/>
    <cellStyle name="40% - Accent3 41" xfId="9210"/>
    <cellStyle name="40% - Accent3 42" xfId="9211"/>
    <cellStyle name="40% - Accent3 43" xfId="9212"/>
    <cellStyle name="40% - Accent3 44" xfId="9213"/>
    <cellStyle name="40% - Accent3 45" xfId="9214"/>
    <cellStyle name="40% - Accent3 46" xfId="9215"/>
    <cellStyle name="40% - Accent3 47" xfId="9216"/>
    <cellStyle name="40% - Accent3 48" xfId="9217"/>
    <cellStyle name="40% - Accent3 49" xfId="9218"/>
    <cellStyle name="40% - Accent3 5" xfId="9219"/>
    <cellStyle name="40% - Accent3 5 2" xfId="9220"/>
    <cellStyle name="40% - Accent3 5 2 2" xfId="9221"/>
    <cellStyle name="40% - Accent3 5 2 2 2" xfId="9222"/>
    <cellStyle name="40% - Accent3 5 2 3" xfId="9223"/>
    <cellStyle name="40% - Accent3 5 3" xfId="9224"/>
    <cellStyle name="40% - Accent3 5 3 2" xfId="9225"/>
    <cellStyle name="40% - Accent3 5 3 2 2" xfId="9226"/>
    <cellStyle name="40% - Accent3 5 3 3" xfId="9227"/>
    <cellStyle name="40% - Accent3 5 4" xfId="9228"/>
    <cellStyle name="40% - Accent3 5 4 2" xfId="9229"/>
    <cellStyle name="40% - Accent3 5 4 2 2" xfId="9230"/>
    <cellStyle name="40% - Accent3 5 4 3" xfId="9231"/>
    <cellStyle name="40% - Accent3 5 5" xfId="9232"/>
    <cellStyle name="40% - Accent3 5 5 2" xfId="9233"/>
    <cellStyle name="40% - Accent3 5 6" xfId="9234"/>
    <cellStyle name="40% - Accent3 5 7" xfId="9235"/>
    <cellStyle name="40% - Accent3 50" xfId="9236"/>
    <cellStyle name="40% - Accent3 51" xfId="9237"/>
    <cellStyle name="40% - Accent3 52" xfId="9238"/>
    <cellStyle name="40% - Accent3 53" xfId="9239"/>
    <cellStyle name="40% - Accent3 54" xfId="9240"/>
    <cellStyle name="40% - Accent3 55" xfId="9241"/>
    <cellStyle name="40% - Accent3 56" xfId="9242"/>
    <cellStyle name="40% - Accent3 57" xfId="9243"/>
    <cellStyle name="40% - Accent3 58" xfId="9244"/>
    <cellStyle name="40% - Accent3 59" xfId="9245"/>
    <cellStyle name="40% - Accent3 6" xfId="9246"/>
    <cellStyle name="40% - Accent3 6 2" xfId="9247"/>
    <cellStyle name="40% - Accent3 6 2 2" xfId="9248"/>
    <cellStyle name="40% - Accent3 6 2 2 2" xfId="9249"/>
    <cellStyle name="40% - Accent3 6 2 3" xfId="9250"/>
    <cellStyle name="40% - Accent3 6 3" xfId="9251"/>
    <cellStyle name="40% - Accent3 6 3 2" xfId="9252"/>
    <cellStyle name="40% - Accent3 6 3 2 2" xfId="9253"/>
    <cellStyle name="40% - Accent3 6 3 3" xfId="9254"/>
    <cellStyle name="40% - Accent3 6 4" xfId="9255"/>
    <cellStyle name="40% - Accent3 6 4 2" xfId="9256"/>
    <cellStyle name="40% - Accent3 6 4 2 2" xfId="9257"/>
    <cellStyle name="40% - Accent3 6 4 3" xfId="9258"/>
    <cellStyle name="40% - Accent3 6 5" xfId="9259"/>
    <cellStyle name="40% - Accent3 6 5 2" xfId="9260"/>
    <cellStyle name="40% - Accent3 6 6" xfId="9261"/>
    <cellStyle name="40% - Accent3 60" xfId="9262"/>
    <cellStyle name="40% - Accent3 61" xfId="9263"/>
    <cellStyle name="40% - Accent3 62" xfId="9264"/>
    <cellStyle name="40% - Accent3 63" xfId="9265"/>
    <cellStyle name="40% - Accent3 64" xfId="9266"/>
    <cellStyle name="40% - Accent3 65" xfId="9267"/>
    <cellStyle name="40% - Accent3 66" xfId="9268"/>
    <cellStyle name="40% - Accent3 67" xfId="9269"/>
    <cellStyle name="40% - Accent3 68" xfId="9270"/>
    <cellStyle name="40% - Accent3 69" xfId="9271"/>
    <cellStyle name="40% - Accent3 7" xfId="9272"/>
    <cellStyle name="40% - Accent3 7 2" xfId="9273"/>
    <cellStyle name="40% - Accent3 7 2 2" xfId="9274"/>
    <cellStyle name="40% - Accent3 7 3" xfId="9275"/>
    <cellStyle name="40% - Accent3 7 4" xfId="9276"/>
    <cellStyle name="40% - Accent3 70" xfId="9277"/>
    <cellStyle name="40% - Accent3 71" xfId="9278"/>
    <cellStyle name="40% - Accent3 72" xfId="9279"/>
    <cellStyle name="40% - Accent3 73" xfId="9280"/>
    <cellStyle name="40% - Accent3 74" xfId="9281"/>
    <cellStyle name="40% - Accent3 75" xfId="9282"/>
    <cellStyle name="40% - Accent3 76" xfId="9283"/>
    <cellStyle name="40% - Accent3 77" xfId="9284"/>
    <cellStyle name="40% - Accent3 78" xfId="9285"/>
    <cellStyle name="40% - Accent3 79" xfId="9286"/>
    <cellStyle name="40% - Accent3 8" xfId="9287"/>
    <cellStyle name="40% - Accent3 8 2" xfId="9288"/>
    <cellStyle name="40% - Accent3 8 2 2" xfId="9289"/>
    <cellStyle name="40% - Accent3 8 3" xfId="9290"/>
    <cellStyle name="40% - Accent3 8 4" xfId="9291"/>
    <cellStyle name="40% - Accent3 80" xfId="9292"/>
    <cellStyle name="40% - Accent3 81" xfId="9293"/>
    <cellStyle name="40% - Accent3 82" xfId="9294"/>
    <cellStyle name="40% - Accent3 83" xfId="9295"/>
    <cellStyle name="40% - Accent3 84" xfId="9296"/>
    <cellStyle name="40% - Accent3 85" xfId="9297"/>
    <cellStyle name="40% - Accent3 86" xfId="9298"/>
    <cellStyle name="40% - Accent3 87" xfId="9299"/>
    <cellStyle name="40% - Accent3 88" xfId="9300"/>
    <cellStyle name="40% - Accent3 89" xfId="9301"/>
    <cellStyle name="40% - Accent3 9" xfId="9302"/>
    <cellStyle name="40% - Accent3 9 2" xfId="9303"/>
    <cellStyle name="40% - Accent3 9 2 2" xfId="9304"/>
    <cellStyle name="40% - Accent3 9 3" xfId="9305"/>
    <cellStyle name="40% - Accent3 9 4" xfId="9306"/>
    <cellStyle name="40% - Accent3 90" xfId="9307"/>
    <cellStyle name="40% - Accent3 91" xfId="9308"/>
    <cellStyle name="40% - Accent3 92" xfId="9309"/>
    <cellStyle name="40% - Accent3 93" xfId="9310"/>
    <cellStyle name="40% - Accent3 94" xfId="9311"/>
    <cellStyle name="40% - Accent3 95" xfId="9312"/>
    <cellStyle name="40% - Accent3 96" xfId="9313"/>
    <cellStyle name="40% - Accent3 97" xfId="9314"/>
    <cellStyle name="40% - Accent4 10" xfId="9315"/>
    <cellStyle name="40% - Accent4 10 2" xfId="9316"/>
    <cellStyle name="40% - Accent4 10 3" xfId="9317"/>
    <cellStyle name="40% - Accent4 10 4" xfId="9318"/>
    <cellStyle name="40% - Accent4 11" xfId="9319"/>
    <cellStyle name="40% - Accent4 11 2" xfId="9320"/>
    <cellStyle name="40% - Accent4 11 3" xfId="9321"/>
    <cellStyle name="40% - Accent4 11 4" xfId="9322"/>
    <cellStyle name="40% - Accent4 12" xfId="9323"/>
    <cellStyle name="40% - Accent4 12 2" xfId="9324"/>
    <cellStyle name="40% - Accent4 12 3" xfId="9325"/>
    <cellStyle name="40% - Accent4 12 4" xfId="9326"/>
    <cellStyle name="40% - Accent4 13" xfId="9327"/>
    <cellStyle name="40% - Accent4 14" xfId="9328"/>
    <cellStyle name="40% - Accent4 15" xfId="9329"/>
    <cellStyle name="40% - Accent4 16" xfId="9330"/>
    <cellStyle name="40% - Accent4 17" xfId="9331"/>
    <cellStyle name="40% - Accent4 18" xfId="9332"/>
    <cellStyle name="40% - Accent4 19" xfId="9333"/>
    <cellStyle name="40% - Accent4 2" xfId="9334"/>
    <cellStyle name="40% - Accent4 2 10" xfId="9335"/>
    <cellStyle name="40% - Accent4 2 10 2" xfId="9336"/>
    <cellStyle name="40% - Accent4 2 10 2 2" xfId="9337"/>
    <cellStyle name="40% - Accent4 2 10 2 2 2" xfId="9338"/>
    <cellStyle name="40% - Accent4 2 10 2 3" xfId="9339"/>
    <cellStyle name="40% - Accent4 2 10 3" xfId="9340"/>
    <cellStyle name="40% - Accent4 2 10 3 2" xfId="9341"/>
    <cellStyle name="40% - Accent4 2 10 4" xfId="9342"/>
    <cellStyle name="40% - Accent4 2 11" xfId="9343"/>
    <cellStyle name="40% - Accent4 2 11 2" xfId="9344"/>
    <cellStyle name="40% - Accent4 2 11 2 2" xfId="9345"/>
    <cellStyle name="40% - Accent4 2 11 3" xfId="9346"/>
    <cellStyle name="40% - Accent4 2 12" xfId="9347"/>
    <cellStyle name="40% - Accent4 2 12 2" xfId="9348"/>
    <cellStyle name="40% - Accent4 2 13" xfId="9349"/>
    <cellStyle name="40% - Accent4 2 14" xfId="9350"/>
    <cellStyle name="40% - Accent4 2 15" xfId="9351"/>
    <cellStyle name="40% - Accent4 2 2" xfId="9352"/>
    <cellStyle name="40% - Accent4 2 2 10" xfId="9353"/>
    <cellStyle name="40% - Accent4 2 2 10 2" xfId="9354"/>
    <cellStyle name="40% - Accent4 2 2 10 2 2" xfId="9355"/>
    <cellStyle name="40% - Accent4 2 2 10 3" xfId="9356"/>
    <cellStyle name="40% - Accent4 2 2 11" xfId="9357"/>
    <cellStyle name="40% - Accent4 2 2 11 2" xfId="9358"/>
    <cellStyle name="40% - Accent4 2 2 12" xfId="9359"/>
    <cellStyle name="40% - Accent4 2 2 2" xfId="9360"/>
    <cellStyle name="40% - Accent4 2 2 2 2" xfId="9361"/>
    <cellStyle name="40% - Accent4 2 2 2 2 2" xfId="9362"/>
    <cellStyle name="40% - Accent4 2 2 2 2 2 2" xfId="9363"/>
    <cellStyle name="40% - Accent4 2 2 2 2 2 2 2" xfId="9364"/>
    <cellStyle name="40% - Accent4 2 2 2 2 2 2 2 2" xfId="9365"/>
    <cellStyle name="40% - Accent4 2 2 2 2 2 2 3" xfId="9366"/>
    <cellStyle name="40% - Accent4 2 2 2 2 2 3" xfId="9367"/>
    <cellStyle name="40% - Accent4 2 2 2 2 2 3 2" xfId="9368"/>
    <cellStyle name="40% - Accent4 2 2 2 2 2 4" xfId="9369"/>
    <cellStyle name="40% - Accent4 2 2 2 2 3" xfId="9370"/>
    <cellStyle name="40% - Accent4 2 2 2 2 3 2" xfId="9371"/>
    <cellStyle name="40% - Accent4 2 2 2 2 3 2 2" xfId="9372"/>
    <cellStyle name="40% - Accent4 2 2 2 2 3 3" xfId="9373"/>
    <cellStyle name="40% - Accent4 2 2 2 2 4" xfId="9374"/>
    <cellStyle name="40% - Accent4 2 2 2 2 4 2" xfId="9375"/>
    <cellStyle name="40% - Accent4 2 2 2 2 5" xfId="9376"/>
    <cellStyle name="40% - Accent4 2 2 2 3" xfId="9377"/>
    <cellStyle name="40% - Accent4 2 2 2 3 2" xfId="9378"/>
    <cellStyle name="40% - Accent4 2 2 2 3 2 2" xfId="9379"/>
    <cellStyle name="40% - Accent4 2 2 2 3 2 2 2" xfId="9380"/>
    <cellStyle name="40% - Accent4 2 2 2 3 2 2 2 2" xfId="9381"/>
    <cellStyle name="40% - Accent4 2 2 2 3 2 2 3" xfId="9382"/>
    <cellStyle name="40% - Accent4 2 2 2 3 2 3" xfId="9383"/>
    <cellStyle name="40% - Accent4 2 2 2 3 2 3 2" xfId="9384"/>
    <cellStyle name="40% - Accent4 2 2 2 3 2 4" xfId="9385"/>
    <cellStyle name="40% - Accent4 2 2 2 3 3" xfId="9386"/>
    <cellStyle name="40% - Accent4 2 2 2 3 3 2" xfId="9387"/>
    <cellStyle name="40% - Accent4 2 2 2 3 3 2 2" xfId="9388"/>
    <cellStyle name="40% - Accent4 2 2 2 3 3 3" xfId="9389"/>
    <cellStyle name="40% - Accent4 2 2 2 3 4" xfId="9390"/>
    <cellStyle name="40% - Accent4 2 2 2 3 4 2" xfId="9391"/>
    <cellStyle name="40% - Accent4 2 2 2 3 5" xfId="9392"/>
    <cellStyle name="40% - Accent4 2 2 2 4" xfId="9393"/>
    <cellStyle name="40% - Accent4 2 2 2 4 2" xfId="9394"/>
    <cellStyle name="40% - Accent4 2 2 2 4 2 2" xfId="9395"/>
    <cellStyle name="40% - Accent4 2 2 2 4 2 2 2" xfId="9396"/>
    <cellStyle name="40% - Accent4 2 2 2 4 2 2 2 2" xfId="9397"/>
    <cellStyle name="40% - Accent4 2 2 2 4 2 2 3" xfId="9398"/>
    <cellStyle name="40% - Accent4 2 2 2 4 2 3" xfId="9399"/>
    <cellStyle name="40% - Accent4 2 2 2 4 2 3 2" xfId="9400"/>
    <cellStyle name="40% - Accent4 2 2 2 4 2 4" xfId="9401"/>
    <cellStyle name="40% - Accent4 2 2 2 4 3" xfId="9402"/>
    <cellStyle name="40% - Accent4 2 2 2 4 3 2" xfId="9403"/>
    <cellStyle name="40% - Accent4 2 2 2 4 3 2 2" xfId="9404"/>
    <cellStyle name="40% - Accent4 2 2 2 4 3 3" xfId="9405"/>
    <cellStyle name="40% - Accent4 2 2 2 4 4" xfId="9406"/>
    <cellStyle name="40% - Accent4 2 2 2 4 4 2" xfId="9407"/>
    <cellStyle name="40% - Accent4 2 2 2 4 5" xfId="9408"/>
    <cellStyle name="40% - Accent4 2 2 2 5" xfId="9409"/>
    <cellStyle name="40% - Accent4 2 2 2 5 2" xfId="9410"/>
    <cellStyle name="40% - Accent4 2 2 2 5 2 2" xfId="9411"/>
    <cellStyle name="40% - Accent4 2 2 2 5 2 2 2" xfId="9412"/>
    <cellStyle name="40% - Accent4 2 2 2 5 2 3" xfId="9413"/>
    <cellStyle name="40% - Accent4 2 2 2 5 3" xfId="9414"/>
    <cellStyle name="40% - Accent4 2 2 2 5 3 2" xfId="9415"/>
    <cellStyle name="40% - Accent4 2 2 2 5 4" xfId="9416"/>
    <cellStyle name="40% - Accent4 2 2 2 6" xfId="9417"/>
    <cellStyle name="40% - Accent4 2 2 2 6 2" xfId="9418"/>
    <cellStyle name="40% - Accent4 2 2 2 6 2 2" xfId="9419"/>
    <cellStyle name="40% - Accent4 2 2 2 6 3" xfId="9420"/>
    <cellStyle name="40% - Accent4 2 2 2 7" xfId="9421"/>
    <cellStyle name="40% - Accent4 2 2 2 7 2" xfId="9422"/>
    <cellStyle name="40% - Accent4 2 2 2 8" xfId="9423"/>
    <cellStyle name="40% - Accent4 2 2 3" xfId="9424"/>
    <cellStyle name="40% - Accent4 2 2 3 2" xfId="9425"/>
    <cellStyle name="40% - Accent4 2 2 3 2 2" xfId="9426"/>
    <cellStyle name="40% - Accent4 2 2 3 2 2 2" xfId="9427"/>
    <cellStyle name="40% - Accent4 2 2 3 2 2 2 2" xfId="9428"/>
    <cellStyle name="40% - Accent4 2 2 3 2 2 2 2 2" xfId="9429"/>
    <cellStyle name="40% - Accent4 2 2 3 2 2 2 3" xfId="9430"/>
    <cellStyle name="40% - Accent4 2 2 3 2 2 3" xfId="9431"/>
    <cellStyle name="40% - Accent4 2 2 3 2 2 3 2" xfId="9432"/>
    <cellStyle name="40% - Accent4 2 2 3 2 2 4" xfId="9433"/>
    <cellStyle name="40% - Accent4 2 2 3 2 3" xfId="9434"/>
    <cellStyle name="40% - Accent4 2 2 3 2 3 2" xfId="9435"/>
    <cellStyle name="40% - Accent4 2 2 3 2 3 2 2" xfId="9436"/>
    <cellStyle name="40% - Accent4 2 2 3 2 3 3" xfId="9437"/>
    <cellStyle name="40% - Accent4 2 2 3 2 4" xfId="9438"/>
    <cellStyle name="40% - Accent4 2 2 3 2 4 2" xfId="9439"/>
    <cellStyle name="40% - Accent4 2 2 3 2 5" xfId="9440"/>
    <cellStyle name="40% - Accent4 2 2 3 3" xfId="9441"/>
    <cellStyle name="40% - Accent4 2 2 3 3 2" xfId="9442"/>
    <cellStyle name="40% - Accent4 2 2 3 3 2 2" xfId="9443"/>
    <cellStyle name="40% - Accent4 2 2 3 3 2 2 2" xfId="9444"/>
    <cellStyle name="40% - Accent4 2 2 3 3 2 2 2 2" xfId="9445"/>
    <cellStyle name="40% - Accent4 2 2 3 3 2 2 3" xfId="9446"/>
    <cellStyle name="40% - Accent4 2 2 3 3 2 3" xfId="9447"/>
    <cellStyle name="40% - Accent4 2 2 3 3 2 3 2" xfId="9448"/>
    <cellStyle name="40% - Accent4 2 2 3 3 2 4" xfId="9449"/>
    <cellStyle name="40% - Accent4 2 2 3 3 3" xfId="9450"/>
    <cellStyle name="40% - Accent4 2 2 3 3 3 2" xfId="9451"/>
    <cellStyle name="40% - Accent4 2 2 3 3 3 2 2" xfId="9452"/>
    <cellStyle name="40% - Accent4 2 2 3 3 3 3" xfId="9453"/>
    <cellStyle name="40% - Accent4 2 2 3 3 4" xfId="9454"/>
    <cellStyle name="40% - Accent4 2 2 3 3 4 2" xfId="9455"/>
    <cellStyle name="40% - Accent4 2 2 3 3 5" xfId="9456"/>
    <cellStyle name="40% - Accent4 2 2 3 4" xfId="9457"/>
    <cellStyle name="40% - Accent4 2 2 3 4 2" xfId="9458"/>
    <cellStyle name="40% - Accent4 2 2 3 4 2 2" xfId="9459"/>
    <cellStyle name="40% - Accent4 2 2 3 4 2 2 2" xfId="9460"/>
    <cellStyle name="40% - Accent4 2 2 3 4 2 2 2 2" xfId="9461"/>
    <cellStyle name="40% - Accent4 2 2 3 4 2 2 3" xfId="9462"/>
    <cellStyle name="40% - Accent4 2 2 3 4 2 3" xfId="9463"/>
    <cellStyle name="40% - Accent4 2 2 3 4 2 3 2" xfId="9464"/>
    <cellStyle name="40% - Accent4 2 2 3 4 2 4" xfId="9465"/>
    <cellStyle name="40% - Accent4 2 2 3 4 3" xfId="9466"/>
    <cellStyle name="40% - Accent4 2 2 3 4 3 2" xfId="9467"/>
    <cellStyle name="40% - Accent4 2 2 3 4 3 2 2" xfId="9468"/>
    <cellStyle name="40% - Accent4 2 2 3 4 3 3" xfId="9469"/>
    <cellStyle name="40% - Accent4 2 2 3 4 4" xfId="9470"/>
    <cellStyle name="40% - Accent4 2 2 3 4 4 2" xfId="9471"/>
    <cellStyle name="40% - Accent4 2 2 3 4 5" xfId="9472"/>
    <cellStyle name="40% - Accent4 2 2 3 5" xfId="9473"/>
    <cellStyle name="40% - Accent4 2 2 3 5 2" xfId="9474"/>
    <cellStyle name="40% - Accent4 2 2 3 5 2 2" xfId="9475"/>
    <cellStyle name="40% - Accent4 2 2 3 5 2 2 2" xfId="9476"/>
    <cellStyle name="40% - Accent4 2 2 3 5 2 3" xfId="9477"/>
    <cellStyle name="40% - Accent4 2 2 3 5 3" xfId="9478"/>
    <cellStyle name="40% - Accent4 2 2 3 5 3 2" xfId="9479"/>
    <cellStyle name="40% - Accent4 2 2 3 5 4" xfId="9480"/>
    <cellStyle name="40% - Accent4 2 2 3 6" xfId="9481"/>
    <cellStyle name="40% - Accent4 2 2 3 6 2" xfId="9482"/>
    <cellStyle name="40% - Accent4 2 2 3 6 2 2" xfId="9483"/>
    <cellStyle name="40% - Accent4 2 2 3 6 3" xfId="9484"/>
    <cellStyle name="40% - Accent4 2 2 3 7" xfId="9485"/>
    <cellStyle name="40% - Accent4 2 2 3 7 2" xfId="9486"/>
    <cellStyle name="40% - Accent4 2 2 3 8" xfId="9487"/>
    <cellStyle name="40% - Accent4 2 2 4" xfId="9488"/>
    <cellStyle name="40% - Accent4 2 2 4 2" xfId="9489"/>
    <cellStyle name="40% - Accent4 2 2 4 2 2" xfId="9490"/>
    <cellStyle name="40% - Accent4 2 2 4 2 2 2" xfId="9491"/>
    <cellStyle name="40% - Accent4 2 2 4 2 2 2 2" xfId="9492"/>
    <cellStyle name="40% - Accent4 2 2 4 2 2 2 2 2" xfId="9493"/>
    <cellStyle name="40% - Accent4 2 2 4 2 2 2 3" xfId="9494"/>
    <cellStyle name="40% - Accent4 2 2 4 2 2 3" xfId="9495"/>
    <cellStyle name="40% - Accent4 2 2 4 2 2 3 2" xfId="9496"/>
    <cellStyle name="40% - Accent4 2 2 4 2 2 4" xfId="9497"/>
    <cellStyle name="40% - Accent4 2 2 4 2 3" xfId="9498"/>
    <cellStyle name="40% - Accent4 2 2 4 2 3 2" xfId="9499"/>
    <cellStyle name="40% - Accent4 2 2 4 2 3 2 2" xfId="9500"/>
    <cellStyle name="40% - Accent4 2 2 4 2 3 3" xfId="9501"/>
    <cellStyle name="40% - Accent4 2 2 4 2 4" xfId="9502"/>
    <cellStyle name="40% - Accent4 2 2 4 2 4 2" xfId="9503"/>
    <cellStyle name="40% - Accent4 2 2 4 2 5" xfId="9504"/>
    <cellStyle name="40% - Accent4 2 2 4 3" xfId="9505"/>
    <cellStyle name="40% - Accent4 2 2 4 3 2" xfId="9506"/>
    <cellStyle name="40% - Accent4 2 2 4 3 2 2" xfId="9507"/>
    <cellStyle name="40% - Accent4 2 2 4 3 2 2 2" xfId="9508"/>
    <cellStyle name="40% - Accent4 2 2 4 3 2 2 2 2" xfId="9509"/>
    <cellStyle name="40% - Accent4 2 2 4 3 2 2 3" xfId="9510"/>
    <cellStyle name="40% - Accent4 2 2 4 3 2 3" xfId="9511"/>
    <cellStyle name="40% - Accent4 2 2 4 3 2 3 2" xfId="9512"/>
    <cellStyle name="40% - Accent4 2 2 4 3 2 4" xfId="9513"/>
    <cellStyle name="40% - Accent4 2 2 4 3 3" xfId="9514"/>
    <cellStyle name="40% - Accent4 2 2 4 3 3 2" xfId="9515"/>
    <cellStyle name="40% - Accent4 2 2 4 3 3 2 2" xfId="9516"/>
    <cellStyle name="40% - Accent4 2 2 4 3 3 3" xfId="9517"/>
    <cellStyle name="40% - Accent4 2 2 4 3 4" xfId="9518"/>
    <cellStyle name="40% - Accent4 2 2 4 3 4 2" xfId="9519"/>
    <cellStyle name="40% - Accent4 2 2 4 3 5" xfId="9520"/>
    <cellStyle name="40% - Accent4 2 2 4 4" xfId="9521"/>
    <cellStyle name="40% - Accent4 2 2 4 4 2" xfId="9522"/>
    <cellStyle name="40% - Accent4 2 2 4 4 2 2" xfId="9523"/>
    <cellStyle name="40% - Accent4 2 2 4 4 2 2 2" xfId="9524"/>
    <cellStyle name="40% - Accent4 2 2 4 4 2 2 2 2" xfId="9525"/>
    <cellStyle name="40% - Accent4 2 2 4 4 2 2 3" xfId="9526"/>
    <cellStyle name="40% - Accent4 2 2 4 4 2 3" xfId="9527"/>
    <cellStyle name="40% - Accent4 2 2 4 4 2 3 2" xfId="9528"/>
    <cellStyle name="40% - Accent4 2 2 4 4 2 4" xfId="9529"/>
    <cellStyle name="40% - Accent4 2 2 4 4 3" xfId="9530"/>
    <cellStyle name="40% - Accent4 2 2 4 4 3 2" xfId="9531"/>
    <cellStyle name="40% - Accent4 2 2 4 4 3 2 2" xfId="9532"/>
    <cellStyle name="40% - Accent4 2 2 4 4 3 3" xfId="9533"/>
    <cellStyle name="40% - Accent4 2 2 4 4 4" xfId="9534"/>
    <cellStyle name="40% - Accent4 2 2 4 4 4 2" xfId="9535"/>
    <cellStyle name="40% - Accent4 2 2 4 4 5" xfId="9536"/>
    <cellStyle name="40% - Accent4 2 2 4 5" xfId="9537"/>
    <cellStyle name="40% - Accent4 2 2 4 5 2" xfId="9538"/>
    <cellStyle name="40% - Accent4 2 2 4 5 2 2" xfId="9539"/>
    <cellStyle name="40% - Accent4 2 2 4 5 2 2 2" xfId="9540"/>
    <cellStyle name="40% - Accent4 2 2 4 5 2 3" xfId="9541"/>
    <cellStyle name="40% - Accent4 2 2 4 5 3" xfId="9542"/>
    <cellStyle name="40% - Accent4 2 2 4 5 3 2" xfId="9543"/>
    <cellStyle name="40% - Accent4 2 2 4 5 4" xfId="9544"/>
    <cellStyle name="40% - Accent4 2 2 4 6" xfId="9545"/>
    <cellStyle name="40% - Accent4 2 2 4 6 2" xfId="9546"/>
    <cellStyle name="40% - Accent4 2 2 4 6 2 2" xfId="9547"/>
    <cellStyle name="40% - Accent4 2 2 4 6 3" xfId="9548"/>
    <cellStyle name="40% - Accent4 2 2 4 7" xfId="9549"/>
    <cellStyle name="40% - Accent4 2 2 4 7 2" xfId="9550"/>
    <cellStyle name="40% - Accent4 2 2 4 8" xfId="9551"/>
    <cellStyle name="40% - Accent4 2 2 5" xfId="9552"/>
    <cellStyle name="40% - Accent4 2 2 5 2" xfId="9553"/>
    <cellStyle name="40% - Accent4 2 2 5 2 2" xfId="9554"/>
    <cellStyle name="40% - Accent4 2 2 5 2 2 2" xfId="9555"/>
    <cellStyle name="40% - Accent4 2 2 5 2 2 2 2" xfId="9556"/>
    <cellStyle name="40% - Accent4 2 2 5 2 2 2 2 2" xfId="9557"/>
    <cellStyle name="40% - Accent4 2 2 5 2 2 2 3" xfId="9558"/>
    <cellStyle name="40% - Accent4 2 2 5 2 2 3" xfId="9559"/>
    <cellStyle name="40% - Accent4 2 2 5 2 2 3 2" xfId="9560"/>
    <cellStyle name="40% - Accent4 2 2 5 2 2 4" xfId="9561"/>
    <cellStyle name="40% - Accent4 2 2 5 2 3" xfId="9562"/>
    <cellStyle name="40% - Accent4 2 2 5 2 3 2" xfId="9563"/>
    <cellStyle name="40% - Accent4 2 2 5 2 3 2 2" xfId="9564"/>
    <cellStyle name="40% - Accent4 2 2 5 2 3 3" xfId="9565"/>
    <cellStyle name="40% - Accent4 2 2 5 2 4" xfId="9566"/>
    <cellStyle name="40% - Accent4 2 2 5 2 4 2" xfId="9567"/>
    <cellStyle name="40% - Accent4 2 2 5 2 5" xfId="9568"/>
    <cellStyle name="40% - Accent4 2 2 5 3" xfId="9569"/>
    <cellStyle name="40% - Accent4 2 2 5 3 2" xfId="9570"/>
    <cellStyle name="40% - Accent4 2 2 5 3 2 2" xfId="9571"/>
    <cellStyle name="40% - Accent4 2 2 5 3 2 2 2" xfId="9572"/>
    <cellStyle name="40% - Accent4 2 2 5 3 2 2 2 2" xfId="9573"/>
    <cellStyle name="40% - Accent4 2 2 5 3 2 2 3" xfId="9574"/>
    <cellStyle name="40% - Accent4 2 2 5 3 2 3" xfId="9575"/>
    <cellStyle name="40% - Accent4 2 2 5 3 2 3 2" xfId="9576"/>
    <cellStyle name="40% - Accent4 2 2 5 3 2 4" xfId="9577"/>
    <cellStyle name="40% - Accent4 2 2 5 3 3" xfId="9578"/>
    <cellStyle name="40% - Accent4 2 2 5 3 3 2" xfId="9579"/>
    <cellStyle name="40% - Accent4 2 2 5 3 3 2 2" xfId="9580"/>
    <cellStyle name="40% - Accent4 2 2 5 3 3 3" xfId="9581"/>
    <cellStyle name="40% - Accent4 2 2 5 3 4" xfId="9582"/>
    <cellStyle name="40% - Accent4 2 2 5 3 4 2" xfId="9583"/>
    <cellStyle name="40% - Accent4 2 2 5 3 5" xfId="9584"/>
    <cellStyle name="40% - Accent4 2 2 5 4" xfId="9585"/>
    <cellStyle name="40% - Accent4 2 2 5 4 2" xfId="9586"/>
    <cellStyle name="40% - Accent4 2 2 5 4 2 2" xfId="9587"/>
    <cellStyle name="40% - Accent4 2 2 5 4 2 2 2" xfId="9588"/>
    <cellStyle name="40% - Accent4 2 2 5 4 2 2 2 2" xfId="9589"/>
    <cellStyle name="40% - Accent4 2 2 5 4 2 2 3" xfId="9590"/>
    <cellStyle name="40% - Accent4 2 2 5 4 2 3" xfId="9591"/>
    <cellStyle name="40% - Accent4 2 2 5 4 2 3 2" xfId="9592"/>
    <cellStyle name="40% - Accent4 2 2 5 4 2 4" xfId="9593"/>
    <cellStyle name="40% - Accent4 2 2 5 4 3" xfId="9594"/>
    <cellStyle name="40% - Accent4 2 2 5 4 3 2" xfId="9595"/>
    <cellStyle name="40% - Accent4 2 2 5 4 3 2 2" xfId="9596"/>
    <cellStyle name="40% - Accent4 2 2 5 4 3 3" xfId="9597"/>
    <cellStyle name="40% - Accent4 2 2 5 4 4" xfId="9598"/>
    <cellStyle name="40% - Accent4 2 2 5 4 4 2" xfId="9599"/>
    <cellStyle name="40% - Accent4 2 2 5 4 5" xfId="9600"/>
    <cellStyle name="40% - Accent4 2 2 5 5" xfId="9601"/>
    <cellStyle name="40% - Accent4 2 2 5 5 2" xfId="9602"/>
    <cellStyle name="40% - Accent4 2 2 5 5 2 2" xfId="9603"/>
    <cellStyle name="40% - Accent4 2 2 5 5 2 2 2" xfId="9604"/>
    <cellStyle name="40% - Accent4 2 2 5 5 2 3" xfId="9605"/>
    <cellStyle name="40% - Accent4 2 2 5 5 3" xfId="9606"/>
    <cellStyle name="40% - Accent4 2 2 5 5 3 2" xfId="9607"/>
    <cellStyle name="40% - Accent4 2 2 5 5 4" xfId="9608"/>
    <cellStyle name="40% - Accent4 2 2 5 6" xfId="9609"/>
    <cellStyle name="40% - Accent4 2 2 5 6 2" xfId="9610"/>
    <cellStyle name="40% - Accent4 2 2 5 6 2 2" xfId="9611"/>
    <cellStyle name="40% - Accent4 2 2 5 6 3" xfId="9612"/>
    <cellStyle name="40% - Accent4 2 2 5 7" xfId="9613"/>
    <cellStyle name="40% - Accent4 2 2 5 7 2" xfId="9614"/>
    <cellStyle name="40% - Accent4 2 2 5 8" xfId="9615"/>
    <cellStyle name="40% - Accent4 2 2 6" xfId="9616"/>
    <cellStyle name="40% - Accent4 2 2 6 2" xfId="9617"/>
    <cellStyle name="40% - Accent4 2 2 6 2 2" xfId="9618"/>
    <cellStyle name="40% - Accent4 2 2 6 2 2 2" xfId="9619"/>
    <cellStyle name="40% - Accent4 2 2 6 2 2 2 2" xfId="9620"/>
    <cellStyle name="40% - Accent4 2 2 6 2 2 3" xfId="9621"/>
    <cellStyle name="40% - Accent4 2 2 6 2 3" xfId="9622"/>
    <cellStyle name="40% - Accent4 2 2 6 2 3 2" xfId="9623"/>
    <cellStyle name="40% - Accent4 2 2 6 2 4" xfId="9624"/>
    <cellStyle name="40% - Accent4 2 2 6 3" xfId="9625"/>
    <cellStyle name="40% - Accent4 2 2 6 3 2" xfId="9626"/>
    <cellStyle name="40% - Accent4 2 2 6 3 2 2" xfId="9627"/>
    <cellStyle name="40% - Accent4 2 2 6 3 3" xfId="9628"/>
    <cellStyle name="40% - Accent4 2 2 6 4" xfId="9629"/>
    <cellStyle name="40% - Accent4 2 2 6 4 2" xfId="9630"/>
    <cellStyle name="40% - Accent4 2 2 6 5" xfId="9631"/>
    <cellStyle name="40% - Accent4 2 2 7" xfId="9632"/>
    <cellStyle name="40% - Accent4 2 2 7 2" xfId="9633"/>
    <cellStyle name="40% - Accent4 2 2 7 2 2" xfId="9634"/>
    <cellStyle name="40% - Accent4 2 2 7 2 2 2" xfId="9635"/>
    <cellStyle name="40% - Accent4 2 2 7 2 2 2 2" xfId="9636"/>
    <cellStyle name="40% - Accent4 2 2 7 2 2 3" xfId="9637"/>
    <cellStyle name="40% - Accent4 2 2 7 2 3" xfId="9638"/>
    <cellStyle name="40% - Accent4 2 2 7 2 3 2" xfId="9639"/>
    <cellStyle name="40% - Accent4 2 2 7 2 4" xfId="9640"/>
    <cellStyle name="40% - Accent4 2 2 7 3" xfId="9641"/>
    <cellStyle name="40% - Accent4 2 2 7 3 2" xfId="9642"/>
    <cellStyle name="40% - Accent4 2 2 7 3 2 2" xfId="9643"/>
    <cellStyle name="40% - Accent4 2 2 7 3 3" xfId="9644"/>
    <cellStyle name="40% - Accent4 2 2 7 4" xfId="9645"/>
    <cellStyle name="40% - Accent4 2 2 7 4 2" xfId="9646"/>
    <cellStyle name="40% - Accent4 2 2 7 5" xfId="9647"/>
    <cellStyle name="40% - Accent4 2 2 8" xfId="9648"/>
    <cellStyle name="40% - Accent4 2 2 8 2" xfId="9649"/>
    <cellStyle name="40% - Accent4 2 2 8 2 2" xfId="9650"/>
    <cellStyle name="40% - Accent4 2 2 8 2 2 2" xfId="9651"/>
    <cellStyle name="40% - Accent4 2 2 8 2 2 2 2" xfId="9652"/>
    <cellStyle name="40% - Accent4 2 2 8 2 2 3" xfId="9653"/>
    <cellStyle name="40% - Accent4 2 2 8 2 3" xfId="9654"/>
    <cellStyle name="40% - Accent4 2 2 8 2 3 2" xfId="9655"/>
    <cellStyle name="40% - Accent4 2 2 8 2 4" xfId="9656"/>
    <cellStyle name="40% - Accent4 2 2 8 3" xfId="9657"/>
    <cellStyle name="40% - Accent4 2 2 8 3 2" xfId="9658"/>
    <cellStyle name="40% - Accent4 2 2 8 3 2 2" xfId="9659"/>
    <cellStyle name="40% - Accent4 2 2 8 3 3" xfId="9660"/>
    <cellStyle name="40% - Accent4 2 2 8 4" xfId="9661"/>
    <cellStyle name="40% - Accent4 2 2 8 4 2" xfId="9662"/>
    <cellStyle name="40% - Accent4 2 2 8 5" xfId="9663"/>
    <cellStyle name="40% - Accent4 2 2 9" xfId="9664"/>
    <cellStyle name="40% - Accent4 2 2 9 2" xfId="9665"/>
    <cellStyle name="40% - Accent4 2 2 9 2 2" xfId="9666"/>
    <cellStyle name="40% - Accent4 2 2 9 2 2 2" xfId="9667"/>
    <cellStyle name="40% - Accent4 2 2 9 2 3" xfId="9668"/>
    <cellStyle name="40% - Accent4 2 2 9 3" xfId="9669"/>
    <cellStyle name="40% - Accent4 2 2 9 3 2" xfId="9670"/>
    <cellStyle name="40% - Accent4 2 2 9 4" xfId="9671"/>
    <cellStyle name="40% - Accent4 2 3" xfId="9672"/>
    <cellStyle name="40% - Accent4 2 3 2" xfId="9673"/>
    <cellStyle name="40% - Accent4 2 3 2 2" xfId="9674"/>
    <cellStyle name="40% - Accent4 2 3 2 2 2" xfId="9675"/>
    <cellStyle name="40% - Accent4 2 3 2 2 2 2" xfId="9676"/>
    <cellStyle name="40% - Accent4 2 3 2 2 2 2 2" xfId="9677"/>
    <cellStyle name="40% - Accent4 2 3 2 2 2 3" xfId="9678"/>
    <cellStyle name="40% - Accent4 2 3 2 2 3" xfId="9679"/>
    <cellStyle name="40% - Accent4 2 3 2 2 3 2" xfId="9680"/>
    <cellStyle name="40% - Accent4 2 3 2 2 4" xfId="9681"/>
    <cellStyle name="40% - Accent4 2 3 2 3" xfId="9682"/>
    <cellStyle name="40% - Accent4 2 3 2 3 2" xfId="9683"/>
    <cellStyle name="40% - Accent4 2 3 2 3 2 2" xfId="9684"/>
    <cellStyle name="40% - Accent4 2 3 2 3 3" xfId="9685"/>
    <cellStyle name="40% - Accent4 2 3 2 4" xfId="9686"/>
    <cellStyle name="40% - Accent4 2 3 2 4 2" xfId="9687"/>
    <cellStyle name="40% - Accent4 2 3 2 5" xfId="9688"/>
    <cellStyle name="40% - Accent4 2 3 3" xfId="9689"/>
    <cellStyle name="40% - Accent4 2 3 3 2" xfId="9690"/>
    <cellStyle name="40% - Accent4 2 3 3 2 2" xfId="9691"/>
    <cellStyle name="40% - Accent4 2 3 3 2 2 2" xfId="9692"/>
    <cellStyle name="40% - Accent4 2 3 3 2 2 2 2" xfId="9693"/>
    <cellStyle name="40% - Accent4 2 3 3 2 2 3" xfId="9694"/>
    <cellStyle name="40% - Accent4 2 3 3 2 3" xfId="9695"/>
    <cellStyle name="40% - Accent4 2 3 3 2 3 2" xfId="9696"/>
    <cellStyle name="40% - Accent4 2 3 3 2 4" xfId="9697"/>
    <cellStyle name="40% - Accent4 2 3 3 3" xfId="9698"/>
    <cellStyle name="40% - Accent4 2 3 3 3 2" xfId="9699"/>
    <cellStyle name="40% - Accent4 2 3 3 3 2 2" xfId="9700"/>
    <cellStyle name="40% - Accent4 2 3 3 3 3" xfId="9701"/>
    <cellStyle name="40% - Accent4 2 3 3 4" xfId="9702"/>
    <cellStyle name="40% - Accent4 2 3 3 4 2" xfId="9703"/>
    <cellStyle name="40% - Accent4 2 3 3 5" xfId="9704"/>
    <cellStyle name="40% - Accent4 2 3 4" xfId="9705"/>
    <cellStyle name="40% - Accent4 2 3 4 2" xfId="9706"/>
    <cellStyle name="40% - Accent4 2 3 4 2 2" xfId="9707"/>
    <cellStyle name="40% - Accent4 2 3 4 2 2 2" xfId="9708"/>
    <cellStyle name="40% - Accent4 2 3 4 2 2 2 2" xfId="9709"/>
    <cellStyle name="40% - Accent4 2 3 4 2 2 3" xfId="9710"/>
    <cellStyle name="40% - Accent4 2 3 4 2 3" xfId="9711"/>
    <cellStyle name="40% - Accent4 2 3 4 2 3 2" xfId="9712"/>
    <cellStyle name="40% - Accent4 2 3 4 2 4" xfId="9713"/>
    <cellStyle name="40% - Accent4 2 3 4 3" xfId="9714"/>
    <cellStyle name="40% - Accent4 2 3 4 3 2" xfId="9715"/>
    <cellStyle name="40% - Accent4 2 3 4 3 2 2" xfId="9716"/>
    <cellStyle name="40% - Accent4 2 3 4 3 3" xfId="9717"/>
    <cellStyle name="40% - Accent4 2 3 4 4" xfId="9718"/>
    <cellStyle name="40% - Accent4 2 3 4 4 2" xfId="9719"/>
    <cellStyle name="40% - Accent4 2 3 4 5" xfId="9720"/>
    <cellStyle name="40% - Accent4 2 3 5" xfId="9721"/>
    <cellStyle name="40% - Accent4 2 3 5 2" xfId="9722"/>
    <cellStyle name="40% - Accent4 2 3 5 2 2" xfId="9723"/>
    <cellStyle name="40% - Accent4 2 3 5 2 2 2" xfId="9724"/>
    <cellStyle name="40% - Accent4 2 3 5 2 3" xfId="9725"/>
    <cellStyle name="40% - Accent4 2 3 5 3" xfId="9726"/>
    <cellStyle name="40% - Accent4 2 3 5 3 2" xfId="9727"/>
    <cellStyle name="40% - Accent4 2 3 5 4" xfId="9728"/>
    <cellStyle name="40% - Accent4 2 3 6" xfId="9729"/>
    <cellStyle name="40% - Accent4 2 3 6 2" xfId="9730"/>
    <cellStyle name="40% - Accent4 2 3 6 2 2" xfId="9731"/>
    <cellStyle name="40% - Accent4 2 3 6 3" xfId="9732"/>
    <cellStyle name="40% - Accent4 2 3 7" xfId="9733"/>
    <cellStyle name="40% - Accent4 2 3 7 2" xfId="9734"/>
    <cellStyle name="40% - Accent4 2 3 8" xfId="9735"/>
    <cellStyle name="40% - Accent4 2 4" xfId="9736"/>
    <cellStyle name="40% - Accent4 2 4 2" xfId="9737"/>
    <cellStyle name="40% - Accent4 2 4 2 2" xfId="9738"/>
    <cellStyle name="40% - Accent4 2 4 2 2 2" xfId="9739"/>
    <cellStyle name="40% - Accent4 2 4 2 2 2 2" xfId="9740"/>
    <cellStyle name="40% - Accent4 2 4 2 2 2 2 2" xfId="9741"/>
    <cellStyle name="40% - Accent4 2 4 2 2 2 3" xfId="9742"/>
    <cellStyle name="40% - Accent4 2 4 2 2 3" xfId="9743"/>
    <cellStyle name="40% - Accent4 2 4 2 2 3 2" xfId="9744"/>
    <cellStyle name="40% - Accent4 2 4 2 2 4" xfId="9745"/>
    <cellStyle name="40% - Accent4 2 4 2 3" xfId="9746"/>
    <cellStyle name="40% - Accent4 2 4 2 3 2" xfId="9747"/>
    <cellStyle name="40% - Accent4 2 4 2 3 2 2" xfId="9748"/>
    <cellStyle name="40% - Accent4 2 4 2 3 3" xfId="9749"/>
    <cellStyle name="40% - Accent4 2 4 2 4" xfId="9750"/>
    <cellStyle name="40% - Accent4 2 4 2 4 2" xfId="9751"/>
    <cellStyle name="40% - Accent4 2 4 2 5" xfId="9752"/>
    <cellStyle name="40% - Accent4 2 4 3" xfId="9753"/>
    <cellStyle name="40% - Accent4 2 4 3 2" xfId="9754"/>
    <cellStyle name="40% - Accent4 2 4 3 2 2" xfId="9755"/>
    <cellStyle name="40% - Accent4 2 4 3 2 2 2" xfId="9756"/>
    <cellStyle name="40% - Accent4 2 4 3 2 2 2 2" xfId="9757"/>
    <cellStyle name="40% - Accent4 2 4 3 2 2 3" xfId="9758"/>
    <cellStyle name="40% - Accent4 2 4 3 2 3" xfId="9759"/>
    <cellStyle name="40% - Accent4 2 4 3 2 3 2" xfId="9760"/>
    <cellStyle name="40% - Accent4 2 4 3 2 4" xfId="9761"/>
    <cellStyle name="40% - Accent4 2 4 3 3" xfId="9762"/>
    <cellStyle name="40% - Accent4 2 4 3 3 2" xfId="9763"/>
    <cellStyle name="40% - Accent4 2 4 3 3 2 2" xfId="9764"/>
    <cellStyle name="40% - Accent4 2 4 3 3 3" xfId="9765"/>
    <cellStyle name="40% - Accent4 2 4 3 4" xfId="9766"/>
    <cellStyle name="40% - Accent4 2 4 3 4 2" xfId="9767"/>
    <cellStyle name="40% - Accent4 2 4 3 5" xfId="9768"/>
    <cellStyle name="40% - Accent4 2 4 4" xfId="9769"/>
    <cellStyle name="40% - Accent4 2 4 4 2" xfId="9770"/>
    <cellStyle name="40% - Accent4 2 4 4 2 2" xfId="9771"/>
    <cellStyle name="40% - Accent4 2 4 4 2 2 2" xfId="9772"/>
    <cellStyle name="40% - Accent4 2 4 4 2 2 2 2" xfId="9773"/>
    <cellStyle name="40% - Accent4 2 4 4 2 2 3" xfId="9774"/>
    <cellStyle name="40% - Accent4 2 4 4 2 3" xfId="9775"/>
    <cellStyle name="40% - Accent4 2 4 4 2 3 2" xfId="9776"/>
    <cellStyle name="40% - Accent4 2 4 4 2 4" xfId="9777"/>
    <cellStyle name="40% - Accent4 2 4 4 3" xfId="9778"/>
    <cellStyle name="40% - Accent4 2 4 4 3 2" xfId="9779"/>
    <cellStyle name="40% - Accent4 2 4 4 3 2 2" xfId="9780"/>
    <cellStyle name="40% - Accent4 2 4 4 3 3" xfId="9781"/>
    <cellStyle name="40% - Accent4 2 4 4 4" xfId="9782"/>
    <cellStyle name="40% - Accent4 2 4 4 4 2" xfId="9783"/>
    <cellStyle name="40% - Accent4 2 4 4 5" xfId="9784"/>
    <cellStyle name="40% - Accent4 2 4 5" xfId="9785"/>
    <cellStyle name="40% - Accent4 2 4 5 2" xfId="9786"/>
    <cellStyle name="40% - Accent4 2 4 5 2 2" xfId="9787"/>
    <cellStyle name="40% - Accent4 2 4 5 2 2 2" xfId="9788"/>
    <cellStyle name="40% - Accent4 2 4 5 2 3" xfId="9789"/>
    <cellStyle name="40% - Accent4 2 4 5 3" xfId="9790"/>
    <cellStyle name="40% - Accent4 2 4 5 3 2" xfId="9791"/>
    <cellStyle name="40% - Accent4 2 4 5 4" xfId="9792"/>
    <cellStyle name="40% - Accent4 2 4 6" xfId="9793"/>
    <cellStyle name="40% - Accent4 2 4 6 2" xfId="9794"/>
    <cellStyle name="40% - Accent4 2 4 6 2 2" xfId="9795"/>
    <cellStyle name="40% - Accent4 2 4 6 3" xfId="9796"/>
    <cellStyle name="40% - Accent4 2 4 7" xfId="9797"/>
    <cellStyle name="40% - Accent4 2 4 7 2" xfId="9798"/>
    <cellStyle name="40% - Accent4 2 4 8" xfId="9799"/>
    <cellStyle name="40% - Accent4 2 5" xfId="9800"/>
    <cellStyle name="40% - Accent4 2 5 2" xfId="9801"/>
    <cellStyle name="40% - Accent4 2 5 2 2" xfId="9802"/>
    <cellStyle name="40% - Accent4 2 5 2 2 2" xfId="9803"/>
    <cellStyle name="40% - Accent4 2 5 2 2 2 2" xfId="9804"/>
    <cellStyle name="40% - Accent4 2 5 2 2 2 2 2" xfId="9805"/>
    <cellStyle name="40% - Accent4 2 5 2 2 2 3" xfId="9806"/>
    <cellStyle name="40% - Accent4 2 5 2 2 3" xfId="9807"/>
    <cellStyle name="40% - Accent4 2 5 2 2 3 2" xfId="9808"/>
    <cellStyle name="40% - Accent4 2 5 2 2 4" xfId="9809"/>
    <cellStyle name="40% - Accent4 2 5 2 3" xfId="9810"/>
    <cellStyle name="40% - Accent4 2 5 2 3 2" xfId="9811"/>
    <cellStyle name="40% - Accent4 2 5 2 3 2 2" xfId="9812"/>
    <cellStyle name="40% - Accent4 2 5 2 3 3" xfId="9813"/>
    <cellStyle name="40% - Accent4 2 5 2 4" xfId="9814"/>
    <cellStyle name="40% - Accent4 2 5 2 4 2" xfId="9815"/>
    <cellStyle name="40% - Accent4 2 5 2 5" xfId="9816"/>
    <cellStyle name="40% - Accent4 2 5 3" xfId="9817"/>
    <cellStyle name="40% - Accent4 2 5 3 2" xfId="9818"/>
    <cellStyle name="40% - Accent4 2 5 3 2 2" xfId="9819"/>
    <cellStyle name="40% - Accent4 2 5 3 2 2 2" xfId="9820"/>
    <cellStyle name="40% - Accent4 2 5 3 2 2 2 2" xfId="9821"/>
    <cellStyle name="40% - Accent4 2 5 3 2 2 3" xfId="9822"/>
    <cellStyle name="40% - Accent4 2 5 3 2 3" xfId="9823"/>
    <cellStyle name="40% - Accent4 2 5 3 2 3 2" xfId="9824"/>
    <cellStyle name="40% - Accent4 2 5 3 2 4" xfId="9825"/>
    <cellStyle name="40% - Accent4 2 5 3 3" xfId="9826"/>
    <cellStyle name="40% - Accent4 2 5 3 3 2" xfId="9827"/>
    <cellStyle name="40% - Accent4 2 5 3 3 2 2" xfId="9828"/>
    <cellStyle name="40% - Accent4 2 5 3 3 3" xfId="9829"/>
    <cellStyle name="40% - Accent4 2 5 3 4" xfId="9830"/>
    <cellStyle name="40% - Accent4 2 5 3 4 2" xfId="9831"/>
    <cellStyle name="40% - Accent4 2 5 3 5" xfId="9832"/>
    <cellStyle name="40% - Accent4 2 5 4" xfId="9833"/>
    <cellStyle name="40% - Accent4 2 5 4 2" xfId="9834"/>
    <cellStyle name="40% - Accent4 2 5 4 2 2" xfId="9835"/>
    <cellStyle name="40% - Accent4 2 5 4 2 2 2" xfId="9836"/>
    <cellStyle name="40% - Accent4 2 5 4 2 2 2 2" xfId="9837"/>
    <cellStyle name="40% - Accent4 2 5 4 2 2 3" xfId="9838"/>
    <cellStyle name="40% - Accent4 2 5 4 2 3" xfId="9839"/>
    <cellStyle name="40% - Accent4 2 5 4 2 3 2" xfId="9840"/>
    <cellStyle name="40% - Accent4 2 5 4 2 4" xfId="9841"/>
    <cellStyle name="40% - Accent4 2 5 4 3" xfId="9842"/>
    <cellStyle name="40% - Accent4 2 5 4 3 2" xfId="9843"/>
    <cellStyle name="40% - Accent4 2 5 4 3 2 2" xfId="9844"/>
    <cellStyle name="40% - Accent4 2 5 4 3 3" xfId="9845"/>
    <cellStyle name="40% - Accent4 2 5 4 4" xfId="9846"/>
    <cellStyle name="40% - Accent4 2 5 4 4 2" xfId="9847"/>
    <cellStyle name="40% - Accent4 2 5 4 5" xfId="9848"/>
    <cellStyle name="40% - Accent4 2 5 5" xfId="9849"/>
    <cellStyle name="40% - Accent4 2 5 5 2" xfId="9850"/>
    <cellStyle name="40% - Accent4 2 5 5 2 2" xfId="9851"/>
    <cellStyle name="40% - Accent4 2 5 5 2 2 2" xfId="9852"/>
    <cellStyle name="40% - Accent4 2 5 5 2 3" xfId="9853"/>
    <cellStyle name="40% - Accent4 2 5 5 3" xfId="9854"/>
    <cellStyle name="40% - Accent4 2 5 5 3 2" xfId="9855"/>
    <cellStyle name="40% - Accent4 2 5 5 4" xfId="9856"/>
    <cellStyle name="40% - Accent4 2 5 6" xfId="9857"/>
    <cellStyle name="40% - Accent4 2 5 6 2" xfId="9858"/>
    <cellStyle name="40% - Accent4 2 5 6 2 2" xfId="9859"/>
    <cellStyle name="40% - Accent4 2 5 6 3" xfId="9860"/>
    <cellStyle name="40% - Accent4 2 5 7" xfId="9861"/>
    <cellStyle name="40% - Accent4 2 5 7 2" xfId="9862"/>
    <cellStyle name="40% - Accent4 2 5 8" xfId="9863"/>
    <cellStyle name="40% - Accent4 2 6" xfId="9864"/>
    <cellStyle name="40% - Accent4 2 6 2" xfId="9865"/>
    <cellStyle name="40% - Accent4 2 6 2 2" xfId="9866"/>
    <cellStyle name="40% - Accent4 2 6 2 2 2" xfId="9867"/>
    <cellStyle name="40% - Accent4 2 6 2 2 2 2" xfId="9868"/>
    <cellStyle name="40% - Accent4 2 6 2 2 2 2 2" xfId="9869"/>
    <cellStyle name="40% - Accent4 2 6 2 2 2 3" xfId="9870"/>
    <cellStyle name="40% - Accent4 2 6 2 2 3" xfId="9871"/>
    <cellStyle name="40% - Accent4 2 6 2 2 3 2" xfId="9872"/>
    <cellStyle name="40% - Accent4 2 6 2 2 4" xfId="9873"/>
    <cellStyle name="40% - Accent4 2 6 2 3" xfId="9874"/>
    <cellStyle name="40% - Accent4 2 6 2 3 2" xfId="9875"/>
    <cellStyle name="40% - Accent4 2 6 2 3 2 2" xfId="9876"/>
    <cellStyle name="40% - Accent4 2 6 2 3 3" xfId="9877"/>
    <cellStyle name="40% - Accent4 2 6 2 4" xfId="9878"/>
    <cellStyle name="40% - Accent4 2 6 2 4 2" xfId="9879"/>
    <cellStyle name="40% - Accent4 2 6 2 5" xfId="9880"/>
    <cellStyle name="40% - Accent4 2 6 3" xfId="9881"/>
    <cellStyle name="40% - Accent4 2 6 3 2" xfId="9882"/>
    <cellStyle name="40% - Accent4 2 6 3 2 2" xfId="9883"/>
    <cellStyle name="40% - Accent4 2 6 3 2 2 2" xfId="9884"/>
    <cellStyle name="40% - Accent4 2 6 3 2 2 2 2" xfId="9885"/>
    <cellStyle name="40% - Accent4 2 6 3 2 2 3" xfId="9886"/>
    <cellStyle name="40% - Accent4 2 6 3 2 3" xfId="9887"/>
    <cellStyle name="40% - Accent4 2 6 3 2 3 2" xfId="9888"/>
    <cellStyle name="40% - Accent4 2 6 3 2 4" xfId="9889"/>
    <cellStyle name="40% - Accent4 2 6 3 3" xfId="9890"/>
    <cellStyle name="40% - Accent4 2 6 3 3 2" xfId="9891"/>
    <cellStyle name="40% - Accent4 2 6 3 3 2 2" xfId="9892"/>
    <cellStyle name="40% - Accent4 2 6 3 3 3" xfId="9893"/>
    <cellStyle name="40% - Accent4 2 6 3 4" xfId="9894"/>
    <cellStyle name="40% - Accent4 2 6 3 4 2" xfId="9895"/>
    <cellStyle name="40% - Accent4 2 6 3 5" xfId="9896"/>
    <cellStyle name="40% - Accent4 2 6 4" xfId="9897"/>
    <cellStyle name="40% - Accent4 2 6 4 2" xfId="9898"/>
    <cellStyle name="40% - Accent4 2 6 4 2 2" xfId="9899"/>
    <cellStyle name="40% - Accent4 2 6 4 2 2 2" xfId="9900"/>
    <cellStyle name="40% - Accent4 2 6 4 2 2 2 2" xfId="9901"/>
    <cellStyle name="40% - Accent4 2 6 4 2 2 3" xfId="9902"/>
    <cellStyle name="40% - Accent4 2 6 4 2 3" xfId="9903"/>
    <cellStyle name="40% - Accent4 2 6 4 2 3 2" xfId="9904"/>
    <cellStyle name="40% - Accent4 2 6 4 2 4" xfId="9905"/>
    <cellStyle name="40% - Accent4 2 6 4 3" xfId="9906"/>
    <cellStyle name="40% - Accent4 2 6 4 3 2" xfId="9907"/>
    <cellStyle name="40% - Accent4 2 6 4 3 2 2" xfId="9908"/>
    <cellStyle name="40% - Accent4 2 6 4 3 3" xfId="9909"/>
    <cellStyle name="40% - Accent4 2 6 4 4" xfId="9910"/>
    <cellStyle name="40% - Accent4 2 6 4 4 2" xfId="9911"/>
    <cellStyle name="40% - Accent4 2 6 4 5" xfId="9912"/>
    <cellStyle name="40% - Accent4 2 6 5" xfId="9913"/>
    <cellStyle name="40% - Accent4 2 6 5 2" xfId="9914"/>
    <cellStyle name="40% - Accent4 2 6 5 2 2" xfId="9915"/>
    <cellStyle name="40% - Accent4 2 6 5 2 2 2" xfId="9916"/>
    <cellStyle name="40% - Accent4 2 6 5 2 3" xfId="9917"/>
    <cellStyle name="40% - Accent4 2 6 5 3" xfId="9918"/>
    <cellStyle name="40% - Accent4 2 6 5 3 2" xfId="9919"/>
    <cellStyle name="40% - Accent4 2 6 5 4" xfId="9920"/>
    <cellStyle name="40% - Accent4 2 6 6" xfId="9921"/>
    <cellStyle name="40% - Accent4 2 6 6 2" xfId="9922"/>
    <cellStyle name="40% - Accent4 2 6 6 2 2" xfId="9923"/>
    <cellStyle name="40% - Accent4 2 6 6 3" xfId="9924"/>
    <cellStyle name="40% - Accent4 2 6 7" xfId="9925"/>
    <cellStyle name="40% - Accent4 2 6 7 2" xfId="9926"/>
    <cellStyle name="40% - Accent4 2 6 8" xfId="9927"/>
    <cellStyle name="40% - Accent4 2 7" xfId="9928"/>
    <cellStyle name="40% - Accent4 2 7 2" xfId="9929"/>
    <cellStyle name="40% - Accent4 2 7 2 2" xfId="9930"/>
    <cellStyle name="40% - Accent4 2 7 2 2 2" xfId="9931"/>
    <cellStyle name="40% - Accent4 2 7 2 2 2 2" xfId="9932"/>
    <cellStyle name="40% - Accent4 2 7 2 2 3" xfId="9933"/>
    <cellStyle name="40% - Accent4 2 7 2 3" xfId="9934"/>
    <cellStyle name="40% - Accent4 2 7 2 3 2" xfId="9935"/>
    <cellStyle name="40% - Accent4 2 7 2 4" xfId="9936"/>
    <cellStyle name="40% - Accent4 2 7 3" xfId="9937"/>
    <cellStyle name="40% - Accent4 2 7 3 2" xfId="9938"/>
    <cellStyle name="40% - Accent4 2 7 3 2 2" xfId="9939"/>
    <cellStyle name="40% - Accent4 2 7 3 3" xfId="9940"/>
    <cellStyle name="40% - Accent4 2 7 4" xfId="9941"/>
    <cellStyle name="40% - Accent4 2 7 4 2" xfId="9942"/>
    <cellStyle name="40% - Accent4 2 7 5" xfId="9943"/>
    <cellStyle name="40% - Accent4 2 8" xfId="9944"/>
    <cellStyle name="40% - Accent4 2 8 2" xfId="9945"/>
    <cellStyle name="40% - Accent4 2 8 2 2" xfId="9946"/>
    <cellStyle name="40% - Accent4 2 8 2 2 2" xfId="9947"/>
    <cellStyle name="40% - Accent4 2 8 2 2 2 2" xfId="9948"/>
    <cellStyle name="40% - Accent4 2 8 2 2 3" xfId="9949"/>
    <cellStyle name="40% - Accent4 2 8 2 3" xfId="9950"/>
    <cellStyle name="40% - Accent4 2 8 2 3 2" xfId="9951"/>
    <cellStyle name="40% - Accent4 2 8 2 4" xfId="9952"/>
    <cellStyle name="40% - Accent4 2 8 3" xfId="9953"/>
    <cellStyle name="40% - Accent4 2 8 3 2" xfId="9954"/>
    <cellStyle name="40% - Accent4 2 8 3 2 2" xfId="9955"/>
    <cellStyle name="40% - Accent4 2 8 3 3" xfId="9956"/>
    <cellStyle name="40% - Accent4 2 8 4" xfId="9957"/>
    <cellStyle name="40% - Accent4 2 8 4 2" xfId="9958"/>
    <cellStyle name="40% - Accent4 2 8 5" xfId="9959"/>
    <cellStyle name="40% - Accent4 2 9" xfId="9960"/>
    <cellStyle name="40% - Accent4 2 9 2" xfId="9961"/>
    <cellStyle name="40% - Accent4 2 9 2 2" xfId="9962"/>
    <cellStyle name="40% - Accent4 2 9 2 2 2" xfId="9963"/>
    <cellStyle name="40% - Accent4 2 9 2 2 2 2" xfId="9964"/>
    <cellStyle name="40% - Accent4 2 9 2 2 3" xfId="9965"/>
    <cellStyle name="40% - Accent4 2 9 2 3" xfId="9966"/>
    <cellStyle name="40% - Accent4 2 9 2 3 2" xfId="9967"/>
    <cellStyle name="40% - Accent4 2 9 2 4" xfId="9968"/>
    <cellStyle name="40% - Accent4 2 9 3" xfId="9969"/>
    <cellStyle name="40% - Accent4 2 9 3 2" xfId="9970"/>
    <cellStyle name="40% - Accent4 2 9 3 2 2" xfId="9971"/>
    <cellStyle name="40% - Accent4 2 9 3 3" xfId="9972"/>
    <cellStyle name="40% - Accent4 2 9 4" xfId="9973"/>
    <cellStyle name="40% - Accent4 2 9 4 2" xfId="9974"/>
    <cellStyle name="40% - Accent4 2 9 5" xfId="9975"/>
    <cellStyle name="40% - Accent4 2_CED 2011 Version 6 Reports" xfId="9976"/>
    <cellStyle name="40% - Accent4 20" xfId="9977"/>
    <cellStyle name="40% - Accent4 21" xfId="9978"/>
    <cellStyle name="40% - Accent4 22" xfId="9979"/>
    <cellStyle name="40% - Accent4 23" xfId="9980"/>
    <cellStyle name="40% - Accent4 24" xfId="9981"/>
    <cellStyle name="40% - Accent4 25" xfId="9982"/>
    <cellStyle name="40% - Accent4 26" xfId="9983"/>
    <cellStyle name="40% - Accent4 27" xfId="9984"/>
    <cellStyle name="40% - Accent4 28" xfId="9985"/>
    <cellStyle name="40% - Accent4 29" xfId="9986"/>
    <cellStyle name="40% - Accent4 3" xfId="9987"/>
    <cellStyle name="40% - Accent4 3 10" xfId="9988"/>
    <cellStyle name="40% - Accent4 3 11" xfId="9989"/>
    <cellStyle name="40% - Accent4 3 12" xfId="9990"/>
    <cellStyle name="40% - Accent4 3 13" xfId="9991"/>
    <cellStyle name="40% - Accent4 3 14" xfId="9992"/>
    <cellStyle name="40% - Accent4 3 15" xfId="9993"/>
    <cellStyle name="40% - Accent4 3 2" xfId="9994"/>
    <cellStyle name="40% - Accent4 3 2 2" xfId="9995"/>
    <cellStyle name="40% - Accent4 3 2 2 2" xfId="9996"/>
    <cellStyle name="40% - Accent4 3 2 2 2 2" xfId="9997"/>
    <cellStyle name="40% - Accent4 3 2 2 2 2 2" xfId="9998"/>
    <cellStyle name="40% - Accent4 3 2 2 2 3" xfId="9999"/>
    <cellStyle name="40% - Accent4 3 2 2 3" xfId="10000"/>
    <cellStyle name="40% - Accent4 3 2 2 3 2" xfId="10001"/>
    <cellStyle name="40% - Accent4 3 2 2 4" xfId="10002"/>
    <cellStyle name="40% - Accent4 3 2 3" xfId="10003"/>
    <cellStyle name="40% - Accent4 3 2 3 2" xfId="10004"/>
    <cellStyle name="40% - Accent4 3 2 3 2 2" xfId="10005"/>
    <cellStyle name="40% - Accent4 3 2 3 3" xfId="10006"/>
    <cellStyle name="40% - Accent4 3 2 4" xfId="10007"/>
    <cellStyle name="40% - Accent4 3 2 4 2" xfId="10008"/>
    <cellStyle name="40% - Accent4 3 2 5" xfId="10009"/>
    <cellStyle name="40% - Accent4 3 3" xfId="10010"/>
    <cellStyle name="40% - Accent4 3 3 2" xfId="10011"/>
    <cellStyle name="40% - Accent4 3 3 2 2" xfId="10012"/>
    <cellStyle name="40% - Accent4 3 3 2 2 2" xfId="10013"/>
    <cellStyle name="40% - Accent4 3 3 2 2 2 2" xfId="10014"/>
    <cellStyle name="40% - Accent4 3 3 2 2 3" xfId="10015"/>
    <cellStyle name="40% - Accent4 3 3 2 3" xfId="10016"/>
    <cellStyle name="40% - Accent4 3 3 2 3 2" xfId="10017"/>
    <cellStyle name="40% - Accent4 3 3 2 4" xfId="10018"/>
    <cellStyle name="40% - Accent4 3 3 3" xfId="10019"/>
    <cellStyle name="40% - Accent4 3 3 3 2" xfId="10020"/>
    <cellStyle name="40% - Accent4 3 3 3 2 2" xfId="10021"/>
    <cellStyle name="40% - Accent4 3 3 3 3" xfId="10022"/>
    <cellStyle name="40% - Accent4 3 3 4" xfId="10023"/>
    <cellStyle name="40% - Accent4 3 3 4 2" xfId="10024"/>
    <cellStyle name="40% - Accent4 3 3 5" xfId="10025"/>
    <cellStyle name="40% - Accent4 3 4" xfId="10026"/>
    <cellStyle name="40% - Accent4 3 4 2" xfId="10027"/>
    <cellStyle name="40% - Accent4 3 4 2 2" xfId="10028"/>
    <cellStyle name="40% - Accent4 3 4 2 2 2" xfId="10029"/>
    <cellStyle name="40% - Accent4 3 4 2 2 2 2" xfId="10030"/>
    <cellStyle name="40% - Accent4 3 4 2 2 3" xfId="10031"/>
    <cellStyle name="40% - Accent4 3 4 2 3" xfId="10032"/>
    <cellStyle name="40% - Accent4 3 4 2 3 2" xfId="10033"/>
    <cellStyle name="40% - Accent4 3 4 2 4" xfId="10034"/>
    <cellStyle name="40% - Accent4 3 4 3" xfId="10035"/>
    <cellStyle name="40% - Accent4 3 4 3 2" xfId="10036"/>
    <cellStyle name="40% - Accent4 3 4 3 2 2" xfId="10037"/>
    <cellStyle name="40% - Accent4 3 4 3 3" xfId="10038"/>
    <cellStyle name="40% - Accent4 3 4 4" xfId="10039"/>
    <cellStyle name="40% - Accent4 3 4 4 2" xfId="10040"/>
    <cellStyle name="40% - Accent4 3 4 5" xfId="10041"/>
    <cellStyle name="40% - Accent4 3 5" xfId="10042"/>
    <cellStyle name="40% - Accent4 3 5 2" xfId="10043"/>
    <cellStyle name="40% - Accent4 3 5 2 2" xfId="10044"/>
    <cellStyle name="40% - Accent4 3 5 2 2 2" xfId="10045"/>
    <cellStyle name="40% - Accent4 3 5 2 3" xfId="10046"/>
    <cellStyle name="40% - Accent4 3 5 3" xfId="10047"/>
    <cellStyle name="40% - Accent4 3 5 3 2" xfId="10048"/>
    <cellStyle name="40% - Accent4 3 5 4" xfId="10049"/>
    <cellStyle name="40% - Accent4 3 6" xfId="10050"/>
    <cellStyle name="40% - Accent4 3 6 2" xfId="10051"/>
    <cellStyle name="40% - Accent4 3 6 2 2" xfId="10052"/>
    <cellStyle name="40% - Accent4 3 6 3" xfId="10053"/>
    <cellStyle name="40% - Accent4 3 7" xfId="10054"/>
    <cellStyle name="40% - Accent4 3 7 2" xfId="10055"/>
    <cellStyle name="40% - Accent4 3 8" xfId="10056"/>
    <cellStyle name="40% - Accent4 3 9" xfId="10057"/>
    <cellStyle name="40% - Accent4 30" xfId="10058"/>
    <cellStyle name="40% - Accent4 31" xfId="10059"/>
    <cellStyle name="40% - Accent4 32" xfId="10060"/>
    <cellStyle name="40% - Accent4 33" xfId="10061"/>
    <cellStyle name="40% - Accent4 34" xfId="10062"/>
    <cellStyle name="40% - Accent4 35" xfId="10063"/>
    <cellStyle name="40% - Accent4 36" xfId="10064"/>
    <cellStyle name="40% - Accent4 37" xfId="10065"/>
    <cellStyle name="40% - Accent4 38" xfId="10066"/>
    <cellStyle name="40% - Accent4 39" xfId="10067"/>
    <cellStyle name="40% - Accent4 4" xfId="10068"/>
    <cellStyle name="40% - Accent4 4 2" xfId="10069"/>
    <cellStyle name="40% - Accent4 4 2 2" xfId="10070"/>
    <cellStyle name="40% - Accent4 4 2 2 2" xfId="10071"/>
    <cellStyle name="40% - Accent4 4 2 3" xfId="10072"/>
    <cellStyle name="40% - Accent4 4 3" xfId="10073"/>
    <cellStyle name="40% - Accent4 4 3 2" xfId="10074"/>
    <cellStyle name="40% - Accent4 4 3 2 2" xfId="10075"/>
    <cellStyle name="40% - Accent4 4 3 3" xfId="10076"/>
    <cellStyle name="40% - Accent4 4 4" xfId="10077"/>
    <cellStyle name="40% - Accent4 4 4 2" xfId="10078"/>
    <cellStyle name="40% - Accent4 4 4 2 2" xfId="10079"/>
    <cellStyle name="40% - Accent4 4 4 3" xfId="10080"/>
    <cellStyle name="40% - Accent4 4 5" xfId="10081"/>
    <cellStyle name="40% - Accent4 4 5 2" xfId="10082"/>
    <cellStyle name="40% - Accent4 4 6" xfId="10083"/>
    <cellStyle name="40% - Accent4 40" xfId="10084"/>
    <cellStyle name="40% - Accent4 41" xfId="10085"/>
    <cellStyle name="40% - Accent4 42" xfId="10086"/>
    <cellStyle name="40% - Accent4 43" xfId="10087"/>
    <cellStyle name="40% - Accent4 44" xfId="10088"/>
    <cellStyle name="40% - Accent4 45" xfId="10089"/>
    <cellStyle name="40% - Accent4 46" xfId="10090"/>
    <cellStyle name="40% - Accent4 47" xfId="10091"/>
    <cellStyle name="40% - Accent4 48" xfId="10092"/>
    <cellStyle name="40% - Accent4 49" xfId="10093"/>
    <cellStyle name="40% - Accent4 5" xfId="10094"/>
    <cellStyle name="40% - Accent4 5 2" xfId="10095"/>
    <cellStyle name="40% - Accent4 5 2 2" xfId="10096"/>
    <cellStyle name="40% - Accent4 5 2 2 2" xfId="10097"/>
    <cellStyle name="40% - Accent4 5 2 3" xfId="10098"/>
    <cellStyle name="40% - Accent4 5 3" xfId="10099"/>
    <cellStyle name="40% - Accent4 5 3 2" xfId="10100"/>
    <cellStyle name="40% - Accent4 5 3 2 2" xfId="10101"/>
    <cellStyle name="40% - Accent4 5 3 3" xfId="10102"/>
    <cellStyle name="40% - Accent4 5 4" xfId="10103"/>
    <cellStyle name="40% - Accent4 5 4 2" xfId="10104"/>
    <cellStyle name="40% - Accent4 5 4 2 2" xfId="10105"/>
    <cellStyle name="40% - Accent4 5 4 3" xfId="10106"/>
    <cellStyle name="40% - Accent4 5 5" xfId="10107"/>
    <cellStyle name="40% - Accent4 5 5 2" xfId="10108"/>
    <cellStyle name="40% - Accent4 5 6" xfId="10109"/>
    <cellStyle name="40% - Accent4 5 7" xfId="10110"/>
    <cellStyle name="40% - Accent4 50" xfId="10111"/>
    <cellStyle name="40% - Accent4 51" xfId="10112"/>
    <cellStyle name="40% - Accent4 52" xfId="10113"/>
    <cellStyle name="40% - Accent4 53" xfId="10114"/>
    <cellStyle name="40% - Accent4 54" xfId="10115"/>
    <cellStyle name="40% - Accent4 55" xfId="10116"/>
    <cellStyle name="40% - Accent4 56" xfId="10117"/>
    <cellStyle name="40% - Accent4 57" xfId="10118"/>
    <cellStyle name="40% - Accent4 58" xfId="10119"/>
    <cellStyle name="40% - Accent4 59" xfId="10120"/>
    <cellStyle name="40% - Accent4 6" xfId="10121"/>
    <cellStyle name="40% - Accent4 6 2" xfId="10122"/>
    <cellStyle name="40% - Accent4 6 2 2" xfId="10123"/>
    <cellStyle name="40% - Accent4 6 2 2 2" xfId="10124"/>
    <cellStyle name="40% - Accent4 6 2 3" xfId="10125"/>
    <cellStyle name="40% - Accent4 6 3" xfId="10126"/>
    <cellStyle name="40% - Accent4 6 3 2" xfId="10127"/>
    <cellStyle name="40% - Accent4 6 3 2 2" xfId="10128"/>
    <cellStyle name="40% - Accent4 6 3 3" xfId="10129"/>
    <cellStyle name="40% - Accent4 6 4" xfId="10130"/>
    <cellStyle name="40% - Accent4 6 4 2" xfId="10131"/>
    <cellStyle name="40% - Accent4 6 4 2 2" xfId="10132"/>
    <cellStyle name="40% - Accent4 6 4 3" xfId="10133"/>
    <cellStyle name="40% - Accent4 6 5" xfId="10134"/>
    <cellStyle name="40% - Accent4 6 5 2" xfId="10135"/>
    <cellStyle name="40% - Accent4 6 6" xfId="10136"/>
    <cellStyle name="40% - Accent4 60" xfId="10137"/>
    <cellStyle name="40% - Accent4 61" xfId="10138"/>
    <cellStyle name="40% - Accent4 62" xfId="10139"/>
    <cellStyle name="40% - Accent4 63" xfId="10140"/>
    <cellStyle name="40% - Accent4 64" xfId="10141"/>
    <cellStyle name="40% - Accent4 65" xfId="10142"/>
    <cellStyle name="40% - Accent4 66" xfId="10143"/>
    <cellStyle name="40% - Accent4 67" xfId="10144"/>
    <cellStyle name="40% - Accent4 68" xfId="10145"/>
    <cellStyle name="40% - Accent4 69" xfId="10146"/>
    <cellStyle name="40% - Accent4 7" xfId="10147"/>
    <cellStyle name="40% - Accent4 7 2" xfId="10148"/>
    <cellStyle name="40% - Accent4 7 2 2" xfId="10149"/>
    <cellStyle name="40% - Accent4 7 3" xfId="10150"/>
    <cellStyle name="40% - Accent4 7 4" xfId="10151"/>
    <cellStyle name="40% - Accent4 70" xfId="10152"/>
    <cellStyle name="40% - Accent4 71" xfId="10153"/>
    <cellStyle name="40% - Accent4 72" xfId="10154"/>
    <cellStyle name="40% - Accent4 73" xfId="10155"/>
    <cellStyle name="40% - Accent4 74" xfId="10156"/>
    <cellStyle name="40% - Accent4 75" xfId="10157"/>
    <cellStyle name="40% - Accent4 76" xfId="10158"/>
    <cellStyle name="40% - Accent4 77" xfId="10159"/>
    <cellStyle name="40% - Accent4 78" xfId="10160"/>
    <cellStyle name="40% - Accent4 79" xfId="10161"/>
    <cellStyle name="40% - Accent4 8" xfId="10162"/>
    <cellStyle name="40% - Accent4 8 2" xfId="10163"/>
    <cellStyle name="40% - Accent4 8 2 2" xfId="10164"/>
    <cellStyle name="40% - Accent4 8 3" xfId="10165"/>
    <cellStyle name="40% - Accent4 8 4" xfId="10166"/>
    <cellStyle name="40% - Accent4 80" xfId="10167"/>
    <cellStyle name="40% - Accent4 81" xfId="10168"/>
    <cellStyle name="40% - Accent4 82" xfId="10169"/>
    <cellStyle name="40% - Accent4 83" xfId="10170"/>
    <cellStyle name="40% - Accent4 84" xfId="10171"/>
    <cellStyle name="40% - Accent4 85" xfId="10172"/>
    <cellStyle name="40% - Accent4 86" xfId="10173"/>
    <cellStyle name="40% - Accent4 87" xfId="10174"/>
    <cellStyle name="40% - Accent4 88" xfId="10175"/>
    <cellStyle name="40% - Accent4 89" xfId="10176"/>
    <cellStyle name="40% - Accent4 9" xfId="10177"/>
    <cellStyle name="40% - Accent4 9 2" xfId="10178"/>
    <cellStyle name="40% - Accent4 9 2 2" xfId="10179"/>
    <cellStyle name="40% - Accent4 9 3" xfId="10180"/>
    <cellStyle name="40% - Accent4 9 4" xfId="10181"/>
    <cellStyle name="40% - Accent4 90" xfId="10182"/>
    <cellStyle name="40% - Accent4 91" xfId="10183"/>
    <cellStyle name="40% - Accent4 92" xfId="10184"/>
    <cellStyle name="40% - Accent4 93" xfId="10185"/>
    <cellStyle name="40% - Accent4 94" xfId="10186"/>
    <cellStyle name="40% - Accent4 95" xfId="10187"/>
    <cellStyle name="40% - Accent4 96" xfId="10188"/>
    <cellStyle name="40% - Accent4 97" xfId="10189"/>
    <cellStyle name="40% - Accent5 10" xfId="10190"/>
    <cellStyle name="40% - Accent5 10 2" xfId="10191"/>
    <cellStyle name="40% - Accent5 10 3" xfId="10192"/>
    <cellStyle name="40% - Accent5 10 4" xfId="10193"/>
    <cellStyle name="40% - Accent5 11" xfId="10194"/>
    <cellStyle name="40% - Accent5 11 2" xfId="10195"/>
    <cellStyle name="40% - Accent5 11 3" xfId="10196"/>
    <cellStyle name="40% - Accent5 11 4" xfId="10197"/>
    <cellStyle name="40% - Accent5 12" xfId="10198"/>
    <cellStyle name="40% - Accent5 12 2" xfId="10199"/>
    <cellStyle name="40% - Accent5 12 3" xfId="10200"/>
    <cellStyle name="40% - Accent5 12 4" xfId="10201"/>
    <cellStyle name="40% - Accent5 13" xfId="10202"/>
    <cellStyle name="40% - Accent5 14" xfId="10203"/>
    <cellStyle name="40% - Accent5 15" xfId="10204"/>
    <cellStyle name="40% - Accent5 16" xfId="10205"/>
    <cellStyle name="40% - Accent5 17" xfId="10206"/>
    <cellStyle name="40% - Accent5 18" xfId="10207"/>
    <cellStyle name="40% - Accent5 19" xfId="10208"/>
    <cellStyle name="40% - Accent5 2" xfId="10209"/>
    <cellStyle name="40% - Accent5 2 10" xfId="10210"/>
    <cellStyle name="40% - Accent5 2 10 2" xfId="10211"/>
    <cellStyle name="40% - Accent5 2 10 2 2" xfId="10212"/>
    <cellStyle name="40% - Accent5 2 10 2 2 2" xfId="10213"/>
    <cellStyle name="40% - Accent5 2 10 2 3" xfId="10214"/>
    <cellStyle name="40% - Accent5 2 10 3" xfId="10215"/>
    <cellStyle name="40% - Accent5 2 10 3 2" xfId="10216"/>
    <cellStyle name="40% - Accent5 2 10 4" xfId="10217"/>
    <cellStyle name="40% - Accent5 2 11" xfId="10218"/>
    <cellStyle name="40% - Accent5 2 11 2" xfId="10219"/>
    <cellStyle name="40% - Accent5 2 11 2 2" xfId="10220"/>
    <cellStyle name="40% - Accent5 2 11 3" xfId="10221"/>
    <cellStyle name="40% - Accent5 2 12" xfId="10222"/>
    <cellStyle name="40% - Accent5 2 12 2" xfId="10223"/>
    <cellStyle name="40% - Accent5 2 13" xfId="10224"/>
    <cellStyle name="40% - Accent5 2 14" xfId="10225"/>
    <cellStyle name="40% - Accent5 2 15" xfId="10226"/>
    <cellStyle name="40% - Accent5 2 2" xfId="10227"/>
    <cellStyle name="40% - Accent5 2 2 10" xfId="10228"/>
    <cellStyle name="40% - Accent5 2 2 10 2" xfId="10229"/>
    <cellStyle name="40% - Accent5 2 2 10 2 2" xfId="10230"/>
    <cellStyle name="40% - Accent5 2 2 10 3" xfId="10231"/>
    <cellStyle name="40% - Accent5 2 2 11" xfId="10232"/>
    <cellStyle name="40% - Accent5 2 2 11 2" xfId="10233"/>
    <cellStyle name="40% - Accent5 2 2 12" xfId="10234"/>
    <cellStyle name="40% - Accent5 2 2 2" xfId="10235"/>
    <cellStyle name="40% - Accent5 2 2 2 2" xfId="10236"/>
    <cellStyle name="40% - Accent5 2 2 2 2 2" xfId="10237"/>
    <cellStyle name="40% - Accent5 2 2 2 2 2 2" xfId="10238"/>
    <cellStyle name="40% - Accent5 2 2 2 2 2 2 2" xfId="10239"/>
    <cellStyle name="40% - Accent5 2 2 2 2 2 2 2 2" xfId="10240"/>
    <cellStyle name="40% - Accent5 2 2 2 2 2 2 3" xfId="10241"/>
    <cellStyle name="40% - Accent5 2 2 2 2 2 3" xfId="10242"/>
    <cellStyle name="40% - Accent5 2 2 2 2 2 3 2" xfId="10243"/>
    <cellStyle name="40% - Accent5 2 2 2 2 2 4" xfId="10244"/>
    <cellStyle name="40% - Accent5 2 2 2 2 3" xfId="10245"/>
    <cellStyle name="40% - Accent5 2 2 2 2 3 2" xfId="10246"/>
    <cellStyle name="40% - Accent5 2 2 2 2 3 2 2" xfId="10247"/>
    <cellStyle name="40% - Accent5 2 2 2 2 3 3" xfId="10248"/>
    <cellStyle name="40% - Accent5 2 2 2 2 4" xfId="10249"/>
    <cellStyle name="40% - Accent5 2 2 2 2 4 2" xfId="10250"/>
    <cellStyle name="40% - Accent5 2 2 2 2 5" xfId="10251"/>
    <cellStyle name="40% - Accent5 2 2 2 3" xfId="10252"/>
    <cellStyle name="40% - Accent5 2 2 2 3 2" xfId="10253"/>
    <cellStyle name="40% - Accent5 2 2 2 3 2 2" xfId="10254"/>
    <cellStyle name="40% - Accent5 2 2 2 3 2 2 2" xfId="10255"/>
    <cellStyle name="40% - Accent5 2 2 2 3 2 2 2 2" xfId="10256"/>
    <cellStyle name="40% - Accent5 2 2 2 3 2 2 3" xfId="10257"/>
    <cellStyle name="40% - Accent5 2 2 2 3 2 3" xfId="10258"/>
    <cellStyle name="40% - Accent5 2 2 2 3 2 3 2" xfId="10259"/>
    <cellStyle name="40% - Accent5 2 2 2 3 2 4" xfId="10260"/>
    <cellStyle name="40% - Accent5 2 2 2 3 3" xfId="10261"/>
    <cellStyle name="40% - Accent5 2 2 2 3 3 2" xfId="10262"/>
    <cellStyle name="40% - Accent5 2 2 2 3 3 2 2" xfId="10263"/>
    <cellStyle name="40% - Accent5 2 2 2 3 3 3" xfId="10264"/>
    <cellStyle name="40% - Accent5 2 2 2 3 4" xfId="10265"/>
    <cellStyle name="40% - Accent5 2 2 2 3 4 2" xfId="10266"/>
    <cellStyle name="40% - Accent5 2 2 2 3 5" xfId="10267"/>
    <cellStyle name="40% - Accent5 2 2 2 4" xfId="10268"/>
    <cellStyle name="40% - Accent5 2 2 2 4 2" xfId="10269"/>
    <cellStyle name="40% - Accent5 2 2 2 4 2 2" xfId="10270"/>
    <cellStyle name="40% - Accent5 2 2 2 4 2 2 2" xfId="10271"/>
    <cellStyle name="40% - Accent5 2 2 2 4 2 2 2 2" xfId="10272"/>
    <cellStyle name="40% - Accent5 2 2 2 4 2 2 3" xfId="10273"/>
    <cellStyle name="40% - Accent5 2 2 2 4 2 3" xfId="10274"/>
    <cellStyle name="40% - Accent5 2 2 2 4 2 3 2" xfId="10275"/>
    <cellStyle name="40% - Accent5 2 2 2 4 2 4" xfId="10276"/>
    <cellStyle name="40% - Accent5 2 2 2 4 3" xfId="10277"/>
    <cellStyle name="40% - Accent5 2 2 2 4 3 2" xfId="10278"/>
    <cellStyle name="40% - Accent5 2 2 2 4 3 2 2" xfId="10279"/>
    <cellStyle name="40% - Accent5 2 2 2 4 3 3" xfId="10280"/>
    <cellStyle name="40% - Accent5 2 2 2 4 4" xfId="10281"/>
    <cellStyle name="40% - Accent5 2 2 2 4 4 2" xfId="10282"/>
    <cellStyle name="40% - Accent5 2 2 2 4 5" xfId="10283"/>
    <cellStyle name="40% - Accent5 2 2 2 5" xfId="10284"/>
    <cellStyle name="40% - Accent5 2 2 2 5 2" xfId="10285"/>
    <cellStyle name="40% - Accent5 2 2 2 5 2 2" xfId="10286"/>
    <cellStyle name="40% - Accent5 2 2 2 5 2 2 2" xfId="10287"/>
    <cellStyle name="40% - Accent5 2 2 2 5 2 3" xfId="10288"/>
    <cellStyle name="40% - Accent5 2 2 2 5 3" xfId="10289"/>
    <cellStyle name="40% - Accent5 2 2 2 5 3 2" xfId="10290"/>
    <cellStyle name="40% - Accent5 2 2 2 5 4" xfId="10291"/>
    <cellStyle name="40% - Accent5 2 2 2 6" xfId="10292"/>
    <cellStyle name="40% - Accent5 2 2 2 6 2" xfId="10293"/>
    <cellStyle name="40% - Accent5 2 2 2 6 2 2" xfId="10294"/>
    <cellStyle name="40% - Accent5 2 2 2 6 3" xfId="10295"/>
    <cellStyle name="40% - Accent5 2 2 2 7" xfId="10296"/>
    <cellStyle name="40% - Accent5 2 2 2 7 2" xfId="10297"/>
    <cellStyle name="40% - Accent5 2 2 2 8" xfId="10298"/>
    <cellStyle name="40% - Accent5 2 2 3" xfId="10299"/>
    <cellStyle name="40% - Accent5 2 2 3 2" xfId="10300"/>
    <cellStyle name="40% - Accent5 2 2 3 2 2" xfId="10301"/>
    <cellStyle name="40% - Accent5 2 2 3 2 2 2" xfId="10302"/>
    <cellStyle name="40% - Accent5 2 2 3 2 2 2 2" xfId="10303"/>
    <cellStyle name="40% - Accent5 2 2 3 2 2 2 2 2" xfId="10304"/>
    <cellStyle name="40% - Accent5 2 2 3 2 2 2 3" xfId="10305"/>
    <cellStyle name="40% - Accent5 2 2 3 2 2 3" xfId="10306"/>
    <cellStyle name="40% - Accent5 2 2 3 2 2 3 2" xfId="10307"/>
    <cellStyle name="40% - Accent5 2 2 3 2 2 4" xfId="10308"/>
    <cellStyle name="40% - Accent5 2 2 3 2 3" xfId="10309"/>
    <cellStyle name="40% - Accent5 2 2 3 2 3 2" xfId="10310"/>
    <cellStyle name="40% - Accent5 2 2 3 2 3 2 2" xfId="10311"/>
    <cellStyle name="40% - Accent5 2 2 3 2 3 3" xfId="10312"/>
    <cellStyle name="40% - Accent5 2 2 3 2 4" xfId="10313"/>
    <cellStyle name="40% - Accent5 2 2 3 2 4 2" xfId="10314"/>
    <cellStyle name="40% - Accent5 2 2 3 2 5" xfId="10315"/>
    <cellStyle name="40% - Accent5 2 2 3 3" xfId="10316"/>
    <cellStyle name="40% - Accent5 2 2 3 3 2" xfId="10317"/>
    <cellStyle name="40% - Accent5 2 2 3 3 2 2" xfId="10318"/>
    <cellStyle name="40% - Accent5 2 2 3 3 2 2 2" xfId="10319"/>
    <cellStyle name="40% - Accent5 2 2 3 3 2 2 2 2" xfId="10320"/>
    <cellStyle name="40% - Accent5 2 2 3 3 2 2 3" xfId="10321"/>
    <cellStyle name="40% - Accent5 2 2 3 3 2 3" xfId="10322"/>
    <cellStyle name="40% - Accent5 2 2 3 3 2 3 2" xfId="10323"/>
    <cellStyle name="40% - Accent5 2 2 3 3 2 4" xfId="10324"/>
    <cellStyle name="40% - Accent5 2 2 3 3 3" xfId="10325"/>
    <cellStyle name="40% - Accent5 2 2 3 3 3 2" xfId="10326"/>
    <cellStyle name="40% - Accent5 2 2 3 3 3 2 2" xfId="10327"/>
    <cellStyle name="40% - Accent5 2 2 3 3 3 3" xfId="10328"/>
    <cellStyle name="40% - Accent5 2 2 3 3 4" xfId="10329"/>
    <cellStyle name="40% - Accent5 2 2 3 3 4 2" xfId="10330"/>
    <cellStyle name="40% - Accent5 2 2 3 3 5" xfId="10331"/>
    <cellStyle name="40% - Accent5 2 2 3 4" xfId="10332"/>
    <cellStyle name="40% - Accent5 2 2 3 4 2" xfId="10333"/>
    <cellStyle name="40% - Accent5 2 2 3 4 2 2" xfId="10334"/>
    <cellStyle name="40% - Accent5 2 2 3 4 2 2 2" xfId="10335"/>
    <cellStyle name="40% - Accent5 2 2 3 4 2 2 2 2" xfId="10336"/>
    <cellStyle name="40% - Accent5 2 2 3 4 2 2 3" xfId="10337"/>
    <cellStyle name="40% - Accent5 2 2 3 4 2 3" xfId="10338"/>
    <cellStyle name="40% - Accent5 2 2 3 4 2 3 2" xfId="10339"/>
    <cellStyle name="40% - Accent5 2 2 3 4 2 4" xfId="10340"/>
    <cellStyle name="40% - Accent5 2 2 3 4 3" xfId="10341"/>
    <cellStyle name="40% - Accent5 2 2 3 4 3 2" xfId="10342"/>
    <cellStyle name="40% - Accent5 2 2 3 4 3 2 2" xfId="10343"/>
    <cellStyle name="40% - Accent5 2 2 3 4 3 3" xfId="10344"/>
    <cellStyle name="40% - Accent5 2 2 3 4 4" xfId="10345"/>
    <cellStyle name="40% - Accent5 2 2 3 4 4 2" xfId="10346"/>
    <cellStyle name="40% - Accent5 2 2 3 4 5" xfId="10347"/>
    <cellStyle name="40% - Accent5 2 2 3 5" xfId="10348"/>
    <cellStyle name="40% - Accent5 2 2 3 5 2" xfId="10349"/>
    <cellStyle name="40% - Accent5 2 2 3 5 2 2" xfId="10350"/>
    <cellStyle name="40% - Accent5 2 2 3 5 2 2 2" xfId="10351"/>
    <cellStyle name="40% - Accent5 2 2 3 5 2 3" xfId="10352"/>
    <cellStyle name="40% - Accent5 2 2 3 5 3" xfId="10353"/>
    <cellStyle name="40% - Accent5 2 2 3 5 3 2" xfId="10354"/>
    <cellStyle name="40% - Accent5 2 2 3 5 4" xfId="10355"/>
    <cellStyle name="40% - Accent5 2 2 3 6" xfId="10356"/>
    <cellStyle name="40% - Accent5 2 2 3 6 2" xfId="10357"/>
    <cellStyle name="40% - Accent5 2 2 3 6 2 2" xfId="10358"/>
    <cellStyle name="40% - Accent5 2 2 3 6 3" xfId="10359"/>
    <cellStyle name="40% - Accent5 2 2 3 7" xfId="10360"/>
    <cellStyle name="40% - Accent5 2 2 3 7 2" xfId="10361"/>
    <cellStyle name="40% - Accent5 2 2 3 8" xfId="10362"/>
    <cellStyle name="40% - Accent5 2 2 4" xfId="10363"/>
    <cellStyle name="40% - Accent5 2 2 4 2" xfId="10364"/>
    <cellStyle name="40% - Accent5 2 2 4 2 2" xfId="10365"/>
    <cellStyle name="40% - Accent5 2 2 4 2 2 2" xfId="10366"/>
    <cellStyle name="40% - Accent5 2 2 4 2 2 2 2" xfId="10367"/>
    <cellStyle name="40% - Accent5 2 2 4 2 2 2 2 2" xfId="10368"/>
    <cellStyle name="40% - Accent5 2 2 4 2 2 2 3" xfId="10369"/>
    <cellStyle name="40% - Accent5 2 2 4 2 2 3" xfId="10370"/>
    <cellStyle name="40% - Accent5 2 2 4 2 2 3 2" xfId="10371"/>
    <cellStyle name="40% - Accent5 2 2 4 2 2 4" xfId="10372"/>
    <cellStyle name="40% - Accent5 2 2 4 2 3" xfId="10373"/>
    <cellStyle name="40% - Accent5 2 2 4 2 3 2" xfId="10374"/>
    <cellStyle name="40% - Accent5 2 2 4 2 3 2 2" xfId="10375"/>
    <cellStyle name="40% - Accent5 2 2 4 2 3 3" xfId="10376"/>
    <cellStyle name="40% - Accent5 2 2 4 2 4" xfId="10377"/>
    <cellStyle name="40% - Accent5 2 2 4 2 4 2" xfId="10378"/>
    <cellStyle name="40% - Accent5 2 2 4 2 5" xfId="10379"/>
    <cellStyle name="40% - Accent5 2 2 4 3" xfId="10380"/>
    <cellStyle name="40% - Accent5 2 2 4 3 2" xfId="10381"/>
    <cellStyle name="40% - Accent5 2 2 4 3 2 2" xfId="10382"/>
    <cellStyle name="40% - Accent5 2 2 4 3 2 2 2" xfId="10383"/>
    <cellStyle name="40% - Accent5 2 2 4 3 2 2 2 2" xfId="10384"/>
    <cellStyle name="40% - Accent5 2 2 4 3 2 2 3" xfId="10385"/>
    <cellStyle name="40% - Accent5 2 2 4 3 2 3" xfId="10386"/>
    <cellStyle name="40% - Accent5 2 2 4 3 2 3 2" xfId="10387"/>
    <cellStyle name="40% - Accent5 2 2 4 3 2 4" xfId="10388"/>
    <cellStyle name="40% - Accent5 2 2 4 3 3" xfId="10389"/>
    <cellStyle name="40% - Accent5 2 2 4 3 3 2" xfId="10390"/>
    <cellStyle name="40% - Accent5 2 2 4 3 3 2 2" xfId="10391"/>
    <cellStyle name="40% - Accent5 2 2 4 3 3 3" xfId="10392"/>
    <cellStyle name="40% - Accent5 2 2 4 3 4" xfId="10393"/>
    <cellStyle name="40% - Accent5 2 2 4 3 4 2" xfId="10394"/>
    <cellStyle name="40% - Accent5 2 2 4 3 5" xfId="10395"/>
    <cellStyle name="40% - Accent5 2 2 4 4" xfId="10396"/>
    <cellStyle name="40% - Accent5 2 2 4 4 2" xfId="10397"/>
    <cellStyle name="40% - Accent5 2 2 4 4 2 2" xfId="10398"/>
    <cellStyle name="40% - Accent5 2 2 4 4 2 2 2" xfId="10399"/>
    <cellStyle name="40% - Accent5 2 2 4 4 2 2 2 2" xfId="10400"/>
    <cellStyle name="40% - Accent5 2 2 4 4 2 2 3" xfId="10401"/>
    <cellStyle name="40% - Accent5 2 2 4 4 2 3" xfId="10402"/>
    <cellStyle name="40% - Accent5 2 2 4 4 2 3 2" xfId="10403"/>
    <cellStyle name="40% - Accent5 2 2 4 4 2 4" xfId="10404"/>
    <cellStyle name="40% - Accent5 2 2 4 4 3" xfId="10405"/>
    <cellStyle name="40% - Accent5 2 2 4 4 3 2" xfId="10406"/>
    <cellStyle name="40% - Accent5 2 2 4 4 3 2 2" xfId="10407"/>
    <cellStyle name="40% - Accent5 2 2 4 4 3 3" xfId="10408"/>
    <cellStyle name="40% - Accent5 2 2 4 4 4" xfId="10409"/>
    <cellStyle name="40% - Accent5 2 2 4 4 4 2" xfId="10410"/>
    <cellStyle name="40% - Accent5 2 2 4 4 5" xfId="10411"/>
    <cellStyle name="40% - Accent5 2 2 4 5" xfId="10412"/>
    <cellStyle name="40% - Accent5 2 2 4 5 2" xfId="10413"/>
    <cellStyle name="40% - Accent5 2 2 4 5 2 2" xfId="10414"/>
    <cellStyle name="40% - Accent5 2 2 4 5 2 2 2" xfId="10415"/>
    <cellStyle name="40% - Accent5 2 2 4 5 2 3" xfId="10416"/>
    <cellStyle name="40% - Accent5 2 2 4 5 3" xfId="10417"/>
    <cellStyle name="40% - Accent5 2 2 4 5 3 2" xfId="10418"/>
    <cellStyle name="40% - Accent5 2 2 4 5 4" xfId="10419"/>
    <cellStyle name="40% - Accent5 2 2 4 6" xfId="10420"/>
    <cellStyle name="40% - Accent5 2 2 4 6 2" xfId="10421"/>
    <cellStyle name="40% - Accent5 2 2 4 6 2 2" xfId="10422"/>
    <cellStyle name="40% - Accent5 2 2 4 6 3" xfId="10423"/>
    <cellStyle name="40% - Accent5 2 2 4 7" xfId="10424"/>
    <cellStyle name="40% - Accent5 2 2 4 7 2" xfId="10425"/>
    <cellStyle name="40% - Accent5 2 2 4 8" xfId="10426"/>
    <cellStyle name="40% - Accent5 2 2 5" xfId="10427"/>
    <cellStyle name="40% - Accent5 2 2 5 2" xfId="10428"/>
    <cellStyle name="40% - Accent5 2 2 5 2 2" xfId="10429"/>
    <cellStyle name="40% - Accent5 2 2 5 2 2 2" xfId="10430"/>
    <cellStyle name="40% - Accent5 2 2 5 2 2 2 2" xfId="10431"/>
    <cellStyle name="40% - Accent5 2 2 5 2 2 2 2 2" xfId="10432"/>
    <cellStyle name="40% - Accent5 2 2 5 2 2 2 3" xfId="10433"/>
    <cellStyle name="40% - Accent5 2 2 5 2 2 3" xfId="10434"/>
    <cellStyle name="40% - Accent5 2 2 5 2 2 3 2" xfId="10435"/>
    <cellStyle name="40% - Accent5 2 2 5 2 2 4" xfId="10436"/>
    <cellStyle name="40% - Accent5 2 2 5 2 3" xfId="10437"/>
    <cellStyle name="40% - Accent5 2 2 5 2 3 2" xfId="10438"/>
    <cellStyle name="40% - Accent5 2 2 5 2 3 2 2" xfId="10439"/>
    <cellStyle name="40% - Accent5 2 2 5 2 3 3" xfId="10440"/>
    <cellStyle name="40% - Accent5 2 2 5 2 4" xfId="10441"/>
    <cellStyle name="40% - Accent5 2 2 5 2 4 2" xfId="10442"/>
    <cellStyle name="40% - Accent5 2 2 5 2 5" xfId="10443"/>
    <cellStyle name="40% - Accent5 2 2 5 3" xfId="10444"/>
    <cellStyle name="40% - Accent5 2 2 5 3 2" xfId="10445"/>
    <cellStyle name="40% - Accent5 2 2 5 3 2 2" xfId="10446"/>
    <cellStyle name="40% - Accent5 2 2 5 3 2 2 2" xfId="10447"/>
    <cellStyle name="40% - Accent5 2 2 5 3 2 2 2 2" xfId="10448"/>
    <cellStyle name="40% - Accent5 2 2 5 3 2 2 3" xfId="10449"/>
    <cellStyle name="40% - Accent5 2 2 5 3 2 3" xfId="10450"/>
    <cellStyle name="40% - Accent5 2 2 5 3 2 3 2" xfId="10451"/>
    <cellStyle name="40% - Accent5 2 2 5 3 2 4" xfId="10452"/>
    <cellStyle name="40% - Accent5 2 2 5 3 3" xfId="10453"/>
    <cellStyle name="40% - Accent5 2 2 5 3 3 2" xfId="10454"/>
    <cellStyle name="40% - Accent5 2 2 5 3 3 2 2" xfId="10455"/>
    <cellStyle name="40% - Accent5 2 2 5 3 3 3" xfId="10456"/>
    <cellStyle name="40% - Accent5 2 2 5 3 4" xfId="10457"/>
    <cellStyle name="40% - Accent5 2 2 5 3 4 2" xfId="10458"/>
    <cellStyle name="40% - Accent5 2 2 5 3 5" xfId="10459"/>
    <cellStyle name="40% - Accent5 2 2 5 4" xfId="10460"/>
    <cellStyle name="40% - Accent5 2 2 5 4 2" xfId="10461"/>
    <cellStyle name="40% - Accent5 2 2 5 4 2 2" xfId="10462"/>
    <cellStyle name="40% - Accent5 2 2 5 4 2 2 2" xfId="10463"/>
    <cellStyle name="40% - Accent5 2 2 5 4 2 2 2 2" xfId="10464"/>
    <cellStyle name="40% - Accent5 2 2 5 4 2 2 3" xfId="10465"/>
    <cellStyle name="40% - Accent5 2 2 5 4 2 3" xfId="10466"/>
    <cellStyle name="40% - Accent5 2 2 5 4 2 3 2" xfId="10467"/>
    <cellStyle name="40% - Accent5 2 2 5 4 2 4" xfId="10468"/>
    <cellStyle name="40% - Accent5 2 2 5 4 3" xfId="10469"/>
    <cellStyle name="40% - Accent5 2 2 5 4 3 2" xfId="10470"/>
    <cellStyle name="40% - Accent5 2 2 5 4 3 2 2" xfId="10471"/>
    <cellStyle name="40% - Accent5 2 2 5 4 3 3" xfId="10472"/>
    <cellStyle name="40% - Accent5 2 2 5 4 4" xfId="10473"/>
    <cellStyle name="40% - Accent5 2 2 5 4 4 2" xfId="10474"/>
    <cellStyle name="40% - Accent5 2 2 5 4 5" xfId="10475"/>
    <cellStyle name="40% - Accent5 2 2 5 5" xfId="10476"/>
    <cellStyle name="40% - Accent5 2 2 5 5 2" xfId="10477"/>
    <cellStyle name="40% - Accent5 2 2 5 5 2 2" xfId="10478"/>
    <cellStyle name="40% - Accent5 2 2 5 5 2 2 2" xfId="10479"/>
    <cellStyle name="40% - Accent5 2 2 5 5 2 3" xfId="10480"/>
    <cellStyle name="40% - Accent5 2 2 5 5 3" xfId="10481"/>
    <cellStyle name="40% - Accent5 2 2 5 5 3 2" xfId="10482"/>
    <cellStyle name="40% - Accent5 2 2 5 5 4" xfId="10483"/>
    <cellStyle name="40% - Accent5 2 2 5 6" xfId="10484"/>
    <cellStyle name="40% - Accent5 2 2 5 6 2" xfId="10485"/>
    <cellStyle name="40% - Accent5 2 2 5 6 2 2" xfId="10486"/>
    <cellStyle name="40% - Accent5 2 2 5 6 3" xfId="10487"/>
    <cellStyle name="40% - Accent5 2 2 5 7" xfId="10488"/>
    <cellStyle name="40% - Accent5 2 2 5 7 2" xfId="10489"/>
    <cellStyle name="40% - Accent5 2 2 5 8" xfId="10490"/>
    <cellStyle name="40% - Accent5 2 2 6" xfId="10491"/>
    <cellStyle name="40% - Accent5 2 2 6 2" xfId="10492"/>
    <cellStyle name="40% - Accent5 2 2 6 2 2" xfId="10493"/>
    <cellStyle name="40% - Accent5 2 2 6 2 2 2" xfId="10494"/>
    <cellStyle name="40% - Accent5 2 2 6 2 2 2 2" xfId="10495"/>
    <cellStyle name="40% - Accent5 2 2 6 2 2 3" xfId="10496"/>
    <cellStyle name="40% - Accent5 2 2 6 2 3" xfId="10497"/>
    <cellStyle name="40% - Accent5 2 2 6 2 3 2" xfId="10498"/>
    <cellStyle name="40% - Accent5 2 2 6 2 4" xfId="10499"/>
    <cellStyle name="40% - Accent5 2 2 6 3" xfId="10500"/>
    <cellStyle name="40% - Accent5 2 2 6 3 2" xfId="10501"/>
    <cellStyle name="40% - Accent5 2 2 6 3 2 2" xfId="10502"/>
    <cellStyle name="40% - Accent5 2 2 6 3 3" xfId="10503"/>
    <cellStyle name="40% - Accent5 2 2 6 4" xfId="10504"/>
    <cellStyle name="40% - Accent5 2 2 6 4 2" xfId="10505"/>
    <cellStyle name="40% - Accent5 2 2 6 5" xfId="10506"/>
    <cellStyle name="40% - Accent5 2 2 7" xfId="10507"/>
    <cellStyle name="40% - Accent5 2 2 7 2" xfId="10508"/>
    <cellStyle name="40% - Accent5 2 2 7 2 2" xfId="10509"/>
    <cellStyle name="40% - Accent5 2 2 7 2 2 2" xfId="10510"/>
    <cellStyle name="40% - Accent5 2 2 7 2 2 2 2" xfId="10511"/>
    <cellStyle name="40% - Accent5 2 2 7 2 2 3" xfId="10512"/>
    <cellStyle name="40% - Accent5 2 2 7 2 3" xfId="10513"/>
    <cellStyle name="40% - Accent5 2 2 7 2 3 2" xfId="10514"/>
    <cellStyle name="40% - Accent5 2 2 7 2 4" xfId="10515"/>
    <cellStyle name="40% - Accent5 2 2 7 3" xfId="10516"/>
    <cellStyle name="40% - Accent5 2 2 7 3 2" xfId="10517"/>
    <cellStyle name="40% - Accent5 2 2 7 3 2 2" xfId="10518"/>
    <cellStyle name="40% - Accent5 2 2 7 3 3" xfId="10519"/>
    <cellStyle name="40% - Accent5 2 2 7 4" xfId="10520"/>
    <cellStyle name="40% - Accent5 2 2 7 4 2" xfId="10521"/>
    <cellStyle name="40% - Accent5 2 2 7 5" xfId="10522"/>
    <cellStyle name="40% - Accent5 2 2 8" xfId="10523"/>
    <cellStyle name="40% - Accent5 2 2 8 2" xfId="10524"/>
    <cellStyle name="40% - Accent5 2 2 8 2 2" xfId="10525"/>
    <cellStyle name="40% - Accent5 2 2 8 2 2 2" xfId="10526"/>
    <cellStyle name="40% - Accent5 2 2 8 2 2 2 2" xfId="10527"/>
    <cellStyle name="40% - Accent5 2 2 8 2 2 3" xfId="10528"/>
    <cellStyle name="40% - Accent5 2 2 8 2 3" xfId="10529"/>
    <cellStyle name="40% - Accent5 2 2 8 2 3 2" xfId="10530"/>
    <cellStyle name="40% - Accent5 2 2 8 2 4" xfId="10531"/>
    <cellStyle name="40% - Accent5 2 2 8 3" xfId="10532"/>
    <cellStyle name="40% - Accent5 2 2 8 3 2" xfId="10533"/>
    <cellStyle name="40% - Accent5 2 2 8 3 2 2" xfId="10534"/>
    <cellStyle name="40% - Accent5 2 2 8 3 3" xfId="10535"/>
    <cellStyle name="40% - Accent5 2 2 8 4" xfId="10536"/>
    <cellStyle name="40% - Accent5 2 2 8 4 2" xfId="10537"/>
    <cellStyle name="40% - Accent5 2 2 8 5" xfId="10538"/>
    <cellStyle name="40% - Accent5 2 2 9" xfId="10539"/>
    <cellStyle name="40% - Accent5 2 2 9 2" xfId="10540"/>
    <cellStyle name="40% - Accent5 2 2 9 2 2" xfId="10541"/>
    <cellStyle name="40% - Accent5 2 2 9 2 2 2" xfId="10542"/>
    <cellStyle name="40% - Accent5 2 2 9 2 3" xfId="10543"/>
    <cellStyle name="40% - Accent5 2 2 9 3" xfId="10544"/>
    <cellStyle name="40% - Accent5 2 2 9 3 2" xfId="10545"/>
    <cellStyle name="40% - Accent5 2 2 9 4" xfId="10546"/>
    <cellStyle name="40% - Accent5 2 3" xfId="10547"/>
    <cellStyle name="40% - Accent5 2 3 2" xfId="10548"/>
    <cellStyle name="40% - Accent5 2 3 2 2" xfId="10549"/>
    <cellStyle name="40% - Accent5 2 3 2 2 2" xfId="10550"/>
    <cellStyle name="40% - Accent5 2 3 2 2 2 2" xfId="10551"/>
    <cellStyle name="40% - Accent5 2 3 2 2 2 2 2" xfId="10552"/>
    <cellStyle name="40% - Accent5 2 3 2 2 2 3" xfId="10553"/>
    <cellStyle name="40% - Accent5 2 3 2 2 3" xfId="10554"/>
    <cellStyle name="40% - Accent5 2 3 2 2 3 2" xfId="10555"/>
    <cellStyle name="40% - Accent5 2 3 2 2 4" xfId="10556"/>
    <cellStyle name="40% - Accent5 2 3 2 3" xfId="10557"/>
    <cellStyle name="40% - Accent5 2 3 2 3 2" xfId="10558"/>
    <cellStyle name="40% - Accent5 2 3 2 3 2 2" xfId="10559"/>
    <cellStyle name="40% - Accent5 2 3 2 3 3" xfId="10560"/>
    <cellStyle name="40% - Accent5 2 3 2 4" xfId="10561"/>
    <cellStyle name="40% - Accent5 2 3 2 4 2" xfId="10562"/>
    <cellStyle name="40% - Accent5 2 3 2 5" xfId="10563"/>
    <cellStyle name="40% - Accent5 2 3 3" xfId="10564"/>
    <cellStyle name="40% - Accent5 2 3 3 2" xfId="10565"/>
    <cellStyle name="40% - Accent5 2 3 3 2 2" xfId="10566"/>
    <cellStyle name="40% - Accent5 2 3 3 2 2 2" xfId="10567"/>
    <cellStyle name="40% - Accent5 2 3 3 2 2 2 2" xfId="10568"/>
    <cellStyle name="40% - Accent5 2 3 3 2 2 3" xfId="10569"/>
    <cellStyle name="40% - Accent5 2 3 3 2 3" xfId="10570"/>
    <cellStyle name="40% - Accent5 2 3 3 2 3 2" xfId="10571"/>
    <cellStyle name="40% - Accent5 2 3 3 2 4" xfId="10572"/>
    <cellStyle name="40% - Accent5 2 3 3 3" xfId="10573"/>
    <cellStyle name="40% - Accent5 2 3 3 3 2" xfId="10574"/>
    <cellStyle name="40% - Accent5 2 3 3 3 2 2" xfId="10575"/>
    <cellStyle name="40% - Accent5 2 3 3 3 3" xfId="10576"/>
    <cellStyle name="40% - Accent5 2 3 3 4" xfId="10577"/>
    <cellStyle name="40% - Accent5 2 3 3 4 2" xfId="10578"/>
    <cellStyle name="40% - Accent5 2 3 3 5" xfId="10579"/>
    <cellStyle name="40% - Accent5 2 3 4" xfId="10580"/>
    <cellStyle name="40% - Accent5 2 3 4 2" xfId="10581"/>
    <cellStyle name="40% - Accent5 2 3 4 2 2" xfId="10582"/>
    <cellStyle name="40% - Accent5 2 3 4 2 2 2" xfId="10583"/>
    <cellStyle name="40% - Accent5 2 3 4 2 2 2 2" xfId="10584"/>
    <cellStyle name="40% - Accent5 2 3 4 2 2 3" xfId="10585"/>
    <cellStyle name="40% - Accent5 2 3 4 2 3" xfId="10586"/>
    <cellStyle name="40% - Accent5 2 3 4 2 3 2" xfId="10587"/>
    <cellStyle name="40% - Accent5 2 3 4 2 4" xfId="10588"/>
    <cellStyle name="40% - Accent5 2 3 4 3" xfId="10589"/>
    <cellStyle name="40% - Accent5 2 3 4 3 2" xfId="10590"/>
    <cellStyle name="40% - Accent5 2 3 4 3 2 2" xfId="10591"/>
    <cellStyle name="40% - Accent5 2 3 4 3 3" xfId="10592"/>
    <cellStyle name="40% - Accent5 2 3 4 4" xfId="10593"/>
    <cellStyle name="40% - Accent5 2 3 4 4 2" xfId="10594"/>
    <cellStyle name="40% - Accent5 2 3 4 5" xfId="10595"/>
    <cellStyle name="40% - Accent5 2 3 5" xfId="10596"/>
    <cellStyle name="40% - Accent5 2 3 5 2" xfId="10597"/>
    <cellStyle name="40% - Accent5 2 3 5 2 2" xfId="10598"/>
    <cellStyle name="40% - Accent5 2 3 5 2 2 2" xfId="10599"/>
    <cellStyle name="40% - Accent5 2 3 5 2 3" xfId="10600"/>
    <cellStyle name="40% - Accent5 2 3 5 3" xfId="10601"/>
    <cellStyle name="40% - Accent5 2 3 5 3 2" xfId="10602"/>
    <cellStyle name="40% - Accent5 2 3 5 4" xfId="10603"/>
    <cellStyle name="40% - Accent5 2 3 6" xfId="10604"/>
    <cellStyle name="40% - Accent5 2 3 6 2" xfId="10605"/>
    <cellStyle name="40% - Accent5 2 3 6 2 2" xfId="10606"/>
    <cellStyle name="40% - Accent5 2 3 6 3" xfId="10607"/>
    <cellStyle name="40% - Accent5 2 3 7" xfId="10608"/>
    <cellStyle name="40% - Accent5 2 3 7 2" xfId="10609"/>
    <cellStyle name="40% - Accent5 2 3 8" xfId="10610"/>
    <cellStyle name="40% - Accent5 2 4" xfId="10611"/>
    <cellStyle name="40% - Accent5 2 4 2" xfId="10612"/>
    <cellStyle name="40% - Accent5 2 4 2 2" xfId="10613"/>
    <cellStyle name="40% - Accent5 2 4 2 2 2" xfId="10614"/>
    <cellStyle name="40% - Accent5 2 4 2 2 2 2" xfId="10615"/>
    <cellStyle name="40% - Accent5 2 4 2 2 2 2 2" xfId="10616"/>
    <cellStyle name="40% - Accent5 2 4 2 2 2 3" xfId="10617"/>
    <cellStyle name="40% - Accent5 2 4 2 2 3" xfId="10618"/>
    <cellStyle name="40% - Accent5 2 4 2 2 3 2" xfId="10619"/>
    <cellStyle name="40% - Accent5 2 4 2 2 4" xfId="10620"/>
    <cellStyle name="40% - Accent5 2 4 2 3" xfId="10621"/>
    <cellStyle name="40% - Accent5 2 4 2 3 2" xfId="10622"/>
    <cellStyle name="40% - Accent5 2 4 2 3 2 2" xfId="10623"/>
    <cellStyle name="40% - Accent5 2 4 2 3 3" xfId="10624"/>
    <cellStyle name="40% - Accent5 2 4 2 4" xfId="10625"/>
    <cellStyle name="40% - Accent5 2 4 2 4 2" xfId="10626"/>
    <cellStyle name="40% - Accent5 2 4 2 5" xfId="10627"/>
    <cellStyle name="40% - Accent5 2 4 3" xfId="10628"/>
    <cellStyle name="40% - Accent5 2 4 3 2" xfId="10629"/>
    <cellStyle name="40% - Accent5 2 4 3 2 2" xfId="10630"/>
    <cellStyle name="40% - Accent5 2 4 3 2 2 2" xfId="10631"/>
    <cellStyle name="40% - Accent5 2 4 3 2 2 2 2" xfId="10632"/>
    <cellStyle name="40% - Accent5 2 4 3 2 2 3" xfId="10633"/>
    <cellStyle name="40% - Accent5 2 4 3 2 3" xfId="10634"/>
    <cellStyle name="40% - Accent5 2 4 3 2 3 2" xfId="10635"/>
    <cellStyle name="40% - Accent5 2 4 3 2 4" xfId="10636"/>
    <cellStyle name="40% - Accent5 2 4 3 3" xfId="10637"/>
    <cellStyle name="40% - Accent5 2 4 3 3 2" xfId="10638"/>
    <cellStyle name="40% - Accent5 2 4 3 3 2 2" xfId="10639"/>
    <cellStyle name="40% - Accent5 2 4 3 3 3" xfId="10640"/>
    <cellStyle name="40% - Accent5 2 4 3 4" xfId="10641"/>
    <cellStyle name="40% - Accent5 2 4 3 4 2" xfId="10642"/>
    <cellStyle name="40% - Accent5 2 4 3 5" xfId="10643"/>
    <cellStyle name="40% - Accent5 2 4 4" xfId="10644"/>
    <cellStyle name="40% - Accent5 2 4 4 2" xfId="10645"/>
    <cellStyle name="40% - Accent5 2 4 4 2 2" xfId="10646"/>
    <cellStyle name="40% - Accent5 2 4 4 2 2 2" xfId="10647"/>
    <cellStyle name="40% - Accent5 2 4 4 2 2 2 2" xfId="10648"/>
    <cellStyle name="40% - Accent5 2 4 4 2 2 3" xfId="10649"/>
    <cellStyle name="40% - Accent5 2 4 4 2 3" xfId="10650"/>
    <cellStyle name="40% - Accent5 2 4 4 2 3 2" xfId="10651"/>
    <cellStyle name="40% - Accent5 2 4 4 2 4" xfId="10652"/>
    <cellStyle name="40% - Accent5 2 4 4 3" xfId="10653"/>
    <cellStyle name="40% - Accent5 2 4 4 3 2" xfId="10654"/>
    <cellStyle name="40% - Accent5 2 4 4 3 2 2" xfId="10655"/>
    <cellStyle name="40% - Accent5 2 4 4 3 3" xfId="10656"/>
    <cellStyle name="40% - Accent5 2 4 4 4" xfId="10657"/>
    <cellStyle name="40% - Accent5 2 4 4 4 2" xfId="10658"/>
    <cellStyle name="40% - Accent5 2 4 4 5" xfId="10659"/>
    <cellStyle name="40% - Accent5 2 4 5" xfId="10660"/>
    <cellStyle name="40% - Accent5 2 4 5 2" xfId="10661"/>
    <cellStyle name="40% - Accent5 2 4 5 2 2" xfId="10662"/>
    <cellStyle name="40% - Accent5 2 4 5 2 2 2" xfId="10663"/>
    <cellStyle name="40% - Accent5 2 4 5 2 3" xfId="10664"/>
    <cellStyle name="40% - Accent5 2 4 5 3" xfId="10665"/>
    <cellStyle name="40% - Accent5 2 4 5 3 2" xfId="10666"/>
    <cellStyle name="40% - Accent5 2 4 5 4" xfId="10667"/>
    <cellStyle name="40% - Accent5 2 4 6" xfId="10668"/>
    <cellStyle name="40% - Accent5 2 4 6 2" xfId="10669"/>
    <cellStyle name="40% - Accent5 2 4 6 2 2" xfId="10670"/>
    <cellStyle name="40% - Accent5 2 4 6 3" xfId="10671"/>
    <cellStyle name="40% - Accent5 2 4 7" xfId="10672"/>
    <cellStyle name="40% - Accent5 2 4 7 2" xfId="10673"/>
    <cellStyle name="40% - Accent5 2 4 8" xfId="10674"/>
    <cellStyle name="40% - Accent5 2 5" xfId="10675"/>
    <cellStyle name="40% - Accent5 2 5 2" xfId="10676"/>
    <cellStyle name="40% - Accent5 2 5 2 2" xfId="10677"/>
    <cellStyle name="40% - Accent5 2 5 2 2 2" xfId="10678"/>
    <cellStyle name="40% - Accent5 2 5 2 2 2 2" xfId="10679"/>
    <cellStyle name="40% - Accent5 2 5 2 2 2 2 2" xfId="10680"/>
    <cellStyle name="40% - Accent5 2 5 2 2 2 3" xfId="10681"/>
    <cellStyle name="40% - Accent5 2 5 2 2 3" xfId="10682"/>
    <cellStyle name="40% - Accent5 2 5 2 2 3 2" xfId="10683"/>
    <cellStyle name="40% - Accent5 2 5 2 2 4" xfId="10684"/>
    <cellStyle name="40% - Accent5 2 5 2 3" xfId="10685"/>
    <cellStyle name="40% - Accent5 2 5 2 3 2" xfId="10686"/>
    <cellStyle name="40% - Accent5 2 5 2 3 2 2" xfId="10687"/>
    <cellStyle name="40% - Accent5 2 5 2 3 3" xfId="10688"/>
    <cellStyle name="40% - Accent5 2 5 2 4" xfId="10689"/>
    <cellStyle name="40% - Accent5 2 5 2 4 2" xfId="10690"/>
    <cellStyle name="40% - Accent5 2 5 2 5" xfId="10691"/>
    <cellStyle name="40% - Accent5 2 5 3" xfId="10692"/>
    <cellStyle name="40% - Accent5 2 5 3 2" xfId="10693"/>
    <cellStyle name="40% - Accent5 2 5 3 2 2" xfId="10694"/>
    <cellStyle name="40% - Accent5 2 5 3 2 2 2" xfId="10695"/>
    <cellStyle name="40% - Accent5 2 5 3 2 2 2 2" xfId="10696"/>
    <cellStyle name="40% - Accent5 2 5 3 2 2 3" xfId="10697"/>
    <cellStyle name="40% - Accent5 2 5 3 2 3" xfId="10698"/>
    <cellStyle name="40% - Accent5 2 5 3 2 3 2" xfId="10699"/>
    <cellStyle name="40% - Accent5 2 5 3 2 4" xfId="10700"/>
    <cellStyle name="40% - Accent5 2 5 3 3" xfId="10701"/>
    <cellStyle name="40% - Accent5 2 5 3 3 2" xfId="10702"/>
    <cellStyle name="40% - Accent5 2 5 3 3 2 2" xfId="10703"/>
    <cellStyle name="40% - Accent5 2 5 3 3 3" xfId="10704"/>
    <cellStyle name="40% - Accent5 2 5 3 4" xfId="10705"/>
    <cellStyle name="40% - Accent5 2 5 3 4 2" xfId="10706"/>
    <cellStyle name="40% - Accent5 2 5 3 5" xfId="10707"/>
    <cellStyle name="40% - Accent5 2 5 4" xfId="10708"/>
    <cellStyle name="40% - Accent5 2 5 4 2" xfId="10709"/>
    <cellStyle name="40% - Accent5 2 5 4 2 2" xfId="10710"/>
    <cellStyle name="40% - Accent5 2 5 4 2 2 2" xfId="10711"/>
    <cellStyle name="40% - Accent5 2 5 4 2 2 2 2" xfId="10712"/>
    <cellStyle name="40% - Accent5 2 5 4 2 2 3" xfId="10713"/>
    <cellStyle name="40% - Accent5 2 5 4 2 3" xfId="10714"/>
    <cellStyle name="40% - Accent5 2 5 4 2 3 2" xfId="10715"/>
    <cellStyle name="40% - Accent5 2 5 4 2 4" xfId="10716"/>
    <cellStyle name="40% - Accent5 2 5 4 3" xfId="10717"/>
    <cellStyle name="40% - Accent5 2 5 4 3 2" xfId="10718"/>
    <cellStyle name="40% - Accent5 2 5 4 3 2 2" xfId="10719"/>
    <cellStyle name="40% - Accent5 2 5 4 3 3" xfId="10720"/>
    <cellStyle name="40% - Accent5 2 5 4 4" xfId="10721"/>
    <cellStyle name="40% - Accent5 2 5 4 4 2" xfId="10722"/>
    <cellStyle name="40% - Accent5 2 5 4 5" xfId="10723"/>
    <cellStyle name="40% - Accent5 2 5 5" xfId="10724"/>
    <cellStyle name="40% - Accent5 2 5 5 2" xfId="10725"/>
    <cellStyle name="40% - Accent5 2 5 5 2 2" xfId="10726"/>
    <cellStyle name="40% - Accent5 2 5 5 2 2 2" xfId="10727"/>
    <cellStyle name="40% - Accent5 2 5 5 2 3" xfId="10728"/>
    <cellStyle name="40% - Accent5 2 5 5 3" xfId="10729"/>
    <cellStyle name="40% - Accent5 2 5 5 3 2" xfId="10730"/>
    <cellStyle name="40% - Accent5 2 5 5 4" xfId="10731"/>
    <cellStyle name="40% - Accent5 2 5 6" xfId="10732"/>
    <cellStyle name="40% - Accent5 2 5 6 2" xfId="10733"/>
    <cellStyle name="40% - Accent5 2 5 6 2 2" xfId="10734"/>
    <cellStyle name="40% - Accent5 2 5 6 3" xfId="10735"/>
    <cellStyle name="40% - Accent5 2 5 7" xfId="10736"/>
    <cellStyle name="40% - Accent5 2 5 7 2" xfId="10737"/>
    <cellStyle name="40% - Accent5 2 5 8" xfId="10738"/>
    <cellStyle name="40% - Accent5 2 6" xfId="10739"/>
    <cellStyle name="40% - Accent5 2 6 2" xfId="10740"/>
    <cellStyle name="40% - Accent5 2 6 2 2" xfId="10741"/>
    <cellStyle name="40% - Accent5 2 6 2 2 2" xfId="10742"/>
    <cellStyle name="40% - Accent5 2 6 2 2 2 2" xfId="10743"/>
    <cellStyle name="40% - Accent5 2 6 2 2 2 2 2" xfId="10744"/>
    <cellStyle name="40% - Accent5 2 6 2 2 2 3" xfId="10745"/>
    <cellStyle name="40% - Accent5 2 6 2 2 3" xfId="10746"/>
    <cellStyle name="40% - Accent5 2 6 2 2 3 2" xfId="10747"/>
    <cellStyle name="40% - Accent5 2 6 2 2 4" xfId="10748"/>
    <cellStyle name="40% - Accent5 2 6 2 3" xfId="10749"/>
    <cellStyle name="40% - Accent5 2 6 2 3 2" xfId="10750"/>
    <cellStyle name="40% - Accent5 2 6 2 3 2 2" xfId="10751"/>
    <cellStyle name="40% - Accent5 2 6 2 3 3" xfId="10752"/>
    <cellStyle name="40% - Accent5 2 6 2 4" xfId="10753"/>
    <cellStyle name="40% - Accent5 2 6 2 4 2" xfId="10754"/>
    <cellStyle name="40% - Accent5 2 6 2 5" xfId="10755"/>
    <cellStyle name="40% - Accent5 2 6 3" xfId="10756"/>
    <cellStyle name="40% - Accent5 2 6 3 2" xfId="10757"/>
    <cellStyle name="40% - Accent5 2 6 3 2 2" xfId="10758"/>
    <cellStyle name="40% - Accent5 2 6 3 2 2 2" xfId="10759"/>
    <cellStyle name="40% - Accent5 2 6 3 2 2 2 2" xfId="10760"/>
    <cellStyle name="40% - Accent5 2 6 3 2 2 3" xfId="10761"/>
    <cellStyle name="40% - Accent5 2 6 3 2 3" xfId="10762"/>
    <cellStyle name="40% - Accent5 2 6 3 2 3 2" xfId="10763"/>
    <cellStyle name="40% - Accent5 2 6 3 2 4" xfId="10764"/>
    <cellStyle name="40% - Accent5 2 6 3 3" xfId="10765"/>
    <cellStyle name="40% - Accent5 2 6 3 3 2" xfId="10766"/>
    <cellStyle name="40% - Accent5 2 6 3 3 2 2" xfId="10767"/>
    <cellStyle name="40% - Accent5 2 6 3 3 3" xfId="10768"/>
    <cellStyle name="40% - Accent5 2 6 3 4" xfId="10769"/>
    <cellStyle name="40% - Accent5 2 6 3 4 2" xfId="10770"/>
    <cellStyle name="40% - Accent5 2 6 3 5" xfId="10771"/>
    <cellStyle name="40% - Accent5 2 6 4" xfId="10772"/>
    <cellStyle name="40% - Accent5 2 6 4 2" xfId="10773"/>
    <cellStyle name="40% - Accent5 2 6 4 2 2" xfId="10774"/>
    <cellStyle name="40% - Accent5 2 6 4 2 2 2" xfId="10775"/>
    <cellStyle name="40% - Accent5 2 6 4 2 2 2 2" xfId="10776"/>
    <cellStyle name="40% - Accent5 2 6 4 2 2 3" xfId="10777"/>
    <cellStyle name="40% - Accent5 2 6 4 2 3" xfId="10778"/>
    <cellStyle name="40% - Accent5 2 6 4 2 3 2" xfId="10779"/>
    <cellStyle name="40% - Accent5 2 6 4 2 4" xfId="10780"/>
    <cellStyle name="40% - Accent5 2 6 4 3" xfId="10781"/>
    <cellStyle name="40% - Accent5 2 6 4 3 2" xfId="10782"/>
    <cellStyle name="40% - Accent5 2 6 4 3 2 2" xfId="10783"/>
    <cellStyle name="40% - Accent5 2 6 4 3 3" xfId="10784"/>
    <cellStyle name="40% - Accent5 2 6 4 4" xfId="10785"/>
    <cellStyle name="40% - Accent5 2 6 4 4 2" xfId="10786"/>
    <cellStyle name="40% - Accent5 2 6 4 5" xfId="10787"/>
    <cellStyle name="40% - Accent5 2 6 5" xfId="10788"/>
    <cellStyle name="40% - Accent5 2 6 5 2" xfId="10789"/>
    <cellStyle name="40% - Accent5 2 6 5 2 2" xfId="10790"/>
    <cellStyle name="40% - Accent5 2 6 5 2 2 2" xfId="10791"/>
    <cellStyle name="40% - Accent5 2 6 5 2 3" xfId="10792"/>
    <cellStyle name="40% - Accent5 2 6 5 3" xfId="10793"/>
    <cellStyle name="40% - Accent5 2 6 5 3 2" xfId="10794"/>
    <cellStyle name="40% - Accent5 2 6 5 4" xfId="10795"/>
    <cellStyle name="40% - Accent5 2 6 6" xfId="10796"/>
    <cellStyle name="40% - Accent5 2 6 6 2" xfId="10797"/>
    <cellStyle name="40% - Accent5 2 6 6 2 2" xfId="10798"/>
    <cellStyle name="40% - Accent5 2 6 6 3" xfId="10799"/>
    <cellStyle name="40% - Accent5 2 6 7" xfId="10800"/>
    <cellStyle name="40% - Accent5 2 6 7 2" xfId="10801"/>
    <cellStyle name="40% - Accent5 2 6 8" xfId="10802"/>
    <cellStyle name="40% - Accent5 2 7" xfId="10803"/>
    <cellStyle name="40% - Accent5 2 7 2" xfId="10804"/>
    <cellStyle name="40% - Accent5 2 7 2 2" xfId="10805"/>
    <cellStyle name="40% - Accent5 2 7 2 2 2" xfId="10806"/>
    <cellStyle name="40% - Accent5 2 7 2 2 2 2" xfId="10807"/>
    <cellStyle name="40% - Accent5 2 7 2 2 3" xfId="10808"/>
    <cellStyle name="40% - Accent5 2 7 2 3" xfId="10809"/>
    <cellStyle name="40% - Accent5 2 7 2 3 2" xfId="10810"/>
    <cellStyle name="40% - Accent5 2 7 2 4" xfId="10811"/>
    <cellStyle name="40% - Accent5 2 7 3" xfId="10812"/>
    <cellStyle name="40% - Accent5 2 7 3 2" xfId="10813"/>
    <cellStyle name="40% - Accent5 2 7 3 2 2" xfId="10814"/>
    <cellStyle name="40% - Accent5 2 7 3 3" xfId="10815"/>
    <cellStyle name="40% - Accent5 2 7 4" xfId="10816"/>
    <cellStyle name="40% - Accent5 2 7 4 2" xfId="10817"/>
    <cellStyle name="40% - Accent5 2 7 5" xfId="10818"/>
    <cellStyle name="40% - Accent5 2 8" xfId="10819"/>
    <cellStyle name="40% - Accent5 2 8 2" xfId="10820"/>
    <cellStyle name="40% - Accent5 2 8 2 2" xfId="10821"/>
    <cellStyle name="40% - Accent5 2 8 2 2 2" xfId="10822"/>
    <cellStyle name="40% - Accent5 2 8 2 2 2 2" xfId="10823"/>
    <cellStyle name="40% - Accent5 2 8 2 2 3" xfId="10824"/>
    <cellStyle name="40% - Accent5 2 8 2 3" xfId="10825"/>
    <cellStyle name="40% - Accent5 2 8 2 3 2" xfId="10826"/>
    <cellStyle name="40% - Accent5 2 8 2 4" xfId="10827"/>
    <cellStyle name="40% - Accent5 2 8 3" xfId="10828"/>
    <cellStyle name="40% - Accent5 2 8 3 2" xfId="10829"/>
    <cellStyle name="40% - Accent5 2 8 3 2 2" xfId="10830"/>
    <cellStyle name="40% - Accent5 2 8 3 3" xfId="10831"/>
    <cellStyle name="40% - Accent5 2 8 4" xfId="10832"/>
    <cellStyle name="40% - Accent5 2 8 4 2" xfId="10833"/>
    <cellStyle name="40% - Accent5 2 8 5" xfId="10834"/>
    <cellStyle name="40% - Accent5 2 9" xfId="10835"/>
    <cellStyle name="40% - Accent5 2 9 2" xfId="10836"/>
    <cellStyle name="40% - Accent5 2 9 2 2" xfId="10837"/>
    <cellStyle name="40% - Accent5 2 9 2 2 2" xfId="10838"/>
    <cellStyle name="40% - Accent5 2 9 2 2 2 2" xfId="10839"/>
    <cellStyle name="40% - Accent5 2 9 2 2 3" xfId="10840"/>
    <cellStyle name="40% - Accent5 2 9 2 3" xfId="10841"/>
    <cellStyle name="40% - Accent5 2 9 2 3 2" xfId="10842"/>
    <cellStyle name="40% - Accent5 2 9 2 4" xfId="10843"/>
    <cellStyle name="40% - Accent5 2 9 3" xfId="10844"/>
    <cellStyle name="40% - Accent5 2 9 3 2" xfId="10845"/>
    <cellStyle name="40% - Accent5 2 9 3 2 2" xfId="10846"/>
    <cellStyle name="40% - Accent5 2 9 3 3" xfId="10847"/>
    <cellStyle name="40% - Accent5 2 9 4" xfId="10848"/>
    <cellStyle name="40% - Accent5 2 9 4 2" xfId="10849"/>
    <cellStyle name="40% - Accent5 2 9 5" xfId="10850"/>
    <cellStyle name="40% - Accent5 2_CED 2011 Version 6 Reports" xfId="10851"/>
    <cellStyle name="40% - Accent5 20" xfId="10852"/>
    <cellStyle name="40% - Accent5 21" xfId="10853"/>
    <cellStyle name="40% - Accent5 22" xfId="10854"/>
    <cellStyle name="40% - Accent5 23" xfId="10855"/>
    <cellStyle name="40% - Accent5 24" xfId="10856"/>
    <cellStyle name="40% - Accent5 25" xfId="10857"/>
    <cellStyle name="40% - Accent5 26" xfId="10858"/>
    <cellStyle name="40% - Accent5 27" xfId="10859"/>
    <cellStyle name="40% - Accent5 28" xfId="10860"/>
    <cellStyle name="40% - Accent5 29" xfId="10861"/>
    <cellStyle name="40% - Accent5 3" xfId="10862"/>
    <cellStyle name="40% - Accent5 3 10" xfId="10863"/>
    <cellStyle name="40% - Accent5 3 11" xfId="10864"/>
    <cellStyle name="40% - Accent5 3 12" xfId="10865"/>
    <cellStyle name="40% - Accent5 3 13" xfId="10866"/>
    <cellStyle name="40% - Accent5 3 14" xfId="10867"/>
    <cellStyle name="40% - Accent5 3 15" xfId="10868"/>
    <cellStyle name="40% - Accent5 3 2" xfId="10869"/>
    <cellStyle name="40% - Accent5 3 2 2" xfId="10870"/>
    <cellStyle name="40% - Accent5 3 2 2 2" xfId="10871"/>
    <cellStyle name="40% - Accent5 3 2 2 2 2" xfId="10872"/>
    <cellStyle name="40% - Accent5 3 2 2 2 2 2" xfId="10873"/>
    <cellStyle name="40% - Accent5 3 2 2 2 3" xfId="10874"/>
    <cellStyle name="40% - Accent5 3 2 2 3" xfId="10875"/>
    <cellStyle name="40% - Accent5 3 2 2 3 2" xfId="10876"/>
    <cellStyle name="40% - Accent5 3 2 2 4" xfId="10877"/>
    <cellStyle name="40% - Accent5 3 2 3" xfId="10878"/>
    <cellStyle name="40% - Accent5 3 2 3 2" xfId="10879"/>
    <cellStyle name="40% - Accent5 3 2 3 2 2" xfId="10880"/>
    <cellStyle name="40% - Accent5 3 2 3 3" xfId="10881"/>
    <cellStyle name="40% - Accent5 3 2 4" xfId="10882"/>
    <cellStyle name="40% - Accent5 3 2 4 2" xfId="10883"/>
    <cellStyle name="40% - Accent5 3 2 5" xfId="10884"/>
    <cellStyle name="40% - Accent5 3 3" xfId="10885"/>
    <cellStyle name="40% - Accent5 3 3 2" xfId="10886"/>
    <cellStyle name="40% - Accent5 3 3 2 2" xfId="10887"/>
    <cellStyle name="40% - Accent5 3 3 2 2 2" xfId="10888"/>
    <cellStyle name="40% - Accent5 3 3 2 2 2 2" xfId="10889"/>
    <cellStyle name="40% - Accent5 3 3 2 2 3" xfId="10890"/>
    <cellStyle name="40% - Accent5 3 3 2 3" xfId="10891"/>
    <cellStyle name="40% - Accent5 3 3 2 3 2" xfId="10892"/>
    <cellStyle name="40% - Accent5 3 3 2 4" xfId="10893"/>
    <cellStyle name="40% - Accent5 3 3 3" xfId="10894"/>
    <cellStyle name="40% - Accent5 3 3 3 2" xfId="10895"/>
    <cellStyle name="40% - Accent5 3 3 3 2 2" xfId="10896"/>
    <cellStyle name="40% - Accent5 3 3 3 3" xfId="10897"/>
    <cellStyle name="40% - Accent5 3 3 4" xfId="10898"/>
    <cellStyle name="40% - Accent5 3 3 4 2" xfId="10899"/>
    <cellStyle name="40% - Accent5 3 3 5" xfId="10900"/>
    <cellStyle name="40% - Accent5 3 4" xfId="10901"/>
    <cellStyle name="40% - Accent5 3 4 2" xfId="10902"/>
    <cellStyle name="40% - Accent5 3 4 2 2" xfId="10903"/>
    <cellStyle name="40% - Accent5 3 4 2 2 2" xfId="10904"/>
    <cellStyle name="40% - Accent5 3 4 2 2 2 2" xfId="10905"/>
    <cellStyle name="40% - Accent5 3 4 2 2 3" xfId="10906"/>
    <cellStyle name="40% - Accent5 3 4 2 3" xfId="10907"/>
    <cellStyle name="40% - Accent5 3 4 2 3 2" xfId="10908"/>
    <cellStyle name="40% - Accent5 3 4 2 4" xfId="10909"/>
    <cellStyle name="40% - Accent5 3 4 3" xfId="10910"/>
    <cellStyle name="40% - Accent5 3 4 3 2" xfId="10911"/>
    <cellStyle name="40% - Accent5 3 4 3 2 2" xfId="10912"/>
    <cellStyle name="40% - Accent5 3 4 3 3" xfId="10913"/>
    <cellStyle name="40% - Accent5 3 4 4" xfId="10914"/>
    <cellStyle name="40% - Accent5 3 4 4 2" xfId="10915"/>
    <cellStyle name="40% - Accent5 3 4 5" xfId="10916"/>
    <cellStyle name="40% - Accent5 3 5" xfId="10917"/>
    <cellStyle name="40% - Accent5 3 5 2" xfId="10918"/>
    <cellStyle name="40% - Accent5 3 5 2 2" xfId="10919"/>
    <cellStyle name="40% - Accent5 3 5 2 2 2" xfId="10920"/>
    <cellStyle name="40% - Accent5 3 5 2 3" xfId="10921"/>
    <cellStyle name="40% - Accent5 3 5 3" xfId="10922"/>
    <cellStyle name="40% - Accent5 3 5 3 2" xfId="10923"/>
    <cellStyle name="40% - Accent5 3 5 4" xfId="10924"/>
    <cellStyle name="40% - Accent5 3 6" xfId="10925"/>
    <cellStyle name="40% - Accent5 3 6 2" xfId="10926"/>
    <cellStyle name="40% - Accent5 3 6 2 2" xfId="10927"/>
    <cellStyle name="40% - Accent5 3 6 3" xfId="10928"/>
    <cellStyle name="40% - Accent5 3 7" xfId="10929"/>
    <cellStyle name="40% - Accent5 3 7 2" xfId="10930"/>
    <cellStyle name="40% - Accent5 3 8" xfId="10931"/>
    <cellStyle name="40% - Accent5 3 9" xfId="10932"/>
    <cellStyle name="40% - Accent5 30" xfId="10933"/>
    <cellStyle name="40% - Accent5 31" xfId="10934"/>
    <cellStyle name="40% - Accent5 32" xfId="10935"/>
    <cellStyle name="40% - Accent5 33" xfId="10936"/>
    <cellStyle name="40% - Accent5 34" xfId="10937"/>
    <cellStyle name="40% - Accent5 35" xfId="10938"/>
    <cellStyle name="40% - Accent5 36" xfId="10939"/>
    <cellStyle name="40% - Accent5 37" xfId="10940"/>
    <cellStyle name="40% - Accent5 38" xfId="10941"/>
    <cellStyle name="40% - Accent5 39" xfId="10942"/>
    <cellStyle name="40% - Accent5 4" xfId="10943"/>
    <cellStyle name="40% - Accent5 4 2" xfId="10944"/>
    <cellStyle name="40% - Accent5 4 2 2" xfId="10945"/>
    <cellStyle name="40% - Accent5 4 2 2 2" xfId="10946"/>
    <cellStyle name="40% - Accent5 4 2 3" xfId="10947"/>
    <cellStyle name="40% - Accent5 4 3" xfId="10948"/>
    <cellStyle name="40% - Accent5 4 3 2" xfId="10949"/>
    <cellStyle name="40% - Accent5 4 3 2 2" xfId="10950"/>
    <cellStyle name="40% - Accent5 4 3 3" xfId="10951"/>
    <cellStyle name="40% - Accent5 4 4" xfId="10952"/>
    <cellStyle name="40% - Accent5 4 4 2" xfId="10953"/>
    <cellStyle name="40% - Accent5 4 4 2 2" xfId="10954"/>
    <cellStyle name="40% - Accent5 4 4 3" xfId="10955"/>
    <cellStyle name="40% - Accent5 4 5" xfId="10956"/>
    <cellStyle name="40% - Accent5 4 5 2" xfId="10957"/>
    <cellStyle name="40% - Accent5 4 6" xfId="10958"/>
    <cellStyle name="40% - Accent5 40" xfId="10959"/>
    <cellStyle name="40% - Accent5 41" xfId="10960"/>
    <cellStyle name="40% - Accent5 42" xfId="10961"/>
    <cellStyle name="40% - Accent5 43" xfId="10962"/>
    <cellStyle name="40% - Accent5 44" xfId="10963"/>
    <cellStyle name="40% - Accent5 45" xfId="10964"/>
    <cellStyle name="40% - Accent5 46" xfId="10965"/>
    <cellStyle name="40% - Accent5 47" xfId="10966"/>
    <cellStyle name="40% - Accent5 48" xfId="10967"/>
    <cellStyle name="40% - Accent5 49" xfId="10968"/>
    <cellStyle name="40% - Accent5 5" xfId="10969"/>
    <cellStyle name="40% - Accent5 5 2" xfId="10970"/>
    <cellStyle name="40% - Accent5 5 2 2" xfId="10971"/>
    <cellStyle name="40% - Accent5 5 2 2 2" xfId="10972"/>
    <cellStyle name="40% - Accent5 5 2 3" xfId="10973"/>
    <cellStyle name="40% - Accent5 5 3" xfId="10974"/>
    <cellStyle name="40% - Accent5 5 3 2" xfId="10975"/>
    <cellStyle name="40% - Accent5 5 3 2 2" xfId="10976"/>
    <cellStyle name="40% - Accent5 5 3 3" xfId="10977"/>
    <cellStyle name="40% - Accent5 5 4" xfId="10978"/>
    <cellStyle name="40% - Accent5 5 4 2" xfId="10979"/>
    <cellStyle name="40% - Accent5 5 4 2 2" xfId="10980"/>
    <cellStyle name="40% - Accent5 5 4 3" xfId="10981"/>
    <cellStyle name="40% - Accent5 5 5" xfId="10982"/>
    <cellStyle name="40% - Accent5 5 5 2" xfId="10983"/>
    <cellStyle name="40% - Accent5 5 6" xfId="10984"/>
    <cellStyle name="40% - Accent5 5 7" xfId="10985"/>
    <cellStyle name="40% - Accent5 50" xfId="10986"/>
    <cellStyle name="40% - Accent5 51" xfId="10987"/>
    <cellStyle name="40% - Accent5 52" xfId="10988"/>
    <cellStyle name="40% - Accent5 53" xfId="10989"/>
    <cellStyle name="40% - Accent5 54" xfId="10990"/>
    <cellStyle name="40% - Accent5 55" xfId="10991"/>
    <cellStyle name="40% - Accent5 56" xfId="10992"/>
    <cellStyle name="40% - Accent5 57" xfId="10993"/>
    <cellStyle name="40% - Accent5 58" xfId="10994"/>
    <cellStyle name="40% - Accent5 59" xfId="10995"/>
    <cellStyle name="40% - Accent5 6" xfId="10996"/>
    <cellStyle name="40% - Accent5 6 2" xfId="10997"/>
    <cellStyle name="40% - Accent5 6 2 2" xfId="10998"/>
    <cellStyle name="40% - Accent5 6 2 2 2" xfId="10999"/>
    <cellStyle name="40% - Accent5 6 2 3" xfId="11000"/>
    <cellStyle name="40% - Accent5 6 3" xfId="11001"/>
    <cellStyle name="40% - Accent5 6 3 2" xfId="11002"/>
    <cellStyle name="40% - Accent5 6 3 2 2" xfId="11003"/>
    <cellStyle name="40% - Accent5 6 3 3" xfId="11004"/>
    <cellStyle name="40% - Accent5 6 4" xfId="11005"/>
    <cellStyle name="40% - Accent5 6 4 2" xfId="11006"/>
    <cellStyle name="40% - Accent5 6 4 2 2" xfId="11007"/>
    <cellStyle name="40% - Accent5 6 4 3" xfId="11008"/>
    <cellStyle name="40% - Accent5 6 5" xfId="11009"/>
    <cellStyle name="40% - Accent5 6 5 2" xfId="11010"/>
    <cellStyle name="40% - Accent5 6 6" xfId="11011"/>
    <cellStyle name="40% - Accent5 60" xfId="11012"/>
    <cellStyle name="40% - Accent5 61" xfId="11013"/>
    <cellStyle name="40% - Accent5 62" xfId="11014"/>
    <cellStyle name="40% - Accent5 63" xfId="11015"/>
    <cellStyle name="40% - Accent5 64" xfId="11016"/>
    <cellStyle name="40% - Accent5 65" xfId="11017"/>
    <cellStyle name="40% - Accent5 66" xfId="11018"/>
    <cellStyle name="40% - Accent5 67" xfId="11019"/>
    <cellStyle name="40% - Accent5 68" xfId="11020"/>
    <cellStyle name="40% - Accent5 69" xfId="11021"/>
    <cellStyle name="40% - Accent5 7" xfId="11022"/>
    <cellStyle name="40% - Accent5 7 2" xfId="11023"/>
    <cellStyle name="40% - Accent5 7 2 2" xfId="11024"/>
    <cellStyle name="40% - Accent5 7 3" xfId="11025"/>
    <cellStyle name="40% - Accent5 7 4" xfId="11026"/>
    <cellStyle name="40% - Accent5 70" xfId="11027"/>
    <cellStyle name="40% - Accent5 71" xfId="11028"/>
    <cellStyle name="40% - Accent5 72" xfId="11029"/>
    <cellStyle name="40% - Accent5 73" xfId="11030"/>
    <cellStyle name="40% - Accent5 74" xfId="11031"/>
    <cellStyle name="40% - Accent5 75" xfId="11032"/>
    <cellStyle name="40% - Accent5 76" xfId="11033"/>
    <cellStyle name="40% - Accent5 77" xfId="11034"/>
    <cellStyle name="40% - Accent5 78" xfId="11035"/>
    <cellStyle name="40% - Accent5 79" xfId="11036"/>
    <cellStyle name="40% - Accent5 8" xfId="11037"/>
    <cellStyle name="40% - Accent5 8 2" xfId="11038"/>
    <cellStyle name="40% - Accent5 8 2 2" xfId="11039"/>
    <cellStyle name="40% - Accent5 8 3" xfId="11040"/>
    <cellStyle name="40% - Accent5 8 4" xfId="11041"/>
    <cellStyle name="40% - Accent5 80" xfId="11042"/>
    <cellStyle name="40% - Accent5 81" xfId="11043"/>
    <cellStyle name="40% - Accent5 82" xfId="11044"/>
    <cellStyle name="40% - Accent5 83" xfId="11045"/>
    <cellStyle name="40% - Accent5 84" xfId="11046"/>
    <cellStyle name="40% - Accent5 85" xfId="11047"/>
    <cellStyle name="40% - Accent5 86" xfId="11048"/>
    <cellStyle name="40% - Accent5 87" xfId="11049"/>
    <cellStyle name="40% - Accent5 88" xfId="11050"/>
    <cellStyle name="40% - Accent5 89" xfId="11051"/>
    <cellStyle name="40% - Accent5 9" xfId="11052"/>
    <cellStyle name="40% - Accent5 9 2" xfId="11053"/>
    <cellStyle name="40% - Accent5 9 2 2" xfId="11054"/>
    <cellStyle name="40% - Accent5 9 3" xfId="11055"/>
    <cellStyle name="40% - Accent5 9 4" xfId="11056"/>
    <cellStyle name="40% - Accent5 90" xfId="11057"/>
    <cellStyle name="40% - Accent5 91" xfId="11058"/>
    <cellStyle name="40% - Accent5 92" xfId="11059"/>
    <cellStyle name="40% - Accent5 93" xfId="11060"/>
    <cellStyle name="40% - Accent5 94" xfId="11061"/>
    <cellStyle name="40% - Accent5 95" xfId="11062"/>
    <cellStyle name="40% - Accent5 96" xfId="11063"/>
    <cellStyle name="40% - Accent5 97" xfId="11064"/>
    <cellStyle name="40% - Accent6 10" xfId="11065"/>
    <cellStyle name="40% - Accent6 10 2" xfId="11066"/>
    <cellStyle name="40% - Accent6 10 3" xfId="11067"/>
    <cellStyle name="40% - Accent6 10 4" xfId="11068"/>
    <cellStyle name="40% - Accent6 11" xfId="11069"/>
    <cellStyle name="40% - Accent6 11 2" xfId="11070"/>
    <cellStyle name="40% - Accent6 11 3" xfId="11071"/>
    <cellStyle name="40% - Accent6 11 4" xfId="11072"/>
    <cellStyle name="40% - Accent6 12" xfId="11073"/>
    <cellStyle name="40% - Accent6 12 2" xfId="11074"/>
    <cellStyle name="40% - Accent6 12 3" xfId="11075"/>
    <cellStyle name="40% - Accent6 12 4" xfId="11076"/>
    <cellStyle name="40% - Accent6 13" xfId="11077"/>
    <cellStyle name="40% - Accent6 14" xfId="11078"/>
    <cellStyle name="40% - Accent6 15" xfId="11079"/>
    <cellStyle name="40% - Accent6 16" xfId="11080"/>
    <cellStyle name="40% - Accent6 17" xfId="11081"/>
    <cellStyle name="40% - Accent6 18" xfId="11082"/>
    <cellStyle name="40% - Accent6 19" xfId="11083"/>
    <cellStyle name="40% - Accent6 2" xfId="11084"/>
    <cellStyle name="40% - Accent6 2 10" xfId="11085"/>
    <cellStyle name="40% - Accent6 2 10 2" xfId="11086"/>
    <cellStyle name="40% - Accent6 2 10 2 2" xfId="11087"/>
    <cellStyle name="40% - Accent6 2 10 2 2 2" xfId="11088"/>
    <cellStyle name="40% - Accent6 2 10 2 3" xfId="11089"/>
    <cellStyle name="40% - Accent6 2 10 3" xfId="11090"/>
    <cellStyle name="40% - Accent6 2 10 3 2" xfId="11091"/>
    <cellStyle name="40% - Accent6 2 10 4" xfId="11092"/>
    <cellStyle name="40% - Accent6 2 11" xfId="11093"/>
    <cellStyle name="40% - Accent6 2 11 2" xfId="11094"/>
    <cellStyle name="40% - Accent6 2 11 2 2" xfId="11095"/>
    <cellStyle name="40% - Accent6 2 11 3" xfId="11096"/>
    <cellStyle name="40% - Accent6 2 12" xfId="11097"/>
    <cellStyle name="40% - Accent6 2 12 2" xfId="11098"/>
    <cellStyle name="40% - Accent6 2 13" xfId="11099"/>
    <cellStyle name="40% - Accent6 2 14" xfId="11100"/>
    <cellStyle name="40% - Accent6 2 15" xfId="11101"/>
    <cellStyle name="40% - Accent6 2 2" xfId="11102"/>
    <cellStyle name="40% - Accent6 2 2 10" xfId="11103"/>
    <cellStyle name="40% - Accent6 2 2 10 2" xfId="11104"/>
    <cellStyle name="40% - Accent6 2 2 10 2 2" xfId="11105"/>
    <cellStyle name="40% - Accent6 2 2 10 3" xfId="11106"/>
    <cellStyle name="40% - Accent6 2 2 11" xfId="11107"/>
    <cellStyle name="40% - Accent6 2 2 11 2" xfId="11108"/>
    <cellStyle name="40% - Accent6 2 2 12" xfId="11109"/>
    <cellStyle name="40% - Accent6 2 2 2" xfId="11110"/>
    <cellStyle name="40% - Accent6 2 2 2 2" xfId="11111"/>
    <cellStyle name="40% - Accent6 2 2 2 2 2" xfId="11112"/>
    <cellStyle name="40% - Accent6 2 2 2 2 2 2" xfId="11113"/>
    <cellStyle name="40% - Accent6 2 2 2 2 2 2 2" xfId="11114"/>
    <cellStyle name="40% - Accent6 2 2 2 2 2 2 2 2" xfId="11115"/>
    <cellStyle name="40% - Accent6 2 2 2 2 2 2 3" xfId="11116"/>
    <cellStyle name="40% - Accent6 2 2 2 2 2 3" xfId="11117"/>
    <cellStyle name="40% - Accent6 2 2 2 2 2 3 2" xfId="11118"/>
    <cellStyle name="40% - Accent6 2 2 2 2 2 4" xfId="11119"/>
    <cellStyle name="40% - Accent6 2 2 2 2 3" xfId="11120"/>
    <cellStyle name="40% - Accent6 2 2 2 2 3 2" xfId="11121"/>
    <cellStyle name="40% - Accent6 2 2 2 2 3 2 2" xfId="11122"/>
    <cellStyle name="40% - Accent6 2 2 2 2 3 3" xfId="11123"/>
    <cellStyle name="40% - Accent6 2 2 2 2 4" xfId="11124"/>
    <cellStyle name="40% - Accent6 2 2 2 2 4 2" xfId="11125"/>
    <cellStyle name="40% - Accent6 2 2 2 2 5" xfId="11126"/>
    <cellStyle name="40% - Accent6 2 2 2 3" xfId="11127"/>
    <cellStyle name="40% - Accent6 2 2 2 3 2" xfId="11128"/>
    <cellStyle name="40% - Accent6 2 2 2 3 2 2" xfId="11129"/>
    <cellStyle name="40% - Accent6 2 2 2 3 2 2 2" xfId="11130"/>
    <cellStyle name="40% - Accent6 2 2 2 3 2 2 2 2" xfId="11131"/>
    <cellStyle name="40% - Accent6 2 2 2 3 2 2 3" xfId="11132"/>
    <cellStyle name="40% - Accent6 2 2 2 3 2 3" xfId="11133"/>
    <cellStyle name="40% - Accent6 2 2 2 3 2 3 2" xfId="11134"/>
    <cellStyle name="40% - Accent6 2 2 2 3 2 4" xfId="11135"/>
    <cellStyle name="40% - Accent6 2 2 2 3 3" xfId="11136"/>
    <cellStyle name="40% - Accent6 2 2 2 3 3 2" xfId="11137"/>
    <cellStyle name="40% - Accent6 2 2 2 3 3 2 2" xfId="11138"/>
    <cellStyle name="40% - Accent6 2 2 2 3 3 3" xfId="11139"/>
    <cellStyle name="40% - Accent6 2 2 2 3 4" xfId="11140"/>
    <cellStyle name="40% - Accent6 2 2 2 3 4 2" xfId="11141"/>
    <cellStyle name="40% - Accent6 2 2 2 3 5" xfId="11142"/>
    <cellStyle name="40% - Accent6 2 2 2 4" xfId="11143"/>
    <cellStyle name="40% - Accent6 2 2 2 4 2" xfId="11144"/>
    <cellStyle name="40% - Accent6 2 2 2 4 2 2" xfId="11145"/>
    <cellStyle name="40% - Accent6 2 2 2 4 2 2 2" xfId="11146"/>
    <cellStyle name="40% - Accent6 2 2 2 4 2 2 2 2" xfId="11147"/>
    <cellStyle name="40% - Accent6 2 2 2 4 2 2 3" xfId="11148"/>
    <cellStyle name="40% - Accent6 2 2 2 4 2 3" xfId="11149"/>
    <cellStyle name="40% - Accent6 2 2 2 4 2 3 2" xfId="11150"/>
    <cellStyle name="40% - Accent6 2 2 2 4 2 4" xfId="11151"/>
    <cellStyle name="40% - Accent6 2 2 2 4 3" xfId="11152"/>
    <cellStyle name="40% - Accent6 2 2 2 4 3 2" xfId="11153"/>
    <cellStyle name="40% - Accent6 2 2 2 4 3 2 2" xfId="11154"/>
    <cellStyle name="40% - Accent6 2 2 2 4 3 3" xfId="11155"/>
    <cellStyle name="40% - Accent6 2 2 2 4 4" xfId="11156"/>
    <cellStyle name="40% - Accent6 2 2 2 4 4 2" xfId="11157"/>
    <cellStyle name="40% - Accent6 2 2 2 4 5" xfId="11158"/>
    <cellStyle name="40% - Accent6 2 2 2 5" xfId="11159"/>
    <cellStyle name="40% - Accent6 2 2 2 5 2" xfId="11160"/>
    <cellStyle name="40% - Accent6 2 2 2 5 2 2" xfId="11161"/>
    <cellStyle name="40% - Accent6 2 2 2 5 2 2 2" xfId="11162"/>
    <cellStyle name="40% - Accent6 2 2 2 5 2 3" xfId="11163"/>
    <cellStyle name="40% - Accent6 2 2 2 5 3" xfId="11164"/>
    <cellStyle name="40% - Accent6 2 2 2 5 3 2" xfId="11165"/>
    <cellStyle name="40% - Accent6 2 2 2 5 4" xfId="11166"/>
    <cellStyle name="40% - Accent6 2 2 2 6" xfId="11167"/>
    <cellStyle name="40% - Accent6 2 2 2 6 2" xfId="11168"/>
    <cellStyle name="40% - Accent6 2 2 2 6 2 2" xfId="11169"/>
    <cellStyle name="40% - Accent6 2 2 2 6 3" xfId="11170"/>
    <cellStyle name="40% - Accent6 2 2 2 7" xfId="11171"/>
    <cellStyle name="40% - Accent6 2 2 2 7 2" xfId="11172"/>
    <cellStyle name="40% - Accent6 2 2 2 8" xfId="11173"/>
    <cellStyle name="40% - Accent6 2 2 3" xfId="11174"/>
    <cellStyle name="40% - Accent6 2 2 3 2" xfId="11175"/>
    <cellStyle name="40% - Accent6 2 2 3 2 2" xfId="11176"/>
    <cellStyle name="40% - Accent6 2 2 3 2 2 2" xfId="11177"/>
    <cellStyle name="40% - Accent6 2 2 3 2 2 2 2" xfId="11178"/>
    <cellStyle name="40% - Accent6 2 2 3 2 2 2 2 2" xfId="11179"/>
    <cellStyle name="40% - Accent6 2 2 3 2 2 2 3" xfId="11180"/>
    <cellStyle name="40% - Accent6 2 2 3 2 2 3" xfId="11181"/>
    <cellStyle name="40% - Accent6 2 2 3 2 2 3 2" xfId="11182"/>
    <cellStyle name="40% - Accent6 2 2 3 2 2 4" xfId="11183"/>
    <cellStyle name="40% - Accent6 2 2 3 2 3" xfId="11184"/>
    <cellStyle name="40% - Accent6 2 2 3 2 3 2" xfId="11185"/>
    <cellStyle name="40% - Accent6 2 2 3 2 3 2 2" xfId="11186"/>
    <cellStyle name="40% - Accent6 2 2 3 2 3 3" xfId="11187"/>
    <cellStyle name="40% - Accent6 2 2 3 2 4" xfId="11188"/>
    <cellStyle name="40% - Accent6 2 2 3 2 4 2" xfId="11189"/>
    <cellStyle name="40% - Accent6 2 2 3 2 5" xfId="11190"/>
    <cellStyle name="40% - Accent6 2 2 3 3" xfId="11191"/>
    <cellStyle name="40% - Accent6 2 2 3 3 2" xfId="11192"/>
    <cellStyle name="40% - Accent6 2 2 3 3 2 2" xfId="11193"/>
    <cellStyle name="40% - Accent6 2 2 3 3 2 2 2" xfId="11194"/>
    <cellStyle name="40% - Accent6 2 2 3 3 2 2 2 2" xfId="11195"/>
    <cellStyle name="40% - Accent6 2 2 3 3 2 2 3" xfId="11196"/>
    <cellStyle name="40% - Accent6 2 2 3 3 2 3" xfId="11197"/>
    <cellStyle name="40% - Accent6 2 2 3 3 2 3 2" xfId="11198"/>
    <cellStyle name="40% - Accent6 2 2 3 3 2 4" xfId="11199"/>
    <cellStyle name="40% - Accent6 2 2 3 3 3" xfId="11200"/>
    <cellStyle name="40% - Accent6 2 2 3 3 3 2" xfId="11201"/>
    <cellStyle name="40% - Accent6 2 2 3 3 3 2 2" xfId="11202"/>
    <cellStyle name="40% - Accent6 2 2 3 3 3 3" xfId="11203"/>
    <cellStyle name="40% - Accent6 2 2 3 3 4" xfId="11204"/>
    <cellStyle name="40% - Accent6 2 2 3 3 4 2" xfId="11205"/>
    <cellStyle name="40% - Accent6 2 2 3 3 5" xfId="11206"/>
    <cellStyle name="40% - Accent6 2 2 3 4" xfId="11207"/>
    <cellStyle name="40% - Accent6 2 2 3 4 2" xfId="11208"/>
    <cellStyle name="40% - Accent6 2 2 3 4 2 2" xfId="11209"/>
    <cellStyle name="40% - Accent6 2 2 3 4 2 2 2" xfId="11210"/>
    <cellStyle name="40% - Accent6 2 2 3 4 2 2 2 2" xfId="11211"/>
    <cellStyle name="40% - Accent6 2 2 3 4 2 2 3" xfId="11212"/>
    <cellStyle name="40% - Accent6 2 2 3 4 2 3" xfId="11213"/>
    <cellStyle name="40% - Accent6 2 2 3 4 2 3 2" xfId="11214"/>
    <cellStyle name="40% - Accent6 2 2 3 4 2 4" xfId="11215"/>
    <cellStyle name="40% - Accent6 2 2 3 4 3" xfId="11216"/>
    <cellStyle name="40% - Accent6 2 2 3 4 3 2" xfId="11217"/>
    <cellStyle name="40% - Accent6 2 2 3 4 3 2 2" xfId="11218"/>
    <cellStyle name="40% - Accent6 2 2 3 4 3 3" xfId="11219"/>
    <cellStyle name="40% - Accent6 2 2 3 4 4" xfId="11220"/>
    <cellStyle name="40% - Accent6 2 2 3 4 4 2" xfId="11221"/>
    <cellStyle name="40% - Accent6 2 2 3 4 5" xfId="11222"/>
    <cellStyle name="40% - Accent6 2 2 3 5" xfId="11223"/>
    <cellStyle name="40% - Accent6 2 2 3 5 2" xfId="11224"/>
    <cellStyle name="40% - Accent6 2 2 3 5 2 2" xfId="11225"/>
    <cellStyle name="40% - Accent6 2 2 3 5 2 2 2" xfId="11226"/>
    <cellStyle name="40% - Accent6 2 2 3 5 2 3" xfId="11227"/>
    <cellStyle name="40% - Accent6 2 2 3 5 3" xfId="11228"/>
    <cellStyle name="40% - Accent6 2 2 3 5 3 2" xfId="11229"/>
    <cellStyle name="40% - Accent6 2 2 3 5 4" xfId="11230"/>
    <cellStyle name="40% - Accent6 2 2 3 6" xfId="11231"/>
    <cellStyle name="40% - Accent6 2 2 3 6 2" xfId="11232"/>
    <cellStyle name="40% - Accent6 2 2 3 6 2 2" xfId="11233"/>
    <cellStyle name="40% - Accent6 2 2 3 6 3" xfId="11234"/>
    <cellStyle name="40% - Accent6 2 2 3 7" xfId="11235"/>
    <cellStyle name="40% - Accent6 2 2 3 7 2" xfId="11236"/>
    <cellStyle name="40% - Accent6 2 2 3 8" xfId="11237"/>
    <cellStyle name="40% - Accent6 2 2 4" xfId="11238"/>
    <cellStyle name="40% - Accent6 2 2 4 2" xfId="11239"/>
    <cellStyle name="40% - Accent6 2 2 4 2 2" xfId="11240"/>
    <cellStyle name="40% - Accent6 2 2 4 2 2 2" xfId="11241"/>
    <cellStyle name="40% - Accent6 2 2 4 2 2 2 2" xfId="11242"/>
    <cellStyle name="40% - Accent6 2 2 4 2 2 2 2 2" xfId="11243"/>
    <cellStyle name="40% - Accent6 2 2 4 2 2 2 3" xfId="11244"/>
    <cellStyle name="40% - Accent6 2 2 4 2 2 3" xfId="11245"/>
    <cellStyle name="40% - Accent6 2 2 4 2 2 3 2" xfId="11246"/>
    <cellStyle name="40% - Accent6 2 2 4 2 2 4" xfId="11247"/>
    <cellStyle name="40% - Accent6 2 2 4 2 3" xfId="11248"/>
    <cellStyle name="40% - Accent6 2 2 4 2 3 2" xfId="11249"/>
    <cellStyle name="40% - Accent6 2 2 4 2 3 2 2" xfId="11250"/>
    <cellStyle name="40% - Accent6 2 2 4 2 3 3" xfId="11251"/>
    <cellStyle name="40% - Accent6 2 2 4 2 4" xfId="11252"/>
    <cellStyle name="40% - Accent6 2 2 4 2 4 2" xfId="11253"/>
    <cellStyle name="40% - Accent6 2 2 4 2 5" xfId="11254"/>
    <cellStyle name="40% - Accent6 2 2 4 3" xfId="11255"/>
    <cellStyle name="40% - Accent6 2 2 4 3 2" xfId="11256"/>
    <cellStyle name="40% - Accent6 2 2 4 3 2 2" xfId="11257"/>
    <cellStyle name="40% - Accent6 2 2 4 3 2 2 2" xfId="11258"/>
    <cellStyle name="40% - Accent6 2 2 4 3 2 2 2 2" xfId="11259"/>
    <cellStyle name="40% - Accent6 2 2 4 3 2 2 3" xfId="11260"/>
    <cellStyle name="40% - Accent6 2 2 4 3 2 3" xfId="11261"/>
    <cellStyle name="40% - Accent6 2 2 4 3 2 3 2" xfId="11262"/>
    <cellStyle name="40% - Accent6 2 2 4 3 2 4" xfId="11263"/>
    <cellStyle name="40% - Accent6 2 2 4 3 3" xfId="11264"/>
    <cellStyle name="40% - Accent6 2 2 4 3 3 2" xfId="11265"/>
    <cellStyle name="40% - Accent6 2 2 4 3 3 2 2" xfId="11266"/>
    <cellStyle name="40% - Accent6 2 2 4 3 3 3" xfId="11267"/>
    <cellStyle name="40% - Accent6 2 2 4 3 4" xfId="11268"/>
    <cellStyle name="40% - Accent6 2 2 4 3 4 2" xfId="11269"/>
    <cellStyle name="40% - Accent6 2 2 4 3 5" xfId="11270"/>
    <cellStyle name="40% - Accent6 2 2 4 4" xfId="11271"/>
    <cellStyle name="40% - Accent6 2 2 4 4 2" xfId="11272"/>
    <cellStyle name="40% - Accent6 2 2 4 4 2 2" xfId="11273"/>
    <cellStyle name="40% - Accent6 2 2 4 4 2 2 2" xfId="11274"/>
    <cellStyle name="40% - Accent6 2 2 4 4 2 2 2 2" xfId="11275"/>
    <cellStyle name="40% - Accent6 2 2 4 4 2 2 3" xfId="11276"/>
    <cellStyle name="40% - Accent6 2 2 4 4 2 3" xfId="11277"/>
    <cellStyle name="40% - Accent6 2 2 4 4 2 3 2" xfId="11278"/>
    <cellStyle name="40% - Accent6 2 2 4 4 2 4" xfId="11279"/>
    <cellStyle name="40% - Accent6 2 2 4 4 3" xfId="11280"/>
    <cellStyle name="40% - Accent6 2 2 4 4 3 2" xfId="11281"/>
    <cellStyle name="40% - Accent6 2 2 4 4 3 2 2" xfId="11282"/>
    <cellStyle name="40% - Accent6 2 2 4 4 3 3" xfId="11283"/>
    <cellStyle name="40% - Accent6 2 2 4 4 4" xfId="11284"/>
    <cellStyle name="40% - Accent6 2 2 4 4 4 2" xfId="11285"/>
    <cellStyle name="40% - Accent6 2 2 4 4 5" xfId="11286"/>
    <cellStyle name="40% - Accent6 2 2 4 5" xfId="11287"/>
    <cellStyle name="40% - Accent6 2 2 4 5 2" xfId="11288"/>
    <cellStyle name="40% - Accent6 2 2 4 5 2 2" xfId="11289"/>
    <cellStyle name="40% - Accent6 2 2 4 5 2 2 2" xfId="11290"/>
    <cellStyle name="40% - Accent6 2 2 4 5 2 3" xfId="11291"/>
    <cellStyle name="40% - Accent6 2 2 4 5 3" xfId="11292"/>
    <cellStyle name="40% - Accent6 2 2 4 5 3 2" xfId="11293"/>
    <cellStyle name="40% - Accent6 2 2 4 5 4" xfId="11294"/>
    <cellStyle name="40% - Accent6 2 2 4 6" xfId="11295"/>
    <cellStyle name="40% - Accent6 2 2 4 6 2" xfId="11296"/>
    <cellStyle name="40% - Accent6 2 2 4 6 2 2" xfId="11297"/>
    <cellStyle name="40% - Accent6 2 2 4 6 3" xfId="11298"/>
    <cellStyle name="40% - Accent6 2 2 4 7" xfId="11299"/>
    <cellStyle name="40% - Accent6 2 2 4 7 2" xfId="11300"/>
    <cellStyle name="40% - Accent6 2 2 4 8" xfId="11301"/>
    <cellStyle name="40% - Accent6 2 2 5" xfId="11302"/>
    <cellStyle name="40% - Accent6 2 2 5 2" xfId="11303"/>
    <cellStyle name="40% - Accent6 2 2 5 2 2" xfId="11304"/>
    <cellStyle name="40% - Accent6 2 2 5 2 2 2" xfId="11305"/>
    <cellStyle name="40% - Accent6 2 2 5 2 2 2 2" xfId="11306"/>
    <cellStyle name="40% - Accent6 2 2 5 2 2 2 2 2" xfId="11307"/>
    <cellStyle name="40% - Accent6 2 2 5 2 2 2 3" xfId="11308"/>
    <cellStyle name="40% - Accent6 2 2 5 2 2 3" xfId="11309"/>
    <cellStyle name="40% - Accent6 2 2 5 2 2 3 2" xfId="11310"/>
    <cellStyle name="40% - Accent6 2 2 5 2 2 4" xfId="11311"/>
    <cellStyle name="40% - Accent6 2 2 5 2 3" xfId="11312"/>
    <cellStyle name="40% - Accent6 2 2 5 2 3 2" xfId="11313"/>
    <cellStyle name="40% - Accent6 2 2 5 2 3 2 2" xfId="11314"/>
    <cellStyle name="40% - Accent6 2 2 5 2 3 3" xfId="11315"/>
    <cellStyle name="40% - Accent6 2 2 5 2 4" xfId="11316"/>
    <cellStyle name="40% - Accent6 2 2 5 2 4 2" xfId="11317"/>
    <cellStyle name="40% - Accent6 2 2 5 2 5" xfId="11318"/>
    <cellStyle name="40% - Accent6 2 2 5 3" xfId="11319"/>
    <cellStyle name="40% - Accent6 2 2 5 3 2" xfId="11320"/>
    <cellStyle name="40% - Accent6 2 2 5 3 2 2" xfId="11321"/>
    <cellStyle name="40% - Accent6 2 2 5 3 2 2 2" xfId="11322"/>
    <cellStyle name="40% - Accent6 2 2 5 3 2 2 2 2" xfId="11323"/>
    <cellStyle name="40% - Accent6 2 2 5 3 2 2 3" xfId="11324"/>
    <cellStyle name="40% - Accent6 2 2 5 3 2 3" xfId="11325"/>
    <cellStyle name="40% - Accent6 2 2 5 3 2 3 2" xfId="11326"/>
    <cellStyle name="40% - Accent6 2 2 5 3 2 4" xfId="11327"/>
    <cellStyle name="40% - Accent6 2 2 5 3 3" xfId="11328"/>
    <cellStyle name="40% - Accent6 2 2 5 3 3 2" xfId="11329"/>
    <cellStyle name="40% - Accent6 2 2 5 3 3 2 2" xfId="11330"/>
    <cellStyle name="40% - Accent6 2 2 5 3 3 3" xfId="11331"/>
    <cellStyle name="40% - Accent6 2 2 5 3 4" xfId="11332"/>
    <cellStyle name="40% - Accent6 2 2 5 3 4 2" xfId="11333"/>
    <cellStyle name="40% - Accent6 2 2 5 3 5" xfId="11334"/>
    <cellStyle name="40% - Accent6 2 2 5 4" xfId="11335"/>
    <cellStyle name="40% - Accent6 2 2 5 4 2" xfId="11336"/>
    <cellStyle name="40% - Accent6 2 2 5 4 2 2" xfId="11337"/>
    <cellStyle name="40% - Accent6 2 2 5 4 2 2 2" xfId="11338"/>
    <cellStyle name="40% - Accent6 2 2 5 4 2 2 2 2" xfId="11339"/>
    <cellStyle name="40% - Accent6 2 2 5 4 2 2 3" xfId="11340"/>
    <cellStyle name="40% - Accent6 2 2 5 4 2 3" xfId="11341"/>
    <cellStyle name="40% - Accent6 2 2 5 4 2 3 2" xfId="11342"/>
    <cellStyle name="40% - Accent6 2 2 5 4 2 4" xfId="11343"/>
    <cellStyle name="40% - Accent6 2 2 5 4 3" xfId="11344"/>
    <cellStyle name="40% - Accent6 2 2 5 4 3 2" xfId="11345"/>
    <cellStyle name="40% - Accent6 2 2 5 4 3 2 2" xfId="11346"/>
    <cellStyle name="40% - Accent6 2 2 5 4 3 3" xfId="11347"/>
    <cellStyle name="40% - Accent6 2 2 5 4 4" xfId="11348"/>
    <cellStyle name="40% - Accent6 2 2 5 4 4 2" xfId="11349"/>
    <cellStyle name="40% - Accent6 2 2 5 4 5" xfId="11350"/>
    <cellStyle name="40% - Accent6 2 2 5 5" xfId="11351"/>
    <cellStyle name="40% - Accent6 2 2 5 5 2" xfId="11352"/>
    <cellStyle name="40% - Accent6 2 2 5 5 2 2" xfId="11353"/>
    <cellStyle name="40% - Accent6 2 2 5 5 2 2 2" xfId="11354"/>
    <cellStyle name="40% - Accent6 2 2 5 5 2 3" xfId="11355"/>
    <cellStyle name="40% - Accent6 2 2 5 5 3" xfId="11356"/>
    <cellStyle name="40% - Accent6 2 2 5 5 3 2" xfId="11357"/>
    <cellStyle name="40% - Accent6 2 2 5 5 4" xfId="11358"/>
    <cellStyle name="40% - Accent6 2 2 5 6" xfId="11359"/>
    <cellStyle name="40% - Accent6 2 2 5 6 2" xfId="11360"/>
    <cellStyle name="40% - Accent6 2 2 5 6 2 2" xfId="11361"/>
    <cellStyle name="40% - Accent6 2 2 5 6 3" xfId="11362"/>
    <cellStyle name="40% - Accent6 2 2 5 7" xfId="11363"/>
    <cellStyle name="40% - Accent6 2 2 5 7 2" xfId="11364"/>
    <cellStyle name="40% - Accent6 2 2 5 8" xfId="11365"/>
    <cellStyle name="40% - Accent6 2 2 6" xfId="11366"/>
    <cellStyle name="40% - Accent6 2 2 6 2" xfId="11367"/>
    <cellStyle name="40% - Accent6 2 2 6 2 2" xfId="11368"/>
    <cellStyle name="40% - Accent6 2 2 6 2 2 2" xfId="11369"/>
    <cellStyle name="40% - Accent6 2 2 6 2 2 2 2" xfId="11370"/>
    <cellStyle name="40% - Accent6 2 2 6 2 2 3" xfId="11371"/>
    <cellStyle name="40% - Accent6 2 2 6 2 3" xfId="11372"/>
    <cellStyle name="40% - Accent6 2 2 6 2 3 2" xfId="11373"/>
    <cellStyle name="40% - Accent6 2 2 6 2 4" xfId="11374"/>
    <cellStyle name="40% - Accent6 2 2 6 3" xfId="11375"/>
    <cellStyle name="40% - Accent6 2 2 6 3 2" xfId="11376"/>
    <cellStyle name="40% - Accent6 2 2 6 3 2 2" xfId="11377"/>
    <cellStyle name="40% - Accent6 2 2 6 3 3" xfId="11378"/>
    <cellStyle name="40% - Accent6 2 2 6 4" xfId="11379"/>
    <cellStyle name="40% - Accent6 2 2 6 4 2" xfId="11380"/>
    <cellStyle name="40% - Accent6 2 2 6 5" xfId="11381"/>
    <cellStyle name="40% - Accent6 2 2 7" xfId="11382"/>
    <cellStyle name="40% - Accent6 2 2 7 2" xfId="11383"/>
    <cellStyle name="40% - Accent6 2 2 7 2 2" xfId="11384"/>
    <cellStyle name="40% - Accent6 2 2 7 2 2 2" xfId="11385"/>
    <cellStyle name="40% - Accent6 2 2 7 2 2 2 2" xfId="11386"/>
    <cellStyle name="40% - Accent6 2 2 7 2 2 3" xfId="11387"/>
    <cellStyle name="40% - Accent6 2 2 7 2 3" xfId="11388"/>
    <cellStyle name="40% - Accent6 2 2 7 2 3 2" xfId="11389"/>
    <cellStyle name="40% - Accent6 2 2 7 2 4" xfId="11390"/>
    <cellStyle name="40% - Accent6 2 2 7 3" xfId="11391"/>
    <cellStyle name="40% - Accent6 2 2 7 3 2" xfId="11392"/>
    <cellStyle name="40% - Accent6 2 2 7 3 2 2" xfId="11393"/>
    <cellStyle name="40% - Accent6 2 2 7 3 3" xfId="11394"/>
    <cellStyle name="40% - Accent6 2 2 7 4" xfId="11395"/>
    <cellStyle name="40% - Accent6 2 2 7 4 2" xfId="11396"/>
    <cellStyle name="40% - Accent6 2 2 7 5" xfId="11397"/>
    <cellStyle name="40% - Accent6 2 2 8" xfId="11398"/>
    <cellStyle name="40% - Accent6 2 2 8 2" xfId="11399"/>
    <cellStyle name="40% - Accent6 2 2 8 2 2" xfId="11400"/>
    <cellStyle name="40% - Accent6 2 2 8 2 2 2" xfId="11401"/>
    <cellStyle name="40% - Accent6 2 2 8 2 2 2 2" xfId="11402"/>
    <cellStyle name="40% - Accent6 2 2 8 2 2 3" xfId="11403"/>
    <cellStyle name="40% - Accent6 2 2 8 2 3" xfId="11404"/>
    <cellStyle name="40% - Accent6 2 2 8 2 3 2" xfId="11405"/>
    <cellStyle name="40% - Accent6 2 2 8 2 4" xfId="11406"/>
    <cellStyle name="40% - Accent6 2 2 8 3" xfId="11407"/>
    <cellStyle name="40% - Accent6 2 2 8 3 2" xfId="11408"/>
    <cellStyle name="40% - Accent6 2 2 8 3 2 2" xfId="11409"/>
    <cellStyle name="40% - Accent6 2 2 8 3 3" xfId="11410"/>
    <cellStyle name="40% - Accent6 2 2 8 4" xfId="11411"/>
    <cellStyle name="40% - Accent6 2 2 8 4 2" xfId="11412"/>
    <cellStyle name="40% - Accent6 2 2 8 5" xfId="11413"/>
    <cellStyle name="40% - Accent6 2 2 9" xfId="11414"/>
    <cellStyle name="40% - Accent6 2 2 9 2" xfId="11415"/>
    <cellStyle name="40% - Accent6 2 2 9 2 2" xfId="11416"/>
    <cellStyle name="40% - Accent6 2 2 9 2 2 2" xfId="11417"/>
    <cellStyle name="40% - Accent6 2 2 9 2 3" xfId="11418"/>
    <cellStyle name="40% - Accent6 2 2 9 3" xfId="11419"/>
    <cellStyle name="40% - Accent6 2 2 9 3 2" xfId="11420"/>
    <cellStyle name="40% - Accent6 2 2 9 4" xfId="11421"/>
    <cellStyle name="40% - Accent6 2 3" xfId="11422"/>
    <cellStyle name="40% - Accent6 2 3 2" xfId="11423"/>
    <cellStyle name="40% - Accent6 2 3 2 2" xfId="11424"/>
    <cellStyle name="40% - Accent6 2 3 2 2 2" xfId="11425"/>
    <cellStyle name="40% - Accent6 2 3 2 2 2 2" xfId="11426"/>
    <cellStyle name="40% - Accent6 2 3 2 2 2 2 2" xfId="11427"/>
    <cellStyle name="40% - Accent6 2 3 2 2 2 3" xfId="11428"/>
    <cellStyle name="40% - Accent6 2 3 2 2 3" xfId="11429"/>
    <cellStyle name="40% - Accent6 2 3 2 2 3 2" xfId="11430"/>
    <cellStyle name="40% - Accent6 2 3 2 2 4" xfId="11431"/>
    <cellStyle name="40% - Accent6 2 3 2 3" xfId="11432"/>
    <cellStyle name="40% - Accent6 2 3 2 3 2" xfId="11433"/>
    <cellStyle name="40% - Accent6 2 3 2 3 2 2" xfId="11434"/>
    <cellStyle name="40% - Accent6 2 3 2 3 3" xfId="11435"/>
    <cellStyle name="40% - Accent6 2 3 2 4" xfId="11436"/>
    <cellStyle name="40% - Accent6 2 3 2 4 2" xfId="11437"/>
    <cellStyle name="40% - Accent6 2 3 2 5" xfId="11438"/>
    <cellStyle name="40% - Accent6 2 3 3" xfId="11439"/>
    <cellStyle name="40% - Accent6 2 3 3 2" xfId="11440"/>
    <cellStyle name="40% - Accent6 2 3 3 2 2" xfId="11441"/>
    <cellStyle name="40% - Accent6 2 3 3 2 2 2" xfId="11442"/>
    <cellStyle name="40% - Accent6 2 3 3 2 2 2 2" xfId="11443"/>
    <cellStyle name="40% - Accent6 2 3 3 2 2 3" xfId="11444"/>
    <cellStyle name="40% - Accent6 2 3 3 2 3" xfId="11445"/>
    <cellStyle name="40% - Accent6 2 3 3 2 3 2" xfId="11446"/>
    <cellStyle name="40% - Accent6 2 3 3 2 4" xfId="11447"/>
    <cellStyle name="40% - Accent6 2 3 3 3" xfId="11448"/>
    <cellStyle name="40% - Accent6 2 3 3 3 2" xfId="11449"/>
    <cellStyle name="40% - Accent6 2 3 3 3 2 2" xfId="11450"/>
    <cellStyle name="40% - Accent6 2 3 3 3 3" xfId="11451"/>
    <cellStyle name="40% - Accent6 2 3 3 4" xfId="11452"/>
    <cellStyle name="40% - Accent6 2 3 3 4 2" xfId="11453"/>
    <cellStyle name="40% - Accent6 2 3 3 5" xfId="11454"/>
    <cellStyle name="40% - Accent6 2 3 4" xfId="11455"/>
    <cellStyle name="40% - Accent6 2 3 4 2" xfId="11456"/>
    <cellStyle name="40% - Accent6 2 3 4 2 2" xfId="11457"/>
    <cellStyle name="40% - Accent6 2 3 4 2 2 2" xfId="11458"/>
    <cellStyle name="40% - Accent6 2 3 4 2 2 2 2" xfId="11459"/>
    <cellStyle name="40% - Accent6 2 3 4 2 2 3" xfId="11460"/>
    <cellStyle name="40% - Accent6 2 3 4 2 3" xfId="11461"/>
    <cellStyle name="40% - Accent6 2 3 4 2 3 2" xfId="11462"/>
    <cellStyle name="40% - Accent6 2 3 4 2 4" xfId="11463"/>
    <cellStyle name="40% - Accent6 2 3 4 3" xfId="11464"/>
    <cellStyle name="40% - Accent6 2 3 4 3 2" xfId="11465"/>
    <cellStyle name="40% - Accent6 2 3 4 3 2 2" xfId="11466"/>
    <cellStyle name="40% - Accent6 2 3 4 3 3" xfId="11467"/>
    <cellStyle name="40% - Accent6 2 3 4 4" xfId="11468"/>
    <cellStyle name="40% - Accent6 2 3 4 4 2" xfId="11469"/>
    <cellStyle name="40% - Accent6 2 3 4 5" xfId="11470"/>
    <cellStyle name="40% - Accent6 2 3 5" xfId="11471"/>
    <cellStyle name="40% - Accent6 2 3 5 2" xfId="11472"/>
    <cellStyle name="40% - Accent6 2 3 5 2 2" xfId="11473"/>
    <cellStyle name="40% - Accent6 2 3 5 2 2 2" xfId="11474"/>
    <cellStyle name="40% - Accent6 2 3 5 2 3" xfId="11475"/>
    <cellStyle name="40% - Accent6 2 3 5 3" xfId="11476"/>
    <cellStyle name="40% - Accent6 2 3 5 3 2" xfId="11477"/>
    <cellStyle name="40% - Accent6 2 3 5 4" xfId="11478"/>
    <cellStyle name="40% - Accent6 2 3 6" xfId="11479"/>
    <cellStyle name="40% - Accent6 2 3 6 2" xfId="11480"/>
    <cellStyle name="40% - Accent6 2 3 6 2 2" xfId="11481"/>
    <cellStyle name="40% - Accent6 2 3 6 3" xfId="11482"/>
    <cellStyle name="40% - Accent6 2 3 7" xfId="11483"/>
    <cellStyle name="40% - Accent6 2 3 7 2" xfId="11484"/>
    <cellStyle name="40% - Accent6 2 3 8" xfId="11485"/>
    <cellStyle name="40% - Accent6 2 4" xfId="11486"/>
    <cellStyle name="40% - Accent6 2 4 2" xfId="11487"/>
    <cellStyle name="40% - Accent6 2 4 2 2" xfId="11488"/>
    <cellStyle name="40% - Accent6 2 4 2 2 2" xfId="11489"/>
    <cellStyle name="40% - Accent6 2 4 2 2 2 2" xfId="11490"/>
    <cellStyle name="40% - Accent6 2 4 2 2 2 2 2" xfId="11491"/>
    <cellStyle name="40% - Accent6 2 4 2 2 2 3" xfId="11492"/>
    <cellStyle name="40% - Accent6 2 4 2 2 3" xfId="11493"/>
    <cellStyle name="40% - Accent6 2 4 2 2 3 2" xfId="11494"/>
    <cellStyle name="40% - Accent6 2 4 2 2 4" xfId="11495"/>
    <cellStyle name="40% - Accent6 2 4 2 3" xfId="11496"/>
    <cellStyle name="40% - Accent6 2 4 2 3 2" xfId="11497"/>
    <cellStyle name="40% - Accent6 2 4 2 3 2 2" xfId="11498"/>
    <cellStyle name="40% - Accent6 2 4 2 3 3" xfId="11499"/>
    <cellStyle name="40% - Accent6 2 4 2 4" xfId="11500"/>
    <cellStyle name="40% - Accent6 2 4 2 4 2" xfId="11501"/>
    <cellStyle name="40% - Accent6 2 4 2 5" xfId="11502"/>
    <cellStyle name="40% - Accent6 2 4 3" xfId="11503"/>
    <cellStyle name="40% - Accent6 2 4 3 2" xfId="11504"/>
    <cellStyle name="40% - Accent6 2 4 3 2 2" xfId="11505"/>
    <cellStyle name="40% - Accent6 2 4 3 2 2 2" xfId="11506"/>
    <cellStyle name="40% - Accent6 2 4 3 2 2 2 2" xfId="11507"/>
    <cellStyle name="40% - Accent6 2 4 3 2 2 3" xfId="11508"/>
    <cellStyle name="40% - Accent6 2 4 3 2 3" xfId="11509"/>
    <cellStyle name="40% - Accent6 2 4 3 2 3 2" xfId="11510"/>
    <cellStyle name="40% - Accent6 2 4 3 2 4" xfId="11511"/>
    <cellStyle name="40% - Accent6 2 4 3 3" xfId="11512"/>
    <cellStyle name="40% - Accent6 2 4 3 3 2" xfId="11513"/>
    <cellStyle name="40% - Accent6 2 4 3 3 2 2" xfId="11514"/>
    <cellStyle name="40% - Accent6 2 4 3 3 3" xfId="11515"/>
    <cellStyle name="40% - Accent6 2 4 3 4" xfId="11516"/>
    <cellStyle name="40% - Accent6 2 4 3 4 2" xfId="11517"/>
    <cellStyle name="40% - Accent6 2 4 3 5" xfId="11518"/>
    <cellStyle name="40% - Accent6 2 4 4" xfId="11519"/>
    <cellStyle name="40% - Accent6 2 4 4 2" xfId="11520"/>
    <cellStyle name="40% - Accent6 2 4 4 2 2" xfId="11521"/>
    <cellStyle name="40% - Accent6 2 4 4 2 2 2" xfId="11522"/>
    <cellStyle name="40% - Accent6 2 4 4 2 2 2 2" xfId="11523"/>
    <cellStyle name="40% - Accent6 2 4 4 2 2 3" xfId="11524"/>
    <cellStyle name="40% - Accent6 2 4 4 2 3" xfId="11525"/>
    <cellStyle name="40% - Accent6 2 4 4 2 3 2" xfId="11526"/>
    <cellStyle name="40% - Accent6 2 4 4 2 4" xfId="11527"/>
    <cellStyle name="40% - Accent6 2 4 4 3" xfId="11528"/>
    <cellStyle name="40% - Accent6 2 4 4 3 2" xfId="11529"/>
    <cellStyle name="40% - Accent6 2 4 4 3 2 2" xfId="11530"/>
    <cellStyle name="40% - Accent6 2 4 4 3 3" xfId="11531"/>
    <cellStyle name="40% - Accent6 2 4 4 4" xfId="11532"/>
    <cellStyle name="40% - Accent6 2 4 4 4 2" xfId="11533"/>
    <cellStyle name="40% - Accent6 2 4 4 5" xfId="11534"/>
    <cellStyle name="40% - Accent6 2 4 5" xfId="11535"/>
    <cellStyle name="40% - Accent6 2 4 5 2" xfId="11536"/>
    <cellStyle name="40% - Accent6 2 4 5 2 2" xfId="11537"/>
    <cellStyle name="40% - Accent6 2 4 5 2 2 2" xfId="11538"/>
    <cellStyle name="40% - Accent6 2 4 5 2 3" xfId="11539"/>
    <cellStyle name="40% - Accent6 2 4 5 3" xfId="11540"/>
    <cellStyle name="40% - Accent6 2 4 5 3 2" xfId="11541"/>
    <cellStyle name="40% - Accent6 2 4 5 4" xfId="11542"/>
    <cellStyle name="40% - Accent6 2 4 6" xfId="11543"/>
    <cellStyle name="40% - Accent6 2 4 6 2" xfId="11544"/>
    <cellStyle name="40% - Accent6 2 4 6 2 2" xfId="11545"/>
    <cellStyle name="40% - Accent6 2 4 6 3" xfId="11546"/>
    <cellStyle name="40% - Accent6 2 4 7" xfId="11547"/>
    <cellStyle name="40% - Accent6 2 4 7 2" xfId="11548"/>
    <cellStyle name="40% - Accent6 2 4 8" xfId="11549"/>
    <cellStyle name="40% - Accent6 2 5" xfId="11550"/>
    <cellStyle name="40% - Accent6 2 5 2" xfId="11551"/>
    <cellStyle name="40% - Accent6 2 5 2 2" xfId="11552"/>
    <cellStyle name="40% - Accent6 2 5 2 2 2" xfId="11553"/>
    <cellStyle name="40% - Accent6 2 5 2 2 2 2" xfId="11554"/>
    <cellStyle name="40% - Accent6 2 5 2 2 2 2 2" xfId="11555"/>
    <cellStyle name="40% - Accent6 2 5 2 2 2 3" xfId="11556"/>
    <cellStyle name="40% - Accent6 2 5 2 2 3" xfId="11557"/>
    <cellStyle name="40% - Accent6 2 5 2 2 3 2" xfId="11558"/>
    <cellStyle name="40% - Accent6 2 5 2 2 4" xfId="11559"/>
    <cellStyle name="40% - Accent6 2 5 2 3" xfId="11560"/>
    <cellStyle name="40% - Accent6 2 5 2 3 2" xfId="11561"/>
    <cellStyle name="40% - Accent6 2 5 2 3 2 2" xfId="11562"/>
    <cellStyle name="40% - Accent6 2 5 2 3 3" xfId="11563"/>
    <cellStyle name="40% - Accent6 2 5 2 4" xfId="11564"/>
    <cellStyle name="40% - Accent6 2 5 2 4 2" xfId="11565"/>
    <cellStyle name="40% - Accent6 2 5 2 5" xfId="11566"/>
    <cellStyle name="40% - Accent6 2 5 3" xfId="11567"/>
    <cellStyle name="40% - Accent6 2 5 3 2" xfId="11568"/>
    <cellStyle name="40% - Accent6 2 5 3 2 2" xfId="11569"/>
    <cellStyle name="40% - Accent6 2 5 3 2 2 2" xfId="11570"/>
    <cellStyle name="40% - Accent6 2 5 3 2 2 2 2" xfId="11571"/>
    <cellStyle name="40% - Accent6 2 5 3 2 2 3" xfId="11572"/>
    <cellStyle name="40% - Accent6 2 5 3 2 3" xfId="11573"/>
    <cellStyle name="40% - Accent6 2 5 3 2 3 2" xfId="11574"/>
    <cellStyle name="40% - Accent6 2 5 3 2 4" xfId="11575"/>
    <cellStyle name="40% - Accent6 2 5 3 3" xfId="11576"/>
    <cellStyle name="40% - Accent6 2 5 3 3 2" xfId="11577"/>
    <cellStyle name="40% - Accent6 2 5 3 3 2 2" xfId="11578"/>
    <cellStyle name="40% - Accent6 2 5 3 3 3" xfId="11579"/>
    <cellStyle name="40% - Accent6 2 5 3 4" xfId="11580"/>
    <cellStyle name="40% - Accent6 2 5 3 4 2" xfId="11581"/>
    <cellStyle name="40% - Accent6 2 5 3 5" xfId="11582"/>
    <cellStyle name="40% - Accent6 2 5 4" xfId="11583"/>
    <cellStyle name="40% - Accent6 2 5 4 2" xfId="11584"/>
    <cellStyle name="40% - Accent6 2 5 4 2 2" xfId="11585"/>
    <cellStyle name="40% - Accent6 2 5 4 2 2 2" xfId="11586"/>
    <cellStyle name="40% - Accent6 2 5 4 2 2 2 2" xfId="11587"/>
    <cellStyle name="40% - Accent6 2 5 4 2 2 3" xfId="11588"/>
    <cellStyle name="40% - Accent6 2 5 4 2 3" xfId="11589"/>
    <cellStyle name="40% - Accent6 2 5 4 2 3 2" xfId="11590"/>
    <cellStyle name="40% - Accent6 2 5 4 2 4" xfId="11591"/>
    <cellStyle name="40% - Accent6 2 5 4 3" xfId="11592"/>
    <cellStyle name="40% - Accent6 2 5 4 3 2" xfId="11593"/>
    <cellStyle name="40% - Accent6 2 5 4 3 2 2" xfId="11594"/>
    <cellStyle name="40% - Accent6 2 5 4 3 3" xfId="11595"/>
    <cellStyle name="40% - Accent6 2 5 4 4" xfId="11596"/>
    <cellStyle name="40% - Accent6 2 5 4 4 2" xfId="11597"/>
    <cellStyle name="40% - Accent6 2 5 4 5" xfId="11598"/>
    <cellStyle name="40% - Accent6 2 5 5" xfId="11599"/>
    <cellStyle name="40% - Accent6 2 5 5 2" xfId="11600"/>
    <cellStyle name="40% - Accent6 2 5 5 2 2" xfId="11601"/>
    <cellStyle name="40% - Accent6 2 5 5 2 2 2" xfId="11602"/>
    <cellStyle name="40% - Accent6 2 5 5 2 3" xfId="11603"/>
    <cellStyle name="40% - Accent6 2 5 5 3" xfId="11604"/>
    <cellStyle name="40% - Accent6 2 5 5 3 2" xfId="11605"/>
    <cellStyle name="40% - Accent6 2 5 5 4" xfId="11606"/>
    <cellStyle name="40% - Accent6 2 5 6" xfId="11607"/>
    <cellStyle name="40% - Accent6 2 5 6 2" xfId="11608"/>
    <cellStyle name="40% - Accent6 2 5 6 2 2" xfId="11609"/>
    <cellStyle name="40% - Accent6 2 5 6 3" xfId="11610"/>
    <cellStyle name="40% - Accent6 2 5 7" xfId="11611"/>
    <cellStyle name="40% - Accent6 2 5 7 2" xfId="11612"/>
    <cellStyle name="40% - Accent6 2 5 8" xfId="11613"/>
    <cellStyle name="40% - Accent6 2 6" xfId="11614"/>
    <cellStyle name="40% - Accent6 2 6 2" xfId="11615"/>
    <cellStyle name="40% - Accent6 2 6 2 2" xfId="11616"/>
    <cellStyle name="40% - Accent6 2 6 2 2 2" xfId="11617"/>
    <cellStyle name="40% - Accent6 2 6 2 2 2 2" xfId="11618"/>
    <cellStyle name="40% - Accent6 2 6 2 2 2 2 2" xfId="11619"/>
    <cellStyle name="40% - Accent6 2 6 2 2 2 3" xfId="11620"/>
    <cellStyle name="40% - Accent6 2 6 2 2 3" xfId="11621"/>
    <cellStyle name="40% - Accent6 2 6 2 2 3 2" xfId="11622"/>
    <cellStyle name="40% - Accent6 2 6 2 2 4" xfId="11623"/>
    <cellStyle name="40% - Accent6 2 6 2 3" xfId="11624"/>
    <cellStyle name="40% - Accent6 2 6 2 3 2" xfId="11625"/>
    <cellStyle name="40% - Accent6 2 6 2 3 2 2" xfId="11626"/>
    <cellStyle name="40% - Accent6 2 6 2 3 3" xfId="11627"/>
    <cellStyle name="40% - Accent6 2 6 2 4" xfId="11628"/>
    <cellStyle name="40% - Accent6 2 6 2 4 2" xfId="11629"/>
    <cellStyle name="40% - Accent6 2 6 2 5" xfId="11630"/>
    <cellStyle name="40% - Accent6 2 6 3" xfId="11631"/>
    <cellStyle name="40% - Accent6 2 6 3 2" xfId="11632"/>
    <cellStyle name="40% - Accent6 2 6 3 2 2" xfId="11633"/>
    <cellStyle name="40% - Accent6 2 6 3 2 2 2" xfId="11634"/>
    <cellStyle name="40% - Accent6 2 6 3 2 2 2 2" xfId="11635"/>
    <cellStyle name="40% - Accent6 2 6 3 2 2 3" xfId="11636"/>
    <cellStyle name="40% - Accent6 2 6 3 2 3" xfId="11637"/>
    <cellStyle name="40% - Accent6 2 6 3 2 3 2" xfId="11638"/>
    <cellStyle name="40% - Accent6 2 6 3 2 4" xfId="11639"/>
    <cellStyle name="40% - Accent6 2 6 3 3" xfId="11640"/>
    <cellStyle name="40% - Accent6 2 6 3 3 2" xfId="11641"/>
    <cellStyle name="40% - Accent6 2 6 3 3 2 2" xfId="11642"/>
    <cellStyle name="40% - Accent6 2 6 3 3 3" xfId="11643"/>
    <cellStyle name="40% - Accent6 2 6 3 4" xfId="11644"/>
    <cellStyle name="40% - Accent6 2 6 3 4 2" xfId="11645"/>
    <cellStyle name="40% - Accent6 2 6 3 5" xfId="11646"/>
    <cellStyle name="40% - Accent6 2 6 4" xfId="11647"/>
    <cellStyle name="40% - Accent6 2 6 4 2" xfId="11648"/>
    <cellStyle name="40% - Accent6 2 6 4 2 2" xfId="11649"/>
    <cellStyle name="40% - Accent6 2 6 4 2 2 2" xfId="11650"/>
    <cellStyle name="40% - Accent6 2 6 4 2 2 2 2" xfId="11651"/>
    <cellStyle name="40% - Accent6 2 6 4 2 2 3" xfId="11652"/>
    <cellStyle name="40% - Accent6 2 6 4 2 3" xfId="11653"/>
    <cellStyle name="40% - Accent6 2 6 4 2 3 2" xfId="11654"/>
    <cellStyle name="40% - Accent6 2 6 4 2 4" xfId="11655"/>
    <cellStyle name="40% - Accent6 2 6 4 3" xfId="11656"/>
    <cellStyle name="40% - Accent6 2 6 4 3 2" xfId="11657"/>
    <cellStyle name="40% - Accent6 2 6 4 3 2 2" xfId="11658"/>
    <cellStyle name="40% - Accent6 2 6 4 3 3" xfId="11659"/>
    <cellStyle name="40% - Accent6 2 6 4 4" xfId="11660"/>
    <cellStyle name="40% - Accent6 2 6 4 4 2" xfId="11661"/>
    <cellStyle name="40% - Accent6 2 6 4 5" xfId="11662"/>
    <cellStyle name="40% - Accent6 2 6 5" xfId="11663"/>
    <cellStyle name="40% - Accent6 2 6 5 2" xfId="11664"/>
    <cellStyle name="40% - Accent6 2 6 5 2 2" xfId="11665"/>
    <cellStyle name="40% - Accent6 2 6 5 2 2 2" xfId="11666"/>
    <cellStyle name="40% - Accent6 2 6 5 2 3" xfId="11667"/>
    <cellStyle name="40% - Accent6 2 6 5 3" xfId="11668"/>
    <cellStyle name="40% - Accent6 2 6 5 3 2" xfId="11669"/>
    <cellStyle name="40% - Accent6 2 6 5 4" xfId="11670"/>
    <cellStyle name="40% - Accent6 2 6 6" xfId="11671"/>
    <cellStyle name="40% - Accent6 2 6 6 2" xfId="11672"/>
    <cellStyle name="40% - Accent6 2 6 6 2 2" xfId="11673"/>
    <cellStyle name="40% - Accent6 2 6 6 3" xfId="11674"/>
    <cellStyle name="40% - Accent6 2 6 7" xfId="11675"/>
    <cellStyle name="40% - Accent6 2 6 7 2" xfId="11676"/>
    <cellStyle name="40% - Accent6 2 6 8" xfId="11677"/>
    <cellStyle name="40% - Accent6 2 7" xfId="11678"/>
    <cellStyle name="40% - Accent6 2 7 2" xfId="11679"/>
    <cellStyle name="40% - Accent6 2 7 2 2" xfId="11680"/>
    <cellStyle name="40% - Accent6 2 7 2 2 2" xfId="11681"/>
    <cellStyle name="40% - Accent6 2 7 2 2 2 2" xfId="11682"/>
    <cellStyle name="40% - Accent6 2 7 2 2 3" xfId="11683"/>
    <cellStyle name="40% - Accent6 2 7 2 3" xfId="11684"/>
    <cellStyle name="40% - Accent6 2 7 2 3 2" xfId="11685"/>
    <cellStyle name="40% - Accent6 2 7 2 4" xfId="11686"/>
    <cellStyle name="40% - Accent6 2 7 3" xfId="11687"/>
    <cellStyle name="40% - Accent6 2 7 3 2" xfId="11688"/>
    <cellStyle name="40% - Accent6 2 7 3 2 2" xfId="11689"/>
    <cellStyle name="40% - Accent6 2 7 3 3" xfId="11690"/>
    <cellStyle name="40% - Accent6 2 7 4" xfId="11691"/>
    <cellStyle name="40% - Accent6 2 7 4 2" xfId="11692"/>
    <cellStyle name="40% - Accent6 2 7 5" xfId="11693"/>
    <cellStyle name="40% - Accent6 2 8" xfId="11694"/>
    <cellStyle name="40% - Accent6 2 8 2" xfId="11695"/>
    <cellStyle name="40% - Accent6 2 8 2 2" xfId="11696"/>
    <cellStyle name="40% - Accent6 2 8 2 2 2" xfId="11697"/>
    <cellStyle name="40% - Accent6 2 8 2 2 2 2" xfId="11698"/>
    <cellStyle name="40% - Accent6 2 8 2 2 3" xfId="11699"/>
    <cellStyle name="40% - Accent6 2 8 2 3" xfId="11700"/>
    <cellStyle name="40% - Accent6 2 8 2 3 2" xfId="11701"/>
    <cellStyle name="40% - Accent6 2 8 2 4" xfId="11702"/>
    <cellStyle name="40% - Accent6 2 8 3" xfId="11703"/>
    <cellStyle name="40% - Accent6 2 8 3 2" xfId="11704"/>
    <cellStyle name="40% - Accent6 2 8 3 2 2" xfId="11705"/>
    <cellStyle name="40% - Accent6 2 8 3 3" xfId="11706"/>
    <cellStyle name="40% - Accent6 2 8 4" xfId="11707"/>
    <cellStyle name="40% - Accent6 2 8 4 2" xfId="11708"/>
    <cellStyle name="40% - Accent6 2 8 5" xfId="11709"/>
    <cellStyle name="40% - Accent6 2 9" xfId="11710"/>
    <cellStyle name="40% - Accent6 2 9 2" xfId="11711"/>
    <cellStyle name="40% - Accent6 2 9 2 2" xfId="11712"/>
    <cellStyle name="40% - Accent6 2 9 2 2 2" xfId="11713"/>
    <cellStyle name="40% - Accent6 2 9 2 2 2 2" xfId="11714"/>
    <cellStyle name="40% - Accent6 2 9 2 2 3" xfId="11715"/>
    <cellStyle name="40% - Accent6 2 9 2 3" xfId="11716"/>
    <cellStyle name="40% - Accent6 2 9 2 3 2" xfId="11717"/>
    <cellStyle name="40% - Accent6 2 9 2 4" xfId="11718"/>
    <cellStyle name="40% - Accent6 2 9 3" xfId="11719"/>
    <cellStyle name="40% - Accent6 2 9 3 2" xfId="11720"/>
    <cellStyle name="40% - Accent6 2 9 3 2 2" xfId="11721"/>
    <cellStyle name="40% - Accent6 2 9 3 3" xfId="11722"/>
    <cellStyle name="40% - Accent6 2 9 4" xfId="11723"/>
    <cellStyle name="40% - Accent6 2 9 4 2" xfId="11724"/>
    <cellStyle name="40% - Accent6 2 9 5" xfId="11725"/>
    <cellStyle name="40% - Accent6 2_CED 2011 Version 6 Reports" xfId="11726"/>
    <cellStyle name="40% - Accent6 20" xfId="11727"/>
    <cellStyle name="40% - Accent6 21" xfId="11728"/>
    <cellStyle name="40% - Accent6 22" xfId="11729"/>
    <cellStyle name="40% - Accent6 23" xfId="11730"/>
    <cellStyle name="40% - Accent6 24" xfId="11731"/>
    <cellStyle name="40% - Accent6 25" xfId="11732"/>
    <cellStyle name="40% - Accent6 26" xfId="11733"/>
    <cellStyle name="40% - Accent6 27" xfId="11734"/>
    <cellStyle name="40% - Accent6 28" xfId="11735"/>
    <cellStyle name="40% - Accent6 29" xfId="11736"/>
    <cellStyle name="40% - Accent6 3" xfId="11737"/>
    <cellStyle name="40% - Accent6 3 10" xfId="11738"/>
    <cellStyle name="40% - Accent6 3 11" xfId="11739"/>
    <cellStyle name="40% - Accent6 3 12" xfId="11740"/>
    <cellStyle name="40% - Accent6 3 13" xfId="11741"/>
    <cellStyle name="40% - Accent6 3 14" xfId="11742"/>
    <cellStyle name="40% - Accent6 3 15" xfId="11743"/>
    <cellStyle name="40% - Accent6 3 2" xfId="11744"/>
    <cellStyle name="40% - Accent6 3 2 2" xfId="11745"/>
    <cellStyle name="40% - Accent6 3 2 2 2" xfId="11746"/>
    <cellStyle name="40% - Accent6 3 2 2 2 2" xfId="11747"/>
    <cellStyle name="40% - Accent6 3 2 2 2 2 2" xfId="11748"/>
    <cellStyle name="40% - Accent6 3 2 2 2 3" xfId="11749"/>
    <cellStyle name="40% - Accent6 3 2 2 3" xfId="11750"/>
    <cellStyle name="40% - Accent6 3 2 2 3 2" xfId="11751"/>
    <cellStyle name="40% - Accent6 3 2 2 4" xfId="11752"/>
    <cellStyle name="40% - Accent6 3 2 3" xfId="11753"/>
    <cellStyle name="40% - Accent6 3 2 3 2" xfId="11754"/>
    <cellStyle name="40% - Accent6 3 2 3 2 2" xfId="11755"/>
    <cellStyle name="40% - Accent6 3 2 3 3" xfId="11756"/>
    <cellStyle name="40% - Accent6 3 2 4" xfId="11757"/>
    <cellStyle name="40% - Accent6 3 2 4 2" xfId="11758"/>
    <cellStyle name="40% - Accent6 3 2 5" xfId="11759"/>
    <cellStyle name="40% - Accent6 3 3" xfId="11760"/>
    <cellStyle name="40% - Accent6 3 3 2" xfId="11761"/>
    <cellStyle name="40% - Accent6 3 3 2 2" xfId="11762"/>
    <cellStyle name="40% - Accent6 3 3 2 2 2" xfId="11763"/>
    <cellStyle name="40% - Accent6 3 3 2 2 2 2" xfId="11764"/>
    <cellStyle name="40% - Accent6 3 3 2 2 3" xfId="11765"/>
    <cellStyle name="40% - Accent6 3 3 2 3" xfId="11766"/>
    <cellStyle name="40% - Accent6 3 3 2 3 2" xfId="11767"/>
    <cellStyle name="40% - Accent6 3 3 2 4" xfId="11768"/>
    <cellStyle name="40% - Accent6 3 3 3" xfId="11769"/>
    <cellStyle name="40% - Accent6 3 3 3 2" xfId="11770"/>
    <cellStyle name="40% - Accent6 3 3 3 2 2" xfId="11771"/>
    <cellStyle name="40% - Accent6 3 3 3 3" xfId="11772"/>
    <cellStyle name="40% - Accent6 3 3 4" xfId="11773"/>
    <cellStyle name="40% - Accent6 3 3 4 2" xfId="11774"/>
    <cellStyle name="40% - Accent6 3 3 5" xfId="11775"/>
    <cellStyle name="40% - Accent6 3 4" xfId="11776"/>
    <cellStyle name="40% - Accent6 3 4 2" xfId="11777"/>
    <cellStyle name="40% - Accent6 3 4 2 2" xfId="11778"/>
    <cellStyle name="40% - Accent6 3 4 2 2 2" xfId="11779"/>
    <cellStyle name="40% - Accent6 3 4 2 2 2 2" xfId="11780"/>
    <cellStyle name="40% - Accent6 3 4 2 2 3" xfId="11781"/>
    <cellStyle name="40% - Accent6 3 4 2 3" xfId="11782"/>
    <cellStyle name="40% - Accent6 3 4 2 3 2" xfId="11783"/>
    <cellStyle name="40% - Accent6 3 4 2 4" xfId="11784"/>
    <cellStyle name="40% - Accent6 3 4 3" xfId="11785"/>
    <cellStyle name="40% - Accent6 3 4 3 2" xfId="11786"/>
    <cellStyle name="40% - Accent6 3 4 3 2 2" xfId="11787"/>
    <cellStyle name="40% - Accent6 3 4 3 3" xfId="11788"/>
    <cellStyle name="40% - Accent6 3 4 4" xfId="11789"/>
    <cellStyle name="40% - Accent6 3 4 4 2" xfId="11790"/>
    <cellStyle name="40% - Accent6 3 4 5" xfId="11791"/>
    <cellStyle name="40% - Accent6 3 5" xfId="11792"/>
    <cellStyle name="40% - Accent6 3 5 2" xfId="11793"/>
    <cellStyle name="40% - Accent6 3 5 2 2" xfId="11794"/>
    <cellStyle name="40% - Accent6 3 5 2 2 2" xfId="11795"/>
    <cellStyle name="40% - Accent6 3 5 2 3" xfId="11796"/>
    <cellStyle name="40% - Accent6 3 5 3" xfId="11797"/>
    <cellStyle name="40% - Accent6 3 5 3 2" xfId="11798"/>
    <cellStyle name="40% - Accent6 3 5 4" xfId="11799"/>
    <cellStyle name="40% - Accent6 3 6" xfId="11800"/>
    <cellStyle name="40% - Accent6 3 6 2" xfId="11801"/>
    <cellStyle name="40% - Accent6 3 6 2 2" xfId="11802"/>
    <cellStyle name="40% - Accent6 3 6 3" xfId="11803"/>
    <cellStyle name="40% - Accent6 3 7" xfId="11804"/>
    <cellStyle name="40% - Accent6 3 7 2" xfId="11805"/>
    <cellStyle name="40% - Accent6 3 8" xfId="11806"/>
    <cellStyle name="40% - Accent6 3 9" xfId="11807"/>
    <cellStyle name="40% - Accent6 30" xfId="11808"/>
    <cellStyle name="40% - Accent6 31" xfId="11809"/>
    <cellStyle name="40% - Accent6 32" xfId="11810"/>
    <cellStyle name="40% - Accent6 33" xfId="11811"/>
    <cellStyle name="40% - Accent6 34" xfId="11812"/>
    <cellStyle name="40% - Accent6 35" xfId="11813"/>
    <cellStyle name="40% - Accent6 36" xfId="11814"/>
    <cellStyle name="40% - Accent6 37" xfId="11815"/>
    <cellStyle name="40% - Accent6 38" xfId="11816"/>
    <cellStyle name="40% - Accent6 39" xfId="11817"/>
    <cellStyle name="40% - Accent6 4" xfId="11818"/>
    <cellStyle name="40% - Accent6 4 2" xfId="11819"/>
    <cellStyle name="40% - Accent6 4 2 2" xfId="11820"/>
    <cellStyle name="40% - Accent6 4 2 2 2" xfId="11821"/>
    <cellStyle name="40% - Accent6 4 2 3" xfId="11822"/>
    <cellStyle name="40% - Accent6 4 3" xfId="11823"/>
    <cellStyle name="40% - Accent6 4 3 2" xfId="11824"/>
    <cellStyle name="40% - Accent6 4 3 2 2" xfId="11825"/>
    <cellStyle name="40% - Accent6 4 3 3" xfId="11826"/>
    <cellStyle name="40% - Accent6 4 4" xfId="11827"/>
    <cellStyle name="40% - Accent6 4 4 2" xfId="11828"/>
    <cellStyle name="40% - Accent6 4 4 2 2" xfId="11829"/>
    <cellStyle name="40% - Accent6 4 4 3" xfId="11830"/>
    <cellStyle name="40% - Accent6 4 5" xfId="11831"/>
    <cellStyle name="40% - Accent6 4 5 2" xfId="11832"/>
    <cellStyle name="40% - Accent6 4 6" xfId="11833"/>
    <cellStyle name="40% - Accent6 40" xfId="11834"/>
    <cellStyle name="40% - Accent6 41" xfId="11835"/>
    <cellStyle name="40% - Accent6 42" xfId="11836"/>
    <cellStyle name="40% - Accent6 43" xfId="11837"/>
    <cellStyle name="40% - Accent6 44" xfId="11838"/>
    <cellStyle name="40% - Accent6 45" xfId="11839"/>
    <cellStyle name="40% - Accent6 46" xfId="11840"/>
    <cellStyle name="40% - Accent6 47" xfId="11841"/>
    <cellStyle name="40% - Accent6 48" xfId="11842"/>
    <cellStyle name="40% - Accent6 49" xfId="11843"/>
    <cellStyle name="40% - Accent6 5" xfId="11844"/>
    <cellStyle name="40% - Accent6 5 2" xfId="11845"/>
    <cellStyle name="40% - Accent6 5 2 2" xfId="11846"/>
    <cellStyle name="40% - Accent6 5 2 2 2" xfId="11847"/>
    <cellStyle name="40% - Accent6 5 2 3" xfId="11848"/>
    <cellStyle name="40% - Accent6 5 3" xfId="11849"/>
    <cellStyle name="40% - Accent6 5 3 2" xfId="11850"/>
    <cellStyle name="40% - Accent6 5 3 2 2" xfId="11851"/>
    <cellStyle name="40% - Accent6 5 3 3" xfId="11852"/>
    <cellStyle name="40% - Accent6 5 4" xfId="11853"/>
    <cellStyle name="40% - Accent6 5 4 2" xfId="11854"/>
    <cellStyle name="40% - Accent6 5 4 2 2" xfId="11855"/>
    <cellStyle name="40% - Accent6 5 4 3" xfId="11856"/>
    <cellStyle name="40% - Accent6 5 5" xfId="11857"/>
    <cellStyle name="40% - Accent6 5 5 2" xfId="11858"/>
    <cellStyle name="40% - Accent6 5 6" xfId="11859"/>
    <cellStyle name="40% - Accent6 5 7" xfId="11860"/>
    <cellStyle name="40% - Accent6 50" xfId="11861"/>
    <cellStyle name="40% - Accent6 51" xfId="11862"/>
    <cellStyle name="40% - Accent6 52" xfId="11863"/>
    <cellStyle name="40% - Accent6 53" xfId="11864"/>
    <cellStyle name="40% - Accent6 54" xfId="11865"/>
    <cellStyle name="40% - Accent6 55" xfId="11866"/>
    <cellStyle name="40% - Accent6 56" xfId="11867"/>
    <cellStyle name="40% - Accent6 57" xfId="11868"/>
    <cellStyle name="40% - Accent6 58" xfId="11869"/>
    <cellStyle name="40% - Accent6 59" xfId="11870"/>
    <cellStyle name="40% - Accent6 6" xfId="11871"/>
    <cellStyle name="40% - Accent6 6 2" xfId="11872"/>
    <cellStyle name="40% - Accent6 6 2 2" xfId="11873"/>
    <cellStyle name="40% - Accent6 6 2 2 2" xfId="11874"/>
    <cellStyle name="40% - Accent6 6 2 3" xfId="11875"/>
    <cellStyle name="40% - Accent6 6 3" xfId="11876"/>
    <cellStyle name="40% - Accent6 6 3 2" xfId="11877"/>
    <cellStyle name="40% - Accent6 6 3 2 2" xfId="11878"/>
    <cellStyle name="40% - Accent6 6 3 3" xfId="11879"/>
    <cellStyle name="40% - Accent6 6 4" xfId="11880"/>
    <cellStyle name="40% - Accent6 6 4 2" xfId="11881"/>
    <cellStyle name="40% - Accent6 6 4 2 2" xfId="11882"/>
    <cellStyle name="40% - Accent6 6 4 3" xfId="11883"/>
    <cellStyle name="40% - Accent6 6 5" xfId="11884"/>
    <cellStyle name="40% - Accent6 6 5 2" xfId="11885"/>
    <cellStyle name="40% - Accent6 6 6" xfId="11886"/>
    <cellStyle name="40% - Accent6 60" xfId="11887"/>
    <cellStyle name="40% - Accent6 61" xfId="11888"/>
    <cellStyle name="40% - Accent6 62" xfId="11889"/>
    <cellStyle name="40% - Accent6 63" xfId="11890"/>
    <cellStyle name="40% - Accent6 64" xfId="11891"/>
    <cellStyle name="40% - Accent6 65" xfId="11892"/>
    <cellStyle name="40% - Accent6 66" xfId="11893"/>
    <cellStyle name="40% - Accent6 67" xfId="11894"/>
    <cellStyle name="40% - Accent6 68" xfId="11895"/>
    <cellStyle name="40% - Accent6 69" xfId="11896"/>
    <cellStyle name="40% - Accent6 7" xfId="11897"/>
    <cellStyle name="40% - Accent6 7 2" xfId="11898"/>
    <cellStyle name="40% - Accent6 7 2 2" xfId="11899"/>
    <cellStyle name="40% - Accent6 7 3" xfId="11900"/>
    <cellStyle name="40% - Accent6 7 4" xfId="11901"/>
    <cellStyle name="40% - Accent6 70" xfId="11902"/>
    <cellStyle name="40% - Accent6 71" xfId="11903"/>
    <cellStyle name="40% - Accent6 72" xfId="11904"/>
    <cellStyle name="40% - Accent6 73" xfId="11905"/>
    <cellStyle name="40% - Accent6 74" xfId="11906"/>
    <cellStyle name="40% - Accent6 75" xfId="11907"/>
    <cellStyle name="40% - Accent6 76" xfId="11908"/>
    <cellStyle name="40% - Accent6 77" xfId="11909"/>
    <cellStyle name="40% - Accent6 78" xfId="11910"/>
    <cellStyle name="40% - Accent6 79" xfId="11911"/>
    <cellStyle name="40% - Accent6 8" xfId="11912"/>
    <cellStyle name="40% - Accent6 8 2" xfId="11913"/>
    <cellStyle name="40% - Accent6 8 2 2" xfId="11914"/>
    <cellStyle name="40% - Accent6 8 3" xfId="11915"/>
    <cellStyle name="40% - Accent6 8 4" xfId="11916"/>
    <cellStyle name="40% - Accent6 80" xfId="11917"/>
    <cellStyle name="40% - Accent6 81" xfId="11918"/>
    <cellStyle name="40% - Accent6 82" xfId="11919"/>
    <cellStyle name="40% - Accent6 83" xfId="11920"/>
    <cellStyle name="40% - Accent6 84" xfId="11921"/>
    <cellStyle name="40% - Accent6 85" xfId="11922"/>
    <cellStyle name="40% - Accent6 86" xfId="11923"/>
    <cellStyle name="40% - Accent6 87" xfId="11924"/>
    <cellStyle name="40% - Accent6 88" xfId="11925"/>
    <cellStyle name="40% - Accent6 89" xfId="11926"/>
    <cellStyle name="40% - Accent6 9" xfId="11927"/>
    <cellStyle name="40% - Accent6 9 2" xfId="11928"/>
    <cellStyle name="40% - Accent6 9 2 2" xfId="11929"/>
    <cellStyle name="40% - Accent6 9 3" xfId="11930"/>
    <cellStyle name="40% - Accent6 9 4" xfId="11931"/>
    <cellStyle name="40% - Accent6 90" xfId="11932"/>
    <cellStyle name="40% - Accent6 91" xfId="11933"/>
    <cellStyle name="40% - Accent6 92" xfId="11934"/>
    <cellStyle name="40% - Accent6 93" xfId="11935"/>
    <cellStyle name="40% - Accent6 94" xfId="11936"/>
    <cellStyle name="40% - Accent6 95" xfId="11937"/>
    <cellStyle name="40% - Accent6 96" xfId="11938"/>
    <cellStyle name="40% - Accent6 97" xfId="11939"/>
    <cellStyle name="40% - Ênfase1" xfId="11940"/>
    <cellStyle name="40% - Ênfase2" xfId="11941"/>
    <cellStyle name="40% - Ênfase3" xfId="11942"/>
    <cellStyle name="40% - Ênfase4" xfId="11943"/>
    <cellStyle name="40% - Ênfase5" xfId="11944"/>
    <cellStyle name="40% - Ênfase6" xfId="11945"/>
    <cellStyle name="40% - Énfasis1" xfId="11946"/>
    <cellStyle name="40% - Énfasis2" xfId="11947"/>
    <cellStyle name="40% - Énfasis3" xfId="11948"/>
    <cellStyle name="40% - Énfasis4" xfId="11949"/>
    <cellStyle name="40% - Énfasis5" xfId="11950"/>
    <cellStyle name="40% - Énfasis6" xfId="11951"/>
    <cellStyle name="60 % - Accent1" xfId="11952"/>
    <cellStyle name="60 % - Accent2" xfId="11953"/>
    <cellStyle name="60 % - Accent3" xfId="11954"/>
    <cellStyle name="60 % - Accent4" xfId="11955"/>
    <cellStyle name="60 % - Accent5" xfId="11956"/>
    <cellStyle name="60 % - Accent6" xfId="11957"/>
    <cellStyle name="60% - Accent1 10" xfId="11958"/>
    <cellStyle name="60% - Accent1 10 2" xfId="11959"/>
    <cellStyle name="60% - Accent1 10 3" xfId="11960"/>
    <cellStyle name="60% - Accent1 10 4" xfId="11961"/>
    <cellStyle name="60% - Accent1 11" xfId="11962"/>
    <cellStyle name="60% - Accent1 11 2" xfId="11963"/>
    <cellStyle name="60% - Accent1 11 3" xfId="11964"/>
    <cellStyle name="60% - Accent1 11 4" xfId="11965"/>
    <cellStyle name="60% - Accent1 12" xfId="11966"/>
    <cellStyle name="60% - Accent1 12 2" xfId="11967"/>
    <cellStyle name="60% - Accent1 12 3" xfId="11968"/>
    <cellStyle name="60% - Accent1 12 4" xfId="11969"/>
    <cellStyle name="60% - Accent1 13" xfId="11970"/>
    <cellStyle name="60% - Accent1 14" xfId="11971"/>
    <cellStyle name="60% - Accent1 15" xfId="11972"/>
    <cellStyle name="60% - Accent1 16" xfId="11973"/>
    <cellStyle name="60% - Accent1 17" xfId="11974"/>
    <cellStyle name="60% - Accent1 18" xfId="11975"/>
    <cellStyle name="60% - Accent1 19" xfId="11976"/>
    <cellStyle name="60% - Accent1 2" xfId="11977"/>
    <cellStyle name="60% - Accent1 2 10" xfId="11978"/>
    <cellStyle name="60% - Accent1 2 11" xfId="11979"/>
    <cellStyle name="60% - Accent1 2 12" xfId="11980"/>
    <cellStyle name="60% - Accent1 2 13" xfId="11981"/>
    <cellStyle name="60% - Accent1 2 14" xfId="11982"/>
    <cellStyle name="60% - Accent1 2 15" xfId="11983"/>
    <cellStyle name="60% - Accent1 2 2" xfId="11984"/>
    <cellStyle name="60% - Accent1 2 2 2" xfId="11985"/>
    <cellStyle name="60% - Accent1 2 3" xfId="11986"/>
    <cellStyle name="60% - Accent1 2 3 2" xfId="11987"/>
    <cellStyle name="60% - Accent1 2 4" xfId="11988"/>
    <cellStyle name="60% - Accent1 2 4 2" xfId="11989"/>
    <cellStyle name="60% - Accent1 2 5" xfId="11990"/>
    <cellStyle name="60% - Accent1 2 5 2" xfId="11991"/>
    <cellStyle name="60% - Accent1 2 6" xfId="11992"/>
    <cellStyle name="60% - Accent1 2 7" xfId="11993"/>
    <cellStyle name="60% - Accent1 2 8" xfId="11994"/>
    <cellStyle name="60% - Accent1 2 9" xfId="11995"/>
    <cellStyle name="60% - Accent1 20" xfId="11996"/>
    <cellStyle name="60% - Accent1 3" xfId="11997"/>
    <cellStyle name="60% - Accent1 3 10" xfId="11998"/>
    <cellStyle name="60% - Accent1 3 11" xfId="11999"/>
    <cellStyle name="60% - Accent1 3 12" xfId="12000"/>
    <cellStyle name="60% - Accent1 3 13" xfId="12001"/>
    <cellStyle name="60% - Accent1 3 14" xfId="12002"/>
    <cellStyle name="60% - Accent1 3 15" xfId="12003"/>
    <cellStyle name="60% - Accent1 3 2" xfId="12004"/>
    <cellStyle name="60% - Accent1 3 2 2" xfId="12005"/>
    <cellStyle name="60% - Accent1 3 3" xfId="12006"/>
    <cellStyle name="60% - Accent1 3 3 2" xfId="12007"/>
    <cellStyle name="60% - Accent1 3 4" xfId="12008"/>
    <cellStyle name="60% - Accent1 3 4 2" xfId="12009"/>
    <cellStyle name="60% - Accent1 3 5" xfId="12010"/>
    <cellStyle name="60% - Accent1 3 5 2" xfId="12011"/>
    <cellStyle name="60% - Accent1 3 6" xfId="12012"/>
    <cellStyle name="60% - Accent1 3 7" xfId="12013"/>
    <cellStyle name="60% - Accent1 3 8" xfId="12014"/>
    <cellStyle name="60% - Accent1 3 9" xfId="12015"/>
    <cellStyle name="60% - Accent1 4" xfId="12016"/>
    <cellStyle name="60% - Accent1 4 2" xfId="12017"/>
    <cellStyle name="60% - Accent1 4 2 2" xfId="12018"/>
    <cellStyle name="60% - Accent1 4 3" xfId="12019"/>
    <cellStyle name="60% - Accent1 4 3 2" xfId="12020"/>
    <cellStyle name="60% - Accent1 4 4" xfId="12021"/>
    <cellStyle name="60% - Accent1 4 4 2" xfId="12022"/>
    <cellStyle name="60% - Accent1 4 5" xfId="12023"/>
    <cellStyle name="60% - Accent1 4 5 2" xfId="12024"/>
    <cellStyle name="60% - Accent1 4 6" xfId="12025"/>
    <cellStyle name="60% - Accent1 5" xfId="12026"/>
    <cellStyle name="60% - Accent1 5 2" xfId="12027"/>
    <cellStyle name="60% - Accent1 5 3" xfId="12028"/>
    <cellStyle name="60% - Accent1 5 4" xfId="12029"/>
    <cellStyle name="60% - Accent1 6" xfId="12030"/>
    <cellStyle name="60% - Accent1 6 2" xfId="12031"/>
    <cellStyle name="60% - Accent1 6 3" xfId="12032"/>
    <cellStyle name="60% - Accent1 6 4" xfId="12033"/>
    <cellStyle name="60% - Accent1 7" xfId="12034"/>
    <cellStyle name="60% - Accent1 7 2" xfId="12035"/>
    <cellStyle name="60% - Accent1 7 3" xfId="12036"/>
    <cellStyle name="60% - Accent1 7 4" xfId="12037"/>
    <cellStyle name="60% - Accent1 8" xfId="12038"/>
    <cellStyle name="60% - Accent1 8 2" xfId="12039"/>
    <cellStyle name="60% - Accent1 8 3" xfId="12040"/>
    <cellStyle name="60% - Accent1 8 4" xfId="12041"/>
    <cellStyle name="60% - Accent1 9" xfId="12042"/>
    <cellStyle name="60% - Accent1 9 2" xfId="12043"/>
    <cellStyle name="60% - Accent1 9 3" xfId="12044"/>
    <cellStyle name="60% - Accent1 9 4" xfId="12045"/>
    <cellStyle name="60% - Accent2 10" xfId="12046"/>
    <cellStyle name="60% - Accent2 10 2" xfId="12047"/>
    <cellStyle name="60% - Accent2 10 3" xfId="12048"/>
    <cellStyle name="60% - Accent2 10 4" xfId="12049"/>
    <cellStyle name="60% - Accent2 11" xfId="12050"/>
    <cellStyle name="60% - Accent2 11 2" xfId="12051"/>
    <cellStyle name="60% - Accent2 11 3" xfId="12052"/>
    <cellStyle name="60% - Accent2 11 4" xfId="12053"/>
    <cellStyle name="60% - Accent2 12" xfId="12054"/>
    <cellStyle name="60% - Accent2 12 2" xfId="12055"/>
    <cellStyle name="60% - Accent2 12 3" xfId="12056"/>
    <cellStyle name="60% - Accent2 12 4" xfId="12057"/>
    <cellStyle name="60% - Accent2 13" xfId="12058"/>
    <cellStyle name="60% - Accent2 14" xfId="12059"/>
    <cellStyle name="60% - Accent2 15" xfId="12060"/>
    <cellStyle name="60% - Accent2 16" xfId="12061"/>
    <cellStyle name="60% - Accent2 17" xfId="12062"/>
    <cellStyle name="60% - Accent2 18" xfId="12063"/>
    <cellStyle name="60% - Accent2 19" xfId="12064"/>
    <cellStyle name="60% - Accent2 2" xfId="12065"/>
    <cellStyle name="60% - Accent2 2 10" xfId="12066"/>
    <cellStyle name="60% - Accent2 2 11" xfId="12067"/>
    <cellStyle name="60% - Accent2 2 12" xfId="12068"/>
    <cellStyle name="60% - Accent2 2 13" xfId="12069"/>
    <cellStyle name="60% - Accent2 2 14" xfId="12070"/>
    <cellStyle name="60% - Accent2 2 15" xfId="12071"/>
    <cellStyle name="60% - Accent2 2 2" xfId="12072"/>
    <cellStyle name="60% - Accent2 2 2 2" xfId="12073"/>
    <cellStyle name="60% - Accent2 2 3" xfId="12074"/>
    <cellStyle name="60% - Accent2 2 3 2" xfId="12075"/>
    <cellStyle name="60% - Accent2 2 4" xfId="12076"/>
    <cellStyle name="60% - Accent2 2 4 2" xfId="12077"/>
    <cellStyle name="60% - Accent2 2 5" xfId="12078"/>
    <cellStyle name="60% - Accent2 2 5 2" xfId="12079"/>
    <cellStyle name="60% - Accent2 2 6" xfId="12080"/>
    <cellStyle name="60% - Accent2 2 7" xfId="12081"/>
    <cellStyle name="60% - Accent2 2 8" xfId="12082"/>
    <cellStyle name="60% - Accent2 2 9" xfId="12083"/>
    <cellStyle name="60% - Accent2 20" xfId="12084"/>
    <cellStyle name="60% - Accent2 3" xfId="12085"/>
    <cellStyle name="60% - Accent2 3 10" xfId="12086"/>
    <cellStyle name="60% - Accent2 3 11" xfId="12087"/>
    <cellStyle name="60% - Accent2 3 12" xfId="12088"/>
    <cellStyle name="60% - Accent2 3 13" xfId="12089"/>
    <cellStyle name="60% - Accent2 3 14" xfId="12090"/>
    <cellStyle name="60% - Accent2 3 15" xfId="12091"/>
    <cellStyle name="60% - Accent2 3 2" xfId="12092"/>
    <cellStyle name="60% - Accent2 3 2 2" xfId="12093"/>
    <cellStyle name="60% - Accent2 3 3" xfId="12094"/>
    <cellStyle name="60% - Accent2 3 3 2" xfId="12095"/>
    <cellStyle name="60% - Accent2 3 4" xfId="12096"/>
    <cellStyle name="60% - Accent2 3 4 2" xfId="12097"/>
    <cellStyle name="60% - Accent2 3 5" xfId="12098"/>
    <cellStyle name="60% - Accent2 3 5 2" xfId="12099"/>
    <cellStyle name="60% - Accent2 3 6" xfId="12100"/>
    <cellStyle name="60% - Accent2 3 7" xfId="12101"/>
    <cellStyle name="60% - Accent2 3 8" xfId="12102"/>
    <cellStyle name="60% - Accent2 3 9" xfId="12103"/>
    <cellStyle name="60% - Accent2 4" xfId="12104"/>
    <cellStyle name="60% - Accent2 4 2" xfId="12105"/>
    <cellStyle name="60% - Accent2 4 2 2" xfId="12106"/>
    <cellStyle name="60% - Accent2 4 3" xfId="12107"/>
    <cellStyle name="60% - Accent2 4 3 2" xfId="12108"/>
    <cellStyle name="60% - Accent2 4 4" xfId="12109"/>
    <cellStyle name="60% - Accent2 4 4 2" xfId="12110"/>
    <cellStyle name="60% - Accent2 4 5" xfId="12111"/>
    <cellStyle name="60% - Accent2 4 5 2" xfId="12112"/>
    <cellStyle name="60% - Accent2 4 6" xfId="12113"/>
    <cellStyle name="60% - Accent2 5" xfId="12114"/>
    <cellStyle name="60% - Accent2 5 2" xfId="12115"/>
    <cellStyle name="60% - Accent2 5 3" xfId="12116"/>
    <cellStyle name="60% - Accent2 5 4" xfId="12117"/>
    <cellStyle name="60% - Accent2 6" xfId="12118"/>
    <cellStyle name="60% - Accent2 6 2" xfId="12119"/>
    <cellStyle name="60% - Accent2 6 3" xfId="12120"/>
    <cellStyle name="60% - Accent2 6 4" xfId="12121"/>
    <cellStyle name="60% - Accent2 7" xfId="12122"/>
    <cellStyle name="60% - Accent2 7 2" xfId="12123"/>
    <cellStyle name="60% - Accent2 7 3" xfId="12124"/>
    <cellStyle name="60% - Accent2 7 4" xfId="12125"/>
    <cellStyle name="60% - Accent2 8" xfId="12126"/>
    <cellStyle name="60% - Accent2 8 2" xfId="12127"/>
    <cellStyle name="60% - Accent2 8 3" xfId="12128"/>
    <cellStyle name="60% - Accent2 8 4" xfId="12129"/>
    <cellStyle name="60% - Accent2 9" xfId="12130"/>
    <cellStyle name="60% - Accent2 9 2" xfId="12131"/>
    <cellStyle name="60% - Accent2 9 3" xfId="12132"/>
    <cellStyle name="60% - Accent2 9 4" xfId="12133"/>
    <cellStyle name="60% - Accent3 10" xfId="12134"/>
    <cellStyle name="60% - Accent3 10 2" xfId="12135"/>
    <cellStyle name="60% - Accent3 10 3" xfId="12136"/>
    <cellStyle name="60% - Accent3 10 4" xfId="12137"/>
    <cellStyle name="60% - Accent3 11" xfId="12138"/>
    <cellStyle name="60% - Accent3 11 2" xfId="12139"/>
    <cellStyle name="60% - Accent3 11 3" xfId="12140"/>
    <cellStyle name="60% - Accent3 11 4" xfId="12141"/>
    <cellStyle name="60% - Accent3 12" xfId="12142"/>
    <cellStyle name="60% - Accent3 12 2" xfId="12143"/>
    <cellStyle name="60% - Accent3 12 3" xfId="12144"/>
    <cellStyle name="60% - Accent3 12 4" xfId="12145"/>
    <cellStyle name="60% - Accent3 13" xfId="12146"/>
    <cellStyle name="60% - Accent3 14" xfId="12147"/>
    <cellStyle name="60% - Accent3 15" xfId="12148"/>
    <cellStyle name="60% - Accent3 16" xfId="12149"/>
    <cellStyle name="60% - Accent3 17" xfId="12150"/>
    <cellStyle name="60% - Accent3 18" xfId="12151"/>
    <cellStyle name="60% - Accent3 19" xfId="12152"/>
    <cellStyle name="60% - Accent3 2" xfId="12153"/>
    <cellStyle name="60% - Accent3 2 10" xfId="12154"/>
    <cellStyle name="60% - Accent3 2 11" xfId="12155"/>
    <cellStyle name="60% - Accent3 2 12" xfId="12156"/>
    <cellStyle name="60% - Accent3 2 13" xfId="12157"/>
    <cellStyle name="60% - Accent3 2 14" xfId="12158"/>
    <cellStyle name="60% - Accent3 2 15" xfId="12159"/>
    <cellStyle name="60% - Accent3 2 2" xfId="12160"/>
    <cellStyle name="60% - Accent3 2 2 2" xfId="12161"/>
    <cellStyle name="60% - Accent3 2 3" xfId="12162"/>
    <cellStyle name="60% - Accent3 2 3 2" xfId="12163"/>
    <cellStyle name="60% - Accent3 2 4" xfId="12164"/>
    <cellStyle name="60% - Accent3 2 4 2" xfId="12165"/>
    <cellStyle name="60% - Accent3 2 5" xfId="12166"/>
    <cellStyle name="60% - Accent3 2 5 2" xfId="12167"/>
    <cellStyle name="60% - Accent3 2 6" xfId="12168"/>
    <cellStyle name="60% - Accent3 2 7" xfId="12169"/>
    <cellStyle name="60% - Accent3 2 8" xfId="12170"/>
    <cellStyle name="60% - Accent3 2 9" xfId="12171"/>
    <cellStyle name="60% - Accent3 20" xfId="12172"/>
    <cellStyle name="60% - Accent3 3" xfId="12173"/>
    <cellStyle name="60% - Accent3 3 10" xfId="12174"/>
    <cellStyle name="60% - Accent3 3 11" xfId="12175"/>
    <cellStyle name="60% - Accent3 3 12" xfId="12176"/>
    <cellStyle name="60% - Accent3 3 13" xfId="12177"/>
    <cellStyle name="60% - Accent3 3 14" xfId="12178"/>
    <cellStyle name="60% - Accent3 3 15" xfId="12179"/>
    <cellStyle name="60% - Accent3 3 2" xfId="12180"/>
    <cellStyle name="60% - Accent3 3 2 2" xfId="12181"/>
    <cellStyle name="60% - Accent3 3 3" xfId="12182"/>
    <cellStyle name="60% - Accent3 3 3 2" xfId="12183"/>
    <cellStyle name="60% - Accent3 3 4" xfId="12184"/>
    <cellStyle name="60% - Accent3 3 4 2" xfId="12185"/>
    <cellStyle name="60% - Accent3 3 5" xfId="12186"/>
    <cellStyle name="60% - Accent3 3 5 2" xfId="12187"/>
    <cellStyle name="60% - Accent3 3 6" xfId="12188"/>
    <cellStyle name="60% - Accent3 3 7" xfId="12189"/>
    <cellStyle name="60% - Accent3 3 8" xfId="12190"/>
    <cellStyle name="60% - Accent3 3 9" xfId="12191"/>
    <cellStyle name="60% - Accent3 4" xfId="12192"/>
    <cellStyle name="60% - Accent3 4 2" xfId="12193"/>
    <cellStyle name="60% - Accent3 4 2 2" xfId="12194"/>
    <cellStyle name="60% - Accent3 4 3" xfId="12195"/>
    <cellStyle name="60% - Accent3 4 3 2" xfId="12196"/>
    <cellStyle name="60% - Accent3 4 4" xfId="12197"/>
    <cellStyle name="60% - Accent3 4 4 2" xfId="12198"/>
    <cellStyle name="60% - Accent3 4 5" xfId="12199"/>
    <cellStyle name="60% - Accent3 4 5 2" xfId="12200"/>
    <cellStyle name="60% - Accent3 4 6" xfId="12201"/>
    <cellStyle name="60% - Accent3 5" xfId="12202"/>
    <cellStyle name="60% - Accent3 5 2" xfId="12203"/>
    <cellStyle name="60% - Accent3 5 3" xfId="12204"/>
    <cellStyle name="60% - Accent3 5 4" xfId="12205"/>
    <cellStyle name="60% - Accent3 6" xfId="12206"/>
    <cellStyle name="60% - Accent3 6 2" xfId="12207"/>
    <cellStyle name="60% - Accent3 6 3" xfId="12208"/>
    <cellStyle name="60% - Accent3 6 4" xfId="12209"/>
    <cellStyle name="60% - Accent3 7" xfId="12210"/>
    <cellStyle name="60% - Accent3 7 2" xfId="12211"/>
    <cellStyle name="60% - Accent3 7 3" xfId="12212"/>
    <cellStyle name="60% - Accent3 7 4" xfId="12213"/>
    <cellStyle name="60% - Accent3 8" xfId="12214"/>
    <cellStyle name="60% - Accent3 8 2" xfId="12215"/>
    <cellStyle name="60% - Accent3 8 3" xfId="12216"/>
    <cellStyle name="60% - Accent3 8 4" xfId="12217"/>
    <cellStyle name="60% - Accent3 9" xfId="12218"/>
    <cellStyle name="60% - Accent3 9 2" xfId="12219"/>
    <cellStyle name="60% - Accent3 9 3" xfId="12220"/>
    <cellStyle name="60% - Accent3 9 4" xfId="12221"/>
    <cellStyle name="60% - Accent4 10" xfId="12222"/>
    <cellStyle name="60% - Accent4 10 2" xfId="12223"/>
    <cellStyle name="60% - Accent4 10 3" xfId="12224"/>
    <cellStyle name="60% - Accent4 10 4" xfId="12225"/>
    <cellStyle name="60% - Accent4 11" xfId="12226"/>
    <cellStyle name="60% - Accent4 11 2" xfId="12227"/>
    <cellStyle name="60% - Accent4 11 3" xfId="12228"/>
    <cellStyle name="60% - Accent4 11 4" xfId="12229"/>
    <cellStyle name="60% - Accent4 12" xfId="12230"/>
    <cellStyle name="60% - Accent4 12 2" xfId="12231"/>
    <cellStyle name="60% - Accent4 12 3" xfId="12232"/>
    <cellStyle name="60% - Accent4 12 4" xfId="12233"/>
    <cellStyle name="60% - Accent4 13" xfId="12234"/>
    <cellStyle name="60% - Accent4 14" xfId="12235"/>
    <cellStyle name="60% - Accent4 15" xfId="12236"/>
    <cellStyle name="60% - Accent4 16" xfId="12237"/>
    <cellStyle name="60% - Accent4 17" xfId="12238"/>
    <cellStyle name="60% - Accent4 18" xfId="12239"/>
    <cellStyle name="60% - Accent4 19" xfId="12240"/>
    <cellStyle name="60% - Accent4 2" xfId="12241"/>
    <cellStyle name="60% - Accent4 2 10" xfId="12242"/>
    <cellStyle name="60% - Accent4 2 11" xfId="12243"/>
    <cellStyle name="60% - Accent4 2 12" xfId="12244"/>
    <cellStyle name="60% - Accent4 2 13" xfId="12245"/>
    <cellStyle name="60% - Accent4 2 14" xfId="12246"/>
    <cellStyle name="60% - Accent4 2 15" xfId="12247"/>
    <cellStyle name="60% - Accent4 2 2" xfId="12248"/>
    <cellStyle name="60% - Accent4 2 2 2" xfId="12249"/>
    <cellStyle name="60% - Accent4 2 3" xfId="12250"/>
    <cellStyle name="60% - Accent4 2 3 2" xfId="12251"/>
    <cellStyle name="60% - Accent4 2 4" xfId="12252"/>
    <cellStyle name="60% - Accent4 2 4 2" xfId="12253"/>
    <cellStyle name="60% - Accent4 2 5" xfId="12254"/>
    <cellStyle name="60% - Accent4 2 5 2" xfId="12255"/>
    <cellStyle name="60% - Accent4 2 6" xfId="12256"/>
    <cellStyle name="60% - Accent4 2 7" xfId="12257"/>
    <cellStyle name="60% - Accent4 2 8" xfId="12258"/>
    <cellStyle name="60% - Accent4 2 9" xfId="12259"/>
    <cellStyle name="60% - Accent4 20" xfId="12260"/>
    <cellStyle name="60% - Accent4 3" xfId="12261"/>
    <cellStyle name="60% - Accent4 3 10" xfId="12262"/>
    <cellStyle name="60% - Accent4 3 11" xfId="12263"/>
    <cellStyle name="60% - Accent4 3 12" xfId="12264"/>
    <cellStyle name="60% - Accent4 3 13" xfId="12265"/>
    <cellStyle name="60% - Accent4 3 14" xfId="12266"/>
    <cellStyle name="60% - Accent4 3 15" xfId="12267"/>
    <cellStyle name="60% - Accent4 3 2" xfId="12268"/>
    <cellStyle name="60% - Accent4 3 2 2" xfId="12269"/>
    <cellStyle name="60% - Accent4 3 3" xfId="12270"/>
    <cellStyle name="60% - Accent4 3 3 2" xfId="12271"/>
    <cellStyle name="60% - Accent4 3 4" xfId="12272"/>
    <cellStyle name="60% - Accent4 3 4 2" xfId="12273"/>
    <cellStyle name="60% - Accent4 3 5" xfId="12274"/>
    <cellStyle name="60% - Accent4 3 5 2" xfId="12275"/>
    <cellStyle name="60% - Accent4 3 6" xfId="12276"/>
    <cellStyle name="60% - Accent4 3 7" xfId="12277"/>
    <cellStyle name="60% - Accent4 3 8" xfId="12278"/>
    <cellStyle name="60% - Accent4 3 9" xfId="12279"/>
    <cellStyle name="60% - Accent4 4" xfId="12280"/>
    <cellStyle name="60% - Accent4 4 2" xfId="12281"/>
    <cellStyle name="60% - Accent4 4 2 2" xfId="12282"/>
    <cellStyle name="60% - Accent4 4 3" xfId="12283"/>
    <cellStyle name="60% - Accent4 4 3 2" xfId="12284"/>
    <cellStyle name="60% - Accent4 4 4" xfId="12285"/>
    <cellStyle name="60% - Accent4 4 4 2" xfId="12286"/>
    <cellStyle name="60% - Accent4 4 5" xfId="12287"/>
    <cellStyle name="60% - Accent4 4 5 2" xfId="12288"/>
    <cellStyle name="60% - Accent4 4 6" xfId="12289"/>
    <cellStyle name="60% - Accent4 5" xfId="12290"/>
    <cellStyle name="60% - Accent4 5 2" xfId="12291"/>
    <cellStyle name="60% - Accent4 5 3" xfId="12292"/>
    <cellStyle name="60% - Accent4 5 4" xfId="12293"/>
    <cellStyle name="60% - Accent4 6" xfId="12294"/>
    <cellStyle name="60% - Accent4 6 2" xfId="12295"/>
    <cellStyle name="60% - Accent4 6 3" xfId="12296"/>
    <cellStyle name="60% - Accent4 6 4" xfId="12297"/>
    <cellStyle name="60% - Accent4 7" xfId="12298"/>
    <cellStyle name="60% - Accent4 7 2" xfId="12299"/>
    <cellStyle name="60% - Accent4 7 3" xfId="12300"/>
    <cellStyle name="60% - Accent4 7 4" xfId="12301"/>
    <cellStyle name="60% - Accent4 8" xfId="12302"/>
    <cellStyle name="60% - Accent4 8 2" xfId="12303"/>
    <cellStyle name="60% - Accent4 8 3" xfId="12304"/>
    <cellStyle name="60% - Accent4 8 4" xfId="12305"/>
    <cellStyle name="60% - Accent4 9" xfId="12306"/>
    <cellStyle name="60% - Accent4 9 2" xfId="12307"/>
    <cellStyle name="60% - Accent4 9 3" xfId="12308"/>
    <cellStyle name="60% - Accent4 9 4" xfId="12309"/>
    <cellStyle name="60% - Accent5 10" xfId="12310"/>
    <cellStyle name="60% - Accent5 10 2" xfId="12311"/>
    <cellStyle name="60% - Accent5 10 3" xfId="12312"/>
    <cellStyle name="60% - Accent5 10 4" xfId="12313"/>
    <cellStyle name="60% - Accent5 11" xfId="12314"/>
    <cellStyle name="60% - Accent5 11 2" xfId="12315"/>
    <cellStyle name="60% - Accent5 11 3" xfId="12316"/>
    <cellStyle name="60% - Accent5 11 4" xfId="12317"/>
    <cellStyle name="60% - Accent5 12" xfId="12318"/>
    <cellStyle name="60% - Accent5 12 2" xfId="12319"/>
    <cellStyle name="60% - Accent5 12 3" xfId="12320"/>
    <cellStyle name="60% - Accent5 12 4" xfId="12321"/>
    <cellStyle name="60% - Accent5 13" xfId="12322"/>
    <cellStyle name="60% - Accent5 14" xfId="12323"/>
    <cellStyle name="60% - Accent5 15" xfId="12324"/>
    <cellStyle name="60% - Accent5 16" xfId="12325"/>
    <cellStyle name="60% - Accent5 17" xfId="12326"/>
    <cellStyle name="60% - Accent5 18" xfId="12327"/>
    <cellStyle name="60% - Accent5 19" xfId="12328"/>
    <cellStyle name="60% - Accent5 2" xfId="12329"/>
    <cellStyle name="60% - Accent5 2 10" xfId="12330"/>
    <cellStyle name="60% - Accent5 2 11" xfId="12331"/>
    <cellStyle name="60% - Accent5 2 12" xfId="12332"/>
    <cellStyle name="60% - Accent5 2 13" xfId="12333"/>
    <cellStyle name="60% - Accent5 2 14" xfId="12334"/>
    <cellStyle name="60% - Accent5 2 15" xfId="12335"/>
    <cellStyle name="60% - Accent5 2 2" xfId="12336"/>
    <cellStyle name="60% - Accent5 2 2 2" xfId="12337"/>
    <cellStyle name="60% - Accent5 2 3" xfId="12338"/>
    <cellStyle name="60% - Accent5 2 3 2" xfId="12339"/>
    <cellStyle name="60% - Accent5 2 4" xfId="12340"/>
    <cellStyle name="60% - Accent5 2 4 2" xfId="12341"/>
    <cellStyle name="60% - Accent5 2 5" xfId="12342"/>
    <cellStyle name="60% - Accent5 2 5 2" xfId="12343"/>
    <cellStyle name="60% - Accent5 2 6" xfId="12344"/>
    <cellStyle name="60% - Accent5 2 7" xfId="12345"/>
    <cellStyle name="60% - Accent5 2 8" xfId="12346"/>
    <cellStyle name="60% - Accent5 2 9" xfId="12347"/>
    <cellStyle name="60% - Accent5 20" xfId="12348"/>
    <cellStyle name="60% - Accent5 3" xfId="12349"/>
    <cellStyle name="60% - Accent5 3 10" xfId="12350"/>
    <cellStyle name="60% - Accent5 3 11" xfId="12351"/>
    <cellStyle name="60% - Accent5 3 12" xfId="12352"/>
    <cellStyle name="60% - Accent5 3 13" xfId="12353"/>
    <cellStyle name="60% - Accent5 3 14" xfId="12354"/>
    <cellStyle name="60% - Accent5 3 15" xfId="12355"/>
    <cellStyle name="60% - Accent5 3 2" xfId="12356"/>
    <cellStyle name="60% - Accent5 3 2 2" xfId="12357"/>
    <cellStyle name="60% - Accent5 3 3" xfId="12358"/>
    <cellStyle name="60% - Accent5 3 3 2" xfId="12359"/>
    <cellStyle name="60% - Accent5 3 4" xfId="12360"/>
    <cellStyle name="60% - Accent5 3 4 2" xfId="12361"/>
    <cellStyle name="60% - Accent5 3 5" xfId="12362"/>
    <cellStyle name="60% - Accent5 3 5 2" xfId="12363"/>
    <cellStyle name="60% - Accent5 3 6" xfId="12364"/>
    <cellStyle name="60% - Accent5 3 7" xfId="12365"/>
    <cellStyle name="60% - Accent5 3 8" xfId="12366"/>
    <cellStyle name="60% - Accent5 3 9" xfId="12367"/>
    <cellStyle name="60% - Accent5 4" xfId="12368"/>
    <cellStyle name="60% - Accent5 4 2" xfId="12369"/>
    <cellStyle name="60% - Accent5 4 2 2" xfId="12370"/>
    <cellStyle name="60% - Accent5 4 3" xfId="12371"/>
    <cellStyle name="60% - Accent5 4 3 2" xfId="12372"/>
    <cellStyle name="60% - Accent5 4 4" xfId="12373"/>
    <cellStyle name="60% - Accent5 4 4 2" xfId="12374"/>
    <cellStyle name="60% - Accent5 4 5" xfId="12375"/>
    <cellStyle name="60% - Accent5 4 5 2" xfId="12376"/>
    <cellStyle name="60% - Accent5 4 6" xfId="12377"/>
    <cellStyle name="60% - Accent5 5" xfId="12378"/>
    <cellStyle name="60% - Accent5 5 2" xfId="12379"/>
    <cellStyle name="60% - Accent5 5 3" xfId="12380"/>
    <cellStyle name="60% - Accent5 5 4" xfId="12381"/>
    <cellStyle name="60% - Accent5 6" xfId="12382"/>
    <cellStyle name="60% - Accent5 6 2" xfId="12383"/>
    <cellStyle name="60% - Accent5 6 3" xfId="12384"/>
    <cellStyle name="60% - Accent5 6 4" xfId="12385"/>
    <cellStyle name="60% - Accent5 7" xfId="12386"/>
    <cellStyle name="60% - Accent5 7 2" xfId="12387"/>
    <cellStyle name="60% - Accent5 7 3" xfId="12388"/>
    <cellStyle name="60% - Accent5 7 4" xfId="12389"/>
    <cellStyle name="60% - Accent5 8" xfId="12390"/>
    <cellStyle name="60% - Accent5 8 2" xfId="12391"/>
    <cellStyle name="60% - Accent5 8 3" xfId="12392"/>
    <cellStyle name="60% - Accent5 8 4" xfId="12393"/>
    <cellStyle name="60% - Accent5 9" xfId="12394"/>
    <cellStyle name="60% - Accent5 9 2" xfId="12395"/>
    <cellStyle name="60% - Accent5 9 3" xfId="12396"/>
    <cellStyle name="60% - Accent5 9 4" xfId="12397"/>
    <cellStyle name="60% - Accent6 10" xfId="12398"/>
    <cellStyle name="60% - Accent6 10 2" xfId="12399"/>
    <cellStyle name="60% - Accent6 10 3" xfId="12400"/>
    <cellStyle name="60% - Accent6 10 4" xfId="12401"/>
    <cellStyle name="60% - Accent6 11" xfId="12402"/>
    <cellStyle name="60% - Accent6 11 2" xfId="12403"/>
    <cellStyle name="60% - Accent6 11 3" xfId="12404"/>
    <cellStyle name="60% - Accent6 11 4" xfId="12405"/>
    <cellStyle name="60% - Accent6 12" xfId="12406"/>
    <cellStyle name="60% - Accent6 12 2" xfId="12407"/>
    <cellStyle name="60% - Accent6 12 3" xfId="12408"/>
    <cellStyle name="60% - Accent6 12 4" xfId="12409"/>
    <cellStyle name="60% - Accent6 13" xfId="12410"/>
    <cellStyle name="60% - Accent6 14" xfId="12411"/>
    <cellStyle name="60% - Accent6 15" xfId="12412"/>
    <cellStyle name="60% - Accent6 16" xfId="12413"/>
    <cellStyle name="60% - Accent6 17" xfId="12414"/>
    <cellStyle name="60% - Accent6 18" xfId="12415"/>
    <cellStyle name="60% - Accent6 19" xfId="12416"/>
    <cellStyle name="60% - Accent6 2" xfId="12417"/>
    <cellStyle name="60% - Accent6 2 10" xfId="12418"/>
    <cellStyle name="60% - Accent6 2 11" xfId="12419"/>
    <cellStyle name="60% - Accent6 2 12" xfId="12420"/>
    <cellStyle name="60% - Accent6 2 13" xfId="12421"/>
    <cellStyle name="60% - Accent6 2 14" xfId="12422"/>
    <cellStyle name="60% - Accent6 2 15" xfId="12423"/>
    <cellStyle name="60% - Accent6 2 2" xfId="12424"/>
    <cellStyle name="60% - Accent6 2 2 2" xfId="12425"/>
    <cellStyle name="60% - Accent6 2 3" xfId="12426"/>
    <cellStyle name="60% - Accent6 2 3 2" xfId="12427"/>
    <cellStyle name="60% - Accent6 2 4" xfId="12428"/>
    <cellStyle name="60% - Accent6 2 4 2" xfId="12429"/>
    <cellStyle name="60% - Accent6 2 5" xfId="12430"/>
    <cellStyle name="60% - Accent6 2 5 2" xfId="12431"/>
    <cellStyle name="60% - Accent6 2 6" xfId="12432"/>
    <cellStyle name="60% - Accent6 2 7" xfId="12433"/>
    <cellStyle name="60% - Accent6 2 8" xfId="12434"/>
    <cellStyle name="60% - Accent6 2 9" xfId="12435"/>
    <cellStyle name="60% - Accent6 20" xfId="12436"/>
    <cellStyle name="60% - Accent6 3" xfId="12437"/>
    <cellStyle name="60% - Accent6 3 10" xfId="12438"/>
    <cellStyle name="60% - Accent6 3 11" xfId="12439"/>
    <cellStyle name="60% - Accent6 3 12" xfId="12440"/>
    <cellStyle name="60% - Accent6 3 13" xfId="12441"/>
    <cellStyle name="60% - Accent6 3 14" xfId="12442"/>
    <cellStyle name="60% - Accent6 3 15" xfId="12443"/>
    <cellStyle name="60% - Accent6 3 2" xfId="12444"/>
    <cellStyle name="60% - Accent6 3 2 2" xfId="12445"/>
    <cellStyle name="60% - Accent6 3 3" xfId="12446"/>
    <cellStyle name="60% - Accent6 3 3 2" xfId="12447"/>
    <cellStyle name="60% - Accent6 3 4" xfId="12448"/>
    <cellStyle name="60% - Accent6 3 4 2" xfId="12449"/>
    <cellStyle name="60% - Accent6 3 5" xfId="12450"/>
    <cellStyle name="60% - Accent6 3 5 2" xfId="12451"/>
    <cellStyle name="60% - Accent6 3 6" xfId="12452"/>
    <cellStyle name="60% - Accent6 3 7" xfId="12453"/>
    <cellStyle name="60% - Accent6 3 8" xfId="12454"/>
    <cellStyle name="60% - Accent6 3 9" xfId="12455"/>
    <cellStyle name="60% - Accent6 4" xfId="12456"/>
    <cellStyle name="60% - Accent6 4 2" xfId="12457"/>
    <cellStyle name="60% - Accent6 4 2 2" xfId="12458"/>
    <cellStyle name="60% - Accent6 4 3" xfId="12459"/>
    <cellStyle name="60% - Accent6 4 3 2" xfId="12460"/>
    <cellStyle name="60% - Accent6 4 4" xfId="12461"/>
    <cellStyle name="60% - Accent6 4 4 2" xfId="12462"/>
    <cellStyle name="60% - Accent6 4 5" xfId="12463"/>
    <cellStyle name="60% - Accent6 4 5 2" xfId="12464"/>
    <cellStyle name="60% - Accent6 4 6" xfId="12465"/>
    <cellStyle name="60% - Accent6 5" xfId="12466"/>
    <cellStyle name="60% - Accent6 5 2" xfId="12467"/>
    <cellStyle name="60% - Accent6 5 3" xfId="12468"/>
    <cellStyle name="60% - Accent6 5 4" xfId="12469"/>
    <cellStyle name="60% - Accent6 6" xfId="12470"/>
    <cellStyle name="60% - Accent6 6 2" xfId="12471"/>
    <cellStyle name="60% - Accent6 6 3" xfId="12472"/>
    <cellStyle name="60% - Accent6 6 4" xfId="12473"/>
    <cellStyle name="60% - Accent6 7" xfId="12474"/>
    <cellStyle name="60% - Accent6 7 2" xfId="12475"/>
    <cellStyle name="60% - Accent6 7 3" xfId="12476"/>
    <cellStyle name="60% - Accent6 7 4" xfId="12477"/>
    <cellStyle name="60% - Accent6 8" xfId="12478"/>
    <cellStyle name="60% - Accent6 8 2" xfId="12479"/>
    <cellStyle name="60% - Accent6 8 3" xfId="12480"/>
    <cellStyle name="60% - Accent6 8 4" xfId="12481"/>
    <cellStyle name="60% - Accent6 9" xfId="12482"/>
    <cellStyle name="60% - Accent6 9 2" xfId="12483"/>
    <cellStyle name="60% - Accent6 9 3" xfId="12484"/>
    <cellStyle name="60% - Accent6 9 4" xfId="12485"/>
    <cellStyle name="60% - Ênfase1" xfId="12486"/>
    <cellStyle name="60% - Ênfase2" xfId="12487"/>
    <cellStyle name="60% - Ênfase3" xfId="12488"/>
    <cellStyle name="60% - Ênfase4" xfId="12489"/>
    <cellStyle name="60% - Ênfase5" xfId="12490"/>
    <cellStyle name="60% - Ênfase6" xfId="12491"/>
    <cellStyle name="60% - Énfasis1" xfId="12492"/>
    <cellStyle name="60% - Énfasis2" xfId="12493"/>
    <cellStyle name="60% - Énfasis3" xfId="12494"/>
    <cellStyle name="60% - Énfasis4" xfId="12495"/>
    <cellStyle name="60% - Énfasis5" xfId="12496"/>
    <cellStyle name="60% - Énfasis6" xfId="12497"/>
    <cellStyle name="A" xfId="12498"/>
    <cellStyle name="A satisfied Microsoft Office user" xfId="12499"/>
    <cellStyle name="A3 297 x 420 mm" xfId="12500"/>
    <cellStyle name="A3 297 x 420 mm 2" xfId="12501"/>
    <cellStyle name="Absolute change" xfId="12502"/>
    <cellStyle name="Absolute change 10" xfId="12503"/>
    <cellStyle name="Absolute change 11" xfId="12504"/>
    <cellStyle name="Absolute change 12" xfId="12505"/>
    <cellStyle name="Absolute change 13" xfId="12506"/>
    <cellStyle name="Absolute change 14" xfId="12507"/>
    <cellStyle name="Absolute change 15" xfId="12508"/>
    <cellStyle name="Absolute change 16" xfId="12509"/>
    <cellStyle name="Absolute change 17" xfId="12510"/>
    <cellStyle name="Absolute change 18" xfId="12511"/>
    <cellStyle name="Absolute change 19" xfId="12512"/>
    <cellStyle name="Absolute change 2" xfId="12513"/>
    <cellStyle name="Absolute change 2 2" xfId="12514"/>
    <cellStyle name="Absolute change 20" xfId="12515"/>
    <cellStyle name="Absolute change 21" xfId="12516"/>
    <cellStyle name="Absolute change 22" xfId="12517"/>
    <cellStyle name="Absolute change 23" xfId="12518"/>
    <cellStyle name="Absolute change 24" xfId="12519"/>
    <cellStyle name="Absolute change 25" xfId="12520"/>
    <cellStyle name="Absolute change 26" xfId="12521"/>
    <cellStyle name="Absolute change 27" xfId="12522"/>
    <cellStyle name="Absolute change 28" xfId="12523"/>
    <cellStyle name="Absolute change 29" xfId="12524"/>
    <cellStyle name="Absolute change 3" xfId="12525"/>
    <cellStyle name="Absolute change 3 10" xfId="12526"/>
    <cellStyle name="Absolute change 3 11" xfId="12527"/>
    <cellStyle name="Absolute change 3 12" xfId="12528"/>
    <cellStyle name="Absolute change 3 13" xfId="12529"/>
    <cellStyle name="Absolute change 3 14" xfId="12530"/>
    <cellStyle name="Absolute change 3 15" xfId="12531"/>
    <cellStyle name="Absolute change 3 16" xfId="12532"/>
    <cellStyle name="Absolute change 3 2" xfId="12533"/>
    <cellStyle name="Absolute change 3 3" xfId="12534"/>
    <cellStyle name="Absolute change 3 4" xfId="12535"/>
    <cellStyle name="Absolute change 3 5" xfId="12536"/>
    <cellStyle name="Absolute change 3 6" xfId="12537"/>
    <cellStyle name="Absolute change 3 7" xfId="12538"/>
    <cellStyle name="Absolute change 3 8" xfId="12539"/>
    <cellStyle name="Absolute change 3 9" xfId="12540"/>
    <cellStyle name="Absolute change 30" xfId="12541"/>
    <cellStyle name="Absolute change 31" xfId="12542"/>
    <cellStyle name="Absolute change 32" xfId="12543"/>
    <cellStyle name="Absolute change 33" xfId="12544"/>
    <cellStyle name="Absolute change 34" xfId="12545"/>
    <cellStyle name="Absolute change 35" xfId="12546"/>
    <cellStyle name="Absolute change 36" xfId="12547"/>
    <cellStyle name="Absolute change 37" xfId="12548"/>
    <cellStyle name="Absolute change 38" xfId="12549"/>
    <cellStyle name="Absolute change 39" xfId="12550"/>
    <cellStyle name="Absolute change 4" xfId="12551"/>
    <cellStyle name="Absolute change 40" xfId="12552"/>
    <cellStyle name="Absolute change 41" xfId="12553"/>
    <cellStyle name="Absolute change 5" xfId="12554"/>
    <cellStyle name="Absolute change 6" xfId="12555"/>
    <cellStyle name="Absolute change 7" xfId="12556"/>
    <cellStyle name="Absolute change 8" xfId="12557"/>
    <cellStyle name="Absolute change 9" xfId="12558"/>
    <cellStyle name="Accent1 - 20%" xfId="12559"/>
    <cellStyle name="Accent1 - 40%" xfId="12560"/>
    <cellStyle name="Accent1 - 60%" xfId="12561"/>
    <cellStyle name="Accent1 10" xfId="12562"/>
    <cellStyle name="Accent1 10 2" xfId="12563"/>
    <cellStyle name="Accent1 10 3" xfId="12564"/>
    <cellStyle name="Accent1 10 4" xfId="12565"/>
    <cellStyle name="Accent1 11" xfId="12566"/>
    <cellStyle name="Accent1 11 2" xfId="12567"/>
    <cellStyle name="Accent1 11 3" xfId="12568"/>
    <cellStyle name="Accent1 11 4" xfId="12569"/>
    <cellStyle name="Accent1 12" xfId="12570"/>
    <cellStyle name="Accent1 12 2" xfId="12571"/>
    <cellStyle name="Accent1 12 3" xfId="12572"/>
    <cellStyle name="Accent1 12 4" xfId="12573"/>
    <cellStyle name="Accent1 13" xfId="12574"/>
    <cellStyle name="Accent1 14" xfId="12575"/>
    <cellStyle name="Accent1 15" xfId="12576"/>
    <cellStyle name="Accent1 16" xfId="12577"/>
    <cellStyle name="Accent1 17" xfId="12578"/>
    <cellStyle name="Accent1 18" xfId="12579"/>
    <cellStyle name="Accent1 19" xfId="12580"/>
    <cellStyle name="Accent1 2" xfId="12581"/>
    <cellStyle name="Accent1 2 10" xfId="12582"/>
    <cellStyle name="Accent1 2 11" xfId="12583"/>
    <cellStyle name="Accent1 2 12" xfId="12584"/>
    <cellStyle name="Accent1 2 13" xfId="12585"/>
    <cellStyle name="Accent1 2 2" xfId="12586"/>
    <cellStyle name="Accent1 2 2 2" xfId="12587"/>
    <cellStyle name="Accent1 2 2 2 2" xfId="12588"/>
    <cellStyle name="Accent1 2 2 2 3" xfId="12589"/>
    <cellStyle name="Accent1 2 2 3" xfId="12590"/>
    <cellStyle name="Accent1 2 3" xfId="12591"/>
    <cellStyle name="Accent1 2 3 2" xfId="12592"/>
    <cellStyle name="Accent1 2 3 2 2" xfId="12593"/>
    <cellStyle name="Accent1 2 3 2 3" xfId="12594"/>
    <cellStyle name="Accent1 2 3 3" xfId="12595"/>
    <cellStyle name="Accent1 2 4" xfId="12596"/>
    <cellStyle name="Accent1 2 4 2" xfId="12597"/>
    <cellStyle name="Accent1 2 4 2 2" xfId="12598"/>
    <cellStyle name="Accent1 2 4 2 3" xfId="12599"/>
    <cellStyle name="Accent1 2 4 3" xfId="12600"/>
    <cellStyle name="Accent1 2 5" xfId="12601"/>
    <cellStyle name="Accent1 2 5 2" xfId="12602"/>
    <cellStyle name="Accent1 2 5 2 2" xfId="12603"/>
    <cellStyle name="Accent1 2 5 2 3" xfId="12604"/>
    <cellStyle name="Accent1 2 5 3" xfId="12605"/>
    <cellStyle name="Accent1 2 6" xfId="12606"/>
    <cellStyle name="Accent1 2 7" xfId="12607"/>
    <cellStyle name="Accent1 2 8" xfId="12608"/>
    <cellStyle name="Accent1 2 9" xfId="12609"/>
    <cellStyle name="Accent1 20" xfId="12610"/>
    <cellStyle name="Accent1 3" xfId="12611"/>
    <cellStyle name="Accent1 3 10" xfId="12612"/>
    <cellStyle name="Accent1 3 11" xfId="12613"/>
    <cellStyle name="Accent1 3 12" xfId="12614"/>
    <cellStyle name="Accent1 3 13" xfId="12615"/>
    <cellStyle name="Accent1 3 14" xfId="12616"/>
    <cellStyle name="Accent1 3 15" xfId="12617"/>
    <cellStyle name="Accent1 3 2" xfId="12618"/>
    <cellStyle name="Accent1 3 2 2" xfId="12619"/>
    <cellStyle name="Accent1 3 3" xfId="12620"/>
    <cellStyle name="Accent1 3 3 2" xfId="12621"/>
    <cellStyle name="Accent1 3 4" xfId="12622"/>
    <cellStyle name="Accent1 3 4 2" xfId="12623"/>
    <cellStyle name="Accent1 3 5" xfId="12624"/>
    <cellStyle name="Accent1 3 5 2" xfId="12625"/>
    <cellStyle name="Accent1 3 6" xfId="12626"/>
    <cellStyle name="Accent1 3 7" xfId="12627"/>
    <cellStyle name="Accent1 3 8" xfId="12628"/>
    <cellStyle name="Accent1 3 9" xfId="12629"/>
    <cellStyle name="Accent1 4" xfId="12630"/>
    <cellStyle name="Accent1 4 2" xfId="12631"/>
    <cellStyle name="Accent1 4 2 2" xfId="12632"/>
    <cellStyle name="Accent1 4 3" xfId="12633"/>
    <cellStyle name="Accent1 4 3 2" xfId="12634"/>
    <cellStyle name="Accent1 4 4" xfId="12635"/>
    <cellStyle name="Accent1 4 4 2" xfId="12636"/>
    <cellStyle name="Accent1 4 5" xfId="12637"/>
    <cellStyle name="Accent1 4 5 2" xfId="12638"/>
    <cellStyle name="Accent1 4 6" xfId="12639"/>
    <cellStyle name="Accent1 5" xfId="12640"/>
    <cellStyle name="Accent1 5 2" xfId="12641"/>
    <cellStyle name="Accent1 5 3" xfId="12642"/>
    <cellStyle name="Accent1 5 4" xfId="12643"/>
    <cellStyle name="Accent1 6" xfId="12644"/>
    <cellStyle name="Accent1 6 2" xfId="12645"/>
    <cellStyle name="Accent1 6 3" xfId="12646"/>
    <cellStyle name="Accent1 6 4" xfId="12647"/>
    <cellStyle name="Accent1 7" xfId="12648"/>
    <cellStyle name="Accent1 7 2" xfId="12649"/>
    <cellStyle name="Accent1 7 3" xfId="12650"/>
    <cellStyle name="Accent1 7 4" xfId="12651"/>
    <cellStyle name="Accent1 8" xfId="12652"/>
    <cellStyle name="Accent1 8 2" xfId="12653"/>
    <cellStyle name="Accent1 8 3" xfId="12654"/>
    <cellStyle name="Accent1 8 4" xfId="12655"/>
    <cellStyle name="Accent1 9" xfId="12656"/>
    <cellStyle name="Accent1 9 2" xfId="12657"/>
    <cellStyle name="Accent1 9 3" xfId="12658"/>
    <cellStyle name="Accent1 9 4" xfId="12659"/>
    <cellStyle name="Accent2 - 20%" xfId="12660"/>
    <cellStyle name="Accent2 - 40%" xfId="12661"/>
    <cellStyle name="Accent2 - 60%" xfId="12662"/>
    <cellStyle name="Accent2 10" xfId="12663"/>
    <cellStyle name="Accent2 10 2" xfId="12664"/>
    <cellStyle name="Accent2 10 3" xfId="12665"/>
    <cellStyle name="Accent2 10 4" xfId="12666"/>
    <cellStyle name="Accent2 11" xfId="12667"/>
    <cellStyle name="Accent2 11 2" xfId="12668"/>
    <cellStyle name="Accent2 11 3" xfId="12669"/>
    <cellStyle name="Accent2 11 4" xfId="12670"/>
    <cellStyle name="Accent2 12" xfId="12671"/>
    <cellStyle name="Accent2 12 2" xfId="12672"/>
    <cellStyle name="Accent2 12 3" xfId="12673"/>
    <cellStyle name="Accent2 12 4" xfId="12674"/>
    <cellStyle name="Accent2 13" xfId="12675"/>
    <cellStyle name="Accent2 14" xfId="12676"/>
    <cellStyle name="Accent2 15" xfId="12677"/>
    <cellStyle name="Accent2 16" xfId="12678"/>
    <cellStyle name="Accent2 17" xfId="12679"/>
    <cellStyle name="Accent2 18" xfId="12680"/>
    <cellStyle name="Accent2 19" xfId="12681"/>
    <cellStyle name="Accent2 2" xfId="12682"/>
    <cellStyle name="Accent2 2 10" xfId="12683"/>
    <cellStyle name="Accent2 2 11" xfId="12684"/>
    <cellStyle name="Accent2 2 12" xfId="12685"/>
    <cellStyle name="Accent2 2 13" xfId="12686"/>
    <cellStyle name="Accent2 2 14" xfId="12687"/>
    <cellStyle name="Accent2 2 15" xfId="12688"/>
    <cellStyle name="Accent2 2 2" xfId="12689"/>
    <cellStyle name="Accent2 2 2 2" xfId="12690"/>
    <cellStyle name="Accent2 2 3" xfId="12691"/>
    <cellStyle name="Accent2 2 3 2" xfId="12692"/>
    <cellStyle name="Accent2 2 4" xfId="12693"/>
    <cellStyle name="Accent2 2 4 2" xfId="12694"/>
    <cellStyle name="Accent2 2 5" xfId="12695"/>
    <cellStyle name="Accent2 2 5 2" xfId="12696"/>
    <cellStyle name="Accent2 2 6" xfId="12697"/>
    <cellStyle name="Accent2 2 7" xfId="12698"/>
    <cellStyle name="Accent2 2 8" xfId="12699"/>
    <cellStyle name="Accent2 2 9" xfId="12700"/>
    <cellStyle name="Accent2 20" xfId="12701"/>
    <cellStyle name="Accent2 3" xfId="12702"/>
    <cellStyle name="Accent2 3 10" xfId="12703"/>
    <cellStyle name="Accent2 3 11" xfId="12704"/>
    <cellStyle name="Accent2 3 12" xfId="12705"/>
    <cellStyle name="Accent2 3 13" xfId="12706"/>
    <cellStyle name="Accent2 3 14" xfId="12707"/>
    <cellStyle name="Accent2 3 15" xfId="12708"/>
    <cellStyle name="Accent2 3 2" xfId="12709"/>
    <cellStyle name="Accent2 3 2 2" xfId="12710"/>
    <cellStyle name="Accent2 3 3" xfId="12711"/>
    <cellStyle name="Accent2 3 3 2" xfId="12712"/>
    <cellStyle name="Accent2 3 4" xfId="12713"/>
    <cellStyle name="Accent2 3 4 2" xfId="12714"/>
    <cellStyle name="Accent2 3 5" xfId="12715"/>
    <cellStyle name="Accent2 3 5 2" xfId="12716"/>
    <cellStyle name="Accent2 3 6" xfId="12717"/>
    <cellStyle name="Accent2 3 7" xfId="12718"/>
    <cellStyle name="Accent2 3 8" xfId="12719"/>
    <cellStyle name="Accent2 3 9" xfId="12720"/>
    <cellStyle name="Accent2 4" xfId="12721"/>
    <cellStyle name="Accent2 4 2" xfId="12722"/>
    <cellStyle name="Accent2 4 2 2" xfId="12723"/>
    <cellStyle name="Accent2 4 3" xfId="12724"/>
    <cellStyle name="Accent2 4 3 2" xfId="12725"/>
    <cellStyle name="Accent2 4 4" xfId="12726"/>
    <cellStyle name="Accent2 4 4 2" xfId="12727"/>
    <cellStyle name="Accent2 4 5" xfId="12728"/>
    <cellStyle name="Accent2 4 5 2" xfId="12729"/>
    <cellStyle name="Accent2 4 6" xfId="12730"/>
    <cellStyle name="Accent2 5" xfId="12731"/>
    <cellStyle name="Accent2 5 2" xfId="12732"/>
    <cellStyle name="Accent2 5 3" xfId="12733"/>
    <cellStyle name="Accent2 5 4" xfId="12734"/>
    <cellStyle name="Accent2 6" xfId="12735"/>
    <cellStyle name="Accent2 6 2" xfId="12736"/>
    <cellStyle name="Accent2 6 3" xfId="12737"/>
    <cellStyle name="Accent2 6 4" xfId="12738"/>
    <cellStyle name="Accent2 7" xfId="12739"/>
    <cellStyle name="Accent2 7 2" xfId="12740"/>
    <cellStyle name="Accent2 7 3" xfId="12741"/>
    <cellStyle name="Accent2 7 4" xfId="12742"/>
    <cellStyle name="Accent2 8" xfId="12743"/>
    <cellStyle name="Accent2 8 2" xfId="12744"/>
    <cellStyle name="Accent2 8 3" xfId="12745"/>
    <cellStyle name="Accent2 8 4" xfId="12746"/>
    <cellStyle name="Accent2 9" xfId="12747"/>
    <cellStyle name="Accent2 9 2" xfId="12748"/>
    <cellStyle name="Accent2 9 3" xfId="12749"/>
    <cellStyle name="Accent2 9 4" xfId="12750"/>
    <cellStyle name="Accent3 - 20%" xfId="12751"/>
    <cellStyle name="Accent3 - 40%" xfId="12752"/>
    <cellStyle name="Accent3 - 60%" xfId="12753"/>
    <cellStyle name="Accent3 10" xfId="12754"/>
    <cellStyle name="Accent3 10 2" xfId="12755"/>
    <cellStyle name="Accent3 10 3" xfId="12756"/>
    <cellStyle name="Accent3 10 4" xfId="12757"/>
    <cellStyle name="Accent3 11" xfId="12758"/>
    <cellStyle name="Accent3 11 2" xfId="12759"/>
    <cellStyle name="Accent3 11 3" xfId="12760"/>
    <cellStyle name="Accent3 11 4" xfId="12761"/>
    <cellStyle name="Accent3 12" xfId="12762"/>
    <cellStyle name="Accent3 12 2" xfId="12763"/>
    <cellStyle name="Accent3 12 3" xfId="12764"/>
    <cellStyle name="Accent3 12 4" xfId="12765"/>
    <cellStyle name="Accent3 13" xfId="12766"/>
    <cellStyle name="Accent3 14" xfId="12767"/>
    <cellStyle name="Accent3 15" xfId="12768"/>
    <cellStyle name="Accent3 16" xfId="12769"/>
    <cellStyle name="Accent3 17" xfId="12770"/>
    <cellStyle name="Accent3 18" xfId="12771"/>
    <cellStyle name="Accent3 19" xfId="12772"/>
    <cellStyle name="Accent3 2" xfId="12773"/>
    <cellStyle name="Accent3 2 10" xfId="12774"/>
    <cellStyle name="Accent3 2 11" xfId="12775"/>
    <cellStyle name="Accent3 2 12" xfId="12776"/>
    <cellStyle name="Accent3 2 13" xfId="12777"/>
    <cellStyle name="Accent3 2 14" xfId="12778"/>
    <cellStyle name="Accent3 2 15" xfId="12779"/>
    <cellStyle name="Accent3 2 2" xfId="12780"/>
    <cellStyle name="Accent3 2 2 2" xfId="12781"/>
    <cellStyle name="Accent3 2 3" xfId="12782"/>
    <cellStyle name="Accent3 2 3 2" xfId="12783"/>
    <cellStyle name="Accent3 2 4" xfId="12784"/>
    <cellStyle name="Accent3 2 4 2" xfId="12785"/>
    <cellStyle name="Accent3 2 5" xfId="12786"/>
    <cellStyle name="Accent3 2 5 2" xfId="12787"/>
    <cellStyle name="Accent3 2 6" xfId="12788"/>
    <cellStyle name="Accent3 2 7" xfId="12789"/>
    <cellStyle name="Accent3 2 8" xfId="12790"/>
    <cellStyle name="Accent3 2 9" xfId="12791"/>
    <cellStyle name="Accent3 20" xfId="12792"/>
    <cellStyle name="Accent3 3" xfId="12793"/>
    <cellStyle name="Accent3 3 10" xfId="12794"/>
    <cellStyle name="Accent3 3 11" xfId="12795"/>
    <cellStyle name="Accent3 3 12" xfId="12796"/>
    <cellStyle name="Accent3 3 13" xfId="12797"/>
    <cellStyle name="Accent3 3 14" xfId="12798"/>
    <cellStyle name="Accent3 3 15" xfId="12799"/>
    <cellStyle name="Accent3 3 2" xfId="12800"/>
    <cellStyle name="Accent3 3 2 2" xfId="12801"/>
    <cellStyle name="Accent3 3 3" xfId="12802"/>
    <cellStyle name="Accent3 3 3 2" xfId="12803"/>
    <cellStyle name="Accent3 3 4" xfId="12804"/>
    <cellStyle name="Accent3 3 4 2" xfId="12805"/>
    <cellStyle name="Accent3 3 5" xfId="12806"/>
    <cellStyle name="Accent3 3 5 2" xfId="12807"/>
    <cellStyle name="Accent3 3 6" xfId="12808"/>
    <cellStyle name="Accent3 3 7" xfId="12809"/>
    <cellStyle name="Accent3 3 8" xfId="12810"/>
    <cellStyle name="Accent3 3 9" xfId="12811"/>
    <cellStyle name="Accent3 4" xfId="12812"/>
    <cellStyle name="Accent3 4 2" xfId="12813"/>
    <cellStyle name="Accent3 4 2 2" xfId="12814"/>
    <cellStyle name="Accent3 4 3" xfId="12815"/>
    <cellStyle name="Accent3 4 3 2" xfId="12816"/>
    <cellStyle name="Accent3 4 4" xfId="12817"/>
    <cellStyle name="Accent3 4 4 2" xfId="12818"/>
    <cellStyle name="Accent3 4 5" xfId="12819"/>
    <cellStyle name="Accent3 4 5 2" xfId="12820"/>
    <cellStyle name="Accent3 4 6" xfId="12821"/>
    <cellStyle name="Accent3 5" xfId="12822"/>
    <cellStyle name="Accent3 5 2" xfId="12823"/>
    <cellStyle name="Accent3 5 3" xfId="12824"/>
    <cellStyle name="Accent3 5 4" xfId="12825"/>
    <cellStyle name="Accent3 6" xfId="12826"/>
    <cellStyle name="Accent3 6 2" xfId="12827"/>
    <cellStyle name="Accent3 6 3" xfId="12828"/>
    <cellStyle name="Accent3 6 4" xfId="12829"/>
    <cellStyle name="Accent3 7" xfId="12830"/>
    <cellStyle name="Accent3 7 2" xfId="12831"/>
    <cellStyle name="Accent3 7 3" xfId="12832"/>
    <cellStyle name="Accent3 7 4" xfId="12833"/>
    <cellStyle name="Accent3 8" xfId="12834"/>
    <cellStyle name="Accent3 8 2" xfId="12835"/>
    <cellStyle name="Accent3 8 3" xfId="12836"/>
    <cellStyle name="Accent3 8 4" xfId="12837"/>
    <cellStyle name="Accent3 9" xfId="12838"/>
    <cellStyle name="Accent3 9 2" xfId="12839"/>
    <cellStyle name="Accent3 9 3" xfId="12840"/>
    <cellStyle name="Accent3 9 4" xfId="12841"/>
    <cellStyle name="Accent4 - 20%" xfId="12842"/>
    <cellStyle name="Accent4 - 40%" xfId="12843"/>
    <cellStyle name="Accent4 - 60%" xfId="12844"/>
    <cellStyle name="Accent4 10" xfId="12845"/>
    <cellStyle name="Accent4 10 2" xfId="12846"/>
    <cellStyle name="Accent4 10 3" xfId="12847"/>
    <cellStyle name="Accent4 10 4" xfId="12848"/>
    <cellStyle name="Accent4 11" xfId="12849"/>
    <cellStyle name="Accent4 11 2" xfId="12850"/>
    <cellStyle name="Accent4 11 3" xfId="12851"/>
    <cellStyle name="Accent4 11 4" xfId="12852"/>
    <cellStyle name="Accent4 12" xfId="12853"/>
    <cellStyle name="Accent4 12 2" xfId="12854"/>
    <cellStyle name="Accent4 12 3" xfId="12855"/>
    <cellStyle name="Accent4 12 4" xfId="12856"/>
    <cellStyle name="Accent4 13" xfId="12857"/>
    <cellStyle name="Accent4 14" xfId="12858"/>
    <cellStyle name="Accent4 15" xfId="12859"/>
    <cellStyle name="Accent4 16" xfId="12860"/>
    <cellStyle name="Accent4 17" xfId="12861"/>
    <cellStyle name="Accent4 18" xfId="12862"/>
    <cellStyle name="Accent4 19" xfId="12863"/>
    <cellStyle name="Accent4 2" xfId="12864"/>
    <cellStyle name="Accent4 2 10" xfId="12865"/>
    <cellStyle name="Accent4 2 11" xfId="12866"/>
    <cellStyle name="Accent4 2 12" xfId="12867"/>
    <cellStyle name="Accent4 2 13" xfId="12868"/>
    <cellStyle name="Accent4 2 14" xfId="12869"/>
    <cellStyle name="Accent4 2 15" xfId="12870"/>
    <cellStyle name="Accent4 2 2" xfId="12871"/>
    <cellStyle name="Accent4 2 2 2" xfId="12872"/>
    <cellStyle name="Accent4 2 3" xfId="12873"/>
    <cellStyle name="Accent4 2 3 2" xfId="12874"/>
    <cellStyle name="Accent4 2 4" xfId="12875"/>
    <cellStyle name="Accent4 2 4 2" xfId="12876"/>
    <cellStyle name="Accent4 2 5" xfId="12877"/>
    <cellStyle name="Accent4 2 5 2" xfId="12878"/>
    <cellStyle name="Accent4 2 6" xfId="12879"/>
    <cellStyle name="Accent4 2 7" xfId="12880"/>
    <cellStyle name="Accent4 2 8" xfId="12881"/>
    <cellStyle name="Accent4 2 9" xfId="12882"/>
    <cellStyle name="Accent4 20" xfId="12883"/>
    <cellStyle name="Accent4 3" xfId="12884"/>
    <cellStyle name="Accent4 3 10" xfId="12885"/>
    <cellStyle name="Accent4 3 11" xfId="12886"/>
    <cellStyle name="Accent4 3 12" xfId="12887"/>
    <cellStyle name="Accent4 3 13" xfId="12888"/>
    <cellStyle name="Accent4 3 14" xfId="12889"/>
    <cellStyle name="Accent4 3 15" xfId="12890"/>
    <cellStyle name="Accent4 3 2" xfId="12891"/>
    <cellStyle name="Accent4 3 2 2" xfId="12892"/>
    <cellStyle name="Accent4 3 3" xfId="12893"/>
    <cellStyle name="Accent4 3 3 2" xfId="12894"/>
    <cellStyle name="Accent4 3 4" xfId="12895"/>
    <cellStyle name="Accent4 3 4 2" xfId="12896"/>
    <cellStyle name="Accent4 3 5" xfId="12897"/>
    <cellStyle name="Accent4 3 5 2" xfId="12898"/>
    <cellStyle name="Accent4 3 6" xfId="12899"/>
    <cellStyle name="Accent4 3 7" xfId="12900"/>
    <cellStyle name="Accent4 3 8" xfId="12901"/>
    <cellStyle name="Accent4 3 9" xfId="12902"/>
    <cellStyle name="Accent4 4" xfId="12903"/>
    <cellStyle name="Accent4 4 2" xfId="12904"/>
    <cellStyle name="Accent4 4 2 2" xfId="12905"/>
    <cellStyle name="Accent4 4 3" xfId="12906"/>
    <cellStyle name="Accent4 4 3 2" xfId="12907"/>
    <cellStyle name="Accent4 4 4" xfId="12908"/>
    <cellStyle name="Accent4 4 4 2" xfId="12909"/>
    <cellStyle name="Accent4 4 5" xfId="12910"/>
    <cellStyle name="Accent4 4 5 2" xfId="12911"/>
    <cellStyle name="Accent4 4 6" xfId="12912"/>
    <cellStyle name="Accent4 5" xfId="12913"/>
    <cellStyle name="Accent4 5 2" xfId="12914"/>
    <cellStyle name="Accent4 5 3" xfId="12915"/>
    <cellStyle name="Accent4 5 4" xfId="12916"/>
    <cellStyle name="Accent4 6" xfId="12917"/>
    <cellStyle name="Accent4 6 2" xfId="12918"/>
    <cellStyle name="Accent4 6 3" xfId="12919"/>
    <cellStyle name="Accent4 6 4" xfId="12920"/>
    <cellStyle name="Accent4 7" xfId="12921"/>
    <cellStyle name="Accent4 7 2" xfId="12922"/>
    <cellStyle name="Accent4 7 3" xfId="12923"/>
    <cellStyle name="Accent4 7 4" xfId="12924"/>
    <cellStyle name="Accent4 8" xfId="12925"/>
    <cellStyle name="Accent4 8 2" xfId="12926"/>
    <cellStyle name="Accent4 8 3" xfId="12927"/>
    <cellStyle name="Accent4 8 4" xfId="12928"/>
    <cellStyle name="Accent4 9" xfId="12929"/>
    <cellStyle name="Accent4 9 2" xfId="12930"/>
    <cellStyle name="Accent4 9 3" xfId="12931"/>
    <cellStyle name="Accent4 9 4" xfId="12932"/>
    <cellStyle name="Accent5 - 20%" xfId="12933"/>
    <cellStyle name="Accent5 - 40%" xfId="12934"/>
    <cellStyle name="Accent5 - 60%" xfId="12935"/>
    <cellStyle name="Accent5 10" xfId="12936"/>
    <cellStyle name="Accent5 10 2" xfId="12937"/>
    <cellStyle name="Accent5 10 3" xfId="12938"/>
    <cellStyle name="Accent5 10 4" xfId="12939"/>
    <cellStyle name="Accent5 11" xfId="12940"/>
    <cellStyle name="Accent5 11 2" xfId="12941"/>
    <cellStyle name="Accent5 11 3" xfId="12942"/>
    <cellStyle name="Accent5 11 4" xfId="12943"/>
    <cellStyle name="Accent5 12" xfId="12944"/>
    <cellStyle name="Accent5 12 2" xfId="12945"/>
    <cellStyle name="Accent5 12 3" xfId="12946"/>
    <cellStyle name="Accent5 12 4" xfId="12947"/>
    <cellStyle name="Accent5 13" xfId="12948"/>
    <cellStyle name="Accent5 14" xfId="12949"/>
    <cellStyle name="Accent5 15" xfId="12950"/>
    <cellStyle name="Accent5 16" xfId="12951"/>
    <cellStyle name="Accent5 17" xfId="12952"/>
    <cellStyle name="Accent5 18" xfId="12953"/>
    <cellStyle name="Accent5 19" xfId="12954"/>
    <cellStyle name="Accent5 2" xfId="12955"/>
    <cellStyle name="Accent5 2 10" xfId="12956"/>
    <cellStyle name="Accent5 2 11" xfId="12957"/>
    <cellStyle name="Accent5 2 12" xfId="12958"/>
    <cellStyle name="Accent5 2 13" xfId="12959"/>
    <cellStyle name="Accent5 2 2" xfId="12960"/>
    <cellStyle name="Accent5 2 2 2" xfId="12961"/>
    <cellStyle name="Accent5 2 3" xfId="12962"/>
    <cellStyle name="Accent5 2 3 2" xfId="12963"/>
    <cellStyle name="Accent5 2 4" xfId="12964"/>
    <cellStyle name="Accent5 2 4 2" xfId="12965"/>
    <cellStyle name="Accent5 2 5" xfId="12966"/>
    <cellStyle name="Accent5 2 5 2" xfId="12967"/>
    <cellStyle name="Accent5 2 6" xfId="12968"/>
    <cellStyle name="Accent5 2 7" xfId="12969"/>
    <cellStyle name="Accent5 2 8" xfId="12970"/>
    <cellStyle name="Accent5 2 9" xfId="12971"/>
    <cellStyle name="Accent5 20" xfId="12972"/>
    <cellStyle name="Accent5 3" xfId="12973"/>
    <cellStyle name="Accent5 3 10" xfId="12974"/>
    <cellStyle name="Accent5 3 11" xfId="12975"/>
    <cellStyle name="Accent5 3 12" xfId="12976"/>
    <cellStyle name="Accent5 3 13" xfId="12977"/>
    <cellStyle name="Accent5 3 2" xfId="12978"/>
    <cellStyle name="Accent5 3 2 2" xfId="12979"/>
    <cellStyle name="Accent5 3 3" xfId="12980"/>
    <cellStyle name="Accent5 3 3 2" xfId="12981"/>
    <cellStyle name="Accent5 3 4" xfId="12982"/>
    <cellStyle name="Accent5 3 4 2" xfId="12983"/>
    <cellStyle name="Accent5 3 5" xfId="12984"/>
    <cellStyle name="Accent5 3 5 2" xfId="12985"/>
    <cellStyle name="Accent5 3 6" xfId="12986"/>
    <cellStyle name="Accent5 3 7" xfId="12987"/>
    <cellStyle name="Accent5 3 8" xfId="12988"/>
    <cellStyle name="Accent5 3 9" xfId="12989"/>
    <cellStyle name="Accent5 4" xfId="12990"/>
    <cellStyle name="Accent5 4 2" xfId="12991"/>
    <cellStyle name="Accent5 4 2 2" xfId="12992"/>
    <cellStyle name="Accent5 4 3" xfId="12993"/>
    <cellStyle name="Accent5 4 3 2" xfId="12994"/>
    <cellStyle name="Accent5 4 4" xfId="12995"/>
    <cellStyle name="Accent5 4 4 2" xfId="12996"/>
    <cellStyle name="Accent5 4 5" xfId="12997"/>
    <cellStyle name="Accent5 4 5 2" xfId="12998"/>
    <cellStyle name="Accent5 4 6" xfId="12999"/>
    <cellStyle name="Accent5 5" xfId="13000"/>
    <cellStyle name="Accent5 5 2" xfId="13001"/>
    <cellStyle name="Accent5 5 3" xfId="13002"/>
    <cellStyle name="Accent5 5 4" xfId="13003"/>
    <cellStyle name="Accent5 6" xfId="13004"/>
    <cellStyle name="Accent5 6 2" xfId="13005"/>
    <cellStyle name="Accent5 6 3" xfId="13006"/>
    <cellStyle name="Accent5 6 4" xfId="13007"/>
    <cellStyle name="Accent5 7" xfId="13008"/>
    <cellStyle name="Accent5 7 2" xfId="13009"/>
    <cellStyle name="Accent5 7 3" xfId="13010"/>
    <cellStyle name="Accent5 7 4" xfId="13011"/>
    <cellStyle name="Accent5 8" xfId="13012"/>
    <cellStyle name="Accent5 8 2" xfId="13013"/>
    <cellStyle name="Accent5 8 3" xfId="13014"/>
    <cellStyle name="Accent5 8 4" xfId="13015"/>
    <cellStyle name="Accent5 9" xfId="13016"/>
    <cellStyle name="Accent5 9 2" xfId="13017"/>
    <cellStyle name="Accent5 9 3" xfId="13018"/>
    <cellStyle name="Accent5 9 4" xfId="13019"/>
    <cellStyle name="Accent6 - 20%" xfId="13020"/>
    <cellStyle name="Accent6 - 40%" xfId="13021"/>
    <cellStyle name="Accent6 - 60%" xfId="13022"/>
    <cellStyle name="Accent6 10" xfId="13023"/>
    <cellStyle name="Accent6 10 2" xfId="13024"/>
    <cellStyle name="Accent6 10 3" xfId="13025"/>
    <cellStyle name="Accent6 10 4" xfId="13026"/>
    <cellStyle name="Accent6 11" xfId="13027"/>
    <cellStyle name="Accent6 11 2" xfId="13028"/>
    <cellStyle name="Accent6 11 3" xfId="13029"/>
    <cellStyle name="Accent6 11 4" xfId="13030"/>
    <cellStyle name="Accent6 12" xfId="13031"/>
    <cellStyle name="Accent6 12 2" xfId="13032"/>
    <cellStyle name="Accent6 12 3" xfId="13033"/>
    <cellStyle name="Accent6 12 4" xfId="13034"/>
    <cellStyle name="Accent6 13" xfId="13035"/>
    <cellStyle name="Accent6 14" xfId="13036"/>
    <cellStyle name="Accent6 15" xfId="13037"/>
    <cellStyle name="Accent6 16" xfId="13038"/>
    <cellStyle name="Accent6 17" xfId="13039"/>
    <cellStyle name="Accent6 18" xfId="13040"/>
    <cellStyle name="Accent6 19" xfId="13041"/>
    <cellStyle name="Accent6 2" xfId="13042"/>
    <cellStyle name="Accent6 2 10" xfId="13043"/>
    <cellStyle name="Accent6 2 11" xfId="13044"/>
    <cellStyle name="Accent6 2 12" xfId="13045"/>
    <cellStyle name="Accent6 2 13" xfId="13046"/>
    <cellStyle name="Accent6 2 14" xfId="13047"/>
    <cellStyle name="Accent6 2 15" xfId="13048"/>
    <cellStyle name="Accent6 2 2" xfId="13049"/>
    <cellStyle name="Accent6 2 2 2" xfId="13050"/>
    <cellStyle name="Accent6 2 3" xfId="13051"/>
    <cellStyle name="Accent6 2 3 2" xfId="13052"/>
    <cellStyle name="Accent6 2 4" xfId="13053"/>
    <cellStyle name="Accent6 2 4 2" xfId="13054"/>
    <cellStyle name="Accent6 2 5" xfId="13055"/>
    <cellStyle name="Accent6 2 5 2" xfId="13056"/>
    <cellStyle name="Accent6 2 6" xfId="13057"/>
    <cellStyle name="Accent6 2 7" xfId="13058"/>
    <cellStyle name="Accent6 2 8" xfId="13059"/>
    <cellStyle name="Accent6 2 9" xfId="13060"/>
    <cellStyle name="Accent6 20" xfId="13061"/>
    <cellStyle name="Accent6 3" xfId="13062"/>
    <cellStyle name="Accent6 3 10" xfId="13063"/>
    <cellStyle name="Accent6 3 11" xfId="13064"/>
    <cellStyle name="Accent6 3 12" xfId="13065"/>
    <cellStyle name="Accent6 3 13" xfId="13066"/>
    <cellStyle name="Accent6 3 14" xfId="13067"/>
    <cellStyle name="Accent6 3 15" xfId="13068"/>
    <cellStyle name="Accent6 3 2" xfId="13069"/>
    <cellStyle name="Accent6 3 2 2" xfId="13070"/>
    <cellStyle name="Accent6 3 3" xfId="13071"/>
    <cellStyle name="Accent6 3 3 2" xfId="13072"/>
    <cellStyle name="Accent6 3 4" xfId="13073"/>
    <cellStyle name="Accent6 3 4 2" xfId="13074"/>
    <cellStyle name="Accent6 3 5" xfId="13075"/>
    <cellStyle name="Accent6 3 5 2" xfId="13076"/>
    <cellStyle name="Accent6 3 6" xfId="13077"/>
    <cellStyle name="Accent6 3 7" xfId="13078"/>
    <cellStyle name="Accent6 3 8" xfId="13079"/>
    <cellStyle name="Accent6 3 9" xfId="13080"/>
    <cellStyle name="Accent6 4" xfId="13081"/>
    <cellStyle name="Accent6 4 2" xfId="13082"/>
    <cellStyle name="Accent6 4 2 2" xfId="13083"/>
    <cellStyle name="Accent6 4 3" xfId="13084"/>
    <cellStyle name="Accent6 4 3 2" xfId="13085"/>
    <cellStyle name="Accent6 4 4" xfId="13086"/>
    <cellStyle name="Accent6 4 4 2" xfId="13087"/>
    <cellStyle name="Accent6 4 5" xfId="13088"/>
    <cellStyle name="Accent6 4 5 2" xfId="13089"/>
    <cellStyle name="Accent6 4 6" xfId="13090"/>
    <cellStyle name="Accent6 5" xfId="13091"/>
    <cellStyle name="Accent6 5 2" xfId="13092"/>
    <cellStyle name="Accent6 5 3" xfId="13093"/>
    <cellStyle name="Accent6 5 4" xfId="13094"/>
    <cellStyle name="Accent6 6" xfId="13095"/>
    <cellStyle name="Accent6 6 2" xfId="13096"/>
    <cellStyle name="Accent6 6 3" xfId="13097"/>
    <cellStyle name="Accent6 6 4" xfId="13098"/>
    <cellStyle name="Accent6 7" xfId="13099"/>
    <cellStyle name="Accent6 7 2" xfId="13100"/>
    <cellStyle name="Accent6 7 3" xfId="13101"/>
    <cellStyle name="Accent6 7 4" xfId="13102"/>
    <cellStyle name="Accent6 8" xfId="13103"/>
    <cellStyle name="Accent6 8 2" xfId="13104"/>
    <cellStyle name="Accent6 8 3" xfId="13105"/>
    <cellStyle name="Accent6 8 4" xfId="13106"/>
    <cellStyle name="Accent6 9" xfId="13107"/>
    <cellStyle name="Accent6 9 2" xfId="13108"/>
    <cellStyle name="Accent6 9 3" xfId="13109"/>
    <cellStyle name="Accent6 9 4" xfId="13110"/>
    <cellStyle name="Activos" xfId="13111"/>
    <cellStyle name="Actual Date" xfId="13112"/>
    <cellStyle name="Actual Date 10" xfId="13113"/>
    <cellStyle name="Actual Date 11" xfId="13114"/>
    <cellStyle name="Actual Date 12" xfId="13115"/>
    <cellStyle name="Actual Date 13" xfId="13116"/>
    <cellStyle name="Actual Date 14" xfId="13117"/>
    <cellStyle name="Actual Date 15" xfId="13118"/>
    <cellStyle name="Actual Date 16" xfId="13119"/>
    <cellStyle name="Actual Date 17" xfId="13120"/>
    <cellStyle name="Actual Date 18" xfId="13121"/>
    <cellStyle name="Actual Date 19" xfId="13122"/>
    <cellStyle name="Actual Date 2" xfId="13123"/>
    <cellStyle name="Actual Date 2 2" xfId="13124"/>
    <cellStyle name="Actual Date 20" xfId="13125"/>
    <cellStyle name="Actual Date 21" xfId="13126"/>
    <cellStyle name="Actual Date 22" xfId="13127"/>
    <cellStyle name="Actual Date 23" xfId="13128"/>
    <cellStyle name="Actual Date 24" xfId="13129"/>
    <cellStyle name="Actual Date 25" xfId="13130"/>
    <cellStyle name="Actual Date 26" xfId="13131"/>
    <cellStyle name="Actual Date 27" xfId="13132"/>
    <cellStyle name="Actual Date 28" xfId="13133"/>
    <cellStyle name="Actual Date 29" xfId="13134"/>
    <cellStyle name="Actual Date 3" xfId="13135"/>
    <cellStyle name="Actual Date 3 10" xfId="13136"/>
    <cellStyle name="Actual Date 3 11" xfId="13137"/>
    <cellStyle name="Actual Date 3 12" xfId="13138"/>
    <cellStyle name="Actual Date 3 13" xfId="13139"/>
    <cellStyle name="Actual Date 3 14" xfId="13140"/>
    <cellStyle name="Actual Date 3 15" xfId="13141"/>
    <cellStyle name="Actual Date 3 16" xfId="13142"/>
    <cellStyle name="Actual Date 3 2" xfId="13143"/>
    <cellStyle name="Actual Date 3 3" xfId="13144"/>
    <cellStyle name="Actual Date 3 4" xfId="13145"/>
    <cellStyle name="Actual Date 3 5" xfId="13146"/>
    <cellStyle name="Actual Date 3 6" xfId="13147"/>
    <cellStyle name="Actual Date 3 7" xfId="13148"/>
    <cellStyle name="Actual Date 3 8" xfId="13149"/>
    <cellStyle name="Actual Date 3 9" xfId="13150"/>
    <cellStyle name="Actual Date 30" xfId="13151"/>
    <cellStyle name="Actual Date 31" xfId="13152"/>
    <cellStyle name="Actual Date 32" xfId="13153"/>
    <cellStyle name="Actual Date 33" xfId="13154"/>
    <cellStyle name="Actual Date 34" xfId="13155"/>
    <cellStyle name="Actual Date 35" xfId="13156"/>
    <cellStyle name="Actual Date 36" xfId="13157"/>
    <cellStyle name="Actual Date 37" xfId="13158"/>
    <cellStyle name="Actual Date 38" xfId="13159"/>
    <cellStyle name="Actual Date 39" xfId="13160"/>
    <cellStyle name="Actual Date 4" xfId="13161"/>
    <cellStyle name="Actual Date 40" xfId="13162"/>
    <cellStyle name="Actual Date 41" xfId="13163"/>
    <cellStyle name="Actual Date 5" xfId="13164"/>
    <cellStyle name="Actual Date 6" xfId="13165"/>
    <cellStyle name="Actual Date 7" xfId="13166"/>
    <cellStyle name="Actual Date 8" xfId="13167"/>
    <cellStyle name="Actual Date 9" xfId="13168"/>
    <cellStyle name="Actual Date_Forecast Template" xfId="13169"/>
    <cellStyle name="adjusted" xfId="13170"/>
    <cellStyle name="AFE" xfId="13171"/>
    <cellStyle name="args.style" xfId="13172"/>
    <cellStyle name="args.style 10" xfId="13173"/>
    <cellStyle name="args.style 11" xfId="13174"/>
    <cellStyle name="args.style 12" xfId="13175"/>
    <cellStyle name="args.style 13" xfId="13176"/>
    <cellStyle name="args.style 2" xfId="13177"/>
    <cellStyle name="args.style 2 10" xfId="13178"/>
    <cellStyle name="args.style 2 11" xfId="13179"/>
    <cellStyle name="args.style 2 12" xfId="13180"/>
    <cellStyle name="args.style 2 2" xfId="13181"/>
    <cellStyle name="args.style 2 3" xfId="13182"/>
    <cellStyle name="args.style 2 4" xfId="13183"/>
    <cellStyle name="args.style 2 5" xfId="13184"/>
    <cellStyle name="args.style 2 6" xfId="13185"/>
    <cellStyle name="args.style 2 7" xfId="13186"/>
    <cellStyle name="args.style 2 8" xfId="13187"/>
    <cellStyle name="args.style 2 9" xfId="13188"/>
    <cellStyle name="args.style 2_CED 2011 5-year forecast" xfId="13189"/>
    <cellStyle name="args.style 3" xfId="13190"/>
    <cellStyle name="args.style 3 2" xfId="13191"/>
    <cellStyle name="args.style 4" xfId="13192"/>
    <cellStyle name="args.style 5" xfId="13193"/>
    <cellStyle name="args.style 6" xfId="13194"/>
    <cellStyle name="args.style 7" xfId="13195"/>
    <cellStyle name="args.style 8" xfId="13196"/>
    <cellStyle name="args.style 9" xfId="13197"/>
    <cellStyle name="args.style_LOB FOR CFR JUNE 10" xfId="13198"/>
    <cellStyle name="Arial 10" xfId="13199"/>
    <cellStyle name="Arial 12" xfId="13200"/>
    <cellStyle name="Array" xfId="13201"/>
    <cellStyle name="Array Enter" xfId="13202"/>
    <cellStyle name="AutoFormat Options" xfId="13203"/>
    <cellStyle name="Avertissement" xfId="13204"/>
    <cellStyle name="Background" xfId="13205"/>
    <cellStyle name="Bad 10" xfId="13206"/>
    <cellStyle name="Bad 10 2" xfId="13207"/>
    <cellStyle name="Bad 10 3" xfId="13208"/>
    <cellStyle name="Bad 10 4" xfId="13209"/>
    <cellStyle name="Bad 11" xfId="13210"/>
    <cellStyle name="Bad 11 2" xfId="13211"/>
    <cellStyle name="Bad 11 3" xfId="13212"/>
    <cellStyle name="Bad 11 4" xfId="13213"/>
    <cellStyle name="Bad 12" xfId="13214"/>
    <cellStyle name="Bad 12 2" xfId="13215"/>
    <cellStyle name="Bad 12 3" xfId="13216"/>
    <cellStyle name="Bad 12 4" xfId="13217"/>
    <cellStyle name="Bad 13" xfId="13218"/>
    <cellStyle name="Bad 14" xfId="13219"/>
    <cellStyle name="Bad 15" xfId="13220"/>
    <cellStyle name="Bad 16" xfId="13221"/>
    <cellStyle name="Bad 17" xfId="13222"/>
    <cellStyle name="Bad 18" xfId="13223"/>
    <cellStyle name="Bad 19" xfId="13224"/>
    <cellStyle name="Bad 2" xfId="13225"/>
    <cellStyle name="Bad 2 10" xfId="13226"/>
    <cellStyle name="Bad 2 11" xfId="13227"/>
    <cellStyle name="Bad 2 12" xfId="13228"/>
    <cellStyle name="Bad 2 13" xfId="13229"/>
    <cellStyle name="Bad 2 14" xfId="13230"/>
    <cellStyle name="Bad 2 15" xfId="13231"/>
    <cellStyle name="Bad 2 2" xfId="13232"/>
    <cellStyle name="Bad 2 2 2" xfId="13233"/>
    <cellStyle name="Bad 2 3" xfId="13234"/>
    <cellStyle name="Bad 2 3 2" xfId="13235"/>
    <cellStyle name="Bad 2 4" xfId="13236"/>
    <cellStyle name="Bad 2 4 2" xfId="13237"/>
    <cellStyle name="Bad 2 5" xfId="13238"/>
    <cellStyle name="Bad 2 5 2" xfId="13239"/>
    <cellStyle name="Bad 2 6" xfId="13240"/>
    <cellStyle name="Bad 2 7" xfId="13241"/>
    <cellStyle name="Bad 2 8" xfId="13242"/>
    <cellStyle name="Bad 2 9" xfId="13243"/>
    <cellStyle name="Bad 20" xfId="13244"/>
    <cellStyle name="Bad 3" xfId="13245"/>
    <cellStyle name="Bad 3 10" xfId="13246"/>
    <cellStyle name="Bad 3 11" xfId="13247"/>
    <cellStyle name="Bad 3 12" xfId="13248"/>
    <cellStyle name="Bad 3 13" xfId="13249"/>
    <cellStyle name="Bad 3 14" xfId="13250"/>
    <cellStyle name="Bad 3 15" xfId="13251"/>
    <cellStyle name="Bad 3 2" xfId="13252"/>
    <cellStyle name="Bad 3 2 2" xfId="13253"/>
    <cellStyle name="Bad 3 3" xfId="13254"/>
    <cellStyle name="Bad 3 3 2" xfId="13255"/>
    <cellStyle name="Bad 3 4" xfId="13256"/>
    <cellStyle name="Bad 3 4 2" xfId="13257"/>
    <cellStyle name="Bad 3 5" xfId="13258"/>
    <cellStyle name="Bad 3 5 2" xfId="13259"/>
    <cellStyle name="Bad 3 6" xfId="13260"/>
    <cellStyle name="Bad 3 7" xfId="13261"/>
    <cellStyle name="Bad 3 8" xfId="13262"/>
    <cellStyle name="Bad 3 9" xfId="13263"/>
    <cellStyle name="Bad 4" xfId="13264"/>
    <cellStyle name="Bad 4 2" xfId="13265"/>
    <cellStyle name="Bad 4 2 2" xfId="13266"/>
    <cellStyle name="Bad 4 3" xfId="13267"/>
    <cellStyle name="Bad 4 3 2" xfId="13268"/>
    <cellStyle name="Bad 4 4" xfId="13269"/>
    <cellStyle name="Bad 4 4 2" xfId="13270"/>
    <cellStyle name="Bad 4 5" xfId="13271"/>
    <cellStyle name="Bad 4 5 2" xfId="13272"/>
    <cellStyle name="Bad 4 6" xfId="13273"/>
    <cellStyle name="Bad 5" xfId="13274"/>
    <cellStyle name="Bad 5 2" xfId="13275"/>
    <cellStyle name="Bad 5 3" xfId="13276"/>
    <cellStyle name="Bad 5 4" xfId="13277"/>
    <cellStyle name="Bad 6" xfId="13278"/>
    <cellStyle name="Bad 6 2" xfId="13279"/>
    <cellStyle name="Bad 6 3" xfId="13280"/>
    <cellStyle name="Bad 6 4" xfId="13281"/>
    <cellStyle name="Bad 7" xfId="13282"/>
    <cellStyle name="Bad 7 2" xfId="13283"/>
    <cellStyle name="Bad 7 3" xfId="13284"/>
    <cellStyle name="Bad 7 4" xfId="13285"/>
    <cellStyle name="Bad 8" xfId="13286"/>
    <cellStyle name="Bad 8 2" xfId="13287"/>
    <cellStyle name="Bad 8 3" xfId="13288"/>
    <cellStyle name="Bad 8 4" xfId="13289"/>
    <cellStyle name="Bad 9" xfId="13290"/>
    <cellStyle name="Bad 9 2" xfId="13291"/>
    <cellStyle name="Bad 9 3" xfId="13292"/>
    <cellStyle name="Bad 9 4" xfId="13293"/>
    <cellStyle name="Basic" xfId="13294"/>
    <cellStyle name="Basic - Style1" xfId="13295"/>
    <cellStyle name="Besuchter Hyperlink" xfId="13296"/>
    <cellStyle name="Besuchter Hyperlink 2" xfId="13297"/>
    <cellStyle name="bilancio" xfId="13298"/>
    <cellStyle name="BLACK" xfId="13299"/>
    <cellStyle name="BlackStrike" xfId="13300"/>
    <cellStyle name="BlackText" xfId="13301"/>
    <cellStyle name="blank" xfId="13302"/>
    <cellStyle name="BlBkBord" xfId="13303"/>
    <cellStyle name="Block" xfId="13304"/>
    <cellStyle name="blocked" xfId="13305"/>
    <cellStyle name="blue" xfId="13306"/>
    <cellStyle name="blue$00" xfId="13307"/>
    <cellStyle name="Body" xfId="13308"/>
    <cellStyle name="BoldText" xfId="13309"/>
    <cellStyle name="Bom" xfId="13310"/>
    <cellStyle name="Border Heavy" xfId="13311"/>
    <cellStyle name="Border Thin" xfId="13312"/>
    <cellStyle name="Bottom bold border" xfId="13313"/>
    <cellStyle name="Bottom single border" xfId="13314"/>
    <cellStyle name="Box_Small" xfId="13315"/>
    <cellStyle name="Brand Align Left Text" xfId="13316"/>
    <cellStyle name="Brand Default" xfId="13317"/>
    <cellStyle name="Brand Percent" xfId="13318"/>
    <cellStyle name="Brand Source" xfId="13319"/>
    <cellStyle name="Brand Subtitle with Underline" xfId="13320"/>
    <cellStyle name="Brand Subtitle without Underline" xfId="13321"/>
    <cellStyle name="Brand Title" xfId="13322"/>
    <cellStyle name="brd" xfId="13323"/>
    <cellStyle name="British Pound" xfId="13324"/>
    <cellStyle name="Bud Sum Normal" xfId="13325"/>
    <cellStyle name="Buena" xfId="13326"/>
    <cellStyle name="Cabecera 1" xfId="13327"/>
    <cellStyle name="Cabecera 2" xfId="13328"/>
    <cellStyle name="cal.Exchange" xfId="13329"/>
    <cellStyle name="cal.Exchange.or" xfId="13330"/>
    <cellStyle name="cal.Exchange_Apport &amp; Look-through" xfId="13331"/>
    <cellStyle name="cal.FX" xfId="13332"/>
    <cellStyle name="cal.FX.or" xfId="13333"/>
    <cellStyle name="cal.General" xfId="13334"/>
    <cellStyle name="cal.General.or" xfId="13335"/>
    <cellStyle name="cal.General.or.prt" xfId="13336"/>
    <cellStyle name="cal.General.or_mHelp" xfId="13337"/>
    <cellStyle name="cal.General.prt" xfId="13338"/>
    <cellStyle name="cal.General_Apport &amp; Look-through" xfId="13339"/>
    <cellStyle name="cal.General1" xfId="13340"/>
    <cellStyle name="cal.General1 2" xfId="13341"/>
    <cellStyle name="cal.General1 3" xfId="13342"/>
    <cellStyle name="cal.General1_Comverse 2004 Income Tax Review Wkbk 02 03" xfId="13343"/>
    <cellStyle name="cal.GreyFX" xfId="13344"/>
    <cellStyle name="cal.GreyFX 2" xfId="13345"/>
    <cellStyle name="cal.GreyFX.or" xfId="13346"/>
    <cellStyle name="cal.GreyGeneral" xfId="13347"/>
    <cellStyle name="cal.GreyGeneral.or" xfId="13348"/>
    <cellStyle name="cal.Link" xfId="13349"/>
    <cellStyle name="cal.Link 2" xfId="13350"/>
    <cellStyle name="cal.Link 3" xfId="13351"/>
    <cellStyle name="Calc Currency (0)" xfId="13352"/>
    <cellStyle name="Calc Currency (0) 2" xfId="13353"/>
    <cellStyle name="Calc Currency (0) 2 2" xfId="13354"/>
    <cellStyle name="Calc Currency (0) 2 3" xfId="13355"/>
    <cellStyle name="Calc Currency (0) 2 4" xfId="13356"/>
    <cellStyle name="Calc Currency (0) 3" xfId="13357"/>
    <cellStyle name="Calc Currency (0) 3 2" xfId="13358"/>
    <cellStyle name="Calc Currency (0) 3 3" xfId="13359"/>
    <cellStyle name="Calc Currency (0) 3 4" xfId="13360"/>
    <cellStyle name="Calc Currency (0) 4" xfId="13361"/>
    <cellStyle name="Calc Currency (0) 4 2" xfId="13362"/>
    <cellStyle name="Calc Currency (0) 4 3" xfId="13363"/>
    <cellStyle name="Calc Currency (0) 4 4" xfId="13364"/>
    <cellStyle name="Calc Currency (0) 5" xfId="13365"/>
    <cellStyle name="Calc Currency (0) 6" xfId="13366"/>
    <cellStyle name="Calc Currency (0) 7" xfId="13367"/>
    <cellStyle name="Calc Currency (0)_CED 2011 Version 6 Reports" xfId="13368"/>
    <cellStyle name="Calc Currency (2)" xfId="13369"/>
    <cellStyle name="Calc Currency (2) 10" xfId="13370"/>
    <cellStyle name="Calc Currency (2) 11" xfId="13371"/>
    <cellStyle name="Calc Currency (2) 12" xfId="13372"/>
    <cellStyle name="Calc Currency (2) 13" xfId="13373"/>
    <cellStyle name="Calc Currency (2) 14" xfId="13374"/>
    <cellStyle name="Calc Currency (2) 15" xfId="13375"/>
    <cellStyle name="Calc Currency (2) 16" xfId="13376"/>
    <cellStyle name="Calc Currency (2) 17" xfId="13377"/>
    <cellStyle name="Calc Currency (2) 18" xfId="13378"/>
    <cellStyle name="Calc Currency (2) 19" xfId="13379"/>
    <cellStyle name="Calc Currency (2) 2" xfId="13380"/>
    <cellStyle name="Calc Currency (2) 2 2" xfId="13381"/>
    <cellStyle name="Calc Currency (2) 20" xfId="13382"/>
    <cellStyle name="Calc Currency (2) 21" xfId="13383"/>
    <cellStyle name="Calc Currency (2) 22" xfId="13384"/>
    <cellStyle name="Calc Currency (2) 23" xfId="13385"/>
    <cellStyle name="Calc Currency (2) 24" xfId="13386"/>
    <cellStyle name="Calc Currency (2) 25" xfId="13387"/>
    <cellStyle name="Calc Currency (2) 26" xfId="13388"/>
    <cellStyle name="Calc Currency (2) 27" xfId="13389"/>
    <cellStyle name="Calc Currency (2) 28" xfId="13390"/>
    <cellStyle name="Calc Currency (2) 29" xfId="13391"/>
    <cellStyle name="Calc Currency (2) 3" xfId="13392"/>
    <cellStyle name="Calc Currency (2) 3 10" xfId="13393"/>
    <cellStyle name="Calc Currency (2) 3 11" xfId="13394"/>
    <cellStyle name="Calc Currency (2) 3 12" xfId="13395"/>
    <cellStyle name="Calc Currency (2) 3 13" xfId="13396"/>
    <cellStyle name="Calc Currency (2) 3 14" xfId="13397"/>
    <cellStyle name="Calc Currency (2) 3 15" xfId="13398"/>
    <cellStyle name="Calc Currency (2) 3 16" xfId="13399"/>
    <cellStyle name="Calc Currency (2) 3 2" xfId="13400"/>
    <cellStyle name="Calc Currency (2) 3 3" xfId="13401"/>
    <cellStyle name="Calc Currency (2) 3 4" xfId="13402"/>
    <cellStyle name="Calc Currency (2) 3 5" xfId="13403"/>
    <cellStyle name="Calc Currency (2) 3 6" xfId="13404"/>
    <cellStyle name="Calc Currency (2) 3 7" xfId="13405"/>
    <cellStyle name="Calc Currency (2) 3 8" xfId="13406"/>
    <cellStyle name="Calc Currency (2) 3 9" xfId="13407"/>
    <cellStyle name="Calc Currency (2) 30" xfId="13408"/>
    <cellStyle name="Calc Currency (2) 31" xfId="13409"/>
    <cellStyle name="Calc Currency (2) 32" xfId="13410"/>
    <cellStyle name="Calc Currency (2) 33" xfId="13411"/>
    <cellStyle name="Calc Currency (2) 34" xfId="13412"/>
    <cellStyle name="Calc Currency (2) 35" xfId="13413"/>
    <cellStyle name="Calc Currency (2) 36" xfId="13414"/>
    <cellStyle name="Calc Currency (2) 37" xfId="13415"/>
    <cellStyle name="Calc Currency (2) 38" xfId="13416"/>
    <cellStyle name="Calc Currency (2) 39" xfId="13417"/>
    <cellStyle name="Calc Currency (2) 4" xfId="13418"/>
    <cellStyle name="Calc Currency (2) 40" xfId="13419"/>
    <cellStyle name="Calc Currency (2) 41" xfId="13420"/>
    <cellStyle name="Calc Currency (2) 5" xfId="13421"/>
    <cellStyle name="Calc Currency (2) 6" xfId="13422"/>
    <cellStyle name="Calc Currency (2) 7" xfId="13423"/>
    <cellStyle name="Calc Currency (2) 8" xfId="13424"/>
    <cellStyle name="Calc Currency (2) 9" xfId="13425"/>
    <cellStyle name="Calc Percent (0)" xfId="13426"/>
    <cellStyle name="Calc Percent (0) 10" xfId="13427"/>
    <cellStyle name="Calc Percent (0) 11" xfId="13428"/>
    <cellStyle name="Calc Percent (0) 12" xfId="13429"/>
    <cellStyle name="Calc Percent (0) 13" xfId="13430"/>
    <cellStyle name="Calc Percent (0) 14" xfId="13431"/>
    <cellStyle name="Calc Percent (0) 15" xfId="13432"/>
    <cellStyle name="Calc Percent (0) 16" xfId="13433"/>
    <cellStyle name="Calc Percent (0) 17" xfId="13434"/>
    <cellStyle name="Calc Percent (0) 18" xfId="13435"/>
    <cellStyle name="Calc Percent (0) 19" xfId="13436"/>
    <cellStyle name="Calc Percent (0) 2" xfId="13437"/>
    <cellStyle name="Calc Percent (0) 2 2" xfId="13438"/>
    <cellStyle name="Calc Percent (0) 20" xfId="13439"/>
    <cellStyle name="Calc Percent (0) 21" xfId="13440"/>
    <cellStyle name="Calc Percent (0) 22" xfId="13441"/>
    <cellStyle name="Calc Percent (0) 23" xfId="13442"/>
    <cellStyle name="Calc Percent (0) 24" xfId="13443"/>
    <cellStyle name="Calc Percent (0) 25" xfId="13444"/>
    <cellStyle name="Calc Percent (0) 26" xfId="13445"/>
    <cellStyle name="Calc Percent (0) 27" xfId="13446"/>
    <cellStyle name="Calc Percent (0) 28" xfId="13447"/>
    <cellStyle name="Calc Percent (0) 29" xfId="13448"/>
    <cellStyle name="Calc Percent (0) 3" xfId="13449"/>
    <cellStyle name="Calc Percent (0) 3 10" xfId="13450"/>
    <cellStyle name="Calc Percent (0) 3 11" xfId="13451"/>
    <cellStyle name="Calc Percent (0) 3 12" xfId="13452"/>
    <cellStyle name="Calc Percent (0) 3 13" xfId="13453"/>
    <cellStyle name="Calc Percent (0) 3 14" xfId="13454"/>
    <cellStyle name="Calc Percent (0) 3 15" xfId="13455"/>
    <cellStyle name="Calc Percent (0) 3 16" xfId="13456"/>
    <cellStyle name="Calc Percent (0) 3 2" xfId="13457"/>
    <cellStyle name="Calc Percent (0) 3 3" xfId="13458"/>
    <cellStyle name="Calc Percent (0) 3 4" xfId="13459"/>
    <cellStyle name="Calc Percent (0) 3 5" xfId="13460"/>
    <cellStyle name="Calc Percent (0) 3 6" xfId="13461"/>
    <cellStyle name="Calc Percent (0) 3 7" xfId="13462"/>
    <cellStyle name="Calc Percent (0) 3 8" xfId="13463"/>
    <cellStyle name="Calc Percent (0) 3 9" xfId="13464"/>
    <cellStyle name="Calc Percent (0) 30" xfId="13465"/>
    <cellStyle name="Calc Percent (0) 31" xfId="13466"/>
    <cellStyle name="Calc Percent (0) 32" xfId="13467"/>
    <cellStyle name="Calc Percent (0) 33" xfId="13468"/>
    <cellStyle name="Calc Percent (0) 34" xfId="13469"/>
    <cellStyle name="Calc Percent (0) 35" xfId="13470"/>
    <cellStyle name="Calc Percent (0) 36" xfId="13471"/>
    <cellStyle name="Calc Percent (0) 37" xfId="13472"/>
    <cellStyle name="Calc Percent (0) 38" xfId="13473"/>
    <cellStyle name="Calc Percent (0) 39" xfId="13474"/>
    <cellStyle name="Calc Percent (0) 4" xfId="13475"/>
    <cellStyle name="Calc Percent (0) 40" xfId="13476"/>
    <cellStyle name="Calc Percent (0) 41" xfId="13477"/>
    <cellStyle name="Calc Percent (0) 5" xfId="13478"/>
    <cellStyle name="Calc Percent (0) 6" xfId="13479"/>
    <cellStyle name="Calc Percent (0) 7" xfId="13480"/>
    <cellStyle name="Calc Percent (0) 8" xfId="13481"/>
    <cellStyle name="Calc Percent (0) 9" xfId="13482"/>
    <cellStyle name="Calc Percent (1)" xfId="13483"/>
    <cellStyle name="Calc Percent (1) 10" xfId="13484"/>
    <cellStyle name="Calc Percent (1) 11" xfId="13485"/>
    <cellStyle name="Calc Percent (1) 12" xfId="13486"/>
    <cellStyle name="Calc Percent (1) 13" xfId="13487"/>
    <cellStyle name="Calc Percent (1) 14" xfId="13488"/>
    <cellStyle name="Calc Percent (1) 15" xfId="13489"/>
    <cellStyle name="Calc Percent (1) 16" xfId="13490"/>
    <cellStyle name="Calc Percent (1) 17" xfId="13491"/>
    <cellStyle name="Calc Percent (1) 18" xfId="13492"/>
    <cellStyle name="Calc Percent (1) 19" xfId="13493"/>
    <cellStyle name="Calc Percent (1) 2" xfId="13494"/>
    <cellStyle name="Calc Percent (1) 2 2" xfId="13495"/>
    <cellStyle name="Calc Percent (1) 20" xfId="13496"/>
    <cellStyle name="Calc Percent (1) 21" xfId="13497"/>
    <cellStyle name="Calc Percent (1) 22" xfId="13498"/>
    <cellStyle name="Calc Percent (1) 23" xfId="13499"/>
    <cellStyle name="Calc Percent (1) 24" xfId="13500"/>
    <cellStyle name="Calc Percent (1) 25" xfId="13501"/>
    <cellStyle name="Calc Percent (1) 26" xfId="13502"/>
    <cellStyle name="Calc Percent (1) 27" xfId="13503"/>
    <cellStyle name="Calc Percent (1) 28" xfId="13504"/>
    <cellStyle name="Calc Percent (1) 29" xfId="13505"/>
    <cellStyle name="Calc Percent (1) 3" xfId="13506"/>
    <cellStyle name="Calc Percent (1) 3 10" xfId="13507"/>
    <cellStyle name="Calc Percent (1) 3 11" xfId="13508"/>
    <cellStyle name="Calc Percent (1) 3 12" xfId="13509"/>
    <cellStyle name="Calc Percent (1) 3 13" xfId="13510"/>
    <cellStyle name="Calc Percent (1) 3 14" xfId="13511"/>
    <cellStyle name="Calc Percent (1) 3 15" xfId="13512"/>
    <cellStyle name="Calc Percent (1) 3 16" xfId="13513"/>
    <cellStyle name="Calc Percent (1) 3 2" xfId="13514"/>
    <cellStyle name="Calc Percent (1) 3 3" xfId="13515"/>
    <cellStyle name="Calc Percent (1) 3 4" xfId="13516"/>
    <cellStyle name="Calc Percent (1) 3 5" xfId="13517"/>
    <cellStyle name="Calc Percent (1) 3 6" xfId="13518"/>
    <cellStyle name="Calc Percent (1) 3 7" xfId="13519"/>
    <cellStyle name="Calc Percent (1) 3 8" xfId="13520"/>
    <cellStyle name="Calc Percent (1) 3 9" xfId="13521"/>
    <cellStyle name="Calc Percent (1) 30" xfId="13522"/>
    <cellStyle name="Calc Percent (1) 31" xfId="13523"/>
    <cellStyle name="Calc Percent (1) 32" xfId="13524"/>
    <cellStyle name="Calc Percent (1) 33" xfId="13525"/>
    <cellStyle name="Calc Percent (1) 34" xfId="13526"/>
    <cellStyle name="Calc Percent (1) 35" xfId="13527"/>
    <cellStyle name="Calc Percent (1) 36" xfId="13528"/>
    <cellStyle name="Calc Percent (1) 37" xfId="13529"/>
    <cellStyle name="Calc Percent (1) 38" xfId="13530"/>
    <cellStyle name="Calc Percent (1) 39" xfId="13531"/>
    <cellStyle name="Calc Percent (1) 4" xfId="13532"/>
    <cellStyle name="Calc Percent (1) 40" xfId="13533"/>
    <cellStyle name="Calc Percent (1) 41" xfId="13534"/>
    <cellStyle name="Calc Percent (1) 5" xfId="13535"/>
    <cellStyle name="Calc Percent (1) 6" xfId="13536"/>
    <cellStyle name="Calc Percent (1) 7" xfId="13537"/>
    <cellStyle name="Calc Percent (1) 8" xfId="13538"/>
    <cellStyle name="Calc Percent (1) 9" xfId="13539"/>
    <cellStyle name="Calc Percent (2)" xfId="13540"/>
    <cellStyle name="Calc Percent (2) 10" xfId="13541"/>
    <cellStyle name="Calc Percent (2) 11" xfId="13542"/>
    <cellStyle name="Calc Percent (2) 12" xfId="13543"/>
    <cellStyle name="Calc Percent (2) 13" xfId="13544"/>
    <cellStyle name="Calc Percent (2) 14" xfId="13545"/>
    <cellStyle name="Calc Percent (2) 15" xfId="13546"/>
    <cellStyle name="Calc Percent (2) 16" xfId="13547"/>
    <cellStyle name="Calc Percent (2) 17" xfId="13548"/>
    <cellStyle name="Calc Percent (2) 18" xfId="13549"/>
    <cellStyle name="Calc Percent (2) 19" xfId="13550"/>
    <cellStyle name="Calc Percent (2) 2" xfId="13551"/>
    <cellStyle name="Calc Percent (2) 2 2" xfId="13552"/>
    <cellStyle name="Calc Percent (2) 20" xfId="13553"/>
    <cellStyle name="Calc Percent (2) 21" xfId="13554"/>
    <cellStyle name="Calc Percent (2) 22" xfId="13555"/>
    <cellStyle name="Calc Percent (2) 23" xfId="13556"/>
    <cellStyle name="Calc Percent (2) 24" xfId="13557"/>
    <cellStyle name="Calc Percent (2) 25" xfId="13558"/>
    <cellStyle name="Calc Percent (2) 26" xfId="13559"/>
    <cellStyle name="Calc Percent (2) 27" xfId="13560"/>
    <cellStyle name="Calc Percent (2) 28" xfId="13561"/>
    <cellStyle name="Calc Percent (2) 29" xfId="13562"/>
    <cellStyle name="Calc Percent (2) 3" xfId="13563"/>
    <cellStyle name="Calc Percent (2) 3 10" xfId="13564"/>
    <cellStyle name="Calc Percent (2) 3 11" xfId="13565"/>
    <cellStyle name="Calc Percent (2) 3 12" xfId="13566"/>
    <cellStyle name="Calc Percent (2) 3 13" xfId="13567"/>
    <cellStyle name="Calc Percent (2) 3 14" xfId="13568"/>
    <cellStyle name="Calc Percent (2) 3 15" xfId="13569"/>
    <cellStyle name="Calc Percent (2) 3 16" xfId="13570"/>
    <cellStyle name="Calc Percent (2) 3 2" xfId="13571"/>
    <cellStyle name="Calc Percent (2) 3 3" xfId="13572"/>
    <cellStyle name="Calc Percent (2) 3 4" xfId="13573"/>
    <cellStyle name="Calc Percent (2) 3 5" xfId="13574"/>
    <cellStyle name="Calc Percent (2) 3 6" xfId="13575"/>
    <cellStyle name="Calc Percent (2) 3 7" xfId="13576"/>
    <cellStyle name="Calc Percent (2) 3 8" xfId="13577"/>
    <cellStyle name="Calc Percent (2) 3 9" xfId="13578"/>
    <cellStyle name="Calc Percent (2) 30" xfId="13579"/>
    <cellStyle name="Calc Percent (2) 31" xfId="13580"/>
    <cellStyle name="Calc Percent (2) 32" xfId="13581"/>
    <cellStyle name="Calc Percent (2) 33" xfId="13582"/>
    <cellStyle name="Calc Percent (2) 34" xfId="13583"/>
    <cellStyle name="Calc Percent (2) 35" xfId="13584"/>
    <cellStyle name="Calc Percent (2) 36" xfId="13585"/>
    <cellStyle name="Calc Percent (2) 37" xfId="13586"/>
    <cellStyle name="Calc Percent (2) 38" xfId="13587"/>
    <cellStyle name="Calc Percent (2) 39" xfId="13588"/>
    <cellStyle name="Calc Percent (2) 4" xfId="13589"/>
    <cellStyle name="Calc Percent (2) 40" xfId="13590"/>
    <cellStyle name="Calc Percent (2) 41" xfId="13591"/>
    <cellStyle name="Calc Percent (2) 5" xfId="13592"/>
    <cellStyle name="Calc Percent (2) 6" xfId="13593"/>
    <cellStyle name="Calc Percent (2) 7" xfId="13594"/>
    <cellStyle name="Calc Percent (2) 8" xfId="13595"/>
    <cellStyle name="Calc Percent (2) 9" xfId="13596"/>
    <cellStyle name="Calc Units (0)" xfId="13597"/>
    <cellStyle name="Calc Units (0) 10" xfId="13598"/>
    <cellStyle name="Calc Units (0) 11" xfId="13599"/>
    <cellStyle name="Calc Units (0) 12" xfId="13600"/>
    <cellStyle name="Calc Units (0) 13" xfId="13601"/>
    <cellStyle name="Calc Units (0) 14" xfId="13602"/>
    <cellStyle name="Calc Units (0) 15" xfId="13603"/>
    <cellStyle name="Calc Units (0) 16" xfId="13604"/>
    <cellStyle name="Calc Units (0) 17" xfId="13605"/>
    <cellStyle name="Calc Units (0) 18" xfId="13606"/>
    <cellStyle name="Calc Units (0) 19" xfId="13607"/>
    <cellStyle name="Calc Units (0) 2" xfId="13608"/>
    <cellStyle name="Calc Units (0) 2 2" xfId="13609"/>
    <cellStyle name="Calc Units (0) 20" xfId="13610"/>
    <cellStyle name="Calc Units (0) 21" xfId="13611"/>
    <cellStyle name="Calc Units (0) 22" xfId="13612"/>
    <cellStyle name="Calc Units (0) 23" xfId="13613"/>
    <cellStyle name="Calc Units (0) 24" xfId="13614"/>
    <cellStyle name="Calc Units (0) 25" xfId="13615"/>
    <cellStyle name="Calc Units (0) 26" xfId="13616"/>
    <cellStyle name="Calc Units (0) 27" xfId="13617"/>
    <cellStyle name="Calc Units (0) 28" xfId="13618"/>
    <cellStyle name="Calc Units (0) 29" xfId="13619"/>
    <cellStyle name="Calc Units (0) 3" xfId="13620"/>
    <cellStyle name="Calc Units (0) 3 10" xfId="13621"/>
    <cellStyle name="Calc Units (0) 3 11" xfId="13622"/>
    <cellStyle name="Calc Units (0) 3 12" xfId="13623"/>
    <cellStyle name="Calc Units (0) 3 13" xfId="13624"/>
    <cellStyle name="Calc Units (0) 3 14" xfId="13625"/>
    <cellStyle name="Calc Units (0) 3 15" xfId="13626"/>
    <cellStyle name="Calc Units (0) 3 16" xfId="13627"/>
    <cellStyle name="Calc Units (0) 3 2" xfId="13628"/>
    <cellStyle name="Calc Units (0) 3 3" xfId="13629"/>
    <cellStyle name="Calc Units (0) 3 4" xfId="13630"/>
    <cellStyle name="Calc Units (0) 3 5" xfId="13631"/>
    <cellStyle name="Calc Units (0) 3 6" xfId="13632"/>
    <cellStyle name="Calc Units (0) 3 7" xfId="13633"/>
    <cellStyle name="Calc Units (0) 3 8" xfId="13634"/>
    <cellStyle name="Calc Units (0) 3 9" xfId="13635"/>
    <cellStyle name="Calc Units (0) 30" xfId="13636"/>
    <cellStyle name="Calc Units (0) 31" xfId="13637"/>
    <cellStyle name="Calc Units (0) 32" xfId="13638"/>
    <cellStyle name="Calc Units (0) 33" xfId="13639"/>
    <cellStyle name="Calc Units (0) 34" xfId="13640"/>
    <cellStyle name="Calc Units (0) 35" xfId="13641"/>
    <cellStyle name="Calc Units (0) 36" xfId="13642"/>
    <cellStyle name="Calc Units (0) 37" xfId="13643"/>
    <cellStyle name="Calc Units (0) 38" xfId="13644"/>
    <cellStyle name="Calc Units (0) 39" xfId="13645"/>
    <cellStyle name="Calc Units (0) 4" xfId="13646"/>
    <cellStyle name="Calc Units (0) 40" xfId="13647"/>
    <cellStyle name="Calc Units (0) 41" xfId="13648"/>
    <cellStyle name="Calc Units (0) 5" xfId="13649"/>
    <cellStyle name="Calc Units (0) 6" xfId="13650"/>
    <cellStyle name="Calc Units (0) 7" xfId="13651"/>
    <cellStyle name="Calc Units (0) 8" xfId="13652"/>
    <cellStyle name="Calc Units (0) 9" xfId="13653"/>
    <cellStyle name="Calc Units (1)" xfId="13654"/>
    <cellStyle name="Calc Units (1) 10" xfId="13655"/>
    <cellStyle name="Calc Units (1) 11" xfId="13656"/>
    <cellStyle name="Calc Units (1) 12" xfId="13657"/>
    <cellStyle name="Calc Units (1) 13" xfId="13658"/>
    <cellStyle name="Calc Units (1) 14" xfId="13659"/>
    <cellStyle name="Calc Units (1) 15" xfId="13660"/>
    <cellStyle name="Calc Units (1) 16" xfId="13661"/>
    <cellStyle name="Calc Units (1) 17" xfId="13662"/>
    <cellStyle name="Calc Units (1) 18" xfId="13663"/>
    <cellStyle name="Calc Units (1) 19" xfId="13664"/>
    <cellStyle name="Calc Units (1) 2" xfId="13665"/>
    <cellStyle name="Calc Units (1) 2 2" xfId="13666"/>
    <cellStyle name="Calc Units (1) 20" xfId="13667"/>
    <cellStyle name="Calc Units (1) 21" xfId="13668"/>
    <cellStyle name="Calc Units (1) 22" xfId="13669"/>
    <cellStyle name="Calc Units (1) 23" xfId="13670"/>
    <cellStyle name="Calc Units (1) 24" xfId="13671"/>
    <cellStyle name="Calc Units (1) 25" xfId="13672"/>
    <cellStyle name="Calc Units (1) 26" xfId="13673"/>
    <cellStyle name="Calc Units (1) 27" xfId="13674"/>
    <cellStyle name="Calc Units (1) 28" xfId="13675"/>
    <cellStyle name="Calc Units (1) 29" xfId="13676"/>
    <cellStyle name="Calc Units (1) 3" xfId="13677"/>
    <cellStyle name="Calc Units (1) 3 10" xfId="13678"/>
    <cellStyle name="Calc Units (1) 3 11" xfId="13679"/>
    <cellStyle name="Calc Units (1) 3 12" xfId="13680"/>
    <cellStyle name="Calc Units (1) 3 13" xfId="13681"/>
    <cellStyle name="Calc Units (1) 3 14" xfId="13682"/>
    <cellStyle name="Calc Units (1) 3 15" xfId="13683"/>
    <cellStyle name="Calc Units (1) 3 16" xfId="13684"/>
    <cellStyle name="Calc Units (1) 3 2" xfId="13685"/>
    <cellStyle name="Calc Units (1) 3 3" xfId="13686"/>
    <cellStyle name="Calc Units (1) 3 4" xfId="13687"/>
    <cellStyle name="Calc Units (1) 3 5" xfId="13688"/>
    <cellStyle name="Calc Units (1) 3 6" xfId="13689"/>
    <cellStyle name="Calc Units (1) 3 7" xfId="13690"/>
    <cellStyle name="Calc Units (1) 3 8" xfId="13691"/>
    <cellStyle name="Calc Units (1) 3 9" xfId="13692"/>
    <cellStyle name="Calc Units (1) 30" xfId="13693"/>
    <cellStyle name="Calc Units (1) 31" xfId="13694"/>
    <cellStyle name="Calc Units (1) 32" xfId="13695"/>
    <cellStyle name="Calc Units (1) 33" xfId="13696"/>
    <cellStyle name="Calc Units (1) 34" xfId="13697"/>
    <cellStyle name="Calc Units (1) 35" xfId="13698"/>
    <cellStyle name="Calc Units (1) 36" xfId="13699"/>
    <cellStyle name="Calc Units (1) 37" xfId="13700"/>
    <cellStyle name="Calc Units (1) 38" xfId="13701"/>
    <cellStyle name="Calc Units (1) 39" xfId="13702"/>
    <cellStyle name="Calc Units (1) 4" xfId="13703"/>
    <cellStyle name="Calc Units (1) 40" xfId="13704"/>
    <cellStyle name="Calc Units (1) 41" xfId="13705"/>
    <cellStyle name="Calc Units (1) 5" xfId="13706"/>
    <cellStyle name="Calc Units (1) 6" xfId="13707"/>
    <cellStyle name="Calc Units (1) 7" xfId="13708"/>
    <cellStyle name="Calc Units (1) 8" xfId="13709"/>
    <cellStyle name="Calc Units (1) 9" xfId="13710"/>
    <cellStyle name="Calc Units (2)" xfId="13711"/>
    <cellStyle name="Calc Units (2) 10" xfId="13712"/>
    <cellStyle name="Calc Units (2) 11" xfId="13713"/>
    <cellStyle name="Calc Units (2) 12" xfId="13714"/>
    <cellStyle name="Calc Units (2) 13" xfId="13715"/>
    <cellStyle name="Calc Units (2) 14" xfId="13716"/>
    <cellStyle name="Calc Units (2) 15" xfId="13717"/>
    <cellStyle name="Calc Units (2) 16" xfId="13718"/>
    <cellStyle name="Calc Units (2) 17" xfId="13719"/>
    <cellStyle name="Calc Units (2) 18" xfId="13720"/>
    <cellStyle name="Calc Units (2) 19" xfId="13721"/>
    <cellStyle name="Calc Units (2) 2" xfId="13722"/>
    <cellStyle name="Calc Units (2) 2 2" xfId="13723"/>
    <cellStyle name="Calc Units (2) 20" xfId="13724"/>
    <cellStyle name="Calc Units (2) 21" xfId="13725"/>
    <cellStyle name="Calc Units (2) 22" xfId="13726"/>
    <cellStyle name="Calc Units (2) 23" xfId="13727"/>
    <cellStyle name="Calc Units (2) 24" xfId="13728"/>
    <cellStyle name="Calc Units (2) 25" xfId="13729"/>
    <cellStyle name="Calc Units (2) 26" xfId="13730"/>
    <cellStyle name="Calc Units (2) 27" xfId="13731"/>
    <cellStyle name="Calc Units (2) 28" xfId="13732"/>
    <cellStyle name="Calc Units (2) 29" xfId="13733"/>
    <cellStyle name="Calc Units (2) 3" xfId="13734"/>
    <cellStyle name="Calc Units (2) 3 10" xfId="13735"/>
    <cellStyle name="Calc Units (2) 3 11" xfId="13736"/>
    <cellStyle name="Calc Units (2) 3 12" xfId="13737"/>
    <cellStyle name="Calc Units (2) 3 13" xfId="13738"/>
    <cellStyle name="Calc Units (2) 3 14" xfId="13739"/>
    <cellStyle name="Calc Units (2) 3 15" xfId="13740"/>
    <cellStyle name="Calc Units (2) 3 16" xfId="13741"/>
    <cellStyle name="Calc Units (2) 3 2" xfId="13742"/>
    <cellStyle name="Calc Units (2) 3 3" xfId="13743"/>
    <cellStyle name="Calc Units (2) 3 4" xfId="13744"/>
    <cellStyle name="Calc Units (2) 3 5" xfId="13745"/>
    <cellStyle name="Calc Units (2) 3 6" xfId="13746"/>
    <cellStyle name="Calc Units (2) 3 7" xfId="13747"/>
    <cellStyle name="Calc Units (2) 3 8" xfId="13748"/>
    <cellStyle name="Calc Units (2) 3 9" xfId="13749"/>
    <cellStyle name="Calc Units (2) 30" xfId="13750"/>
    <cellStyle name="Calc Units (2) 31" xfId="13751"/>
    <cellStyle name="Calc Units (2) 32" xfId="13752"/>
    <cellStyle name="Calc Units (2) 33" xfId="13753"/>
    <cellStyle name="Calc Units (2) 34" xfId="13754"/>
    <cellStyle name="Calc Units (2) 35" xfId="13755"/>
    <cellStyle name="Calc Units (2) 36" xfId="13756"/>
    <cellStyle name="Calc Units (2) 37" xfId="13757"/>
    <cellStyle name="Calc Units (2) 38" xfId="13758"/>
    <cellStyle name="Calc Units (2) 39" xfId="13759"/>
    <cellStyle name="Calc Units (2) 4" xfId="13760"/>
    <cellStyle name="Calc Units (2) 40" xfId="13761"/>
    <cellStyle name="Calc Units (2) 41" xfId="13762"/>
    <cellStyle name="Calc Units (2) 5" xfId="13763"/>
    <cellStyle name="Calc Units (2) 6" xfId="13764"/>
    <cellStyle name="Calc Units (2) 7" xfId="13765"/>
    <cellStyle name="Calc Units (2) 8" xfId="13766"/>
    <cellStyle name="Calc Units (2) 9" xfId="13767"/>
    <cellStyle name="Calcul" xfId="13768"/>
    <cellStyle name="Calculation 10" xfId="13769"/>
    <cellStyle name="Calculation 10 2" xfId="13770"/>
    <cellStyle name="Calculation 10 3" xfId="13771"/>
    <cellStyle name="Calculation 10 4" xfId="13772"/>
    <cellStyle name="Calculation 11" xfId="13773"/>
    <cellStyle name="Calculation 11 2" xfId="13774"/>
    <cellStyle name="Calculation 11 3" xfId="13775"/>
    <cellStyle name="Calculation 11 4" xfId="13776"/>
    <cellStyle name="Calculation 12" xfId="13777"/>
    <cellStyle name="Calculation 12 2" xfId="13778"/>
    <cellStyle name="Calculation 12 3" xfId="13779"/>
    <cellStyle name="Calculation 12 4" xfId="13780"/>
    <cellStyle name="Calculation 13" xfId="13781"/>
    <cellStyle name="Calculation 14" xfId="13782"/>
    <cellStyle name="Calculation 15" xfId="13783"/>
    <cellStyle name="Calculation 16" xfId="13784"/>
    <cellStyle name="Calculation 17" xfId="13785"/>
    <cellStyle name="Calculation 18" xfId="13786"/>
    <cellStyle name="Calculation 19" xfId="13787"/>
    <cellStyle name="Calculation 2" xfId="13788"/>
    <cellStyle name="Calculation 2 10" xfId="13789"/>
    <cellStyle name="Calculation 2 11" xfId="13790"/>
    <cellStyle name="Calculation 2 12" xfId="13791"/>
    <cellStyle name="Calculation 2 13" xfId="13792"/>
    <cellStyle name="Calculation 2 14" xfId="13793"/>
    <cellStyle name="Calculation 2 15" xfId="13794"/>
    <cellStyle name="Calculation 2 2" xfId="13795"/>
    <cellStyle name="Calculation 2 2 2" xfId="13796"/>
    <cellStyle name="Calculation 2 3" xfId="13797"/>
    <cellStyle name="Calculation 2 3 2" xfId="13798"/>
    <cellStyle name="Calculation 2 4" xfId="13799"/>
    <cellStyle name="Calculation 2 4 2" xfId="13800"/>
    <cellStyle name="Calculation 2 5" xfId="13801"/>
    <cellStyle name="Calculation 2 5 2" xfId="13802"/>
    <cellStyle name="Calculation 2 6" xfId="13803"/>
    <cellStyle name="Calculation 2 7" xfId="13804"/>
    <cellStyle name="Calculation 2 8" xfId="13805"/>
    <cellStyle name="Calculation 2 9" xfId="13806"/>
    <cellStyle name="Calculation 2_CED 2011 Version 6 Reports" xfId="13807"/>
    <cellStyle name="Calculation 20" xfId="13808"/>
    <cellStyle name="Calculation 3" xfId="13809"/>
    <cellStyle name="Calculation 3 10" xfId="13810"/>
    <cellStyle name="Calculation 3 11" xfId="13811"/>
    <cellStyle name="Calculation 3 12" xfId="13812"/>
    <cellStyle name="Calculation 3 13" xfId="13813"/>
    <cellStyle name="Calculation 3 14" xfId="13814"/>
    <cellStyle name="Calculation 3 15" xfId="13815"/>
    <cellStyle name="Calculation 3 2" xfId="13816"/>
    <cellStyle name="Calculation 3 2 2" xfId="13817"/>
    <cellStyle name="Calculation 3 3" xfId="13818"/>
    <cellStyle name="Calculation 3 3 2" xfId="13819"/>
    <cellStyle name="Calculation 3 4" xfId="13820"/>
    <cellStyle name="Calculation 3 4 2" xfId="13821"/>
    <cellStyle name="Calculation 3 5" xfId="13822"/>
    <cellStyle name="Calculation 3 5 2" xfId="13823"/>
    <cellStyle name="Calculation 3 6" xfId="13824"/>
    <cellStyle name="Calculation 3 7" xfId="13825"/>
    <cellStyle name="Calculation 3 8" xfId="13826"/>
    <cellStyle name="Calculation 3 9" xfId="13827"/>
    <cellStyle name="Calculation 4" xfId="13828"/>
    <cellStyle name="Calculation 4 2" xfId="13829"/>
    <cellStyle name="Calculation 4 2 2" xfId="13830"/>
    <cellStyle name="Calculation 4 3" xfId="13831"/>
    <cellStyle name="Calculation 4 3 2" xfId="13832"/>
    <cellStyle name="Calculation 4 4" xfId="13833"/>
    <cellStyle name="Calculation 4 4 2" xfId="13834"/>
    <cellStyle name="Calculation 4 5" xfId="13835"/>
    <cellStyle name="Calculation 4 5 2" xfId="13836"/>
    <cellStyle name="Calculation 4 6" xfId="13837"/>
    <cellStyle name="Calculation 5" xfId="13838"/>
    <cellStyle name="Calculation 5 2" xfId="13839"/>
    <cellStyle name="Calculation 5 3" xfId="13840"/>
    <cellStyle name="Calculation 5 4" xfId="13841"/>
    <cellStyle name="Calculation 6" xfId="13842"/>
    <cellStyle name="Calculation 6 2" xfId="13843"/>
    <cellStyle name="Calculation 6 3" xfId="13844"/>
    <cellStyle name="Calculation 6 4" xfId="13845"/>
    <cellStyle name="Calculation 7" xfId="13846"/>
    <cellStyle name="Calculation 7 2" xfId="13847"/>
    <cellStyle name="Calculation 7 3" xfId="13848"/>
    <cellStyle name="Calculation 7 4" xfId="13849"/>
    <cellStyle name="Calculation 8" xfId="13850"/>
    <cellStyle name="Calculation 8 2" xfId="13851"/>
    <cellStyle name="Calculation 8 3" xfId="13852"/>
    <cellStyle name="Calculation 8 4" xfId="13853"/>
    <cellStyle name="Calculation 9" xfId="13854"/>
    <cellStyle name="Calculation 9 2" xfId="13855"/>
    <cellStyle name="Calculation 9 3" xfId="13856"/>
    <cellStyle name="Calculation 9 4" xfId="13857"/>
    <cellStyle name="Cálculo" xfId="13858"/>
    <cellStyle name="Case" xfId="13859"/>
    <cellStyle name="category" xfId="13860"/>
    <cellStyle name="cd" xfId="13861"/>
    <cellStyle name="Celda de comprobación" xfId="13862"/>
    <cellStyle name="Celda vinculada" xfId="13863"/>
    <cellStyle name="Cell-Input" xfId="13864"/>
    <cellStyle name="Cellule liée" xfId="13865"/>
    <cellStyle name="Célula de Verificação" xfId="13866"/>
    <cellStyle name="Célula Vinculada" xfId="13867"/>
    <cellStyle name="Center Across Columns" xfId="13868"/>
    <cellStyle name="Center Heading across cells" xfId="13869"/>
    <cellStyle name="Center_Across_Small_8" xfId="13870"/>
    <cellStyle name="Check Cell 10" xfId="13871"/>
    <cellStyle name="Check Cell 10 2" xfId="13872"/>
    <cellStyle name="Check Cell 10 3" xfId="13873"/>
    <cellStyle name="Check Cell 10 4" xfId="13874"/>
    <cellStyle name="Check Cell 11" xfId="13875"/>
    <cellStyle name="Check Cell 11 2" xfId="13876"/>
    <cellStyle name="Check Cell 11 3" xfId="13877"/>
    <cellStyle name="Check Cell 11 4" xfId="13878"/>
    <cellStyle name="Check Cell 12" xfId="13879"/>
    <cellStyle name="Check Cell 12 2" xfId="13880"/>
    <cellStyle name="Check Cell 12 3" xfId="13881"/>
    <cellStyle name="Check Cell 12 4" xfId="13882"/>
    <cellStyle name="Check Cell 13" xfId="13883"/>
    <cellStyle name="Check Cell 14" xfId="13884"/>
    <cellStyle name="Check Cell 15" xfId="13885"/>
    <cellStyle name="Check Cell 16" xfId="13886"/>
    <cellStyle name="Check Cell 17" xfId="13887"/>
    <cellStyle name="Check Cell 18" xfId="13888"/>
    <cellStyle name="Check Cell 19" xfId="13889"/>
    <cellStyle name="Check Cell 2" xfId="13890"/>
    <cellStyle name="Check Cell 2 10" xfId="13891"/>
    <cellStyle name="Check Cell 2 11" xfId="13892"/>
    <cellStyle name="Check Cell 2 12" xfId="13893"/>
    <cellStyle name="Check Cell 2 13" xfId="13894"/>
    <cellStyle name="Check Cell 2 2" xfId="13895"/>
    <cellStyle name="Check Cell 2 2 2" xfId="13896"/>
    <cellStyle name="Check Cell 2 3" xfId="13897"/>
    <cellStyle name="Check Cell 2 3 2" xfId="13898"/>
    <cellStyle name="Check Cell 2 4" xfId="13899"/>
    <cellStyle name="Check Cell 2 4 2" xfId="13900"/>
    <cellStyle name="Check Cell 2 5" xfId="13901"/>
    <cellStyle name="Check Cell 2 5 2" xfId="13902"/>
    <cellStyle name="Check Cell 2 6" xfId="13903"/>
    <cellStyle name="Check Cell 2 7" xfId="13904"/>
    <cellStyle name="Check Cell 2 8" xfId="13905"/>
    <cellStyle name="Check Cell 2 9" xfId="13906"/>
    <cellStyle name="Check Cell 2_CED 2011 Version 6 Reports" xfId="13907"/>
    <cellStyle name="Check Cell 20" xfId="13908"/>
    <cellStyle name="Check Cell 3" xfId="13909"/>
    <cellStyle name="Check Cell 3 10" xfId="13910"/>
    <cellStyle name="Check Cell 3 11" xfId="13911"/>
    <cellStyle name="Check Cell 3 12" xfId="13912"/>
    <cellStyle name="Check Cell 3 13" xfId="13913"/>
    <cellStyle name="Check Cell 3 2" xfId="13914"/>
    <cellStyle name="Check Cell 3 2 2" xfId="13915"/>
    <cellStyle name="Check Cell 3 3" xfId="13916"/>
    <cellStyle name="Check Cell 3 3 2" xfId="13917"/>
    <cellStyle name="Check Cell 3 4" xfId="13918"/>
    <cellStyle name="Check Cell 3 4 2" xfId="13919"/>
    <cellStyle name="Check Cell 3 5" xfId="13920"/>
    <cellStyle name="Check Cell 3 5 2" xfId="13921"/>
    <cellStyle name="Check Cell 3 6" xfId="13922"/>
    <cellStyle name="Check Cell 3 7" xfId="13923"/>
    <cellStyle name="Check Cell 3 8" xfId="13924"/>
    <cellStyle name="Check Cell 3 9" xfId="13925"/>
    <cellStyle name="Check Cell 4" xfId="13926"/>
    <cellStyle name="Check Cell 4 2" xfId="13927"/>
    <cellStyle name="Check Cell 4 2 2" xfId="13928"/>
    <cellStyle name="Check Cell 4 3" xfId="13929"/>
    <cellStyle name="Check Cell 4 3 2" xfId="13930"/>
    <cellStyle name="Check Cell 4 4" xfId="13931"/>
    <cellStyle name="Check Cell 4 4 2" xfId="13932"/>
    <cellStyle name="Check Cell 4 5" xfId="13933"/>
    <cellStyle name="Check Cell 4 5 2" xfId="13934"/>
    <cellStyle name="Check Cell 4 6" xfId="13935"/>
    <cellStyle name="Check Cell 5" xfId="13936"/>
    <cellStyle name="Check Cell 5 2" xfId="13937"/>
    <cellStyle name="Check Cell 5 3" xfId="13938"/>
    <cellStyle name="Check Cell 5 4" xfId="13939"/>
    <cellStyle name="Check Cell 6" xfId="13940"/>
    <cellStyle name="Check Cell 6 2" xfId="13941"/>
    <cellStyle name="Check Cell 6 3" xfId="13942"/>
    <cellStyle name="Check Cell 6 4" xfId="13943"/>
    <cellStyle name="Check Cell 7" xfId="13944"/>
    <cellStyle name="Check Cell 7 2" xfId="13945"/>
    <cellStyle name="Check Cell 7 3" xfId="13946"/>
    <cellStyle name="Check Cell 7 4" xfId="13947"/>
    <cellStyle name="Check Cell 8" xfId="13948"/>
    <cellStyle name="Check Cell 8 2" xfId="13949"/>
    <cellStyle name="Check Cell 8 3" xfId="13950"/>
    <cellStyle name="Check Cell 8 4" xfId="13951"/>
    <cellStyle name="Check Cell 9" xfId="13952"/>
    <cellStyle name="Check Cell 9 2" xfId="13953"/>
    <cellStyle name="Check Cell 9 3" xfId="13954"/>
    <cellStyle name="Check Cell 9 4" xfId="13955"/>
    <cellStyle name="Cifras" xfId="13956"/>
    <cellStyle name="Colma [0]_-F-" xfId="13957"/>
    <cellStyle name="Column Heading" xfId="13958"/>
    <cellStyle name="Column Heading (across cells)" xfId="13959"/>
    <cellStyle name="Column_Title" xfId="13960"/>
    <cellStyle name="ColumnAttributeAbovePrompt" xfId="13961"/>
    <cellStyle name="ColumnAttributePrompt" xfId="13962"/>
    <cellStyle name="ColumnAttributeValue" xfId="13963"/>
    <cellStyle name="ColumnHeading" xfId="13964"/>
    <cellStyle name="ColumnHeadingPrompt" xfId="13965"/>
    <cellStyle name="ColumnHeadingValue" xfId="13966"/>
    <cellStyle name="ColumnTop" xfId="13967"/>
    <cellStyle name="ColumnWidth" xfId="13968"/>
    <cellStyle name="ColumnWidth.prt" xfId="13969"/>
    <cellStyle name="Comma" xfId="2" builtinId="3"/>
    <cellStyle name="Comma  - Style1" xfId="13970"/>
    <cellStyle name="Comma  - Style2" xfId="13971"/>
    <cellStyle name="Comma  - Style3" xfId="13972"/>
    <cellStyle name="Comma  - Style4" xfId="13973"/>
    <cellStyle name="Comma  - Style5" xfId="13974"/>
    <cellStyle name="Comma  - Style6" xfId="13975"/>
    <cellStyle name="Comma  - Style7" xfId="13976"/>
    <cellStyle name="Comma  - Style8" xfId="13977"/>
    <cellStyle name="Comma (1)" xfId="13978"/>
    <cellStyle name="Comma [0] 2" xfId="13979"/>
    <cellStyle name="Comma [0] 2 2" xfId="13980"/>
    <cellStyle name="Comma [0] 3" xfId="13981"/>
    <cellStyle name="Comma [0].prt" xfId="13982"/>
    <cellStyle name="Comma [00]" xfId="13983"/>
    <cellStyle name="Comma [00] 10" xfId="13984"/>
    <cellStyle name="Comma [00] 11" xfId="13985"/>
    <cellStyle name="Comma [00] 12" xfId="13986"/>
    <cellStyle name="Comma [00] 13" xfId="13987"/>
    <cellStyle name="Comma [00] 14" xfId="13988"/>
    <cellStyle name="Comma [00] 15" xfId="13989"/>
    <cellStyle name="Comma [00] 16" xfId="13990"/>
    <cellStyle name="Comma [00] 17" xfId="13991"/>
    <cellStyle name="Comma [00] 18" xfId="13992"/>
    <cellStyle name="Comma [00] 19" xfId="13993"/>
    <cellStyle name="Comma [00] 2" xfId="13994"/>
    <cellStyle name="Comma [00] 2 2" xfId="13995"/>
    <cellStyle name="Comma [00] 20" xfId="13996"/>
    <cellStyle name="Comma [00] 21" xfId="13997"/>
    <cellStyle name="Comma [00] 22" xfId="13998"/>
    <cellStyle name="Comma [00] 23" xfId="13999"/>
    <cellStyle name="Comma [00] 24" xfId="14000"/>
    <cellStyle name="Comma [00] 25" xfId="14001"/>
    <cellStyle name="Comma [00] 26" xfId="14002"/>
    <cellStyle name="Comma [00] 27" xfId="14003"/>
    <cellStyle name="Comma [00] 28" xfId="14004"/>
    <cellStyle name="Comma [00] 29" xfId="14005"/>
    <cellStyle name="Comma [00] 3" xfId="14006"/>
    <cellStyle name="Comma [00] 3 10" xfId="14007"/>
    <cellStyle name="Comma [00] 3 11" xfId="14008"/>
    <cellStyle name="Comma [00] 3 12" xfId="14009"/>
    <cellStyle name="Comma [00] 3 13" xfId="14010"/>
    <cellStyle name="Comma [00] 3 14" xfId="14011"/>
    <cellStyle name="Comma [00] 3 15" xfId="14012"/>
    <cellStyle name="Comma [00] 3 16" xfId="14013"/>
    <cellStyle name="Comma [00] 3 2" xfId="14014"/>
    <cellStyle name="Comma [00] 3 3" xfId="14015"/>
    <cellStyle name="Comma [00] 3 4" xfId="14016"/>
    <cellStyle name="Comma [00] 3 5" xfId="14017"/>
    <cellStyle name="Comma [00] 3 6" xfId="14018"/>
    <cellStyle name="Comma [00] 3 7" xfId="14019"/>
    <cellStyle name="Comma [00] 3 8" xfId="14020"/>
    <cellStyle name="Comma [00] 3 9" xfId="14021"/>
    <cellStyle name="Comma [00] 30" xfId="14022"/>
    <cellStyle name="Comma [00] 31" xfId="14023"/>
    <cellStyle name="Comma [00] 32" xfId="14024"/>
    <cellStyle name="Comma [00] 33" xfId="14025"/>
    <cellStyle name="Comma [00] 34" xfId="14026"/>
    <cellStyle name="Comma [00] 35" xfId="14027"/>
    <cellStyle name="Comma [00] 36" xfId="14028"/>
    <cellStyle name="Comma [00] 37" xfId="14029"/>
    <cellStyle name="Comma [00] 38" xfId="14030"/>
    <cellStyle name="Comma [00] 39" xfId="14031"/>
    <cellStyle name="Comma [00] 4" xfId="14032"/>
    <cellStyle name="Comma [00] 40" xfId="14033"/>
    <cellStyle name="Comma [00] 41" xfId="14034"/>
    <cellStyle name="Comma [00] 5" xfId="14035"/>
    <cellStyle name="Comma [00] 6" xfId="14036"/>
    <cellStyle name="Comma [00] 7" xfId="14037"/>
    <cellStyle name="Comma [00] 8" xfId="14038"/>
    <cellStyle name="Comma [00] 9" xfId="14039"/>
    <cellStyle name="Comma [1]" xfId="14040"/>
    <cellStyle name="Comma [2]" xfId="14041"/>
    <cellStyle name="Comma [3]" xfId="14042"/>
    <cellStyle name="Comma [3] 10" xfId="14043"/>
    <cellStyle name="Comma [3] 11" xfId="14044"/>
    <cellStyle name="Comma [3] 12" xfId="14045"/>
    <cellStyle name="Comma [3] 13" xfId="14046"/>
    <cellStyle name="Comma [3] 14" xfId="14047"/>
    <cellStyle name="Comma [3] 15" xfId="14048"/>
    <cellStyle name="Comma [3] 16" xfId="14049"/>
    <cellStyle name="Comma [3] 17" xfId="14050"/>
    <cellStyle name="Comma [3] 18" xfId="14051"/>
    <cellStyle name="Comma [3] 19" xfId="14052"/>
    <cellStyle name="Comma [3] 2" xfId="14053"/>
    <cellStyle name="Comma [3] 2 2" xfId="14054"/>
    <cellStyle name="Comma [3] 20" xfId="14055"/>
    <cellStyle name="Comma [3] 21" xfId="14056"/>
    <cellStyle name="Comma [3] 22" xfId="14057"/>
    <cellStyle name="Comma [3] 23" xfId="14058"/>
    <cellStyle name="Comma [3] 24" xfId="14059"/>
    <cellStyle name="Comma [3] 25" xfId="14060"/>
    <cellStyle name="Comma [3] 26" xfId="14061"/>
    <cellStyle name="Comma [3] 27" xfId="14062"/>
    <cellStyle name="Comma [3] 28" xfId="14063"/>
    <cellStyle name="Comma [3] 29" xfId="14064"/>
    <cellStyle name="Comma [3] 3" xfId="14065"/>
    <cellStyle name="Comma [3] 3 10" xfId="14066"/>
    <cellStyle name="Comma [3] 3 11" xfId="14067"/>
    <cellStyle name="Comma [3] 3 12" xfId="14068"/>
    <cellStyle name="Comma [3] 3 13" xfId="14069"/>
    <cellStyle name="Comma [3] 3 14" xfId="14070"/>
    <cellStyle name="Comma [3] 3 15" xfId="14071"/>
    <cellStyle name="Comma [3] 3 16" xfId="14072"/>
    <cellStyle name="Comma [3] 3 2" xfId="14073"/>
    <cellStyle name="Comma [3] 3 3" xfId="14074"/>
    <cellStyle name="Comma [3] 3 4" xfId="14075"/>
    <cellStyle name="Comma [3] 3 5" xfId="14076"/>
    <cellStyle name="Comma [3] 3 6" xfId="14077"/>
    <cellStyle name="Comma [3] 3 7" xfId="14078"/>
    <cellStyle name="Comma [3] 3 8" xfId="14079"/>
    <cellStyle name="Comma [3] 3 9" xfId="14080"/>
    <cellStyle name="Comma [3] 30" xfId="14081"/>
    <cellStyle name="Comma [3] 31" xfId="14082"/>
    <cellStyle name="Comma [3] 32" xfId="14083"/>
    <cellStyle name="Comma [3] 33" xfId="14084"/>
    <cellStyle name="Comma [3] 34" xfId="14085"/>
    <cellStyle name="Comma [3] 35" xfId="14086"/>
    <cellStyle name="Comma [3] 36" xfId="14087"/>
    <cellStyle name="Comma [3] 37" xfId="14088"/>
    <cellStyle name="Comma [3] 38" xfId="14089"/>
    <cellStyle name="Comma [3] 39" xfId="14090"/>
    <cellStyle name="Comma [3] 4" xfId="14091"/>
    <cellStyle name="Comma [3] 40" xfId="14092"/>
    <cellStyle name="Comma [3] 41" xfId="14093"/>
    <cellStyle name="Comma [3] 5" xfId="14094"/>
    <cellStyle name="Comma [3] 6" xfId="14095"/>
    <cellStyle name="Comma [3] 7" xfId="14096"/>
    <cellStyle name="Comma [3] 8" xfId="14097"/>
    <cellStyle name="Comma [3] 9" xfId="14098"/>
    <cellStyle name="Comma 0" xfId="14099"/>
    <cellStyle name="Comma 0 [0]" xfId="14100"/>
    <cellStyle name="Comma 10" xfId="14101"/>
    <cellStyle name="Comma 10 10" xfId="14102"/>
    <cellStyle name="Comma 10 10 2" xfId="14103"/>
    <cellStyle name="Comma 10 11" xfId="14104"/>
    <cellStyle name="Comma 10 12" xfId="14105"/>
    <cellStyle name="Comma 10 13" xfId="14106"/>
    <cellStyle name="Comma 10 14" xfId="14107"/>
    <cellStyle name="Comma 10 15" xfId="14108"/>
    <cellStyle name="Comma 10 16" xfId="14109"/>
    <cellStyle name="Comma 10 17" xfId="14110"/>
    <cellStyle name="Comma 10 18" xfId="14111"/>
    <cellStyle name="Comma 10 19" xfId="14112"/>
    <cellStyle name="Comma 10 2" xfId="14113"/>
    <cellStyle name="Comma 10 2 2" xfId="14114"/>
    <cellStyle name="Comma 10 20" xfId="14115"/>
    <cellStyle name="Comma 10 21" xfId="14116"/>
    <cellStyle name="Comma 10 3" xfId="14117"/>
    <cellStyle name="Comma 10 4" xfId="14118"/>
    <cellStyle name="Comma 10 5" xfId="14119"/>
    <cellStyle name="Comma 10 6" xfId="14120"/>
    <cellStyle name="Comma 10 7" xfId="14121"/>
    <cellStyle name="Comma 10 8" xfId="14122"/>
    <cellStyle name="Comma 10 9" xfId="14123"/>
    <cellStyle name="Comma 11" xfId="14124"/>
    <cellStyle name="Comma 11 2" xfId="14125"/>
    <cellStyle name="Comma 11 2 2" xfId="14126"/>
    <cellStyle name="Comma 11 3" xfId="14127"/>
    <cellStyle name="Comma 11 3 2" xfId="14128"/>
    <cellStyle name="Comma 11 4" xfId="14129"/>
    <cellStyle name="Comma 11 4 2" xfId="14130"/>
    <cellStyle name="Comma 11 5" xfId="14131"/>
    <cellStyle name="Comma 11 6" xfId="14132"/>
    <cellStyle name="Comma 12" xfId="14133"/>
    <cellStyle name="Comma 12 10" xfId="14134"/>
    <cellStyle name="Comma 12 11" xfId="14135"/>
    <cellStyle name="Comma 12 12" xfId="14136"/>
    <cellStyle name="Comma 12 13" xfId="14137"/>
    <cellStyle name="Comma 12 14" xfId="14138"/>
    <cellStyle name="Comma 12 15" xfId="14139"/>
    <cellStyle name="Comma 12 16" xfId="14140"/>
    <cellStyle name="Comma 12 17" xfId="14141"/>
    <cellStyle name="Comma 12 18" xfId="14142"/>
    <cellStyle name="Comma 12 19" xfId="14143"/>
    <cellStyle name="Comma 12 2" xfId="14144"/>
    <cellStyle name="Comma 12 20" xfId="14145"/>
    <cellStyle name="Comma 12 21" xfId="14146"/>
    <cellStyle name="Comma 12 22" xfId="14147"/>
    <cellStyle name="Comma 12 23" xfId="14148"/>
    <cellStyle name="Comma 12 24" xfId="14149"/>
    <cellStyle name="Comma 12 25" xfId="14150"/>
    <cellStyle name="Comma 12 26" xfId="14151"/>
    <cellStyle name="Comma 12 27" xfId="14152"/>
    <cellStyle name="Comma 12 28" xfId="14153"/>
    <cellStyle name="Comma 12 29" xfId="14154"/>
    <cellStyle name="Comma 12 3" xfId="14155"/>
    <cellStyle name="Comma 12 30" xfId="14156"/>
    <cellStyle name="Comma 12 31" xfId="14157"/>
    <cellStyle name="Comma 12 32" xfId="14158"/>
    <cellStyle name="Comma 12 4" xfId="14159"/>
    <cellStyle name="Comma 12 5" xfId="14160"/>
    <cellStyle name="Comma 12 6" xfId="14161"/>
    <cellStyle name="Comma 12 7" xfId="14162"/>
    <cellStyle name="Comma 12 8" xfId="14163"/>
    <cellStyle name="Comma 12 9" xfId="14164"/>
    <cellStyle name="Comma 13" xfId="14165"/>
    <cellStyle name="Comma 13 2" xfId="14166"/>
    <cellStyle name="Comma 13 3" xfId="14167"/>
    <cellStyle name="Comma 13 4" xfId="14168"/>
    <cellStyle name="Comma 13 5" xfId="14169"/>
    <cellStyle name="Comma 13 6" xfId="31865"/>
    <cellStyle name="Comma 14" xfId="14170"/>
    <cellStyle name="Comma 14 2" xfId="14171"/>
    <cellStyle name="Comma 14 2 2" xfId="14172"/>
    <cellStyle name="Comma 14 2 3" xfId="14173"/>
    <cellStyle name="Comma 14 3" xfId="14174"/>
    <cellStyle name="Comma 14 4" xfId="14175"/>
    <cellStyle name="Comma 14 5" xfId="14176"/>
    <cellStyle name="Comma 15" xfId="14177"/>
    <cellStyle name="Comma 15 2" xfId="14178"/>
    <cellStyle name="Comma 15 3" xfId="14179"/>
    <cellStyle name="Comma 15 4" xfId="14180"/>
    <cellStyle name="Comma 15 5" xfId="14181"/>
    <cellStyle name="Comma 15 6" xfId="14182"/>
    <cellStyle name="Comma 15 7" xfId="14183"/>
    <cellStyle name="Comma 15 8" xfId="14184"/>
    <cellStyle name="Comma 16" xfId="14185"/>
    <cellStyle name="Comma 16 2" xfId="14186"/>
    <cellStyle name="Comma 16 2 2" xfId="14187"/>
    <cellStyle name="Comma 16 2 3" xfId="14188"/>
    <cellStyle name="Comma 16 3" xfId="14189"/>
    <cellStyle name="Comma 17" xfId="14190"/>
    <cellStyle name="Comma 17 2" xfId="14191"/>
    <cellStyle name="Comma 17 3" xfId="14192"/>
    <cellStyle name="Comma 17 3 4" xfId="14193"/>
    <cellStyle name="Comma 17 4" xfId="14194"/>
    <cellStyle name="Comma 18" xfId="14195"/>
    <cellStyle name="Comma 18 2" xfId="14196"/>
    <cellStyle name="Comma 18 3" xfId="14197"/>
    <cellStyle name="Comma 18 4" xfId="14198"/>
    <cellStyle name="Comma 19" xfId="14199"/>
    <cellStyle name="Comma 19 2" xfId="14200"/>
    <cellStyle name="Comma 2" xfId="14201"/>
    <cellStyle name="Comma 2 10" xfId="14202"/>
    <cellStyle name="Comma 2 10 2" xfId="14203"/>
    <cellStyle name="Comma 2 10 2 2" xfId="14204"/>
    <cellStyle name="Comma 2 10 3" xfId="14205"/>
    <cellStyle name="Comma 2 11" xfId="14206"/>
    <cellStyle name="Comma 2 11 2" xfId="14207"/>
    <cellStyle name="Comma 2 11 2 2" xfId="14208"/>
    <cellStyle name="Comma 2 11 3" xfId="14209"/>
    <cellStyle name="Comma 2 12" xfId="14210"/>
    <cellStyle name="Comma 2 12 2" xfId="14211"/>
    <cellStyle name="Comma 2 13" xfId="14212"/>
    <cellStyle name="Comma 2 13 2" xfId="14213"/>
    <cellStyle name="Comma 2 14" xfId="14214"/>
    <cellStyle name="Comma 2 14 2" xfId="14215"/>
    <cellStyle name="Comma 2 15" xfId="14216"/>
    <cellStyle name="Comma 2 15 2" xfId="14217"/>
    <cellStyle name="Comma 2 16" xfId="14218"/>
    <cellStyle name="Comma 2 16 2" xfId="14219"/>
    <cellStyle name="Comma 2 17" xfId="14220"/>
    <cellStyle name="Comma 2 17 2" xfId="14221"/>
    <cellStyle name="Comma 2 18" xfId="14222"/>
    <cellStyle name="Comma 2 18 2" xfId="14223"/>
    <cellStyle name="Comma 2 19" xfId="14224"/>
    <cellStyle name="Comma 2 19 2" xfId="14225"/>
    <cellStyle name="Comma 2 2" xfId="4"/>
    <cellStyle name="Comma 2 2 10" xfId="14226"/>
    <cellStyle name="Comma 2 2 10 2" xfId="14227"/>
    <cellStyle name="Comma 2 2 10 2 2" xfId="14228"/>
    <cellStyle name="Comma 2 2 10 3" xfId="14229"/>
    <cellStyle name="Comma 2 2 11" xfId="14230"/>
    <cellStyle name="Comma 2 2 11 2" xfId="14231"/>
    <cellStyle name="Comma 2 2 12" xfId="14232"/>
    <cellStyle name="Comma 2 2 12 2" xfId="14233"/>
    <cellStyle name="Comma 2 2 13" xfId="14234"/>
    <cellStyle name="Comma 2 2 13 10 2" xfId="14235"/>
    <cellStyle name="Comma 2 2 13 2" xfId="14236"/>
    <cellStyle name="Comma 2 2 13 3" xfId="14237"/>
    <cellStyle name="Comma 2 2 13 4" xfId="14238"/>
    <cellStyle name="Comma 2 2 13 5" xfId="14239"/>
    <cellStyle name="Comma 2 2 13 6" xfId="14240"/>
    <cellStyle name="Comma 2 2 13 7" xfId="14241"/>
    <cellStyle name="Comma 2 2 13 8" xfId="14242"/>
    <cellStyle name="Comma 2 2 13 9" xfId="14243"/>
    <cellStyle name="Comma 2 2 14" xfId="14244"/>
    <cellStyle name="Comma 2 2 15" xfId="14245"/>
    <cellStyle name="Comma 2 2 16" xfId="14246"/>
    <cellStyle name="Comma 2 2 17" xfId="14247"/>
    <cellStyle name="Comma 2 2 18" xfId="14248"/>
    <cellStyle name="Comma 2 2 19" xfId="14249"/>
    <cellStyle name="Comma 2 2 2" xfId="14250"/>
    <cellStyle name="Comma 2 2 2 10" xfId="14251"/>
    <cellStyle name="Comma 2 2 2 11" xfId="14252"/>
    <cellStyle name="Comma 2 2 2 12" xfId="14253"/>
    <cellStyle name="Comma 2 2 2 13" xfId="14254"/>
    <cellStyle name="Comma 2 2 2 13 2" xfId="14255"/>
    <cellStyle name="Comma 2 2 2 14" xfId="14256"/>
    <cellStyle name="Comma 2 2 2 15" xfId="14257"/>
    <cellStyle name="Comma 2 2 2 16" xfId="14258"/>
    <cellStyle name="Comma 2 2 2 16 2" xfId="14259"/>
    <cellStyle name="Comma 2 2 2 17" xfId="14260"/>
    <cellStyle name="Comma 2 2 2 18" xfId="14261"/>
    <cellStyle name="Comma 2 2 2 19" xfId="14262"/>
    <cellStyle name="Comma 2 2 2 2" xfId="14263"/>
    <cellStyle name="Comma 2 2 2 2 10" xfId="14264"/>
    <cellStyle name="Comma 2 2 2 2 11" xfId="14265"/>
    <cellStyle name="Comma 2 2 2 2 12" xfId="14266"/>
    <cellStyle name="Comma 2 2 2 2 12 2" xfId="14267"/>
    <cellStyle name="Comma 2 2 2 2 2" xfId="14268"/>
    <cellStyle name="Comma 2 2 2 2 2 10" xfId="14269"/>
    <cellStyle name="Comma 2 2 2 2 2 11" xfId="14270"/>
    <cellStyle name="Comma 2 2 2 2 2 11 2" xfId="14271"/>
    <cellStyle name="Comma 2 2 2 2 2 2" xfId="14272"/>
    <cellStyle name="Comma 2 2 2 2 2 2 10" xfId="14273"/>
    <cellStyle name="Comma 2 2 2 2 2 2 11" xfId="14274"/>
    <cellStyle name="Comma 2 2 2 2 2 2 11 2" xfId="14275"/>
    <cellStyle name="Comma 2 2 2 2 2 2 2" xfId="14276"/>
    <cellStyle name="Comma 2 2 2 2 2 2 2 2" xfId="14277"/>
    <cellStyle name="Comma 2 2 2 2 2 2 2 2 2" xfId="14278"/>
    <cellStyle name="Comma 2 2 2 2 2 2 2 2 2 2" xfId="14279"/>
    <cellStyle name="Comma 2 2 2 2 2 2 2 2 2 2 2" xfId="14280"/>
    <cellStyle name="Comma 2 2 2 2 2 2 2 2 2 2 2 2" xfId="14281"/>
    <cellStyle name="Comma 2 2 2 2 2 2 2 2 2 3" xfId="14282"/>
    <cellStyle name="Comma 2 2 2 2 2 2 2 2 3" xfId="14283"/>
    <cellStyle name="Comma 2 2 2 2 2 2 2 2 4" xfId="14284"/>
    <cellStyle name="Comma 2 2 2 2 2 2 2 2 5" xfId="14285"/>
    <cellStyle name="Comma 2 2 2 2 2 2 2 2 6" xfId="14286"/>
    <cellStyle name="Comma 2 2 2 2 2 2 2 2 7" xfId="14287"/>
    <cellStyle name="Comma 2 2 2 2 2 2 2 2 7 2" xfId="14288"/>
    <cellStyle name="Comma 2 2 2 2 2 2 2 3" xfId="14289"/>
    <cellStyle name="Comma 2 2 2 2 2 2 2 3 2" xfId="14290"/>
    <cellStyle name="Comma 2 2 2 2 2 2 2 4" xfId="14291"/>
    <cellStyle name="Comma 2 2 2 2 2 2 2 4 2" xfId="14292"/>
    <cellStyle name="Comma 2 2 2 2 2 2 2 4 2 2" xfId="14293"/>
    <cellStyle name="Comma 2 2 2 2 2 2 2 4 2 2 2" xfId="14294"/>
    <cellStyle name="Comma 2 2 2 2 2 2 2 4 3" xfId="14295"/>
    <cellStyle name="Comma 2 2 2 2 2 2 2 5" xfId="14296"/>
    <cellStyle name="Comma 2 2 2 2 2 2 2 6" xfId="14297"/>
    <cellStyle name="Comma 2 2 2 2 2 2 2 7" xfId="14298"/>
    <cellStyle name="Comma 2 2 2 2 2 2 2 8" xfId="14299"/>
    <cellStyle name="Comma 2 2 2 2 2 2 2 8 2" xfId="14300"/>
    <cellStyle name="Comma 2 2 2 2 2 2 3" xfId="14301"/>
    <cellStyle name="Comma 2 2 2 2 2 2 3 2" xfId="14302"/>
    <cellStyle name="Comma 2 2 2 2 2 2 4" xfId="14303"/>
    <cellStyle name="Comma 2 2 2 2 2 2 4 2" xfId="14304"/>
    <cellStyle name="Comma 2 2 2 2 2 2 5" xfId="14305"/>
    <cellStyle name="Comma 2 2 2 2 2 2 5 2" xfId="14306"/>
    <cellStyle name="Comma 2 2 2 2 2 2 6" xfId="14307"/>
    <cellStyle name="Comma 2 2 2 2 2 2 7" xfId="14308"/>
    <cellStyle name="Comma 2 2 2 2 2 2 7 2" xfId="14309"/>
    <cellStyle name="Comma 2 2 2 2 2 2 7 2 2" xfId="14310"/>
    <cellStyle name="Comma 2 2 2 2 2 2 7 2 2 2" xfId="14311"/>
    <cellStyle name="Comma 2 2 2 2 2 2 7 3" xfId="14312"/>
    <cellStyle name="Comma 2 2 2 2 2 2 8" xfId="14313"/>
    <cellStyle name="Comma 2 2 2 2 2 2 9" xfId="14314"/>
    <cellStyle name="Comma 2 2 2 2 2 3" xfId="14315"/>
    <cellStyle name="Comma 2 2 2 2 2 3 2" xfId="14316"/>
    <cellStyle name="Comma 2 2 2 2 2 3 3" xfId="14317"/>
    <cellStyle name="Comma 2 2 2 2 2 3 4" xfId="14318"/>
    <cellStyle name="Comma 2 2 2 2 2 4" xfId="14319"/>
    <cellStyle name="Comma 2 2 2 2 2 5" xfId="14320"/>
    <cellStyle name="Comma 2 2 2 2 2 6" xfId="14321"/>
    <cellStyle name="Comma 2 2 2 2 2 6 2" xfId="14322"/>
    <cellStyle name="Comma 2 2 2 2 2 7" xfId="14323"/>
    <cellStyle name="Comma 2 2 2 2 2 7 2" xfId="14324"/>
    <cellStyle name="Comma 2 2 2 2 2 7 2 2" xfId="14325"/>
    <cellStyle name="Comma 2 2 2 2 2 7 2 2 2" xfId="14326"/>
    <cellStyle name="Comma 2 2 2 2 2 7 3" xfId="14327"/>
    <cellStyle name="Comma 2 2 2 2 2 8" xfId="14328"/>
    <cellStyle name="Comma 2 2 2 2 2 9" xfId="14329"/>
    <cellStyle name="Comma 2 2 2 2 3" xfId="14330"/>
    <cellStyle name="Comma 2 2 2 2 3 2" xfId="14331"/>
    <cellStyle name="Comma 2 2 2 2 3 2 2" xfId="14332"/>
    <cellStyle name="Comma 2 2 2 2 3 3" xfId="14333"/>
    <cellStyle name="Comma 2 2 2 2 3 3 2" xfId="14334"/>
    <cellStyle name="Comma 2 2 2 2 4" xfId="14335"/>
    <cellStyle name="Comma 2 2 2 2 4 2" xfId="14336"/>
    <cellStyle name="Comma 2 2 2 2 4 2 2" xfId="14337"/>
    <cellStyle name="Comma 2 2 2 2 4 3" xfId="14338"/>
    <cellStyle name="Comma 2 2 2 2 5" xfId="14339"/>
    <cellStyle name="Comma 2 2 2 2 5 2" xfId="14340"/>
    <cellStyle name="Comma 2 2 2 2 6" xfId="14341"/>
    <cellStyle name="Comma 2 2 2 2 6 2" xfId="14342"/>
    <cellStyle name="Comma 2 2 2 2 7" xfId="14343"/>
    <cellStyle name="Comma 2 2 2 2 8" xfId="14344"/>
    <cellStyle name="Comma 2 2 2 2 8 2" xfId="14345"/>
    <cellStyle name="Comma 2 2 2 2 8 2 2" xfId="14346"/>
    <cellStyle name="Comma 2 2 2 2 8 2 2 2" xfId="14347"/>
    <cellStyle name="Comma 2 2 2 2 8 3" xfId="14348"/>
    <cellStyle name="Comma 2 2 2 2 9" xfId="14349"/>
    <cellStyle name="Comma 2 2 2 20" xfId="14350"/>
    <cellStyle name="Comma 2 2 2 3" xfId="14351"/>
    <cellStyle name="Comma 2 2 2 3 2" xfId="14352"/>
    <cellStyle name="Comma 2 2 2 3 2 2" xfId="14353"/>
    <cellStyle name="Comma 2 2 2 3 2 2 2" xfId="14354"/>
    <cellStyle name="Comma 2 2 2 3 2 3" xfId="14355"/>
    <cellStyle name="Comma 2 2 2 3 3" xfId="14356"/>
    <cellStyle name="Comma 2 2 2 3 3 2" xfId="14357"/>
    <cellStyle name="Comma 2 2 2 3 3 2 2" xfId="14358"/>
    <cellStyle name="Comma 2 2 2 3 3 3" xfId="14359"/>
    <cellStyle name="Comma 2 2 2 3 4" xfId="14360"/>
    <cellStyle name="Comma 2 2 2 3 4 2" xfId="14361"/>
    <cellStyle name="Comma 2 2 2 3 4 2 2" xfId="14362"/>
    <cellStyle name="Comma 2 2 2 3 4 3" xfId="14363"/>
    <cellStyle name="Comma 2 2 2 3 5" xfId="14364"/>
    <cellStyle name="Comma 2 2 2 3 5 2" xfId="14365"/>
    <cellStyle name="Comma 2 2 2 3 6" xfId="14366"/>
    <cellStyle name="Comma 2 2 2 4" xfId="14367"/>
    <cellStyle name="Comma 2 2 2 4 2" xfId="14368"/>
    <cellStyle name="Comma 2 2 2 4 2 2" xfId="14369"/>
    <cellStyle name="Comma 2 2 2 4 2 2 2" xfId="14370"/>
    <cellStyle name="Comma 2 2 2 4 2 3" xfId="14371"/>
    <cellStyle name="Comma 2 2 2 4 2 3 2" xfId="14372"/>
    <cellStyle name="Comma 2 2 2 4 3" xfId="14373"/>
    <cellStyle name="Comma 2 2 2 4 3 2" xfId="14374"/>
    <cellStyle name="Comma 2 2 2 4 3 2 2" xfId="14375"/>
    <cellStyle name="Comma 2 2 2 4 3 3" xfId="14376"/>
    <cellStyle name="Comma 2 2 2 4 4" xfId="14377"/>
    <cellStyle name="Comma 2 2 2 4 4 2" xfId="14378"/>
    <cellStyle name="Comma 2 2 2 4 4 2 2" xfId="14379"/>
    <cellStyle name="Comma 2 2 2 4 4 3" xfId="14380"/>
    <cellStyle name="Comma 2 2 2 4 5" xfId="14381"/>
    <cellStyle name="Comma 2 2 2 4 5 2" xfId="14382"/>
    <cellStyle name="Comma 2 2 2 4 6" xfId="14383"/>
    <cellStyle name="Comma 2 2 2 4 7" xfId="14384"/>
    <cellStyle name="Comma 2 2 2 5" xfId="14385"/>
    <cellStyle name="Comma 2 2 2 5 2" xfId="14386"/>
    <cellStyle name="Comma 2 2 2 5 2 2" xfId="14387"/>
    <cellStyle name="Comma 2 2 2 5 2 2 2" xfId="14388"/>
    <cellStyle name="Comma 2 2 2 5 2 3" xfId="14389"/>
    <cellStyle name="Comma 2 2 2 5 3" xfId="14390"/>
    <cellStyle name="Comma 2 2 2 5 3 2" xfId="14391"/>
    <cellStyle name="Comma 2 2 2 5 3 2 2" xfId="14392"/>
    <cellStyle name="Comma 2 2 2 5 3 3" xfId="14393"/>
    <cellStyle name="Comma 2 2 2 5 4" xfId="14394"/>
    <cellStyle name="Comma 2 2 2 5 4 2" xfId="14395"/>
    <cellStyle name="Comma 2 2 2 5 4 2 2" xfId="14396"/>
    <cellStyle name="Comma 2 2 2 5 4 3" xfId="14397"/>
    <cellStyle name="Comma 2 2 2 5 5" xfId="14398"/>
    <cellStyle name="Comma 2 2 2 5 5 2" xfId="14399"/>
    <cellStyle name="Comma 2 2 2 5 6" xfId="14400"/>
    <cellStyle name="Comma 2 2 2 6" xfId="14401"/>
    <cellStyle name="Comma 2 2 2 6 2" xfId="14402"/>
    <cellStyle name="Comma 2 2 2 6 2 2" xfId="14403"/>
    <cellStyle name="Comma 2 2 2 6 3" xfId="14404"/>
    <cellStyle name="Comma 2 2 2 7" xfId="14405"/>
    <cellStyle name="Comma 2 2 2 7 2" xfId="14406"/>
    <cellStyle name="Comma 2 2 2 7 2 2" xfId="14407"/>
    <cellStyle name="Comma 2 2 2 7 3" xfId="14408"/>
    <cellStyle name="Comma 2 2 2 8" xfId="14409"/>
    <cellStyle name="Comma 2 2 2 8 2" xfId="14410"/>
    <cellStyle name="Comma 2 2 2 8 2 2" xfId="14411"/>
    <cellStyle name="Comma 2 2 2 8 3" xfId="14412"/>
    <cellStyle name="Comma 2 2 2 9" xfId="14413"/>
    <cellStyle name="Comma 2 2 2 9 10" xfId="14414"/>
    <cellStyle name="Comma 2 2 2 9 2" xfId="14415"/>
    <cellStyle name="Comma 2 2 2 9 2 2" xfId="14416"/>
    <cellStyle name="Comma 2 2 2 9 2 2 2" xfId="14417"/>
    <cellStyle name="Comma 2 2 2 9 3" xfId="14418"/>
    <cellStyle name="Comma 2 2 2 9 4" xfId="14419"/>
    <cellStyle name="Comma 2 2 2 9 5" xfId="14420"/>
    <cellStyle name="Comma 2 2 2 9 6" xfId="14421"/>
    <cellStyle name="Comma 2 2 2 9 7" xfId="14422"/>
    <cellStyle name="Comma 2 2 2 9 8" xfId="14423"/>
    <cellStyle name="Comma 2 2 2 9 9" xfId="14424"/>
    <cellStyle name="Comma 2 2 20" xfId="14425"/>
    <cellStyle name="Comma 2 2 21" xfId="14426"/>
    <cellStyle name="Comma 2 2 22" xfId="14427"/>
    <cellStyle name="Comma 2 2 23" xfId="14428"/>
    <cellStyle name="Comma 2 2 3" xfId="14429"/>
    <cellStyle name="Comma 2 2 3 10" xfId="14430"/>
    <cellStyle name="Comma 2 2 3 11" xfId="14431"/>
    <cellStyle name="Comma 2 2 3 12" xfId="14432"/>
    <cellStyle name="Comma 2 2 3 2" xfId="14433"/>
    <cellStyle name="Comma 2 2 3 2 2" xfId="14434"/>
    <cellStyle name="Comma 2 2 3 2 2 2" xfId="14435"/>
    <cellStyle name="Comma 2 2 3 2 2 2 2" xfId="14436"/>
    <cellStyle name="Comma 2 2 3 2 2 2 3" xfId="14437"/>
    <cellStyle name="Comma 2 2 3 2 2 2 4" xfId="14438"/>
    <cellStyle name="Comma 2 2 3 2 2 3" xfId="14439"/>
    <cellStyle name="Comma 2 2 3 2 2 4" xfId="14440"/>
    <cellStyle name="Comma 2 2 3 2 2 5" xfId="14441"/>
    <cellStyle name="Comma 2 2 3 2 2 6" xfId="14442"/>
    <cellStyle name="Comma 2 2 3 2 2 6 2" xfId="14443"/>
    <cellStyle name="Comma 2 2 3 2 3" xfId="14444"/>
    <cellStyle name="Comma 2 2 3 2 3 2" xfId="14445"/>
    <cellStyle name="Comma 2 2 3 2 3 2 2" xfId="14446"/>
    <cellStyle name="Comma 2 2 3 2 3 3" xfId="14447"/>
    <cellStyle name="Comma 2 2 3 2 3 3 2" xfId="14448"/>
    <cellStyle name="Comma 2 2 3 2 4" xfId="14449"/>
    <cellStyle name="Comma 2 2 3 2 4 2" xfId="14450"/>
    <cellStyle name="Comma 2 2 3 2 4 2 2" xfId="14451"/>
    <cellStyle name="Comma 2 2 3 2 4 3" xfId="14452"/>
    <cellStyle name="Comma 2 2 3 2 5" xfId="14453"/>
    <cellStyle name="Comma 2 2 3 2 5 2" xfId="14454"/>
    <cellStyle name="Comma 2 2 3 2 6" xfId="14455"/>
    <cellStyle name="Comma 2 2 3 2 7" xfId="14456"/>
    <cellStyle name="Comma 2 2 3 3" xfId="14457"/>
    <cellStyle name="Comma 2 2 3 3 2" xfId="14458"/>
    <cellStyle name="Comma 2 2 3 3 2 2" xfId="14459"/>
    <cellStyle name="Comma 2 2 3 3 2 2 2" xfId="14460"/>
    <cellStyle name="Comma 2 2 3 3 2 3" xfId="14461"/>
    <cellStyle name="Comma 2 2 3 3 3" xfId="14462"/>
    <cellStyle name="Comma 2 2 3 3 3 2" xfId="14463"/>
    <cellStyle name="Comma 2 2 3 3 3 2 2" xfId="14464"/>
    <cellStyle name="Comma 2 2 3 3 3 3" xfId="14465"/>
    <cellStyle name="Comma 2 2 3 3 4" xfId="14466"/>
    <cellStyle name="Comma 2 2 3 3 4 2" xfId="14467"/>
    <cellStyle name="Comma 2 2 3 3 4 2 2" xfId="14468"/>
    <cellStyle name="Comma 2 2 3 3 4 3" xfId="14469"/>
    <cellStyle name="Comma 2 2 3 3 5" xfId="14470"/>
    <cellStyle name="Comma 2 2 3 3 5 2" xfId="14471"/>
    <cellStyle name="Comma 2 2 3 3 6" xfId="14472"/>
    <cellStyle name="Comma 2 2 3 4" xfId="14473"/>
    <cellStyle name="Comma 2 2 3 4 2" xfId="14474"/>
    <cellStyle name="Comma 2 2 3 4 2 2" xfId="14475"/>
    <cellStyle name="Comma 2 2 3 4 2 2 2" xfId="14476"/>
    <cellStyle name="Comma 2 2 3 4 2 3" xfId="14477"/>
    <cellStyle name="Comma 2 2 3 4 3" xfId="14478"/>
    <cellStyle name="Comma 2 2 3 4 3 2" xfId="14479"/>
    <cellStyle name="Comma 2 2 3 4 3 2 2" xfId="14480"/>
    <cellStyle name="Comma 2 2 3 4 3 3" xfId="14481"/>
    <cellStyle name="Comma 2 2 3 4 4" xfId="14482"/>
    <cellStyle name="Comma 2 2 3 4 4 2" xfId="14483"/>
    <cellStyle name="Comma 2 2 3 4 4 2 2" xfId="14484"/>
    <cellStyle name="Comma 2 2 3 4 4 3" xfId="14485"/>
    <cellStyle name="Comma 2 2 3 4 5" xfId="14486"/>
    <cellStyle name="Comma 2 2 3 4 5 2" xfId="14487"/>
    <cellStyle name="Comma 2 2 3 4 6" xfId="14488"/>
    <cellStyle name="Comma 2 2 3 5" xfId="14489"/>
    <cellStyle name="Comma 2 2 3 5 2" xfId="14490"/>
    <cellStyle name="Comma 2 2 3 5 2 2" xfId="14491"/>
    <cellStyle name="Comma 2 2 3 5 2 2 2" xfId="14492"/>
    <cellStyle name="Comma 2 2 3 5 2 3" xfId="14493"/>
    <cellStyle name="Comma 2 2 3 5 3" xfId="14494"/>
    <cellStyle name="Comma 2 2 3 5 3 2" xfId="14495"/>
    <cellStyle name="Comma 2 2 3 5 3 2 2" xfId="14496"/>
    <cellStyle name="Comma 2 2 3 5 3 3" xfId="14497"/>
    <cellStyle name="Comma 2 2 3 5 4" xfId="14498"/>
    <cellStyle name="Comma 2 2 3 5 4 2" xfId="14499"/>
    <cellStyle name="Comma 2 2 3 5 4 2 2" xfId="14500"/>
    <cellStyle name="Comma 2 2 3 5 4 3" xfId="14501"/>
    <cellStyle name="Comma 2 2 3 5 5" xfId="14502"/>
    <cellStyle name="Comma 2 2 3 5 5 2" xfId="14503"/>
    <cellStyle name="Comma 2 2 3 5 6" xfId="14504"/>
    <cellStyle name="Comma 2 2 3 6" xfId="14505"/>
    <cellStyle name="Comma 2 2 3 6 2" xfId="14506"/>
    <cellStyle name="Comma 2 2 3 6 2 2" xfId="14507"/>
    <cellStyle name="Comma 2 2 3 6 3" xfId="14508"/>
    <cellStyle name="Comma 2 2 3 7" xfId="14509"/>
    <cellStyle name="Comma 2 2 3 7 2" xfId="14510"/>
    <cellStyle name="Comma 2 2 3 7 2 2" xfId="14511"/>
    <cellStyle name="Comma 2 2 3 7 3" xfId="14512"/>
    <cellStyle name="Comma 2 2 3 8" xfId="14513"/>
    <cellStyle name="Comma 2 2 3 8 2" xfId="14514"/>
    <cellStyle name="Comma 2 2 3 8 2 2" xfId="14515"/>
    <cellStyle name="Comma 2 2 3 8 3" xfId="14516"/>
    <cellStyle name="Comma 2 2 3 8 4" xfId="14517"/>
    <cellStyle name="Comma 2 2 3 8 5" xfId="14518"/>
    <cellStyle name="Comma 2 2 3 8 6" xfId="14519"/>
    <cellStyle name="Comma 2 2 3 8 7" xfId="14520"/>
    <cellStyle name="Comma 2 2 3 8 8" xfId="14521"/>
    <cellStyle name="Comma 2 2 3 9" xfId="14522"/>
    <cellStyle name="Comma 2 2 3 9 2" xfId="14523"/>
    <cellStyle name="Comma 2 2 4" xfId="14524"/>
    <cellStyle name="Comma 2 2 4 10" xfId="14525"/>
    <cellStyle name="Comma 2 2 4 10 2" xfId="14526"/>
    <cellStyle name="Comma 2 2 4 10 3" xfId="14527"/>
    <cellStyle name="Comma 2 2 4 11" xfId="14528"/>
    <cellStyle name="Comma 2 2 4 11 2" xfId="14529"/>
    <cellStyle name="Comma 2 2 4 11 3" xfId="14530"/>
    <cellStyle name="Comma 2 2 4 12" xfId="14531"/>
    <cellStyle name="Comma 2 2 4 12 2" xfId="14532"/>
    <cellStyle name="Comma 2 2 4 12 3" xfId="14533"/>
    <cellStyle name="Comma 2 2 4 13" xfId="14534"/>
    <cellStyle name="Comma 2 2 4 13 2" xfId="14535"/>
    <cellStyle name="Comma 2 2 4 13 3" xfId="14536"/>
    <cellStyle name="Comma 2 2 4 14" xfId="14537"/>
    <cellStyle name="Comma 2 2 4 14 2" xfId="14538"/>
    <cellStyle name="Comma 2 2 4 14 3" xfId="14539"/>
    <cellStyle name="Comma 2 2 4 15" xfId="14540"/>
    <cellStyle name="Comma 2 2 4 15 2" xfId="14541"/>
    <cellStyle name="Comma 2 2 4 15 3" xfId="14542"/>
    <cellStyle name="Comma 2 2 4 16" xfId="14543"/>
    <cellStyle name="Comma 2 2 4 16 2" xfId="14544"/>
    <cellStyle name="Comma 2 2 4 16 3" xfId="14545"/>
    <cellStyle name="Comma 2 2 4 17" xfId="14546"/>
    <cellStyle name="Comma 2 2 4 18" xfId="14547"/>
    <cellStyle name="Comma 2 2 4 19" xfId="14548"/>
    <cellStyle name="Comma 2 2 4 2" xfId="14549"/>
    <cellStyle name="Comma 2 2 4 2 2" xfId="14550"/>
    <cellStyle name="Comma 2 2 4 2 2 2" xfId="14551"/>
    <cellStyle name="Comma 2 2 4 2 3" xfId="14552"/>
    <cellStyle name="Comma 2 2 4 2 4" xfId="14553"/>
    <cellStyle name="Comma 2 2 4 20" xfId="14554"/>
    <cellStyle name="Comma 2 2 4 21" xfId="14555"/>
    <cellStyle name="Comma 2 2 4 22" xfId="14556"/>
    <cellStyle name="Comma 2 2 4 23" xfId="14557"/>
    <cellStyle name="Comma 2 2 4 24" xfId="14558"/>
    <cellStyle name="Comma 2 2 4 25" xfId="14559"/>
    <cellStyle name="Comma 2 2 4 26" xfId="14560"/>
    <cellStyle name="Comma 2 2 4 27" xfId="14561"/>
    <cellStyle name="Comma 2 2 4 28" xfId="14562"/>
    <cellStyle name="Comma 2 2 4 29" xfId="14563"/>
    <cellStyle name="Comma 2 2 4 3" xfId="14564"/>
    <cellStyle name="Comma 2 2 4 3 2" xfId="14565"/>
    <cellStyle name="Comma 2 2 4 3 2 2" xfId="14566"/>
    <cellStyle name="Comma 2 2 4 3 3" xfId="14567"/>
    <cellStyle name="Comma 2 2 4 30" xfId="14568"/>
    <cellStyle name="Comma 2 2 4 31" xfId="14569"/>
    <cellStyle name="Comma 2 2 4 32" xfId="14570"/>
    <cellStyle name="Comma 2 2 4 33" xfId="14571"/>
    <cellStyle name="Comma 2 2 4 34" xfId="14572"/>
    <cellStyle name="Comma 2 2 4 35" xfId="14573"/>
    <cellStyle name="Comma 2 2 4 36" xfId="14574"/>
    <cellStyle name="Comma 2 2 4 37" xfId="14575"/>
    <cellStyle name="Comma 2 2 4 38" xfId="14576"/>
    <cellStyle name="Comma 2 2 4 39" xfId="14577"/>
    <cellStyle name="Comma 2 2 4 4" xfId="14578"/>
    <cellStyle name="Comma 2 2 4 4 2" xfId="14579"/>
    <cellStyle name="Comma 2 2 4 4 2 2" xfId="14580"/>
    <cellStyle name="Comma 2 2 4 4 3" xfId="14581"/>
    <cellStyle name="Comma 2 2 4 40" xfId="14582"/>
    <cellStyle name="Comma 2 2 4 41" xfId="14583"/>
    <cellStyle name="Comma 2 2 4 42" xfId="14584"/>
    <cellStyle name="Comma 2 2 4 43" xfId="14585"/>
    <cellStyle name="Comma 2 2 4 44" xfId="14586"/>
    <cellStyle name="Comma 2 2 4 45" xfId="14587"/>
    <cellStyle name="Comma 2 2 4 5" xfId="14588"/>
    <cellStyle name="Comma 2 2 4 5 2" xfId="14589"/>
    <cellStyle name="Comma 2 2 4 6" xfId="14590"/>
    <cellStyle name="Comma 2 2 4 6 2" xfId="14591"/>
    <cellStyle name="Comma 2 2 4 7" xfId="14592"/>
    <cellStyle name="Comma 2 2 4 7 10" xfId="14593"/>
    <cellStyle name="Comma 2 2 4 7 11" xfId="14594"/>
    <cellStyle name="Comma 2 2 4 7 12" xfId="14595"/>
    <cellStyle name="Comma 2 2 4 7 13" xfId="14596"/>
    <cellStyle name="Comma 2 2 4 7 14" xfId="14597"/>
    <cellStyle name="Comma 2 2 4 7 15" xfId="14598"/>
    <cellStyle name="Comma 2 2 4 7 16" xfId="14599"/>
    <cellStyle name="Comma 2 2 4 7 17" xfId="14600"/>
    <cellStyle name="Comma 2 2 4 7 18" xfId="14601"/>
    <cellStyle name="Comma 2 2 4 7 19" xfId="14602"/>
    <cellStyle name="Comma 2 2 4 7 2" xfId="14603"/>
    <cellStyle name="Comma 2 2 4 7 20" xfId="14604"/>
    <cellStyle name="Comma 2 2 4 7 21" xfId="14605"/>
    <cellStyle name="Comma 2 2 4 7 22" xfId="14606"/>
    <cellStyle name="Comma 2 2 4 7 23" xfId="14607"/>
    <cellStyle name="Comma 2 2 4 7 24" xfId="14608"/>
    <cellStyle name="Comma 2 2 4 7 25" xfId="14609"/>
    <cellStyle name="Comma 2 2 4 7 26" xfId="14610"/>
    <cellStyle name="Comma 2 2 4 7 27" xfId="14611"/>
    <cellStyle name="Comma 2 2 4 7 28" xfId="14612"/>
    <cellStyle name="Comma 2 2 4 7 29" xfId="14613"/>
    <cellStyle name="Comma 2 2 4 7 3" xfId="14614"/>
    <cellStyle name="Comma 2 2 4 7 4" xfId="14615"/>
    <cellStyle name="Comma 2 2 4 7 5" xfId="14616"/>
    <cellStyle name="Comma 2 2 4 7 6" xfId="14617"/>
    <cellStyle name="Comma 2 2 4 7 7" xfId="14618"/>
    <cellStyle name="Comma 2 2 4 7 8" xfId="14619"/>
    <cellStyle name="Comma 2 2 4 7 9" xfId="14620"/>
    <cellStyle name="Comma 2 2 4 8" xfId="14621"/>
    <cellStyle name="Comma 2 2 4 9" xfId="14622"/>
    <cellStyle name="Comma 2 2 5" xfId="14623"/>
    <cellStyle name="Comma 2 2 5 10" xfId="14624"/>
    <cellStyle name="Comma 2 2 5 10 2" xfId="14625"/>
    <cellStyle name="Comma 2 2 5 10 3" xfId="14626"/>
    <cellStyle name="Comma 2 2 5 11" xfId="14627"/>
    <cellStyle name="Comma 2 2 5 11 2" xfId="14628"/>
    <cellStyle name="Comma 2 2 5 11 3" xfId="14629"/>
    <cellStyle name="Comma 2 2 5 12" xfId="14630"/>
    <cellStyle name="Comma 2 2 5 12 2" xfId="14631"/>
    <cellStyle name="Comma 2 2 5 12 3" xfId="14632"/>
    <cellStyle name="Comma 2 2 5 13" xfId="14633"/>
    <cellStyle name="Comma 2 2 5 13 2" xfId="14634"/>
    <cellStyle name="Comma 2 2 5 13 3" xfId="14635"/>
    <cellStyle name="Comma 2 2 5 14" xfId="14636"/>
    <cellStyle name="Comma 2 2 5 15" xfId="14637"/>
    <cellStyle name="Comma 2 2 5 16" xfId="14638"/>
    <cellStyle name="Comma 2 2 5 17" xfId="14639"/>
    <cellStyle name="Comma 2 2 5 18" xfId="14640"/>
    <cellStyle name="Comma 2 2 5 19" xfId="14641"/>
    <cellStyle name="Comma 2 2 5 2" xfId="14642"/>
    <cellStyle name="Comma 2 2 5 2 2" xfId="14643"/>
    <cellStyle name="Comma 2 2 5 2 2 2" xfId="14644"/>
    <cellStyle name="Comma 2 2 5 2 3" xfId="14645"/>
    <cellStyle name="Comma 2 2 5 20" xfId="14646"/>
    <cellStyle name="Comma 2 2 5 21" xfId="14647"/>
    <cellStyle name="Comma 2 2 5 22" xfId="14648"/>
    <cellStyle name="Comma 2 2 5 23" xfId="14649"/>
    <cellStyle name="Comma 2 2 5 24" xfId="14650"/>
    <cellStyle name="Comma 2 2 5 25" xfId="14651"/>
    <cellStyle name="Comma 2 2 5 26" xfId="14652"/>
    <cellStyle name="Comma 2 2 5 27" xfId="14653"/>
    <cellStyle name="Comma 2 2 5 28" xfId="14654"/>
    <cellStyle name="Comma 2 2 5 29" xfId="14655"/>
    <cellStyle name="Comma 2 2 5 3" xfId="14656"/>
    <cellStyle name="Comma 2 2 5 3 2" xfId="14657"/>
    <cellStyle name="Comma 2 2 5 3 2 2" xfId="14658"/>
    <cellStyle name="Comma 2 2 5 3 3" xfId="14659"/>
    <cellStyle name="Comma 2 2 5 30" xfId="14660"/>
    <cellStyle name="Comma 2 2 5 31" xfId="14661"/>
    <cellStyle name="Comma 2 2 5 32" xfId="14662"/>
    <cellStyle name="Comma 2 2 5 33" xfId="14663"/>
    <cellStyle name="Comma 2 2 5 34" xfId="14664"/>
    <cellStyle name="Comma 2 2 5 35" xfId="14665"/>
    <cellStyle name="Comma 2 2 5 36" xfId="14666"/>
    <cellStyle name="Comma 2 2 5 37" xfId="14667"/>
    <cellStyle name="Comma 2 2 5 38" xfId="14668"/>
    <cellStyle name="Comma 2 2 5 39" xfId="14669"/>
    <cellStyle name="Comma 2 2 5 4" xfId="14670"/>
    <cellStyle name="Comma 2 2 5 4 10" xfId="14671"/>
    <cellStyle name="Comma 2 2 5 4 11" xfId="14672"/>
    <cellStyle name="Comma 2 2 5 4 12" xfId="14673"/>
    <cellStyle name="Comma 2 2 5 4 13" xfId="14674"/>
    <cellStyle name="Comma 2 2 5 4 14" xfId="14675"/>
    <cellStyle name="Comma 2 2 5 4 15" xfId="14676"/>
    <cellStyle name="Comma 2 2 5 4 16" xfId="14677"/>
    <cellStyle name="Comma 2 2 5 4 17" xfId="14678"/>
    <cellStyle name="Comma 2 2 5 4 18" xfId="14679"/>
    <cellStyle name="Comma 2 2 5 4 19" xfId="14680"/>
    <cellStyle name="Comma 2 2 5 4 2" xfId="14681"/>
    <cellStyle name="Comma 2 2 5 4 2 2" xfId="14682"/>
    <cellStyle name="Comma 2 2 5 4 20" xfId="14683"/>
    <cellStyle name="Comma 2 2 5 4 21" xfId="14684"/>
    <cellStyle name="Comma 2 2 5 4 22" xfId="14685"/>
    <cellStyle name="Comma 2 2 5 4 23" xfId="14686"/>
    <cellStyle name="Comma 2 2 5 4 24" xfId="14687"/>
    <cellStyle name="Comma 2 2 5 4 25" xfId="14688"/>
    <cellStyle name="Comma 2 2 5 4 26" xfId="14689"/>
    <cellStyle name="Comma 2 2 5 4 27" xfId="14690"/>
    <cellStyle name="Comma 2 2 5 4 28" xfId="14691"/>
    <cellStyle name="Comma 2 2 5 4 29" xfId="14692"/>
    <cellStyle name="Comma 2 2 5 4 3" xfId="14693"/>
    <cellStyle name="Comma 2 2 5 4 4" xfId="14694"/>
    <cellStyle name="Comma 2 2 5 4 5" xfId="14695"/>
    <cellStyle name="Comma 2 2 5 4 6" xfId="14696"/>
    <cellStyle name="Comma 2 2 5 4 7" xfId="14697"/>
    <cellStyle name="Comma 2 2 5 4 8" xfId="14698"/>
    <cellStyle name="Comma 2 2 5 4 9" xfId="14699"/>
    <cellStyle name="Comma 2 2 5 40" xfId="14700"/>
    <cellStyle name="Comma 2 2 5 41" xfId="14701"/>
    <cellStyle name="Comma 2 2 5 42" xfId="14702"/>
    <cellStyle name="Comma 2 2 5 5" xfId="14703"/>
    <cellStyle name="Comma 2 2 5 5 2" xfId="14704"/>
    <cellStyle name="Comma 2 2 5 6" xfId="14705"/>
    <cellStyle name="Comma 2 2 5 7" xfId="14706"/>
    <cellStyle name="Comma 2 2 5 7 2" xfId="14707"/>
    <cellStyle name="Comma 2 2 5 7 3" xfId="14708"/>
    <cellStyle name="Comma 2 2 5 8" xfId="14709"/>
    <cellStyle name="Comma 2 2 5 8 2" xfId="14710"/>
    <cellStyle name="Comma 2 2 5 8 3" xfId="14711"/>
    <cellStyle name="Comma 2 2 5 9" xfId="14712"/>
    <cellStyle name="Comma 2 2 5 9 2" xfId="14713"/>
    <cellStyle name="Comma 2 2 5 9 3" xfId="14714"/>
    <cellStyle name="Comma 2 2 6" xfId="14715"/>
    <cellStyle name="Comma 2 2 6 2" xfId="14716"/>
    <cellStyle name="Comma 2 2 6 2 2" xfId="14717"/>
    <cellStyle name="Comma 2 2 6 2 2 2" xfId="14718"/>
    <cellStyle name="Comma 2 2 6 2 3" xfId="14719"/>
    <cellStyle name="Comma 2 2 6 3" xfId="14720"/>
    <cellStyle name="Comma 2 2 6 3 2" xfId="14721"/>
    <cellStyle name="Comma 2 2 6 3 2 2" xfId="14722"/>
    <cellStyle name="Comma 2 2 6 3 3" xfId="14723"/>
    <cellStyle name="Comma 2 2 6 4" xfId="14724"/>
    <cellStyle name="Comma 2 2 6 4 2" xfId="14725"/>
    <cellStyle name="Comma 2 2 6 4 2 2" xfId="14726"/>
    <cellStyle name="Comma 2 2 6 4 3" xfId="14727"/>
    <cellStyle name="Comma 2 2 6 5" xfId="14728"/>
    <cellStyle name="Comma 2 2 6 5 2" xfId="14729"/>
    <cellStyle name="Comma 2 2 6 6" xfId="14730"/>
    <cellStyle name="Comma 2 2 7" xfId="14731"/>
    <cellStyle name="Comma 2 2 7 2" xfId="14732"/>
    <cellStyle name="Comma 2 2 7 2 2" xfId="14733"/>
    <cellStyle name="Comma 2 2 7 2 2 2" xfId="14734"/>
    <cellStyle name="Comma 2 2 7 2 3" xfId="14735"/>
    <cellStyle name="Comma 2 2 7 3" xfId="14736"/>
    <cellStyle name="Comma 2 2 7 3 2" xfId="14737"/>
    <cellStyle name="Comma 2 2 7 3 2 2" xfId="14738"/>
    <cellStyle name="Comma 2 2 7 3 3" xfId="14739"/>
    <cellStyle name="Comma 2 2 7 4" xfId="14740"/>
    <cellStyle name="Comma 2 2 7 4 2" xfId="14741"/>
    <cellStyle name="Comma 2 2 7 4 2 2" xfId="14742"/>
    <cellStyle name="Comma 2 2 7 4 3" xfId="14743"/>
    <cellStyle name="Comma 2 2 7 5" xfId="14744"/>
    <cellStyle name="Comma 2 2 7 5 2" xfId="14745"/>
    <cellStyle name="Comma 2 2 7 6" xfId="14746"/>
    <cellStyle name="Comma 2 2 8" xfId="14747"/>
    <cellStyle name="Comma 2 2 8 10" xfId="14748"/>
    <cellStyle name="Comma 2 2 8 10 2" xfId="14749"/>
    <cellStyle name="Comma 2 2 8 10 3" xfId="14750"/>
    <cellStyle name="Comma 2 2 8 11" xfId="14751"/>
    <cellStyle name="Comma 2 2 8 11 2" xfId="14752"/>
    <cellStyle name="Comma 2 2 8 11 3" xfId="14753"/>
    <cellStyle name="Comma 2 2 8 12" xfId="14754"/>
    <cellStyle name="Comma 2 2 8 13" xfId="14755"/>
    <cellStyle name="Comma 2 2 8 14" xfId="14756"/>
    <cellStyle name="Comma 2 2 8 15" xfId="14757"/>
    <cellStyle name="Comma 2 2 8 16" xfId="14758"/>
    <cellStyle name="Comma 2 2 8 17" xfId="14759"/>
    <cellStyle name="Comma 2 2 8 18" xfId="14760"/>
    <cellStyle name="Comma 2 2 8 19" xfId="14761"/>
    <cellStyle name="Comma 2 2 8 2" xfId="14762"/>
    <cellStyle name="Comma 2 2 8 2 10" xfId="14763"/>
    <cellStyle name="Comma 2 2 8 2 11" xfId="14764"/>
    <cellStyle name="Comma 2 2 8 2 12" xfId="14765"/>
    <cellStyle name="Comma 2 2 8 2 13" xfId="14766"/>
    <cellStyle name="Comma 2 2 8 2 14" xfId="14767"/>
    <cellStyle name="Comma 2 2 8 2 15" xfId="14768"/>
    <cellStyle name="Comma 2 2 8 2 16" xfId="14769"/>
    <cellStyle name="Comma 2 2 8 2 17" xfId="14770"/>
    <cellStyle name="Comma 2 2 8 2 18" xfId="14771"/>
    <cellStyle name="Comma 2 2 8 2 19" xfId="14772"/>
    <cellStyle name="Comma 2 2 8 2 2" xfId="14773"/>
    <cellStyle name="Comma 2 2 8 2 20" xfId="14774"/>
    <cellStyle name="Comma 2 2 8 2 21" xfId="14775"/>
    <cellStyle name="Comma 2 2 8 2 22" xfId="14776"/>
    <cellStyle name="Comma 2 2 8 2 23" xfId="14777"/>
    <cellStyle name="Comma 2 2 8 2 24" xfId="14778"/>
    <cellStyle name="Comma 2 2 8 2 25" xfId="14779"/>
    <cellStyle name="Comma 2 2 8 2 26" xfId="14780"/>
    <cellStyle name="Comma 2 2 8 2 27" xfId="14781"/>
    <cellStyle name="Comma 2 2 8 2 28" xfId="14782"/>
    <cellStyle name="Comma 2 2 8 2 29" xfId="14783"/>
    <cellStyle name="Comma 2 2 8 2 3" xfId="14784"/>
    <cellStyle name="Comma 2 2 8 2 4" xfId="14785"/>
    <cellStyle name="Comma 2 2 8 2 5" xfId="14786"/>
    <cellStyle name="Comma 2 2 8 2 6" xfId="14787"/>
    <cellStyle name="Comma 2 2 8 2 7" xfId="14788"/>
    <cellStyle name="Comma 2 2 8 2 8" xfId="14789"/>
    <cellStyle name="Comma 2 2 8 2 9" xfId="14790"/>
    <cellStyle name="Comma 2 2 8 20" xfId="14791"/>
    <cellStyle name="Comma 2 2 8 21" xfId="14792"/>
    <cellStyle name="Comma 2 2 8 22" xfId="14793"/>
    <cellStyle name="Comma 2 2 8 23" xfId="14794"/>
    <cellStyle name="Comma 2 2 8 24" xfId="14795"/>
    <cellStyle name="Comma 2 2 8 25" xfId="14796"/>
    <cellStyle name="Comma 2 2 8 26" xfId="14797"/>
    <cellStyle name="Comma 2 2 8 27" xfId="14798"/>
    <cellStyle name="Comma 2 2 8 28" xfId="14799"/>
    <cellStyle name="Comma 2 2 8 29" xfId="14800"/>
    <cellStyle name="Comma 2 2 8 3" xfId="14801"/>
    <cellStyle name="Comma 2 2 8 30" xfId="14802"/>
    <cellStyle name="Comma 2 2 8 31" xfId="14803"/>
    <cellStyle name="Comma 2 2 8 32" xfId="14804"/>
    <cellStyle name="Comma 2 2 8 33" xfId="14805"/>
    <cellStyle name="Comma 2 2 8 34" xfId="14806"/>
    <cellStyle name="Comma 2 2 8 35" xfId="14807"/>
    <cellStyle name="Comma 2 2 8 36" xfId="14808"/>
    <cellStyle name="Comma 2 2 8 37" xfId="14809"/>
    <cellStyle name="Comma 2 2 8 38" xfId="14810"/>
    <cellStyle name="Comma 2 2 8 39" xfId="14811"/>
    <cellStyle name="Comma 2 2 8 4" xfId="14812"/>
    <cellStyle name="Comma 2 2 8 40" xfId="14813"/>
    <cellStyle name="Comma 2 2 8 5" xfId="14814"/>
    <cellStyle name="Comma 2 2 8 5 2" xfId="14815"/>
    <cellStyle name="Comma 2 2 8 5 3" xfId="14816"/>
    <cellStyle name="Comma 2 2 8 6" xfId="14817"/>
    <cellStyle name="Comma 2 2 8 6 2" xfId="14818"/>
    <cellStyle name="Comma 2 2 8 6 3" xfId="14819"/>
    <cellStyle name="Comma 2 2 8 7" xfId="14820"/>
    <cellStyle name="Comma 2 2 8 7 2" xfId="14821"/>
    <cellStyle name="Comma 2 2 8 7 3" xfId="14822"/>
    <cellStyle name="Comma 2 2 8 8" xfId="14823"/>
    <cellStyle name="Comma 2 2 8 8 2" xfId="14824"/>
    <cellStyle name="Comma 2 2 8 8 3" xfId="14825"/>
    <cellStyle name="Comma 2 2 8 9" xfId="14826"/>
    <cellStyle name="Comma 2 2 8 9 2" xfId="14827"/>
    <cellStyle name="Comma 2 2 8 9 3" xfId="14828"/>
    <cellStyle name="Comma 2 2 9" xfId="14829"/>
    <cellStyle name="Comma 2 2 9 2" xfId="14830"/>
    <cellStyle name="Comma 2 2 9 2 2" xfId="14831"/>
    <cellStyle name="Comma 2 2 9 2 2 2" xfId="14832"/>
    <cellStyle name="Comma 2 2 9 3" xfId="14833"/>
    <cellStyle name="Comma 2 2 9 4" xfId="14834"/>
    <cellStyle name="Comma 2 2 9 5" xfId="14835"/>
    <cellStyle name="Comma 2 20" xfId="14836"/>
    <cellStyle name="Comma 2 20 2" xfId="14837"/>
    <cellStyle name="Comma 2 21" xfId="14838"/>
    <cellStyle name="Comma 2 21 2" xfId="14839"/>
    <cellStyle name="Comma 2 22" xfId="14840"/>
    <cellStyle name="Comma 2 22 2" xfId="14841"/>
    <cellStyle name="Comma 2 23" xfId="14842"/>
    <cellStyle name="Comma 2 23 2" xfId="14843"/>
    <cellStyle name="Comma 2 23 2 2" xfId="14844"/>
    <cellStyle name="Comma 2 23 2 3" xfId="14845"/>
    <cellStyle name="Comma 2 23 3" xfId="14846"/>
    <cellStyle name="Comma 2 23 4" xfId="14847"/>
    <cellStyle name="Comma 2 23 5" xfId="14848"/>
    <cellStyle name="Comma 2 23 6" xfId="14849"/>
    <cellStyle name="Comma 2 24" xfId="14850"/>
    <cellStyle name="Comma 2 24 10" xfId="14851"/>
    <cellStyle name="Comma 2 24 10 2" xfId="14852"/>
    <cellStyle name="Comma 2 24 10 3" xfId="14853"/>
    <cellStyle name="Comma 2 24 11" xfId="14854"/>
    <cellStyle name="Comma 2 24 11 2" xfId="14855"/>
    <cellStyle name="Comma 2 24 11 3" xfId="14856"/>
    <cellStyle name="Comma 2 24 12" xfId="14857"/>
    <cellStyle name="Comma 2 24 13" xfId="14858"/>
    <cellStyle name="Comma 2 24 14" xfId="14859"/>
    <cellStyle name="Comma 2 24 15" xfId="14860"/>
    <cellStyle name="Comma 2 24 16" xfId="14861"/>
    <cellStyle name="Comma 2 24 17" xfId="14862"/>
    <cellStyle name="Comma 2 24 18" xfId="14863"/>
    <cellStyle name="Comma 2 24 19" xfId="14864"/>
    <cellStyle name="Comma 2 24 2" xfId="14865"/>
    <cellStyle name="Comma 2 24 2 10" xfId="14866"/>
    <cellStyle name="Comma 2 24 2 11" xfId="14867"/>
    <cellStyle name="Comma 2 24 2 12" xfId="14868"/>
    <cellStyle name="Comma 2 24 2 13" xfId="14869"/>
    <cellStyle name="Comma 2 24 2 14" xfId="14870"/>
    <cellStyle name="Comma 2 24 2 15" xfId="14871"/>
    <cellStyle name="Comma 2 24 2 16" xfId="14872"/>
    <cellStyle name="Comma 2 24 2 17" xfId="14873"/>
    <cellStyle name="Comma 2 24 2 18" xfId="14874"/>
    <cellStyle name="Comma 2 24 2 19" xfId="14875"/>
    <cellStyle name="Comma 2 24 2 2" xfId="14876"/>
    <cellStyle name="Comma 2 24 2 20" xfId="14877"/>
    <cellStyle name="Comma 2 24 2 21" xfId="14878"/>
    <cellStyle name="Comma 2 24 2 22" xfId="14879"/>
    <cellStyle name="Comma 2 24 2 23" xfId="14880"/>
    <cellStyle name="Comma 2 24 2 24" xfId="14881"/>
    <cellStyle name="Comma 2 24 2 25" xfId="14882"/>
    <cellStyle name="Comma 2 24 2 26" xfId="14883"/>
    <cellStyle name="Comma 2 24 2 27" xfId="14884"/>
    <cellStyle name="Comma 2 24 2 28" xfId="14885"/>
    <cellStyle name="Comma 2 24 2 29" xfId="14886"/>
    <cellStyle name="Comma 2 24 2 3" xfId="14887"/>
    <cellStyle name="Comma 2 24 2 4" xfId="14888"/>
    <cellStyle name="Comma 2 24 2 5" xfId="14889"/>
    <cellStyle name="Comma 2 24 2 6" xfId="14890"/>
    <cellStyle name="Comma 2 24 2 7" xfId="14891"/>
    <cellStyle name="Comma 2 24 2 8" xfId="14892"/>
    <cellStyle name="Comma 2 24 2 9" xfId="14893"/>
    <cellStyle name="Comma 2 24 20" xfId="14894"/>
    <cellStyle name="Comma 2 24 21" xfId="14895"/>
    <cellStyle name="Comma 2 24 22" xfId="14896"/>
    <cellStyle name="Comma 2 24 23" xfId="14897"/>
    <cellStyle name="Comma 2 24 24" xfId="14898"/>
    <cellStyle name="Comma 2 24 25" xfId="14899"/>
    <cellStyle name="Comma 2 24 26" xfId="14900"/>
    <cellStyle name="Comma 2 24 27" xfId="14901"/>
    <cellStyle name="Comma 2 24 28" xfId="14902"/>
    <cellStyle name="Comma 2 24 29" xfId="14903"/>
    <cellStyle name="Comma 2 24 3" xfId="14904"/>
    <cellStyle name="Comma 2 24 30" xfId="14905"/>
    <cellStyle name="Comma 2 24 31" xfId="14906"/>
    <cellStyle name="Comma 2 24 32" xfId="14907"/>
    <cellStyle name="Comma 2 24 33" xfId="14908"/>
    <cellStyle name="Comma 2 24 34" xfId="14909"/>
    <cellStyle name="Comma 2 24 35" xfId="14910"/>
    <cellStyle name="Comma 2 24 36" xfId="14911"/>
    <cellStyle name="Comma 2 24 37" xfId="14912"/>
    <cellStyle name="Comma 2 24 38" xfId="14913"/>
    <cellStyle name="Comma 2 24 39" xfId="14914"/>
    <cellStyle name="Comma 2 24 4" xfId="14915"/>
    <cellStyle name="Comma 2 24 40" xfId="14916"/>
    <cellStyle name="Comma 2 24 5" xfId="14917"/>
    <cellStyle name="Comma 2 24 5 2" xfId="14918"/>
    <cellStyle name="Comma 2 24 5 3" xfId="14919"/>
    <cellStyle name="Comma 2 24 6" xfId="14920"/>
    <cellStyle name="Comma 2 24 6 2" xfId="14921"/>
    <cellStyle name="Comma 2 24 6 3" xfId="14922"/>
    <cellStyle name="Comma 2 24 7" xfId="14923"/>
    <cellStyle name="Comma 2 24 7 2" xfId="14924"/>
    <cellStyle name="Comma 2 24 7 3" xfId="14925"/>
    <cellStyle name="Comma 2 24 8" xfId="14926"/>
    <cellStyle name="Comma 2 24 8 2" xfId="14927"/>
    <cellStyle name="Comma 2 24 8 3" xfId="14928"/>
    <cellStyle name="Comma 2 24 9" xfId="14929"/>
    <cellStyle name="Comma 2 24 9 2" xfId="14930"/>
    <cellStyle name="Comma 2 24 9 3" xfId="14931"/>
    <cellStyle name="Comma 2 25" xfId="14932"/>
    <cellStyle name="Comma 2 25 10" xfId="14933"/>
    <cellStyle name="Comma 2 25 10 2" xfId="14934"/>
    <cellStyle name="Comma 2 25 10 3" xfId="14935"/>
    <cellStyle name="Comma 2 25 11" xfId="14936"/>
    <cellStyle name="Comma 2 25 11 2" xfId="14937"/>
    <cellStyle name="Comma 2 25 11 3" xfId="14938"/>
    <cellStyle name="Comma 2 25 12" xfId="14939"/>
    <cellStyle name="Comma 2 25 13" xfId="14940"/>
    <cellStyle name="Comma 2 25 14" xfId="14941"/>
    <cellStyle name="Comma 2 25 15" xfId="14942"/>
    <cellStyle name="Comma 2 25 16" xfId="14943"/>
    <cellStyle name="Comma 2 25 17" xfId="14944"/>
    <cellStyle name="Comma 2 25 18" xfId="14945"/>
    <cellStyle name="Comma 2 25 19" xfId="14946"/>
    <cellStyle name="Comma 2 25 2" xfId="14947"/>
    <cellStyle name="Comma 2 25 2 10" xfId="14948"/>
    <cellStyle name="Comma 2 25 2 11" xfId="14949"/>
    <cellStyle name="Comma 2 25 2 12" xfId="14950"/>
    <cellStyle name="Comma 2 25 2 13" xfId="14951"/>
    <cellStyle name="Comma 2 25 2 14" xfId="14952"/>
    <cellStyle name="Comma 2 25 2 15" xfId="14953"/>
    <cellStyle name="Comma 2 25 2 16" xfId="14954"/>
    <cellStyle name="Comma 2 25 2 17" xfId="14955"/>
    <cellStyle name="Comma 2 25 2 18" xfId="14956"/>
    <cellStyle name="Comma 2 25 2 19" xfId="14957"/>
    <cellStyle name="Comma 2 25 2 2" xfId="14958"/>
    <cellStyle name="Comma 2 25 2 20" xfId="14959"/>
    <cellStyle name="Comma 2 25 2 21" xfId="14960"/>
    <cellStyle name="Comma 2 25 2 22" xfId="14961"/>
    <cellStyle name="Comma 2 25 2 23" xfId="14962"/>
    <cellStyle name="Comma 2 25 2 24" xfId="14963"/>
    <cellStyle name="Comma 2 25 2 25" xfId="14964"/>
    <cellStyle name="Comma 2 25 2 26" xfId="14965"/>
    <cellStyle name="Comma 2 25 2 27" xfId="14966"/>
    <cellStyle name="Comma 2 25 2 28" xfId="14967"/>
    <cellStyle name="Comma 2 25 2 29" xfId="14968"/>
    <cellStyle name="Comma 2 25 2 3" xfId="14969"/>
    <cellStyle name="Comma 2 25 2 4" xfId="14970"/>
    <cellStyle name="Comma 2 25 2 5" xfId="14971"/>
    <cellStyle name="Comma 2 25 2 6" xfId="14972"/>
    <cellStyle name="Comma 2 25 2 7" xfId="14973"/>
    <cellStyle name="Comma 2 25 2 8" xfId="14974"/>
    <cellStyle name="Comma 2 25 2 9" xfId="14975"/>
    <cellStyle name="Comma 2 25 20" xfId="14976"/>
    <cellStyle name="Comma 2 25 21" xfId="14977"/>
    <cellStyle name="Comma 2 25 22" xfId="14978"/>
    <cellStyle name="Comma 2 25 23" xfId="14979"/>
    <cellStyle name="Comma 2 25 24" xfId="14980"/>
    <cellStyle name="Comma 2 25 25" xfId="14981"/>
    <cellStyle name="Comma 2 25 26" xfId="14982"/>
    <cellStyle name="Comma 2 25 27" xfId="14983"/>
    <cellStyle name="Comma 2 25 28" xfId="14984"/>
    <cellStyle name="Comma 2 25 29" xfId="14985"/>
    <cellStyle name="Comma 2 25 3" xfId="14986"/>
    <cellStyle name="Comma 2 25 30" xfId="14987"/>
    <cellStyle name="Comma 2 25 31" xfId="14988"/>
    <cellStyle name="Comma 2 25 32" xfId="14989"/>
    <cellStyle name="Comma 2 25 33" xfId="14990"/>
    <cellStyle name="Comma 2 25 34" xfId="14991"/>
    <cellStyle name="Comma 2 25 35" xfId="14992"/>
    <cellStyle name="Comma 2 25 36" xfId="14993"/>
    <cellStyle name="Comma 2 25 37" xfId="14994"/>
    <cellStyle name="Comma 2 25 38" xfId="14995"/>
    <cellStyle name="Comma 2 25 39" xfId="14996"/>
    <cellStyle name="Comma 2 25 4" xfId="14997"/>
    <cellStyle name="Comma 2 25 40" xfId="14998"/>
    <cellStyle name="Comma 2 25 5" xfId="14999"/>
    <cellStyle name="Comma 2 25 5 2" xfId="15000"/>
    <cellStyle name="Comma 2 25 5 3" xfId="15001"/>
    <cellStyle name="Comma 2 25 6" xfId="15002"/>
    <cellStyle name="Comma 2 25 6 2" xfId="15003"/>
    <cellStyle name="Comma 2 25 6 3" xfId="15004"/>
    <cellStyle name="Comma 2 25 7" xfId="15005"/>
    <cellStyle name="Comma 2 25 7 2" xfId="15006"/>
    <cellStyle name="Comma 2 25 7 3" xfId="15007"/>
    <cellStyle name="Comma 2 25 8" xfId="15008"/>
    <cellStyle name="Comma 2 25 8 2" xfId="15009"/>
    <cellStyle name="Comma 2 25 8 3" xfId="15010"/>
    <cellStyle name="Comma 2 25 9" xfId="15011"/>
    <cellStyle name="Comma 2 25 9 2" xfId="15012"/>
    <cellStyle name="Comma 2 25 9 3" xfId="15013"/>
    <cellStyle name="Comma 2 26" xfId="15014"/>
    <cellStyle name="Comma 2 26 10" xfId="15015"/>
    <cellStyle name="Comma 2 26 10 2" xfId="15016"/>
    <cellStyle name="Comma 2 26 10 3" xfId="15017"/>
    <cellStyle name="Comma 2 26 11" xfId="15018"/>
    <cellStyle name="Comma 2 26 11 2" xfId="15019"/>
    <cellStyle name="Comma 2 26 11 3" xfId="15020"/>
    <cellStyle name="Comma 2 26 12" xfId="15021"/>
    <cellStyle name="Comma 2 26 13" xfId="15022"/>
    <cellStyle name="Comma 2 26 14" xfId="15023"/>
    <cellStyle name="Comma 2 26 15" xfId="15024"/>
    <cellStyle name="Comma 2 26 16" xfId="15025"/>
    <cellStyle name="Comma 2 26 17" xfId="15026"/>
    <cellStyle name="Comma 2 26 18" xfId="15027"/>
    <cellStyle name="Comma 2 26 19" xfId="15028"/>
    <cellStyle name="Comma 2 26 2" xfId="15029"/>
    <cellStyle name="Comma 2 26 2 10" xfId="15030"/>
    <cellStyle name="Comma 2 26 2 11" xfId="15031"/>
    <cellStyle name="Comma 2 26 2 12" xfId="15032"/>
    <cellStyle name="Comma 2 26 2 13" xfId="15033"/>
    <cellStyle name="Comma 2 26 2 14" xfId="15034"/>
    <cellStyle name="Comma 2 26 2 15" xfId="15035"/>
    <cellStyle name="Comma 2 26 2 16" xfId="15036"/>
    <cellStyle name="Comma 2 26 2 17" xfId="15037"/>
    <cellStyle name="Comma 2 26 2 18" xfId="15038"/>
    <cellStyle name="Comma 2 26 2 19" xfId="15039"/>
    <cellStyle name="Comma 2 26 2 2" xfId="15040"/>
    <cellStyle name="Comma 2 26 2 20" xfId="15041"/>
    <cellStyle name="Comma 2 26 2 21" xfId="15042"/>
    <cellStyle name="Comma 2 26 2 22" xfId="15043"/>
    <cellStyle name="Comma 2 26 2 23" xfId="15044"/>
    <cellStyle name="Comma 2 26 2 24" xfId="15045"/>
    <cellStyle name="Comma 2 26 2 25" xfId="15046"/>
    <cellStyle name="Comma 2 26 2 26" xfId="15047"/>
    <cellStyle name="Comma 2 26 2 27" xfId="15048"/>
    <cellStyle name="Comma 2 26 2 28" xfId="15049"/>
    <cellStyle name="Comma 2 26 2 29" xfId="15050"/>
    <cellStyle name="Comma 2 26 2 3" xfId="15051"/>
    <cellStyle name="Comma 2 26 2 4" xfId="15052"/>
    <cellStyle name="Comma 2 26 2 5" xfId="15053"/>
    <cellStyle name="Comma 2 26 2 6" xfId="15054"/>
    <cellStyle name="Comma 2 26 2 7" xfId="15055"/>
    <cellStyle name="Comma 2 26 2 8" xfId="15056"/>
    <cellStyle name="Comma 2 26 2 9" xfId="15057"/>
    <cellStyle name="Comma 2 26 20" xfId="15058"/>
    <cellStyle name="Comma 2 26 21" xfId="15059"/>
    <cellStyle name="Comma 2 26 22" xfId="15060"/>
    <cellStyle name="Comma 2 26 23" xfId="15061"/>
    <cellStyle name="Comma 2 26 24" xfId="15062"/>
    <cellStyle name="Comma 2 26 25" xfId="15063"/>
    <cellStyle name="Comma 2 26 26" xfId="15064"/>
    <cellStyle name="Comma 2 26 27" xfId="15065"/>
    <cellStyle name="Comma 2 26 28" xfId="15066"/>
    <cellStyle name="Comma 2 26 29" xfId="15067"/>
    <cellStyle name="Comma 2 26 3" xfId="15068"/>
    <cellStyle name="Comma 2 26 30" xfId="15069"/>
    <cellStyle name="Comma 2 26 31" xfId="15070"/>
    <cellStyle name="Comma 2 26 32" xfId="15071"/>
    <cellStyle name="Comma 2 26 33" xfId="15072"/>
    <cellStyle name="Comma 2 26 34" xfId="15073"/>
    <cellStyle name="Comma 2 26 35" xfId="15074"/>
    <cellStyle name="Comma 2 26 36" xfId="15075"/>
    <cellStyle name="Comma 2 26 37" xfId="15076"/>
    <cellStyle name="Comma 2 26 38" xfId="15077"/>
    <cellStyle name="Comma 2 26 39" xfId="15078"/>
    <cellStyle name="Comma 2 26 4" xfId="15079"/>
    <cellStyle name="Comma 2 26 40" xfId="15080"/>
    <cellStyle name="Comma 2 26 5" xfId="15081"/>
    <cellStyle name="Comma 2 26 5 2" xfId="15082"/>
    <cellStyle name="Comma 2 26 5 3" xfId="15083"/>
    <cellStyle name="Comma 2 26 6" xfId="15084"/>
    <cellStyle name="Comma 2 26 6 2" xfId="15085"/>
    <cellStyle name="Comma 2 26 6 3" xfId="15086"/>
    <cellStyle name="Comma 2 26 7" xfId="15087"/>
    <cellStyle name="Comma 2 26 7 2" xfId="15088"/>
    <cellStyle name="Comma 2 26 7 3" xfId="15089"/>
    <cellStyle name="Comma 2 26 8" xfId="15090"/>
    <cellStyle name="Comma 2 26 8 2" xfId="15091"/>
    <cellStyle name="Comma 2 26 8 3" xfId="15092"/>
    <cellStyle name="Comma 2 26 9" xfId="15093"/>
    <cellStyle name="Comma 2 26 9 2" xfId="15094"/>
    <cellStyle name="Comma 2 26 9 3" xfId="15095"/>
    <cellStyle name="Comma 2 27" xfId="15096"/>
    <cellStyle name="Comma 2 27 10" xfId="15097"/>
    <cellStyle name="Comma 2 27 10 2" xfId="15098"/>
    <cellStyle name="Comma 2 27 10 3" xfId="15099"/>
    <cellStyle name="Comma 2 27 11" xfId="15100"/>
    <cellStyle name="Comma 2 27 11 2" xfId="15101"/>
    <cellStyle name="Comma 2 27 11 3" xfId="15102"/>
    <cellStyle name="Comma 2 27 12" xfId="15103"/>
    <cellStyle name="Comma 2 27 13" xfId="15104"/>
    <cellStyle name="Comma 2 27 14" xfId="15105"/>
    <cellStyle name="Comma 2 27 15" xfId="15106"/>
    <cellStyle name="Comma 2 27 16" xfId="15107"/>
    <cellStyle name="Comma 2 27 17" xfId="15108"/>
    <cellStyle name="Comma 2 27 18" xfId="15109"/>
    <cellStyle name="Comma 2 27 19" xfId="15110"/>
    <cellStyle name="Comma 2 27 2" xfId="15111"/>
    <cellStyle name="Comma 2 27 2 10" xfId="15112"/>
    <cellStyle name="Comma 2 27 2 11" xfId="15113"/>
    <cellStyle name="Comma 2 27 2 12" xfId="15114"/>
    <cellStyle name="Comma 2 27 2 13" xfId="15115"/>
    <cellStyle name="Comma 2 27 2 14" xfId="15116"/>
    <cellStyle name="Comma 2 27 2 15" xfId="15117"/>
    <cellStyle name="Comma 2 27 2 16" xfId="15118"/>
    <cellStyle name="Comma 2 27 2 17" xfId="15119"/>
    <cellStyle name="Comma 2 27 2 18" xfId="15120"/>
    <cellStyle name="Comma 2 27 2 19" xfId="15121"/>
    <cellStyle name="Comma 2 27 2 2" xfId="15122"/>
    <cellStyle name="Comma 2 27 2 20" xfId="15123"/>
    <cellStyle name="Comma 2 27 2 21" xfId="15124"/>
    <cellStyle name="Comma 2 27 2 22" xfId="15125"/>
    <cellStyle name="Comma 2 27 2 23" xfId="15126"/>
    <cellStyle name="Comma 2 27 2 24" xfId="15127"/>
    <cellStyle name="Comma 2 27 2 25" xfId="15128"/>
    <cellStyle name="Comma 2 27 2 26" xfId="15129"/>
    <cellStyle name="Comma 2 27 2 27" xfId="15130"/>
    <cellStyle name="Comma 2 27 2 28" xfId="15131"/>
    <cellStyle name="Comma 2 27 2 29" xfId="15132"/>
    <cellStyle name="Comma 2 27 2 3" xfId="15133"/>
    <cellStyle name="Comma 2 27 2 4" xfId="15134"/>
    <cellStyle name="Comma 2 27 2 5" xfId="15135"/>
    <cellStyle name="Comma 2 27 2 6" xfId="15136"/>
    <cellStyle name="Comma 2 27 2 7" xfId="15137"/>
    <cellStyle name="Comma 2 27 2 8" xfId="15138"/>
    <cellStyle name="Comma 2 27 2 9" xfId="15139"/>
    <cellStyle name="Comma 2 27 20" xfId="15140"/>
    <cellStyle name="Comma 2 27 21" xfId="15141"/>
    <cellStyle name="Comma 2 27 22" xfId="15142"/>
    <cellStyle name="Comma 2 27 23" xfId="15143"/>
    <cellStyle name="Comma 2 27 24" xfId="15144"/>
    <cellStyle name="Comma 2 27 25" xfId="15145"/>
    <cellStyle name="Comma 2 27 26" xfId="15146"/>
    <cellStyle name="Comma 2 27 27" xfId="15147"/>
    <cellStyle name="Comma 2 27 28" xfId="15148"/>
    <cellStyle name="Comma 2 27 29" xfId="15149"/>
    <cellStyle name="Comma 2 27 3" xfId="15150"/>
    <cellStyle name="Comma 2 27 30" xfId="15151"/>
    <cellStyle name="Comma 2 27 31" xfId="15152"/>
    <cellStyle name="Comma 2 27 32" xfId="15153"/>
    <cellStyle name="Comma 2 27 33" xfId="15154"/>
    <cellStyle name="Comma 2 27 34" xfId="15155"/>
    <cellStyle name="Comma 2 27 35" xfId="15156"/>
    <cellStyle name="Comma 2 27 36" xfId="15157"/>
    <cellStyle name="Comma 2 27 37" xfId="15158"/>
    <cellStyle name="Comma 2 27 38" xfId="15159"/>
    <cellStyle name="Comma 2 27 39" xfId="15160"/>
    <cellStyle name="Comma 2 27 4" xfId="15161"/>
    <cellStyle name="Comma 2 27 40" xfId="15162"/>
    <cellStyle name="Comma 2 27 5" xfId="15163"/>
    <cellStyle name="Comma 2 27 5 2" xfId="15164"/>
    <cellStyle name="Comma 2 27 5 3" xfId="15165"/>
    <cellStyle name="Comma 2 27 6" xfId="15166"/>
    <cellStyle name="Comma 2 27 6 2" xfId="15167"/>
    <cellStyle name="Comma 2 27 6 3" xfId="15168"/>
    <cellStyle name="Comma 2 27 7" xfId="15169"/>
    <cellStyle name="Comma 2 27 7 2" xfId="15170"/>
    <cellStyle name="Comma 2 27 7 3" xfId="15171"/>
    <cellStyle name="Comma 2 27 8" xfId="15172"/>
    <cellStyle name="Comma 2 27 8 2" xfId="15173"/>
    <cellStyle name="Comma 2 27 8 3" xfId="15174"/>
    <cellStyle name="Comma 2 27 9" xfId="15175"/>
    <cellStyle name="Comma 2 27 9 2" xfId="15176"/>
    <cellStyle name="Comma 2 27 9 3" xfId="15177"/>
    <cellStyle name="Comma 2 28" xfId="15178"/>
    <cellStyle name="Comma 2 29" xfId="15179"/>
    <cellStyle name="Comma 2 29 2" xfId="15180"/>
    <cellStyle name="Comma 2 29 2 2" xfId="15181"/>
    <cellStyle name="Comma 2 29 2 3" xfId="15182"/>
    <cellStyle name="Comma 2 29 3" xfId="15183"/>
    <cellStyle name="Comma 2 3" xfId="15184"/>
    <cellStyle name="Comma 2 3 10" xfId="15185"/>
    <cellStyle name="Comma 2 3 2" xfId="15186"/>
    <cellStyle name="Comma 2 3 2 2" xfId="15187"/>
    <cellStyle name="Comma 2 3 2 2 2" xfId="15188"/>
    <cellStyle name="Comma 2 3 2 2 2 2" xfId="15189"/>
    <cellStyle name="Comma 2 3 2 2 3" xfId="15190"/>
    <cellStyle name="Comma 2 3 2 3" xfId="15191"/>
    <cellStyle name="Comma 2 3 2 3 2" xfId="15192"/>
    <cellStyle name="Comma 2 3 2 3 2 2" xfId="15193"/>
    <cellStyle name="Comma 2 3 2 3 3" xfId="15194"/>
    <cellStyle name="Comma 2 3 2 4" xfId="15195"/>
    <cellStyle name="Comma 2 3 2 4 2" xfId="15196"/>
    <cellStyle name="Comma 2 3 2 4 2 2" xfId="15197"/>
    <cellStyle name="Comma 2 3 2 4 3" xfId="15198"/>
    <cellStyle name="Comma 2 3 2 5" xfId="15199"/>
    <cellStyle name="Comma 2 3 2 5 2" xfId="15200"/>
    <cellStyle name="Comma 2 3 2 6" xfId="15201"/>
    <cellStyle name="Comma 2 3 3" xfId="15202"/>
    <cellStyle name="Comma 2 3 3 2" xfId="15203"/>
    <cellStyle name="Comma 2 3 3 2 2" xfId="15204"/>
    <cellStyle name="Comma 2 3 3 2 2 2" xfId="15205"/>
    <cellStyle name="Comma 2 3 3 2 3" xfId="15206"/>
    <cellStyle name="Comma 2 3 3 3" xfId="15207"/>
    <cellStyle name="Comma 2 3 3 3 2" xfId="15208"/>
    <cellStyle name="Comma 2 3 3 3 2 2" xfId="15209"/>
    <cellStyle name="Comma 2 3 3 3 3" xfId="15210"/>
    <cellStyle name="Comma 2 3 3 4" xfId="15211"/>
    <cellStyle name="Comma 2 3 3 4 2" xfId="15212"/>
    <cellStyle name="Comma 2 3 3 4 2 2" xfId="15213"/>
    <cellStyle name="Comma 2 3 3 4 3" xfId="15214"/>
    <cellStyle name="Comma 2 3 3 5" xfId="15215"/>
    <cellStyle name="Comma 2 3 3 5 2" xfId="15216"/>
    <cellStyle name="Comma 2 3 3 6" xfId="15217"/>
    <cellStyle name="Comma 2 3 4" xfId="15218"/>
    <cellStyle name="Comma 2 3 4 2" xfId="15219"/>
    <cellStyle name="Comma 2 3 4 2 2" xfId="15220"/>
    <cellStyle name="Comma 2 3 4 2 2 2" xfId="15221"/>
    <cellStyle name="Comma 2 3 4 2 3" xfId="15222"/>
    <cellStyle name="Comma 2 3 4 3" xfId="15223"/>
    <cellStyle name="Comma 2 3 4 3 2" xfId="15224"/>
    <cellStyle name="Comma 2 3 4 3 2 2" xfId="15225"/>
    <cellStyle name="Comma 2 3 4 3 3" xfId="15226"/>
    <cellStyle name="Comma 2 3 4 4" xfId="15227"/>
    <cellStyle name="Comma 2 3 4 4 2" xfId="15228"/>
    <cellStyle name="Comma 2 3 4 4 2 2" xfId="15229"/>
    <cellStyle name="Comma 2 3 4 4 3" xfId="15230"/>
    <cellStyle name="Comma 2 3 4 5" xfId="15231"/>
    <cellStyle name="Comma 2 3 4 5 2" xfId="15232"/>
    <cellStyle name="Comma 2 3 4 6" xfId="15233"/>
    <cellStyle name="Comma 2 3 5" xfId="15234"/>
    <cellStyle name="Comma 2 3 5 2" xfId="15235"/>
    <cellStyle name="Comma 2 3 5 2 2" xfId="15236"/>
    <cellStyle name="Comma 2 3 5 2 2 2" xfId="15237"/>
    <cellStyle name="Comma 2 3 5 2 3" xfId="15238"/>
    <cellStyle name="Comma 2 3 5 3" xfId="15239"/>
    <cellStyle name="Comma 2 3 5 3 2" xfId="15240"/>
    <cellStyle name="Comma 2 3 5 3 2 2" xfId="15241"/>
    <cellStyle name="Comma 2 3 5 3 3" xfId="15242"/>
    <cellStyle name="Comma 2 3 5 4" xfId="15243"/>
    <cellStyle name="Comma 2 3 5 4 2" xfId="15244"/>
    <cellStyle name="Comma 2 3 5 4 2 2" xfId="15245"/>
    <cellStyle name="Comma 2 3 5 4 3" xfId="15246"/>
    <cellStyle name="Comma 2 3 5 5" xfId="15247"/>
    <cellStyle name="Comma 2 3 5 5 2" xfId="15248"/>
    <cellStyle name="Comma 2 3 5 6" xfId="15249"/>
    <cellStyle name="Comma 2 3 6" xfId="15250"/>
    <cellStyle name="Comma 2 3 6 2" xfId="15251"/>
    <cellStyle name="Comma 2 3 6 2 2" xfId="15252"/>
    <cellStyle name="Comma 2 3 6 3" xfId="15253"/>
    <cellStyle name="Comma 2 3 7" xfId="15254"/>
    <cellStyle name="Comma 2 3 7 2" xfId="15255"/>
    <cellStyle name="Comma 2 3 7 2 2" xfId="15256"/>
    <cellStyle name="Comma 2 3 7 3" xfId="15257"/>
    <cellStyle name="Comma 2 3 8" xfId="15258"/>
    <cellStyle name="Comma 2 3 8 2" xfId="15259"/>
    <cellStyle name="Comma 2 3 8 2 2" xfId="15260"/>
    <cellStyle name="Comma 2 3 8 3" xfId="15261"/>
    <cellStyle name="Comma 2 3 9" xfId="15262"/>
    <cellStyle name="Comma 2 3 9 2" xfId="15263"/>
    <cellStyle name="Comma 2 30" xfId="15264"/>
    <cellStyle name="Comma 2 31" xfId="15265"/>
    <cellStyle name="Comma 2 32" xfId="15266"/>
    <cellStyle name="Comma 2 33" xfId="15267"/>
    <cellStyle name="Comma 2 34" xfId="15268"/>
    <cellStyle name="Comma 2 34 10" xfId="15269"/>
    <cellStyle name="Comma 2 34 11" xfId="15270"/>
    <cellStyle name="Comma 2 34 2" xfId="15271"/>
    <cellStyle name="Comma 2 34 3" xfId="15272"/>
    <cellStyle name="Comma 2 34 4" xfId="15273"/>
    <cellStyle name="Comma 2 34 5" xfId="15274"/>
    <cellStyle name="Comma 2 34 6" xfId="15275"/>
    <cellStyle name="Comma 2 34 7" xfId="15276"/>
    <cellStyle name="Comma 2 34 8" xfId="15277"/>
    <cellStyle name="Comma 2 34 9" xfId="15278"/>
    <cellStyle name="Comma 2 35" xfId="15279"/>
    <cellStyle name="Comma 2 35 2" xfId="15280"/>
    <cellStyle name="Comma 2 35 3" xfId="15281"/>
    <cellStyle name="Comma 2 35 4" xfId="15282"/>
    <cellStyle name="Comma 2 35 5" xfId="15283"/>
    <cellStyle name="Comma 2 35 6" xfId="15284"/>
    <cellStyle name="Comma 2 35 7" xfId="15285"/>
    <cellStyle name="Comma 2 35 8" xfId="15286"/>
    <cellStyle name="Comma 2 36" xfId="15287"/>
    <cellStyle name="Comma 2 36 2" xfId="15288"/>
    <cellStyle name="Comma 2 36 3" xfId="15289"/>
    <cellStyle name="Comma 2 36 4" xfId="15290"/>
    <cellStyle name="Comma 2 36 5" xfId="15291"/>
    <cellStyle name="Comma 2 36 6" xfId="15292"/>
    <cellStyle name="Comma 2 36 7" xfId="15293"/>
    <cellStyle name="Comma 2 36 8" xfId="15294"/>
    <cellStyle name="Comma 2 37" xfId="15295"/>
    <cellStyle name="Comma 2 37 2" xfId="15296"/>
    <cellStyle name="Comma 2 37 3" xfId="15297"/>
    <cellStyle name="Comma 2 37 4" xfId="15298"/>
    <cellStyle name="Comma 2 37 5" xfId="15299"/>
    <cellStyle name="Comma 2 37 6" xfId="15300"/>
    <cellStyle name="Comma 2 37 7" xfId="15301"/>
    <cellStyle name="Comma 2 37 8" xfId="15302"/>
    <cellStyle name="Comma 2 38" xfId="15303"/>
    <cellStyle name="Comma 2 38 2" xfId="15304"/>
    <cellStyle name="Comma 2 38 3" xfId="15305"/>
    <cellStyle name="Comma 2 38 4" xfId="15306"/>
    <cellStyle name="Comma 2 38 5" xfId="15307"/>
    <cellStyle name="Comma 2 38 6" xfId="15308"/>
    <cellStyle name="Comma 2 38 7" xfId="15309"/>
    <cellStyle name="Comma 2 38 8" xfId="15310"/>
    <cellStyle name="Comma 2 39" xfId="15311"/>
    <cellStyle name="Comma 2 4" xfId="15312"/>
    <cellStyle name="Comma 2 4 10" xfId="15313"/>
    <cellStyle name="Comma 2 4 2" xfId="15314"/>
    <cellStyle name="Comma 2 4 2 2" xfId="15315"/>
    <cellStyle name="Comma 2 4 2 2 2" xfId="15316"/>
    <cellStyle name="Comma 2 4 2 2 2 2" xfId="15317"/>
    <cellStyle name="Comma 2 4 2 2 3" xfId="15318"/>
    <cellStyle name="Comma 2 4 2 3" xfId="15319"/>
    <cellStyle name="Comma 2 4 2 3 2" xfId="15320"/>
    <cellStyle name="Comma 2 4 2 3 2 2" xfId="15321"/>
    <cellStyle name="Comma 2 4 2 3 3" xfId="15322"/>
    <cellStyle name="Comma 2 4 2 4" xfId="15323"/>
    <cellStyle name="Comma 2 4 2 4 2" xfId="15324"/>
    <cellStyle name="Comma 2 4 2 4 2 2" xfId="15325"/>
    <cellStyle name="Comma 2 4 2 4 3" xfId="15326"/>
    <cellStyle name="Comma 2 4 2 5" xfId="15327"/>
    <cellStyle name="Comma 2 4 2 5 2" xfId="15328"/>
    <cellStyle name="Comma 2 4 2 6" xfId="15329"/>
    <cellStyle name="Comma 2 4 3" xfId="15330"/>
    <cellStyle name="Comma 2 4 3 2" xfId="15331"/>
    <cellStyle name="Comma 2 4 3 2 2" xfId="15332"/>
    <cellStyle name="Comma 2 4 3 2 2 2" xfId="15333"/>
    <cellStyle name="Comma 2 4 3 2 3" xfId="15334"/>
    <cellStyle name="Comma 2 4 3 3" xfId="15335"/>
    <cellStyle name="Comma 2 4 3 3 2" xfId="15336"/>
    <cellStyle name="Comma 2 4 3 3 2 2" xfId="15337"/>
    <cellStyle name="Comma 2 4 3 3 3" xfId="15338"/>
    <cellStyle name="Comma 2 4 3 4" xfId="15339"/>
    <cellStyle name="Comma 2 4 3 4 2" xfId="15340"/>
    <cellStyle name="Comma 2 4 3 4 2 2" xfId="15341"/>
    <cellStyle name="Comma 2 4 3 4 3" xfId="15342"/>
    <cellStyle name="Comma 2 4 3 5" xfId="15343"/>
    <cellStyle name="Comma 2 4 3 5 2" xfId="15344"/>
    <cellStyle name="Comma 2 4 3 6" xfId="15345"/>
    <cellStyle name="Comma 2 4 4" xfId="15346"/>
    <cellStyle name="Comma 2 4 4 2" xfId="15347"/>
    <cellStyle name="Comma 2 4 4 2 2" xfId="15348"/>
    <cellStyle name="Comma 2 4 4 2 2 2" xfId="15349"/>
    <cellStyle name="Comma 2 4 4 2 3" xfId="15350"/>
    <cellStyle name="Comma 2 4 4 3" xfId="15351"/>
    <cellStyle name="Comma 2 4 4 3 2" xfId="15352"/>
    <cellStyle name="Comma 2 4 4 3 2 2" xfId="15353"/>
    <cellStyle name="Comma 2 4 4 3 3" xfId="15354"/>
    <cellStyle name="Comma 2 4 4 4" xfId="15355"/>
    <cellStyle name="Comma 2 4 4 4 2" xfId="15356"/>
    <cellStyle name="Comma 2 4 4 4 2 2" xfId="15357"/>
    <cellStyle name="Comma 2 4 4 4 3" xfId="15358"/>
    <cellStyle name="Comma 2 4 4 5" xfId="15359"/>
    <cellStyle name="Comma 2 4 4 5 2" xfId="15360"/>
    <cellStyle name="Comma 2 4 4 6" xfId="15361"/>
    <cellStyle name="Comma 2 4 5" xfId="15362"/>
    <cellStyle name="Comma 2 4 5 2" xfId="15363"/>
    <cellStyle name="Comma 2 4 5 2 2" xfId="15364"/>
    <cellStyle name="Comma 2 4 5 2 2 2" xfId="15365"/>
    <cellStyle name="Comma 2 4 5 2 3" xfId="15366"/>
    <cellStyle name="Comma 2 4 5 3" xfId="15367"/>
    <cellStyle name="Comma 2 4 5 3 2" xfId="15368"/>
    <cellStyle name="Comma 2 4 5 3 2 2" xfId="15369"/>
    <cellStyle name="Comma 2 4 5 3 3" xfId="15370"/>
    <cellStyle name="Comma 2 4 5 4" xfId="15371"/>
    <cellStyle name="Comma 2 4 5 4 2" xfId="15372"/>
    <cellStyle name="Comma 2 4 5 4 2 2" xfId="15373"/>
    <cellStyle name="Comma 2 4 5 4 3" xfId="15374"/>
    <cellStyle name="Comma 2 4 5 5" xfId="15375"/>
    <cellStyle name="Comma 2 4 5 5 2" xfId="15376"/>
    <cellStyle name="Comma 2 4 5 6" xfId="15377"/>
    <cellStyle name="Comma 2 4 6" xfId="15378"/>
    <cellStyle name="Comma 2 4 6 2" xfId="15379"/>
    <cellStyle name="Comma 2 4 6 2 2" xfId="15380"/>
    <cellStyle name="Comma 2 4 6 3" xfId="15381"/>
    <cellStyle name="Comma 2 4 7" xfId="15382"/>
    <cellStyle name="Comma 2 4 7 2" xfId="15383"/>
    <cellStyle name="Comma 2 4 7 2 2" xfId="15384"/>
    <cellStyle name="Comma 2 4 7 3" xfId="15385"/>
    <cellStyle name="Comma 2 4 8" xfId="15386"/>
    <cellStyle name="Comma 2 4 8 2" xfId="15387"/>
    <cellStyle name="Comma 2 4 8 2 2" xfId="15388"/>
    <cellStyle name="Comma 2 4 8 3" xfId="15389"/>
    <cellStyle name="Comma 2 4 9" xfId="15390"/>
    <cellStyle name="Comma 2 4 9 2" xfId="15391"/>
    <cellStyle name="Comma 2 40" xfId="15392"/>
    <cellStyle name="Comma 2 41" xfId="15393"/>
    <cellStyle name="Comma 2 42" xfId="15394"/>
    <cellStyle name="Comma 2 43" xfId="15395"/>
    <cellStyle name="Comma 2 44" xfId="15396"/>
    <cellStyle name="Comma 2 45" xfId="15397"/>
    <cellStyle name="Comma 2 45 2" xfId="15398"/>
    <cellStyle name="Comma 2 46" xfId="15399"/>
    <cellStyle name="Comma 2 46 2" xfId="15400"/>
    <cellStyle name="Comma 2 47" xfId="15401"/>
    <cellStyle name="Comma 2 48" xfId="15402"/>
    <cellStyle name="Comma 2 49" xfId="15403"/>
    <cellStyle name="Comma 2 5" xfId="15404"/>
    <cellStyle name="Comma 2 5 2" xfId="15405"/>
    <cellStyle name="Comma 2 5 2 2" xfId="15406"/>
    <cellStyle name="Comma 2 5 2 2 2" xfId="15407"/>
    <cellStyle name="Comma 2 5 2 3" xfId="15408"/>
    <cellStyle name="Comma 2 5 3" xfId="15409"/>
    <cellStyle name="Comma 2 5 3 2" xfId="15410"/>
    <cellStyle name="Comma 2 5 3 2 2" xfId="15411"/>
    <cellStyle name="Comma 2 5 3 3" xfId="15412"/>
    <cellStyle name="Comma 2 5 4" xfId="15413"/>
    <cellStyle name="Comma 2 5 4 2" xfId="15414"/>
    <cellStyle name="Comma 2 5 4 2 2" xfId="15415"/>
    <cellStyle name="Comma 2 5 4 3" xfId="15416"/>
    <cellStyle name="Comma 2 5 5" xfId="15417"/>
    <cellStyle name="Comma 2 5 5 2" xfId="15418"/>
    <cellStyle name="Comma 2 5 6" xfId="15419"/>
    <cellStyle name="Comma 2 50" xfId="15420"/>
    <cellStyle name="Comma 2 51" xfId="15421"/>
    <cellStyle name="Comma 2 52" xfId="15422"/>
    <cellStyle name="Comma 2 53" xfId="15423"/>
    <cellStyle name="Comma 2 54" xfId="15424"/>
    <cellStyle name="Comma 2 55" xfId="15425"/>
    <cellStyle name="Comma 2 56" xfId="15426"/>
    <cellStyle name="Comma 2 57" xfId="15427"/>
    <cellStyle name="Comma 2 58" xfId="15428"/>
    <cellStyle name="Comma 2 59" xfId="15429"/>
    <cellStyle name="Comma 2 6" xfId="15430"/>
    <cellStyle name="Comma 2 6 2" xfId="15431"/>
    <cellStyle name="Comma 2 6 2 2" xfId="15432"/>
    <cellStyle name="Comma 2 6 2 2 2" xfId="15433"/>
    <cellStyle name="Comma 2 6 2 3" xfId="15434"/>
    <cellStyle name="Comma 2 6 3" xfId="15435"/>
    <cellStyle name="Comma 2 6 3 2" xfId="15436"/>
    <cellStyle name="Comma 2 6 3 2 2" xfId="15437"/>
    <cellStyle name="Comma 2 6 3 3" xfId="15438"/>
    <cellStyle name="Comma 2 6 4" xfId="15439"/>
    <cellStyle name="Comma 2 6 4 2" xfId="15440"/>
    <cellStyle name="Comma 2 6 4 2 2" xfId="15441"/>
    <cellStyle name="Comma 2 6 4 3" xfId="15442"/>
    <cellStyle name="Comma 2 6 5" xfId="15443"/>
    <cellStyle name="Comma 2 6 5 2" xfId="15444"/>
    <cellStyle name="Comma 2 6 6" xfId="15445"/>
    <cellStyle name="Comma 2 60" xfId="15446"/>
    <cellStyle name="Comma 2 61" xfId="15447"/>
    <cellStyle name="Comma 2 7" xfId="15448"/>
    <cellStyle name="Comma 2 7 2" xfId="15449"/>
    <cellStyle name="Comma 2 7 2 2" xfId="15450"/>
    <cellStyle name="Comma 2 7 2 2 2" xfId="15451"/>
    <cellStyle name="Comma 2 7 2 3" xfId="15452"/>
    <cellStyle name="Comma 2 7 3" xfId="15453"/>
    <cellStyle name="Comma 2 7 3 2" xfId="15454"/>
    <cellStyle name="Comma 2 7 3 2 2" xfId="15455"/>
    <cellStyle name="Comma 2 7 3 3" xfId="15456"/>
    <cellStyle name="Comma 2 7 4" xfId="15457"/>
    <cellStyle name="Comma 2 7 4 2" xfId="15458"/>
    <cellStyle name="Comma 2 7 4 2 2" xfId="15459"/>
    <cellStyle name="Comma 2 7 4 3" xfId="15460"/>
    <cellStyle name="Comma 2 7 5" xfId="15461"/>
    <cellStyle name="Comma 2 7 5 2" xfId="15462"/>
    <cellStyle name="Comma 2 7 6" xfId="15463"/>
    <cellStyle name="Comma 2 8" xfId="15464"/>
    <cellStyle name="Comma 2 8 2" xfId="15465"/>
    <cellStyle name="Comma 2 8 2 2" xfId="15466"/>
    <cellStyle name="Comma 2 8 2 2 2" xfId="15467"/>
    <cellStyle name="Comma 2 8 2 3" xfId="15468"/>
    <cellStyle name="Comma 2 8 3" xfId="15469"/>
    <cellStyle name="Comma 2 8 3 2" xfId="15470"/>
    <cellStyle name="Comma 2 8 3 2 2" xfId="15471"/>
    <cellStyle name="Comma 2 8 3 3" xfId="15472"/>
    <cellStyle name="Comma 2 8 4" xfId="15473"/>
    <cellStyle name="Comma 2 8 4 2" xfId="15474"/>
    <cellStyle name="Comma 2 8 4 2 2" xfId="15475"/>
    <cellStyle name="Comma 2 8 4 3" xfId="15476"/>
    <cellStyle name="Comma 2 8 5" xfId="15477"/>
    <cellStyle name="Comma 2 8 5 2" xfId="15478"/>
    <cellStyle name="Comma 2 8 6" xfId="15479"/>
    <cellStyle name="Comma 2 9" xfId="15480"/>
    <cellStyle name="Comma 2 9 2" xfId="15481"/>
    <cellStyle name="Comma 2 9 2 2" xfId="15482"/>
    <cellStyle name="Comma 2 9 3" xfId="15483"/>
    <cellStyle name="Comma 2_PBT Reconciliation (10.23.09 948am)" xfId="15484"/>
    <cellStyle name="Comma 20" xfId="15485"/>
    <cellStyle name="Comma 21" xfId="15486"/>
    <cellStyle name="Comma 21 10" xfId="15487"/>
    <cellStyle name="Comma 21 11" xfId="15488"/>
    <cellStyle name="Comma 21 12" xfId="15489"/>
    <cellStyle name="Comma 21 13" xfId="15490"/>
    <cellStyle name="Comma 21 14" xfId="15491"/>
    <cellStyle name="Comma 21 15" xfId="15492"/>
    <cellStyle name="Comma 21 16" xfId="15493"/>
    <cellStyle name="Comma 21 17" xfId="15494"/>
    <cellStyle name="Comma 21 18" xfId="15495"/>
    <cellStyle name="Comma 21 19" xfId="15496"/>
    <cellStyle name="Comma 21 2" xfId="15497"/>
    <cellStyle name="Comma 21 20" xfId="15498"/>
    <cellStyle name="Comma 21 21" xfId="15499"/>
    <cellStyle name="Comma 21 22" xfId="15500"/>
    <cellStyle name="Comma 21 23" xfId="15501"/>
    <cellStyle name="Comma 21 24" xfId="15502"/>
    <cellStyle name="Comma 21 3" xfId="15503"/>
    <cellStyle name="Comma 21 4" xfId="15504"/>
    <cellStyle name="Comma 21 5" xfId="15505"/>
    <cellStyle name="Comma 21 6" xfId="15506"/>
    <cellStyle name="Comma 21 7" xfId="15507"/>
    <cellStyle name="Comma 21 8" xfId="15508"/>
    <cellStyle name="Comma 21 9" xfId="15509"/>
    <cellStyle name="Comma 22" xfId="15510"/>
    <cellStyle name="Comma 23" xfId="15511"/>
    <cellStyle name="Comma 24" xfId="15512"/>
    <cellStyle name="Comma 24 2" xfId="15513"/>
    <cellStyle name="Comma 24 3" xfId="15514"/>
    <cellStyle name="Comma 25" xfId="15515"/>
    <cellStyle name="Comma 25 2" xfId="15516"/>
    <cellStyle name="Comma 25 2 2" xfId="15517"/>
    <cellStyle name="Comma 25 3" xfId="15518"/>
    <cellStyle name="Comma 25 3 2" xfId="15519"/>
    <cellStyle name="Comma 25 4" xfId="15520"/>
    <cellStyle name="Comma 25 4 2" xfId="15521"/>
    <cellStyle name="Comma 25 5" xfId="15522"/>
    <cellStyle name="Comma 26" xfId="15523"/>
    <cellStyle name="Comma 26 2" xfId="15524"/>
    <cellStyle name="Comma 26 2 2" xfId="15525"/>
    <cellStyle name="Comma 26 3" xfId="15526"/>
    <cellStyle name="Comma 26 3 2" xfId="15527"/>
    <cellStyle name="Comma 26 4" xfId="15528"/>
    <cellStyle name="Comma 26 4 2" xfId="15529"/>
    <cellStyle name="Comma 26 5" xfId="15530"/>
    <cellStyle name="Comma 27" xfId="15531"/>
    <cellStyle name="Comma 27 2" xfId="15532"/>
    <cellStyle name="Comma 28" xfId="15533"/>
    <cellStyle name="Comma 29" xfId="15534"/>
    <cellStyle name="Comma 29 2" xfId="15535"/>
    <cellStyle name="Comma 29 2 2" xfId="15536"/>
    <cellStyle name="Comma 29 3" xfId="15537"/>
    <cellStyle name="Comma 29 3 2" xfId="15538"/>
    <cellStyle name="Comma 29 4" xfId="15539"/>
    <cellStyle name="Comma 29 4 2" xfId="15540"/>
    <cellStyle name="Comma 29 5" xfId="15541"/>
    <cellStyle name="Comma 3" xfId="15542"/>
    <cellStyle name="Comma 3 2" xfId="15543"/>
    <cellStyle name="Comma 3 2 2" xfId="15544"/>
    <cellStyle name="Comma 3 2 2 2" xfId="15545"/>
    <cellStyle name="Comma 3 2 3" xfId="15546"/>
    <cellStyle name="Comma 3 2 4" xfId="15547"/>
    <cellStyle name="Comma 3 2 5" xfId="15548"/>
    <cellStyle name="Comma 3 3" xfId="15549"/>
    <cellStyle name="Comma 3 3 2" xfId="15550"/>
    <cellStyle name="Comma 3 3 3" xfId="15551"/>
    <cellStyle name="Comma 3 4" xfId="15552"/>
    <cellStyle name="Comma 3 4 2" xfId="15553"/>
    <cellStyle name="Comma 3 5" xfId="15554"/>
    <cellStyle name="Comma 3 5 10" xfId="15555"/>
    <cellStyle name="Comma 3 5 2" xfId="15556"/>
    <cellStyle name="Comma 3 5 2 2" xfId="15557"/>
    <cellStyle name="Comma 3 5 2 2 2" xfId="15558"/>
    <cellStyle name="Comma 3 5 2 3" xfId="15559"/>
    <cellStyle name="Comma 3 5 3" xfId="15560"/>
    <cellStyle name="Comma 3 5 3 2" xfId="15561"/>
    <cellStyle name="Comma 3 5 4" xfId="15562"/>
    <cellStyle name="Comma 3 5 5" xfId="15563"/>
    <cellStyle name="Comma 3 5 6" xfId="15564"/>
    <cellStyle name="Comma 3 5 7" xfId="15565"/>
    <cellStyle name="Comma 3 5 8" xfId="15566"/>
    <cellStyle name="Comma 3 5 9" xfId="15567"/>
    <cellStyle name="Comma 3 6" xfId="15568"/>
    <cellStyle name="Comma 3 6 10" xfId="15569"/>
    <cellStyle name="Comma 3 6 2" xfId="15570"/>
    <cellStyle name="Comma 3 6 3" xfId="15571"/>
    <cellStyle name="Comma 3 6 4" xfId="15572"/>
    <cellStyle name="Comma 3 6 5" xfId="15573"/>
    <cellStyle name="Comma 3 6 6" xfId="15574"/>
    <cellStyle name="Comma 3 6 7" xfId="15575"/>
    <cellStyle name="Comma 3 6 8" xfId="15576"/>
    <cellStyle name="Comma 3 6 9" xfId="15577"/>
    <cellStyle name="Comma 3 7" xfId="15578"/>
    <cellStyle name="Comma 3 7 10" xfId="15579"/>
    <cellStyle name="Comma 3 7 2" xfId="15580"/>
    <cellStyle name="Comma 3 7 3" xfId="15581"/>
    <cellStyle name="Comma 3 7 4" xfId="15582"/>
    <cellStyle name="Comma 3 7 5" xfId="15583"/>
    <cellStyle name="Comma 3 7 6" xfId="15584"/>
    <cellStyle name="Comma 3 7 7" xfId="15585"/>
    <cellStyle name="Comma 3 7 8" xfId="15586"/>
    <cellStyle name="Comma 3 7 9" xfId="15587"/>
    <cellStyle name="Comma 3 8" xfId="15588"/>
    <cellStyle name="Comma 3 9" xfId="15589"/>
    <cellStyle name="Comma 3_Comverse 2004 Income Tax Review Wkbk 12 13 v1" xfId="15590"/>
    <cellStyle name="Comma 30" xfId="15591"/>
    <cellStyle name="Comma 31" xfId="15592"/>
    <cellStyle name="Comma 31 2" xfId="15593"/>
    <cellStyle name="Comma 31 2 2" xfId="15594"/>
    <cellStyle name="Comma 31 3" xfId="15595"/>
    <cellStyle name="Comma 31 3 2" xfId="15596"/>
    <cellStyle name="Comma 31 4" xfId="15597"/>
    <cellStyle name="Comma 31 4 2" xfId="15598"/>
    <cellStyle name="Comma 31 5" xfId="15599"/>
    <cellStyle name="Comma 32" xfId="15600"/>
    <cellStyle name="Comma 32 2" xfId="15601"/>
    <cellStyle name="Comma 32 2 2" xfId="15602"/>
    <cellStyle name="Comma 32 3" xfId="15603"/>
    <cellStyle name="Comma 32 3 2" xfId="15604"/>
    <cellStyle name="Comma 32 4" xfId="15605"/>
    <cellStyle name="Comma 32 4 2" xfId="15606"/>
    <cellStyle name="Comma 32 5" xfId="15607"/>
    <cellStyle name="Comma 33" xfId="15608"/>
    <cellStyle name="Comma 33 2" xfId="15609"/>
    <cellStyle name="Comma 34" xfId="15610"/>
    <cellStyle name="Comma 35" xfId="15611"/>
    <cellStyle name="Comma 35 2" xfId="15612"/>
    <cellStyle name="Comma 35 2 2" xfId="15613"/>
    <cellStyle name="Comma 35 3" xfId="15614"/>
    <cellStyle name="Comma 35 3 2" xfId="15615"/>
    <cellStyle name="Comma 35 4" xfId="15616"/>
    <cellStyle name="Comma 35 4 2" xfId="15617"/>
    <cellStyle name="Comma 35 5" xfId="15618"/>
    <cellStyle name="Comma 36" xfId="15619"/>
    <cellStyle name="Comma 36 2" xfId="15620"/>
    <cellStyle name="Comma 36 2 2" xfId="15621"/>
    <cellStyle name="Comma 36 3" xfId="15622"/>
    <cellStyle name="Comma 36 3 2" xfId="15623"/>
    <cellStyle name="Comma 36 4" xfId="15624"/>
    <cellStyle name="Comma 36 4 2" xfId="15625"/>
    <cellStyle name="Comma 36 5" xfId="15626"/>
    <cellStyle name="Comma 37" xfId="15627"/>
    <cellStyle name="Comma 37 2" xfId="15628"/>
    <cellStyle name="Comma 38" xfId="15629"/>
    <cellStyle name="Comma 38 2" xfId="15630"/>
    <cellStyle name="Comma 39" xfId="15631"/>
    <cellStyle name="Comma 39 2" xfId="15632"/>
    <cellStyle name="Comma 39 2 2" xfId="15633"/>
    <cellStyle name="Comma 39 3" xfId="15634"/>
    <cellStyle name="Comma 39 3 2" xfId="15635"/>
    <cellStyle name="Comma 39 4" xfId="15636"/>
    <cellStyle name="Comma 39 4 2" xfId="15637"/>
    <cellStyle name="Comma 39 5" xfId="15638"/>
    <cellStyle name="Comma 4" xfId="15639"/>
    <cellStyle name="Comma 4 2" xfId="15640"/>
    <cellStyle name="Comma 4 2 10" xfId="15641"/>
    <cellStyle name="Comma 4 2 11" xfId="15642"/>
    <cellStyle name="Comma 4 2 2" xfId="15643"/>
    <cellStyle name="Comma 4 2 3" xfId="15644"/>
    <cellStyle name="Comma 4 2 4" xfId="15645"/>
    <cellStyle name="Comma 4 2 5" xfId="15646"/>
    <cellStyle name="Comma 4 2 6" xfId="15647"/>
    <cellStyle name="Comma 4 2 7" xfId="15648"/>
    <cellStyle name="Comma 4 2 8" xfId="15649"/>
    <cellStyle name="Comma 4 2 9" xfId="15650"/>
    <cellStyle name="Comma 4 3" xfId="15651"/>
    <cellStyle name="Comma 4 3 10" xfId="15652"/>
    <cellStyle name="Comma 4 3 2" xfId="15653"/>
    <cellStyle name="Comma 4 3 3" xfId="15654"/>
    <cellStyle name="Comma 4 3 4" xfId="15655"/>
    <cellStyle name="Comma 4 3 5" xfId="15656"/>
    <cellStyle name="Comma 4 3 6" xfId="15657"/>
    <cellStyle name="Comma 4 3 7" xfId="15658"/>
    <cellStyle name="Comma 4 3 8" xfId="15659"/>
    <cellStyle name="Comma 4 3 9" xfId="15660"/>
    <cellStyle name="Comma 4 4" xfId="15661"/>
    <cellStyle name="Comma 4 4 10" xfId="15662"/>
    <cellStyle name="Comma 4 4 2" xfId="15663"/>
    <cellStyle name="Comma 4 4 3" xfId="15664"/>
    <cellStyle name="Comma 4 4 4" xfId="15665"/>
    <cellStyle name="Comma 4 4 5" xfId="15666"/>
    <cellStyle name="Comma 4 4 6" xfId="15667"/>
    <cellStyle name="Comma 4 4 7" xfId="15668"/>
    <cellStyle name="Comma 4 4 8" xfId="15669"/>
    <cellStyle name="Comma 4 4 9" xfId="15670"/>
    <cellStyle name="Comma 4 5" xfId="15671"/>
    <cellStyle name="Comma 4 5 2" xfId="15672"/>
    <cellStyle name="Comma 4 6" xfId="15673"/>
    <cellStyle name="Comma 4 6 2" xfId="15674"/>
    <cellStyle name="Comma 4 7" xfId="15675"/>
    <cellStyle name="Comma 40" xfId="15676"/>
    <cellStyle name="Comma 40 2" xfId="15677"/>
    <cellStyle name="Comma 41" xfId="15678"/>
    <cellStyle name="Comma 41 2" xfId="15679"/>
    <cellStyle name="Comma 41 2 2" xfId="15680"/>
    <cellStyle name="Comma 41 3" xfId="15681"/>
    <cellStyle name="Comma 41 3 2" xfId="15682"/>
    <cellStyle name="Comma 41 4" xfId="15683"/>
    <cellStyle name="Comma 41 4 2" xfId="15684"/>
    <cellStyle name="Comma 41 5" xfId="15685"/>
    <cellStyle name="Comma 42" xfId="15686"/>
    <cellStyle name="Comma 43" xfId="15687"/>
    <cellStyle name="Comma 43 2" xfId="15688"/>
    <cellStyle name="Comma 43 2 2" xfId="15689"/>
    <cellStyle name="Comma 43 3" xfId="15690"/>
    <cellStyle name="Comma 43 3 2" xfId="15691"/>
    <cellStyle name="Comma 43 4" xfId="15692"/>
    <cellStyle name="Comma 43 4 2" xfId="15693"/>
    <cellStyle name="Comma 43 5" xfId="15694"/>
    <cellStyle name="Comma 44" xfId="15695"/>
    <cellStyle name="Comma 44 2" xfId="15696"/>
    <cellStyle name="Comma 44 2 2" xfId="15697"/>
    <cellStyle name="Comma 44 3" xfId="15698"/>
    <cellStyle name="Comma 44 3 2" xfId="15699"/>
    <cellStyle name="Comma 44 4" xfId="15700"/>
    <cellStyle name="Comma 44 4 2" xfId="15701"/>
    <cellStyle name="Comma 44 5" xfId="15702"/>
    <cellStyle name="Comma 45" xfId="15703"/>
    <cellStyle name="Comma 46" xfId="15704"/>
    <cellStyle name="Comma 47" xfId="15705"/>
    <cellStyle name="Comma 47 2" xfId="15706"/>
    <cellStyle name="Comma 47 2 2" xfId="15707"/>
    <cellStyle name="Comma 47 3" xfId="15708"/>
    <cellStyle name="Comma 47 3 2" xfId="15709"/>
    <cellStyle name="Comma 47 4" xfId="15710"/>
    <cellStyle name="Comma 47 4 2" xfId="15711"/>
    <cellStyle name="Comma 47 5" xfId="15712"/>
    <cellStyle name="Comma 48" xfId="15713"/>
    <cellStyle name="Comma 48 2" xfId="15714"/>
    <cellStyle name="Comma 48 2 2" xfId="15715"/>
    <cellStyle name="Comma 48 3" xfId="15716"/>
    <cellStyle name="Comma 48 3 2" xfId="15717"/>
    <cellStyle name="Comma 48 4" xfId="15718"/>
    <cellStyle name="Comma 48 4 2" xfId="15719"/>
    <cellStyle name="Comma 48 5" xfId="15720"/>
    <cellStyle name="Comma 49" xfId="15721"/>
    <cellStyle name="Comma 5" xfId="15722"/>
    <cellStyle name="Comma 5 10" xfId="15723"/>
    <cellStyle name="Comma 5 2" xfId="15724"/>
    <cellStyle name="Comma 5 2 2" xfId="15725"/>
    <cellStyle name="Comma 5 2 2 2" xfId="15726"/>
    <cellStyle name="Comma 5 2 2 2 2" xfId="15727"/>
    <cellStyle name="Comma 5 2 2 2 2 2" xfId="15728"/>
    <cellStyle name="Comma 5 2 2 2 3" xfId="15729"/>
    <cellStyle name="Comma 5 2 2 3" xfId="15730"/>
    <cellStyle name="Comma 5 2 2 3 2" xfId="15731"/>
    <cellStyle name="Comma 5 2 2 4" xfId="15732"/>
    <cellStyle name="Comma 5 2 3" xfId="15733"/>
    <cellStyle name="Comma 5 2 3 2" xfId="15734"/>
    <cellStyle name="Comma 5 2 3 2 2" xfId="15735"/>
    <cellStyle name="Comma 5 2 3 3" xfId="15736"/>
    <cellStyle name="Comma 5 2 4" xfId="15737"/>
    <cellStyle name="Comma 5 2 4 2" xfId="15738"/>
    <cellStyle name="Comma 5 2 4 2 2" xfId="15739"/>
    <cellStyle name="Comma 5 2 4 3" xfId="15740"/>
    <cellStyle name="Comma 5 2 5" xfId="15741"/>
    <cellStyle name="Comma 5 2 5 2" xfId="15742"/>
    <cellStyle name="Comma 5 2 6" xfId="15743"/>
    <cellStyle name="Comma 5 3" xfId="15744"/>
    <cellStyle name="Comma 5 3 2" xfId="15745"/>
    <cellStyle name="Comma 5 3 2 2" xfId="15746"/>
    <cellStyle name="Comma 5 3 2 2 2" xfId="15747"/>
    <cellStyle name="Comma 5 3 2 2 2 2" xfId="15748"/>
    <cellStyle name="Comma 5 3 2 2 3" xfId="15749"/>
    <cellStyle name="Comma 5 3 2 3" xfId="15750"/>
    <cellStyle name="Comma 5 3 2 3 2" xfId="15751"/>
    <cellStyle name="Comma 5 3 2 4" xfId="15752"/>
    <cellStyle name="Comma 5 3 3" xfId="15753"/>
    <cellStyle name="Comma 5 3 3 2" xfId="15754"/>
    <cellStyle name="Comma 5 3 3 2 2" xfId="15755"/>
    <cellStyle name="Comma 5 3 3 3" xfId="15756"/>
    <cellStyle name="Comma 5 3 4" xfId="15757"/>
    <cellStyle name="Comma 5 3 4 2" xfId="15758"/>
    <cellStyle name="Comma 5 3 4 2 2" xfId="15759"/>
    <cellStyle name="Comma 5 3 4 3" xfId="15760"/>
    <cellStyle name="Comma 5 3 5" xfId="15761"/>
    <cellStyle name="Comma 5 3 5 2" xfId="15762"/>
    <cellStyle name="Comma 5 3 6" xfId="15763"/>
    <cellStyle name="Comma 5 4" xfId="15764"/>
    <cellStyle name="Comma 5 4 2" xfId="15765"/>
    <cellStyle name="Comma 5 4 2 2" xfId="15766"/>
    <cellStyle name="Comma 5 4 2 2 2" xfId="15767"/>
    <cellStyle name="Comma 5 4 2 2 2 2" xfId="15768"/>
    <cellStyle name="Comma 5 4 2 2 3" xfId="15769"/>
    <cellStyle name="Comma 5 4 2 3" xfId="15770"/>
    <cellStyle name="Comma 5 4 2 3 2" xfId="15771"/>
    <cellStyle name="Comma 5 4 2 4" xfId="15772"/>
    <cellStyle name="Comma 5 4 3" xfId="15773"/>
    <cellStyle name="Comma 5 4 3 2" xfId="15774"/>
    <cellStyle name="Comma 5 4 3 2 2" xfId="15775"/>
    <cellStyle name="Comma 5 4 3 3" xfId="15776"/>
    <cellStyle name="Comma 5 4 4" xfId="15777"/>
    <cellStyle name="Comma 5 4 4 2" xfId="15778"/>
    <cellStyle name="Comma 5 4 4 2 2" xfId="15779"/>
    <cellStyle name="Comma 5 4 4 3" xfId="15780"/>
    <cellStyle name="Comma 5 4 5" xfId="15781"/>
    <cellStyle name="Comma 5 4 5 2" xfId="15782"/>
    <cellStyle name="Comma 5 4 6" xfId="15783"/>
    <cellStyle name="Comma 5 5" xfId="15784"/>
    <cellStyle name="Comma 5 5 2" xfId="15785"/>
    <cellStyle name="Comma 5 5 2 2" xfId="15786"/>
    <cellStyle name="Comma 5 5 2 2 2" xfId="15787"/>
    <cellStyle name="Comma 5 5 2 3" xfId="15788"/>
    <cellStyle name="Comma 5 5 3" xfId="15789"/>
    <cellStyle name="Comma 5 5 3 2" xfId="15790"/>
    <cellStyle name="Comma 5 5 3 2 2" xfId="15791"/>
    <cellStyle name="Comma 5 5 3 3" xfId="15792"/>
    <cellStyle name="Comma 5 5 4" xfId="15793"/>
    <cellStyle name="Comma 5 5 4 2" xfId="15794"/>
    <cellStyle name="Comma 5 5 4 2 2" xfId="15795"/>
    <cellStyle name="Comma 5 5 4 3" xfId="15796"/>
    <cellStyle name="Comma 5 5 5" xfId="15797"/>
    <cellStyle name="Comma 5 5 5 2" xfId="15798"/>
    <cellStyle name="Comma 5 5 6" xfId="15799"/>
    <cellStyle name="Comma 5 6" xfId="15800"/>
    <cellStyle name="Comma 5 6 2" xfId="15801"/>
    <cellStyle name="Comma 5 6 2 2" xfId="15802"/>
    <cellStyle name="Comma 5 6 3" xfId="15803"/>
    <cellStyle name="Comma 5 7" xfId="15804"/>
    <cellStyle name="Comma 5 7 2" xfId="15805"/>
    <cellStyle name="Comma 5 7 2 2" xfId="15806"/>
    <cellStyle name="Comma 5 7 3" xfId="15807"/>
    <cellStyle name="Comma 5 8" xfId="15808"/>
    <cellStyle name="Comma 5 8 2" xfId="15809"/>
    <cellStyle name="Comma 5 8 2 2" xfId="15810"/>
    <cellStyle name="Comma 5 8 3" xfId="15811"/>
    <cellStyle name="Comma 5 9" xfId="15812"/>
    <cellStyle name="Comma 5 9 2" xfId="15813"/>
    <cellStyle name="Comma 50" xfId="15814"/>
    <cellStyle name="Comma 51" xfId="15815"/>
    <cellStyle name="Comma 51 2" xfId="15816"/>
    <cellStyle name="Comma 51 2 2" xfId="15817"/>
    <cellStyle name="Comma 51 3" xfId="15818"/>
    <cellStyle name="Comma 51 3 2" xfId="15819"/>
    <cellStyle name="Comma 51 4" xfId="15820"/>
    <cellStyle name="Comma 51 4 2" xfId="15821"/>
    <cellStyle name="Comma 51 5" xfId="15822"/>
    <cellStyle name="Comma 52" xfId="15823"/>
    <cellStyle name="Comma 53" xfId="15824"/>
    <cellStyle name="Comma 53 2" xfId="15825"/>
    <cellStyle name="Comma 53 2 2" xfId="15826"/>
    <cellStyle name="Comma 53 3" xfId="15827"/>
    <cellStyle name="Comma 53 3 2" xfId="15828"/>
    <cellStyle name="Comma 53 4" xfId="15829"/>
    <cellStyle name="Comma 53 4 2" xfId="15830"/>
    <cellStyle name="Comma 53 5" xfId="15831"/>
    <cellStyle name="Comma 54" xfId="15832"/>
    <cellStyle name="Comma 55" xfId="15833"/>
    <cellStyle name="Comma 56" xfId="15834"/>
    <cellStyle name="Comma 56 2" xfId="15835"/>
    <cellStyle name="Comma 56 2 2" xfId="15836"/>
    <cellStyle name="Comma 56 3" xfId="15837"/>
    <cellStyle name="Comma 56 3 2" xfId="15838"/>
    <cellStyle name="Comma 56 4" xfId="15839"/>
    <cellStyle name="Comma 56 4 2" xfId="15840"/>
    <cellStyle name="Comma 56 5" xfId="15841"/>
    <cellStyle name="Comma 57" xfId="15842"/>
    <cellStyle name="Comma 58" xfId="15843"/>
    <cellStyle name="Comma 58 2" xfId="15844"/>
    <cellStyle name="Comma 58 2 2" xfId="15845"/>
    <cellStyle name="Comma 58 3" xfId="15846"/>
    <cellStyle name="Comma 58 3 2" xfId="15847"/>
    <cellStyle name="Comma 58 4" xfId="15848"/>
    <cellStyle name="Comma 58 4 2" xfId="15849"/>
    <cellStyle name="Comma 58 5" xfId="15850"/>
    <cellStyle name="Comma 59" xfId="15851"/>
    <cellStyle name="Comma 6" xfId="15852"/>
    <cellStyle name="Comma 6 2" xfId="15853"/>
    <cellStyle name="Comma 6 2 2" xfId="15854"/>
    <cellStyle name="Comma 6 2 2 2" xfId="15855"/>
    <cellStyle name="Comma 6 2 2 2 2" xfId="15856"/>
    <cellStyle name="Comma 6 2 2 3" xfId="15857"/>
    <cellStyle name="Comma 6 2 3" xfId="15858"/>
    <cellStyle name="Comma 6 2 3 2" xfId="15859"/>
    <cellStyle name="Comma 6 2 4" xfId="15860"/>
    <cellStyle name="Comma 6 3" xfId="15861"/>
    <cellStyle name="Comma 6 3 2" xfId="15862"/>
    <cellStyle name="Comma 6 3 2 2" xfId="15863"/>
    <cellStyle name="Comma 6 3 3" xfId="15864"/>
    <cellStyle name="Comma 6 4" xfId="15865"/>
    <cellStyle name="Comma 6 4 2" xfId="15866"/>
    <cellStyle name="Comma 6 5" xfId="15867"/>
    <cellStyle name="Comma 6 5 2" xfId="15868"/>
    <cellStyle name="Comma 6 6" xfId="15869"/>
    <cellStyle name="Comma 6 7" xfId="15870"/>
    <cellStyle name="Comma 6 8" xfId="15871"/>
    <cellStyle name="Comma 6 8 2" xfId="15872"/>
    <cellStyle name="Comma 60" xfId="15873"/>
    <cellStyle name="Comma 60 2" xfId="15874"/>
    <cellStyle name="Comma 60 2 2" xfId="15875"/>
    <cellStyle name="Comma 60 3" xfId="15876"/>
    <cellStyle name="Comma 60 3 2" xfId="15877"/>
    <cellStyle name="Comma 60 4" xfId="15878"/>
    <cellStyle name="Comma 60 4 2" xfId="15879"/>
    <cellStyle name="Comma 60 5" xfId="15880"/>
    <cellStyle name="Comma 61" xfId="15881"/>
    <cellStyle name="Comma 62" xfId="15882"/>
    <cellStyle name="Comma 62 2" xfId="15883"/>
    <cellStyle name="Comma 62 2 2" xfId="15884"/>
    <cellStyle name="Comma 62 3" xfId="15885"/>
    <cellStyle name="Comma 62 3 2" xfId="15886"/>
    <cellStyle name="Comma 62 4" xfId="15887"/>
    <cellStyle name="Comma 62 4 2" xfId="15888"/>
    <cellStyle name="Comma 62 5" xfId="15889"/>
    <cellStyle name="Comma 63" xfId="15890"/>
    <cellStyle name="Comma 63 2" xfId="15891"/>
    <cellStyle name="Comma 63 2 2" xfId="15892"/>
    <cellStyle name="Comma 63 3" xfId="15893"/>
    <cellStyle name="Comma 63 3 2" xfId="15894"/>
    <cellStyle name="Comma 63 4" xfId="15895"/>
    <cellStyle name="Comma 63 4 2" xfId="15896"/>
    <cellStyle name="Comma 63 5" xfId="15897"/>
    <cellStyle name="Comma 64" xfId="15898"/>
    <cellStyle name="Comma 65" xfId="15899"/>
    <cellStyle name="Comma 66" xfId="15900"/>
    <cellStyle name="Comma 66 2" xfId="15901"/>
    <cellStyle name="Comma 66 2 2" xfId="15902"/>
    <cellStyle name="Comma 66 3" xfId="15903"/>
    <cellStyle name="Comma 66 3 2" xfId="15904"/>
    <cellStyle name="Comma 66 4" xfId="15905"/>
    <cellStyle name="Comma 66 4 2" xfId="15906"/>
    <cellStyle name="Comma 66 5" xfId="15907"/>
    <cellStyle name="Comma 67" xfId="15908"/>
    <cellStyle name="Comma 68" xfId="15909"/>
    <cellStyle name="Comma 69" xfId="15910"/>
    <cellStyle name="Comma 7" xfId="15911"/>
    <cellStyle name="Comma 7 2" xfId="15912"/>
    <cellStyle name="Comma 7 2 2" xfId="15913"/>
    <cellStyle name="Comma 7 2 2 2" xfId="15914"/>
    <cellStyle name="Comma 7 2 3" xfId="15915"/>
    <cellStyle name="Comma 7 3" xfId="15916"/>
    <cellStyle name="Comma 7 3 2" xfId="15917"/>
    <cellStyle name="Comma 7 4" xfId="15918"/>
    <cellStyle name="Comma 7 4 2" xfId="15919"/>
    <cellStyle name="Comma 7 5" xfId="15920"/>
    <cellStyle name="Comma 7 5 2" xfId="15921"/>
    <cellStyle name="Comma 7 6" xfId="15922"/>
    <cellStyle name="Comma 7 7" xfId="15923"/>
    <cellStyle name="Comma 7 8" xfId="15924"/>
    <cellStyle name="Comma 7 9" xfId="15925"/>
    <cellStyle name="Comma 7 9 2" xfId="15926"/>
    <cellStyle name="Comma 70" xfId="15927"/>
    <cellStyle name="Comma 71" xfId="15928"/>
    <cellStyle name="Comma 72" xfId="15929"/>
    <cellStyle name="Comma 73" xfId="15930"/>
    <cellStyle name="Comma 8" xfId="15931"/>
    <cellStyle name="Comma 8 2" xfId="15932"/>
    <cellStyle name="Comma 8 2 2" xfId="15933"/>
    <cellStyle name="Comma 8 2 3" xfId="15934"/>
    <cellStyle name="Comma 8 3" xfId="15935"/>
    <cellStyle name="Comma 8 3 2" xfId="15936"/>
    <cellStyle name="Comma 8 4" xfId="15937"/>
    <cellStyle name="Comma 8 4 2" xfId="15938"/>
    <cellStyle name="Comma 8 5" xfId="15939"/>
    <cellStyle name="Comma 8 5 2" xfId="15940"/>
    <cellStyle name="Comma 8 6" xfId="15941"/>
    <cellStyle name="Comma 8 7" xfId="15942"/>
    <cellStyle name="Comma 8 8" xfId="15943"/>
    <cellStyle name="Comma 8 8 2" xfId="15944"/>
    <cellStyle name="Comma 9" xfId="15945"/>
    <cellStyle name="Comma 9 2" xfId="15946"/>
    <cellStyle name="Comma 9 2 2" xfId="15947"/>
    <cellStyle name="Comma 9 3" xfId="15948"/>
    <cellStyle name="Comma 9 3 2" xfId="31871"/>
    <cellStyle name="Comma 9 4" xfId="15949"/>
    <cellStyle name="Comma 9 5" xfId="15950"/>
    <cellStyle name="comma zerodec" xfId="15951"/>
    <cellStyle name="Comma.prt" xfId="15952"/>
    <cellStyle name="Comma[2]" xfId="15953"/>
    <cellStyle name="Comma0" xfId="15954"/>
    <cellStyle name="Comma0 - Modelo1" xfId="15955"/>
    <cellStyle name="Comma0 - Style1" xfId="15956"/>
    <cellStyle name="Comma0 - Style2" xfId="15957"/>
    <cellStyle name="Comma0 - Style3" xfId="15958"/>
    <cellStyle name="Comma0 - Style4" xfId="15959"/>
    <cellStyle name="Comma0 - Style6" xfId="15960"/>
    <cellStyle name="Comma0 10" xfId="15961"/>
    <cellStyle name="Comma0 11" xfId="15962"/>
    <cellStyle name="Comma0 12" xfId="15963"/>
    <cellStyle name="Comma0 13" xfId="15964"/>
    <cellStyle name="Comma0 14" xfId="15965"/>
    <cellStyle name="Comma0 15" xfId="15966"/>
    <cellStyle name="Comma0 16" xfId="15967"/>
    <cellStyle name="Comma0 17" xfId="15968"/>
    <cellStyle name="Comma0 18" xfId="15969"/>
    <cellStyle name="Comma0 19" xfId="15970"/>
    <cellStyle name="Comma0 2" xfId="15971"/>
    <cellStyle name="Comma0 2 2" xfId="15972"/>
    <cellStyle name="Comma0 20" xfId="15973"/>
    <cellStyle name="Comma0 21" xfId="15974"/>
    <cellStyle name="Comma0 22" xfId="15975"/>
    <cellStyle name="Comma0 23" xfId="15976"/>
    <cellStyle name="Comma0 24" xfId="15977"/>
    <cellStyle name="Comma0 25" xfId="15978"/>
    <cellStyle name="Comma0 26" xfId="15979"/>
    <cellStyle name="Comma0 27" xfId="15980"/>
    <cellStyle name="Comma0 28" xfId="15981"/>
    <cellStyle name="Comma0 29" xfId="15982"/>
    <cellStyle name="Comma0 3" xfId="15983"/>
    <cellStyle name="Comma0 3 10" xfId="15984"/>
    <cellStyle name="Comma0 3 11" xfId="15985"/>
    <cellStyle name="Comma0 3 12" xfId="15986"/>
    <cellStyle name="Comma0 3 13" xfId="15987"/>
    <cellStyle name="Comma0 3 14" xfId="15988"/>
    <cellStyle name="Comma0 3 15" xfId="15989"/>
    <cellStyle name="Comma0 3 16" xfId="15990"/>
    <cellStyle name="Comma0 3 2" xfId="15991"/>
    <cellStyle name="Comma0 3 3" xfId="15992"/>
    <cellStyle name="Comma0 3 4" xfId="15993"/>
    <cellStyle name="Comma0 3 5" xfId="15994"/>
    <cellStyle name="Comma0 3 6" xfId="15995"/>
    <cellStyle name="Comma0 3 7" xfId="15996"/>
    <cellStyle name="Comma0 3 8" xfId="15997"/>
    <cellStyle name="Comma0 3 9" xfId="15998"/>
    <cellStyle name="Comma0 30" xfId="15999"/>
    <cellStyle name="Comma0 31" xfId="16000"/>
    <cellStyle name="Comma0 32" xfId="16001"/>
    <cellStyle name="Comma0 33" xfId="16002"/>
    <cellStyle name="Comma0 34" xfId="16003"/>
    <cellStyle name="Comma0 35" xfId="16004"/>
    <cellStyle name="Comma0 36" xfId="16005"/>
    <cellStyle name="Comma0 37" xfId="16006"/>
    <cellStyle name="Comma0 38" xfId="16007"/>
    <cellStyle name="Comma0 39" xfId="16008"/>
    <cellStyle name="Comma0 4" xfId="16009"/>
    <cellStyle name="Comma0 40" xfId="16010"/>
    <cellStyle name="Comma0 41" xfId="16011"/>
    <cellStyle name="Comma0 42" xfId="16012"/>
    <cellStyle name="Comma0 43" xfId="16013"/>
    <cellStyle name="Comma0 44" xfId="16014"/>
    <cellStyle name="Comma0 5" xfId="16015"/>
    <cellStyle name="Comma0 6" xfId="16016"/>
    <cellStyle name="Comma0 7" xfId="16017"/>
    <cellStyle name="Comma0 8" xfId="16018"/>
    <cellStyle name="Comma0 9" xfId="16019"/>
    <cellStyle name="Comma0_Abengoa - 9-Year Amortization" xfId="16020"/>
    <cellStyle name="Comma1 - Modelo1" xfId="16021"/>
    <cellStyle name="Comma1 - Modelo2" xfId="16022"/>
    <cellStyle name="Comma1 - Style1" xfId="16023"/>
    <cellStyle name="Commentaire" xfId="16024"/>
    <cellStyle name="Commentaire 10" xfId="16025"/>
    <cellStyle name="Commentaire 11" xfId="16026"/>
    <cellStyle name="Commentaire 12" xfId="16027"/>
    <cellStyle name="Commentaire 13" xfId="16028"/>
    <cellStyle name="Commentaire 14" xfId="16029"/>
    <cellStyle name="Commentaire 15" xfId="16030"/>
    <cellStyle name="Commentaire 16" xfId="16031"/>
    <cellStyle name="Commentaire 17" xfId="16032"/>
    <cellStyle name="Commentaire 18" xfId="16033"/>
    <cellStyle name="Commentaire 19" xfId="16034"/>
    <cellStyle name="Commentaire 2" xfId="16035"/>
    <cellStyle name="Commentaire 2 2" xfId="16036"/>
    <cellStyle name="Commentaire 20" xfId="16037"/>
    <cellStyle name="Commentaire 21" xfId="16038"/>
    <cellStyle name="Commentaire 22" xfId="16039"/>
    <cellStyle name="Commentaire 23" xfId="16040"/>
    <cellStyle name="Commentaire 24" xfId="16041"/>
    <cellStyle name="Commentaire 25" xfId="16042"/>
    <cellStyle name="Commentaire 26" xfId="16043"/>
    <cellStyle name="Commentaire 27" xfId="16044"/>
    <cellStyle name="Commentaire 28" xfId="16045"/>
    <cellStyle name="Commentaire 29" xfId="16046"/>
    <cellStyle name="Commentaire 3" xfId="16047"/>
    <cellStyle name="Commentaire 3 10" xfId="16048"/>
    <cellStyle name="Commentaire 3 11" xfId="16049"/>
    <cellStyle name="Commentaire 3 12" xfId="16050"/>
    <cellStyle name="Commentaire 3 13" xfId="16051"/>
    <cellStyle name="Commentaire 3 14" xfId="16052"/>
    <cellStyle name="Commentaire 3 15" xfId="16053"/>
    <cellStyle name="Commentaire 3 16" xfId="16054"/>
    <cellStyle name="Commentaire 3 2" xfId="16055"/>
    <cellStyle name="Commentaire 3 3" xfId="16056"/>
    <cellStyle name="Commentaire 3 4" xfId="16057"/>
    <cellStyle name="Commentaire 3 5" xfId="16058"/>
    <cellStyle name="Commentaire 3 6" xfId="16059"/>
    <cellStyle name="Commentaire 3 7" xfId="16060"/>
    <cellStyle name="Commentaire 3 8" xfId="16061"/>
    <cellStyle name="Commentaire 3 9" xfId="16062"/>
    <cellStyle name="Commentaire 30" xfId="16063"/>
    <cellStyle name="Commentaire 31" xfId="16064"/>
    <cellStyle name="Commentaire 32" xfId="16065"/>
    <cellStyle name="Commentaire 33" xfId="16066"/>
    <cellStyle name="Commentaire 34" xfId="16067"/>
    <cellStyle name="Commentaire 35" xfId="16068"/>
    <cellStyle name="Commentaire 36" xfId="16069"/>
    <cellStyle name="Commentaire 37" xfId="16070"/>
    <cellStyle name="Commentaire 38" xfId="16071"/>
    <cellStyle name="Commentaire 39" xfId="16072"/>
    <cellStyle name="Commentaire 4" xfId="16073"/>
    <cellStyle name="Commentaire 40" xfId="16074"/>
    <cellStyle name="Commentaire 41" xfId="16075"/>
    <cellStyle name="Commentaire 5" xfId="16076"/>
    <cellStyle name="Commentaire 6" xfId="16077"/>
    <cellStyle name="Commentaire 7" xfId="16078"/>
    <cellStyle name="Commentaire 8" xfId="16079"/>
    <cellStyle name="Commentaire 9" xfId="16080"/>
    <cellStyle name="Compressed" xfId="16081"/>
    <cellStyle name="Constant" xfId="16082"/>
    <cellStyle name="Copied" xfId="16083"/>
    <cellStyle name="Copied 10" xfId="16084"/>
    <cellStyle name="Copied 11" xfId="16085"/>
    <cellStyle name="Copied 12" xfId="16086"/>
    <cellStyle name="Copied 13" xfId="16087"/>
    <cellStyle name="Copied 2" xfId="16088"/>
    <cellStyle name="Copied 2 10" xfId="16089"/>
    <cellStyle name="Copied 2 11" xfId="16090"/>
    <cellStyle name="Copied 2 12" xfId="16091"/>
    <cellStyle name="Copied 2 2" xfId="16092"/>
    <cellStyle name="Copied 2 3" xfId="16093"/>
    <cellStyle name="Copied 2 4" xfId="16094"/>
    <cellStyle name="Copied 2 5" xfId="16095"/>
    <cellStyle name="Copied 2 6" xfId="16096"/>
    <cellStyle name="Copied 2 7" xfId="16097"/>
    <cellStyle name="Copied 2 8" xfId="16098"/>
    <cellStyle name="Copied 2 9" xfId="16099"/>
    <cellStyle name="Copied 2_CED 2011 5-year forecast" xfId="16100"/>
    <cellStyle name="Copied 3" xfId="16101"/>
    <cellStyle name="Copied 3 2" xfId="16102"/>
    <cellStyle name="Copied 4" xfId="16103"/>
    <cellStyle name="Copied 5" xfId="16104"/>
    <cellStyle name="Copied 6" xfId="16105"/>
    <cellStyle name="Copied 7" xfId="16106"/>
    <cellStyle name="Copied 8" xfId="16107"/>
    <cellStyle name="Copied 9" xfId="16108"/>
    <cellStyle name="Copied_LOB FOR CFR JUNE 10" xfId="16109"/>
    <cellStyle name="COST1" xfId="16110"/>
    <cellStyle name="Curr_Dec" xfId="16111"/>
    <cellStyle name="Curren - Style1" xfId="16112"/>
    <cellStyle name="Curren - Style2" xfId="16113"/>
    <cellStyle name="Curren - Style3" xfId="16114"/>
    <cellStyle name="Curren - Style4" xfId="16115"/>
    <cellStyle name="Curren - Style5" xfId="16116"/>
    <cellStyle name="Currency" xfId="31868" builtinId="4"/>
    <cellStyle name="Currency $" xfId="16117"/>
    <cellStyle name="Currency ($)" xfId="16118"/>
    <cellStyle name="Currency (£)" xfId="16119"/>
    <cellStyle name="Currency [0] 2" xfId="16120"/>
    <cellStyle name="Currency [0] 2 2" xfId="16121"/>
    <cellStyle name="Currency [0].prt" xfId="16122"/>
    <cellStyle name="Currency [00]" xfId="16123"/>
    <cellStyle name="Currency [00] 10" xfId="16124"/>
    <cellStyle name="Currency [00] 11" xfId="16125"/>
    <cellStyle name="Currency [00] 12" xfId="16126"/>
    <cellStyle name="Currency [00] 13" xfId="16127"/>
    <cellStyle name="Currency [00] 14" xfId="16128"/>
    <cellStyle name="Currency [00] 15" xfId="16129"/>
    <cellStyle name="Currency [00] 16" xfId="16130"/>
    <cellStyle name="Currency [00] 17" xfId="16131"/>
    <cellStyle name="Currency [00] 18" xfId="16132"/>
    <cellStyle name="Currency [00] 19" xfId="16133"/>
    <cellStyle name="Currency [00] 2" xfId="16134"/>
    <cellStyle name="Currency [00] 2 2" xfId="16135"/>
    <cellStyle name="Currency [00] 20" xfId="16136"/>
    <cellStyle name="Currency [00] 21" xfId="16137"/>
    <cellStyle name="Currency [00] 22" xfId="16138"/>
    <cellStyle name="Currency [00] 23" xfId="16139"/>
    <cellStyle name="Currency [00] 24" xfId="16140"/>
    <cellStyle name="Currency [00] 25" xfId="16141"/>
    <cellStyle name="Currency [00] 26" xfId="16142"/>
    <cellStyle name="Currency [00] 27" xfId="16143"/>
    <cellStyle name="Currency [00] 28" xfId="16144"/>
    <cellStyle name="Currency [00] 29" xfId="16145"/>
    <cellStyle name="Currency [00] 3" xfId="16146"/>
    <cellStyle name="Currency [00] 3 10" xfId="16147"/>
    <cellStyle name="Currency [00] 3 11" xfId="16148"/>
    <cellStyle name="Currency [00] 3 12" xfId="16149"/>
    <cellStyle name="Currency [00] 3 13" xfId="16150"/>
    <cellStyle name="Currency [00] 3 14" xfId="16151"/>
    <cellStyle name="Currency [00] 3 15" xfId="16152"/>
    <cellStyle name="Currency [00] 3 16" xfId="16153"/>
    <cellStyle name="Currency [00] 3 2" xfId="16154"/>
    <cellStyle name="Currency [00] 3 3" xfId="16155"/>
    <cellStyle name="Currency [00] 3 4" xfId="16156"/>
    <cellStyle name="Currency [00] 3 5" xfId="16157"/>
    <cellStyle name="Currency [00] 3 6" xfId="16158"/>
    <cellStyle name="Currency [00] 3 7" xfId="16159"/>
    <cellStyle name="Currency [00] 3 8" xfId="16160"/>
    <cellStyle name="Currency [00] 3 9" xfId="16161"/>
    <cellStyle name="Currency [00] 30" xfId="16162"/>
    <cellStyle name="Currency [00] 31" xfId="16163"/>
    <cellStyle name="Currency [00] 32" xfId="16164"/>
    <cellStyle name="Currency [00] 33" xfId="16165"/>
    <cellStyle name="Currency [00] 34" xfId="16166"/>
    <cellStyle name="Currency [00] 35" xfId="16167"/>
    <cellStyle name="Currency [00] 36" xfId="16168"/>
    <cellStyle name="Currency [00] 37" xfId="16169"/>
    <cellStyle name="Currency [00] 38" xfId="16170"/>
    <cellStyle name="Currency [00] 39" xfId="16171"/>
    <cellStyle name="Currency [00] 4" xfId="16172"/>
    <cellStyle name="Currency [00] 40" xfId="16173"/>
    <cellStyle name="Currency [00] 41" xfId="16174"/>
    <cellStyle name="Currency [00] 5" xfId="16175"/>
    <cellStyle name="Currency [00] 6" xfId="16176"/>
    <cellStyle name="Currency [00] 7" xfId="16177"/>
    <cellStyle name="Currency [00] 8" xfId="16178"/>
    <cellStyle name="Currency [00] 9" xfId="16179"/>
    <cellStyle name="Currency [1]" xfId="16180"/>
    <cellStyle name="Currency [2]" xfId="16181"/>
    <cellStyle name="Currency [3]" xfId="16182"/>
    <cellStyle name="Currency 0" xfId="16183"/>
    <cellStyle name="Currency 10" xfId="16184"/>
    <cellStyle name="Currency 10 2" xfId="16185"/>
    <cellStyle name="Currency 10 2 2" xfId="16186"/>
    <cellStyle name="Currency 10 2 3" xfId="16187"/>
    <cellStyle name="Currency 11" xfId="16188"/>
    <cellStyle name="Currency 11 2" xfId="16189"/>
    <cellStyle name="Currency 12" xfId="16190"/>
    <cellStyle name="Currency 13" xfId="16191"/>
    <cellStyle name="Currency 13 2" xfId="16192"/>
    <cellStyle name="Currency 13 2 2" xfId="16193"/>
    <cellStyle name="Currency 13 3" xfId="16194"/>
    <cellStyle name="Currency 13 3 2" xfId="16195"/>
    <cellStyle name="Currency 13 4" xfId="16196"/>
    <cellStyle name="Currency 13 4 2" xfId="16197"/>
    <cellStyle name="Currency 13 5" xfId="16198"/>
    <cellStyle name="Currency 14" xfId="16199"/>
    <cellStyle name="Currency 14 2" xfId="16200"/>
    <cellStyle name="Currency 15" xfId="16201"/>
    <cellStyle name="Currency 15 2" xfId="16202"/>
    <cellStyle name="Currency 15 2 2" xfId="16203"/>
    <cellStyle name="Currency 15 3" xfId="16204"/>
    <cellStyle name="Currency 15 3 2" xfId="16205"/>
    <cellStyle name="Currency 15 4" xfId="16206"/>
    <cellStyle name="Currency 15 4 2" xfId="16207"/>
    <cellStyle name="Currency 15 5" xfId="16208"/>
    <cellStyle name="Currency 16" xfId="16209"/>
    <cellStyle name="Currency 16 2" xfId="16210"/>
    <cellStyle name="Currency 17" xfId="16211"/>
    <cellStyle name="Currency 17 2" xfId="16212"/>
    <cellStyle name="Currency 17 2 2" xfId="16213"/>
    <cellStyle name="Currency 17 3" xfId="16214"/>
    <cellStyle name="Currency 17 3 2" xfId="16215"/>
    <cellStyle name="Currency 17 4" xfId="16216"/>
    <cellStyle name="Currency 17 4 2" xfId="16217"/>
    <cellStyle name="Currency 17 5" xfId="16218"/>
    <cellStyle name="Currency 18" xfId="16219"/>
    <cellStyle name="Currency 18 2" xfId="16220"/>
    <cellStyle name="Currency 18 2 2" xfId="16221"/>
    <cellStyle name="Currency 19" xfId="16222"/>
    <cellStyle name="Currency 19 2" xfId="16223"/>
    <cellStyle name="Currency 2" xfId="6"/>
    <cellStyle name="Currency 2 2" xfId="16224"/>
    <cellStyle name="Currency 2 2 2" xfId="16225"/>
    <cellStyle name="Currency 2 2 3" xfId="16226"/>
    <cellStyle name="Currency 2 3" xfId="16227"/>
    <cellStyle name="Currency 2 3 2" xfId="16228"/>
    <cellStyle name="Currency 2 3 2 2 2" xfId="16229"/>
    <cellStyle name="Currency 2 4" xfId="16230"/>
    <cellStyle name="Currency 2 4 2" xfId="16231"/>
    <cellStyle name="Currency 2 5" xfId="16232"/>
    <cellStyle name="Currency 2 6" xfId="16233"/>
    <cellStyle name="Currency 2 7" xfId="16234"/>
    <cellStyle name="Currency 2 8" xfId="16235"/>
    <cellStyle name="Currency 20" xfId="16236"/>
    <cellStyle name="Currency 21" xfId="16237"/>
    <cellStyle name="Currency 21 2" xfId="16238"/>
    <cellStyle name="Currency 21 2 2" xfId="16239"/>
    <cellStyle name="Currency 21 3" xfId="16240"/>
    <cellStyle name="Currency 21 3 2" xfId="16241"/>
    <cellStyle name="Currency 21 4" xfId="16242"/>
    <cellStyle name="Currency 21 4 2" xfId="16243"/>
    <cellStyle name="Currency 21 5" xfId="16244"/>
    <cellStyle name="Currency 22" xfId="16245"/>
    <cellStyle name="Currency 22 2" xfId="16246"/>
    <cellStyle name="Currency 22 2 2" xfId="16247"/>
    <cellStyle name="Currency 22 3" xfId="16248"/>
    <cellStyle name="Currency 22 3 2" xfId="16249"/>
    <cellStyle name="Currency 22 4" xfId="16250"/>
    <cellStyle name="Currency 22 4 2" xfId="16251"/>
    <cellStyle name="Currency 22 5" xfId="16252"/>
    <cellStyle name="Currency 23" xfId="16253"/>
    <cellStyle name="Currency 23 2" xfId="16254"/>
    <cellStyle name="Currency 24" xfId="16255"/>
    <cellStyle name="Currency 25" xfId="16256"/>
    <cellStyle name="Currency 26" xfId="16257"/>
    <cellStyle name="Currency 27" xfId="16258"/>
    <cellStyle name="Currency 28" xfId="16259"/>
    <cellStyle name="Currency 29" xfId="16260"/>
    <cellStyle name="Currency 3" xfId="16261"/>
    <cellStyle name="Currency 3 2" xfId="16262"/>
    <cellStyle name="Currency 3 2 2" xfId="16263"/>
    <cellStyle name="Currency 3 2 2 2" xfId="16264"/>
    <cellStyle name="Currency 3 2 3" xfId="16265"/>
    <cellStyle name="Currency 3 3" xfId="16266"/>
    <cellStyle name="Currency 3 3 2" xfId="16267"/>
    <cellStyle name="Currency 3 4" xfId="16268"/>
    <cellStyle name="Currency 3 5" xfId="16269"/>
    <cellStyle name="Currency 3 6" xfId="16270"/>
    <cellStyle name="Currency 3 7" xfId="16271"/>
    <cellStyle name="Currency 30" xfId="16272"/>
    <cellStyle name="Currency 31" xfId="16273"/>
    <cellStyle name="Currency 32" xfId="16274"/>
    <cellStyle name="Currency 33" xfId="16275"/>
    <cellStyle name="Currency 34" xfId="16276"/>
    <cellStyle name="Currency 35" xfId="16277"/>
    <cellStyle name="Currency 36" xfId="16278"/>
    <cellStyle name="Currency 37" xfId="16279"/>
    <cellStyle name="Currency 38" xfId="16280"/>
    <cellStyle name="Currency 39" xfId="16281"/>
    <cellStyle name="Currency 4" xfId="16282"/>
    <cellStyle name="Currency 4 2" xfId="16283"/>
    <cellStyle name="Currency 4 2 2" xfId="16284"/>
    <cellStyle name="Currency 4 2 2 2" xfId="16285"/>
    <cellStyle name="Currency 4 2 2 2 2" xfId="16286"/>
    <cellStyle name="Currency 4 2 2 3" xfId="16287"/>
    <cellStyle name="Currency 4 2 3" xfId="16288"/>
    <cellStyle name="Currency 4 2 3 2" xfId="16289"/>
    <cellStyle name="Currency 4 2 4" xfId="16290"/>
    <cellStyle name="Currency 4 3" xfId="16291"/>
    <cellStyle name="Currency 4 3 2" xfId="16292"/>
    <cellStyle name="Currency 4 3 2 2" xfId="16293"/>
    <cellStyle name="Currency 4 3 3" xfId="16294"/>
    <cellStyle name="Currency 4 4" xfId="16295"/>
    <cellStyle name="Currency 4 4 2" xfId="16296"/>
    <cellStyle name="Currency 4 5" xfId="16297"/>
    <cellStyle name="Currency 40" xfId="16298"/>
    <cellStyle name="Currency 5" xfId="16299"/>
    <cellStyle name="Currency 5 2" xfId="16300"/>
    <cellStyle name="Currency 5 2 2" xfId="16301"/>
    <cellStyle name="Currency 5 3" xfId="16302"/>
    <cellStyle name="Currency 5 4" xfId="16303"/>
    <cellStyle name="Currency 6" xfId="16304"/>
    <cellStyle name="Currency 6 2" xfId="16305"/>
    <cellStyle name="Currency 6 2 2" xfId="16306"/>
    <cellStyle name="Currency 7" xfId="16307"/>
    <cellStyle name="Currency 7 2" xfId="16308"/>
    <cellStyle name="Currency 8" xfId="16309"/>
    <cellStyle name="Currency 8 2" xfId="16310"/>
    <cellStyle name="Currency 8 2 2" xfId="16311"/>
    <cellStyle name="Currency 9" xfId="16312"/>
    <cellStyle name="Currency 9 2" xfId="16313"/>
    <cellStyle name="Currency 9 2 2" xfId="16314"/>
    <cellStyle name="Currency.prt" xfId="16315"/>
    <cellStyle name="Currency[2]" xfId="16316"/>
    <cellStyle name="Currency0" xfId="16317"/>
    <cellStyle name="Currency0 10" xfId="16318"/>
    <cellStyle name="Currency0 11" xfId="16319"/>
    <cellStyle name="Currency0 12" xfId="16320"/>
    <cellStyle name="Currency0 13" xfId="16321"/>
    <cellStyle name="Currency0 14" xfId="16322"/>
    <cellStyle name="Currency0 15" xfId="16323"/>
    <cellStyle name="Currency0 16" xfId="16324"/>
    <cellStyle name="Currency0 17" xfId="16325"/>
    <cellStyle name="Currency0 18" xfId="16326"/>
    <cellStyle name="Currency0 19" xfId="16327"/>
    <cellStyle name="Currency0 2" xfId="16328"/>
    <cellStyle name="Currency0 2 2" xfId="16329"/>
    <cellStyle name="Currency0 20" xfId="16330"/>
    <cellStyle name="Currency0 21" xfId="16331"/>
    <cellStyle name="Currency0 22" xfId="16332"/>
    <cellStyle name="Currency0 23" xfId="16333"/>
    <cellStyle name="Currency0 24" xfId="16334"/>
    <cellStyle name="Currency0 25" xfId="16335"/>
    <cellStyle name="Currency0 26" xfId="16336"/>
    <cellStyle name="Currency0 27" xfId="16337"/>
    <cellStyle name="Currency0 28" xfId="16338"/>
    <cellStyle name="Currency0 29" xfId="16339"/>
    <cellStyle name="Currency0 3" xfId="16340"/>
    <cellStyle name="Currency0 3 10" xfId="16341"/>
    <cellStyle name="Currency0 3 11" xfId="16342"/>
    <cellStyle name="Currency0 3 12" xfId="16343"/>
    <cellStyle name="Currency0 3 13" xfId="16344"/>
    <cellStyle name="Currency0 3 14" xfId="16345"/>
    <cellStyle name="Currency0 3 15" xfId="16346"/>
    <cellStyle name="Currency0 3 16" xfId="16347"/>
    <cellStyle name="Currency0 3 2" xfId="16348"/>
    <cellStyle name="Currency0 3 3" xfId="16349"/>
    <cellStyle name="Currency0 3 4" xfId="16350"/>
    <cellStyle name="Currency0 3 5" xfId="16351"/>
    <cellStyle name="Currency0 3 6" xfId="16352"/>
    <cellStyle name="Currency0 3 7" xfId="16353"/>
    <cellStyle name="Currency0 3 8" xfId="16354"/>
    <cellStyle name="Currency0 3 9" xfId="16355"/>
    <cellStyle name="Currency0 30" xfId="16356"/>
    <cellStyle name="Currency0 31" xfId="16357"/>
    <cellStyle name="Currency0 32" xfId="16358"/>
    <cellStyle name="Currency0 33" xfId="16359"/>
    <cellStyle name="Currency0 34" xfId="16360"/>
    <cellStyle name="Currency0 35" xfId="16361"/>
    <cellStyle name="Currency0 36" xfId="16362"/>
    <cellStyle name="Currency0 37" xfId="16363"/>
    <cellStyle name="Currency0 38" xfId="16364"/>
    <cellStyle name="Currency0 39" xfId="16365"/>
    <cellStyle name="Currency0 4" xfId="16366"/>
    <cellStyle name="Currency0 40" xfId="16367"/>
    <cellStyle name="Currency0 41" xfId="16368"/>
    <cellStyle name="Currency0 42" xfId="16369"/>
    <cellStyle name="Currency0 43" xfId="16370"/>
    <cellStyle name="Currency0 44" xfId="16371"/>
    <cellStyle name="Currency0 5" xfId="16372"/>
    <cellStyle name="Currency0 6" xfId="16373"/>
    <cellStyle name="Currency0 7" xfId="16374"/>
    <cellStyle name="Currency0 8" xfId="16375"/>
    <cellStyle name="Currency0 9" xfId="16376"/>
    <cellStyle name="Currency1" xfId="16377"/>
    <cellStyle name="Currsmall" xfId="16378"/>
    <cellStyle name="custom" xfId="16379"/>
    <cellStyle name="Custom - Style1" xfId="16380"/>
    <cellStyle name="Dan" xfId="16381"/>
    <cellStyle name="dat.background.dtl" xfId="16382"/>
    <cellStyle name="dat.Exchange" xfId="16383"/>
    <cellStyle name="dat.General" xfId="16384"/>
    <cellStyle name="dat.General.or" xfId="16385"/>
    <cellStyle name="dat.General.or.prt" xfId="16386"/>
    <cellStyle name="dat.General.or_mInKeyCode" xfId="16387"/>
    <cellStyle name="dat.General.prt" xfId="16388"/>
    <cellStyle name="dat.General_Apport &amp; Look-through" xfId="16389"/>
    <cellStyle name="dat.Number" xfId="16390"/>
    <cellStyle name="dat.Ratio%2" xfId="16391"/>
    <cellStyle name="dat.US$" xfId="16392"/>
    <cellStyle name="dat.US$.or" xfId="16393"/>
    <cellStyle name="dat.US$.or.prt" xfId="16394"/>
    <cellStyle name="dat.US$.or_mInKeyCode" xfId="16395"/>
    <cellStyle name="dat.US$.prt" xfId="16396"/>
    <cellStyle name="dat.US$.prt 2" xfId="16397"/>
    <cellStyle name="dat.US$.prt 2 2" xfId="16398"/>
    <cellStyle name="dat.US$.prt 3" xfId="16399"/>
    <cellStyle name="dat.US$.prt_Comverse 2004 Income Tax Review Wkbk 02 03" xfId="16400"/>
    <cellStyle name="dat.US$_mInKeyCode" xfId="16401"/>
    <cellStyle name="Data   - Style2" xfId="16402"/>
    <cellStyle name="Data Link" xfId="16403"/>
    <cellStyle name="Date" xfId="16404"/>
    <cellStyle name="Date - Style2" xfId="16405"/>
    <cellStyle name="Date - Style3" xfId="16406"/>
    <cellStyle name="Date - Style5" xfId="16407"/>
    <cellStyle name="Date [mm-d-yyyy]" xfId="16408"/>
    <cellStyle name="Date [mmm-d-yyyy]" xfId="16409"/>
    <cellStyle name="Date [mmm-yyyy]" xfId="16410"/>
    <cellStyle name="Date 10" xfId="16411"/>
    <cellStyle name="Date 11" xfId="16412"/>
    <cellStyle name="Date 12" xfId="16413"/>
    <cellStyle name="Date 13" xfId="16414"/>
    <cellStyle name="Date 14" xfId="16415"/>
    <cellStyle name="Date 15" xfId="16416"/>
    <cellStyle name="Date 16" xfId="16417"/>
    <cellStyle name="Date 17" xfId="16418"/>
    <cellStyle name="Date 18" xfId="16419"/>
    <cellStyle name="Date 19" xfId="16420"/>
    <cellStyle name="Date 2" xfId="16421"/>
    <cellStyle name="Date 2 2" xfId="16422"/>
    <cellStyle name="Date 20" xfId="16423"/>
    <cellStyle name="Date 21" xfId="16424"/>
    <cellStyle name="Date 22" xfId="16425"/>
    <cellStyle name="Date 23" xfId="16426"/>
    <cellStyle name="Date 24" xfId="16427"/>
    <cellStyle name="Date 25" xfId="16428"/>
    <cellStyle name="Date 26" xfId="16429"/>
    <cellStyle name="Date 27" xfId="16430"/>
    <cellStyle name="Date 28" xfId="16431"/>
    <cellStyle name="Date 29" xfId="16432"/>
    <cellStyle name="Date 3" xfId="16433"/>
    <cellStyle name="Date 3 10" xfId="16434"/>
    <cellStyle name="Date 3 11" xfId="16435"/>
    <cellStyle name="Date 3 12" xfId="16436"/>
    <cellStyle name="Date 3 13" xfId="16437"/>
    <cellStyle name="Date 3 14" xfId="16438"/>
    <cellStyle name="Date 3 15" xfId="16439"/>
    <cellStyle name="Date 3 16" xfId="16440"/>
    <cellStyle name="Date 3 2" xfId="16441"/>
    <cellStyle name="Date 3 3" xfId="16442"/>
    <cellStyle name="Date 3 4" xfId="16443"/>
    <cellStyle name="Date 3 5" xfId="16444"/>
    <cellStyle name="Date 3 6" xfId="16445"/>
    <cellStyle name="Date 3 7" xfId="16446"/>
    <cellStyle name="Date 3 8" xfId="16447"/>
    <cellStyle name="Date 3 9" xfId="16448"/>
    <cellStyle name="Date 30" xfId="16449"/>
    <cellStyle name="Date 31" xfId="16450"/>
    <cellStyle name="Date 32" xfId="16451"/>
    <cellStyle name="Date 33" xfId="16452"/>
    <cellStyle name="Date 34" xfId="16453"/>
    <cellStyle name="Date 35" xfId="16454"/>
    <cellStyle name="Date 36" xfId="16455"/>
    <cellStyle name="Date 37" xfId="16456"/>
    <cellStyle name="Date 38" xfId="16457"/>
    <cellStyle name="Date 39" xfId="16458"/>
    <cellStyle name="Date 4" xfId="16459"/>
    <cellStyle name="Date 4 2" xfId="16460"/>
    <cellStyle name="Date 4 2 2" xfId="16461"/>
    <cellStyle name="Date 4 2 3" xfId="16462"/>
    <cellStyle name="Date 4 3" xfId="16463"/>
    <cellStyle name="Date 40" xfId="16464"/>
    <cellStyle name="Date 41" xfId="16465"/>
    <cellStyle name="Date 42" xfId="16466"/>
    <cellStyle name="Date 43" xfId="16467"/>
    <cellStyle name="Date 44" xfId="16468"/>
    <cellStyle name="Date 5" xfId="16469"/>
    <cellStyle name="Date 5 2" xfId="16470"/>
    <cellStyle name="Date 5 2 2" xfId="16471"/>
    <cellStyle name="Date 5 2 3" xfId="16472"/>
    <cellStyle name="Date 5 3" xfId="16473"/>
    <cellStyle name="Date 6" xfId="16474"/>
    <cellStyle name="Date 7" xfId="16475"/>
    <cellStyle name="Date 8" xfId="16476"/>
    <cellStyle name="Date 9" xfId="16477"/>
    <cellStyle name="Date Aligned" xfId="16478"/>
    <cellStyle name="Date Short" xfId="16479"/>
    <cellStyle name="Date Short 2" xfId="16480"/>
    <cellStyle name="Date Short 2 2" xfId="16481"/>
    <cellStyle name="Date Short 3" xfId="16482"/>
    <cellStyle name="Date Short_Comverse 2004 Income Tax Review Wkbk 02 03" xfId="16483"/>
    <cellStyle name="Date_~8558002" xfId="16484"/>
    <cellStyle name="Date1" xfId="16485"/>
    <cellStyle name="Date2" xfId="16486"/>
    <cellStyle name="dates" xfId="16487"/>
    <cellStyle name="Day" xfId="16488"/>
    <cellStyle name="DBL U - Style2" xfId="16489"/>
    <cellStyle name="DBL U - Style2 2" xfId="16490"/>
    <cellStyle name="Debit" xfId="16491"/>
    <cellStyle name="decimal" xfId="16492"/>
    <cellStyle name="Define your own named style" xfId="16493"/>
    <cellStyle name="DELTA" xfId="16494"/>
    <cellStyle name="Dezimal [0]_(A) Access-Spares for 2000" xfId="16495"/>
    <cellStyle name="Dezimal_(A) Access-Spares for 2000" xfId="16496"/>
    <cellStyle name="Dia" xfId="16497"/>
    <cellStyle name="dohm" xfId="16498"/>
    <cellStyle name="dohm1" xfId="16499"/>
    <cellStyle name="dohm2" xfId="16500"/>
    <cellStyle name="Dollar (zero dec)" xfId="16501"/>
    <cellStyle name="Dollar (zero dec) 10" xfId="16502"/>
    <cellStyle name="Dollar (zero dec) 11" xfId="16503"/>
    <cellStyle name="Dollar (zero dec) 12" xfId="16504"/>
    <cellStyle name="Dollar (zero dec) 13" xfId="16505"/>
    <cellStyle name="Dollar (zero dec) 14" xfId="16506"/>
    <cellStyle name="Dollar (zero dec) 15" xfId="16507"/>
    <cellStyle name="Dollar (zero dec) 16" xfId="16508"/>
    <cellStyle name="Dollar (zero dec) 17" xfId="16509"/>
    <cellStyle name="Dollar (zero dec) 18" xfId="16510"/>
    <cellStyle name="Dollar (zero dec) 19" xfId="16511"/>
    <cellStyle name="Dollar (zero dec) 2" xfId="16512"/>
    <cellStyle name="Dollar (zero dec) 2 2" xfId="16513"/>
    <cellStyle name="Dollar (zero dec) 20" xfId="16514"/>
    <cellStyle name="Dollar (zero dec) 21" xfId="16515"/>
    <cellStyle name="Dollar (zero dec) 22" xfId="16516"/>
    <cellStyle name="Dollar (zero dec) 23" xfId="16517"/>
    <cellStyle name="Dollar (zero dec) 24" xfId="16518"/>
    <cellStyle name="Dollar (zero dec) 25" xfId="16519"/>
    <cellStyle name="Dollar (zero dec) 26" xfId="16520"/>
    <cellStyle name="Dollar (zero dec) 27" xfId="16521"/>
    <cellStyle name="Dollar (zero dec) 28" xfId="16522"/>
    <cellStyle name="Dollar (zero dec) 29" xfId="16523"/>
    <cellStyle name="Dollar (zero dec) 3" xfId="16524"/>
    <cellStyle name="Dollar (zero dec) 3 10" xfId="16525"/>
    <cellStyle name="Dollar (zero dec) 3 11" xfId="16526"/>
    <cellStyle name="Dollar (zero dec) 3 12" xfId="16527"/>
    <cellStyle name="Dollar (zero dec) 3 13" xfId="16528"/>
    <cellStyle name="Dollar (zero dec) 3 14" xfId="16529"/>
    <cellStyle name="Dollar (zero dec) 3 15" xfId="16530"/>
    <cellStyle name="Dollar (zero dec) 3 16" xfId="16531"/>
    <cellStyle name="Dollar (zero dec) 3 2" xfId="16532"/>
    <cellStyle name="Dollar (zero dec) 3 3" xfId="16533"/>
    <cellStyle name="Dollar (zero dec) 3 4" xfId="16534"/>
    <cellStyle name="Dollar (zero dec) 3 5" xfId="16535"/>
    <cellStyle name="Dollar (zero dec) 3 6" xfId="16536"/>
    <cellStyle name="Dollar (zero dec) 3 7" xfId="16537"/>
    <cellStyle name="Dollar (zero dec) 3 8" xfId="16538"/>
    <cellStyle name="Dollar (zero dec) 3 9" xfId="16539"/>
    <cellStyle name="Dollar (zero dec) 30" xfId="16540"/>
    <cellStyle name="Dollar (zero dec) 31" xfId="16541"/>
    <cellStyle name="Dollar (zero dec) 32" xfId="16542"/>
    <cellStyle name="Dollar (zero dec) 33" xfId="16543"/>
    <cellStyle name="Dollar (zero dec) 34" xfId="16544"/>
    <cellStyle name="Dollar (zero dec) 35" xfId="16545"/>
    <cellStyle name="Dollar (zero dec) 36" xfId="16546"/>
    <cellStyle name="Dollar (zero dec) 37" xfId="16547"/>
    <cellStyle name="Dollar (zero dec) 38" xfId="16548"/>
    <cellStyle name="Dollar (zero dec) 39" xfId="16549"/>
    <cellStyle name="Dollar (zero dec) 4" xfId="16550"/>
    <cellStyle name="Dollar (zero dec) 40" xfId="16551"/>
    <cellStyle name="Dollar (zero dec) 41" xfId="16552"/>
    <cellStyle name="Dollar (zero dec) 5" xfId="16553"/>
    <cellStyle name="Dollar (zero dec) 6" xfId="16554"/>
    <cellStyle name="Dollar (zero dec) 7" xfId="16555"/>
    <cellStyle name="Dollar (zero dec) 8" xfId="16556"/>
    <cellStyle name="Dollar (zero dec) 9" xfId="16557"/>
    <cellStyle name="Dollar1" xfId="16558"/>
    <cellStyle name="Dollar1Blue" xfId="16559"/>
    <cellStyle name="Dollar2" xfId="16560"/>
    <cellStyle name="Dollars" xfId="16561"/>
    <cellStyle name="Dollars []" xfId="16562"/>
    <cellStyle name="Dollars_Abengoa - 9-Year Amortization" xfId="16563"/>
    <cellStyle name="Dotted Line" xfId="16564"/>
    <cellStyle name="Double Accounting" xfId="16565"/>
    <cellStyle name="DoubleOnly" xfId="16566"/>
    <cellStyle name="Draw lines around data in range" xfId="16567"/>
    <cellStyle name="Draw shadow and lines within range" xfId="16568"/>
    <cellStyle name="Drilldown" xfId="16569"/>
    <cellStyle name="Drilldown 10" xfId="16570"/>
    <cellStyle name="Drilldown 2" xfId="16571"/>
    <cellStyle name="Drilldown 3" xfId="16572"/>
    <cellStyle name="Drilldown 4" xfId="16573"/>
    <cellStyle name="Drilldown 5" xfId="16574"/>
    <cellStyle name="Drilldown 6" xfId="16575"/>
    <cellStyle name="Drilldown 7" xfId="16576"/>
    <cellStyle name="Drilldown 8" xfId="16577"/>
    <cellStyle name="Drilldown 9" xfId="16578"/>
    <cellStyle name="Drilldown_BS_June Proj" xfId="16579"/>
    <cellStyle name="e - Style2" xfId="16580"/>
    <cellStyle name="ed - Style6" xfId="16581"/>
    <cellStyle name="Emphasis 1" xfId="16582"/>
    <cellStyle name="Emphasis 2" xfId="16583"/>
    <cellStyle name="Emphasis 3" xfId="16584"/>
    <cellStyle name="Encabez1" xfId="16585"/>
    <cellStyle name="Encabez2" xfId="16586"/>
    <cellStyle name="Encabezado" xfId="16587"/>
    <cellStyle name="Encabezado 1" xfId="16588"/>
    <cellStyle name="Encabezado 2" xfId="16589"/>
    <cellStyle name="Encabezado 2 2" xfId="16590"/>
    <cellStyle name="Encabezado 2 3" xfId="16591"/>
    <cellStyle name="Encabezado 2_Comverse 2004 Income Tax Review Wkbk 02 03" xfId="16592"/>
    <cellStyle name="Encabezado 4" xfId="16593"/>
    <cellStyle name="Ênfase1" xfId="16594"/>
    <cellStyle name="Ênfase2" xfId="16595"/>
    <cellStyle name="Ênfase3" xfId="16596"/>
    <cellStyle name="Ênfase4" xfId="16597"/>
    <cellStyle name="Ênfase5" xfId="16598"/>
    <cellStyle name="Ênfase6" xfId="16599"/>
    <cellStyle name="Énfasis1" xfId="16600"/>
    <cellStyle name="Énfasis2" xfId="16601"/>
    <cellStyle name="Énfasis3" xfId="16602"/>
    <cellStyle name="Énfasis4" xfId="16603"/>
    <cellStyle name="Énfasis5" xfId="16604"/>
    <cellStyle name="Énfasis6" xfId="16605"/>
    <cellStyle name="Enlarge title text, yellow on blue" xfId="16606"/>
    <cellStyle name="Enter Currency (0)" xfId="16607"/>
    <cellStyle name="Enter Currency (0) 10" xfId="16608"/>
    <cellStyle name="Enter Currency (0) 11" xfId="16609"/>
    <cellStyle name="Enter Currency (0) 12" xfId="16610"/>
    <cellStyle name="Enter Currency (0) 13" xfId="16611"/>
    <cellStyle name="Enter Currency (0) 14" xfId="16612"/>
    <cellStyle name="Enter Currency (0) 15" xfId="16613"/>
    <cellStyle name="Enter Currency (0) 16" xfId="16614"/>
    <cellStyle name="Enter Currency (0) 17" xfId="16615"/>
    <cellStyle name="Enter Currency (0) 18" xfId="16616"/>
    <cellStyle name="Enter Currency (0) 19" xfId="16617"/>
    <cellStyle name="Enter Currency (0) 2" xfId="16618"/>
    <cellStyle name="Enter Currency (0) 2 2" xfId="16619"/>
    <cellStyle name="Enter Currency (0) 20" xfId="16620"/>
    <cellStyle name="Enter Currency (0) 21" xfId="16621"/>
    <cellStyle name="Enter Currency (0) 22" xfId="16622"/>
    <cellStyle name="Enter Currency (0) 23" xfId="16623"/>
    <cellStyle name="Enter Currency (0) 24" xfId="16624"/>
    <cellStyle name="Enter Currency (0) 25" xfId="16625"/>
    <cellStyle name="Enter Currency (0) 26" xfId="16626"/>
    <cellStyle name="Enter Currency (0) 27" xfId="16627"/>
    <cellStyle name="Enter Currency (0) 28" xfId="16628"/>
    <cellStyle name="Enter Currency (0) 29" xfId="16629"/>
    <cellStyle name="Enter Currency (0) 3" xfId="16630"/>
    <cellStyle name="Enter Currency (0) 3 10" xfId="16631"/>
    <cellStyle name="Enter Currency (0) 3 11" xfId="16632"/>
    <cellStyle name="Enter Currency (0) 3 12" xfId="16633"/>
    <cellStyle name="Enter Currency (0) 3 13" xfId="16634"/>
    <cellStyle name="Enter Currency (0) 3 14" xfId="16635"/>
    <cellStyle name="Enter Currency (0) 3 15" xfId="16636"/>
    <cellStyle name="Enter Currency (0) 3 16" xfId="16637"/>
    <cellStyle name="Enter Currency (0) 3 2" xfId="16638"/>
    <cellStyle name="Enter Currency (0) 3 3" xfId="16639"/>
    <cellStyle name="Enter Currency (0) 3 4" xfId="16640"/>
    <cellStyle name="Enter Currency (0) 3 5" xfId="16641"/>
    <cellStyle name="Enter Currency (0) 3 6" xfId="16642"/>
    <cellStyle name="Enter Currency (0) 3 7" xfId="16643"/>
    <cellStyle name="Enter Currency (0) 3 8" xfId="16644"/>
    <cellStyle name="Enter Currency (0) 3 9" xfId="16645"/>
    <cellStyle name="Enter Currency (0) 30" xfId="16646"/>
    <cellStyle name="Enter Currency (0) 31" xfId="16647"/>
    <cellStyle name="Enter Currency (0) 32" xfId="16648"/>
    <cellStyle name="Enter Currency (0) 33" xfId="16649"/>
    <cellStyle name="Enter Currency (0) 34" xfId="16650"/>
    <cellStyle name="Enter Currency (0) 35" xfId="16651"/>
    <cellStyle name="Enter Currency (0) 36" xfId="16652"/>
    <cellStyle name="Enter Currency (0) 37" xfId="16653"/>
    <cellStyle name="Enter Currency (0) 38" xfId="16654"/>
    <cellStyle name="Enter Currency (0) 39" xfId="16655"/>
    <cellStyle name="Enter Currency (0) 4" xfId="16656"/>
    <cellStyle name="Enter Currency (0) 40" xfId="16657"/>
    <cellStyle name="Enter Currency (0) 41" xfId="16658"/>
    <cellStyle name="Enter Currency (0) 5" xfId="16659"/>
    <cellStyle name="Enter Currency (0) 6" xfId="16660"/>
    <cellStyle name="Enter Currency (0) 7" xfId="16661"/>
    <cellStyle name="Enter Currency (0) 8" xfId="16662"/>
    <cellStyle name="Enter Currency (0) 9" xfId="16663"/>
    <cellStyle name="Enter Currency (2)" xfId="16664"/>
    <cellStyle name="Enter Currency (2) 10" xfId="16665"/>
    <cellStyle name="Enter Currency (2) 11" xfId="16666"/>
    <cellStyle name="Enter Currency (2) 12" xfId="16667"/>
    <cellStyle name="Enter Currency (2) 13" xfId="16668"/>
    <cellStyle name="Enter Currency (2) 14" xfId="16669"/>
    <cellStyle name="Enter Currency (2) 15" xfId="16670"/>
    <cellStyle name="Enter Currency (2) 16" xfId="16671"/>
    <cellStyle name="Enter Currency (2) 17" xfId="16672"/>
    <cellStyle name="Enter Currency (2) 18" xfId="16673"/>
    <cellStyle name="Enter Currency (2) 19" xfId="16674"/>
    <cellStyle name="Enter Currency (2) 2" xfId="16675"/>
    <cellStyle name="Enter Currency (2) 2 2" xfId="16676"/>
    <cellStyle name="Enter Currency (2) 20" xfId="16677"/>
    <cellStyle name="Enter Currency (2) 21" xfId="16678"/>
    <cellStyle name="Enter Currency (2) 22" xfId="16679"/>
    <cellStyle name="Enter Currency (2) 23" xfId="16680"/>
    <cellStyle name="Enter Currency (2) 24" xfId="16681"/>
    <cellStyle name="Enter Currency (2) 25" xfId="16682"/>
    <cellStyle name="Enter Currency (2) 26" xfId="16683"/>
    <cellStyle name="Enter Currency (2) 27" xfId="16684"/>
    <cellStyle name="Enter Currency (2) 28" xfId="16685"/>
    <cellStyle name="Enter Currency (2) 29" xfId="16686"/>
    <cellStyle name="Enter Currency (2) 3" xfId="16687"/>
    <cellStyle name="Enter Currency (2) 3 10" xfId="16688"/>
    <cellStyle name="Enter Currency (2) 3 11" xfId="16689"/>
    <cellStyle name="Enter Currency (2) 3 12" xfId="16690"/>
    <cellStyle name="Enter Currency (2) 3 13" xfId="16691"/>
    <cellStyle name="Enter Currency (2) 3 14" xfId="16692"/>
    <cellStyle name="Enter Currency (2) 3 15" xfId="16693"/>
    <cellStyle name="Enter Currency (2) 3 16" xfId="16694"/>
    <cellStyle name="Enter Currency (2) 3 2" xfId="16695"/>
    <cellStyle name="Enter Currency (2) 3 3" xfId="16696"/>
    <cellStyle name="Enter Currency (2) 3 4" xfId="16697"/>
    <cellStyle name="Enter Currency (2) 3 5" xfId="16698"/>
    <cellStyle name="Enter Currency (2) 3 6" xfId="16699"/>
    <cellStyle name="Enter Currency (2) 3 7" xfId="16700"/>
    <cellStyle name="Enter Currency (2) 3 8" xfId="16701"/>
    <cellStyle name="Enter Currency (2) 3 9" xfId="16702"/>
    <cellStyle name="Enter Currency (2) 30" xfId="16703"/>
    <cellStyle name="Enter Currency (2) 31" xfId="16704"/>
    <cellStyle name="Enter Currency (2) 32" xfId="16705"/>
    <cellStyle name="Enter Currency (2) 33" xfId="16706"/>
    <cellStyle name="Enter Currency (2) 34" xfId="16707"/>
    <cellStyle name="Enter Currency (2) 35" xfId="16708"/>
    <cellStyle name="Enter Currency (2) 36" xfId="16709"/>
    <cellStyle name="Enter Currency (2) 37" xfId="16710"/>
    <cellStyle name="Enter Currency (2) 38" xfId="16711"/>
    <cellStyle name="Enter Currency (2) 39" xfId="16712"/>
    <cellStyle name="Enter Currency (2) 4" xfId="16713"/>
    <cellStyle name="Enter Currency (2) 40" xfId="16714"/>
    <cellStyle name="Enter Currency (2) 41" xfId="16715"/>
    <cellStyle name="Enter Currency (2) 5" xfId="16716"/>
    <cellStyle name="Enter Currency (2) 6" xfId="16717"/>
    <cellStyle name="Enter Currency (2) 7" xfId="16718"/>
    <cellStyle name="Enter Currency (2) 8" xfId="16719"/>
    <cellStyle name="Enter Currency (2) 9" xfId="16720"/>
    <cellStyle name="Enter Units (0)" xfId="16721"/>
    <cellStyle name="Enter Units (0) 10" xfId="16722"/>
    <cellStyle name="Enter Units (0) 11" xfId="16723"/>
    <cellStyle name="Enter Units (0) 12" xfId="16724"/>
    <cellStyle name="Enter Units (0) 13" xfId="16725"/>
    <cellStyle name="Enter Units (0) 14" xfId="16726"/>
    <cellStyle name="Enter Units (0) 15" xfId="16727"/>
    <cellStyle name="Enter Units (0) 16" xfId="16728"/>
    <cellStyle name="Enter Units (0) 17" xfId="16729"/>
    <cellStyle name="Enter Units (0) 18" xfId="16730"/>
    <cellStyle name="Enter Units (0) 19" xfId="16731"/>
    <cellStyle name="Enter Units (0) 2" xfId="16732"/>
    <cellStyle name="Enter Units (0) 2 2" xfId="16733"/>
    <cellStyle name="Enter Units (0) 20" xfId="16734"/>
    <cellStyle name="Enter Units (0) 21" xfId="16735"/>
    <cellStyle name="Enter Units (0) 22" xfId="16736"/>
    <cellStyle name="Enter Units (0) 23" xfId="16737"/>
    <cellStyle name="Enter Units (0) 24" xfId="16738"/>
    <cellStyle name="Enter Units (0) 25" xfId="16739"/>
    <cellStyle name="Enter Units (0) 26" xfId="16740"/>
    <cellStyle name="Enter Units (0) 27" xfId="16741"/>
    <cellStyle name="Enter Units (0) 28" xfId="16742"/>
    <cellStyle name="Enter Units (0) 29" xfId="16743"/>
    <cellStyle name="Enter Units (0) 3" xfId="16744"/>
    <cellStyle name="Enter Units (0) 3 10" xfId="16745"/>
    <cellStyle name="Enter Units (0) 3 11" xfId="16746"/>
    <cellStyle name="Enter Units (0) 3 12" xfId="16747"/>
    <cellStyle name="Enter Units (0) 3 13" xfId="16748"/>
    <cellStyle name="Enter Units (0) 3 14" xfId="16749"/>
    <cellStyle name="Enter Units (0) 3 15" xfId="16750"/>
    <cellStyle name="Enter Units (0) 3 16" xfId="16751"/>
    <cellStyle name="Enter Units (0) 3 2" xfId="16752"/>
    <cellStyle name="Enter Units (0) 3 3" xfId="16753"/>
    <cellStyle name="Enter Units (0) 3 4" xfId="16754"/>
    <cellStyle name="Enter Units (0) 3 5" xfId="16755"/>
    <cellStyle name="Enter Units (0) 3 6" xfId="16756"/>
    <cellStyle name="Enter Units (0) 3 7" xfId="16757"/>
    <cellStyle name="Enter Units (0) 3 8" xfId="16758"/>
    <cellStyle name="Enter Units (0) 3 9" xfId="16759"/>
    <cellStyle name="Enter Units (0) 30" xfId="16760"/>
    <cellStyle name="Enter Units (0) 31" xfId="16761"/>
    <cellStyle name="Enter Units (0) 32" xfId="16762"/>
    <cellStyle name="Enter Units (0) 33" xfId="16763"/>
    <cellStyle name="Enter Units (0) 34" xfId="16764"/>
    <cellStyle name="Enter Units (0) 35" xfId="16765"/>
    <cellStyle name="Enter Units (0) 36" xfId="16766"/>
    <cellStyle name="Enter Units (0) 37" xfId="16767"/>
    <cellStyle name="Enter Units (0) 38" xfId="16768"/>
    <cellStyle name="Enter Units (0) 39" xfId="16769"/>
    <cellStyle name="Enter Units (0) 4" xfId="16770"/>
    <cellStyle name="Enter Units (0) 40" xfId="16771"/>
    <cellStyle name="Enter Units (0) 41" xfId="16772"/>
    <cellStyle name="Enter Units (0) 5" xfId="16773"/>
    <cellStyle name="Enter Units (0) 6" xfId="16774"/>
    <cellStyle name="Enter Units (0) 7" xfId="16775"/>
    <cellStyle name="Enter Units (0) 8" xfId="16776"/>
    <cellStyle name="Enter Units (0) 9" xfId="16777"/>
    <cellStyle name="Enter Units (1)" xfId="16778"/>
    <cellStyle name="Enter Units (1) 10" xfId="16779"/>
    <cellStyle name="Enter Units (1) 11" xfId="16780"/>
    <cellStyle name="Enter Units (1) 12" xfId="16781"/>
    <cellStyle name="Enter Units (1) 13" xfId="16782"/>
    <cellStyle name="Enter Units (1) 14" xfId="16783"/>
    <cellStyle name="Enter Units (1) 15" xfId="16784"/>
    <cellStyle name="Enter Units (1) 16" xfId="16785"/>
    <cellStyle name="Enter Units (1) 17" xfId="16786"/>
    <cellStyle name="Enter Units (1) 18" xfId="16787"/>
    <cellStyle name="Enter Units (1) 19" xfId="16788"/>
    <cellStyle name="Enter Units (1) 2" xfId="16789"/>
    <cellStyle name="Enter Units (1) 2 2" xfId="16790"/>
    <cellStyle name="Enter Units (1) 20" xfId="16791"/>
    <cellStyle name="Enter Units (1) 21" xfId="16792"/>
    <cellStyle name="Enter Units (1) 22" xfId="16793"/>
    <cellStyle name="Enter Units (1) 23" xfId="16794"/>
    <cellStyle name="Enter Units (1) 24" xfId="16795"/>
    <cellStyle name="Enter Units (1) 25" xfId="16796"/>
    <cellStyle name="Enter Units (1) 26" xfId="16797"/>
    <cellStyle name="Enter Units (1) 27" xfId="16798"/>
    <cellStyle name="Enter Units (1) 28" xfId="16799"/>
    <cellStyle name="Enter Units (1) 29" xfId="16800"/>
    <cellStyle name="Enter Units (1) 3" xfId="16801"/>
    <cellStyle name="Enter Units (1) 3 10" xfId="16802"/>
    <cellStyle name="Enter Units (1) 3 11" xfId="16803"/>
    <cellStyle name="Enter Units (1) 3 12" xfId="16804"/>
    <cellStyle name="Enter Units (1) 3 13" xfId="16805"/>
    <cellStyle name="Enter Units (1) 3 14" xfId="16806"/>
    <cellStyle name="Enter Units (1) 3 15" xfId="16807"/>
    <cellStyle name="Enter Units (1) 3 16" xfId="16808"/>
    <cellStyle name="Enter Units (1) 3 2" xfId="16809"/>
    <cellStyle name="Enter Units (1) 3 3" xfId="16810"/>
    <cellStyle name="Enter Units (1) 3 4" xfId="16811"/>
    <cellStyle name="Enter Units (1) 3 5" xfId="16812"/>
    <cellStyle name="Enter Units (1) 3 6" xfId="16813"/>
    <cellStyle name="Enter Units (1) 3 7" xfId="16814"/>
    <cellStyle name="Enter Units (1) 3 8" xfId="16815"/>
    <cellStyle name="Enter Units (1) 3 9" xfId="16816"/>
    <cellStyle name="Enter Units (1) 30" xfId="16817"/>
    <cellStyle name="Enter Units (1) 31" xfId="16818"/>
    <cellStyle name="Enter Units (1) 32" xfId="16819"/>
    <cellStyle name="Enter Units (1) 33" xfId="16820"/>
    <cellStyle name="Enter Units (1) 34" xfId="16821"/>
    <cellStyle name="Enter Units (1) 35" xfId="16822"/>
    <cellStyle name="Enter Units (1) 36" xfId="16823"/>
    <cellStyle name="Enter Units (1) 37" xfId="16824"/>
    <cellStyle name="Enter Units (1) 38" xfId="16825"/>
    <cellStyle name="Enter Units (1) 39" xfId="16826"/>
    <cellStyle name="Enter Units (1) 4" xfId="16827"/>
    <cellStyle name="Enter Units (1) 40" xfId="16828"/>
    <cellStyle name="Enter Units (1) 41" xfId="16829"/>
    <cellStyle name="Enter Units (1) 5" xfId="16830"/>
    <cellStyle name="Enter Units (1) 6" xfId="16831"/>
    <cellStyle name="Enter Units (1) 7" xfId="16832"/>
    <cellStyle name="Enter Units (1) 8" xfId="16833"/>
    <cellStyle name="Enter Units (1) 9" xfId="16834"/>
    <cellStyle name="Enter Units (2)" xfId="16835"/>
    <cellStyle name="Enter Units (2) 10" xfId="16836"/>
    <cellStyle name="Enter Units (2) 11" xfId="16837"/>
    <cellStyle name="Enter Units (2) 12" xfId="16838"/>
    <cellStyle name="Enter Units (2) 13" xfId="16839"/>
    <cellStyle name="Enter Units (2) 14" xfId="16840"/>
    <cellStyle name="Enter Units (2) 15" xfId="16841"/>
    <cellStyle name="Enter Units (2) 16" xfId="16842"/>
    <cellStyle name="Enter Units (2) 17" xfId="16843"/>
    <cellStyle name="Enter Units (2) 18" xfId="16844"/>
    <cellStyle name="Enter Units (2) 19" xfId="16845"/>
    <cellStyle name="Enter Units (2) 2" xfId="16846"/>
    <cellStyle name="Enter Units (2) 2 2" xfId="16847"/>
    <cellStyle name="Enter Units (2) 20" xfId="16848"/>
    <cellStyle name="Enter Units (2) 21" xfId="16849"/>
    <cellStyle name="Enter Units (2) 22" xfId="16850"/>
    <cellStyle name="Enter Units (2) 23" xfId="16851"/>
    <cellStyle name="Enter Units (2) 24" xfId="16852"/>
    <cellStyle name="Enter Units (2) 25" xfId="16853"/>
    <cellStyle name="Enter Units (2) 26" xfId="16854"/>
    <cellStyle name="Enter Units (2) 27" xfId="16855"/>
    <cellStyle name="Enter Units (2) 28" xfId="16856"/>
    <cellStyle name="Enter Units (2) 29" xfId="16857"/>
    <cellStyle name="Enter Units (2) 3" xfId="16858"/>
    <cellStyle name="Enter Units (2) 3 10" xfId="16859"/>
    <cellStyle name="Enter Units (2) 3 11" xfId="16860"/>
    <cellStyle name="Enter Units (2) 3 12" xfId="16861"/>
    <cellStyle name="Enter Units (2) 3 13" xfId="16862"/>
    <cellStyle name="Enter Units (2) 3 14" xfId="16863"/>
    <cellStyle name="Enter Units (2) 3 15" xfId="16864"/>
    <cellStyle name="Enter Units (2) 3 16" xfId="16865"/>
    <cellStyle name="Enter Units (2) 3 2" xfId="16866"/>
    <cellStyle name="Enter Units (2) 3 3" xfId="16867"/>
    <cellStyle name="Enter Units (2) 3 4" xfId="16868"/>
    <cellStyle name="Enter Units (2) 3 5" xfId="16869"/>
    <cellStyle name="Enter Units (2) 3 6" xfId="16870"/>
    <cellStyle name="Enter Units (2) 3 7" xfId="16871"/>
    <cellStyle name="Enter Units (2) 3 8" xfId="16872"/>
    <cellStyle name="Enter Units (2) 3 9" xfId="16873"/>
    <cellStyle name="Enter Units (2) 30" xfId="16874"/>
    <cellStyle name="Enter Units (2) 31" xfId="16875"/>
    <cellStyle name="Enter Units (2) 32" xfId="16876"/>
    <cellStyle name="Enter Units (2) 33" xfId="16877"/>
    <cellStyle name="Enter Units (2) 34" xfId="16878"/>
    <cellStyle name="Enter Units (2) 35" xfId="16879"/>
    <cellStyle name="Enter Units (2) 36" xfId="16880"/>
    <cellStyle name="Enter Units (2) 37" xfId="16881"/>
    <cellStyle name="Enter Units (2) 38" xfId="16882"/>
    <cellStyle name="Enter Units (2) 39" xfId="16883"/>
    <cellStyle name="Enter Units (2) 4" xfId="16884"/>
    <cellStyle name="Enter Units (2) 40" xfId="16885"/>
    <cellStyle name="Enter Units (2) 41" xfId="16886"/>
    <cellStyle name="Enter Units (2) 5" xfId="16887"/>
    <cellStyle name="Enter Units (2) 6" xfId="16888"/>
    <cellStyle name="Enter Units (2) 7" xfId="16889"/>
    <cellStyle name="Enter Units (2) 8" xfId="16890"/>
    <cellStyle name="Enter Units (2) 9" xfId="16891"/>
    <cellStyle name="Entered" xfId="16892"/>
    <cellStyle name="Entered 10" xfId="16893"/>
    <cellStyle name="Entered 11" xfId="16894"/>
    <cellStyle name="Entered 12" xfId="16895"/>
    <cellStyle name="Entered 13" xfId="16896"/>
    <cellStyle name="Entered 2" xfId="16897"/>
    <cellStyle name="Entered 2 10" xfId="16898"/>
    <cellStyle name="Entered 2 11" xfId="16899"/>
    <cellStyle name="Entered 2 12" xfId="16900"/>
    <cellStyle name="Entered 2 2" xfId="16901"/>
    <cellStyle name="Entered 2 3" xfId="16902"/>
    <cellStyle name="Entered 2 4" xfId="16903"/>
    <cellStyle name="Entered 2 5" xfId="16904"/>
    <cellStyle name="Entered 2 6" xfId="16905"/>
    <cellStyle name="Entered 2 7" xfId="16906"/>
    <cellStyle name="Entered 2 8" xfId="16907"/>
    <cellStyle name="Entered 2 9" xfId="16908"/>
    <cellStyle name="Entered 2_CED 2011 5-year forecast" xfId="16909"/>
    <cellStyle name="Entered 3" xfId="16910"/>
    <cellStyle name="Entered 3 2" xfId="16911"/>
    <cellStyle name="Entered 4" xfId="16912"/>
    <cellStyle name="Entered 5" xfId="16913"/>
    <cellStyle name="Entered 6" xfId="16914"/>
    <cellStyle name="Entered 7" xfId="16915"/>
    <cellStyle name="Entered 8" xfId="16916"/>
    <cellStyle name="Entered 9" xfId="16917"/>
    <cellStyle name="Entered_LOB FOR CFR JUNE 10" xfId="16918"/>
    <cellStyle name="Entrada" xfId="16919"/>
    <cellStyle name="Entrée" xfId="16920"/>
    <cellStyle name="Escalation" xfId="16921"/>
    <cellStyle name="Euro" xfId="16922"/>
    <cellStyle name="Euro 10" xfId="16923"/>
    <cellStyle name="Euro 11" xfId="16924"/>
    <cellStyle name="Euro 12" xfId="16925"/>
    <cellStyle name="Euro 13" xfId="16926"/>
    <cellStyle name="Euro 14" xfId="16927"/>
    <cellStyle name="Euro 15" xfId="16928"/>
    <cellStyle name="Euro 16" xfId="16929"/>
    <cellStyle name="Euro 17" xfId="16930"/>
    <cellStyle name="Euro 18" xfId="16931"/>
    <cellStyle name="Euro 19" xfId="16932"/>
    <cellStyle name="Euro 2" xfId="16933"/>
    <cellStyle name="Euro 2 2" xfId="16934"/>
    <cellStyle name="Euro 20" xfId="16935"/>
    <cellStyle name="Euro 21" xfId="16936"/>
    <cellStyle name="Euro 22" xfId="16937"/>
    <cellStyle name="Euro 23" xfId="16938"/>
    <cellStyle name="Euro 24" xfId="16939"/>
    <cellStyle name="Euro 25" xfId="16940"/>
    <cellStyle name="Euro 26" xfId="16941"/>
    <cellStyle name="Euro 27" xfId="16942"/>
    <cellStyle name="Euro 28" xfId="16943"/>
    <cellStyle name="Euro 29" xfId="16944"/>
    <cellStyle name="Euro 3" xfId="16945"/>
    <cellStyle name="Euro 3 10" xfId="16946"/>
    <cellStyle name="Euro 3 11" xfId="16947"/>
    <cellStyle name="Euro 3 12" xfId="16948"/>
    <cellStyle name="Euro 3 13" xfId="16949"/>
    <cellStyle name="Euro 3 14" xfId="16950"/>
    <cellStyle name="Euro 3 15" xfId="16951"/>
    <cellStyle name="Euro 3 16" xfId="16952"/>
    <cellStyle name="Euro 3 2" xfId="16953"/>
    <cellStyle name="Euro 3 3" xfId="16954"/>
    <cellStyle name="Euro 3 4" xfId="16955"/>
    <cellStyle name="Euro 3 5" xfId="16956"/>
    <cellStyle name="Euro 3 6" xfId="16957"/>
    <cellStyle name="Euro 3 7" xfId="16958"/>
    <cellStyle name="Euro 3 8" xfId="16959"/>
    <cellStyle name="Euro 3 9" xfId="16960"/>
    <cellStyle name="Euro 30" xfId="16961"/>
    <cellStyle name="Euro 31" xfId="16962"/>
    <cellStyle name="Euro 32" xfId="16963"/>
    <cellStyle name="Euro 33" xfId="16964"/>
    <cellStyle name="Euro 34" xfId="16965"/>
    <cellStyle name="Euro 35" xfId="16966"/>
    <cellStyle name="Euro 36" xfId="16967"/>
    <cellStyle name="Euro 37" xfId="16968"/>
    <cellStyle name="Euro 38" xfId="16969"/>
    <cellStyle name="Euro 39" xfId="16970"/>
    <cellStyle name="Euro 4" xfId="16971"/>
    <cellStyle name="Euro 40" xfId="16972"/>
    <cellStyle name="Euro 41" xfId="16973"/>
    <cellStyle name="Euro 42" xfId="16974"/>
    <cellStyle name="Euro 5" xfId="16975"/>
    <cellStyle name="Euro 6" xfId="16976"/>
    <cellStyle name="Euro 7" xfId="16977"/>
    <cellStyle name="Euro 8" xfId="16978"/>
    <cellStyle name="Euro 9" xfId="16979"/>
    <cellStyle name="Euro_Comverse Portugal_ATP Account Details_FYE 2004-2008_(March10_09)" xfId="16980"/>
    <cellStyle name="Explanatory Text 10" xfId="16981"/>
    <cellStyle name="Explanatory Text 10 2" xfId="16982"/>
    <cellStyle name="Explanatory Text 10 3" xfId="16983"/>
    <cellStyle name="Explanatory Text 10 4" xfId="16984"/>
    <cellStyle name="Explanatory Text 11" xfId="16985"/>
    <cellStyle name="Explanatory Text 11 2" xfId="16986"/>
    <cellStyle name="Explanatory Text 11 3" xfId="16987"/>
    <cellStyle name="Explanatory Text 11 4" xfId="16988"/>
    <cellStyle name="Explanatory Text 12" xfId="16989"/>
    <cellStyle name="Explanatory Text 12 2" xfId="16990"/>
    <cellStyle name="Explanatory Text 12 3" xfId="16991"/>
    <cellStyle name="Explanatory Text 12 4" xfId="16992"/>
    <cellStyle name="Explanatory Text 13" xfId="16993"/>
    <cellStyle name="Explanatory Text 14" xfId="16994"/>
    <cellStyle name="Explanatory Text 15" xfId="16995"/>
    <cellStyle name="Explanatory Text 16" xfId="16996"/>
    <cellStyle name="Explanatory Text 17" xfId="16997"/>
    <cellStyle name="Explanatory Text 18" xfId="16998"/>
    <cellStyle name="Explanatory Text 19" xfId="16999"/>
    <cellStyle name="Explanatory Text 2" xfId="17000"/>
    <cellStyle name="Explanatory Text 2 10" xfId="17001"/>
    <cellStyle name="Explanatory Text 2 11" xfId="17002"/>
    <cellStyle name="Explanatory Text 2 12" xfId="17003"/>
    <cellStyle name="Explanatory Text 2 13" xfId="17004"/>
    <cellStyle name="Explanatory Text 2 2" xfId="17005"/>
    <cellStyle name="Explanatory Text 2 2 2" xfId="17006"/>
    <cellStyle name="Explanatory Text 2 3" xfId="17007"/>
    <cellStyle name="Explanatory Text 2 3 2" xfId="17008"/>
    <cellStyle name="Explanatory Text 2 4" xfId="17009"/>
    <cellStyle name="Explanatory Text 2 4 2" xfId="17010"/>
    <cellStyle name="Explanatory Text 2 5" xfId="17011"/>
    <cellStyle name="Explanatory Text 2 5 2" xfId="17012"/>
    <cellStyle name="Explanatory Text 2 6" xfId="17013"/>
    <cellStyle name="Explanatory Text 2 7" xfId="17014"/>
    <cellStyle name="Explanatory Text 2 8" xfId="17015"/>
    <cellStyle name="Explanatory Text 2 9" xfId="17016"/>
    <cellStyle name="Explanatory Text 20" xfId="17017"/>
    <cellStyle name="Explanatory Text 3" xfId="17018"/>
    <cellStyle name="Explanatory Text 3 10" xfId="17019"/>
    <cellStyle name="Explanatory Text 3 11" xfId="17020"/>
    <cellStyle name="Explanatory Text 3 12" xfId="17021"/>
    <cellStyle name="Explanatory Text 3 13" xfId="17022"/>
    <cellStyle name="Explanatory Text 3 2" xfId="17023"/>
    <cellStyle name="Explanatory Text 3 2 2" xfId="17024"/>
    <cellStyle name="Explanatory Text 3 3" xfId="17025"/>
    <cellStyle name="Explanatory Text 3 3 2" xfId="17026"/>
    <cellStyle name="Explanatory Text 3 4" xfId="17027"/>
    <cellStyle name="Explanatory Text 3 4 2" xfId="17028"/>
    <cellStyle name="Explanatory Text 3 5" xfId="17029"/>
    <cellStyle name="Explanatory Text 3 5 2" xfId="17030"/>
    <cellStyle name="Explanatory Text 3 6" xfId="17031"/>
    <cellStyle name="Explanatory Text 3 7" xfId="17032"/>
    <cellStyle name="Explanatory Text 3 8" xfId="17033"/>
    <cellStyle name="Explanatory Text 3 9" xfId="17034"/>
    <cellStyle name="Explanatory Text 4" xfId="17035"/>
    <cellStyle name="Explanatory Text 4 2" xfId="17036"/>
    <cellStyle name="Explanatory Text 4 2 2" xfId="17037"/>
    <cellStyle name="Explanatory Text 4 3" xfId="17038"/>
    <cellStyle name="Explanatory Text 4 3 2" xfId="17039"/>
    <cellStyle name="Explanatory Text 4 4" xfId="17040"/>
    <cellStyle name="Explanatory Text 4 4 2" xfId="17041"/>
    <cellStyle name="Explanatory Text 4 5" xfId="17042"/>
    <cellStyle name="Explanatory Text 4 5 2" xfId="17043"/>
    <cellStyle name="Explanatory Text 4 6" xfId="17044"/>
    <cellStyle name="Explanatory Text 5" xfId="17045"/>
    <cellStyle name="Explanatory Text 5 2" xfId="17046"/>
    <cellStyle name="Explanatory Text 5 3" xfId="17047"/>
    <cellStyle name="Explanatory Text 5 4" xfId="17048"/>
    <cellStyle name="Explanatory Text 6" xfId="17049"/>
    <cellStyle name="Explanatory Text 6 2" xfId="17050"/>
    <cellStyle name="Explanatory Text 6 3" xfId="17051"/>
    <cellStyle name="Explanatory Text 6 4" xfId="17052"/>
    <cellStyle name="Explanatory Text 7" xfId="17053"/>
    <cellStyle name="Explanatory Text 7 2" xfId="17054"/>
    <cellStyle name="Explanatory Text 7 3" xfId="17055"/>
    <cellStyle name="Explanatory Text 7 4" xfId="17056"/>
    <cellStyle name="Explanatory Text 8" xfId="17057"/>
    <cellStyle name="Explanatory Text 8 2" xfId="17058"/>
    <cellStyle name="Explanatory Text 8 3" xfId="17059"/>
    <cellStyle name="Explanatory Text 8 4" xfId="17060"/>
    <cellStyle name="Explanatory Text 9" xfId="17061"/>
    <cellStyle name="Explanatory Text 9 2" xfId="17062"/>
    <cellStyle name="Explanatory Text 9 3" xfId="17063"/>
    <cellStyle name="Explanatory Text 9 4" xfId="17064"/>
    <cellStyle name="ExtRef_Date" xfId="17065"/>
    <cellStyle name="F2" xfId="17066"/>
    <cellStyle name="F3" xfId="17067"/>
    <cellStyle name="F4" xfId="17068"/>
    <cellStyle name="F5" xfId="17069"/>
    <cellStyle name="F6" xfId="17070"/>
    <cellStyle name="F7" xfId="17071"/>
    <cellStyle name="F8" xfId="17072"/>
    <cellStyle name="Factor" xfId="17073"/>
    <cellStyle name="Fecha" xfId="17074"/>
    <cellStyle name="Fechas" xfId="17075"/>
    <cellStyle name="Fijo" xfId="17076"/>
    <cellStyle name="Financial year" xfId="17077"/>
    <cellStyle name="Financial year (short)" xfId="17078"/>
    <cellStyle name="Financial year 10" xfId="17079"/>
    <cellStyle name="Financial year 11" xfId="17080"/>
    <cellStyle name="Financial year 12" xfId="17081"/>
    <cellStyle name="Financial year 13" xfId="17082"/>
    <cellStyle name="Financial year 14" xfId="17083"/>
    <cellStyle name="Financial year 15" xfId="17084"/>
    <cellStyle name="Financial year 16" xfId="17085"/>
    <cellStyle name="Financial year 17" xfId="17086"/>
    <cellStyle name="Financial year 18" xfId="17087"/>
    <cellStyle name="Financial year 19" xfId="17088"/>
    <cellStyle name="Financial year 2" xfId="17089"/>
    <cellStyle name="Financial year 2 2" xfId="17090"/>
    <cellStyle name="Financial year 20" xfId="17091"/>
    <cellStyle name="Financial year 21" xfId="17092"/>
    <cellStyle name="Financial year 22" xfId="17093"/>
    <cellStyle name="Financial year 23" xfId="17094"/>
    <cellStyle name="Financial year 24" xfId="17095"/>
    <cellStyle name="Financial year 25" xfId="17096"/>
    <cellStyle name="Financial year 26" xfId="17097"/>
    <cellStyle name="Financial year 27" xfId="17098"/>
    <cellStyle name="Financial year 28" xfId="17099"/>
    <cellStyle name="Financial year 29" xfId="17100"/>
    <cellStyle name="Financial year 3" xfId="17101"/>
    <cellStyle name="Financial year 3 10" xfId="17102"/>
    <cellStyle name="Financial year 3 11" xfId="17103"/>
    <cellStyle name="Financial year 3 12" xfId="17104"/>
    <cellStyle name="Financial year 3 13" xfId="17105"/>
    <cellStyle name="Financial year 3 14" xfId="17106"/>
    <cellStyle name="Financial year 3 15" xfId="17107"/>
    <cellStyle name="Financial year 3 16" xfId="17108"/>
    <cellStyle name="Financial year 3 2" xfId="17109"/>
    <cellStyle name="Financial year 3 3" xfId="17110"/>
    <cellStyle name="Financial year 3 4" xfId="17111"/>
    <cellStyle name="Financial year 3 5" xfId="17112"/>
    <cellStyle name="Financial year 3 6" xfId="17113"/>
    <cellStyle name="Financial year 3 7" xfId="17114"/>
    <cellStyle name="Financial year 3 8" xfId="17115"/>
    <cellStyle name="Financial year 3 9" xfId="17116"/>
    <cellStyle name="Financial year 30" xfId="17117"/>
    <cellStyle name="Financial year 31" xfId="17118"/>
    <cellStyle name="Financial year 32" xfId="17119"/>
    <cellStyle name="Financial year 33" xfId="17120"/>
    <cellStyle name="Financial year 34" xfId="17121"/>
    <cellStyle name="Financial year 35" xfId="17122"/>
    <cellStyle name="Financial year 36" xfId="17123"/>
    <cellStyle name="Financial year 37" xfId="17124"/>
    <cellStyle name="Financial year 38" xfId="17125"/>
    <cellStyle name="Financial year 39" xfId="17126"/>
    <cellStyle name="Financial year 4" xfId="17127"/>
    <cellStyle name="Financial year 40" xfId="17128"/>
    <cellStyle name="Financial year 41" xfId="17129"/>
    <cellStyle name="Financial year 5" xfId="17130"/>
    <cellStyle name="Financial year 6" xfId="17131"/>
    <cellStyle name="Financial year 7" xfId="17132"/>
    <cellStyle name="Financial year 8" xfId="17133"/>
    <cellStyle name="Financial year 9" xfId="17134"/>
    <cellStyle name="Financial year_sheet" xfId="17135"/>
    <cellStyle name="Financiero" xfId="17136"/>
    <cellStyle name="FinClose" xfId="17137"/>
    <cellStyle name="Fixed" xfId="17138"/>
    <cellStyle name="Fixed [0]" xfId="17139"/>
    <cellStyle name="Fixed 10" xfId="17140"/>
    <cellStyle name="Fixed 11" xfId="17141"/>
    <cellStyle name="Fixed 12" xfId="17142"/>
    <cellStyle name="Fixed 13" xfId="17143"/>
    <cellStyle name="Fixed 14" xfId="17144"/>
    <cellStyle name="Fixed 15" xfId="17145"/>
    <cellStyle name="Fixed 16" xfId="17146"/>
    <cellStyle name="Fixed 17" xfId="17147"/>
    <cellStyle name="Fixed 18" xfId="17148"/>
    <cellStyle name="Fixed 19" xfId="17149"/>
    <cellStyle name="Fixed 2" xfId="17150"/>
    <cellStyle name="Fixed 2 2" xfId="17151"/>
    <cellStyle name="Fixed 20" xfId="17152"/>
    <cellStyle name="Fixed 21" xfId="17153"/>
    <cellStyle name="Fixed 22" xfId="17154"/>
    <cellStyle name="Fixed 23" xfId="17155"/>
    <cellStyle name="Fixed 24" xfId="17156"/>
    <cellStyle name="Fixed 25" xfId="17157"/>
    <cellStyle name="Fixed 26" xfId="17158"/>
    <cellStyle name="Fixed 27" xfId="17159"/>
    <cellStyle name="Fixed 28" xfId="17160"/>
    <cellStyle name="Fixed 29" xfId="17161"/>
    <cellStyle name="Fixed 3" xfId="17162"/>
    <cellStyle name="Fixed 3 10" xfId="17163"/>
    <cellStyle name="Fixed 3 11" xfId="17164"/>
    <cellStyle name="Fixed 3 12" xfId="17165"/>
    <cellStyle name="Fixed 3 13" xfId="17166"/>
    <cellStyle name="Fixed 3 14" xfId="17167"/>
    <cellStyle name="Fixed 3 15" xfId="17168"/>
    <cellStyle name="Fixed 3 16" xfId="17169"/>
    <cellStyle name="Fixed 3 2" xfId="17170"/>
    <cellStyle name="Fixed 3 3" xfId="17171"/>
    <cellStyle name="Fixed 3 4" xfId="17172"/>
    <cellStyle name="Fixed 3 5" xfId="17173"/>
    <cellStyle name="Fixed 3 6" xfId="17174"/>
    <cellStyle name="Fixed 3 7" xfId="17175"/>
    <cellStyle name="Fixed 3 8" xfId="17176"/>
    <cellStyle name="Fixed 3 9" xfId="17177"/>
    <cellStyle name="Fixed 30" xfId="17178"/>
    <cellStyle name="Fixed 31" xfId="17179"/>
    <cellStyle name="Fixed 32" xfId="17180"/>
    <cellStyle name="Fixed 33" xfId="17181"/>
    <cellStyle name="Fixed 34" xfId="17182"/>
    <cellStyle name="Fixed 35" xfId="17183"/>
    <cellStyle name="Fixed 36" xfId="17184"/>
    <cellStyle name="Fixed 37" xfId="17185"/>
    <cellStyle name="Fixed 38" xfId="17186"/>
    <cellStyle name="Fixed 39" xfId="17187"/>
    <cellStyle name="Fixed 4" xfId="17188"/>
    <cellStyle name="Fixed 40" xfId="17189"/>
    <cellStyle name="Fixed 41" xfId="17190"/>
    <cellStyle name="Fixed 42" xfId="17191"/>
    <cellStyle name="Fixed 43" xfId="17192"/>
    <cellStyle name="Fixed 44" xfId="17193"/>
    <cellStyle name="Fixed 5" xfId="17194"/>
    <cellStyle name="Fixed 6" xfId="17195"/>
    <cellStyle name="Fixed 7" xfId="17196"/>
    <cellStyle name="Fixed 8" xfId="17197"/>
    <cellStyle name="Fixed 9" xfId="17198"/>
    <cellStyle name="Fixed_Abengoa - 9-Year Amortization" xfId="17199"/>
    <cellStyle name="Fixed3" xfId="17200"/>
    <cellStyle name="Fixed3 - Style3" xfId="17201"/>
    <cellStyle name="Fixed4 - Style4" xfId="17202"/>
    <cellStyle name="Fixlong" xfId="17203"/>
    <cellStyle name="fmt.Background" xfId="17204"/>
    <cellStyle name="fmt.background.dtl" xfId="17205"/>
    <cellStyle name="fmt.background.dtl.prt" xfId="17206"/>
    <cellStyle name="fmt.background.dtl.prt 2" xfId="17207"/>
    <cellStyle name="fmt.background.dtl.prt 2 2" xfId="17208"/>
    <cellStyle name="fmt.background.dtl.prt 3" xfId="17209"/>
    <cellStyle name="fmt.background.dtl.prt_Comverse 2004 Income Tax Review Wkbk 02 03" xfId="17210"/>
    <cellStyle name="fmt.background.dtl_Apport &amp; Look-through" xfId="17211"/>
    <cellStyle name="fmt.Background.exp" xfId="17212"/>
    <cellStyle name="fmt.Background.exp.prt" xfId="17213"/>
    <cellStyle name="fmt.Background.exp.prt 2" xfId="17214"/>
    <cellStyle name="fmt.Background.exp.prt 2 2" xfId="17215"/>
    <cellStyle name="fmt.Background.exp.prt 3" xfId="17216"/>
    <cellStyle name="fmt.Background.exp_mInKeyCode" xfId="17217"/>
    <cellStyle name="fmt.Background.mth" xfId="17218"/>
    <cellStyle name="fmt.Background.mth 2" xfId="17219"/>
    <cellStyle name="fmt.Background.mth 2 2" xfId="17220"/>
    <cellStyle name="fmt.Background.mth 3" xfId="17221"/>
    <cellStyle name="fmt.Background.mth.prt" xfId="17222"/>
    <cellStyle name="fmt.Background.mth.prt 2" xfId="17223"/>
    <cellStyle name="fmt.Background.mth.prt 2 2" xfId="17224"/>
    <cellStyle name="fmt.Background.mth.prt 3" xfId="17225"/>
    <cellStyle name="fmt.Background.mth_Comverse 2004 Income Tax Review Wkbk 02 03" xfId="17226"/>
    <cellStyle name="fmt.Background.prt" xfId="17227"/>
    <cellStyle name="fmt.background.tot" xfId="17228"/>
    <cellStyle name="fmt.background.tot.prt" xfId="17229"/>
    <cellStyle name="fmt.background.tot.prt 2" xfId="17230"/>
    <cellStyle name="fmt.background.tot.prt 2 2" xfId="17231"/>
    <cellStyle name="fmt.background.tot.prt 3" xfId="17232"/>
    <cellStyle name="fmt.background.tot.prt_Comverse 2004 Income Tax Review Wkbk 02 03" xfId="17233"/>
    <cellStyle name="fmt.background.tot_Apport &amp; Look-through" xfId="17234"/>
    <cellStyle name="fmt.background2.dtl" xfId="17235"/>
    <cellStyle name="fmt.Band" xfId="17236"/>
    <cellStyle name="fmt.Band.prt" xfId="17237"/>
    <cellStyle name="fmt.Band.prt 2" xfId="17238"/>
    <cellStyle name="fmt.Band.prt 2 2" xfId="17239"/>
    <cellStyle name="fmt.Band.prt 3" xfId="17240"/>
    <cellStyle name="fmt.Band.prt_Comverse 2004 Income Tax Review Wkbk 02 03" xfId="17241"/>
    <cellStyle name="fmt.BasketTemplate" xfId="17242"/>
    <cellStyle name="fmt.BasketTemplate.prt" xfId="17243"/>
    <cellStyle name="fmt.BasketTemplate.prt 2" xfId="17244"/>
    <cellStyle name="fmt.BasketTemplate.prt 2 2" xfId="17245"/>
    <cellStyle name="fmt.BasketTemplate.prt 3" xfId="17246"/>
    <cellStyle name="fmt.BasketTemplate.prt_Comverse 2004 Income Tax Review Wkbk 02 03" xfId="17247"/>
    <cellStyle name="fmt.CFWDHeading" xfId="17248"/>
    <cellStyle name="fmt.CFWDHeading.prt" xfId="17249"/>
    <cellStyle name="fmt.CFWDHeading.prt 2" xfId="17250"/>
    <cellStyle name="fmt.CFWDHeading.prt 2 2" xfId="17251"/>
    <cellStyle name="fmt.CFWDHeading.prt 3" xfId="17252"/>
    <cellStyle name="fmt.CFWDHeading.prt_Comverse 2004 Income Tax Review Wkbk 02 03" xfId="17253"/>
    <cellStyle name="fmt.ColHeadCenter" xfId="17254"/>
    <cellStyle name="fmt.ColHeadings" xfId="17255"/>
    <cellStyle name="fmt.ColHeadings.prt" xfId="17256"/>
    <cellStyle name="fmt.ColHeadLeft" xfId="17257"/>
    <cellStyle name="fmt.DeadCell" xfId="17258"/>
    <cellStyle name="fmt.DeadCell 10" xfId="17259"/>
    <cellStyle name="fmt.DeadCell 11" xfId="17260"/>
    <cellStyle name="fmt.DeadCell 12" xfId="17261"/>
    <cellStyle name="fmt.DeadCell 13" xfId="17262"/>
    <cellStyle name="fmt.DeadCell 14" xfId="17263"/>
    <cellStyle name="fmt.DeadCell 15" xfId="17264"/>
    <cellStyle name="fmt.DeadCell 16" xfId="17265"/>
    <cellStyle name="fmt.DeadCell 17" xfId="17266"/>
    <cellStyle name="fmt.DeadCell 18" xfId="17267"/>
    <cellStyle name="fmt.DeadCell 19" xfId="17268"/>
    <cellStyle name="fmt.DeadCell 2" xfId="17269"/>
    <cellStyle name="fmt.DeadCell 2 2" xfId="17270"/>
    <cellStyle name="fmt.DeadCell 20" xfId="17271"/>
    <cellStyle name="fmt.DeadCell 21" xfId="17272"/>
    <cellStyle name="fmt.DeadCell 22" xfId="17273"/>
    <cellStyle name="fmt.DeadCell 23" xfId="17274"/>
    <cellStyle name="fmt.DeadCell 24" xfId="17275"/>
    <cellStyle name="fmt.DeadCell 25" xfId="17276"/>
    <cellStyle name="fmt.DeadCell 26" xfId="17277"/>
    <cellStyle name="fmt.DeadCell 27" xfId="17278"/>
    <cellStyle name="fmt.DeadCell 28" xfId="17279"/>
    <cellStyle name="fmt.DeadCell 29" xfId="17280"/>
    <cellStyle name="fmt.DeadCell 3" xfId="17281"/>
    <cellStyle name="fmt.DeadCell 3 10" xfId="17282"/>
    <cellStyle name="fmt.DeadCell 3 11" xfId="17283"/>
    <cellStyle name="fmt.DeadCell 3 12" xfId="17284"/>
    <cellStyle name="fmt.DeadCell 3 13" xfId="17285"/>
    <cellStyle name="fmt.DeadCell 3 14" xfId="17286"/>
    <cellStyle name="fmt.DeadCell 3 15" xfId="17287"/>
    <cellStyle name="fmt.DeadCell 3 16" xfId="17288"/>
    <cellStyle name="fmt.DeadCell 3 2" xfId="17289"/>
    <cellStyle name="fmt.DeadCell 3 3" xfId="17290"/>
    <cellStyle name="fmt.DeadCell 3 4" xfId="17291"/>
    <cellStyle name="fmt.DeadCell 3 5" xfId="17292"/>
    <cellStyle name="fmt.DeadCell 3 6" xfId="17293"/>
    <cellStyle name="fmt.DeadCell 3 7" xfId="17294"/>
    <cellStyle name="fmt.DeadCell 3 8" xfId="17295"/>
    <cellStyle name="fmt.DeadCell 3 9" xfId="17296"/>
    <cellStyle name="fmt.DeadCell 30" xfId="17297"/>
    <cellStyle name="fmt.DeadCell 31" xfId="17298"/>
    <cellStyle name="fmt.DeadCell 32" xfId="17299"/>
    <cellStyle name="fmt.DeadCell 33" xfId="17300"/>
    <cellStyle name="fmt.DeadCell 34" xfId="17301"/>
    <cellStyle name="fmt.DeadCell 35" xfId="17302"/>
    <cellStyle name="fmt.DeadCell 36" xfId="17303"/>
    <cellStyle name="fmt.DeadCell 37" xfId="17304"/>
    <cellStyle name="fmt.DeadCell 38" xfId="17305"/>
    <cellStyle name="fmt.DeadCell 39" xfId="17306"/>
    <cellStyle name="fmt.DeadCell 4" xfId="17307"/>
    <cellStyle name="fmt.DeadCell 40" xfId="17308"/>
    <cellStyle name="fmt.DeadCell 41" xfId="17309"/>
    <cellStyle name="fmt.DeadCell 5" xfId="17310"/>
    <cellStyle name="fmt.DeadCell 6" xfId="17311"/>
    <cellStyle name="fmt.DeadCell 7" xfId="17312"/>
    <cellStyle name="fmt.DeadCell 8" xfId="17313"/>
    <cellStyle name="fmt.DeadCell 9" xfId="17314"/>
    <cellStyle name="fmt.DeadCell.prt" xfId="17315"/>
    <cellStyle name="fmt.DeadCell.prt 2" xfId="17316"/>
    <cellStyle name="fmt.DeadCell.prt 2 2" xfId="17317"/>
    <cellStyle name="fmt.DeadCell.prt 3" xfId="17318"/>
    <cellStyle name="fmt.DeadCell.prt_Comverse 2004 Income Tax Review Wkbk 02 03" xfId="17319"/>
    <cellStyle name="fmt.DeadCell_Apport &amp; Look-through" xfId="17320"/>
    <cellStyle name="fmt.DetailRow" xfId="17321"/>
    <cellStyle name="fmt.DetailRow.prt" xfId="17322"/>
    <cellStyle name="fmt.DetailRow.prt 2" xfId="17323"/>
    <cellStyle name="fmt.DetailRow.prt 2 2" xfId="17324"/>
    <cellStyle name="fmt.DetailRow.prt 3" xfId="17325"/>
    <cellStyle name="fmt.DetailRow.prt_Comverse 2004 Income Tax Review Wkbk 02 03" xfId="17326"/>
    <cellStyle name="fmt.Display" xfId="17327"/>
    <cellStyle name="fmt.Display.det" xfId="17328"/>
    <cellStyle name="fmt.Display_Apport &amp; Look-through" xfId="17329"/>
    <cellStyle name="fmt.DoubleUnderline" xfId="17330"/>
    <cellStyle name="fmt.DoubleUnderline$" xfId="17331"/>
    <cellStyle name="fmt.DoubleUnderline%" xfId="17332"/>
    <cellStyle name="fmt.DoubleUnderline%2" xfId="17333"/>
    <cellStyle name="fmt.DoubleUnderline%4" xfId="17334"/>
    <cellStyle name="fmt.InpSumRow" xfId="17335"/>
    <cellStyle name="fmt.InpSumRow.prt" xfId="17336"/>
    <cellStyle name="fmt.InpSumRow.prt 2" xfId="17337"/>
    <cellStyle name="fmt.InpSumRow.prt 2 2" xfId="17338"/>
    <cellStyle name="fmt.InpSumRow.prt 3" xfId="17339"/>
    <cellStyle name="fmt.InputCr" xfId="17340"/>
    <cellStyle name="fmt.InputCr 10" xfId="17341"/>
    <cellStyle name="fmt.InputCr 11" xfId="17342"/>
    <cellStyle name="fmt.InputCr 12" xfId="17343"/>
    <cellStyle name="fmt.InputCr 13" xfId="17344"/>
    <cellStyle name="fmt.InputCr 14" xfId="17345"/>
    <cellStyle name="fmt.InputCr 15" xfId="17346"/>
    <cellStyle name="fmt.InputCr 16" xfId="17347"/>
    <cellStyle name="fmt.InputCr 17" xfId="17348"/>
    <cellStyle name="fmt.InputCr 18" xfId="17349"/>
    <cellStyle name="fmt.InputCr 19" xfId="17350"/>
    <cellStyle name="fmt.InputCr 2" xfId="17351"/>
    <cellStyle name="fmt.InputCr 2 2" xfId="17352"/>
    <cellStyle name="fmt.InputCr 20" xfId="17353"/>
    <cellStyle name="fmt.InputCr 21" xfId="17354"/>
    <cellStyle name="fmt.InputCr 22" xfId="17355"/>
    <cellStyle name="fmt.InputCr 23" xfId="17356"/>
    <cellStyle name="fmt.InputCr 24" xfId="17357"/>
    <cellStyle name="fmt.InputCr 25" xfId="17358"/>
    <cellStyle name="fmt.InputCr 26" xfId="17359"/>
    <cellStyle name="fmt.InputCr 27" xfId="17360"/>
    <cellStyle name="fmt.InputCr 28" xfId="17361"/>
    <cellStyle name="fmt.InputCr 29" xfId="17362"/>
    <cellStyle name="fmt.InputCr 3" xfId="17363"/>
    <cellStyle name="fmt.InputCr 3 10" xfId="17364"/>
    <cellStyle name="fmt.InputCr 3 11" xfId="17365"/>
    <cellStyle name="fmt.InputCr 3 12" xfId="17366"/>
    <cellStyle name="fmt.InputCr 3 13" xfId="17367"/>
    <cellStyle name="fmt.InputCr 3 14" xfId="17368"/>
    <cellStyle name="fmt.InputCr 3 15" xfId="17369"/>
    <cellStyle name="fmt.InputCr 3 16" xfId="17370"/>
    <cellStyle name="fmt.InputCr 3 2" xfId="17371"/>
    <cellStyle name="fmt.InputCr 3 3" xfId="17372"/>
    <cellStyle name="fmt.InputCr 3 4" xfId="17373"/>
    <cellStyle name="fmt.InputCr 3 5" xfId="17374"/>
    <cellStyle name="fmt.InputCr 3 6" xfId="17375"/>
    <cellStyle name="fmt.InputCr 3 7" xfId="17376"/>
    <cellStyle name="fmt.InputCr 3 8" xfId="17377"/>
    <cellStyle name="fmt.InputCr 3 9" xfId="17378"/>
    <cellStyle name="fmt.InputCr 30" xfId="17379"/>
    <cellStyle name="fmt.InputCr 31" xfId="17380"/>
    <cellStyle name="fmt.InputCr 32" xfId="17381"/>
    <cellStyle name="fmt.InputCr 33" xfId="17382"/>
    <cellStyle name="fmt.InputCr 34" xfId="17383"/>
    <cellStyle name="fmt.InputCr 35" xfId="17384"/>
    <cellStyle name="fmt.InputCr 36" xfId="17385"/>
    <cellStyle name="fmt.InputCr 37" xfId="17386"/>
    <cellStyle name="fmt.InputCr 38" xfId="17387"/>
    <cellStyle name="fmt.InputCr 39" xfId="17388"/>
    <cellStyle name="fmt.InputCr 4" xfId="17389"/>
    <cellStyle name="fmt.InputCr 40" xfId="17390"/>
    <cellStyle name="fmt.InputCr 41" xfId="17391"/>
    <cellStyle name="fmt.InputCr 5" xfId="17392"/>
    <cellStyle name="fmt.InputCr 6" xfId="17393"/>
    <cellStyle name="fmt.InputCr 7" xfId="17394"/>
    <cellStyle name="fmt.InputCr 8" xfId="17395"/>
    <cellStyle name="fmt.InputCr 9" xfId="17396"/>
    <cellStyle name="fmt.InputCr.prt" xfId="17397"/>
    <cellStyle name="fmt.InputCr.prt 2" xfId="17398"/>
    <cellStyle name="fmt.InputCr.prt 2 2" xfId="17399"/>
    <cellStyle name="fmt.InputCr.prt 3" xfId="17400"/>
    <cellStyle name="fmt.InputCr.prt_Comverse 2004 Income Tax Review Wkbk 02 03" xfId="17401"/>
    <cellStyle name="fmt.InputDisplay" xfId="17402"/>
    <cellStyle name="fmt.InputDisplay.prt" xfId="17403"/>
    <cellStyle name="fmt.InputDisplay.prt 2" xfId="17404"/>
    <cellStyle name="fmt.InputDisplay.prt 2 2" xfId="17405"/>
    <cellStyle name="fmt.InputDisplay.prt 3" xfId="17406"/>
    <cellStyle name="fmt.InputDisplay_mInKeyCode" xfId="17407"/>
    <cellStyle name="fmt.InputDr" xfId="17408"/>
    <cellStyle name="fmt.InputDr 10" xfId="17409"/>
    <cellStyle name="fmt.InputDr 11" xfId="17410"/>
    <cellStyle name="fmt.InputDr 12" xfId="17411"/>
    <cellStyle name="fmt.InputDr 13" xfId="17412"/>
    <cellStyle name="fmt.InputDr 14" xfId="17413"/>
    <cellStyle name="fmt.InputDr 15" xfId="17414"/>
    <cellStyle name="fmt.InputDr 16" xfId="17415"/>
    <cellStyle name="fmt.InputDr 17" xfId="17416"/>
    <cellStyle name="fmt.InputDr 18" xfId="17417"/>
    <cellStyle name="fmt.InputDr 19" xfId="17418"/>
    <cellStyle name="fmt.InputDr 2" xfId="17419"/>
    <cellStyle name="fmt.InputDr 2 2" xfId="17420"/>
    <cellStyle name="fmt.InputDr 20" xfId="17421"/>
    <cellStyle name="fmt.InputDr 21" xfId="17422"/>
    <cellStyle name="fmt.InputDr 22" xfId="17423"/>
    <cellStyle name="fmt.InputDr 23" xfId="17424"/>
    <cellStyle name="fmt.InputDr 24" xfId="17425"/>
    <cellStyle name="fmt.InputDr 25" xfId="17426"/>
    <cellStyle name="fmt.InputDr 26" xfId="17427"/>
    <cellStyle name="fmt.InputDr 27" xfId="17428"/>
    <cellStyle name="fmt.InputDr 28" xfId="17429"/>
    <cellStyle name="fmt.InputDr 29" xfId="17430"/>
    <cellStyle name="fmt.InputDr 3" xfId="17431"/>
    <cellStyle name="fmt.InputDr 3 10" xfId="17432"/>
    <cellStyle name="fmt.InputDr 3 11" xfId="17433"/>
    <cellStyle name="fmt.InputDr 3 12" xfId="17434"/>
    <cellStyle name="fmt.InputDr 3 13" xfId="17435"/>
    <cellStyle name="fmt.InputDr 3 14" xfId="17436"/>
    <cellStyle name="fmt.InputDr 3 15" xfId="17437"/>
    <cellStyle name="fmt.InputDr 3 16" xfId="17438"/>
    <cellStyle name="fmt.InputDr 3 2" xfId="17439"/>
    <cellStyle name="fmt.InputDr 3 3" xfId="17440"/>
    <cellStyle name="fmt.InputDr 3 4" xfId="17441"/>
    <cellStyle name="fmt.InputDr 3 5" xfId="17442"/>
    <cellStyle name="fmt.InputDr 3 6" xfId="17443"/>
    <cellStyle name="fmt.InputDr 3 7" xfId="17444"/>
    <cellStyle name="fmt.InputDr 3 8" xfId="17445"/>
    <cellStyle name="fmt.InputDr 3 9" xfId="17446"/>
    <cellStyle name="fmt.InputDr 30" xfId="17447"/>
    <cellStyle name="fmt.InputDr 31" xfId="17448"/>
    <cellStyle name="fmt.InputDr 32" xfId="17449"/>
    <cellStyle name="fmt.InputDr 33" xfId="17450"/>
    <cellStyle name="fmt.InputDr 34" xfId="17451"/>
    <cellStyle name="fmt.InputDr 35" xfId="17452"/>
    <cellStyle name="fmt.InputDr 36" xfId="17453"/>
    <cellStyle name="fmt.InputDr 37" xfId="17454"/>
    <cellStyle name="fmt.InputDr 38" xfId="17455"/>
    <cellStyle name="fmt.InputDr 39" xfId="17456"/>
    <cellStyle name="fmt.InputDr 4" xfId="17457"/>
    <cellStyle name="fmt.InputDr 40" xfId="17458"/>
    <cellStyle name="fmt.InputDr 41" xfId="17459"/>
    <cellStyle name="fmt.InputDr 5" xfId="17460"/>
    <cellStyle name="fmt.InputDr 6" xfId="17461"/>
    <cellStyle name="fmt.InputDr 7" xfId="17462"/>
    <cellStyle name="fmt.InputDr 8" xfId="17463"/>
    <cellStyle name="fmt.InputDr 9" xfId="17464"/>
    <cellStyle name="fmt.InputDr.prt" xfId="17465"/>
    <cellStyle name="fmt.InputDr.prt 2" xfId="17466"/>
    <cellStyle name="fmt.InputDr.prt 2 2" xfId="17467"/>
    <cellStyle name="fmt.InputDr.prt 3" xfId="17468"/>
    <cellStyle name="fmt.InputDr.prt_Comverse 2004 Income Tax Review Wkbk 02 03" xfId="17469"/>
    <cellStyle name="fmt.InputHeading" xfId="17470"/>
    <cellStyle name="fmt.InputHeading.prt" xfId="17471"/>
    <cellStyle name="fmt.InputHeading_mInKeyCode" xfId="17472"/>
    <cellStyle name="fmt.InputOther" xfId="17473"/>
    <cellStyle name="fmt.InputOther 10" xfId="17474"/>
    <cellStyle name="fmt.InputOther 11" xfId="17475"/>
    <cellStyle name="fmt.InputOther 12" xfId="17476"/>
    <cellStyle name="fmt.InputOther 13" xfId="17477"/>
    <cellStyle name="fmt.InputOther 14" xfId="17478"/>
    <cellStyle name="fmt.InputOther 15" xfId="17479"/>
    <cellStyle name="fmt.InputOther 16" xfId="17480"/>
    <cellStyle name="fmt.InputOther 17" xfId="17481"/>
    <cellStyle name="fmt.InputOther 18" xfId="17482"/>
    <cellStyle name="fmt.InputOther 19" xfId="17483"/>
    <cellStyle name="fmt.InputOther 2" xfId="17484"/>
    <cellStyle name="fmt.InputOther 2 2" xfId="17485"/>
    <cellStyle name="fmt.InputOther 20" xfId="17486"/>
    <cellStyle name="fmt.InputOther 21" xfId="17487"/>
    <cellStyle name="fmt.InputOther 22" xfId="17488"/>
    <cellStyle name="fmt.InputOther 23" xfId="17489"/>
    <cellStyle name="fmt.InputOther 24" xfId="17490"/>
    <cellStyle name="fmt.InputOther 25" xfId="17491"/>
    <cellStyle name="fmt.InputOther 26" xfId="17492"/>
    <cellStyle name="fmt.InputOther 27" xfId="17493"/>
    <cellStyle name="fmt.InputOther 28" xfId="17494"/>
    <cellStyle name="fmt.InputOther 29" xfId="17495"/>
    <cellStyle name="fmt.InputOther 3" xfId="17496"/>
    <cellStyle name="fmt.InputOther 3 10" xfId="17497"/>
    <cellStyle name="fmt.InputOther 3 11" xfId="17498"/>
    <cellStyle name="fmt.InputOther 3 12" xfId="17499"/>
    <cellStyle name="fmt.InputOther 3 13" xfId="17500"/>
    <cellStyle name="fmt.InputOther 3 14" xfId="17501"/>
    <cellStyle name="fmt.InputOther 3 15" xfId="17502"/>
    <cellStyle name="fmt.InputOther 3 16" xfId="17503"/>
    <cellStyle name="fmt.InputOther 3 2" xfId="17504"/>
    <cellStyle name="fmt.InputOther 3 3" xfId="17505"/>
    <cellStyle name="fmt.InputOther 3 4" xfId="17506"/>
    <cellStyle name="fmt.InputOther 3 5" xfId="17507"/>
    <cellStyle name="fmt.InputOther 3 6" xfId="17508"/>
    <cellStyle name="fmt.InputOther 3 7" xfId="17509"/>
    <cellStyle name="fmt.InputOther 3 8" xfId="17510"/>
    <cellStyle name="fmt.InputOther 3 9" xfId="17511"/>
    <cellStyle name="fmt.InputOther 30" xfId="17512"/>
    <cellStyle name="fmt.InputOther 31" xfId="17513"/>
    <cellStyle name="fmt.InputOther 32" xfId="17514"/>
    <cellStyle name="fmt.InputOther 33" xfId="17515"/>
    <cellStyle name="fmt.InputOther 34" xfId="17516"/>
    <cellStyle name="fmt.InputOther 35" xfId="17517"/>
    <cellStyle name="fmt.InputOther 36" xfId="17518"/>
    <cellStyle name="fmt.InputOther 37" xfId="17519"/>
    <cellStyle name="fmt.InputOther 38" xfId="17520"/>
    <cellStyle name="fmt.InputOther 39" xfId="17521"/>
    <cellStyle name="fmt.InputOther 4" xfId="17522"/>
    <cellStyle name="fmt.InputOther 40" xfId="17523"/>
    <cellStyle name="fmt.InputOther 41" xfId="17524"/>
    <cellStyle name="fmt.InputOther 5" xfId="17525"/>
    <cellStyle name="fmt.InputOther 6" xfId="17526"/>
    <cellStyle name="fmt.InputOther 7" xfId="17527"/>
    <cellStyle name="fmt.InputOther 8" xfId="17528"/>
    <cellStyle name="fmt.InputOther 9" xfId="17529"/>
    <cellStyle name="fmt.InputOther.prt" xfId="17530"/>
    <cellStyle name="fmt.InputOther.prt 2" xfId="17531"/>
    <cellStyle name="fmt.InputOther.prt 2 2" xfId="17532"/>
    <cellStyle name="fmt.InputOther.prt 3" xfId="17533"/>
    <cellStyle name="fmt.InputOther.prt_Comverse 2004 Income Tax Review Wkbk 02 03" xfId="17534"/>
    <cellStyle name="fmt.InputRowDesc" xfId="17535"/>
    <cellStyle name="fmt.InputRowDesc.prt" xfId="17536"/>
    <cellStyle name="fmt.InputRowDesc.prt 2" xfId="17537"/>
    <cellStyle name="fmt.InputRowDesc.prt 2 2" xfId="17538"/>
    <cellStyle name="fmt.InputRowDesc.prt 3" xfId="17539"/>
    <cellStyle name="fmt.InputRowDesc.prt_Comverse 2004 Income Tax Review Wkbk 02 03" xfId="17540"/>
    <cellStyle name="fmt.InputRowSubHead1" xfId="17541"/>
    <cellStyle name="fmt.InputRowSubHead1.prt" xfId="17542"/>
    <cellStyle name="fmt.InputRowSubHead1.tot" xfId="17543"/>
    <cellStyle name="fmt.InputRowSubHead1.tot.prt" xfId="17544"/>
    <cellStyle name="fmt.InputRowSubHead2" xfId="17545"/>
    <cellStyle name="fmt.InputRowSubHead2.prt" xfId="17546"/>
    <cellStyle name="fmt.InputRowTotal" xfId="17547"/>
    <cellStyle name="fmt.InputRowTotal.prt" xfId="17548"/>
    <cellStyle name="fmt.InputRowTotal.prt 2" xfId="17549"/>
    <cellStyle name="fmt.InputRowTotal.prt 2 2" xfId="17550"/>
    <cellStyle name="fmt.InputRowTotal.prt 3" xfId="17551"/>
    <cellStyle name="fmt.InputRowTotal.prt_Comverse 2004 Income Tax Review Wkbk 02 03" xfId="17552"/>
    <cellStyle name="fmt.InputTitle" xfId="17553"/>
    <cellStyle name="fmt.InputTitle.prt" xfId="17554"/>
    <cellStyle name="fmt.Ratio%2" xfId="17555"/>
    <cellStyle name="fmt.Report%" xfId="17556"/>
    <cellStyle name="fmt.Report%.prt" xfId="17557"/>
    <cellStyle name="fmt.Report%.prt 2" xfId="17558"/>
    <cellStyle name="fmt.Report%.prt 2 2" xfId="17559"/>
    <cellStyle name="fmt.Report%.prt 3" xfId="17560"/>
    <cellStyle name="fmt.Report%.prt_Comverse 2004 Income Tax Review Wkbk 02 03" xfId="17561"/>
    <cellStyle name="fmt.ReportApptRatio" xfId="17562"/>
    <cellStyle name="fmt.ReportApptRatio.prt" xfId="17563"/>
    <cellStyle name="fmt.ReportApptRatio.prt 2" xfId="17564"/>
    <cellStyle name="fmt.ReportApptRatio.prt 2 2" xfId="17565"/>
    <cellStyle name="fmt.ReportApptRatio.prt 3" xfId="17566"/>
    <cellStyle name="fmt.ReportApptRatio.prt_Comverse 2004 Income Tax Review Wkbk 02 03" xfId="17567"/>
    <cellStyle name="fmt.ReportDisplay" xfId="17568"/>
    <cellStyle name="fmt.ReportDisplay.prt" xfId="17569"/>
    <cellStyle name="fmt.ReportDisplay.prt 2" xfId="17570"/>
    <cellStyle name="fmt.ReportDisplay.prt 2 2" xfId="17571"/>
    <cellStyle name="fmt.ReportDisplay.prt 3" xfId="17572"/>
    <cellStyle name="fmt.ReportDisplay_mInKeyCode" xfId="17573"/>
    <cellStyle name="fmt.ReportFX" xfId="17574"/>
    <cellStyle name="fmt.ReportFX.prt" xfId="17575"/>
    <cellStyle name="fmt.ReportFX.prt 2" xfId="17576"/>
    <cellStyle name="fmt.ReportFX.prt 2 2" xfId="17577"/>
    <cellStyle name="fmt.ReportFX.prt 3" xfId="17578"/>
    <cellStyle name="fmt.ReportFX.prt_Comverse 2004 Income Tax Review Wkbk 02 03" xfId="17579"/>
    <cellStyle name="fmt.ReportHeading" xfId="17580"/>
    <cellStyle name="fmt.ReportHeading.prt" xfId="17581"/>
    <cellStyle name="fmt.ReportHeading_mHelp" xfId="17582"/>
    <cellStyle name="fmt.ReportSubHead1" xfId="17583"/>
    <cellStyle name="fmt.ReportSubHead1.prt" xfId="17584"/>
    <cellStyle name="fmt.ReportSubHead2" xfId="17585"/>
    <cellStyle name="fmt.ReportSubHead2.prt" xfId="17586"/>
    <cellStyle name="fmt.ReportSubHeading" xfId="17587"/>
    <cellStyle name="fmt.ReportSubHeading 2" xfId="17588"/>
    <cellStyle name="fmt.ReportSubHeading 3" xfId="17589"/>
    <cellStyle name="fmt.ReportSubHeading.prt" xfId="17590"/>
    <cellStyle name="fmt.ReportSubHeading.prt 2" xfId="17591"/>
    <cellStyle name="fmt.ReportSubHeading.prt 2 2" xfId="17592"/>
    <cellStyle name="fmt.ReportSubHeading.prt 3" xfId="17593"/>
    <cellStyle name="fmt.ReportSubHeading.prt_Comverse 2004 Income Tax Review Wkbk 02 03" xfId="17594"/>
    <cellStyle name="fmt.ReportSubHeading_Comverse 2004 Income Tax Review Wkbk 02 03" xfId="17595"/>
    <cellStyle name="fmt.ReportSubtotal" xfId="17596"/>
    <cellStyle name="fmt.ReportSubtotal$" xfId="17597"/>
    <cellStyle name="fmt.ReportSubtotal$.prt" xfId="17598"/>
    <cellStyle name="fmt.ReportSubtotal$.prt 2" xfId="17599"/>
    <cellStyle name="fmt.ReportSubtotal$.prt 2 2" xfId="17600"/>
    <cellStyle name="fmt.ReportSubtotal$.prt 3" xfId="17601"/>
    <cellStyle name="fmt.ReportSubtotal$.prt_Comverse 2004 Income Tax Review Wkbk 02 03" xfId="17602"/>
    <cellStyle name="fmt.ReportSubtotal.prt" xfId="17603"/>
    <cellStyle name="fmt.ReportTotal" xfId="17604"/>
    <cellStyle name="fmt.ReportTotal$" xfId="17605"/>
    <cellStyle name="fmt.ReportTotal$.prt" xfId="17606"/>
    <cellStyle name="fmt.ReportTotal.prt" xfId="17607"/>
    <cellStyle name="fmt.ReportUS$" xfId="17608"/>
    <cellStyle name="fmt.ReportUS$.prt" xfId="17609"/>
    <cellStyle name="fmt.ReportUS$.prt 2" xfId="17610"/>
    <cellStyle name="fmt.ReportUS$.prt 2 2" xfId="17611"/>
    <cellStyle name="fmt.ReportUS$.prt 3" xfId="17612"/>
    <cellStyle name="fmt.ReportUS$.prt_Comverse 2004 Income Tax Review Wkbk 02 03" xfId="17613"/>
    <cellStyle name="fmt.RowHeading" xfId="17614"/>
    <cellStyle name="fmt.RowHeadings" xfId="17615"/>
    <cellStyle name="fmt.RowHeadings.prt" xfId="17616"/>
    <cellStyle name="fmt.SeeDetail" xfId="17617"/>
    <cellStyle name="fmt.SeeDetail.prt" xfId="17618"/>
    <cellStyle name="fmt.SeeDetail.prt 2" xfId="17619"/>
    <cellStyle name="fmt.SeeDetail.prt 2 2" xfId="17620"/>
    <cellStyle name="fmt.SeeDetail.prt 3" xfId="17621"/>
    <cellStyle name="fmt.SeeDetail.prt_Comverse 2004 Income Tax Review Wkbk 02 03" xfId="17622"/>
    <cellStyle name="fmt.SingleUnderline" xfId="17623"/>
    <cellStyle name="fmt.SingleUnderline 2" xfId="17624"/>
    <cellStyle name="fmt.SingleUnderline$" xfId="17625"/>
    <cellStyle name="fmt.SingleUnderline$ 2" xfId="17626"/>
    <cellStyle name="fmt.SingleUnderline%" xfId="17627"/>
    <cellStyle name="fmt.SingleUnderline% 2" xfId="17628"/>
    <cellStyle name="fmt.SingleUnderline%0" xfId="17629"/>
    <cellStyle name="fmt.SingleUnderline%0 2" xfId="17630"/>
    <cellStyle name="fmt.SingleUnderline%4" xfId="17631"/>
    <cellStyle name="fmt.SingleUnderline%4 2" xfId="17632"/>
    <cellStyle name="fmt.SingleUnderline0" xfId="17633"/>
    <cellStyle name="fmt.SingleUnderline0 2" xfId="17634"/>
    <cellStyle name="fmt.SingleUnderline4" xfId="17635"/>
    <cellStyle name="fmt.SingleUnderline4 2" xfId="17636"/>
    <cellStyle name="Followed Hyperlink 2" xfId="17637"/>
    <cellStyle name="Fon10" xfId="17638"/>
    <cellStyle name="Fon10 2" xfId="17639"/>
    <cellStyle name="Fon10 3" xfId="17640"/>
    <cellStyle name="Fon10_Forecast Template" xfId="17641"/>
    <cellStyle name="Fon10B" xfId="17642"/>
    <cellStyle name="Fon10B 2" xfId="17643"/>
    <cellStyle name="Fon10B 3" xfId="17644"/>
    <cellStyle name="Fon10B_Forecast Template" xfId="17645"/>
    <cellStyle name="Fon12" xfId="17646"/>
    <cellStyle name="Fon12 2" xfId="17647"/>
    <cellStyle name="Fon12B" xfId="17648"/>
    <cellStyle name="Fon12B 2" xfId="17649"/>
    <cellStyle name="Fon12B 3" xfId="17650"/>
    <cellStyle name="Fon12B_Forecast Template" xfId="17651"/>
    <cellStyle name="Fon14" xfId="17652"/>
    <cellStyle name="Fon14 2" xfId="17653"/>
    <cellStyle name="Fon14B" xfId="17654"/>
    <cellStyle name="Fon14B 2" xfId="17655"/>
    <cellStyle name="Fon14B 3" xfId="17656"/>
    <cellStyle name="Fon14B_Forecast Template" xfId="17657"/>
    <cellStyle name="Fon18B" xfId="17658"/>
    <cellStyle name="Fon18B 2" xfId="17659"/>
    <cellStyle name="Fon4" xfId="17660"/>
    <cellStyle name="Fon4 2" xfId="17661"/>
    <cellStyle name="Fon5" xfId="17662"/>
    <cellStyle name="Fon5 2" xfId="17663"/>
    <cellStyle name="Fon6" xfId="17664"/>
    <cellStyle name="Fon6 2" xfId="17665"/>
    <cellStyle name="Fon6B" xfId="17666"/>
    <cellStyle name="Fon6B 2" xfId="17667"/>
    <cellStyle name="Fon7" xfId="17668"/>
    <cellStyle name="Fon7 2" xfId="17669"/>
    <cellStyle name="Fon7 3" xfId="17670"/>
    <cellStyle name="Fon7_Forecast Template" xfId="17671"/>
    <cellStyle name="Fon7B" xfId="17672"/>
    <cellStyle name="Fon7B 2" xfId="17673"/>
    <cellStyle name="Fon8B" xfId="17674"/>
    <cellStyle name="Fon8B 2" xfId="17675"/>
    <cellStyle name="Fon9" xfId="17676"/>
    <cellStyle name="Fon9 2" xfId="17677"/>
    <cellStyle name="Fon9B" xfId="17678"/>
    <cellStyle name="Fon9B 2" xfId="17679"/>
    <cellStyle name="Fon9B 3" xfId="17680"/>
    <cellStyle name="Fon9B_Forecast Template" xfId="17681"/>
    <cellStyle name="FootNote" xfId="17682"/>
    <cellStyle name="Footsub" xfId="17683"/>
    <cellStyle name="Footsub.prt" xfId="17684"/>
    <cellStyle name="Form.Normal" xfId="17685"/>
    <cellStyle name="Form.Normal 2" xfId="17686"/>
    <cellStyle name="Form.Normal 3" xfId="17687"/>
    <cellStyle name="Form.Normal_Comverse 2004 Income Tax Review Wkbk 02 03" xfId="17688"/>
    <cellStyle name="Format a column of totals" xfId="17689"/>
    <cellStyle name="Format a row of totals" xfId="17690"/>
    <cellStyle name="Format text as bold, black on yellow" xfId="17691"/>
    <cellStyle name="Forms" xfId="17692"/>
    <cellStyle name="Forms 2" xfId="17693"/>
    <cellStyle name="Forms 3" xfId="17694"/>
    <cellStyle name="Forms_Comverse 2004 Income Tax Review Wkbk 02 03" xfId="17695"/>
    <cellStyle name="Formula" xfId="17696"/>
    <cellStyle name="free" xfId="17697"/>
    <cellStyle name="From other sheets" xfId="17698"/>
    <cellStyle name="General" xfId="17699"/>
    <cellStyle name="Good 10" xfId="17700"/>
    <cellStyle name="Good 10 2" xfId="17701"/>
    <cellStyle name="Good 10 3" xfId="17702"/>
    <cellStyle name="Good 10 4" xfId="17703"/>
    <cellStyle name="Good 11" xfId="17704"/>
    <cellStyle name="Good 11 2" xfId="17705"/>
    <cellStyle name="Good 11 3" xfId="17706"/>
    <cellStyle name="Good 11 4" xfId="17707"/>
    <cellStyle name="Good 12" xfId="17708"/>
    <cellStyle name="Good 12 2" xfId="17709"/>
    <cellStyle name="Good 12 3" xfId="17710"/>
    <cellStyle name="Good 12 4" xfId="17711"/>
    <cellStyle name="Good 13" xfId="17712"/>
    <cellStyle name="Good 14" xfId="17713"/>
    <cellStyle name="Good 15" xfId="17714"/>
    <cellStyle name="Good 16" xfId="17715"/>
    <cellStyle name="Good 17" xfId="17716"/>
    <cellStyle name="Good 18" xfId="17717"/>
    <cellStyle name="Good 19" xfId="17718"/>
    <cellStyle name="Good 2" xfId="17719"/>
    <cellStyle name="Good 2 10" xfId="17720"/>
    <cellStyle name="Good 2 11" xfId="17721"/>
    <cellStyle name="Good 2 12" xfId="17722"/>
    <cellStyle name="Good 2 13" xfId="17723"/>
    <cellStyle name="Good 2 14" xfId="17724"/>
    <cellStyle name="Good 2 15" xfId="17725"/>
    <cellStyle name="Good 2 16" xfId="17726"/>
    <cellStyle name="Good 2 2" xfId="17727"/>
    <cellStyle name="Good 2 2 2" xfId="17728"/>
    <cellStyle name="Good 2 3" xfId="17729"/>
    <cellStyle name="Good 2 3 2" xfId="17730"/>
    <cellStyle name="Good 2 4" xfId="17731"/>
    <cellStyle name="Good 2 4 2" xfId="17732"/>
    <cellStyle name="Good 2 5" xfId="17733"/>
    <cellStyle name="Good 2 5 2" xfId="17734"/>
    <cellStyle name="Good 2 6" xfId="17735"/>
    <cellStyle name="Good 2 7" xfId="17736"/>
    <cellStyle name="Good 2 8" xfId="17737"/>
    <cellStyle name="Good 2 9" xfId="17738"/>
    <cellStyle name="Good 20" xfId="17739"/>
    <cellStyle name="Good 3" xfId="17740"/>
    <cellStyle name="Good 3 10" xfId="17741"/>
    <cellStyle name="Good 3 11" xfId="17742"/>
    <cellStyle name="Good 3 12" xfId="17743"/>
    <cellStyle name="Good 3 13" xfId="17744"/>
    <cellStyle name="Good 3 14" xfId="17745"/>
    <cellStyle name="Good 3 15" xfId="17746"/>
    <cellStyle name="Good 3 2" xfId="17747"/>
    <cellStyle name="Good 3 2 2" xfId="17748"/>
    <cellStyle name="Good 3 3" xfId="17749"/>
    <cellStyle name="Good 3 3 2" xfId="17750"/>
    <cellStyle name="Good 3 4" xfId="17751"/>
    <cellStyle name="Good 3 4 2" xfId="17752"/>
    <cellStyle name="Good 3 5" xfId="17753"/>
    <cellStyle name="Good 3 5 2" xfId="17754"/>
    <cellStyle name="Good 3 6" xfId="17755"/>
    <cellStyle name="Good 3 7" xfId="17756"/>
    <cellStyle name="Good 3 8" xfId="17757"/>
    <cellStyle name="Good 3 9" xfId="17758"/>
    <cellStyle name="Good 4" xfId="17759"/>
    <cellStyle name="Good 4 2" xfId="17760"/>
    <cellStyle name="Good 4 2 2" xfId="17761"/>
    <cellStyle name="Good 4 3" xfId="17762"/>
    <cellStyle name="Good 4 3 2" xfId="17763"/>
    <cellStyle name="Good 4 4" xfId="17764"/>
    <cellStyle name="Good 4 4 2" xfId="17765"/>
    <cellStyle name="Good 4 5" xfId="17766"/>
    <cellStyle name="Good 4 5 2" xfId="17767"/>
    <cellStyle name="Good 4 6" xfId="17768"/>
    <cellStyle name="Good 5" xfId="17769"/>
    <cellStyle name="Good 5 2" xfId="17770"/>
    <cellStyle name="Good 5 3" xfId="17771"/>
    <cellStyle name="Good 5 4" xfId="17772"/>
    <cellStyle name="Good 6" xfId="17773"/>
    <cellStyle name="Good 6 2" xfId="17774"/>
    <cellStyle name="Good 6 3" xfId="17775"/>
    <cellStyle name="Good 6 4" xfId="17776"/>
    <cellStyle name="Good 7" xfId="17777"/>
    <cellStyle name="Good 7 2" xfId="17778"/>
    <cellStyle name="Good 7 3" xfId="17779"/>
    <cellStyle name="Good 7 4" xfId="17780"/>
    <cellStyle name="Good 8" xfId="17781"/>
    <cellStyle name="Good 8 2" xfId="17782"/>
    <cellStyle name="Good 8 3" xfId="17783"/>
    <cellStyle name="Good 8 4" xfId="17784"/>
    <cellStyle name="Good 9" xfId="17785"/>
    <cellStyle name="Good 9 2" xfId="17786"/>
    <cellStyle name="Good 9 3" xfId="17787"/>
    <cellStyle name="Good 9 4" xfId="17788"/>
    <cellStyle name="GPM_Allocation" xfId="17789"/>
    <cellStyle name="Grey" xfId="17790"/>
    <cellStyle name="Grey 2" xfId="17791"/>
    <cellStyle name="Grey 3" xfId="17792"/>
    <cellStyle name="Grey 4" xfId="17793"/>
    <cellStyle name="Grey 5" xfId="17794"/>
    <cellStyle name="Grey_Comverse 2004 Income Tax Review Wkbk 02 03" xfId="17795"/>
    <cellStyle name="H1" xfId="17796"/>
    <cellStyle name="H2" xfId="17797"/>
    <cellStyle name="Hard Percent" xfId="17798"/>
    <cellStyle name="HEADER" xfId="17799"/>
    <cellStyle name="HEADER 2" xfId="17800"/>
    <cellStyle name="Header1" xfId="17801"/>
    <cellStyle name="Header1 2" xfId="17802"/>
    <cellStyle name="Header2" xfId="17803"/>
    <cellStyle name="Header2 2" xfId="17804"/>
    <cellStyle name="Header2 3" xfId="17805"/>
    <cellStyle name="Heading" xfId="17806"/>
    <cellStyle name="Heading 1 10" xfId="17807"/>
    <cellStyle name="Heading 1 10 2" xfId="17808"/>
    <cellStyle name="Heading 1 10 3" xfId="17809"/>
    <cellStyle name="Heading 1 10 4" xfId="17810"/>
    <cellStyle name="Heading 1 11" xfId="17811"/>
    <cellStyle name="Heading 1 11 2" xfId="17812"/>
    <cellStyle name="Heading 1 11 3" xfId="17813"/>
    <cellStyle name="Heading 1 11 4" xfId="17814"/>
    <cellStyle name="Heading 1 12" xfId="17815"/>
    <cellStyle name="Heading 1 12 2" xfId="17816"/>
    <cellStyle name="Heading 1 12 3" xfId="17817"/>
    <cellStyle name="Heading 1 12 4" xfId="17818"/>
    <cellStyle name="Heading 1 13" xfId="17819"/>
    <cellStyle name="Heading 1 13 2" xfId="17820"/>
    <cellStyle name="Heading 1 14" xfId="17821"/>
    <cellStyle name="Heading 1 15" xfId="17822"/>
    <cellStyle name="Heading 1 15 2" xfId="17823"/>
    <cellStyle name="Heading 1 16" xfId="17824"/>
    <cellStyle name="Heading 1 17" xfId="17825"/>
    <cellStyle name="Heading 1 18" xfId="17826"/>
    <cellStyle name="Heading 1 19" xfId="17827"/>
    <cellStyle name="Heading 1 2" xfId="17828"/>
    <cellStyle name="Heading 1 2 10" xfId="17829"/>
    <cellStyle name="Heading 1 2 11" xfId="17830"/>
    <cellStyle name="Heading 1 2 12" xfId="17831"/>
    <cellStyle name="Heading 1 2 13" xfId="17832"/>
    <cellStyle name="Heading 1 2 14" xfId="17833"/>
    <cellStyle name="Heading 1 2 15" xfId="17834"/>
    <cellStyle name="Heading 1 2 16" xfId="17835"/>
    <cellStyle name="Heading 1 2 2" xfId="17836"/>
    <cellStyle name="Heading 1 2 2 2" xfId="17837"/>
    <cellStyle name="Heading 1 2 3" xfId="17838"/>
    <cellStyle name="Heading 1 2 3 2" xfId="17839"/>
    <cellStyle name="Heading 1 2 4" xfId="17840"/>
    <cellStyle name="Heading 1 2 4 2" xfId="17841"/>
    <cellStyle name="Heading 1 2 5" xfId="17842"/>
    <cellStyle name="Heading 1 2 5 2" xfId="17843"/>
    <cellStyle name="Heading 1 2 6" xfId="17844"/>
    <cellStyle name="Heading 1 2 7" xfId="17845"/>
    <cellStyle name="Heading 1 2 8" xfId="17846"/>
    <cellStyle name="Heading 1 2 9" xfId="17847"/>
    <cellStyle name="Heading 1 2_CED 2011 Version 6 Reports" xfId="17848"/>
    <cellStyle name="Heading 1 20" xfId="17849"/>
    <cellStyle name="Heading 1 3" xfId="17850"/>
    <cellStyle name="Heading 1 3 10" xfId="17851"/>
    <cellStyle name="Heading 1 3 11" xfId="17852"/>
    <cellStyle name="Heading 1 3 12" xfId="17853"/>
    <cellStyle name="Heading 1 3 13" xfId="17854"/>
    <cellStyle name="Heading 1 3 14" xfId="17855"/>
    <cellStyle name="Heading 1 3 15" xfId="17856"/>
    <cellStyle name="Heading 1 3 2" xfId="17857"/>
    <cellStyle name="Heading 1 3 2 2" xfId="17858"/>
    <cellStyle name="Heading 1 3 3" xfId="17859"/>
    <cellStyle name="Heading 1 3 3 2" xfId="17860"/>
    <cellStyle name="Heading 1 3 4" xfId="17861"/>
    <cellStyle name="Heading 1 3 4 2" xfId="17862"/>
    <cellStyle name="Heading 1 3 5" xfId="17863"/>
    <cellStyle name="Heading 1 3 5 2" xfId="17864"/>
    <cellStyle name="Heading 1 3 6" xfId="17865"/>
    <cellStyle name="Heading 1 3 7" xfId="17866"/>
    <cellStyle name="Heading 1 3 8" xfId="17867"/>
    <cellStyle name="Heading 1 3 9" xfId="17868"/>
    <cellStyle name="Heading 1 4" xfId="17869"/>
    <cellStyle name="Heading 1 4 2" xfId="17870"/>
    <cellStyle name="Heading 1 4 2 2" xfId="17871"/>
    <cellStyle name="Heading 1 4 3" xfId="17872"/>
    <cellStyle name="Heading 1 4 3 2" xfId="17873"/>
    <cellStyle name="Heading 1 4 4" xfId="17874"/>
    <cellStyle name="Heading 1 4 4 2" xfId="17875"/>
    <cellStyle name="Heading 1 4 5" xfId="17876"/>
    <cellStyle name="Heading 1 4 5 2" xfId="17877"/>
    <cellStyle name="Heading 1 4 6" xfId="17878"/>
    <cellStyle name="Heading 1 5" xfId="17879"/>
    <cellStyle name="Heading 1 5 2" xfId="17880"/>
    <cellStyle name="Heading 1 5 3" xfId="17881"/>
    <cellStyle name="Heading 1 5 4" xfId="17882"/>
    <cellStyle name="Heading 1 6" xfId="17883"/>
    <cellStyle name="Heading 1 6 2" xfId="17884"/>
    <cellStyle name="Heading 1 6 3" xfId="17885"/>
    <cellStyle name="Heading 1 6 4" xfId="17886"/>
    <cellStyle name="Heading 1 7" xfId="17887"/>
    <cellStyle name="Heading 1 7 2" xfId="17888"/>
    <cellStyle name="Heading 1 7 3" xfId="17889"/>
    <cellStyle name="Heading 1 7 4" xfId="17890"/>
    <cellStyle name="Heading 1 8" xfId="17891"/>
    <cellStyle name="Heading 1 8 2" xfId="17892"/>
    <cellStyle name="Heading 1 8 3" xfId="17893"/>
    <cellStyle name="Heading 1 8 4" xfId="17894"/>
    <cellStyle name="Heading 1 9" xfId="17895"/>
    <cellStyle name="Heading 1 9 2" xfId="17896"/>
    <cellStyle name="Heading 1 9 3" xfId="17897"/>
    <cellStyle name="Heading 1 9 4" xfId="17898"/>
    <cellStyle name="Heading 2 10" xfId="17899"/>
    <cellStyle name="Heading 2 10 2" xfId="17900"/>
    <cellStyle name="Heading 2 10 3" xfId="17901"/>
    <cellStyle name="Heading 2 10 4" xfId="17902"/>
    <cellStyle name="Heading 2 11" xfId="17903"/>
    <cellStyle name="Heading 2 11 2" xfId="17904"/>
    <cellStyle name="Heading 2 11 3" xfId="17905"/>
    <cellStyle name="Heading 2 11 4" xfId="17906"/>
    <cellStyle name="Heading 2 12" xfId="17907"/>
    <cellStyle name="Heading 2 12 2" xfId="17908"/>
    <cellStyle name="Heading 2 12 3" xfId="17909"/>
    <cellStyle name="Heading 2 12 4" xfId="17910"/>
    <cellStyle name="Heading 2 13" xfId="17911"/>
    <cellStyle name="Heading 2 13 2" xfId="17912"/>
    <cellStyle name="Heading 2 14" xfId="17913"/>
    <cellStyle name="Heading 2 15" xfId="17914"/>
    <cellStyle name="Heading 2 15 2" xfId="17915"/>
    <cellStyle name="Heading 2 16" xfId="17916"/>
    <cellStyle name="Heading 2 17" xfId="17917"/>
    <cellStyle name="Heading 2 18" xfId="17918"/>
    <cellStyle name="Heading 2 19" xfId="17919"/>
    <cellStyle name="Heading 2 2" xfId="17920"/>
    <cellStyle name="Heading 2 2 10" xfId="17921"/>
    <cellStyle name="Heading 2 2 11" xfId="17922"/>
    <cellStyle name="Heading 2 2 12" xfId="17923"/>
    <cellStyle name="Heading 2 2 13" xfId="17924"/>
    <cellStyle name="Heading 2 2 14" xfId="17925"/>
    <cellStyle name="Heading 2 2 15" xfId="17926"/>
    <cellStyle name="Heading 2 2 16" xfId="17927"/>
    <cellStyle name="Heading 2 2 17" xfId="17928"/>
    <cellStyle name="Heading 2 2 18" xfId="17929"/>
    <cellStyle name="Heading 2 2 19" xfId="17930"/>
    <cellStyle name="Heading 2 2 2" xfId="17931"/>
    <cellStyle name="Heading 2 2 2 2" xfId="17932"/>
    <cellStyle name="Heading 2 2 20" xfId="17933"/>
    <cellStyle name="Heading 2 2 21" xfId="17934"/>
    <cellStyle name="Heading 2 2 22" xfId="17935"/>
    <cellStyle name="Heading 2 2 23" xfId="17936"/>
    <cellStyle name="Heading 2 2 24" xfId="17937"/>
    <cellStyle name="Heading 2 2 25" xfId="17938"/>
    <cellStyle name="Heading 2 2 3" xfId="17939"/>
    <cellStyle name="Heading 2 2 3 2" xfId="17940"/>
    <cellStyle name="Heading 2 2 4" xfId="17941"/>
    <cellStyle name="Heading 2 2 4 2" xfId="17942"/>
    <cellStyle name="Heading 2 2 5" xfId="17943"/>
    <cellStyle name="Heading 2 2 5 2" xfId="17944"/>
    <cellStyle name="Heading 2 2 6" xfId="17945"/>
    <cellStyle name="Heading 2 2 7" xfId="17946"/>
    <cellStyle name="Heading 2 2 8" xfId="17947"/>
    <cellStyle name="Heading 2 2 9" xfId="17948"/>
    <cellStyle name="Heading 2 2_BS_June Proj" xfId="17949"/>
    <cellStyle name="Heading 2 20" xfId="17950"/>
    <cellStyle name="Heading 2 3" xfId="17951"/>
    <cellStyle name="Heading 2 3 10" xfId="17952"/>
    <cellStyle name="Heading 2 3 11" xfId="17953"/>
    <cellStyle name="Heading 2 3 12" xfId="17954"/>
    <cellStyle name="Heading 2 3 13" xfId="17955"/>
    <cellStyle name="Heading 2 3 14" xfId="17956"/>
    <cellStyle name="Heading 2 3 15" xfId="17957"/>
    <cellStyle name="Heading 2 3 2" xfId="17958"/>
    <cellStyle name="Heading 2 3 2 2" xfId="17959"/>
    <cellStyle name="Heading 2 3 3" xfId="17960"/>
    <cellStyle name="Heading 2 3 3 2" xfId="17961"/>
    <cellStyle name="Heading 2 3 4" xfId="17962"/>
    <cellStyle name="Heading 2 3 4 2" xfId="17963"/>
    <cellStyle name="Heading 2 3 5" xfId="17964"/>
    <cellStyle name="Heading 2 3 5 2" xfId="17965"/>
    <cellStyle name="Heading 2 3 6" xfId="17966"/>
    <cellStyle name="Heading 2 3 7" xfId="17967"/>
    <cellStyle name="Heading 2 3 8" xfId="17968"/>
    <cellStyle name="Heading 2 3 9" xfId="17969"/>
    <cellStyle name="Heading 2 4" xfId="17970"/>
    <cellStyle name="Heading 2 4 2" xfId="17971"/>
    <cellStyle name="Heading 2 4 2 2" xfId="17972"/>
    <cellStyle name="Heading 2 4 3" xfId="17973"/>
    <cellStyle name="Heading 2 4 3 2" xfId="17974"/>
    <cellStyle name="Heading 2 4 4" xfId="17975"/>
    <cellStyle name="Heading 2 4 4 2" xfId="17976"/>
    <cellStyle name="Heading 2 4 5" xfId="17977"/>
    <cellStyle name="Heading 2 4 5 2" xfId="17978"/>
    <cellStyle name="Heading 2 4 6" xfId="17979"/>
    <cellStyle name="Heading 2 5" xfId="17980"/>
    <cellStyle name="Heading 2 5 2" xfId="17981"/>
    <cellStyle name="Heading 2 5 3" xfId="17982"/>
    <cellStyle name="Heading 2 5 4" xfId="17983"/>
    <cellStyle name="Heading 2 6" xfId="17984"/>
    <cellStyle name="Heading 2 6 2" xfId="17985"/>
    <cellStyle name="Heading 2 6 3" xfId="17986"/>
    <cellStyle name="Heading 2 6 4" xfId="17987"/>
    <cellStyle name="Heading 2 7" xfId="17988"/>
    <cellStyle name="Heading 2 7 2" xfId="17989"/>
    <cellStyle name="Heading 2 7 3" xfId="17990"/>
    <cellStyle name="Heading 2 7 4" xfId="17991"/>
    <cellStyle name="Heading 2 8" xfId="17992"/>
    <cellStyle name="Heading 2 8 2" xfId="17993"/>
    <cellStyle name="Heading 2 8 3" xfId="17994"/>
    <cellStyle name="Heading 2 8 4" xfId="17995"/>
    <cellStyle name="Heading 2 9" xfId="17996"/>
    <cellStyle name="Heading 2 9 2" xfId="17997"/>
    <cellStyle name="Heading 2 9 3" xfId="17998"/>
    <cellStyle name="Heading 2 9 4" xfId="17999"/>
    <cellStyle name="Heading 3 10" xfId="18000"/>
    <cellStyle name="Heading 3 10 2" xfId="18001"/>
    <cellStyle name="Heading 3 10 3" xfId="18002"/>
    <cellStyle name="Heading 3 10 4" xfId="18003"/>
    <cellStyle name="Heading 3 11" xfId="18004"/>
    <cellStyle name="Heading 3 11 2" xfId="18005"/>
    <cellStyle name="Heading 3 11 3" xfId="18006"/>
    <cellStyle name="Heading 3 11 4" xfId="18007"/>
    <cellStyle name="Heading 3 12" xfId="18008"/>
    <cellStyle name="Heading 3 12 2" xfId="18009"/>
    <cellStyle name="Heading 3 12 3" xfId="18010"/>
    <cellStyle name="Heading 3 12 4" xfId="18011"/>
    <cellStyle name="Heading 3 13" xfId="18012"/>
    <cellStyle name="Heading 3 13 2" xfId="18013"/>
    <cellStyle name="Heading 3 14" xfId="18014"/>
    <cellStyle name="Heading 3 15" xfId="18015"/>
    <cellStyle name="Heading 3 15 2" xfId="18016"/>
    <cellStyle name="Heading 3 16" xfId="18017"/>
    <cellStyle name="Heading 3 17" xfId="18018"/>
    <cellStyle name="Heading 3 18" xfId="18019"/>
    <cellStyle name="Heading 3 19" xfId="18020"/>
    <cellStyle name="Heading 3 2" xfId="18021"/>
    <cellStyle name="Heading 3 2 10" xfId="18022"/>
    <cellStyle name="Heading 3 2 11" xfId="18023"/>
    <cellStyle name="Heading 3 2 12" xfId="18024"/>
    <cellStyle name="Heading 3 2 13" xfId="18025"/>
    <cellStyle name="Heading 3 2 14" xfId="18026"/>
    <cellStyle name="Heading 3 2 15" xfId="18027"/>
    <cellStyle name="Heading 3 2 2" xfId="18028"/>
    <cellStyle name="Heading 3 2 2 2" xfId="18029"/>
    <cellStyle name="Heading 3 2 3" xfId="18030"/>
    <cellStyle name="Heading 3 2 3 2" xfId="18031"/>
    <cellStyle name="Heading 3 2 4" xfId="18032"/>
    <cellStyle name="Heading 3 2 4 2" xfId="18033"/>
    <cellStyle name="Heading 3 2 5" xfId="18034"/>
    <cellStyle name="Heading 3 2 5 2" xfId="18035"/>
    <cellStyle name="Heading 3 2 6" xfId="18036"/>
    <cellStyle name="Heading 3 2 7" xfId="18037"/>
    <cellStyle name="Heading 3 2 8" xfId="18038"/>
    <cellStyle name="Heading 3 2 9" xfId="18039"/>
    <cellStyle name="Heading 3 2_CED 2011 Version 6 Reports" xfId="18040"/>
    <cellStyle name="Heading 3 20" xfId="18041"/>
    <cellStyle name="Heading 3 3" xfId="18042"/>
    <cellStyle name="Heading 3 3 10" xfId="18043"/>
    <cellStyle name="Heading 3 3 11" xfId="18044"/>
    <cellStyle name="Heading 3 3 12" xfId="18045"/>
    <cellStyle name="Heading 3 3 13" xfId="18046"/>
    <cellStyle name="Heading 3 3 14" xfId="18047"/>
    <cellStyle name="Heading 3 3 15" xfId="18048"/>
    <cellStyle name="Heading 3 3 2" xfId="18049"/>
    <cellStyle name="Heading 3 3 2 2" xfId="18050"/>
    <cellStyle name="Heading 3 3 3" xfId="18051"/>
    <cellStyle name="Heading 3 3 3 2" xfId="18052"/>
    <cellStyle name="Heading 3 3 4" xfId="18053"/>
    <cellStyle name="Heading 3 3 4 2" xfId="18054"/>
    <cellStyle name="Heading 3 3 5" xfId="18055"/>
    <cellStyle name="Heading 3 3 5 2" xfId="18056"/>
    <cellStyle name="Heading 3 3 6" xfId="18057"/>
    <cellStyle name="Heading 3 3 7" xfId="18058"/>
    <cellStyle name="Heading 3 3 8" xfId="18059"/>
    <cellStyle name="Heading 3 3 9" xfId="18060"/>
    <cellStyle name="Heading 3 4" xfId="18061"/>
    <cellStyle name="Heading 3 4 2" xfId="18062"/>
    <cellStyle name="Heading 3 4 2 2" xfId="18063"/>
    <cellStyle name="Heading 3 4 3" xfId="18064"/>
    <cellStyle name="Heading 3 4 3 2" xfId="18065"/>
    <cellStyle name="Heading 3 4 4" xfId="18066"/>
    <cellStyle name="Heading 3 4 4 2" xfId="18067"/>
    <cellStyle name="Heading 3 4 5" xfId="18068"/>
    <cellStyle name="Heading 3 4 5 2" xfId="18069"/>
    <cellStyle name="Heading 3 4 6" xfId="18070"/>
    <cellStyle name="Heading 3 5" xfId="18071"/>
    <cellStyle name="Heading 3 5 2" xfId="18072"/>
    <cellStyle name="Heading 3 5 3" xfId="18073"/>
    <cellStyle name="Heading 3 5 4" xfId="18074"/>
    <cellStyle name="Heading 3 6" xfId="18075"/>
    <cellStyle name="Heading 3 6 2" xfId="18076"/>
    <cellStyle name="Heading 3 6 3" xfId="18077"/>
    <cellStyle name="Heading 3 6 4" xfId="18078"/>
    <cellStyle name="Heading 3 7" xfId="18079"/>
    <cellStyle name="Heading 3 7 2" xfId="18080"/>
    <cellStyle name="Heading 3 7 3" xfId="18081"/>
    <cellStyle name="Heading 3 7 4" xfId="18082"/>
    <cellStyle name="Heading 3 8" xfId="18083"/>
    <cellStyle name="Heading 3 8 2" xfId="18084"/>
    <cellStyle name="Heading 3 8 3" xfId="18085"/>
    <cellStyle name="Heading 3 8 4" xfId="18086"/>
    <cellStyle name="Heading 3 9" xfId="18087"/>
    <cellStyle name="Heading 3 9 2" xfId="18088"/>
    <cellStyle name="Heading 3 9 3" xfId="18089"/>
    <cellStyle name="Heading 3 9 4" xfId="18090"/>
    <cellStyle name="Heading 4 10" xfId="18091"/>
    <cellStyle name="Heading 4 10 2" xfId="18092"/>
    <cellStyle name="Heading 4 10 3" xfId="18093"/>
    <cellStyle name="Heading 4 10 4" xfId="18094"/>
    <cellStyle name="Heading 4 11" xfId="18095"/>
    <cellStyle name="Heading 4 11 2" xfId="18096"/>
    <cellStyle name="Heading 4 11 3" xfId="18097"/>
    <cellStyle name="Heading 4 11 4" xfId="18098"/>
    <cellStyle name="Heading 4 12" xfId="18099"/>
    <cellStyle name="Heading 4 12 2" xfId="18100"/>
    <cellStyle name="Heading 4 12 3" xfId="18101"/>
    <cellStyle name="Heading 4 12 4" xfId="18102"/>
    <cellStyle name="Heading 4 13" xfId="18103"/>
    <cellStyle name="Heading 4 13 2" xfId="18104"/>
    <cellStyle name="Heading 4 14" xfId="18105"/>
    <cellStyle name="Heading 4 15" xfId="18106"/>
    <cellStyle name="Heading 4 15 2" xfId="18107"/>
    <cellStyle name="Heading 4 16" xfId="18108"/>
    <cellStyle name="Heading 4 17" xfId="18109"/>
    <cellStyle name="Heading 4 18" xfId="18110"/>
    <cellStyle name="Heading 4 19" xfId="18111"/>
    <cellStyle name="Heading 4 2" xfId="18112"/>
    <cellStyle name="Heading 4 2 10" xfId="18113"/>
    <cellStyle name="Heading 4 2 11" xfId="18114"/>
    <cellStyle name="Heading 4 2 12" xfId="18115"/>
    <cellStyle name="Heading 4 2 13" xfId="18116"/>
    <cellStyle name="Heading 4 2 14" xfId="18117"/>
    <cellStyle name="Heading 4 2 15" xfId="18118"/>
    <cellStyle name="Heading 4 2 2" xfId="18119"/>
    <cellStyle name="Heading 4 2 2 2" xfId="18120"/>
    <cellStyle name="Heading 4 2 3" xfId="18121"/>
    <cellStyle name="Heading 4 2 3 2" xfId="18122"/>
    <cellStyle name="Heading 4 2 4" xfId="18123"/>
    <cellStyle name="Heading 4 2 4 2" xfId="18124"/>
    <cellStyle name="Heading 4 2 5" xfId="18125"/>
    <cellStyle name="Heading 4 2 5 2" xfId="18126"/>
    <cellStyle name="Heading 4 2 6" xfId="18127"/>
    <cellStyle name="Heading 4 2 7" xfId="18128"/>
    <cellStyle name="Heading 4 2 8" xfId="18129"/>
    <cellStyle name="Heading 4 2 9" xfId="18130"/>
    <cellStyle name="Heading 4 20" xfId="18131"/>
    <cellStyle name="Heading 4 3" xfId="18132"/>
    <cellStyle name="Heading 4 3 10" xfId="18133"/>
    <cellStyle name="Heading 4 3 11" xfId="18134"/>
    <cellStyle name="Heading 4 3 12" xfId="18135"/>
    <cellStyle name="Heading 4 3 13" xfId="18136"/>
    <cellStyle name="Heading 4 3 14" xfId="18137"/>
    <cellStyle name="Heading 4 3 15" xfId="18138"/>
    <cellStyle name="Heading 4 3 2" xfId="18139"/>
    <cellStyle name="Heading 4 3 2 2" xfId="18140"/>
    <cellStyle name="Heading 4 3 3" xfId="18141"/>
    <cellStyle name="Heading 4 3 3 2" xfId="18142"/>
    <cellStyle name="Heading 4 3 4" xfId="18143"/>
    <cellStyle name="Heading 4 3 4 2" xfId="18144"/>
    <cellStyle name="Heading 4 3 5" xfId="18145"/>
    <cellStyle name="Heading 4 3 5 2" xfId="18146"/>
    <cellStyle name="Heading 4 3 6" xfId="18147"/>
    <cellStyle name="Heading 4 3 7" xfId="18148"/>
    <cellStyle name="Heading 4 3 8" xfId="18149"/>
    <cellStyle name="Heading 4 3 9" xfId="18150"/>
    <cellStyle name="Heading 4 4" xfId="18151"/>
    <cellStyle name="Heading 4 4 2" xfId="18152"/>
    <cellStyle name="Heading 4 4 2 2" xfId="18153"/>
    <cellStyle name="Heading 4 4 3" xfId="18154"/>
    <cellStyle name="Heading 4 4 3 2" xfId="18155"/>
    <cellStyle name="Heading 4 4 4" xfId="18156"/>
    <cellStyle name="Heading 4 4 4 2" xfId="18157"/>
    <cellStyle name="Heading 4 4 5" xfId="18158"/>
    <cellStyle name="Heading 4 4 5 2" xfId="18159"/>
    <cellStyle name="Heading 4 4 6" xfId="18160"/>
    <cellStyle name="Heading 4 5" xfId="18161"/>
    <cellStyle name="Heading 4 5 2" xfId="18162"/>
    <cellStyle name="Heading 4 5 3" xfId="18163"/>
    <cellStyle name="Heading 4 5 4" xfId="18164"/>
    <cellStyle name="Heading 4 6" xfId="18165"/>
    <cellStyle name="Heading 4 6 2" xfId="18166"/>
    <cellStyle name="Heading 4 6 3" xfId="18167"/>
    <cellStyle name="Heading 4 6 4" xfId="18168"/>
    <cellStyle name="Heading 4 7" xfId="18169"/>
    <cellStyle name="Heading 4 7 2" xfId="18170"/>
    <cellStyle name="Heading 4 7 3" xfId="18171"/>
    <cellStyle name="Heading 4 7 4" xfId="18172"/>
    <cellStyle name="Heading 4 8" xfId="18173"/>
    <cellStyle name="Heading 4 8 2" xfId="18174"/>
    <cellStyle name="Heading 4 8 3" xfId="18175"/>
    <cellStyle name="Heading 4 8 4" xfId="18176"/>
    <cellStyle name="Heading 4 9" xfId="18177"/>
    <cellStyle name="Heading 4 9 2" xfId="18178"/>
    <cellStyle name="Heading 4 9 3" xfId="18179"/>
    <cellStyle name="Heading 4 9 4" xfId="18180"/>
    <cellStyle name="Heading Left" xfId="18181"/>
    <cellStyle name="Heading Right" xfId="18182"/>
    <cellStyle name="Heading1" xfId="18183"/>
    <cellStyle name="Heading1 10" xfId="18184"/>
    <cellStyle name="Heading1 11" xfId="18185"/>
    <cellStyle name="Heading1 12" xfId="18186"/>
    <cellStyle name="Heading1 13" xfId="18187"/>
    <cellStyle name="Heading1 14" xfId="18188"/>
    <cellStyle name="Heading1 15" xfId="18189"/>
    <cellStyle name="Heading1 16" xfId="18190"/>
    <cellStyle name="Heading1 17" xfId="18191"/>
    <cellStyle name="Heading1 18" xfId="18192"/>
    <cellStyle name="Heading1 19" xfId="18193"/>
    <cellStyle name="Heading1 2" xfId="18194"/>
    <cellStyle name="Heading1 2 2" xfId="18195"/>
    <cellStyle name="Heading1 20" xfId="18196"/>
    <cellStyle name="Heading1 21" xfId="18197"/>
    <cellStyle name="Heading1 22" xfId="18198"/>
    <cellStyle name="Heading1 23" xfId="18199"/>
    <cellStyle name="Heading1 24" xfId="18200"/>
    <cellStyle name="Heading1 25" xfId="18201"/>
    <cellStyle name="Heading1 26" xfId="18202"/>
    <cellStyle name="Heading1 27" xfId="18203"/>
    <cellStyle name="Heading1 28" xfId="18204"/>
    <cellStyle name="Heading1 29" xfId="18205"/>
    <cellStyle name="Heading1 3" xfId="18206"/>
    <cellStyle name="Heading1 3 10" xfId="18207"/>
    <cellStyle name="Heading1 3 11" xfId="18208"/>
    <cellStyle name="Heading1 3 12" xfId="18209"/>
    <cellStyle name="Heading1 3 13" xfId="18210"/>
    <cellStyle name="Heading1 3 14" xfId="18211"/>
    <cellStyle name="Heading1 3 15" xfId="18212"/>
    <cellStyle name="Heading1 3 16" xfId="18213"/>
    <cellStyle name="Heading1 3 2" xfId="18214"/>
    <cellStyle name="Heading1 3 3" xfId="18215"/>
    <cellStyle name="Heading1 3 4" xfId="18216"/>
    <cellStyle name="Heading1 3 5" xfId="18217"/>
    <cellStyle name="Heading1 3 6" xfId="18218"/>
    <cellStyle name="Heading1 3 7" xfId="18219"/>
    <cellStyle name="Heading1 3 8" xfId="18220"/>
    <cellStyle name="Heading1 3 9" xfId="18221"/>
    <cellStyle name="Heading1 30" xfId="18222"/>
    <cellStyle name="Heading1 31" xfId="18223"/>
    <cellStyle name="Heading1 32" xfId="18224"/>
    <cellStyle name="Heading1 33" xfId="18225"/>
    <cellStyle name="Heading1 34" xfId="18226"/>
    <cellStyle name="Heading1 35" xfId="18227"/>
    <cellStyle name="Heading1 36" xfId="18228"/>
    <cellStyle name="Heading1 37" xfId="18229"/>
    <cellStyle name="Heading1 38" xfId="18230"/>
    <cellStyle name="Heading1 39" xfId="18231"/>
    <cellStyle name="Heading1 4" xfId="18232"/>
    <cellStyle name="Heading1 40" xfId="18233"/>
    <cellStyle name="Heading1 41" xfId="18234"/>
    <cellStyle name="Heading1 5" xfId="18235"/>
    <cellStyle name="Heading1 6" xfId="18236"/>
    <cellStyle name="Heading1 7" xfId="18237"/>
    <cellStyle name="Heading1 8" xfId="18238"/>
    <cellStyle name="Heading1 9" xfId="18239"/>
    <cellStyle name="Heading1_Forecast Template" xfId="18240"/>
    <cellStyle name="Heading2" xfId="18241"/>
    <cellStyle name="Heading2 10" xfId="18242"/>
    <cellStyle name="Heading2 11" xfId="18243"/>
    <cellStyle name="Heading2 12" xfId="18244"/>
    <cellStyle name="Heading2 13" xfId="18245"/>
    <cellStyle name="Heading2 14" xfId="18246"/>
    <cellStyle name="Heading2 15" xfId="18247"/>
    <cellStyle name="Heading2 16" xfId="18248"/>
    <cellStyle name="Heading2 17" xfId="18249"/>
    <cellStyle name="Heading2 18" xfId="18250"/>
    <cellStyle name="Heading2 19" xfId="18251"/>
    <cellStyle name="Heading2 2" xfId="18252"/>
    <cellStyle name="Heading2 2 2" xfId="18253"/>
    <cellStyle name="Heading2 20" xfId="18254"/>
    <cellStyle name="Heading2 21" xfId="18255"/>
    <cellStyle name="Heading2 22" xfId="18256"/>
    <cellStyle name="Heading2 23" xfId="18257"/>
    <cellStyle name="Heading2 24" xfId="18258"/>
    <cellStyle name="Heading2 25" xfId="18259"/>
    <cellStyle name="Heading2 26" xfId="18260"/>
    <cellStyle name="Heading2 27" xfId="18261"/>
    <cellStyle name="Heading2 28" xfId="18262"/>
    <cellStyle name="Heading2 29" xfId="18263"/>
    <cellStyle name="Heading2 3" xfId="18264"/>
    <cellStyle name="Heading2 3 10" xfId="18265"/>
    <cellStyle name="Heading2 3 11" xfId="18266"/>
    <cellStyle name="Heading2 3 12" xfId="18267"/>
    <cellStyle name="Heading2 3 13" xfId="18268"/>
    <cellStyle name="Heading2 3 14" xfId="18269"/>
    <cellStyle name="Heading2 3 15" xfId="18270"/>
    <cellStyle name="Heading2 3 16" xfId="18271"/>
    <cellStyle name="Heading2 3 2" xfId="18272"/>
    <cellStyle name="Heading2 3 3" xfId="18273"/>
    <cellStyle name="Heading2 3 4" xfId="18274"/>
    <cellStyle name="Heading2 3 5" xfId="18275"/>
    <cellStyle name="Heading2 3 6" xfId="18276"/>
    <cellStyle name="Heading2 3 7" xfId="18277"/>
    <cellStyle name="Heading2 3 8" xfId="18278"/>
    <cellStyle name="Heading2 3 9" xfId="18279"/>
    <cellStyle name="Heading2 30" xfId="18280"/>
    <cellStyle name="Heading2 31" xfId="18281"/>
    <cellStyle name="Heading2 32" xfId="18282"/>
    <cellStyle name="Heading2 33" xfId="18283"/>
    <cellStyle name="Heading2 34" xfId="18284"/>
    <cellStyle name="Heading2 35" xfId="18285"/>
    <cellStyle name="Heading2 36" xfId="18286"/>
    <cellStyle name="Heading2 37" xfId="18287"/>
    <cellStyle name="Heading2 38" xfId="18288"/>
    <cellStyle name="Heading2 39" xfId="18289"/>
    <cellStyle name="Heading2 4" xfId="18290"/>
    <cellStyle name="Heading2 40" xfId="18291"/>
    <cellStyle name="Heading2 41" xfId="18292"/>
    <cellStyle name="Heading2 5" xfId="18293"/>
    <cellStyle name="Heading2 6" xfId="18294"/>
    <cellStyle name="Heading2 7" xfId="18295"/>
    <cellStyle name="Heading2 8" xfId="18296"/>
    <cellStyle name="Heading2 9" xfId="18297"/>
    <cellStyle name="Heading2_Forecast Template" xfId="18298"/>
    <cellStyle name="Heading3" xfId="18299"/>
    <cellStyle name="Heading4Yellow" xfId="18300"/>
    <cellStyle name="Heading7" xfId="18301"/>
    <cellStyle name="HEADINGS" xfId="18302"/>
    <cellStyle name="HEADINGS 10" xfId="18303"/>
    <cellStyle name="HEADINGS 11" xfId="18304"/>
    <cellStyle name="HEADINGS 12" xfId="18305"/>
    <cellStyle name="HEADINGS 13" xfId="18306"/>
    <cellStyle name="HEADINGS 2" xfId="18307"/>
    <cellStyle name="HEADINGS 2 10" xfId="18308"/>
    <cellStyle name="HEADINGS 2 11" xfId="18309"/>
    <cellStyle name="HEADINGS 2 12" xfId="18310"/>
    <cellStyle name="HEADINGS 2 2" xfId="18311"/>
    <cellStyle name="HEADINGS 2 3" xfId="18312"/>
    <cellStyle name="HEADINGS 2 4" xfId="18313"/>
    <cellStyle name="HEADINGS 2 5" xfId="18314"/>
    <cellStyle name="HEADINGS 2 6" xfId="18315"/>
    <cellStyle name="HEADINGS 2 7" xfId="18316"/>
    <cellStyle name="HEADINGS 2 8" xfId="18317"/>
    <cellStyle name="HEADINGS 2 9" xfId="18318"/>
    <cellStyle name="HEADINGS 2_CED 2011 5-year forecast" xfId="18319"/>
    <cellStyle name="HEADINGS 3" xfId="18320"/>
    <cellStyle name="HEADINGS 4" xfId="18321"/>
    <cellStyle name="HEADINGS 4 2" xfId="18322"/>
    <cellStyle name="HEADINGS 5" xfId="18323"/>
    <cellStyle name="HEADINGS 5 2" xfId="18324"/>
    <cellStyle name="HEADINGS 6" xfId="18325"/>
    <cellStyle name="HEADINGS 7" xfId="18326"/>
    <cellStyle name="HEADINGS 8" xfId="18327"/>
    <cellStyle name="HEADINGS 9" xfId="18328"/>
    <cellStyle name="HEADINGS_CED 2011 Version 6 Reports" xfId="18329"/>
    <cellStyle name="HEADINGSTOP" xfId="18330"/>
    <cellStyle name="HEADINGSTOP 10" xfId="18331"/>
    <cellStyle name="HEADINGSTOP 11" xfId="18332"/>
    <cellStyle name="HEADINGSTOP 12" xfId="18333"/>
    <cellStyle name="HEADINGSTOP 13" xfId="18334"/>
    <cellStyle name="HEADINGSTOP 2" xfId="18335"/>
    <cellStyle name="HEADINGSTOP 2 10" xfId="18336"/>
    <cellStyle name="HEADINGSTOP 2 11" xfId="18337"/>
    <cellStyle name="HEADINGSTOP 2 12" xfId="18338"/>
    <cellStyle name="HEADINGSTOP 2 2" xfId="18339"/>
    <cellStyle name="HEADINGSTOP 2 3" xfId="18340"/>
    <cellStyle name="HEADINGSTOP 2 4" xfId="18341"/>
    <cellStyle name="HEADINGSTOP 2 5" xfId="18342"/>
    <cellStyle name="HEADINGSTOP 2 6" xfId="18343"/>
    <cellStyle name="HEADINGSTOP 2 7" xfId="18344"/>
    <cellStyle name="HEADINGSTOP 2 8" xfId="18345"/>
    <cellStyle name="HEADINGSTOP 2 9" xfId="18346"/>
    <cellStyle name="HEADINGSTOP 2_CED 2011 5-year forecast" xfId="18347"/>
    <cellStyle name="HEADINGSTOP 3" xfId="18348"/>
    <cellStyle name="HEADINGSTOP 4" xfId="18349"/>
    <cellStyle name="HEADINGSTOP 4 2" xfId="18350"/>
    <cellStyle name="HEADINGSTOP 5" xfId="18351"/>
    <cellStyle name="HEADINGSTOP 5 2" xfId="18352"/>
    <cellStyle name="HEADINGSTOP 6" xfId="18353"/>
    <cellStyle name="HEADINGSTOP 7" xfId="18354"/>
    <cellStyle name="HEADINGSTOP 8" xfId="18355"/>
    <cellStyle name="HEADINGSTOP 9" xfId="18356"/>
    <cellStyle name="HEADINGSTOP_LOB FOR CFR JUNE 10" xfId="18357"/>
    <cellStyle name="HeadlineStyle" xfId="18358"/>
    <cellStyle name="HeadlineStyleJustified" xfId="18359"/>
    <cellStyle name="HHV" xfId="18360"/>
    <cellStyle name="Hidden" xfId="18361"/>
    <cellStyle name="Hidden 2" xfId="18362"/>
    <cellStyle name="Hidden 3" xfId="18363"/>
    <cellStyle name="Hidden 4" xfId="18364"/>
    <cellStyle name="Hidden.prt" xfId="18365"/>
    <cellStyle name="Hidden_1-31-04 Provision as of 7-30-09 - TB 7.15 - JS" xfId="18366"/>
    <cellStyle name="HiddenInput" xfId="18367"/>
    <cellStyle name="HiddenInput.prt" xfId="18368"/>
    <cellStyle name="HiddenInput.prt 2" xfId="18369"/>
    <cellStyle name="HiddenInput.prt 3" xfId="18370"/>
    <cellStyle name="HiddenInput.prt_Comverse 2004 Income Tax Review Wkbk 02 03" xfId="18371"/>
    <cellStyle name="HIDE" xfId="18372"/>
    <cellStyle name="HIGHLIGHT" xfId="18373"/>
    <cellStyle name="HIGHLIGHT 2" xfId="18374"/>
    <cellStyle name="Hipervínculo" xfId="18375"/>
    <cellStyle name="Hipervínculo visitado" xfId="18376"/>
    <cellStyle name="Hipervínculo_713 (1)" xfId="18377"/>
    <cellStyle name="Hyperlink 2" xfId="18378"/>
    <cellStyle name="Hyperlink 2 2" xfId="18379"/>
    <cellStyle name="Hyperlink 2 3" xfId="18380"/>
    <cellStyle name="Hyperlink 3" xfId="18381"/>
    <cellStyle name="Hyperlink 4" xfId="18382"/>
    <cellStyle name="Hyperlink 5" xfId="18383"/>
    <cellStyle name="Hyperlink_262A-262D 2008 - updated for FED  NYS Income taxes 3'17'09 (2)" xfId="18384"/>
    <cellStyle name="Impsat" xfId="18385"/>
    <cellStyle name="IMR" xfId="18386"/>
    <cellStyle name="IMR 10" xfId="18387"/>
    <cellStyle name="IMR 11" xfId="18388"/>
    <cellStyle name="IMR 12" xfId="18389"/>
    <cellStyle name="IMR 13" xfId="18390"/>
    <cellStyle name="IMR 14" xfId="18391"/>
    <cellStyle name="IMR 15" xfId="18392"/>
    <cellStyle name="IMR 16" xfId="18393"/>
    <cellStyle name="IMR 17" xfId="18394"/>
    <cellStyle name="IMR 18" xfId="18395"/>
    <cellStyle name="IMR 19" xfId="18396"/>
    <cellStyle name="IMR 2" xfId="18397"/>
    <cellStyle name="IMR 2 2" xfId="18398"/>
    <cellStyle name="IMR 20" xfId="18399"/>
    <cellStyle name="IMR 21" xfId="18400"/>
    <cellStyle name="IMR 22" xfId="18401"/>
    <cellStyle name="IMR 23" xfId="18402"/>
    <cellStyle name="IMR 24" xfId="18403"/>
    <cellStyle name="IMR 25" xfId="18404"/>
    <cellStyle name="IMR 26" xfId="18405"/>
    <cellStyle name="IMR 27" xfId="18406"/>
    <cellStyle name="IMR 28" xfId="18407"/>
    <cellStyle name="IMR 29" xfId="18408"/>
    <cellStyle name="IMR 3" xfId="18409"/>
    <cellStyle name="IMR 3 10" xfId="18410"/>
    <cellStyle name="IMR 3 11" xfId="18411"/>
    <cellStyle name="IMR 3 12" xfId="18412"/>
    <cellStyle name="IMR 3 13" xfId="18413"/>
    <cellStyle name="IMR 3 14" xfId="18414"/>
    <cellStyle name="IMR 3 15" xfId="18415"/>
    <cellStyle name="IMR 3 16" xfId="18416"/>
    <cellStyle name="IMR 3 2" xfId="18417"/>
    <cellStyle name="IMR 3 3" xfId="18418"/>
    <cellStyle name="IMR 3 4" xfId="18419"/>
    <cellStyle name="IMR 3 5" xfId="18420"/>
    <cellStyle name="IMR 3 6" xfId="18421"/>
    <cellStyle name="IMR 3 7" xfId="18422"/>
    <cellStyle name="IMR 3 8" xfId="18423"/>
    <cellStyle name="IMR 3 9" xfId="18424"/>
    <cellStyle name="IMR 30" xfId="18425"/>
    <cellStyle name="IMR 31" xfId="18426"/>
    <cellStyle name="IMR 32" xfId="18427"/>
    <cellStyle name="IMR 33" xfId="18428"/>
    <cellStyle name="IMR 34" xfId="18429"/>
    <cellStyle name="IMR 35" xfId="18430"/>
    <cellStyle name="IMR 36" xfId="18431"/>
    <cellStyle name="IMR 37" xfId="18432"/>
    <cellStyle name="IMR 38" xfId="18433"/>
    <cellStyle name="IMR 39" xfId="18434"/>
    <cellStyle name="IMR 4" xfId="18435"/>
    <cellStyle name="IMR 40" xfId="18436"/>
    <cellStyle name="IMR 41" xfId="18437"/>
    <cellStyle name="IMR 5" xfId="18438"/>
    <cellStyle name="IMR 6" xfId="18439"/>
    <cellStyle name="IMR 7" xfId="18440"/>
    <cellStyle name="IMR 8" xfId="18441"/>
    <cellStyle name="IMR 9" xfId="18442"/>
    <cellStyle name="Incorrecto" xfId="18443"/>
    <cellStyle name="Incorreto" xfId="18444"/>
    <cellStyle name="Indent" xfId="18445"/>
    <cellStyle name="inp.Dropdown" xfId="18446"/>
    <cellStyle name="inp.Dropdown.prt" xfId="18447"/>
    <cellStyle name="inp.Dropdown.prt 2" xfId="18448"/>
    <cellStyle name="inp.Dropdown.prt 2 2" xfId="18449"/>
    <cellStyle name="inp.Dropdown.prt 3" xfId="18450"/>
    <cellStyle name="inp.Dropdown.prt_Comverse 2004 Income Tax Review Wkbk 02 03" xfId="18451"/>
    <cellStyle name="inp.Exchange" xfId="18452"/>
    <cellStyle name="inp.FX" xfId="18453"/>
    <cellStyle name="inp.FX.prt" xfId="18454"/>
    <cellStyle name="inp.FX.prt 2" xfId="18455"/>
    <cellStyle name="inp.FX.prt 2 2" xfId="18456"/>
    <cellStyle name="inp.FX.prt 3" xfId="18457"/>
    <cellStyle name="inp.FX_Apport &amp; Look-through" xfId="18458"/>
    <cellStyle name="inp.General" xfId="18459"/>
    <cellStyle name="inp.General.prt" xfId="18460"/>
    <cellStyle name="inp.General.prt 2" xfId="18461"/>
    <cellStyle name="inp.General.prt 2 2" xfId="18462"/>
    <cellStyle name="inp.General.prt 3" xfId="18463"/>
    <cellStyle name="inp.General_Apport &amp; Look-through" xfId="18464"/>
    <cellStyle name="inp.Locked" xfId="18465"/>
    <cellStyle name="inp.Locked.mth" xfId="18466"/>
    <cellStyle name="inp.Locked.txt" xfId="18467"/>
    <cellStyle name="inp.LockedHidden" xfId="18468"/>
    <cellStyle name="inp.Number" xfId="18469"/>
    <cellStyle name="inp.Number.prt" xfId="18470"/>
    <cellStyle name="inp.Number.prt 2" xfId="18471"/>
    <cellStyle name="inp.Number.prt 2 2" xfId="18472"/>
    <cellStyle name="inp.Number.prt 3" xfId="18473"/>
    <cellStyle name="inp.Number_Apport &amp; Look-through" xfId="18474"/>
    <cellStyle name="inp.Percent" xfId="18475"/>
    <cellStyle name="inp.Percent.prt" xfId="18476"/>
    <cellStyle name="inp.Percent.prt 2" xfId="18477"/>
    <cellStyle name="inp.Percent.prt 2 2" xfId="18478"/>
    <cellStyle name="inp.Percent.prt 3" xfId="18479"/>
    <cellStyle name="inp.Percent_Apport &amp; Look-through" xfId="18480"/>
    <cellStyle name="inp.Protected" xfId="18481"/>
    <cellStyle name="inp.Protected 2" xfId="18482"/>
    <cellStyle name="inp.US$" xfId="18483"/>
    <cellStyle name="inp.US$.prt" xfId="18484"/>
    <cellStyle name="inp.US$.prt 2" xfId="18485"/>
    <cellStyle name="inp.US$.prt 2 2" xfId="18486"/>
    <cellStyle name="inp.US$.prt 3" xfId="18487"/>
    <cellStyle name="inp.US$_mInKeyCode" xfId="18488"/>
    <cellStyle name="inp.YesNo" xfId="18489"/>
    <cellStyle name="inp.YesNo.prt" xfId="18490"/>
    <cellStyle name="inp.YesNo.prt 2" xfId="18491"/>
    <cellStyle name="inp.YesNo.prt 2 2" xfId="18492"/>
    <cellStyle name="inp.YesNo.prt 3" xfId="18493"/>
    <cellStyle name="inp.YesNo_Apport &amp; Look-through" xfId="18494"/>
    <cellStyle name="Input - Style1" xfId="18495"/>
    <cellStyle name="Input - Style1 10" xfId="18496"/>
    <cellStyle name="Input - Style1 11" xfId="18497"/>
    <cellStyle name="Input - Style1 12" xfId="18498"/>
    <cellStyle name="Input - Style1 13" xfId="18499"/>
    <cellStyle name="Input - Style1 14" xfId="18500"/>
    <cellStyle name="Input - Style1 15" xfId="18501"/>
    <cellStyle name="Input - Style1 16" xfId="18502"/>
    <cellStyle name="Input - Style1 17" xfId="18503"/>
    <cellStyle name="Input - Style1 18" xfId="18504"/>
    <cellStyle name="Input - Style1 19" xfId="18505"/>
    <cellStyle name="Input - Style1 2" xfId="18506"/>
    <cellStyle name="Input - Style1 2 2" xfId="18507"/>
    <cellStyle name="Input - Style1 20" xfId="18508"/>
    <cellStyle name="Input - Style1 21" xfId="18509"/>
    <cellStyle name="Input - Style1 22" xfId="18510"/>
    <cellStyle name="Input - Style1 23" xfId="18511"/>
    <cellStyle name="Input - Style1 24" xfId="18512"/>
    <cellStyle name="Input - Style1 25" xfId="18513"/>
    <cellStyle name="Input - Style1 26" xfId="18514"/>
    <cellStyle name="Input - Style1 27" xfId="18515"/>
    <cellStyle name="Input - Style1 28" xfId="18516"/>
    <cellStyle name="Input - Style1 29" xfId="18517"/>
    <cellStyle name="Input - Style1 3" xfId="18518"/>
    <cellStyle name="Input - Style1 3 10" xfId="18519"/>
    <cellStyle name="Input - Style1 3 11" xfId="18520"/>
    <cellStyle name="Input - Style1 3 12" xfId="18521"/>
    <cellStyle name="Input - Style1 3 13" xfId="18522"/>
    <cellStyle name="Input - Style1 3 14" xfId="18523"/>
    <cellStyle name="Input - Style1 3 15" xfId="18524"/>
    <cellStyle name="Input - Style1 3 16" xfId="18525"/>
    <cellStyle name="Input - Style1 3 2" xfId="18526"/>
    <cellStyle name="Input - Style1 3 3" xfId="18527"/>
    <cellStyle name="Input - Style1 3 4" xfId="18528"/>
    <cellStyle name="Input - Style1 3 5" xfId="18529"/>
    <cellStyle name="Input - Style1 3 6" xfId="18530"/>
    <cellStyle name="Input - Style1 3 7" xfId="18531"/>
    <cellStyle name="Input - Style1 3 8" xfId="18532"/>
    <cellStyle name="Input - Style1 3 9" xfId="18533"/>
    <cellStyle name="Input - Style1 30" xfId="18534"/>
    <cellStyle name="Input - Style1 31" xfId="18535"/>
    <cellStyle name="Input - Style1 32" xfId="18536"/>
    <cellStyle name="Input - Style1 33" xfId="18537"/>
    <cellStyle name="Input - Style1 34" xfId="18538"/>
    <cellStyle name="Input - Style1 35" xfId="18539"/>
    <cellStyle name="Input - Style1 36" xfId="18540"/>
    <cellStyle name="Input - Style1 37" xfId="18541"/>
    <cellStyle name="Input - Style1 38" xfId="18542"/>
    <cellStyle name="Input - Style1 39" xfId="18543"/>
    <cellStyle name="Input - Style1 4" xfId="18544"/>
    <cellStyle name="Input - Style1 40" xfId="18545"/>
    <cellStyle name="Input - Style1 41" xfId="18546"/>
    <cellStyle name="Input - Style1 5" xfId="18547"/>
    <cellStyle name="Input - Style1 6" xfId="18548"/>
    <cellStyle name="Input - Style1 7" xfId="18549"/>
    <cellStyle name="Input - Style1 8" xfId="18550"/>
    <cellStyle name="Input - Style1 9" xfId="18551"/>
    <cellStyle name="Input [yellow]" xfId="18552"/>
    <cellStyle name="Input [yellow] 2" xfId="18553"/>
    <cellStyle name="Input [yellow] 3" xfId="18554"/>
    <cellStyle name="Input [yellow] 4" xfId="18555"/>
    <cellStyle name="Input [yellow] 5" xfId="18556"/>
    <cellStyle name="Input [yellow]_Comverse 2004 Income Tax Review Wkbk 02 03" xfId="18557"/>
    <cellStyle name="Input 10" xfId="18558"/>
    <cellStyle name="Input 10 2" xfId="18559"/>
    <cellStyle name="Input 10 3" xfId="18560"/>
    <cellStyle name="Input 10 4" xfId="18561"/>
    <cellStyle name="Input 100" xfId="18562"/>
    <cellStyle name="Input 101" xfId="18563"/>
    <cellStyle name="Input 11" xfId="18564"/>
    <cellStyle name="Input 11 2" xfId="18565"/>
    <cellStyle name="Input 11 3" xfId="18566"/>
    <cellStyle name="Input 11 4" xfId="18567"/>
    <cellStyle name="Input 12" xfId="18568"/>
    <cellStyle name="Input 12 2" xfId="18569"/>
    <cellStyle name="Input 12 3" xfId="18570"/>
    <cellStyle name="Input 12 4" xfId="18571"/>
    <cellStyle name="Input 13" xfId="18572"/>
    <cellStyle name="Input 14" xfId="18573"/>
    <cellStyle name="Input 15" xfId="18574"/>
    <cellStyle name="Input 16" xfId="18575"/>
    <cellStyle name="Input 17" xfId="18576"/>
    <cellStyle name="Input 18" xfId="18577"/>
    <cellStyle name="Input 19" xfId="18578"/>
    <cellStyle name="Input 2" xfId="18579"/>
    <cellStyle name="Input 2 10" xfId="18580"/>
    <cellStyle name="Input 2 11" xfId="18581"/>
    <cellStyle name="Input 2 12" xfId="18582"/>
    <cellStyle name="Input 2 13" xfId="18583"/>
    <cellStyle name="Input 2 14" xfId="18584"/>
    <cellStyle name="Input 2 15" xfId="18585"/>
    <cellStyle name="Input 2 16" xfId="18586"/>
    <cellStyle name="Input 2 2" xfId="18587"/>
    <cellStyle name="Input 2 3" xfId="18588"/>
    <cellStyle name="Input 2 4" xfId="18589"/>
    <cellStyle name="Input 2 5" xfId="18590"/>
    <cellStyle name="Input 2 6" xfId="18591"/>
    <cellStyle name="Input 2 7" xfId="18592"/>
    <cellStyle name="Input 2 8" xfId="18593"/>
    <cellStyle name="Input 2 9" xfId="18594"/>
    <cellStyle name="Input 20" xfId="18595"/>
    <cellStyle name="Input 21" xfId="18596"/>
    <cellStyle name="Input 22" xfId="18597"/>
    <cellStyle name="Input 23" xfId="18598"/>
    <cellStyle name="Input 24" xfId="18599"/>
    <cellStyle name="Input 25" xfId="18600"/>
    <cellStyle name="Input 26" xfId="18601"/>
    <cellStyle name="Input 27" xfId="18602"/>
    <cellStyle name="Input 28" xfId="18603"/>
    <cellStyle name="Input 29" xfId="18604"/>
    <cellStyle name="Input 3" xfId="18605"/>
    <cellStyle name="Input 3 10" xfId="18606"/>
    <cellStyle name="Input 3 11" xfId="18607"/>
    <cellStyle name="Input 3 12" xfId="18608"/>
    <cellStyle name="Input 3 13" xfId="18609"/>
    <cellStyle name="Input 3 14" xfId="18610"/>
    <cellStyle name="Input 3 15" xfId="18611"/>
    <cellStyle name="Input 3 16" xfId="18612"/>
    <cellStyle name="Input 3 2" xfId="18613"/>
    <cellStyle name="Input 3 3" xfId="18614"/>
    <cellStyle name="Input 3 4" xfId="18615"/>
    <cellStyle name="Input 3 5" xfId="18616"/>
    <cellStyle name="Input 3 6" xfId="18617"/>
    <cellStyle name="Input 3 7" xfId="18618"/>
    <cellStyle name="Input 3 8" xfId="18619"/>
    <cellStyle name="Input 3 9" xfId="18620"/>
    <cellStyle name="Input 30" xfId="18621"/>
    <cellStyle name="Input 31" xfId="18622"/>
    <cellStyle name="Input 32" xfId="18623"/>
    <cellStyle name="Input 33" xfId="18624"/>
    <cellStyle name="Input 34" xfId="18625"/>
    <cellStyle name="Input 35" xfId="18626"/>
    <cellStyle name="Input 36" xfId="18627"/>
    <cellStyle name="Input 37" xfId="18628"/>
    <cellStyle name="Input 38" xfId="18629"/>
    <cellStyle name="Input 39" xfId="18630"/>
    <cellStyle name="Input 4" xfId="18631"/>
    <cellStyle name="Input 4 2" xfId="18632"/>
    <cellStyle name="Input 4 3" xfId="18633"/>
    <cellStyle name="Input 4 4" xfId="18634"/>
    <cellStyle name="Input 4 5" xfId="18635"/>
    <cellStyle name="Input 40" xfId="18636"/>
    <cellStyle name="Input 41" xfId="18637"/>
    <cellStyle name="Input 42" xfId="18638"/>
    <cellStyle name="Input 43" xfId="18639"/>
    <cellStyle name="Input 44" xfId="18640"/>
    <cellStyle name="Input 45" xfId="18641"/>
    <cellStyle name="Input 46" xfId="18642"/>
    <cellStyle name="Input 47" xfId="18643"/>
    <cellStyle name="Input 48" xfId="18644"/>
    <cellStyle name="Input 49" xfId="18645"/>
    <cellStyle name="Input 5" xfId="18646"/>
    <cellStyle name="Input 5 2" xfId="18647"/>
    <cellStyle name="Input 5 3" xfId="18648"/>
    <cellStyle name="Input 5 4" xfId="18649"/>
    <cellStyle name="Input 50" xfId="18650"/>
    <cellStyle name="Input 51" xfId="18651"/>
    <cellStyle name="Input 52" xfId="18652"/>
    <cellStyle name="Input 53" xfId="18653"/>
    <cellStyle name="Input 54" xfId="18654"/>
    <cellStyle name="Input 55" xfId="18655"/>
    <cellStyle name="Input 56" xfId="18656"/>
    <cellStyle name="Input 57" xfId="18657"/>
    <cellStyle name="Input 58" xfId="18658"/>
    <cellStyle name="Input 59" xfId="18659"/>
    <cellStyle name="Input 6" xfId="18660"/>
    <cellStyle name="Input 6 2" xfId="18661"/>
    <cellStyle name="Input 6 3" xfId="18662"/>
    <cellStyle name="Input 6 4" xfId="18663"/>
    <cellStyle name="Input 60" xfId="18664"/>
    <cellStyle name="Input 61" xfId="18665"/>
    <cellStyle name="Input 62" xfId="18666"/>
    <cellStyle name="Input 63" xfId="18667"/>
    <cellStyle name="Input 64" xfId="18668"/>
    <cellStyle name="Input 65" xfId="18669"/>
    <cellStyle name="Input 66" xfId="18670"/>
    <cellStyle name="Input 67" xfId="18671"/>
    <cellStyle name="Input 68" xfId="18672"/>
    <cellStyle name="Input 69" xfId="18673"/>
    <cellStyle name="Input 7" xfId="18674"/>
    <cellStyle name="Input 7 2" xfId="18675"/>
    <cellStyle name="Input 7 3" xfId="18676"/>
    <cellStyle name="Input 7 4" xfId="18677"/>
    <cellStyle name="Input 70" xfId="18678"/>
    <cellStyle name="Input 71" xfId="18679"/>
    <cellStyle name="Input 72" xfId="18680"/>
    <cellStyle name="Input 73" xfId="18681"/>
    <cellStyle name="Input 74" xfId="18682"/>
    <cellStyle name="Input 75" xfId="18683"/>
    <cellStyle name="Input 76" xfId="18684"/>
    <cellStyle name="Input 77" xfId="18685"/>
    <cellStyle name="Input 78" xfId="18686"/>
    <cellStyle name="Input 79" xfId="18687"/>
    <cellStyle name="Input 8" xfId="18688"/>
    <cellStyle name="Input 8 2" xfId="18689"/>
    <cellStyle name="Input 8 3" xfId="18690"/>
    <cellStyle name="Input 8 4" xfId="18691"/>
    <cellStyle name="Input 80" xfId="18692"/>
    <cellStyle name="Input 81" xfId="18693"/>
    <cellStyle name="Input 82" xfId="18694"/>
    <cellStyle name="Input 83" xfId="18695"/>
    <cellStyle name="Input 84" xfId="18696"/>
    <cellStyle name="Input 85" xfId="18697"/>
    <cellStyle name="Input 86" xfId="18698"/>
    <cellStyle name="Input 87" xfId="18699"/>
    <cellStyle name="Input 88" xfId="18700"/>
    <cellStyle name="Input 89" xfId="18701"/>
    <cellStyle name="Input 9" xfId="18702"/>
    <cellStyle name="Input 9 2" xfId="18703"/>
    <cellStyle name="Input 9 3" xfId="18704"/>
    <cellStyle name="Input 9 4" xfId="18705"/>
    <cellStyle name="Input 90" xfId="18706"/>
    <cellStyle name="Input 91" xfId="18707"/>
    <cellStyle name="Input 92" xfId="18708"/>
    <cellStyle name="Input 93" xfId="18709"/>
    <cellStyle name="Input 94" xfId="18710"/>
    <cellStyle name="Input 95" xfId="18711"/>
    <cellStyle name="Input 96" xfId="18712"/>
    <cellStyle name="Input 97" xfId="18713"/>
    <cellStyle name="Input 98" xfId="18714"/>
    <cellStyle name="Input 99" xfId="18715"/>
    <cellStyle name="Input Cells" xfId="18716"/>
    <cellStyle name="Input Cells 10" xfId="18717"/>
    <cellStyle name="Input Cells 11" xfId="18718"/>
    <cellStyle name="Input Cells 12" xfId="18719"/>
    <cellStyle name="Input Cells 13" xfId="18720"/>
    <cellStyle name="Input Cells 14" xfId="18721"/>
    <cellStyle name="Input Cells 15" xfId="18722"/>
    <cellStyle name="Input Cells 16" xfId="18723"/>
    <cellStyle name="Input Cells 17" xfId="18724"/>
    <cellStyle name="Input Cells 18" xfId="18725"/>
    <cellStyle name="Input Cells 19" xfId="18726"/>
    <cellStyle name="Input Cells 2" xfId="18727"/>
    <cellStyle name="Input Cells 2 2" xfId="18728"/>
    <cellStyle name="Input Cells 20" xfId="18729"/>
    <cellStyle name="Input Cells 21" xfId="18730"/>
    <cellStyle name="Input Cells 22" xfId="18731"/>
    <cellStyle name="Input Cells 23" xfId="18732"/>
    <cellStyle name="Input Cells 24" xfId="18733"/>
    <cellStyle name="Input Cells 25" xfId="18734"/>
    <cellStyle name="Input Cells 26" xfId="18735"/>
    <cellStyle name="Input Cells 27" xfId="18736"/>
    <cellStyle name="Input Cells 28" xfId="18737"/>
    <cellStyle name="Input Cells 29" xfId="18738"/>
    <cellStyle name="Input Cells 3" xfId="18739"/>
    <cellStyle name="Input Cells 3 10" xfId="18740"/>
    <cellStyle name="Input Cells 3 11" xfId="18741"/>
    <cellStyle name="Input Cells 3 12" xfId="18742"/>
    <cellStyle name="Input Cells 3 13" xfId="18743"/>
    <cellStyle name="Input Cells 3 14" xfId="18744"/>
    <cellStyle name="Input Cells 3 15" xfId="18745"/>
    <cellStyle name="Input Cells 3 16" xfId="18746"/>
    <cellStyle name="Input Cells 3 2" xfId="18747"/>
    <cellStyle name="Input Cells 3 3" xfId="18748"/>
    <cellStyle name="Input Cells 3 4" xfId="18749"/>
    <cellStyle name="Input Cells 3 5" xfId="18750"/>
    <cellStyle name="Input Cells 3 6" xfId="18751"/>
    <cellStyle name="Input Cells 3 7" xfId="18752"/>
    <cellStyle name="Input Cells 3 8" xfId="18753"/>
    <cellStyle name="Input Cells 3 9" xfId="18754"/>
    <cellStyle name="Input Cells 30" xfId="18755"/>
    <cellStyle name="Input Cells 31" xfId="18756"/>
    <cellStyle name="Input Cells 32" xfId="18757"/>
    <cellStyle name="Input Cells 33" xfId="18758"/>
    <cellStyle name="Input Cells 34" xfId="18759"/>
    <cellStyle name="Input Cells 35" xfId="18760"/>
    <cellStyle name="Input Cells 36" xfId="18761"/>
    <cellStyle name="Input Cells 37" xfId="18762"/>
    <cellStyle name="Input Cells 38" xfId="18763"/>
    <cellStyle name="Input Cells 39" xfId="18764"/>
    <cellStyle name="Input Cells 4" xfId="18765"/>
    <cellStyle name="Input Cells 40" xfId="18766"/>
    <cellStyle name="Input Cells 41" xfId="18767"/>
    <cellStyle name="Input Cells 5" xfId="18768"/>
    <cellStyle name="Input Cells 6" xfId="18769"/>
    <cellStyle name="Input Cells 7" xfId="18770"/>
    <cellStyle name="Input Cells 8" xfId="18771"/>
    <cellStyle name="Input Cells 9" xfId="18772"/>
    <cellStyle name="Input1" xfId="18773"/>
    <cellStyle name="Input2" xfId="18774"/>
    <cellStyle name="InputBlue" xfId="18775"/>
    <cellStyle name="Inputs" xfId="18776"/>
    <cellStyle name="Inputs 2" xfId="18777"/>
    <cellStyle name="Inputs 2 2" xfId="18778"/>
    <cellStyle name="Inputs 2 3" xfId="18779"/>
    <cellStyle name="Inputs 2_CES Hi Low Case Financials" xfId="18780"/>
    <cellStyle name="InputS 3" xfId="18781"/>
    <cellStyle name="Inputs2" xfId="18782"/>
    <cellStyle name="Insatisfaisant" xfId="18783"/>
    <cellStyle name="kd.BasktGrp" xfId="18784"/>
    <cellStyle name="kd.BasktGrp 2" xfId="18785"/>
    <cellStyle name="kd.BasktGrp 3" xfId="18786"/>
    <cellStyle name="kd.BasktGrp_Comverse 2004 Income Tax Review Wkbk 02 03" xfId="18787"/>
    <cellStyle name="kd.BlankTemplates" xfId="18788"/>
    <cellStyle name="kd.BlankTemplates 2" xfId="18789"/>
    <cellStyle name="kd.BlankTemplates 3" xfId="18790"/>
    <cellStyle name="kd.BlankTemplates_Comverse 2004 Income Tax Review Wkbk 02 03" xfId="18791"/>
    <cellStyle name="kd.ColCompKeyTyp" xfId="18792"/>
    <cellStyle name="kd.ColCompKeyTyp 2" xfId="18793"/>
    <cellStyle name="kd.ColCompKeyTyp 3" xfId="18794"/>
    <cellStyle name="kd.ColCompKeyTyp_Comverse 2004 Income Tax Review Wkbk 02 03" xfId="18795"/>
    <cellStyle name="kd.CompKeyCol" xfId="18796"/>
    <cellStyle name="kd.CompKeyCol 2" xfId="18797"/>
    <cellStyle name="kd.CompKeyCol 3" xfId="18798"/>
    <cellStyle name="kd.CompKeyCol_Comverse 2004 Income Tax Review Wkbk 02 03" xfId="18799"/>
    <cellStyle name="kd.DynKeyColumn" xfId="18800"/>
    <cellStyle name="kd.DynKeyColumn 2" xfId="18801"/>
    <cellStyle name="kd.DynKeyColumn 3" xfId="18802"/>
    <cellStyle name="kd.DynKeyColumn_Comverse 2004 Income Tax Review Wkbk 02 03" xfId="18803"/>
    <cellStyle name="kd.DynKeyRows" xfId="18804"/>
    <cellStyle name="kd.DynKeyRows 2" xfId="18805"/>
    <cellStyle name="kd.DynKeyRows 3" xfId="18806"/>
    <cellStyle name="kd.DynKeyRows_Comverse 2004 Income Tax Review Wkbk 02 03" xfId="18807"/>
    <cellStyle name="kd.DynKeyStrtRow" xfId="18808"/>
    <cellStyle name="kd.DynKeyStrtRow 2" xfId="18809"/>
    <cellStyle name="kd.DynKeyStrtRow 3" xfId="18810"/>
    <cellStyle name="kd.DynKeyStrtRow_Comverse 2004 Income Tax Review Wkbk 02 03" xfId="18811"/>
    <cellStyle name="kd.EmptySpaces" xfId="18812"/>
    <cellStyle name="kd.EmptySpaces 2" xfId="18813"/>
    <cellStyle name="kd.EmptySpaces 3" xfId="18814"/>
    <cellStyle name="kd.EmptySpaces_Comverse 2004 Income Tax Review Wkbk 02 03" xfId="18815"/>
    <cellStyle name="kd.KeyGrp" xfId="18816"/>
    <cellStyle name="kd.KeyGrp 2" xfId="18817"/>
    <cellStyle name="kd.KeyGrp 3" xfId="18818"/>
    <cellStyle name="kd.KeyGrp_Comverse 2004 Income Tax Review Wkbk 02 03" xfId="18819"/>
    <cellStyle name="kd.NumDynQrys" xfId="18820"/>
    <cellStyle name="kd.NumDynQrys 2" xfId="18821"/>
    <cellStyle name="kd.NumDynQrys 3" xfId="18822"/>
    <cellStyle name="kd.NumDynQrys_Comverse 2004 Income Tax Review Wkbk 02 03" xfId="18823"/>
    <cellStyle name="kd.RowCompKeyTyp" xfId="18824"/>
    <cellStyle name="kd.RowCompKeyTyp 2" xfId="18825"/>
    <cellStyle name="kd.RowCompKeyTyp 3" xfId="18826"/>
    <cellStyle name="kd.RowCompKeyTyp_Comverse 2004 Income Tax Review Wkbk 02 03" xfId="18827"/>
    <cellStyle name="kd.SafetyBar" xfId="18828"/>
    <cellStyle name="kd.SQL" xfId="18829"/>
    <cellStyle name="kd.TargetRowOffset" xfId="18830"/>
    <cellStyle name="kd.TargetRowOffset 2" xfId="18831"/>
    <cellStyle name="kd.TargetRowOffset 3" xfId="18832"/>
    <cellStyle name="kd.TargetRowOffset_Comverse 2004 Income Tax Review Wkbk 02 03" xfId="18833"/>
    <cellStyle name="kd.TemplateRowOffset" xfId="18834"/>
    <cellStyle name="kd.TemplateRowOffset 2" xfId="18835"/>
    <cellStyle name="kd.TemplateRowOffset 3" xfId="18836"/>
    <cellStyle name="kd.TemplateRowOffset_Comverse 2004 Income Tax Review Wkbk 02 03" xfId="18837"/>
    <cellStyle name="kd.TemplateRows" xfId="18838"/>
    <cellStyle name="kd.TemplateRows 2" xfId="18839"/>
    <cellStyle name="kd.TemplateRows 3" xfId="18840"/>
    <cellStyle name="kd.TemplateRows_Comverse 2004 Income Tax Review Wkbk 02 03" xfId="18841"/>
    <cellStyle name="kd.XXXXX" xfId="18842"/>
    <cellStyle name="kd.XXXXX 2" xfId="18843"/>
    <cellStyle name="kd.XXXXX 3" xfId="18844"/>
    <cellStyle name="kd.XXXXX_Comverse 2004 Income Tax Review Wkbk 02 03" xfId="18845"/>
    <cellStyle name="Komma [0]_RESULTS" xfId="18846"/>
    <cellStyle name="Komma_RESULTS" xfId="18847"/>
    <cellStyle name="kpmg" xfId="18848"/>
    <cellStyle name="KPMGformat" xfId="18849"/>
    <cellStyle name="Labels - Style3" xfId="18850"/>
    <cellStyle name="Lable8Left" xfId="18851"/>
    <cellStyle name="Level 1 (Normal)" xfId="18852"/>
    <cellStyle name="LineItemPrompt" xfId="18853"/>
    <cellStyle name="LineItemValue" xfId="18854"/>
    <cellStyle name="Lines" xfId="18855"/>
    <cellStyle name="Lines 2" xfId="18856"/>
    <cellStyle name="Link Currency (0)" xfId="18857"/>
    <cellStyle name="Link Currency (0) 10" xfId="18858"/>
    <cellStyle name="Link Currency (0) 11" xfId="18859"/>
    <cellStyle name="Link Currency (0) 12" xfId="18860"/>
    <cellStyle name="Link Currency (0) 13" xfId="18861"/>
    <cellStyle name="Link Currency (0) 14" xfId="18862"/>
    <cellStyle name="Link Currency (0) 15" xfId="18863"/>
    <cellStyle name="Link Currency (0) 16" xfId="18864"/>
    <cellStyle name="Link Currency (0) 17" xfId="18865"/>
    <cellStyle name="Link Currency (0) 18" xfId="18866"/>
    <cellStyle name="Link Currency (0) 19" xfId="18867"/>
    <cellStyle name="Link Currency (0) 2" xfId="18868"/>
    <cellStyle name="Link Currency (0) 2 2" xfId="18869"/>
    <cellStyle name="Link Currency (0) 20" xfId="18870"/>
    <cellStyle name="Link Currency (0) 21" xfId="18871"/>
    <cellStyle name="Link Currency (0) 22" xfId="18872"/>
    <cellStyle name="Link Currency (0) 23" xfId="18873"/>
    <cellStyle name="Link Currency (0) 24" xfId="18874"/>
    <cellStyle name="Link Currency (0) 25" xfId="18875"/>
    <cellStyle name="Link Currency (0) 26" xfId="18876"/>
    <cellStyle name="Link Currency (0) 27" xfId="18877"/>
    <cellStyle name="Link Currency (0) 28" xfId="18878"/>
    <cellStyle name="Link Currency (0) 29" xfId="18879"/>
    <cellStyle name="Link Currency (0) 3" xfId="18880"/>
    <cellStyle name="Link Currency (0) 3 10" xfId="18881"/>
    <cellStyle name="Link Currency (0) 3 11" xfId="18882"/>
    <cellStyle name="Link Currency (0) 3 12" xfId="18883"/>
    <cellStyle name="Link Currency (0) 3 13" xfId="18884"/>
    <cellStyle name="Link Currency (0) 3 14" xfId="18885"/>
    <cellStyle name="Link Currency (0) 3 15" xfId="18886"/>
    <cellStyle name="Link Currency (0) 3 16" xfId="18887"/>
    <cellStyle name="Link Currency (0) 3 2" xfId="18888"/>
    <cellStyle name="Link Currency (0) 3 3" xfId="18889"/>
    <cellStyle name="Link Currency (0) 3 4" xfId="18890"/>
    <cellStyle name="Link Currency (0) 3 5" xfId="18891"/>
    <cellStyle name="Link Currency (0) 3 6" xfId="18892"/>
    <cellStyle name="Link Currency (0) 3 7" xfId="18893"/>
    <cellStyle name="Link Currency (0) 3 8" xfId="18894"/>
    <cellStyle name="Link Currency (0) 3 9" xfId="18895"/>
    <cellStyle name="Link Currency (0) 30" xfId="18896"/>
    <cellStyle name="Link Currency (0) 31" xfId="18897"/>
    <cellStyle name="Link Currency (0) 32" xfId="18898"/>
    <cellStyle name="Link Currency (0) 33" xfId="18899"/>
    <cellStyle name="Link Currency (0) 34" xfId="18900"/>
    <cellStyle name="Link Currency (0) 35" xfId="18901"/>
    <cellStyle name="Link Currency (0) 36" xfId="18902"/>
    <cellStyle name="Link Currency (0) 37" xfId="18903"/>
    <cellStyle name="Link Currency (0) 38" xfId="18904"/>
    <cellStyle name="Link Currency (0) 39" xfId="18905"/>
    <cellStyle name="Link Currency (0) 4" xfId="18906"/>
    <cellStyle name="Link Currency (0) 40" xfId="18907"/>
    <cellStyle name="Link Currency (0) 41" xfId="18908"/>
    <cellStyle name="Link Currency (0) 5" xfId="18909"/>
    <cellStyle name="Link Currency (0) 6" xfId="18910"/>
    <cellStyle name="Link Currency (0) 7" xfId="18911"/>
    <cellStyle name="Link Currency (0) 8" xfId="18912"/>
    <cellStyle name="Link Currency (0) 9" xfId="18913"/>
    <cellStyle name="Link Currency (2)" xfId="18914"/>
    <cellStyle name="Link Currency (2) 10" xfId="18915"/>
    <cellStyle name="Link Currency (2) 11" xfId="18916"/>
    <cellStyle name="Link Currency (2) 12" xfId="18917"/>
    <cellStyle name="Link Currency (2) 13" xfId="18918"/>
    <cellStyle name="Link Currency (2) 14" xfId="18919"/>
    <cellStyle name="Link Currency (2) 15" xfId="18920"/>
    <cellStyle name="Link Currency (2) 16" xfId="18921"/>
    <cellStyle name="Link Currency (2) 17" xfId="18922"/>
    <cellStyle name="Link Currency (2) 18" xfId="18923"/>
    <cellStyle name="Link Currency (2) 19" xfId="18924"/>
    <cellStyle name="Link Currency (2) 2" xfId="18925"/>
    <cellStyle name="Link Currency (2) 2 2" xfId="18926"/>
    <cellStyle name="Link Currency (2) 20" xfId="18927"/>
    <cellStyle name="Link Currency (2) 21" xfId="18928"/>
    <cellStyle name="Link Currency (2) 22" xfId="18929"/>
    <cellStyle name="Link Currency (2) 23" xfId="18930"/>
    <cellStyle name="Link Currency (2) 24" xfId="18931"/>
    <cellStyle name="Link Currency (2) 25" xfId="18932"/>
    <cellStyle name="Link Currency (2) 26" xfId="18933"/>
    <cellStyle name="Link Currency (2) 27" xfId="18934"/>
    <cellStyle name="Link Currency (2) 28" xfId="18935"/>
    <cellStyle name="Link Currency (2) 29" xfId="18936"/>
    <cellStyle name="Link Currency (2) 3" xfId="18937"/>
    <cellStyle name="Link Currency (2) 3 10" xfId="18938"/>
    <cellStyle name="Link Currency (2) 3 11" xfId="18939"/>
    <cellStyle name="Link Currency (2) 3 12" xfId="18940"/>
    <cellStyle name="Link Currency (2) 3 13" xfId="18941"/>
    <cellStyle name="Link Currency (2) 3 14" xfId="18942"/>
    <cellStyle name="Link Currency (2) 3 15" xfId="18943"/>
    <cellStyle name="Link Currency (2) 3 16" xfId="18944"/>
    <cellStyle name="Link Currency (2) 3 2" xfId="18945"/>
    <cellStyle name="Link Currency (2) 3 3" xfId="18946"/>
    <cellStyle name="Link Currency (2) 3 4" xfId="18947"/>
    <cellStyle name="Link Currency (2) 3 5" xfId="18948"/>
    <cellStyle name="Link Currency (2) 3 6" xfId="18949"/>
    <cellStyle name="Link Currency (2) 3 7" xfId="18950"/>
    <cellStyle name="Link Currency (2) 3 8" xfId="18951"/>
    <cellStyle name="Link Currency (2) 3 9" xfId="18952"/>
    <cellStyle name="Link Currency (2) 30" xfId="18953"/>
    <cellStyle name="Link Currency (2) 31" xfId="18954"/>
    <cellStyle name="Link Currency (2) 32" xfId="18955"/>
    <cellStyle name="Link Currency (2) 33" xfId="18956"/>
    <cellStyle name="Link Currency (2) 34" xfId="18957"/>
    <cellStyle name="Link Currency (2) 35" xfId="18958"/>
    <cellStyle name="Link Currency (2) 36" xfId="18959"/>
    <cellStyle name="Link Currency (2) 37" xfId="18960"/>
    <cellStyle name="Link Currency (2) 38" xfId="18961"/>
    <cellStyle name="Link Currency (2) 39" xfId="18962"/>
    <cellStyle name="Link Currency (2) 4" xfId="18963"/>
    <cellStyle name="Link Currency (2) 40" xfId="18964"/>
    <cellStyle name="Link Currency (2) 41" xfId="18965"/>
    <cellStyle name="Link Currency (2) 5" xfId="18966"/>
    <cellStyle name="Link Currency (2) 6" xfId="18967"/>
    <cellStyle name="Link Currency (2) 7" xfId="18968"/>
    <cellStyle name="Link Currency (2) 8" xfId="18969"/>
    <cellStyle name="Link Currency (2) 9" xfId="18970"/>
    <cellStyle name="Link Units (0)" xfId="18971"/>
    <cellStyle name="Link Units (0) 10" xfId="18972"/>
    <cellStyle name="Link Units (0) 11" xfId="18973"/>
    <cellStyle name="Link Units (0) 12" xfId="18974"/>
    <cellStyle name="Link Units (0) 13" xfId="18975"/>
    <cellStyle name="Link Units (0) 14" xfId="18976"/>
    <cellStyle name="Link Units (0) 15" xfId="18977"/>
    <cellStyle name="Link Units (0) 16" xfId="18978"/>
    <cellStyle name="Link Units (0) 17" xfId="18979"/>
    <cellStyle name="Link Units (0) 18" xfId="18980"/>
    <cellStyle name="Link Units (0) 19" xfId="18981"/>
    <cellStyle name="Link Units (0) 2" xfId="18982"/>
    <cellStyle name="Link Units (0) 2 2" xfId="18983"/>
    <cellStyle name="Link Units (0) 20" xfId="18984"/>
    <cellStyle name="Link Units (0) 21" xfId="18985"/>
    <cellStyle name="Link Units (0) 22" xfId="18986"/>
    <cellStyle name="Link Units (0) 23" xfId="18987"/>
    <cellStyle name="Link Units (0) 24" xfId="18988"/>
    <cellStyle name="Link Units (0) 25" xfId="18989"/>
    <cellStyle name="Link Units (0) 26" xfId="18990"/>
    <cellStyle name="Link Units (0) 27" xfId="18991"/>
    <cellStyle name="Link Units (0) 28" xfId="18992"/>
    <cellStyle name="Link Units (0) 29" xfId="18993"/>
    <cellStyle name="Link Units (0) 3" xfId="18994"/>
    <cellStyle name="Link Units (0) 3 10" xfId="18995"/>
    <cellStyle name="Link Units (0) 3 11" xfId="18996"/>
    <cellStyle name="Link Units (0) 3 12" xfId="18997"/>
    <cellStyle name="Link Units (0) 3 13" xfId="18998"/>
    <cellStyle name="Link Units (0) 3 14" xfId="18999"/>
    <cellStyle name="Link Units (0) 3 15" xfId="19000"/>
    <cellStyle name="Link Units (0) 3 16" xfId="19001"/>
    <cellStyle name="Link Units (0) 3 2" xfId="19002"/>
    <cellStyle name="Link Units (0) 3 3" xfId="19003"/>
    <cellStyle name="Link Units (0) 3 4" xfId="19004"/>
    <cellStyle name="Link Units (0) 3 5" xfId="19005"/>
    <cellStyle name="Link Units (0) 3 6" xfId="19006"/>
    <cellStyle name="Link Units (0) 3 7" xfId="19007"/>
    <cellStyle name="Link Units (0) 3 8" xfId="19008"/>
    <cellStyle name="Link Units (0) 3 9" xfId="19009"/>
    <cellStyle name="Link Units (0) 30" xfId="19010"/>
    <cellStyle name="Link Units (0) 31" xfId="19011"/>
    <cellStyle name="Link Units (0) 32" xfId="19012"/>
    <cellStyle name="Link Units (0) 33" xfId="19013"/>
    <cellStyle name="Link Units (0) 34" xfId="19014"/>
    <cellStyle name="Link Units (0) 35" xfId="19015"/>
    <cellStyle name="Link Units (0) 36" xfId="19016"/>
    <cellStyle name="Link Units (0) 37" xfId="19017"/>
    <cellStyle name="Link Units (0) 38" xfId="19018"/>
    <cellStyle name="Link Units (0) 39" xfId="19019"/>
    <cellStyle name="Link Units (0) 4" xfId="19020"/>
    <cellStyle name="Link Units (0) 40" xfId="19021"/>
    <cellStyle name="Link Units (0) 41" xfId="19022"/>
    <cellStyle name="Link Units (0) 5" xfId="19023"/>
    <cellStyle name="Link Units (0) 6" xfId="19024"/>
    <cellStyle name="Link Units (0) 7" xfId="19025"/>
    <cellStyle name="Link Units (0) 8" xfId="19026"/>
    <cellStyle name="Link Units (0) 9" xfId="19027"/>
    <cellStyle name="Link Units (1)" xfId="19028"/>
    <cellStyle name="Link Units (1) 10" xfId="19029"/>
    <cellStyle name="Link Units (1) 11" xfId="19030"/>
    <cellStyle name="Link Units (1) 12" xfId="19031"/>
    <cellStyle name="Link Units (1) 13" xfId="19032"/>
    <cellStyle name="Link Units (1) 14" xfId="19033"/>
    <cellStyle name="Link Units (1) 15" xfId="19034"/>
    <cellStyle name="Link Units (1) 16" xfId="19035"/>
    <cellStyle name="Link Units (1) 17" xfId="19036"/>
    <cellStyle name="Link Units (1) 18" xfId="19037"/>
    <cellStyle name="Link Units (1) 19" xfId="19038"/>
    <cellStyle name="Link Units (1) 2" xfId="19039"/>
    <cellStyle name="Link Units (1) 2 2" xfId="19040"/>
    <cellStyle name="Link Units (1) 20" xfId="19041"/>
    <cellStyle name="Link Units (1) 21" xfId="19042"/>
    <cellStyle name="Link Units (1) 22" xfId="19043"/>
    <cellStyle name="Link Units (1) 23" xfId="19044"/>
    <cellStyle name="Link Units (1) 24" xfId="19045"/>
    <cellStyle name="Link Units (1) 25" xfId="19046"/>
    <cellStyle name="Link Units (1) 26" xfId="19047"/>
    <cellStyle name="Link Units (1) 27" xfId="19048"/>
    <cellStyle name="Link Units (1) 28" xfId="19049"/>
    <cellStyle name="Link Units (1) 29" xfId="19050"/>
    <cellStyle name="Link Units (1) 3" xfId="19051"/>
    <cellStyle name="Link Units (1) 3 10" xfId="19052"/>
    <cellStyle name="Link Units (1) 3 11" xfId="19053"/>
    <cellStyle name="Link Units (1) 3 12" xfId="19054"/>
    <cellStyle name="Link Units (1) 3 13" xfId="19055"/>
    <cellStyle name="Link Units (1) 3 14" xfId="19056"/>
    <cellStyle name="Link Units (1) 3 15" xfId="19057"/>
    <cellStyle name="Link Units (1) 3 16" xfId="19058"/>
    <cellStyle name="Link Units (1) 3 2" xfId="19059"/>
    <cellStyle name="Link Units (1) 3 3" xfId="19060"/>
    <cellStyle name="Link Units (1) 3 4" xfId="19061"/>
    <cellStyle name="Link Units (1) 3 5" xfId="19062"/>
    <cellStyle name="Link Units (1) 3 6" xfId="19063"/>
    <cellStyle name="Link Units (1) 3 7" xfId="19064"/>
    <cellStyle name="Link Units (1) 3 8" xfId="19065"/>
    <cellStyle name="Link Units (1) 3 9" xfId="19066"/>
    <cellStyle name="Link Units (1) 30" xfId="19067"/>
    <cellStyle name="Link Units (1) 31" xfId="19068"/>
    <cellStyle name="Link Units (1) 32" xfId="19069"/>
    <cellStyle name="Link Units (1) 33" xfId="19070"/>
    <cellStyle name="Link Units (1) 34" xfId="19071"/>
    <cellStyle name="Link Units (1) 35" xfId="19072"/>
    <cellStyle name="Link Units (1) 36" xfId="19073"/>
    <cellStyle name="Link Units (1) 37" xfId="19074"/>
    <cellStyle name="Link Units (1) 38" xfId="19075"/>
    <cellStyle name="Link Units (1) 39" xfId="19076"/>
    <cellStyle name="Link Units (1) 4" xfId="19077"/>
    <cellStyle name="Link Units (1) 40" xfId="19078"/>
    <cellStyle name="Link Units (1) 41" xfId="19079"/>
    <cellStyle name="Link Units (1) 5" xfId="19080"/>
    <cellStyle name="Link Units (1) 6" xfId="19081"/>
    <cellStyle name="Link Units (1) 7" xfId="19082"/>
    <cellStyle name="Link Units (1) 8" xfId="19083"/>
    <cellStyle name="Link Units (1) 9" xfId="19084"/>
    <cellStyle name="Link Units (2)" xfId="19085"/>
    <cellStyle name="Link Units (2) 10" xfId="19086"/>
    <cellStyle name="Link Units (2) 11" xfId="19087"/>
    <cellStyle name="Link Units (2) 12" xfId="19088"/>
    <cellStyle name="Link Units (2) 13" xfId="19089"/>
    <cellStyle name="Link Units (2) 14" xfId="19090"/>
    <cellStyle name="Link Units (2) 15" xfId="19091"/>
    <cellStyle name="Link Units (2) 16" xfId="19092"/>
    <cellStyle name="Link Units (2) 17" xfId="19093"/>
    <cellStyle name="Link Units (2) 18" xfId="19094"/>
    <cellStyle name="Link Units (2) 19" xfId="19095"/>
    <cellStyle name="Link Units (2) 2" xfId="19096"/>
    <cellStyle name="Link Units (2) 2 2" xfId="19097"/>
    <cellStyle name="Link Units (2) 20" xfId="19098"/>
    <cellStyle name="Link Units (2) 21" xfId="19099"/>
    <cellStyle name="Link Units (2) 22" xfId="19100"/>
    <cellStyle name="Link Units (2) 23" xfId="19101"/>
    <cellStyle name="Link Units (2) 24" xfId="19102"/>
    <cellStyle name="Link Units (2) 25" xfId="19103"/>
    <cellStyle name="Link Units (2) 26" xfId="19104"/>
    <cellStyle name="Link Units (2) 27" xfId="19105"/>
    <cellStyle name="Link Units (2) 28" xfId="19106"/>
    <cellStyle name="Link Units (2) 29" xfId="19107"/>
    <cellStyle name="Link Units (2) 3" xfId="19108"/>
    <cellStyle name="Link Units (2) 3 10" xfId="19109"/>
    <cellStyle name="Link Units (2) 3 11" xfId="19110"/>
    <cellStyle name="Link Units (2) 3 12" xfId="19111"/>
    <cellStyle name="Link Units (2) 3 13" xfId="19112"/>
    <cellStyle name="Link Units (2) 3 14" xfId="19113"/>
    <cellStyle name="Link Units (2) 3 15" xfId="19114"/>
    <cellStyle name="Link Units (2) 3 16" xfId="19115"/>
    <cellStyle name="Link Units (2) 3 2" xfId="19116"/>
    <cellStyle name="Link Units (2) 3 3" xfId="19117"/>
    <cellStyle name="Link Units (2) 3 4" xfId="19118"/>
    <cellStyle name="Link Units (2) 3 5" xfId="19119"/>
    <cellStyle name="Link Units (2) 3 6" xfId="19120"/>
    <cellStyle name="Link Units (2) 3 7" xfId="19121"/>
    <cellStyle name="Link Units (2) 3 8" xfId="19122"/>
    <cellStyle name="Link Units (2) 3 9" xfId="19123"/>
    <cellStyle name="Link Units (2) 30" xfId="19124"/>
    <cellStyle name="Link Units (2) 31" xfId="19125"/>
    <cellStyle name="Link Units (2) 32" xfId="19126"/>
    <cellStyle name="Link Units (2) 33" xfId="19127"/>
    <cellStyle name="Link Units (2) 34" xfId="19128"/>
    <cellStyle name="Link Units (2) 35" xfId="19129"/>
    <cellStyle name="Link Units (2) 36" xfId="19130"/>
    <cellStyle name="Link Units (2) 37" xfId="19131"/>
    <cellStyle name="Link Units (2) 38" xfId="19132"/>
    <cellStyle name="Link Units (2) 39" xfId="19133"/>
    <cellStyle name="Link Units (2) 4" xfId="19134"/>
    <cellStyle name="Link Units (2) 40" xfId="19135"/>
    <cellStyle name="Link Units (2) 41" xfId="19136"/>
    <cellStyle name="Link Units (2) 5" xfId="19137"/>
    <cellStyle name="Link Units (2) 6" xfId="19138"/>
    <cellStyle name="Link Units (2) 7" xfId="19139"/>
    <cellStyle name="Link Units (2) 8" xfId="19140"/>
    <cellStyle name="Link Units (2) 9" xfId="19141"/>
    <cellStyle name="Linked Cell 10" xfId="19142"/>
    <cellStyle name="Linked Cell 10 2" xfId="19143"/>
    <cellStyle name="Linked Cell 10 2 2" xfId="19144"/>
    <cellStyle name="Linked Cell 10 3" xfId="19145"/>
    <cellStyle name="Linked Cell 10 4" xfId="19146"/>
    <cellStyle name="Linked Cell 11" xfId="19147"/>
    <cellStyle name="Linked Cell 11 2" xfId="19148"/>
    <cellStyle name="Linked Cell 11 2 2" xfId="19149"/>
    <cellStyle name="Linked Cell 11 3" xfId="19150"/>
    <cellStyle name="Linked Cell 11 4" xfId="19151"/>
    <cellStyle name="Linked Cell 12" xfId="19152"/>
    <cellStyle name="Linked Cell 12 2" xfId="19153"/>
    <cellStyle name="Linked Cell 12 3" xfId="19154"/>
    <cellStyle name="Linked Cell 12 4" xfId="19155"/>
    <cellStyle name="Linked Cell 13" xfId="19156"/>
    <cellStyle name="Linked Cell 13 2" xfId="19157"/>
    <cellStyle name="Linked Cell 14" xfId="19158"/>
    <cellStyle name="Linked Cell 15" xfId="19159"/>
    <cellStyle name="Linked Cell 15 2" xfId="19160"/>
    <cellStyle name="Linked Cell 16" xfId="19161"/>
    <cellStyle name="Linked Cell 17" xfId="19162"/>
    <cellStyle name="Linked Cell 18" xfId="19163"/>
    <cellStyle name="Linked Cell 19" xfId="19164"/>
    <cellStyle name="Linked Cell 2" xfId="19165"/>
    <cellStyle name="Linked Cell 2 10" xfId="19166"/>
    <cellStyle name="Linked Cell 2 11" xfId="19167"/>
    <cellStyle name="Linked Cell 2 12" xfId="19168"/>
    <cellStyle name="Linked Cell 2 13" xfId="19169"/>
    <cellStyle name="Linked Cell 2 14" xfId="19170"/>
    <cellStyle name="Linked Cell 2 15" xfId="19171"/>
    <cellStyle name="Linked Cell 2 2" xfId="19172"/>
    <cellStyle name="Linked Cell 2 2 2" xfId="19173"/>
    <cellStyle name="Linked Cell 2 3" xfId="19174"/>
    <cellStyle name="Linked Cell 2 3 2" xfId="19175"/>
    <cellStyle name="Linked Cell 2 4" xfId="19176"/>
    <cellStyle name="Linked Cell 2 4 2" xfId="19177"/>
    <cellStyle name="Linked Cell 2 5" xfId="19178"/>
    <cellStyle name="Linked Cell 2 5 2" xfId="19179"/>
    <cellStyle name="Linked Cell 2 6" xfId="19180"/>
    <cellStyle name="Linked Cell 2 7" xfId="19181"/>
    <cellStyle name="Linked Cell 2 8" xfId="19182"/>
    <cellStyle name="Linked Cell 2 9" xfId="19183"/>
    <cellStyle name="Linked Cell 2_CED 2011 Version 6 Reports" xfId="19184"/>
    <cellStyle name="Linked Cell 20" xfId="19185"/>
    <cellStyle name="Linked Cell 3" xfId="19186"/>
    <cellStyle name="Linked Cell 3 10" xfId="19187"/>
    <cellStyle name="Linked Cell 3 11" xfId="19188"/>
    <cellStyle name="Linked Cell 3 12" xfId="19189"/>
    <cellStyle name="Linked Cell 3 13" xfId="19190"/>
    <cellStyle name="Linked Cell 3 14" xfId="19191"/>
    <cellStyle name="Linked Cell 3 15" xfId="19192"/>
    <cellStyle name="Linked Cell 3 2" xfId="19193"/>
    <cellStyle name="Linked Cell 3 2 2" xfId="19194"/>
    <cellStyle name="Linked Cell 3 3" xfId="19195"/>
    <cellStyle name="Linked Cell 3 3 2" xfId="19196"/>
    <cellStyle name="Linked Cell 3 4" xfId="19197"/>
    <cellStyle name="Linked Cell 3 4 2" xfId="19198"/>
    <cellStyle name="Linked Cell 3 5" xfId="19199"/>
    <cellStyle name="Linked Cell 3 5 2" xfId="19200"/>
    <cellStyle name="Linked Cell 3 6" xfId="19201"/>
    <cellStyle name="Linked Cell 3 7" xfId="19202"/>
    <cellStyle name="Linked Cell 3 8" xfId="19203"/>
    <cellStyle name="Linked Cell 3 9" xfId="19204"/>
    <cellStyle name="Linked Cell 4" xfId="19205"/>
    <cellStyle name="Linked Cell 4 2" xfId="19206"/>
    <cellStyle name="Linked Cell 4 2 2" xfId="19207"/>
    <cellStyle name="Linked Cell 4 3" xfId="19208"/>
    <cellStyle name="Linked Cell 4 3 2" xfId="19209"/>
    <cellStyle name="Linked Cell 4 4" xfId="19210"/>
    <cellStyle name="Linked Cell 4 4 2" xfId="19211"/>
    <cellStyle name="Linked Cell 4 5" xfId="19212"/>
    <cellStyle name="Linked Cell 4 5 2" xfId="19213"/>
    <cellStyle name="Linked Cell 4 6" xfId="19214"/>
    <cellStyle name="Linked Cell 5" xfId="19215"/>
    <cellStyle name="Linked Cell 5 2" xfId="19216"/>
    <cellStyle name="Linked Cell 5 2 2" xfId="19217"/>
    <cellStyle name="Linked Cell 5 3" xfId="19218"/>
    <cellStyle name="Linked Cell 5 4" xfId="19219"/>
    <cellStyle name="Linked Cell 6" xfId="19220"/>
    <cellStyle name="Linked Cell 6 2" xfId="19221"/>
    <cellStyle name="Linked Cell 6 2 2" xfId="19222"/>
    <cellStyle name="Linked Cell 6 3" xfId="19223"/>
    <cellStyle name="Linked Cell 6 4" xfId="19224"/>
    <cellStyle name="Linked Cell 7" xfId="19225"/>
    <cellStyle name="Linked Cell 7 2" xfId="19226"/>
    <cellStyle name="Linked Cell 7 2 2" xfId="19227"/>
    <cellStyle name="Linked Cell 7 3" xfId="19228"/>
    <cellStyle name="Linked Cell 7 4" xfId="19229"/>
    <cellStyle name="Linked Cell 8" xfId="19230"/>
    <cellStyle name="Linked Cell 8 2" xfId="19231"/>
    <cellStyle name="Linked Cell 8 2 2" xfId="19232"/>
    <cellStyle name="Linked Cell 8 3" xfId="19233"/>
    <cellStyle name="Linked Cell 8 4" xfId="19234"/>
    <cellStyle name="Linked Cell 9" xfId="19235"/>
    <cellStyle name="Linked Cell 9 2" xfId="19236"/>
    <cellStyle name="Linked Cell 9 2 2" xfId="19237"/>
    <cellStyle name="Linked Cell 9 3" xfId="19238"/>
    <cellStyle name="Linked Cell 9 4" xfId="19239"/>
    <cellStyle name="Linked Cells" xfId="19240"/>
    <cellStyle name="Linked Cells 10" xfId="19241"/>
    <cellStyle name="Linked Cells 11" xfId="19242"/>
    <cellStyle name="Linked Cells 12" xfId="19243"/>
    <cellStyle name="Linked Cells 13" xfId="19244"/>
    <cellStyle name="Linked Cells 14" xfId="19245"/>
    <cellStyle name="Linked Cells 15" xfId="19246"/>
    <cellStyle name="Linked Cells 16" xfId="19247"/>
    <cellStyle name="Linked Cells 17" xfId="19248"/>
    <cellStyle name="Linked Cells 18" xfId="19249"/>
    <cellStyle name="Linked Cells 19" xfId="19250"/>
    <cellStyle name="Linked Cells 2" xfId="19251"/>
    <cellStyle name="Linked Cells 2 2" xfId="19252"/>
    <cellStyle name="Linked Cells 20" xfId="19253"/>
    <cellStyle name="Linked Cells 21" xfId="19254"/>
    <cellStyle name="Linked Cells 22" xfId="19255"/>
    <cellStyle name="Linked Cells 23" xfId="19256"/>
    <cellStyle name="Linked Cells 24" xfId="19257"/>
    <cellStyle name="Linked Cells 25" xfId="19258"/>
    <cellStyle name="Linked Cells 26" xfId="19259"/>
    <cellStyle name="Linked Cells 27" xfId="19260"/>
    <cellStyle name="Linked Cells 28" xfId="19261"/>
    <cellStyle name="Linked Cells 29" xfId="19262"/>
    <cellStyle name="Linked Cells 3" xfId="19263"/>
    <cellStyle name="Linked Cells 3 10" xfId="19264"/>
    <cellStyle name="Linked Cells 3 11" xfId="19265"/>
    <cellStyle name="Linked Cells 3 12" xfId="19266"/>
    <cellStyle name="Linked Cells 3 13" xfId="19267"/>
    <cellStyle name="Linked Cells 3 14" xfId="19268"/>
    <cellStyle name="Linked Cells 3 15" xfId="19269"/>
    <cellStyle name="Linked Cells 3 16" xfId="19270"/>
    <cellStyle name="Linked Cells 3 2" xfId="19271"/>
    <cellStyle name="Linked Cells 3 3" xfId="19272"/>
    <cellStyle name="Linked Cells 3 4" xfId="19273"/>
    <cellStyle name="Linked Cells 3 5" xfId="19274"/>
    <cellStyle name="Linked Cells 3 6" xfId="19275"/>
    <cellStyle name="Linked Cells 3 7" xfId="19276"/>
    <cellStyle name="Linked Cells 3 8" xfId="19277"/>
    <cellStyle name="Linked Cells 3 9" xfId="19278"/>
    <cellStyle name="Linked Cells 30" xfId="19279"/>
    <cellStyle name="Linked Cells 31" xfId="19280"/>
    <cellStyle name="Linked Cells 32" xfId="19281"/>
    <cellStyle name="Linked Cells 33" xfId="19282"/>
    <cellStyle name="Linked Cells 34" xfId="19283"/>
    <cellStyle name="Linked Cells 35" xfId="19284"/>
    <cellStyle name="Linked Cells 36" xfId="19285"/>
    <cellStyle name="Linked Cells 37" xfId="19286"/>
    <cellStyle name="Linked Cells 38" xfId="19287"/>
    <cellStyle name="Linked Cells 39" xfId="19288"/>
    <cellStyle name="Linked Cells 4" xfId="19289"/>
    <cellStyle name="Linked Cells 40" xfId="19290"/>
    <cellStyle name="Linked Cells 41" xfId="19291"/>
    <cellStyle name="Linked Cells 5" xfId="19292"/>
    <cellStyle name="Linked Cells 6" xfId="19293"/>
    <cellStyle name="Linked Cells 7" xfId="19294"/>
    <cellStyle name="Linked Cells 8" xfId="19295"/>
    <cellStyle name="Linked Cells 9" xfId="19296"/>
    <cellStyle name="Long Date" xfId="19297"/>
    <cellStyle name="Long Date 10" xfId="19298"/>
    <cellStyle name="Long Date 11" xfId="19299"/>
    <cellStyle name="Long Date 12" xfId="19300"/>
    <cellStyle name="Long Date 13" xfId="19301"/>
    <cellStyle name="Long Date 14" xfId="19302"/>
    <cellStyle name="Long Date 15" xfId="19303"/>
    <cellStyle name="Long Date 16" xfId="19304"/>
    <cellStyle name="Long Date 17" xfId="19305"/>
    <cellStyle name="Long Date 18" xfId="19306"/>
    <cellStyle name="Long Date 19" xfId="19307"/>
    <cellStyle name="Long Date 2" xfId="19308"/>
    <cellStyle name="Long Date 2 2" xfId="19309"/>
    <cellStyle name="Long Date 20" xfId="19310"/>
    <cellStyle name="Long Date 21" xfId="19311"/>
    <cellStyle name="Long Date 22" xfId="19312"/>
    <cellStyle name="Long Date 23" xfId="19313"/>
    <cellStyle name="Long Date 24" xfId="19314"/>
    <cellStyle name="Long Date 25" xfId="19315"/>
    <cellStyle name="Long Date 26" xfId="19316"/>
    <cellStyle name="Long Date 27" xfId="19317"/>
    <cellStyle name="Long Date 28" xfId="19318"/>
    <cellStyle name="Long Date 29" xfId="19319"/>
    <cellStyle name="Long Date 3" xfId="19320"/>
    <cellStyle name="Long Date 3 10" xfId="19321"/>
    <cellStyle name="Long Date 3 11" xfId="19322"/>
    <cellStyle name="Long Date 3 12" xfId="19323"/>
    <cellStyle name="Long Date 3 13" xfId="19324"/>
    <cellStyle name="Long Date 3 14" xfId="19325"/>
    <cellStyle name="Long Date 3 15" xfId="19326"/>
    <cellStyle name="Long Date 3 16" xfId="19327"/>
    <cellStyle name="Long Date 3 2" xfId="19328"/>
    <cellStyle name="Long Date 3 3" xfId="19329"/>
    <cellStyle name="Long Date 3 4" xfId="19330"/>
    <cellStyle name="Long Date 3 5" xfId="19331"/>
    <cellStyle name="Long Date 3 6" xfId="19332"/>
    <cellStyle name="Long Date 3 7" xfId="19333"/>
    <cellStyle name="Long Date 3 8" xfId="19334"/>
    <cellStyle name="Long Date 3 9" xfId="19335"/>
    <cellStyle name="Long Date 30" xfId="19336"/>
    <cellStyle name="Long Date 31" xfId="19337"/>
    <cellStyle name="Long Date 32" xfId="19338"/>
    <cellStyle name="Long Date 33" xfId="19339"/>
    <cellStyle name="Long Date 34" xfId="19340"/>
    <cellStyle name="Long Date 35" xfId="19341"/>
    <cellStyle name="Long Date 36" xfId="19342"/>
    <cellStyle name="Long Date 37" xfId="19343"/>
    <cellStyle name="Long Date 38" xfId="19344"/>
    <cellStyle name="Long Date 39" xfId="19345"/>
    <cellStyle name="Long Date 4" xfId="19346"/>
    <cellStyle name="Long Date 40" xfId="19347"/>
    <cellStyle name="Long Date 41" xfId="19348"/>
    <cellStyle name="Long Date 5" xfId="19349"/>
    <cellStyle name="Long Date 6" xfId="19350"/>
    <cellStyle name="Long Date 7" xfId="19351"/>
    <cellStyle name="Long Date 8" xfId="19352"/>
    <cellStyle name="Long Date 9" xfId="19353"/>
    <cellStyle name="m/d/yy" xfId="19354"/>
    <cellStyle name="MacroCode" xfId="19355"/>
    <cellStyle name="MacroCode 2" xfId="19356"/>
    <cellStyle name="MacroCode 2 2" xfId="19357"/>
    <cellStyle name="MacroCode 3" xfId="19358"/>
    <cellStyle name="MacroCode.prt" xfId="19359"/>
    <cellStyle name="MacroCode_Comverse 2004 Income Tax Review Wkbk 02 03" xfId="19360"/>
    <cellStyle name="mani" xfId="19361"/>
    <cellStyle name="Menu" xfId="19362"/>
    <cellStyle name="Menu 10" xfId="19363"/>
    <cellStyle name="Menu 11" xfId="19364"/>
    <cellStyle name="Menu 12" xfId="19365"/>
    <cellStyle name="Menu 13" xfId="19366"/>
    <cellStyle name="Menu 14" xfId="19367"/>
    <cellStyle name="Menu 15" xfId="19368"/>
    <cellStyle name="Menu 16" xfId="19369"/>
    <cellStyle name="Menu 17" xfId="19370"/>
    <cellStyle name="Menu 18" xfId="19371"/>
    <cellStyle name="Menu 19" xfId="19372"/>
    <cellStyle name="Menu 2" xfId="19373"/>
    <cellStyle name="Menu 2 2" xfId="19374"/>
    <cellStyle name="Menu 20" xfId="19375"/>
    <cellStyle name="Menu 21" xfId="19376"/>
    <cellStyle name="Menu 22" xfId="19377"/>
    <cellStyle name="Menu 23" xfId="19378"/>
    <cellStyle name="Menu 24" xfId="19379"/>
    <cellStyle name="Menu 25" xfId="19380"/>
    <cellStyle name="Menu 26" xfId="19381"/>
    <cellStyle name="Menu 27" xfId="19382"/>
    <cellStyle name="Menu 28" xfId="19383"/>
    <cellStyle name="Menu 29" xfId="19384"/>
    <cellStyle name="Menu 3" xfId="19385"/>
    <cellStyle name="Menu 3 10" xfId="19386"/>
    <cellStyle name="Menu 3 11" xfId="19387"/>
    <cellStyle name="Menu 3 12" xfId="19388"/>
    <cellStyle name="Menu 3 13" xfId="19389"/>
    <cellStyle name="Menu 3 14" xfId="19390"/>
    <cellStyle name="Menu 3 15" xfId="19391"/>
    <cellStyle name="Menu 3 16" xfId="19392"/>
    <cellStyle name="Menu 3 2" xfId="19393"/>
    <cellStyle name="Menu 3 3" xfId="19394"/>
    <cellStyle name="Menu 3 4" xfId="19395"/>
    <cellStyle name="Menu 3 5" xfId="19396"/>
    <cellStyle name="Menu 3 6" xfId="19397"/>
    <cellStyle name="Menu 3 7" xfId="19398"/>
    <cellStyle name="Menu 3 8" xfId="19399"/>
    <cellStyle name="Menu 3 9" xfId="19400"/>
    <cellStyle name="Menu 30" xfId="19401"/>
    <cellStyle name="Menu 31" xfId="19402"/>
    <cellStyle name="Menu 32" xfId="19403"/>
    <cellStyle name="Menu 33" xfId="19404"/>
    <cellStyle name="Menu 34" xfId="19405"/>
    <cellStyle name="Menu 35" xfId="19406"/>
    <cellStyle name="Menu 36" xfId="19407"/>
    <cellStyle name="Menu 37" xfId="19408"/>
    <cellStyle name="Menu 38" xfId="19409"/>
    <cellStyle name="Menu 39" xfId="19410"/>
    <cellStyle name="Menu 4" xfId="19411"/>
    <cellStyle name="Menu 40" xfId="19412"/>
    <cellStyle name="Menu 41" xfId="19413"/>
    <cellStyle name="Menu 5" xfId="19414"/>
    <cellStyle name="Menu 6" xfId="19415"/>
    <cellStyle name="Menu 7" xfId="19416"/>
    <cellStyle name="Menu 8" xfId="19417"/>
    <cellStyle name="Menu 9" xfId="19418"/>
    <cellStyle name="Migliaia (0)_BIL CEE ABBREVIATO" xfId="19419"/>
    <cellStyle name="Migliaia [0]_bilancio_verifica" xfId="19420"/>
    <cellStyle name="Migliaia_capextemp" xfId="19421"/>
    <cellStyle name="mike" xfId="19422"/>
    <cellStyle name="mike1" xfId="19423"/>
    <cellStyle name="mike2" xfId="19424"/>
    <cellStyle name="Millares [0]" xfId="19425"/>
    <cellStyle name="Millares_1° Recla12" xfId="19426"/>
    <cellStyle name="Milliers [0]_!!!GO" xfId="19427"/>
    <cellStyle name="Milliers_!!!GO" xfId="19428"/>
    <cellStyle name="Model" xfId="19429"/>
    <cellStyle name="Moeda [0]_05" xfId="19430"/>
    <cellStyle name="Moeda_05" xfId="19431"/>
    <cellStyle name="Mon Yr" xfId="19432"/>
    <cellStyle name="Mon?aire [0]_!!!GO" xfId="19433"/>
    <cellStyle name="Mon?aire_!!!GO" xfId="19434"/>
    <cellStyle name="Moneda [0]" xfId="19435"/>
    <cellStyle name="Moneda_301001" xfId="19436"/>
    <cellStyle name="Moneda0" xfId="19437"/>
    <cellStyle name="Moneda0 10" xfId="19438"/>
    <cellStyle name="Moneda0 11" xfId="19439"/>
    <cellStyle name="Moneda0 12" xfId="19440"/>
    <cellStyle name="Moneda0 13" xfId="19441"/>
    <cellStyle name="Moneda0 14" xfId="19442"/>
    <cellStyle name="Moneda0 15" xfId="19443"/>
    <cellStyle name="Moneda0 16" xfId="19444"/>
    <cellStyle name="Moneda0 17" xfId="19445"/>
    <cellStyle name="Moneda0 18" xfId="19446"/>
    <cellStyle name="Moneda0 19" xfId="19447"/>
    <cellStyle name="Moneda0 2" xfId="19448"/>
    <cellStyle name="Moneda0 2 2" xfId="19449"/>
    <cellStyle name="Moneda0 20" xfId="19450"/>
    <cellStyle name="Moneda0 21" xfId="19451"/>
    <cellStyle name="Moneda0 22" xfId="19452"/>
    <cellStyle name="Moneda0 23" xfId="19453"/>
    <cellStyle name="Moneda0 24" xfId="19454"/>
    <cellStyle name="Moneda0 25" xfId="19455"/>
    <cellStyle name="Moneda0 26" xfId="19456"/>
    <cellStyle name="Moneda0 27" xfId="19457"/>
    <cellStyle name="Moneda0 28" xfId="19458"/>
    <cellStyle name="Moneda0 29" xfId="19459"/>
    <cellStyle name="Moneda0 3" xfId="19460"/>
    <cellStyle name="Moneda0 3 10" xfId="19461"/>
    <cellStyle name="Moneda0 3 11" xfId="19462"/>
    <cellStyle name="Moneda0 3 12" xfId="19463"/>
    <cellStyle name="Moneda0 3 13" xfId="19464"/>
    <cellStyle name="Moneda0 3 14" xfId="19465"/>
    <cellStyle name="Moneda0 3 15" xfId="19466"/>
    <cellStyle name="Moneda0 3 16" xfId="19467"/>
    <cellStyle name="Moneda0 3 2" xfId="19468"/>
    <cellStyle name="Moneda0 3 3" xfId="19469"/>
    <cellStyle name="Moneda0 3 4" xfId="19470"/>
    <cellStyle name="Moneda0 3 5" xfId="19471"/>
    <cellStyle name="Moneda0 3 6" xfId="19472"/>
    <cellStyle name="Moneda0 3 7" xfId="19473"/>
    <cellStyle name="Moneda0 3 8" xfId="19474"/>
    <cellStyle name="Moneda0 3 9" xfId="19475"/>
    <cellStyle name="Moneda0 30" xfId="19476"/>
    <cellStyle name="Moneda0 31" xfId="19477"/>
    <cellStyle name="Moneda0 32" xfId="19478"/>
    <cellStyle name="Moneda0 33" xfId="19479"/>
    <cellStyle name="Moneda0 34" xfId="19480"/>
    <cellStyle name="Moneda0 35" xfId="19481"/>
    <cellStyle name="Moneda0 36" xfId="19482"/>
    <cellStyle name="Moneda0 37" xfId="19483"/>
    <cellStyle name="Moneda0 38" xfId="19484"/>
    <cellStyle name="Moneda0 39" xfId="19485"/>
    <cellStyle name="Moneda0 4" xfId="19486"/>
    <cellStyle name="Moneda0 40" xfId="19487"/>
    <cellStyle name="Moneda0 41" xfId="19488"/>
    <cellStyle name="Moneda0 5" xfId="19489"/>
    <cellStyle name="Moneda0 6" xfId="19490"/>
    <cellStyle name="Moneda0 7" xfId="19491"/>
    <cellStyle name="Moneda0 8" xfId="19492"/>
    <cellStyle name="Moneda0 9" xfId="19493"/>
    <cellStyle name="Monétaire [0]_!!!GO" xfId="19494"/>
    <cellStyle name="Monétaire_!!!GO" xfId="19495"/>
    <cellStyle name="Monetario" xfId="19496"/>
    <cellStyle name="Monetario0" xfId="19497"/>
    <cellStyle name="Month" xfId="19498"/>
    <cellStyle name="Month &amp; Year Date" xfId="19499"/>
    <cellStyle name="Month &amp; Year Date 10" xfId="19500"/>
    <cellStyle name="Month &amp; Year Date 11" xfId="19501"/>
    <cellStyle name="Month &amp; Year Date 12" xfId="19502"/>
    <cellStyle name="Month &amp; Year Date 13" xfId="19503"/>
    <cellStyle name="Month &amp; Year Date 14" xfId="19504"/>
    <cellStyle name="Month &amp; Year Date 15" xfId="19505"/>
    <cellStyle name="Month &amp; Year Date 16" xfId="19506"/>
    <cellStyle name="Month &amp; Year Date 17" xfId="19507"/>
    <cellStyle name="Month &amp; Year Date 18" xfId="19508"/>
    <cellStyle name="Month &amp; Year Date 19" xfId="19509"/>
    <cellStyle name="Month &amp; Year Date 2" xfId="19510"/>
    <cellStyle name="Month &amp; Year Date 2 2" xfId="19511"/>
    <cellStyle name="Month &amp; Year Date 20" xfId="19512"/>
    <cellStyle name="Month &amp; Year Date 21" xfId="19513"/>
    <cellStyle name="Month &amp; Year Date 22" xfId="19514"/>
    <cellStyle name="Month &amp; Year Date 23" xfId="19515"/>
    <cellStyle name="Month &amp; Year Date 24" xfId="19516"/>
    <cellStyle name="Month &amp; Year Date 25" xfId="19517"/>
    <cellStyle name="Month &amp; Year Date 26" xfId="19518"/>
    <cellStyle name="Month &amp; Year Date 27" xfId="19519"/>
    <cellStyle name="Month &amp; Year Date 28" xfId="19520"/>
    <cellStyle name="Month &amp; Year Date 29" xfId="19521"/>
    <cellStyle name="Month &amp; Year Date 3" xfId="19522"/>
    <cellStyle name="Month &amp; Year Date 3 10" xfId="19523"/>
    <cellStyle name="Month &amp; Year Date 3 11" xfId="19524"/>
    <cellStyle name="Month &amp; Year Date 3 12" xfId="19525"/>
    <cellStyle name="Month &amp; Year Date 3 13" xfId="19526"/>
    <cellStyle name="Month &amp; Year Date 3 14" xfId="19527"/>
    <cellStyle name="Month &amp; Year Date 3 15" xfId="19528"/>
    <cellStyle name="Month &amp; Year Date 3 16" xfId="19529"/>
    <cellStyle name="Month &amp; Year Date 3 2" xfId="19530"/>
    <cellStyle name="Month &amp; Year Date 3 3" xfId="19531"/>
    <cellStyle name="Month &amp; Year Date 3 4" xfId="19532"/>
    <cellStyle name="Month &amp; Year Date 3 5" xfId="19533"/>
    <cellStyle name="Month &amp; Year Date 3 6" xfId="19534"/>
    <cellStyle name="Month &amp; Year Date 3 7" xfId="19535"/>
    <cellStyle name="Month &amp; Year Date 3 8" xfId="19536"/>
    <cellStyle name="Month &amp; Year Date 3 9" xfId="19537"/>
    <cellStyle name="Month &amp; Year Date 30" xfId="19538"/>
    <cellStyle name="Month &amp; Year Date 31" xfId="19539"/>
    <cellStyle name="Month &amp; Year Date 32" xfId="19540"/>
    <cellStyle name="Month &amp; Year Date 33" xfId="19541"/>
    <cellStyle name="Month &amp; Year Date 34" xfId="19542"/>
    <cellStyle name="Month &amp; Year Date 35" xfId="19543"/>
    <cellStyle name="Month &amp; Year Date 36" xfId="19544"/>
    <cellStyle name="Month &amp; Year Date 37" xfId="19545"/>
    <cellStyle name="Month &amp; Year Date 38" xfId="19546"/>
    <cellStyle name="Month &amp; Year Date 39" xfId="19547"/>
    <cellStyle name="Month &amp; Year Date 4" xfId="19548"/>
    <cellStyle name="Month &amp; Year Date 40" xfId="19549"/>
    <cellStyle name="Month &amp; Year Date 41" xfId="19550"/>
    <cellStyle name="Month &amp; Year Date 5" xfId="19551"/>
    <cellStyle name="Month &amp; Year Date 6" xfId="19552"/>
    <cellStyle name="Month &amp; Year Date 7" xfId="19553"/>
    <cellStyle name="Month &amp; Year Date 8" xfId="19554"/>
    <cellStyle name="Month &amp; Year Date 9" xfId="19555"/>
    <cellStyle name="Month Year" xfId="19556"/>
    <cellStyle name="Month_1996 Q2 FORECAST" xfId="19557"/>
    <cellStyle name="Month-long" xfId="19558"/>
    <cellStyle name="Month-short" xfId="19559"/>
    <cellStyle name="Mon-yr" xfId="19560"/>
    <cellStyle name="Mon彋aire [0]_!!!GO" xfId="19561"/>
    <cellStyle name="Mon彋aire_!!!GO" xfId="19562"/>
    <cellStyle name="Multiple" xfId="19563"/>
    <cellStyle name="Multiple []" xfId="19564"/>
    <cellStyle name="Multiple [0]" xfId="19565"/>
    <cellStyle name="Multiple [0] []" xfId="19566"/>
    <cellStyle name="Multiple [0]_Hereford Closing Model 07-28-06 revised 4-25-07 Expected" xfId="19567"/>
    <cellStyle name="Multiple [1]" xfId="19568"/>
    <cellStyle name="Multiple [1] []" xfId="19569"/>
    <cellStyle name="Multiple [1]__One Company Template and DCFLBO-032703" xfId="19570"/>
    <cellStyle name="Multiple 10" xfId="19571"/>
    <cellStyle name="Multiple 11" xfId="19572"/>
    <cellStyle name="Multiple 12" xfId="19573"/>
    <cellStyle name="Multiple 13" xfId="19574"/>
    <cellStyle name="Multiple 14" xfId="19575"/>
    <cellStyle name="Multiple 15" xfId="19576"/>
    <cellStyle name="Multiple 16" xfId="19577"/>
    <cellStyle name="Multiple 17" xfId="19578"/>
    <cellStyle name="Multiple 18" xfId="19579"/>
    <cellStyle name="Multiple 19" xfId="19580"/>
    <cellStyle name="Multiple 2" xfId="19581"/>
    <cellStyle name="Multiple 2 2" xfId="19582"/>
    <cellStyle name="Multiple 20" xfId="19583"/>
    <cellStyle name="Multiple 21" xfId="19584"/>
    <cellStyle name="Multiple 22" xfId="19585"/>
    <cellStyle name="Multiple 23" xfId="19586"/>
    <cellStyle name="Multiple 24" xfId="19587"/>
    <cellStyle name="Multiple 25" xfId="19588"/>
    <cellStyle name="Multiple 26" xfId="19589"/>
    <cellStyle name="Multiple 27" xfId="19590"/>
    <cellStyle name="Multiple 28" xfId="19591"/>
    <cellStyle name="Multiple 29" xfId="19592"/>
    <cellStyle name="Multiple 3" xfId="19593"/>
    <cellStyle name="Multiple 3 10" xfId="19594"/>
    <cellStyle name="Multiple 3 11" xfId="19595"/>
    <cellStyle name="Multiple 3 12" xfId="19596"/>
    <cellStyle name="Multiple 3 13" xfId="19597"/>
    <cellStyle name="Multiple 3 14" xfId="19598"/>
    <cellStyle name="Multiple 3 15" xfId="19599"/>
    <cellStyle name="Multiple 3 16" xfId="19600"/>
    <cellStyle name="Multiple 3 2" xfId="19601"/>
    <cellStyle name="Multiple 3 3" xfId="19602"/>
    <cellStyle name="Multiple 3 4" xfId="19603"/>
    <cellStyle name="Multiple 3 5" xfId="19604"/>
    <cellStyle name="Multiple 3 6" xfId="19605"/>
    <cellStyle name="Multiple 3 7" xfId="19606"/>
    <cellStyle name="Multiple 3 8" xfId="19607"/>
    <cellStyle name="Multiple 3 9" xfId="19608"/>
    <cellStyle name="Multiple 30" xfId="19609"/>
    <cellStyle name="Multiple 31" xfId="19610"/>
    <cellStyle name="Multiple 32" xfId="19611"/>
    <cellStyle name="Multiple 33" xfId="19612"/>
    <cellStyle name="Multiple 34" xfId="19613"/>
    <cellStyle name="Multiple 35" xfId="19614"/>
    <cellStyle name="Multiple 36" xfId="19615"/>
    <cellStyle name="Multiple 37" xfId="19616"/>
    <cellStyle name="Multiple 38" xfId="19617"/>
    <cellStyle name="Multiple 39" xfId="19618"/>
    <cellStyle name="Multiple 4" xfId="19619"/>
    <cellStyle name="Multiple 40" xfId="19620"/>
    <cellStyle name="Multiple 41" xfId="19621"/>
    <cellStyle name="Multiple 5" xfId="19622"/>
    <cellStyle name="Multiple 6" xfId="19623"/>
    <cellStyle name="Multiple 7" xfId="19624"/>
    <cellStyle name="Multiple 8" xfId="19625"/>
    <cellStyle name="Multiple 9" xfId="19626"/>
    <cellStyle name="Multiple__One Company Template and DCFLBO-032703" xfId="19627"/>
    <cellStyle name="NA is zero" xfId="19628"/>
    <cellStyle name="Neutra" xfId="19629"/>
    <cellStyle name="Neutral 10" xfId="19630"/>
    <cellStyle name="Neutral 10 2" xfId="19631"/>
    <cellStyle name="Neutral 10 3" xfId="19632"/>
    <cellStyle name="Neutral 10 4" xfId="19633"/>
    <cellStyle name="Neutral 11" xfId="19634"/>
    <cellStyle name="Neutral 11 2" xfId="19635"/>
    <cellStyle name="Neutral 11 3" xfId="19636"/>
    <cellStyle name="Neutral 11 4" xfId="19637"/>
    <cellStyle name="Neutral 12" xfId="19638"/>
    <cellStyle name="Neutral 12 2" xfId="19639"/>
    <cellStyle name="Neutral 12 3" xfId="19640"/>
    <cellStyle name="Neutral 12 4" xfId="19641"/>
    <cellStyle name="Neutral 13" xfId="19642"/>
    <cellStyle name="Neutral 14" xfId="19643"/>
    <cellStyle name="Neutral 15" xfId="19644"/>
    <cellStyle name="Neutral 16" xfId="19645"/>
    <cellStyle name="Neutral 17" xfId="19646"/>
    <cellStyle name="Neutral 18" xfId="19647"/>
    <cellStyle name="Neutral 19" xfId="19648"/>
    <cellStyle name="Neutral 2" xfId="19649"/>
    <cellStyle name="Neutral 2 10" xfId="19650"/>
    <cellStyle name="Neutral 2 11" xfId="19651"/>
    <cellStyle name="Neutral 2 12" xfId="19652"/>
    <cellStyle name="Neutral 2 13" xfId="19653"/>
    <cellStyle name="Neutral 2 14" xfId="19654"/>
    <cellStyle name="Neutral 2 15" xfId="19655"/>
    <cellStyle name="Neutral 2 2" xfId="19656"/>
    <cellStyle name="Neutral 2 2 2" xfId="19657"/>
    <cellStyle name="Neutral 2 3" xfId="19658"/>
    <cellStyle name="Neutral 2 3 2" xfId="19659"/>
    <cellStyle name="Neutral 2 4" xfId="19660"/>
    <cellStyle name="Neutral 2 4 2" xfId="19661"/>
    <cellStyle name="Neutral 2 5" xfId="19662"/>
    <cellStyle name="Neutral 2 5 2" xfId="19663"/>
    <cellStyle name="Neutral 2 6" xfId="19664"/>
    <cellStyle name="Neutral 2 7" xfId="19665"/>
    <cellStyle name="Neutral 2 8" xfId="19666"/>
    <cellStyle name="Neutral 2 9" xfId="19667"/>
    <cellStyle name="Neutral 20" xfId="19668"/>
    <cellStyle name="Neutral 3" xfId="19669"/>
    <cellStyle name="Neutral 3 10" xfId="19670"/>
    <cellStyle name="Neutral 3 11" xfId="19671"/>
    <cellStyle name="Neutral 3 12" xfId="19672"/>
    <cellStyle name="Neutral 3 13" xfId="19673"/>
    <cellStyle name="Neutral 3 14" xfId="19674"/>
    <cellStyle name="Neutral 3 15" xfId="19675"/>
    <cellStyle name="Neutral 3 2" xfId="19676"/>
    <cellStyle name="Neutral 3 2 2" xfId="19677"/>
    <cellStyle name="Neutral 3 3" xfId="19678"/>
    <cellStyle name="Neutral 3 3 2" xfId="19679"/>
    <cellStyle name="Neutral 3 4" xfId="19680"/>
    <cellStyle name="Neutral 3 4 2" xfId="19681"/>
    <cellStyle name="Neutral 3 5" xfId="19682"/>
    <cellStyle name="Neutral 3 5 2" xfId="19683"/>
    <cellStyle name="Neutral 3 6" xfId="19684"/>
    <cellStyle name="Neutral 3 7" xfId="19685"/>
    <cellStyle name="Neutral 3 8" xfId="19686"/>
    <cellStyle name="Neutral 3 9" xfId="19687"/>
    <cellStyle name="Neutral 4" xfId="19688"/>
    <cellStyle name="Neutral 4 2" xfId="19689"/>
    <cellStyle name="Neutral 4 2 2" xfId="19690"/>
    <cellStyle name="Neutral 4 3" xfId="19691"/>
    <cellStyle name="Neutral 4 3 2" xfId="19692"/>
    <cellStyle name="Neutral 4 4" xfId="19693"/>
    <cellStyle name="Neutral 4 4 2" xfId="19694"/>
    <cellStyle name="Neutral 4 5" xfId="19695"/>
    <cellStyle name="Neutral 4 5 2" xfId="19696"/>
    <cellStyle name="Neutral 4 6" xfId="19697"/>
    <cellStyle name="Neutral 5" xfId="19698"/>
    <cellStyle name="Neutral 5 2" xfId="19699"/>
    <cellStyle name="Neutral 5 3" xfId="19700"/>
    <cellStyle name="Neutral 5 4" xfId="19701"/>
    <cellStyle name="Neutral 6" xfId="19702"/>
    <cellStyle name="Neutral 6 2" xfId="19703"/>
    <cellStyle name="Neutral 6 3" xfId="19704"/>
    <cellStyle name="Neutral 6 4" xfId="19705"/>
    <cellStyle name="Neutral 7" xfId="19706"/>
    <cellStyle name="Neutral 7 2" xfId="19707"/>
    <cellStyle name="Neutral 7 3" xfId="19708"/>
    <cellStyle name="Neutral 7 4" xfId="19709"/>
    <cellStyle name="Neutral 8" xfId="19710"/>
    <cellStyle name="Neutral 8 2" xfId="19711"/>
    <cellStyle name="Neutral 8 3" xfId="19712"/>
    <cellStyle name="Neutral 8 4" xfId="19713"/>
    <cellStyle name="Neutral 9" xfId="19714"/>
    <cellStyle name="Neutral 9 2" xfId="19715"/>
    <cellStyle name="Neutral 9 3" xfId="19716"/>
    <cellStyle name="Neutral 9 4" xfId="19717"/>
    <cellStyle name="Neutre" xfId="19718"/>
    <cellStyle name="New Times Roman" xfId="19719"/>
    <cellStyle name="No Border" xfId="19720"/>
    <cellStyle name="no dec" xfId="19721"/>
    <cellStyle name="no dec 2" xfId="19722"/>
    <cellStyle name="no dec 3" xfId="19723"/>
    <cellStyle name="no dec 4" xfId="19724"/>
    <cellStyle name="no dec 5" xfId="19725"/>
    <cellStyle name="No-definido" xfId="19726"/>
    <cellStyle name="No-definido 2" xfId="19727"/>
    <cellStyle name="No-definido 3" xfId="19728"/>
    <cellStyle name="No-definido_Comverse 2004 Income Tax Review Wkbk 02 03" xfId="19729"/>
    <cellStyle name="Nomal0" xfId="19730"/>
    <cellStyle name="Nomal0 2" xfId="19731"/>
    <cellStyle name="Nomal0 2 2" xfId="19732"/>
    <cellStyle name="Nomal0 3" xfId="19733"/>
    <cellStyle name="Non défini" xfId="19734"/>
    <cellStyle name="Nor}al" xfId="19735"/>
    <cellStyle name="Normal" xfId="0" builtinId="0"/>
    <cellStyle name="Normal - Style1" xfId="19736"/>
    <cellStyle name="Normal - Style1 2" xfId="19737"/>
    <cellStyle name="Normal - Style1 2 2" xfId="19738"/>
    <cellStyle name="Normal - Style1 2 3" xfId="19739"/>
    <cellStyle name="Normal - Style1 2 4" xfId="19740"/>
    <cellStyle name="Normal - Style1 3" xfId="19741"/>
    <cellStyle name="Normal - Style1 3 2" xfId="19742"/>
    <cellStyle name="Normal - Style1 3 3" xfId="19743"/>
    <cellStyle name="Normal - Style1 3 4" xfId="19744"/>
    <cellStyle name="Normal - Style1 4" xfId="19745"/>
    <cellStyle name="Normal - Style1 4 2" xfId="19746"/>
    <cellStyle name="Normal - Style1 4 3" xfId="19747"/>
    <cellStyle name="Normal - Style1 4 4" xfId="19748"/>
    <cellStyle name="Normal - Style1 5" xfId="19749"/>
    <cellStyle name="Normal - Style1 6" xfId="19750"/>
    <cellStyle name="Normal - Style1 7" xfId="19751"/>
    <cellStyle name="Normal - Style1_CED 2011 Version 6 Reports" xfId="19752"/>
    <cellStyle name="Normal - Style2" xfId="19753"/>
    <cellStyle name="Normal - Style2 10" xfId="19754"/>
    <cellStyle name="Normal - Style2 11" xfId="19755"/>
    <cellStyle name="Normal - Style2 12" xfId="19756"/>
    <cellStyle name="Normal - Style2 13" xfId="19757"/>
    <cellStyle name="Normal - Style2 14" xfId="19758"/>
    <cellStyle name="Normal - Style2 15" xfId="19759"/>
    <cellStyle name="Normal - Style2 16" xfId="19760"/>
    <cellStyle name="Normal - Style2 17" xfId="19761"/>
    <cellStyle name="Normal - Style2 18" xfId="19762"/>
    <cellStyle name="Normal - Style2 19" xfId="19763"/>
    <cellStyle name="Normal - Style2 2" xfId="19764"/>
    <cellStyle name="Normal - Style2 2 2" xfId="19765"/>
    <cellStyle name="Normal - Style2 20" xfId="19766"/>
    <cellStyle name="Normal - Style2 21" xfId="19767"/>
    <cellStyle name="Normal - Style2 22" xfId="19768"/>
    <cellStyle name="Normal - Style2 23" xfId="19769"/>
    <cellStyle name="Normal - Style2 24" xfId="19770"/>
    <cellStyle name="Normal - Style2 25" xfId="19771"/>
    <cellStyle name="Normal - Style2 26" xfId="19772"/>
    <cellStyle name="Normal - Style2 27" xfId="19773"/>
    <cellStyle name="Normal - Style2 28" xfId="19774"/>
    <cellStyle name="Normal - Style2 29" xfId="19775"/>
    <cellStyle name="Normal - Style2 3" xfId="19776"/>
    <cellStyle name="Normal - Style2 3 10" xfId="19777"/>
    <cellStyle name="Normal - Style2 3 11" xfId="19778"/>
    <cellStyle name="Normal - Style2 3 12" xfId="19779"/>
    <cellStyle name="Normal - Style2 3 13" xfId="19780"/>
    <cellStyle name="Normal - Style2 3 14" xfId="19781"/>
    <cellStyle name="Normal - Style2 3 15" xfId="19782"/>
    <cellStyle name="Normal - Style2 3 16" xfId="19783"/>
    <cellStyle name="Normal - Style2 3 2" xfId="19784"/>
    <cellStyle name="Normal - Style2 3 3" xfId="19785"/>
    <cellStyle name="Normal - Style2 3 4" xfId="19786"/>
    <cellStyle name="Normal - Style2 3 5" xfId="19787"/>
    <cellStyle name="Normal - Style2 3 6" xfId="19788"/>
    <cellStyle name="Normal - Style2 3 7" xfId="19789"/>
    <cellStyle name="Normal - Style2 3 8" xfId="19790"/>
    <cellStyle name="Normal - Style2 3 9" xfId="19791"/>
    <cellStyle name="Normal - Style2 30" xfId="19792"/>
    <cellStyle name="Normal - Style2 31" xfId="19793"/>
    <cellStyle name="Normal - Style2 32" xfId="19794"/>
    <cellStyle name="Normal - Style2 33" xfId="19795"/>
    <cellStyle name="Normal - Style2 34" xfId="19796"/>
    <cellStyle name="Normal - Style2 35" xfId="19797"/>
    <cellStyle name="Normal - Style2 36" xfId="19798"/>
    <cellStyle name="Normal - Style2 37" xfId="19799"/>
    <cellStyle name="Normal - Style2 38" xfId="19800"/>
    <cellStyle name="Normal - Style2 39" xfId="19801"/>
    <cellStyle name="Normal - Style2 4" xfId="19802"/>
    <cellStyle name="Normal - Style2 40" xfId="19803"/>
    <cellStyle name="Normal - Style2 41" xfId="19804"/>
    <cellStyle name="Normal - Style2 5" xfId="19805"/>
    <cellStyle name="Normal - Style2 6" xfId="19806"/>
    <cellStyle name="Normal - Style2 7" xfId="19807"/>
    <cellStyle name="Normal - Style2 8" xfId="19808"/>
    <cellStyle name="Normal - Style2 9" xfId="19809"/>
    <cellStyle name="Normal - Style3" xfId="19810"/>
    <cellStyle name="Normal - Style3 10" xfId="19811"/>
    <cellStyle name="Normal - Style3 11" xfId="19812"/>
    <cellStyle name="Normal - Style3 12" xfId="19813"/>
    <cellStyle name="Normal - Style3 13" xfId="19814"/>
    <cellStyle name="Normal - Style3 14" xfId="19815"/>
    <cellStyle name="Normal - Style3 15" xfId="19816"/>
    <cellStyle name="Normal - Style3 16" xfId="19817"/>
    <cellStyle name="Normal - Style3 17" xfId="19818"/>
    <cellStyle name="Normal - Style3 18" xfId="19819"/>
    <cellStyle name="Normal - Style3 19" xfId="19820"/>
    <cellStyle name="Normal - Style3 2" xfId="19821"/>
    <cellStyle name="Normal - Style3 2 2" xfId="19822"/>
    <cellStyle name="Normal - Style3 20" xfId="19823"/>
    <cellStyle name="Normal - Style3 21" xfId="19824"/>
    <cellStyle name="Normal - Style3 22" xfId="19825"/>
    <cellStyle name="Normal - Style3 23" xfId="19826"/>
    <cellStyle name="Normal - Style3 24" xfId="19827"/>
    <cellStyle name="Normal - Style3 25" xfId="19828"/>
    <cellStyle name="Normal - Style3 26" xfId="19829"/>
    <cellStyle name="Normal - Style3 27" xfId="19830"/>
    <cellStyle name="Normal - Style3 28" xfId="19831"/>
    <cellStyle name="Normal - Style3 29" xfId="19832"/>
    <cellStyle name="Normal - Style3 3" xfId="19833"/>
    <cellStyle name="Normal - Style3 3 10" xfId="19834"/>
    <cellStyle name="Normal - Style3 3 11" xfId="19835"/>
    <cellStyle name="Normal - Style3 3 12" xfId="19836"/>
    <cellStyle name="Normal - Style3 3 13" xfId="19837"/>
    <cellStyle name="Normal - Style3 3 14" xfId="19838"/>
    <cellStyle name="Normal - Style3 3 15" xfId="19839"/>
    <cellStyle name="Normal - Style3 3 16" xfId="19840"/>
    <cellStyle name="Normal - Style3 3 2" xfId="19841"/>
    <cellStyle name="Normal - Style3 3 3" xfId="19842"/>
    <cellStyle name="Normal - Style3 3 4" xfId="19843"/>
    <cellStyle name="Normal - Style3 3 5" xfId="19844"/>
    <cellStyle name="Normal - Style3 3 6" xfId="19845"/>
    <cellStyle name="Normal - Style3 3 7" xfId="19846"/>
    <cellStyle name="Normal - Style3 3 8" xfId="19847"/>
    <cellStyle name="Normal - Style3 3 9" xfId="19848"/>
    <cellStyle name="Normal - Style3 30" xfId="19849"/>
    <cellStyle name="Normal - Style3 31" xfId="19850"/>
    <cellStyle name="Normal - Style3 32" xfId="19851"/>
    <cellStyle name="Normal - Style3 33" xfId="19852"/>
    <cellStyle name="Normal - Style3 34" xfId="19853"/>
    <cellStyle name="Normal - Style3 35" xfId="19854"/>
    <cellStyle name="Normal - Style3 36" xfId="19855"/>
    <cellStyle name="Normal - Style3 37" xfId="19856"/>
    <cellStyle name="Normal - Style3 38" xfId="19857"/>
    <cellStyle name="Normal - Style3 39" xfId="19858"/>
    <cellStyle name="Normal - Style3 4" xfId="19859"/>
    <cellStyle name="Normal - Style3 40" xfId="19860"/>
    <cellStyle name="Normal - Style3 41" xfId="19861"/>
    <cellStyle name="Normal - Style3 5" xfId="19862"/>
    <cellStyle name="Normal - Style3 6" xfId="19863"/>
    <cellStyle name="Normal - Style3 7" xfId="19864"/>
    <cellStyle name="Normal - Style3 8" xfId="19865"/>
    <cellStyle name="Normal - Style3 9" xfId="19866"/>
    <cellStyle name="Normal - Style4" xfId="19867"/>
    <cellStyle name="Normal - Style4 10" xfId="19868"/>
    <cellStyle name="Normal - Style4 11" xfId="19869"/>
    <cellStyle name="Normal - Style4 12" xfId="19870"/>
    <cellStyle name="Normal - Style4 13" xfId="19871"/>
    <cellStyle name="Normal - Style4 14" xfId="19872"/>
    <cellStyle name="Normal - Style4 15" xfId="19873"/>
    <cellStyle name="Normal - Style4 16" xfId="19874"/>
    <cellStyle name="Normal - Style4 17" xfId="19875"/>
    <cellStyle name="Normal - Style4 18" xfId="19876"/>
    <cellStyle name="Normal - Style4 19" xfId="19877"/>
    <cellStyle name="Normal - Style4 2" xfId="19878"/>
    <cellStyle name="Normal - Style4 2 2" xfId="19879"/>
    <cellStyle name="Normal - Style4 20" xfId="19880"/>
    <cellStyle name="Normal - Style4 21" xfId="19881"/>
    <cellStyle name="Normal - Style4 22" xfId="19882"/>
    <cellStyle name="Normal - Style4 23" xfId="19883"/>
    <cellStyle name="Normal - Style4 24" xfId="19884"/>
    <cellStyle name="Normal - Style4 25" xfId="19885"/>
    <cellStyle name="Normal - Style4 26" xfId="19886"/>
    <cellStyle name="Normal - Style4 27" xfId="19887"/>
    <cellStyle name="Normal - Style4 28" xfId="19888"/>
    <cellStyle name="Normal - Style4 29" xfId="19889"/>
    <cellStyle name="Normal - Style4 3" xfId="19890"/>
    <cellStyle name="Normal - Style4 3 10" xfId="19891"/>
    <cellStyle name="Normal - Style4 3 11" xfId="19892"/>
    <cellStyle name="Normal - Style4 3 12" xfId="19893"/>
    <cellStyle name="Normal - Style4 3 13" xfId="19894"/>
    <cellStyle name="Normal - Style4 3 14" xfId="19895"/>
    <cellStyle name="Normal - Style4 3 15" xfId="19896"/>
    <cellStyle name="Normal - Style4 3 16" xfId="19897"/>
    <cellStyle name="Normal - Style4 3 2" xfId="19898"/>
    <cellStyle name="Normal - Style4 3 3" xfId="19899"/>
    <cellStyle name="Normal - Style4 3 4" xfId="19900"/>
    <cellStyle name="Normal - Style4 3 5" xfId="19901"/>
    <cellStyle name="Normal - Style4 3 6" xfId="19902"/>
    <cellStyle name="Normal - Style4 3 7" xfId="19903"/>
    <cellStyle name="Normal - Style4 3 8" xfId="19904"/>
    <cellStyle name="Normal - Style4 3 9" xfId="19905"/>
    <cellStyle name="Normal - Style4 30" xfId="19906"/>
    <cellStyle name="Normal - Style4 31" xfId="19907"/>
    <cellStyle name="Normal - Style4 32" xfId="19908"/>
    <cellStyle name="Normal - Style4 33" xfId="19909"/>
    <cellStyle name="Normal - Style4 34" xfId="19910"/>
    <cellStyle name="Normal - Style4 35" xfId="19911"/>
    <cellStyle name="Normal - Style4 36" xfId="19912"/>
    <cellStyle name="Normal - Style4 37" xfId="19913"/>
    <cellStyle name="Normal - Style4 38" xfId="19914"/>
    <cellStyle name="Normal - Style4 39" xfId="19915"/>
    <cellStyle name="Normal - Style4 4" xfId="19916"/>
    <cellStyle name="Normal - Style4 40" xfId="19917"/>
    <cellStyle name="Normal - Style4 41" xfId="19918"/>
    <cellStyle name="Normal - Style4 5" xfId="19919"/>
    <cellStyle name="Normal - Style4 6" xfId="19920"/>
    <cellStyle name="Normal - Style4 7" xfId="19921"/>
    <cellStyle name="Normal - Style4 8" xfId="19922"/>
    <cellStyle name="Normal - Style4 9" xfId="19923"/>
    <cellStyle name="Normal - Style5" xfId="19924"/>
    <cellStyle name="Normal - Style5 10" xfId="19925"/>
    <cellStyle name="Normal - Style5 11" xfId="19926"/>
    <cellStyle name="Normal - Style5 12" xfId="19927"/>
    <cellStyle name="Normal - Style5 13" xfId="19928"/>
    <cellStyle name="Normal - Style5 14" xfId="19929"/>
    <cellStyle name="Normal - Style5 15" xfId="19930"/>
    <cellStyle name="Normal - Style5 16" xfId="19931"/>
    <cellStyle name="Normal - Style5 17" xfId="19932"/>
    <cellStyle name="Normal - Style5 18" xfId="19933"/>
    <cellStyle name="Normal - Style5 19" xfId="19934"/>
    <cellStyle name="Normal - Style5 2" xfId="19935"/>
    <cellStyle name="Normal - Style5 2 2" xfId="19936"/>
    <cellStyle name="Normal - Style5 20" xfId="19937"/>
    <cellStyle name="Normal - Style5 21" xfId="19938"/>
    <cellStyle name="Normal - Style5 22" xfId="19939"/>
    <cellStyle name="Normal - Style5 23" xfId="19940"/>
    <cellStyle name="Normal - Style5 24" xfId="19941"/>
    <cellStyle name="Normal - Style5 25" xfId="19942"/>
    <cellStyle name="Normal - Style5 26" xfId="19943"/>
    <cellStyle name="Normal - Style5 27" xfId="19944"/>
    <cellStyle name="Normal - Style5 28" xfId="19945"/>
    <cellStyle name="Normal - Style5 29" xfId="19946"/>
    <cellStyle name="Normal - Style5 3" xfId="19947"/>
    <cellStyle name="Normal - Style5 3 10" xfId="19948"/>
    <cellStyle name="Normal - Style5 3 11" xfId="19949"/>
    <cellStyle name="Normal - Style5 3 12" xfId="19950"/>
    <cellStyle name="Normal - Style5 3 13" xfId="19951"/>
    <cellStyle name="Normal - Style5 3 14" xfId="19952"/>
    <cellStyle name="Normal - Style5 3 15" xfId="19953"/>
    <cellStyle name="Normal - Style5 3 16" xfId="19954"/>
    <cellStyle name="Normal - Style5 3 2" xfId="19955"/>
    <cellStyle name="Normal - Style5 3 3" xfId="19956"/>
    <cellStyle name="Normal - Style5 3 4" xfId="19957"/>
    <cellStyle name="Normal - Style5 3 5" xfId="19958"/>
    <cellStyle name="Normal - Style5 3 6" xfId="19959"/>
    <cellStyle name="Normal - Style5 3 7" xfId="19960"/>
    <cellStyle name="Normal - Style5 3 8" xfId="19961"/>
    <cellStyle name="Normal - Style5 3 9" xfId="19962"/>
    <cellStyle name="Normal - Style5 30" xfId="19963"/>
    <cellStyle name="Normal - Style5 31" xfId="19964"/>
    <cellStyle name="Normal - Style5 32" xfId="19965"/>
    <cellStyle name="Normal - Style5 33" xfId="19966"/>
    <cellStyle name="Normal - Style5 34" xfId="19967"/>
    <cellStyle name="Normal - Style5 35" xfId="19968"/>
    <cellStyle name="Normal - Style5 36" xfId="19969"/>
    <cellStyle name="Normal - Style5 37" xfId="19970"/>
    <cellStyle name="Normal - Style5 38" xfId="19971"/>
    <cellStyle name="Normal - Style5 39" xfId="19972"/>
    <cellStyle name="Normal - Style5 4" xfId="19973"/>
    <cellStyle name="Normal - Style5 40" xfId="19974"/>
    <cellStyle name="Normal - Style5 41" xfId="19975"/>
    <cellStyle name="Normal - Style5 5" xfId="19976"/>
    <cellStyle name="Normal - Style5 6" xfId="19977"/>
    <cellStyle name="Normal - Style5 7" xfId="19978"/>
    <cellStyle name="Normal - Style5 8" xfId="19979"/>
    <cellStyle name="Normal - Style5 9" xfId="19980"/>
    <cellStyle name="Normal - Style6" xfId="19981"/>
    <cellStyle name="Normal - Style6 10" xfId="19982"/>
    <cellStyle name="Normal - Style6 11" xfId="19983"/>
    <cellStyle name="Normal - Style6 12" xfId="19984"/>
    <cellStyle name="Normal - Style6 13" xfId="19985"/>
    <cellStyle name="Normal - Style6 14" xfId="19986"/>
    <cellStyle name="Normal - Style6 15" xfId="19987"/>
    <cellStyle name="Normal - Style6 16" xfId="19988"/>
    <cellStyle name="Normal - Style6 17" xfId="19989"/>
    <cellStyle name="Normal - Style6 18" xfId="19990"/>
    <cellStyle name="Normal - Style6 19" xfId="19991"/>
    <cellStyle name="Normal - Style6 2" xfId="19992"/>
    <cellStyle name="Normal - Style6 2 2" xfId="19993"/>
    <cellStyle name="Normal - Style6 20" xfId="19994"/>
    <cellStyle name="Normal - Style6 21" xfId="19995"/>
    <cellStyle name="Normal - Style6 22" xfId="19996"/>
    <cellStyle name="Normal - Style6 23" xfId="19997"/>
    <cellStyle name="Normal - Style6 24" xfId="19998"/>
    <cellStyle name="Normal - Style6 25" xfId="19999"/>
    <cellStyle name="Normal - Style6 26" xfId="20000"/>
    <cellStyle name="Normal - Style6 27" xfId="20001"/>
    <cellStyle name="Normal - Style6 28" xfId="20002"/>
    <cellStyle name="Normal - Style6 29" xfId="20003"/>
    <cellStyle name="Normal - Style6 3" xfId="20004"/>
    <cellStyle name="Normal - Style6 3 10" xfId="20005"/>
    <cellStyle name="Normal - Style6 3 11" xfId="20006"/>
    <cellStyle name="Normal - Style6 3 12" xfId="20007"/>
    <cellStyle name="Normal - Style6 3 13" xfId="20008"/>
    <cellStyle name="Normal - Style6 3 14" xfId="20009"/>
    <cellStyle name="Normal - Style6 3 15" xfId="20010"/>
    <cellStyle name="Normal - Style6 3 16" xfId="20011"/>
    <cellStyle name="Normal - Style6 3 2" xfId="20012"/>
    <cellStyle name="Normal - Style6 3 3" xfId="20013"/>
    <cellStyle name="Normal - Style6 3 4" xfId="20014"/>
    <cellStyle name="Normal - Style6 3 5" xfId="20015"/>
    <cellStyle name="Normal - Style6 3 6" xfId="20016"/>
    <cellStyle name="Normal - Style6 3 7" xfId="20017"/>
    <cellStyle name="Normal - Style6 3 8" xfId="20018"/>
    <cellStyle name="Normal - Style6 3 9" xfId="20019"/>
    <cellStyle name="Normal - Style6 30" xfId="20020"/>
    <cellStyle name="Normal - Style6 31" xfId="20021"/>
    <cellStyle name="Normal - Style6 32" xfId="20022"/>
    <cellStyle name="Normal - Style6 33" xfId="20023"/>
    <cellStyle name="Normal - Style6 34" xfId="20024"/>
    <cellStyle name="Normal - Style6 35" xfId="20025"/>
    <cellStyle name="Normal - Style6 36" xfId="20026"/>
    <cellStyle name="Normal - Style6 37" xfId="20027"/>
    <cellStyle name="Normal - Style6 38" xfId="20028"/>
    <cellStyle name="Normal - Style6 39" xfId="20029"/>
    <cellStyle name="Normal - Style6 4" xfId="20030"/>
    <cellStyle name="Normal - Style6 40" xfId="20031"/>
    <cellStyle name="Normal - Style6 41" xfId="20032"/>
    <cellStyle name="Normal - Style6 5" xfId="20033"/>
    <cellStyle name="Normal - Style6 6" xfId="20034"/>
    <cellStyle name="Normal - Style6 7" xfId="20035"/>
    <cellStyle name="Normal - Style6 8" xfId="20036"/>
    <cellStyle name="Normal - Style6 9" xfId="20037"/>
    <cellStyle name="Normal - Style7" xfId="20038"/>
    <cellStyle name="Normal - Style7 10" xfId="20039"/>
    <cellStyle name="Normal - Style7 11" xfId="20040"/>
    <cellStyle name="Normal - Style7 12" xfId="20041"/>
    <cellStyle name="Normal - Style7 13" xfId="20042"/>
    <cellStyle name="Normal - Style7 14" xfId="20043"/>
    <cellStyle name="Normal - Style7 15" xfId="20044"/>
    <cellStyle name="Normal - Style7 16" xfId="20045"/>
    <cellStyle name="Normal - Style7 17" xfId="20046"/>
    <cellStyle name="Normal - Style7 18" xfId="20047"/>
    <cellStyle name="Normal - Style7 19" xfId="20048"/>
    <cellStyle name="Normal - Style7 2" xfId="20049"/>
    <cellStyle name="Normal - Style7 2 2" xfId="20050"/>
    <cellStyle name="Normal - Style7 20" xfId="20051"/>
    <cellStyle name="Normal - Style7 21" xfId="20052"/>
    <cellStyle name="Normal - Style7 22" xfId="20053"/>
    <cellStyle name="Normal - Style7 23" xfId="20054"/>
    <cellStyle name="Normal - Style7 24" xfId="20055"/>
    <cellStyle name="Normal - Style7 25" xfId="20056"/>
    <cellStyle name="Normal - Style7 26" xfId="20057"/>
    <cellStyle name="Normal - Style7 27" xfId="20058"/>
    <cellStyle name="Normal - Style7 28" xfId="20059"/>
    <cellStyle name="Normal - Style7 29" xfId="20060"/>
    <cellStyle name="Normal - Style7 3" xfId="20061"/>
    <cellStyle name="Normal - Style7 3 10" xfId="20062"/>
    <cellStyle name="Normal - Style7 3 11" xfId="20063"/>
    <cellStyle name="Normal - Style7 3 12" xfId="20064"/>
    <cellStyle name="Normal - Style7 3 13" xfId="20065"/>
    <cellStyle name="Normal - Style7 3 14" xfId="20066"/>
    <cellStyle name="Normal - Style7 3 15" xfId="20067"/>
    <cellStyle name="Normal - Style7 3 16" xfId="20068"/>
    <cellStyle name="Normal - Style7 3 2" xfId="20069"/>
    <cellStyle name="Normal - Style7 3 3" xfId="20070"/>
    <cellStyle name="Normal - Style7 3 4" xfId="20071"/>
    <cellStyle name="Normal - Style7 3 5" xfId="20072"/>
    <cellStyle name="Normal - Style7 3 6" xfId="20073"/>
    <cellStyle name="Normal - Style7 3 7" xfId="20074"/>
    <cellStyle name="Normal - Style7 3 8" xfId="20075"/>
    <cellStyle name="Normal - Style7 3 9" xfId="20076"/>
    <cellStyle name="Normal - Style7 30" xfId="20077"/>
    <cellStyle name="Normal - Style7 31" xfId="20078"/>
    <cellStyle name="Normal - Style7 32" xfId="20079"/>
    <cellStyle name="Normal - Style7 33" xfId="20080"/>
    <cellStyle name="Normal - Style7 34" xfId="20081"/>
    <cellStyle name="Normal - Style7 35" xfId="20082"/>
    <cellStyle name="Normal - Style7 36" xfId="20083"/>
    <cellStyle name="Normal - Style7 37" xfId="20084"/>
    <cellStyle name="Normal - Style7 38" xfId="20085"/>
    <cellStyle name="Normal - Style7 39" xfId="20086"/>
    <cellStyle name="Normal - Style7 4" xfId="20087"/>
    <cellStyle name="Normal - Style7 40" xfId="20088"/>
    <cellStyle name="Normal - Style7 41" xfId="20089"/>
    <cellStyle name="Normal - Style7 5" xfId="20090"/>
    <cellStyle name="Normal - Style7 6" xfId="20091"/>
    <cellStyle name="Normal - Style7 7" xfId="20092"/>
    <cellStyle name="Normal - Style7 8" xfId="20093"/>
    <cellStyle name="Normal - Style7 9" xfId="20094"/>
    <cellStyle name="Normal - Style8" xfId="20095"/>
    <cellStyle name="Normal - Style8 10" xfId="20096"/>
    <cellStyle name="Normal - Style8 11" xfId="20097"/>
    <cellStyle name="Normal - Style8 12" xfId="20098"/>
    <cellStyle name="Normal - Style8 13" xfId="20099"/>
    <cellStyle name="Normal - Style8 14" xfId="20100"/>
    <cellStyle name="Normal - Style8 15" xfId="20101"/>
    <cellStyle name="Normal - Style8 16" xfId="20102"/>
    <cellStyle name="Normal - Style8 17" xfId="20103"/>
    <cellStyle name="Normal - Style8 18" xfId="20104"/>
    <cellStyle name="Normal - Style8 19" xfId="20105"/>
    <cellStyle name="Normal - Style8 2" xfId="20106"/>
    <cellStyle name="Normal - Style8 2 2" xfId="20107"/>
    <cellStyle name="Normal - Style8 20" xfId="20108"/>
    <cellStyle name="Normal - Style8 21" xfId="20109"/>
    <cellStyle name="Normal - Style8 22" xfId="20110"/>
    <cellStyle name="Normal - Style8 23" xfId="20111"/>
    <cellStyle name="Normal - Style8 24" xfId="20112"/>
    <cellStyle name="Normal - Style8 25" xfId="20113"/>
    <cellStyle name="Normal - Style8 26" xfId="20114"/>
    <cellStyle name="Normal - Style8 27" xfId="20115"/>
    <cellStyle name="Normal - Style8 28" xfId="20116"/>
    <cellStyle name="Normal - Style8 29" xfId="20117"/>
    <cellStyle name="Normal - Style8 3" xfId="20118"/>
    <cellStyle name="Normal - Style8 3 10" xfId="20119"/>
    <cellStyle name="Normal - Style8 3 11" xfId="20120"/>
    <cellStyle name="Normal - Style8 3 12" xfId="20121"/>
    <cellStyle name="Normal - Style8 3 13" xfId="20122"/>
    <cellStyle name="Normal - Style8 3 14" xfId="20123"/>
    <cellStyle name="Normal - Style8 3 15" xfId="20124"/>
    <cellStyle name="Normal - Style8 3 16" xfId="20125"/>
    <cellStyle name="Normal - Style8 3 2" xfId="20126"/>
    <cellStyle name="Normal - Style8 3 3" xfId="20127"/>
    <cellStyle name="Normal - Style8 3 4" xfId="20128"/>
    <cellStyle name="Normal - Style8 3 5" xfId="20129"/>
    <cellStyle name="Normal - Style8 3 6" xfId="20130"/>
    <cellStyle name="Normal - Style8 3 7" xfId="20131"/>
    <cellStyle name="Normal - Style8 3 8" xfId="20132"/>
    <cellStyle name="Normal - Style8 3 9" xfId="20133"/>
    <cellStyle name="Normal - Style8 30" xfId="20134"/>
    <cellStyle name="Normal - Style8 31" xfId="20135"/>
    <cellStyle name="Normal - Style8 32" xfId="20136"/>
    <cellStyle name="Normal - Style8 33" xfId="20137"/>
    <cellStyle name="Normal - Style8 34" xfId="20138"/>
    <cellStyle name="Normal - Style8 35" xfId="20139"/>
    <cellStyle name="Normal - Style8 36" xfId="20140"/>
    <cellStyle name="Normal - Style8 37" xfId="20141"/>
    <cellStyle name="Normal - Style8 38" xfId="20142"/>
    <cellStyle name="Normal - Style8 39" xfId="20143"/>
    <cellStyle name="Normal - Style8 4" xfId="20144"/>
    <cellStyle name="Normal - Style8 40" xfId="20145"/>
    <cellStyle name="Normal - Style8 41" xfId="20146"/>
    <cellStyle name="Normal - Style8 5" xfId="20147"/>
    <cellStyle name="Normal - Style8 6" xfId="20148"/>
    <cellStyle name="Normal - Style8 7" xfId="20149"/>
    <cellStyle name="Normal - Style8 8" xfId="20150"/>
    <cellStyle name="Normal - Style8 9" xfId="20151"/>
    <cellStyle name="Normal [0]" xfId="20152"/>
    <cellStyle name="Normal [1]" xfId="20153"/>
    <cellStyle name="Normal [2]" xfId="20154"/>
    <cellStyle name="Normal [3]" xfId="20155"/>
    <cellStyle name="Normal 10" xfId="20156"/>
    <cellStyle name="Normal 10 2" xfId="20157"/>
    <cellStyle name="Normal 10 2 2" xfId="20158"/>
    <cellStyle name="Normal 10 2 2 2" xfId="20159"/>
    <cellStyle name="Normal 10 2 3" xfId="20160"/>
    <cellStyle name="Normal 10 3" xfId="20161"/>
    <cellStyle name="Normal 10 3 2" xfId="20162"/>
    <cellStyle name="Normal 10 4" xfId="20163"/>
    <cellStyle name="Normal 10 4 2" xfId="20164"/>
    <cellStyle name="Normal 10 5" xfId="20165"/>
    <cellStyle name="Normal 10 6" xfId="20166"/>
    <cellStyle name="Normal 10 7" xfId="20167"/>
    <cellStyle name="Normal 10 7 2" xfId="20168"/>
    <cellStyle name="Normal 10 7 3" xfId="20169"/>
    <cellStyle name="Normal 10_Expired Option Payouts w Detail" xfId="20170"/>
    <cellStyle name="Normal 100" xfId="20171"/>
    <cellStyle name="Normal 101" xfId="20172"/>
    <cellStyle name="Normal 102" xfId="20173"/>
    <cellStyle name="Normal 103" xfId="20174"/>
    <cellStyle name="Normal 104" xfId="20175"/>
    <cellStyle name="Normal 105" xfId="20176"/>
    <cellStyle name="Normal 106" xfId="3"/>
    <cellStyle name="Normal 107" xfId="20177"/>
    <cellStyle name="Normal 108" xfId="20178"/>
    <cellStyle name="Normal 109" xfId="20179"/>
    <cellStyle name="Normal 11" xfId="20180"/>
    <cellStyle name="Normal 11 2" xfId="20181"/>
    <cellStyle name="Normal 11 3" xfId="20182"/>
    <cellStyle name="Normal 11 4" xfId="20183"/>
    <cellStyle name="Normal 11 5" xfId="20184"/>
    <cellStyle name="Normal 11 5 2 2" xfId="20185"/>
    <cellStyle name="Normal 11 6" xfId="20186"/>
    <cellStyle name="Normal 110" xfId="20187"/>
    <cellStyle name="Normal 111" xfId="20188"/>
    <cellStyle name="Normal 112" xfId="20189"/>
    <cellStyle name="Normal 113" xfId="20190"/>
    <cellStyle name="Normal 114" xfId="20191"/>
    <cellStyle name="Normal 115" xfId="20192"/>
    <cellStyle name="Normal 116" xfId="20193"/>
    <cellStyle name="Normal 117" xfId="20194"/>
    <cellStyle name="Normal 118" xfId="20195"/>
    <cellStyle name="Normal 119" xfId="20196"/>
    <cellStyle name="Normal 12" xfId="20197"/>
    <cellStyle name="Normal 12 2" xfId="20198"/>
    <cellStyle name="Normal 12 2 2" xfId="20199"/>
    <cellStyle name="Normal 12 3" xfId="20200"/>
    <cellStyle name="Normal 12 3 2" xfId="20201"/>
    <cellStyle name="Normal 12 4" xfId="20202"/>
    <cellStyle name="Normal 12 4 2" xfId="20203"/>
    <cellStyle name="Normal 12 5" xfId="20204"/>
    <cellStyle name="Normal 12 6" xfId="20205"/>
    <cellStyle name="Normal 12_CES Hi Low Case Financials" xfId="20206"/>
    <cellStyle name="Normal 120" xfId="20207"/>
    <cellStyle name="Normal 121" xfId="20208"/>
    <cellStyle name="Normal 121 2" xfId="20209"/>
    <cellStyle name="Normal 122" xfId="20210"/>
    <cellStyle name="Normal 122 2" xfId="20211"/>
    <cellStyle name="Normal 123" xfId="20212"/>
    <cellStyle name="Normal 123 2" xfId="20213"/>
    <cellStyle name="Normal 124" xfId="20214"/>
    <cellStyle name="Normal 125" xfId="20215"/>
    <cellStyle name="Normal 126" xfId="20216"/>
    <cellStyle name="Normal 127" xfId="20217"/>
    <cellStyle name="Normal 128" xfId="20218"/>
    <cellStyle name="Normal 129" xfId="20219"/>
    <cellStyle name="Normal 13" xfId="20220"/>
    <cellStyle name="Normal 13 2" xfId="20221"/>
    <cellStyle name="Normal 13 3" xfId="20222"/>
    <cellStyle name="Normal 13 4" xfId="20223"/>
    <cellStyle name="Normal 13 5" xfId="20224"/>
    <cellStyle name="Normal 130" xfId="20225"/>
    <cellStyle name="Normal 131" xfId="20226"/>
    <cellStyle name="Normal 132" xfId="20227"/>
    <cellStyle name="Normal 133" xfId="20228"/>
    <cellStyle name="Normal 134" xfId="20229"/>
    <cellStyle name="Normal 135" xfId="20230"/>
    <cellStyle name="Normal 136" xfId="20231"/>
    <cellStyle name="Normal 137" xfId="20232"/>
    <cellStyle name="Normal 138" xfId="20233"/>
    <cellStyle name="Normal 139" xfId="20234"/>
    <cellStyle name="Normal 14" xfId="20235"/>
    <cellStyle name="Normal 14 2" xfId="20236"/>
    <cellStyle name="Normal 14 2 2" xfId="20237"/>
    <cellStyle name="Normal 14 3" xfId="20238"/>
    <cellStyle name="Normal 14 3 2" xfId="20239"/>
    <cellStyle name="Normal 14 4" xfId="20240"/>
    <cellStyle name="Normal 14_CES Hi Low Case Financials" xfId="20241"/>
    <cellStyle name="Normal 140" xfId="20242"/>
    <cellStyle name="Normal 141" xfId="20243"/>
    <cellStyle name="Normal 142" xfId="20244"/>
    <cellStyle name="Normal 143" xfId="20245"/>
    <cellStyle name="Normal 144" xfId="20246"/>
    <cellStyle name="Normal 145" xfId="20247"/>
    <cellStyle name="Normal 146" xfId="20248"/>
    <cellStyle name="Normal 147" xfId="20249"/>
    <cellStyle name="Normal 148" xfId="20250"/>
    <cellStyle name="Normal 149" xfId="20251"/>
    <cellStyle name="Normal 15" xfId="20252"/>
    <cellStyle name="Normal 15 2" xfId="20253"/>
    <cellStyle name="Normal 15 2 2" xfId="20254"/>
    <cellStyle name="Normal 15 2 3" xfId="20255"/>
    <cellStyle name="Normal 15 3" xfId="20256"/>
    <cellStyle name="Normal 15 3 2" xfId="20257"/>
    <cellStyle name="Normal 15 4" xfId="20258"/>
    <cellStyle name="Normal 15 4 2" xfId="20259"/>
    <cellStyle name="Normal 15 5" xfId="20260"/>
    <cellStyle name="Normal 15 6" xfId="20261"/>
    <cellStyle name="Normal 15_Expired Option Payouts w Detail" xfId="20262"/>
    <cellStyle name="Normal 150" xfId="20263"/>
    <cellStyle name="Normal 151" xfId="20264"/>
    <cellStyle name="Normal 152" xfId="20265"/>
    <cellStyle name="Normal 153" xfId="20266"/>
    <cellStyle name="Normal 154" xfId="20267"/>
    <cellStyle name="Normal 155" xfId="20268"/>
    <cellStyle name="Normal 156" xfId="20269"/>
    <cellStyle name="Normal 157" xfId="20270"/>
    <cellStyle name="Normal 158" xfId="20271"/>
    <cellStyle name="Normal 159" xfId="20272"/>
    <cellStyle name="Normal 16" xfId="20273"/>
    <cellStyle name="Normal 16 2" xfId="20274"/>
    <cellStyle name="Normal 16 3" xfId="20275"/>
    <cellStyle name="Normal 16 3 2" xfId="20276"/>
    <cellStyle name="Normal 16 4" xfId="20277"/>
    <cellStyle name="Normal 16 4 2" xfId="20278"/>
    <cellStyle name="Normal 16 5" xfId="20279"/>
    <cellStyle name="Normal 16_CES Hi Low Case Financials" xfId="20280"/>
    <cellStyle name="Normal 160" xfId="20281"/>
    <cellStyle name="Normal 161" xfId="20282"/>
    <cellStyle name="Normal 162" xfId="20283"/>
    <cellStyle name="Normal 163" xfId="20284"/>
    <cellStyle name="Normal 164" xfId="20285"/>
    <cellStyle name="Normal 165" xfId="20286"/>
    <cellStyle name="Normal 166" xfId="20287"/>
    <cellStyle name="Normal 167" xfId="20288"/>
    <cellStyle name="Normal 168" xfId="20289"/>
    <cellStyle name="Normal 169" xfId="20290"/>
    <cellStyle name="Normal 17" xfId="20291"/>
    <cellStyle name="Normal 17 2" xfId="20292"/>
    <cellStyle name="Normal 17 2 2" xfId="20293"/>
    <cellStyle name="Normal 17 2 3" xfId="20294"/>
    <cellStyle name="Normal 17 3" xfId="20295"/>
    <cellStyle name="Normal 17 3 2" xfId="20296"/>
    <cellStyle name="Normal 17 4" xfId="20297"/>
    <cellStyle name="Normal 17 4 2" xfId="20298"/>
    <cellStyle name="Normal 17 5" xfId="20299"/>
    <cellStyle name="Normal 17 6" xfId="20300"/>
    <cellStyle name="Normal 17_Expired Option Payouts w Detail" xfId="20301"/>
    <cellStyle name="Normal 170" xfId="20302"/>
    <cellStyle name="Normal 171" xfId="20303"/>
    <cellStyle name="Normal 172" xfId="20304"/>
    <cellStyle name="Normal 173" xfId="20305"/>
    <cellStyle name="Normal 173 2" xfId="20306"/>
    <cellStyle name="Normal 173 3" xfId="20307"/>
    <cellStyle name="Normal 174" xfId="20308"/>
    <cellStyle name="Normal 175" xfId="20309"/>
    <cellStyle name="Normal 176" xfId="20310"/>
    <cellStyle name="Normal 177" xfId="20311"/>
    <cellStyle name="Normal 178" xfId="20312"/>
    <cellStyle name="Normal 179" xfId="20313"/>
    <cellStyle name="Normal 18" xfId="20314"/>
    <cellStyle name="Normal 18 2" xfId="20315"/>
    <cellStyle name="Normal 18 2 2" xfId="20316"/>
    <cellStyle name="Normal 18 3" xfId="20317"/>
    <cellStyle name="Normal 18 3 2" xfId="20318"/>
    <cellStyle name="Normal 18 4" xfId="20319"/>
    <cellStyle name="Normal 18_CES Hi Low Case Financials" xfId="20320"/>
    <cellStyle name="Normal 180" xfId="20321"/>
    <cellStyle name="Normal 181" xfId="20322"/>
    <cellStyle name="Normal 182" xfId="20323"/>
    <cellStyle name="Normal 183" xfId="20324"/>
    <cellStyle name="Normal 184" xfId="20325"/>
    <cellStyle name="Normal 185" xfId="20326"/>
    <cellStyle name="Normal 186" xfId="20327"/>
    <cellStyle name="Normal 187" xfId="20328"/>
    <cellStyle name="Normal 188" xfId="20329"/>
    <cellStyle name="Normal 189" xfId="20330"/>
    <cellStyle name="Normal 19" xfId="20331"/>
    <cellStyle name="Normal 19 2" xfId="20332"/>
    <cellStyle name="Normal 19 2 2" xfId="20333"/>
    <cellStyle name="Normal 19 2 3" xfId="20334"/>
    <cellStyle name="Normal 19 3" xfId="20335"/>
    <cellStyle name="Normal 19 3 2" xfId="20336"/>
    <cellStyle name="Normal 19 4" xfId="20337"/>
    <cellStyle name="Normal 19 4 2" xfId="20338"/>
    <cellStyle name="Normal 19 5" xfId="20339"/>
    <cellStyle name="Normal 19 6" xfId="20340"/>
    <cellStyle name="Normal 19_Expired Option Payouts w Detail" xfId="20341"/>
    <cellStyle name="Normal 190" xfId="20342"/>
    <cellStyle name="Normal 191" xfId="20343"/>
    <cellStyle name="Normal 192" xfId="20344"/>
    <cellStyle name="Normal 193" xfId="20345"/>
    <cellStyle name="Normal 194" xfId="20346"/>
    <cellStyle name="Normal 195" xfId="20347"/>
    <cellStyle name="Normal 196" xfId="20348"/>
    <cellStyle name="Normal 197" xfId="20349"/>
    <cellStyle name="Normal 198" xfId="20350"/>
    <cellStyle name="Normal 199" xfId="20351"/>
    <cellStyle name="Normal 2" xfId="1"/>
    <cellStyle name="Normal 2 10" xfId="20352"/>
    <cellStyle name="Normal 2 10 10" xfId="20353"/>
    <cellStyle name="Normal 2 10 10 2" xfId="20354"/>
    <cellStyle name="Normal 2 10 11" xfId="20355"/>
    <cellStyle name="Normal 2 10 11 2" xfId="20356"/>
    <cellStyle name="Normal 2 10 12" xfId="20357"/>
    <cellStyle name="Normal 2 10 2" xfId="20358"/>
    <cellStyle name="Normal 2 10 2 2" xfId="20359"/>
    <cellStyle name="Normal 2 10 3" xfId="20360"/>
    <cellStyle name="Normal 2 10 3 2" xfId="20361"/>
    <cellStyle name="Normal 2 10 4" xfId="20362"/>
    <cellStyle name="Normal 2 10 4 2" xfId="20363"/>
    <cellStyle name="Normal 2 10 5" xfId="20364"/>
    <cellStyle name="Normal 2 10 5 2" xfId="20365"/>
    <cellStyle name="Normal 2 10 6" xfId="20366"/>
    <cellStyle name="Normal 2 10 6 2" xfId="20367"/>
    <cellStyle name="Normal 2 10 7" xfId="20368"/>
    <cellStyle name="Normal 2 10 7 2" xfId="20369"/>
    <cellStyle name="Normal 2 10 8" xfId="20370"/>
    <cellStyle name="Normal 2 10 8 2" xfId="20371"/>
    <cellStyle name="Normal 2 10 9" xfId="20372"/>
    <cellStyle name="Normal 2 10 9 2" xfId="20373"/>
    <cellStyle name="Normal 2 10_Comverse 2004 Income Tax Review Wkbk 02 03" xfId="20374"/>
    <cellStyle name="Normal 2 11" xfId="20375"/>
    <cellStyle name="Normal 2 11 10" xfId="20376"/>
    <cellStyle name="Normal 2 11 10 2" xfId="20377"/>
    <cellStyle name="Normal 2 11 11" xfId="20378"/>
    <cellStyle name="Normal 2 11 11 2" xfId="20379"/>
    <cellStyle name="Normal 2 11 12" xfId="20380"/>
    <cellStyle name="Normal 2 11 2" xfId="20381"/>
    <cellStyle name="Normal 2 11 2 2" xfId="20382"/>
    <cellStyle name="Normal 2 11 3" xfId="20383"/>
    <cellStyle name="Normal 2 11 3 2" xfId="20384"/>
    <cellStyle name="Normal 2 11 4" xfId="20385"/>
    <cellStyle name="Normal 2 11 4 2" xfId="20386"/>
    <cellStyle name="Normal 2 11 5" xfId="20387"/>
    <cellStyle name="Normal 2 11 5 2" xfId="20388"/>
    <cellStyle name="Normal 2 11 6" xfId="20389"/>
    <cellStyle name="Normal 2 11 6 2" xfId="20390"/>
    <cellStyle name="Normal 2 11 7" xfId="20391"/>
    <cellStyle name="Normal 2 11 7 2" xfId="20392"/>
    <cellStyle name="Normal 2 11 8" xfId="20393"/>
    <cellStyle name="Normal 2 11 8 2" xfId="20394"/>
    <cellStyle name="Normal 2 11 9" xfId="20395"/>
    <cellStyle name="Normal 2 11 9 2" xfId="20396"/>
    <cellStyle name="Normal 2 11_Comverse 2004 Income Tax Review Wkbk 02 03" xfId="20397"/>
    <cellStyle name="Normal 2 12" xfId="20398"/>
    <cellStyle name="Normal 2 12 10" xfId="20399"/>
    <cellStyle name="Normal 2 12 10 2" xfId="20400"/>
    <cellStyle name="Normal 2 12 11" xfId="20401"/>
    <cellStyle name="Normal 2 12 11 2" xfId="20402"/>
    <cellStyle name="Normal 2 12 12" xfId="20403"/>
    <cellStyle name="Normal 2 12 2" xfId="20404"/>
    <cellStyle name="Normal 2 12 2 2" xfId="20405"/>
    <cellStyle name="Normal 2 12 3" xfId="20406"/>
    <cellStyle name="Normal 2 12 3 2" xfId="20407"/>
    <cellStyle name="Normal 2 12 4" xfId="20408"/>
    <cellStyle name="Normal 2 12 4 2" xfId="20409"/>
    <cellStyle name="Normal 2 12 5" xfId="20410"/>
    <cellStyle name="Normal 2 12 5 2" xfId="20411"/>
    <cellStyle name="Normal 2 12 6" xfId="20412"/>
    <cellStyle name="Normal 2 12 6 2" xfId="20413"/>
    <cellStyle name="Normal 2 12 7" xfId="20414"/>
    <cellStyle name="Normal 2 12 7 2" xfId="20415"/>
    <cellStyle name="Normal 2 12 8" xfId="20416"/>
    <cellStyle name="Normal 2 12 8 2" xfId="20417"/>
    <cellStyle name="Normal 2 12 9" xfId="20418"/>
    <cellStyle name="Normal 2 12 9 2" xfId="20419"/>
    <cellStyle name="Normal 2 12_Comverse 2004 Income Tax Review Wkbk 02 03" xfId="20420"/>
    <cellStyle name="Normal 2 13" xfId="20421"/>
    <cellStyle name="Normal 2 13 10" xfId="20422"/>
    <cellStyle name="Normal 2 13 10 2" xfId="20423"/>
    <cellStyle name="Normal 2 13 11" xfId="20424"/>
    <cellStyle name="Normal 2 13 11 2" xfId="20425"/>
    <cellStyle name="Normal 2 13 12" xfId="20426"/>
    <cellStyle name="Normal 2 13 2" xfId="20427"/>
    <cellStyle name="Normal 2 13 2 2" xfId="20428"/>
    <cellStyle name="Normal 2 13 3" xfId="20429"/>
    <cellStyle name="Normal 2 13 3 2" xfId="20430"/>
    <cellStyle name="Normal 2 13 4" xfId="20431"/>
    <cellStyle name="Normal 2 13 4 2" xfId="20432"/>
    <cellStyle name="Normal 2 13 5" xfId="20433"/>
    <cellStyle name="Normal 2 13 5 2" xfId="20434"/>
    <cellStyle name="Normal 2 13 6" xfId="20435"/>
    <cellStyle name="Normal 2 13 6 2" xfId="20436"/>
    <cellStyle name="Normal 2 13 7" xfId="20437"/>
    <cellStyle name="Normal 2 13 7 2" xfId="20438"/>
    <cellStyle name="Normal 2 13 8" xfId="20439"/>
    <cellStyle name="Normal 2 13 8 2" xfId="20440"/>
    <cellStyle name="Normal 2 13 9" xfId="20441"/>
    <cellStyle name="Normal 2 13 9 2" xfId="20442"/>
    <cellStyle name="Normal 2 13_Comverse 2004 Income Tax Review Wkbk 02 03" xfId="20443"/>
    <cellStyle name="Normal 2 14" xfId="20444"/>
    <cellStyle name="Normal 2 15" xfId="20445"/>
    <cellStyle name="Normal 2 16" xfId="20446"/>
    <cellStyle name="Normal 2 17" xfId="20447"/>
    <cellStyle name="Normal 2 18" xfId="20448"/>
    <cellStyle name="Normal 2 19" xfId="20449"/>
    <cellStyle name="Normal 2 2" xfId="20450"/>
    <cellStyle name="Normal 2 2 10" xfId="20451"/>
    <cellStyle name="Normal 2 2 10 2" xfId="20452"/>
    <cellStyle name="Normal 2 2 10 2 2" xfId="20453"/>
    <cellStyle name="Normal 2 2 10 3" xfId="20454"/>
    <cellStyle name="Normal 2 2 11" xfId="20455"/>
    <cellStyle name="Normal 2 2 11 2" xfId="20456"/>
    <cellStyle name="Normal 2 2 12" xfId="20457"/>
    <cellStyle name="Normal 2 2 12 2" xfId="20458"/>
    <cellStyle name="Normal 2 2 13" xfId="20459"/>
    <cellStyle name="Normal 2 2 13 2" xfId="20460"/>
    <cellStyle name="Normal 2 2 14" xfId="20461"/>
    <cellStyle name="Normal 2 2 14 2" xfId="20462"/>
    <cellStyle name="Normal 2 2 14 2 2" xfId="20463"/>
    <cellStyle name="Normal 2 2 14 2 2 2" xfId="20464"/>
    <cellStyle name="Normal 2 2 14 2 2 2 2" xfId="20465"/>
    <cellStyle name="Normal 2 2 14 2 2 2 3" xfId="20466"/>
    <cellStyle name="Normal 2 2 14 2 2 2 4" xfId="20467"/>
    <cellStyle name="Normal 2 2 14 2 2 3" xfId="20468"/>
    <cellStyle name="Normal 2 2 14 2 2 4" xfId="20469"/>
    <cellStyle name="Normal 2 2 14 2 2 5" xfId="20470"/>
    <cellStyle name="Normal 2 2 14 2 2 6" xfId="20471"/>
    <cellStyle name="Normal 2 2 14 2 2 6 2" xfId="20472"/>
    <cellStyle name="Normal 2 2 14 2 3" xfId="20473"/>
    <cellStyle name="Normal 2 2 14 2 3 2" xfId="20474"/>
    <cellStyle name="Normal 2 2 14 2 3 2 2" xfId="20475"/>
    <cellStyle name="Normal 2 2 14 2 3 3" xfId="20476"/>
    <cellStyle name="Normal 2 2 14 2 3 3 2" xfId="20477"/>
    <cellStyle name="Normal 2 2 14 2 4" xfId="20478"/>
    <cellStyle name="Normal 2 2 14 2 4 2" xfId="20479"/>
    <cellStyle name="Normal 2 2 14 2 5" xfId="20480"/>
    <cellStyle name="Normal 2 2 14 2 5 2" xfId="20481"/>
    <cellStyle name="Normal 2 2 14 2 6" xfId="20482"/>
    <cellStyle name="Normal 2 2 14 2 7" xfId="20483"/>
    <cellStyle name="Normal 2 2 14 3" xfId="20484"/>
    <cellStyle name="Normal 2 2 14 3 2" xfId="20485"/>
    <cellStyle name="Normal 2 2 14 3 3" xfId="20486"/>
    <cellStyle name="Normal 2 2 14 3 4" xfId="20487"/>
    <cellStyle name="Normal 2 2 14 4" xfId="20488"/>
    <cellStyle name="Normal 2 2 14 5" xfId="20489"/>
    <cellStyle name="Normal 2 2 14 6" xfId="20490"/>
    <cellStyle name="Normal 2 2 14 7" xfId="20491"/>
    <cellStyle name="Normal 2 2 14 7 2" xfId="20492"/>
    <cellStyle name="Normal 2 2 15" xfId="20493"/>
    <cellStyle name="Normal 2 2 16" xfId="20494"/>
    <cellStyle name="Normal 2 2 16 2" xfId="20495"/>
    <cellStyle name="Normal 2 2 16 2 2" xfId="20496"/>
    <cellStyle name="Normal 2 2 16 2 3" xfId="20497"/>
    <cellStyle name="Normal 2 2 16 2 4" xfId="20498"/>
    <cellStyle name="Normal 2 2 16 3" xfId="20499"/>
    <cellStyle name="Normal 2 2 16 4" xfId="20500"/>
    <cellStyle name="Normal 2 2 16 5" xfId="20501"/>
    <cellStyle name="Normal 2 2 16 6" xfId="20502"/>
    <cellStyle name="Normal 2 2 16 6 2" xfId="20503"/>
    <cellStyle name="Normal 2 2 17" xfId="20504"/>
    <cellStyle name="Normal 2 2 17 2" xfId="20505"/>
    <cellStyle name="Normal 2 2 17 2 2" xfId="20506"/>
    <cellStyle name="Normal 2 2 17 3" xfId="20507"/>
    <cellStyle name="Normal 2 2 17 3 2" xfId="20508"/>
    <cellStyle name="Normal 2 2 18" xfId="20509"/>
    <cellStyle name="Normal 2 2 18 2" xfId="20510"/>
    <cellStyle name="Normal 2 2 19" xfId="20511"/>
    <cellStyle name="Normal 2 2 19 2" xfId="20512"/>
    <cellStyle name="Normal 2 2 2" xfId="20513"/>
    <cellStyle name="Normal 2 2 2 10" xfId="20514"/>
    <cellStyle name="Normal 2 2 2 2" xfId="20515"/>
    <cellStyle name="Normal 2 2 2 2 2" xfId="20516"/>
    <cellStyle name="Normal 2 2 2 2 2 2" xfId="20517"/>
    <cellStyle name="Normal 2 2 2 2 2 2 2" xfId="20518"/>
    <cellStyle name="Normal 2 2 2 2 2 3" xfId="20519"/>
    <cellStyle name="Normal 2 2 2 2 3" xfId="20520"/>
    <cellStyle name="Normal 2 2 2 2 3 2" xfId="20521"/>
    <cellStyle name="Normal 2 2 2 2 3 2 2" xfId="20522"/>
    <cellStyle name="Normal 2 2 2 2 3 3" xfId="20523"/>
    <cellStyle name="Normal 2 2 2 2 4" xfId="20524"/>
    <cellStyle name="Normal 2 2 2 2 4 2" xfId="20525"/>
    <cellStyle name="Normal 2 2 2 2 4 2 2" xfId="20526"/>
    <cellStyle name="Normal 2 2 2 2 4 3" xfId="20527"/>
    <cellStyle name="Normal 2 2 2 2 5" xfId="20528"/>
    <cellStyle name="Normal 2 2 2 2 5 2" xfId="20529"/>
    <cellStyle name="Normal 2 2 2 2 6" xfId="20530"/>
    <cellStyle name="Normal 2 2 2 3" xfId="20531"/>
    <cellStyle name="Normal 2 2 2 3 2" xfId="20532"/>
    <cellStyle name="Normal 2 2 2 3 2 2" xfId="20533"/>
    <cellStyle name="Normal 2 2 2 3 2 2 2" xfId="20534"/>
    <cellStyle name="Normal 2 2 2 3 2 3" xfId="20535"/>
    <cellStyle name="Normal 2 2 2 3 3" xfId="20536"/>
    <cellStyle name="Normal 2 2 2 3 3 2" xfId="20537"/>
    <cellStyle name="Normal 2 2 2 3 3 2 2" xfId="20538"/>
    <cellStyle name="Normal 2 2 2 3 3 3" xfId="20539"/>
    <cellStyle name="Normal 2 2 2 3 4" xfId="20540"/>
    <cellStyle name="Normal 2 2 2 3 4 2" xfId="20541"/>
    <cellStyle name="Normal 2 2 2 3 4 2 2" xfId="20542"/>
    <cellStyle name="Normal 2 2 2 3 4 3" xfId="20543"/>
    <cellStyle name="Normal 2 2 2 3 5" xfId="20544"/>
    <cellStyle name="Normal 2 2 2 3 5 2" xfId="20545"/>
    <cellStyle name="Normal 2 2 2 3 6" xfId="20546"/>
    <cellStyle name="Normal 2 2 2 4" xfId="20547"/>
    <cellStyle name="Normal 2 2 2 4 2" xfId="20548"/>
    <cellStyle name="Normal 2 2 2 4 2 2" xfId="20549"/>
    <cellStyle name="Normal 2 2 2 4 2 2 2" xfId="20550"/>
    <cellStyle name="Normal 2 2 2 4 2 3" xfId="20551"/>
    <cellStyle name="Normal 2 2 2 4 3" xfId="20552"/>
    <cellStyle name="Normal 2 2 2 4 3 2" xfId="20553"/>
    <cellStyle name="Normal 2 2 2 4 3 2 2" xfId="20554"/>
    <cellStyle name="Normal 2 2 2 4 3 3" xfId="20555"/>
    <cellStyle name="Normal 2 2 2 4 4" xfId="20556"/>
    <cellStyle name="Normal 2 2 2 4 4 2" xfId="20557"/>
    <cellStyle name="Normal 2 2 2 4 4 2 2" xfId="20558"/>
    <cellStyle name="Normal 2 2 2 4 4 3" xfId="20559"/>
    <cellStyle name="Normal 2 2 2 4 5" xfId="20560"/>
    <cellStyle name="Normal 2 2 2 4 5 2" xfId="20561"/>
    <cellStyle name="Normal 2 2 2 4 6" xfId="20562"/>
    <cellStyle name="Normal 2 2 2 5" xfId="20563"/>
    <cellStyle name="Normal 2 2 2 5 2" xfId="20564"/>
    <cellStyle name="Normal 2 2 2 5 2 2" xfId="20565"/>
    <cellStyle name="Normal 2 2 2 5 2 2 2" xfId="20566"/>
    <cellStyle name="Normal 2 2 2 5 2 3" xfId="20567"/>
    <cellStyle name="Normal 2 2 2 5 3" xfId="20568"/>
    <cellStyle name="Normal 2 2 2 5 3 2" xfId="20569"/>
    <cellStyle name="Normal 2 2 2 5 3 2 2" xfId="20570"/>
    <cellStyle name="Normal 2 2 2 5 3 3" xfId="20571"/>
    <cellStyle name="Normal 2 2 2 5 4" xfId="20572"/>
    <cellStyle name="Normal 2 2 2 5 4 2" xfId="20573"/>
    <cellStyle name="Normal 2 2 2 5 4 2 2" xfId="20574"/>
    <cellStyle name="Normal 2 2 2 5 4 3" xfId="20575"/>
    <cellStyle name="Normal 2 2 2 5 5" xfId="20576"/>
    <cellStyle name="Normal 2 2 2 5 5 2" xfId="20577"/>
    <cellStyle name="Normal 2 2 2 5 6" xfId="20578"/>
    <cellStyle name="Normal 2 2 2 6" xfId="20579"/>
    <cellStyle name="Normal 2 2 2 6 2" xfId="20580"/>
    <cellStyle name="Normal 2 2 2 6 2 2" xfId="20581"/>
    <cellStyle name="Normal 2 2 2 6 3" xfId="20582"/>
    <cellStyle name="Normal 2 2 2 7" xfId="20583"/>
    <cellStyle name="Normal 2 2 2 7 2" xfId="20584"/>
    <cellStyle name="Normal 2 2 2 7 2 2" xfId="20585"/>
    <cellStyle name="Normal 2 2 2 7 3" xfId="20586"/>
    <cellStyle name="Normal 2 2 2 8" xfId="20587"/>
    <cellStyle name="Normal 2 2 2 8 2" xfId="20588"/>
    <cellStyle name="Normal 2 2 2 8 2 2" xfId="20589"/>
    <cellStyle name="Normal 2 2 2 8 3" xfId="20590"/>
    <cellStyle name="Normal 2 2 2 9" xfId="20591"/>
    <cellStyle name="Normal 2 2 2 9 2" xfId="20592"/>
    <cellStyle name="Normal 2 2 20" xfId="20593"/>
    <cellStyle name="Normal 2 2 21" xfId="20594"/>
    <cellStyle name="Normal 2 2 21 2" xfId="20595"/>
    <cellStyle name="Normal 2 2 21 2 2" xfId="20596"/>
    <cellStyle name="Normal 2 2 21 2 2 2" xfId="20597"/>
    <cellStyle name="Normal 2 2 21 3" xfId="20598"/>
    <cellStyle name="Normal 2 2 22" xfId="20599"/>
    <cellStyle name="Normal 2 2 23" xfId="20600"/>
    <cellStyle name="Normal 2 2 24" xfId="20601"/>
    <cellStyle name="Normal 2 2 25" xfId="20602"/>
    <cellStyle name="Normal 2 2 25 2" xfId="20603"/>
    <cellStyle name="Normal 2 2 26" xfId="20604"/>
    <cellStyle name="Normal 2 2 27" xfId="20605"/>
    <cellStyle name="Normal 2 2 28" xfId="31872"/>
    <cellStyle name="Normal 2 2 3" xfId="20606"/>
    <cellStyle name="Normal 2 2 3 10" xfId="20607"/>
    <cellStyle name="Normal 2 2 3 2" xfId="20608"/>
    <cellStyle name="Normal 2 2 3 2 2" xfId="20609"/>
    <cellStyle name="Normal 2 2 3 2 2 2" xfId="20610"/>
    <cellStyle name="Normal 2 2 3 2 2 2 2" xfId="20611"/>
    <cellStyle name="Normal 2 2 3 2 2 3" xfId="20612"/>
    <cellStyle name="Normal 2 2 3 2 3" xfId="20613"/>
    <cellStyle name="Normal 2 2 3 2 3 2" xfId="20614"/>
    <cellStyle name="Normal 2 2 3 2 3 2 2" xfId="20615"/>
    <cellStyle name="Normal 2 2 3 2 3 3" xfId="20616"/>
    <cellStyle name="Normal 2 2 3 2 4" xfId="20617"/>
    <cellStyle name="Normal 2 2 3 2 4 2" xfId="20618"/>
    <cellStyle name="Normal 2 2 3 2 4 2 2" xfId="20619"/>
    <cellStyle name="Normal 2 2 3 2 4 3" xfId="20620"/>
    <cellStyle name="Normal 2 2 3 2 5" xfId="20621"/>
    <cellStyle name="Normal 2 2 3 2 5 2" xfId="20622"/>
    <cellStyle name="Normal 2 2 3 2 6" xfId="20623"/>
    <cellStyle name="Normal 2 2 3 3" xfId="20624"/>
    <cellStyle name="Normal 2 2 3 3 2" xfId="20625"/>
    <cellStyle name="Normal 2 2 3 3 2 2" xfId="20626"/>
    <cellStyle name="Normal 2 2 3 3 2 2 2" xfId="20627"/>
    <cellStyle name="Normal 2 2 3 3 2 3" xfId="20628"/>
    <cellStyle name="Normal 2 2 3 3 3" xfId="20629"/>
    <cellStyle name="Normal 2 2 3 3 3 2" xfId="20630"/>
    <cellStyle name="Normal 2 2 3 3 3 2 2" xfId="20631"/>
    <cellStyle name="Normal 2 2 3 3 3 3" xfId="20632"/>
    <cellStyle name="Normal 2 2 3 3 4" xfId="20633"/>
    <cellStyle name="Normal 2 2 3 3 4 2" xfId="20634"/>
    <cellStyle name="Normal 2 2 3 3 4 2 2" xfId="20635"/>
    <cellStyle name="Normal 2 2 3 3 4 3" xfId="20636"/>
    <cellStyle name="Normal 2 2 3 3 5" xfId="20637"/>
    <cellStyle name="Normal 2 2 3 3 5 2" xfId="20638"/>
    <cellStyle name="Normal 2 2 3 3 6" xfId="20639"/>
    <cellStyle name="Normal 2 2 3 4" xfId="20640"/>
    <cellStyle name="Normal 2 2 3 4 2" xfId="20641"/>
    <cellStyle name="Normal 2 2 3 4 2 2" xfId="20642"/>
    <cellStyle name="Normal 2 2 3 4 2 2 2" xfId="20643"/>
    <cellStyle name="Normal 2 2 3 4 2 3" xfId="20644"/>
    <cellStyle name="Normal 2 2 3 4 3" xfId="20645"/>
    <cellStyle name="Normal 2 2 3 4 3 2" xfId="20646"/>
    <cellStyle name="Normal 2 2 3 4 3 2 2" xfId="20647"/>
    <cellStyle name="Normal 2 2 3 4 3 3" xfId="20648"/>
    <cellStyle name="Normal 2 2 3 4 4" xfId="20649"/>
    <cellStyle name="Normal 2 2 3 4 4 2" xfId="20650"/>
    <cellStyle name="Normal 2 2 3 4 4 2 2" xfId="20651"/>
    <cellStyle name="Normal 2 2 3 4 4 3" xfId="20652"/>
    <cellStyle name="Normal 2 2 3 4 5" xfId="20653"/>
    <cellStyle name="Normal 2 2 3 4 5 2" xfId="20654"/>
    <cellStyle name="Normal 2 2 3 4 6" xfId="20655"/>
    <cellStyle name="Normal 2 2 3 5" xfId="20656"/>
    <cellStyle name="Normal 2 2 3 5 2" xfId="20657"/>
    <cellStyle name="Normal 2 2 3 5 2 2" xfId="20658"/>
    <cellStyle name="Normal 2 2 3 5 2 2 2" xfId="20659"/>
    <cellStyle name="Normal 2 2 3 5 2 3" xfId="20660"/>
    <cellStyle name="Normal 2 2 3 5 3" xfId="20661"/>
    <cellStyle name="Normal 2 2 3 5 3 2" xfId="20662"/>
    <cellStyle name="Normal 2 2 3 5 3 2 2" xfId="20663"/>
    <cellStyle name="Normal 2 2 3 5 3 3" xfId="20664"/>
    <cellStyle name="Normal 2 2 3 5 4" xfId="20665"/>
    <cellStyle name="Normal 2 2 3 5 4 2" xfId="20666"/>
    <cellStyle name="Normal 2 2 3 5 4 2 2" xfId="20667"/>
    <cellStyle name="Normal 2 2 3 5 4 3" xfId="20668"/>
    <cellStyle name="Normal 2 2 3 5 5" xfId="20669"/>
    <cellStyle name="Normal 2 2 3 5 5 2" xfId="20670"/>
    <cellStyle name="Normal 2 2 3 5 6" xfId="20671"/>
    <cellStyle name="Normal 2 2 3 6" xfId="20672"/>
    <cellStyle name="Normal 2 2 3 6 2" xfId="20673"/>
    <cellStyle name="Normal 2 2 3 6 2 2" xfId="20674"/>
    <cellStyle name="Normal 2 2 3 6 3" xfId="20675"/>
    <cellStyle name="Normal 2 2 3 7" xfId="20676"/>
    <cellStyle name="Normal 2 2 3 7 2" xfId="20677"/>
    <cellStyle name="Normal 2 2 3 7 2 2" xfId="20678"/>
    <cellStyle name="Normal 2 2 3 7 3" xfId="20679"/>
    <cellStyle name="Normal 2 2 3 8" xfId="20680"/>
    <cellStyle name="Normal 2 2 3 8 2" xfId="20681"/>
    <cellStyle name="Normal 2 2 3 8 2 2" xfId="20682"/>
    <cellStyle name="Normal 2 2 3 8 3" xfId="20683"/>
    <cellStyle name="Normal 2 2 3 9" xfId="20684"/>
    <cellStyle name="Normal 2 2 3 9 2" xfId="20685"/>
    <cellStyle name="Normal 2 2 4" xfId="20686"/>
    <cellStyle name="Normal 2 2 4 2" xfId="20687"/>
    <cellStyle name="Normal 2 2 4 2 2" xfId="20688"/>
    <cellStyle name="Normal 2 2 4 2 2 2" xfId="20689"/>
    <cellStyle name="Normal 2 2 4 2 3" xfId="20690"/>
    <cellStyle name="Normal 2 2 4 3" xfId="20691"/>
    <cellStyle name="Normal 2 2 4 3 2" xfId="20692"/>
    <cellStyle name="Normal 2 2 4 3 2 2" xfId="20693"/>
    <cellStyle name="Normal 2 2 4 3 3" xfId="20694"/>
    <cellStyle name="Normal 2 2 4 4" xfId="20695"/>
    <cellStyle name="Normal 2 2 4 4 2" xfId="20696"/>
    <cellStyle name="Normal 2 2 4 4 2 2" xfId="20697"/>
    <cellStyle name="Normal 2 2 4 4 3" xfId="20698"/>
    <cellStyle name="Normal 2 2 4 5" xfId="20699"/>
    <cellStyle name="Normal 2 2 4 5 2" xfId="20700"/>
    <cellStyle name="Normal 2 2 4 6" xfId="20701"/>
    <cellStyle name="Normal 2 2 5" xfId="20702"/>
    <cellStyle name="Normal 2 2 5 2" xfId="20703"/>
    <cellStyle name="Normal 2 2 5 2 2" xfId="20704"/>
    <cellStyle name="Normal 2 2 5 2 2 2" xfId="20705"/>
    <cellStyle name="Normal 2 2 5 2 3" xfId="20706"/>
    <cellStyle name="Normal 2 2 5 3" xfId="20707"/>
    <cellStyle name="Normal 2 2 5 3 2" xfId="20708"/>
    <cellStyle name="Normal 2 2 5 3 2 2" xfId="20709"/>
    <cellStyle name="Normal 2 2 5 3 3" xfId="20710"/>
    <cellStyle name="Normal 2 2 5 4" xfId="20711"/>
    <cellStyle name="Normal 2 2 5 4 2" xfId="20712"/>
    <cellStyle name="Normal 2 2 5 4 2 2" xfId="20713"/>
    <cellStyle name="Normal 2 2 5 4 3" xfId="20714"/>
    <cellStyle name="Normal 2 2 5 5" xfId="20715"/>
    <cellStyle name="Normal 2 2 5 5 2" xfId="20716"/>
    <cellStyle name="Normal 2 2 5 6" xfId="20717"/>
    <cellStyle name="Normal 2 2 6" xfId="20718"/>
    <cellStyle name="Normal 2 2 6 2" xfId="20719"/>
    <cellStyle name="Normal 2 2 6 2 2" xfId="20720"/>
    <cellStyle name="Normal 2 2 6 2 2 2" xfId="20721"/>
    <cellStyle name="Normal 2 2 6 2 3" xfId="20722"/>
    <cellStyle name="Normal 2 2 6 3" xfId="20723"/>
    <cellStyle name="Normal 2 2 6 3 2" xfId="20724"/>
    <cellStyle name="Normal 2 2 6 3 2 2" xfId="20725"/>
    <cellStyle name="Normal 2 2 6 3 3" xfId="20726"/>
    <cellStyle name="Normal 2 2 6 4" xfId="20727"/>
    <cellStyle name="Normal 2 2 6 4 2" xfId="20728"/>
    <cellStyle name="Normal 2 2 6 4 2 2" xfId="20729"/>
    <cellStyle name="Normal 2 2 6 4 3" xfId="20730"/>
    <cellStyle name="Normal 2 2 6 5" xfId="20731"/>
    <cellStyle name="Normal 2 2 6 5 2" xfId="20732"/>
    <cellStyle name="Normal 2 2 6 6" xfId="20733"/>
    <cellStyle name="Normal 2 2 7" xfId="20734"/>
    <cellStyle name="Normal 2 2 7 2" xfId="20735"/>
    <cellStyle name="Normal 2 2 7 2 2" xfId="20736"/>
    <cellStyle name="Normal 2 2 7 2 2 2" xfId="20737"/>
    <cellStyle name="Normal 2 2 7 2 3" xfId="20738"/>
    <cellStyle name="Normal 2 2 7 3" xfId="20739"/>
    <cellStyle name="Normal 2 2 7 3 2" xfId="20740"/>
    <cellStyle name="Normal 2 2 7 3 2 2" xfId="20741"/>
    <cellStyle name="Normal 2 2 7 3 3" xfId="20742"/>
    <cellStyle name="Normal 2 2 7 4" xfId="20743"/>
    <cellStyle name="Normal 2 2 7 4 2" xfId="20744"/>
    <cellStyle name="Normal 2 2 7 4 2 2" xfId="20745"/>
    <cellStyle name="Normal 2 2 7 4 3" xfId="20746"/>
    <cellStyle name="Normal 2 2 7 5" xfId="20747"/>
    <cellStyle name="Normal 2 2 7 5 2" xfId="20748"/>
    <cellStyle name="Normal 2 2 7 6" xfId="20749"/>
    <cellStyle name="Normal 2 2 8" xfId="20750"/>
    <cellStyle name="Normal 2 2 8 2" xfId="20751"/>
    <cellStyle name="Normal 2 2 8 2 2" xfId="20752"/>
    <cellStyle name="Normal 2 2 8 3" xfId="20753"/>
    <cellStyle name="Normal 2 2 9" xfId="20754"/>
    <cellStyle name="Normal 2 2 9 2" xfId="20755"/>
    <cellStyle name="Normal 2 2 9 2 2" xfId="20756"/>
    <cellStyle name="Normal 2 2 9 3" xfId="20757"/>
    <cellStyle name="Normal 2 2_Cancelled Shares - ESO &amp; DRCT" xfId="20758"/>
    <cellStyle name="Normal 2 20" xfId="20759"/>
    <cellStyle name="Normal 2 21" xfId="20760"/>
    <cellStyle name="Normal 2 22" xfId="20761"/>
    <cellStyle name="Normal 2 23" xfId="20762"/>
    <cellStyle name="Normal 2 24" xfId="20763"/>
    <cellStyle name="Normal 2 25" xfId="20764"/>
    <cellStyle name="Normal 2 26" xfId="20765"/>
    <cellStyle name="Normal 2 27" xfId="20766"/>
    <cellStyle name="Normal 2 28" xfId="20767"/>
    <cellStyle name="Normal 2 29" xfId="20768"/>
    <cellStyle name="Normal 2 3" xfId="20769"/>
    <cellStyle name="Normal 2 3 10" xfId="20770"/>
    <cellStyle name="Normal 2 3 10 2" xfId="20771"/>
    <cellStyle name="Normal 2 3 11" xfId="20772"/>
    <cellStyle name="Normal 2 3 11 2" xfId="20773"/>
    <cellStyle name="Normal 2 3 12" xfId="20774"/>
    <cellStyle name="Normal 2 3 13" xfId="20775"/>
    <cellStyle name="Normal 2 3 2" xfId="20776"/>
    <cellStyle name="Normal 2 3 2 2" xfId="20777"/>
    <cellStyle name="Normal 2 3 2 3" xfId="20778"/>
    <cellStyle name="Normal 2 3 3" xfId="20779"/>
    <cellStyle name="Normal 2 3 3 2" xfId="20780"/>
    <cellStyle name="Normal 2 3 3 2 2" xfId="20781"/>
    <cellStyle name="Normal 2 3 3 2 2 2" xfId="20782"/>
    <cellStyle name="Normal 2 3 3 2 3" xfId="20783"/>
    <cellStyle name="Normal 2 3 3 3" xfId="20784"/>
    <cellStyle name="Normal 2 3 3 3 2" xfId="20785"/>
    <cellStyle name="Normal 2 3 3 3 2 2" xfId="20786"/>
    <cellStyle name="Normal 2 3 3 3 3" xfId="20787"/>
    <cellStyle name="Normal 2 3 3 4" xfId="20788"/>
    <cellStyle name="Normal 2 3 3 4 2" xfId="20789"/>
    <cellStyle name="Normal 2 3 3 4 2 2" xfId="20790"/>
    <cellStyle name="Normal 2 3 3 4 3" xfId="20791"/>
    <cellStyle name="Normal 2 3 3 5" xfId="20792"/>
    <cellStyle name="Normal 2 3 3 5 2" xfId="20793"/>
    <cellStyle name="Normal 2 3 3 6" xfId="20794"/>
    <cellStyle name="Normal 2 3 4" xfId="20795"/>
    <cellStyle name="Normal 2 3 4 2" xfId="20796"/>
    <cellStyle name="Normal 2 3 4 2 2" xfId="20797"/>
    <cellStyle name="Normal 2 3 4 2 2 2" xfId="20798"/>
    <cellStyle name="Normal 2 3 4 2 3" xfId="20799"/>
    <cellStyle name="Normal 2 3 4 3" xfId="20800"/>
    <cellStyle name="Normal 2 3 4 3 2" xfId="20801"/>
    <cellStyle name="Normal 2 3 4 3 2 2" xfId="20802"/>
    <cellStyle name="Normal 2 3 4 3 3" xfId="20803"/>
    <cellStyle name="Normal 2 3 4 4" xfId="20804"/>
    <cellStyle name="Normal 2 3 4 4 2" xfId="20805"/>
    <cellStyle name="Normal 2 3 4 4 2 2" xfId="20806"/>
    <cellStyle name="Normal 2 3 4 4 3" xfId="20807"/>
    <cellStyle name="Normal 2 3 4 5" xfId="20808"/>
    <cellStyle name="Normal 2 3 4 5 2" xfId="20809"/>
    <cellStyle name="Normal 2 3 4 6" xfId="20810"/>
    <cellStyle name="Normal 2 3 5" xfId="20811"/>
    <cellStyle name="Normal 2 3 5 2" xfId="20812"/>
    <cellStyle name="Normal 2 3 5 2 2" xfId="20813"/>
    <cellStyle name="Normal 2 3 5 2 2 2" xfId="20814"/>
    <cellStyle name="Normal 2 3 5 2 3" xfId="20815"/>
    <cellStyle name="Normal 2 3 5 3" xfId="20816"/>
    <cellStyle name="Normal 2 3 5 3 2" xfId="20817"/>
    <cellStyle name="Normal 2 3 5 3 2 2" xfId="20818"/>
    <cellStyle name="Normal 2 3 5 3 3" xfId="20819"/>
    <cellStyle name="Normal 2 3 5 4" xfId="20820"/>
    <cellStyle name="Normal 2 3 5 4 2" xfId="20821"/>
    <cellStyle name="Normal 2 3 5 4 2 2" xfId="20822"/>
    <cellStyle name="Normal 2 3 5 4 3" xfId="20823"/>
    <cellStyle name="Normal 2 3 5 5" xfId="20824"/>
    <cellStyle name="Normal 2 3 5 5 2" xfId="20825"/>
    <cellStyle name="Normal 2 3 5 6" xfId="20826"/>
    <cellStyle name="Normal 2 3 6" xfId="20827"/>
    <cellStyle name="Normal 2 3 6 2" xfId="20828"/>
    <cellStyle name="Normal 2 3 6 2 2" xfId="20829"/>
    <cellStyle name="Normal 2 3 6 2 2 2" xfId="20830"/>
    <cellStyle name="Normal 2 3 6 2 3" xfId="20831"/>
    <cellStyle name="Normal 2 3 6 3" xfId="20832"/>
    <cellStyle name="Normal 2 3 6 3 2" xfId="20833"/>
    <cellStyle name="Normal 2 3 6 3 2 2" xfId="20834"/>
    <cellStyle name="Normal 2 3 6 3 3" xfId="20835"/>
    <cellStyle name="Normal 2 3 6 4" xfId="20836"/>
    <cellStyle name="Normal 2 3 6 4 2" xfId="20837"/>
    <cellStyle name="Normal 2 3 6 4 2 2" xfId="20838"/>
    <cellStyle name="Normal 2 3 6 4 3" xfId="20839"/>
    <cellStyle name="Normal 2 3 6 5" xfId="20840"/>
    <cellStyle name="Normal 2 3 6 5 2" xfId="20841"/>
    <cellStyle name="Normal 2 3 6 6" xfId="20842"/>
    <cellStyle name="Normal 2 3 7" xfId="20843"/>
    <cellStyle name="Normal 2 3 7 2" xfId="20844"/>
    <cellStyle name="Normal 2 3 7 2 2" xfId="20845"/>
    <cellStyle name="Normal 2 3 7 3" xfId="20846"/>
    <cellStyle name="Normal 2 3 8" xfId="20847"/>
    <cellStyle name="Normal 2 3 8 2" xfId="20848"/>
    <cellStyle name="Normal 2 3 8 2 2" xfId="20849"/>
    <cellStyle name="Normal 2 3 8 3" xfId="20850"/>
    <cellStyle name="Normal 2 3 9" xfId="20851"/>
    <cellStyle name="Normal 2 3 9 2" xfId="20852"/>
    <cellStyle name="Normal 2 3 9 2 2" xfId="20853"/>
    <cellStyle name="Normal 2 3 9 3" xfId="20854"/>
    <cellStyle name="Normal 2 3_Cancelled Shares - ESO &amp; DRCT" xfId="20855"/>
    <cellStyle name="Normal 2 30" xfId="20856"/>
    <cellStyle name="Normal 2 31" xfId="20857"/>
    <cellStyle name="Normal 2 32" xfId="20858"/>
    <cellStyle name="Normal 2 4" xfId="20859"/>
    <cellStyle name="Normal 2 4 10" xfId="20860"/>
    <cellStyle name="Normal 2 4 10 2" xfId="20861"/>
    <cellStyle name="Normal 2 4 11" xfId="20862"/>
    <cellStyle name="Normal 2 4 11 2" xfId="20863"/>
    <cellStyle name="Normal 2 4 12" xfId="20864"/>
    <cellStyle name="Normal 2 4 13" xfId="20865"/>
    <cellStyle name="Normal 2 4 14" xfId="20866"/>
    <cellStyle name="Normal 2 4 2" xfId="20867"/>
    <cellStyle name="Normal 2 4 2 2" xfId="20868"/>
    <cellStyle name="Normal 2 4 2 2 2" xfId="20869"/>
    <cellStyle name="Normal 2 4 2 2 2 2" xfId="20870"/>
    <cellStyle name="Normal 2 4 2 2 3" xfId="20871"/>
    <cellStyle name="Normal 2 4 2 3" xfId="20872"/>
    <cellStyle name="Normal 2 4 2 3 2" xfId="20873"/>
    <cellStyle name="Normal 2 4 2 3 2 2" xfId="20874"/>
    <cellStyle name="Normal 2 4 2 3 3" xfId="20875"/>
    <cellStyle name="Normal 2 4 2 4" xfId="20876"/>
    <cellStyle name="Normal 2 4 2 4 2" xfId="20877"/>
    <cellStyle name="Normal 2 4 2 4 2 2" xfId="20878"/>
    <cellStyle name="Normal 2 4 2 4 3" xfId="20879"/>
    <cellStyle name="Normal 2 4 2 5" xfId="20880"/>
    <cellStyle name="Normal 2 4 2 5 2" xfId="20881"/>
    <cellStyle name="Normal 2 4 2 6" xfId="20882"/>
    <cellStyle name="Normal 2 4 3" xfId="20883"/>
    <cellStyle name="Normal 2 4 3 2" xfId="20884"/>
    <cellStyle name="Normal 2 4 3 2 2" xfId="20885"/>
    <cellStyle name="Normal 2 4 3 2 2 2" xfId="20886"/>
    <cellStyle name="Normal 2 4 3 2 3" xfId="20887"/>
    <cellStyle name="Normal 2 4 3 3" xfId="20888"/>
    <cellStyle name="Normal 2 4 3 3 2" xfId="20889"/>
    <cellStyle name="Normal 2 4 3 3 2 2" xfId="20890"/>
    <cellStyle name="Normal 2 4 3 3 3" xfId="20891"/>
    <cellStyle name="Normal 2 4 3 4" xfId="20892"/>
    <cellStyle name="Normal 2 4 3 4 2" xfId="20893"/>
    <cellStyle name="Normal 2 4 3 4 2 2" xfId="20894"/>
    <cellStyle name="Normal 2 4 3 4 3" xfId="20895"/>
    <cellStyle name="Normal 2 4 3 5" xfId="20896"/>
    <cellStyle name="Normal 2 4 3 5 2" xfId="20897"/>
    <cellStyle name="Normal 2 4 3 6" xfId="20898"/>
    <cellStyle name="Normal 2 4 4" xfId="20899"/>
    <cellStyle name="Normal 2 4 4 2" xfId="20900"/>
    <cellStyle name="Normal 2 4 4 2 2" xfId="20901"/>
    <cellStyle name="Normal 2 4 4 2 2 2" xfId="20902"/>
    <cellStyle name="Normal 2 4 4 2 3" xfId="20903"/>
    <cellStyle name="Normal 2 4 4 3" xfId="20904"/>
    <cellStyle name="Normal 2 4 4 3 2" xfId="20905"/>
    <cellStyle name="Normal 2 4 4 3 2 2" xfId="20906"/>
    <cellStyle name="Normal 2 4 4 3 3" xfId="20907"/>
    <cellStyle name="Normal 2 4 4 4" xfId="20908"/>
    <cellStyle name="Normal 2 4 4 4 2" xfId="20909"/>
    <cellStyle name="Normal 2 4 4 4 2 2" xfId="20910"/>
    <cellStyle name="Normal 2 4 4 4 3" xfId="20911"/>
    <cellStyle name="Normal 2 4 4 5" xfId="20912"/>
    <cellStyle name="Normal 2 4 4 5 2" xfId="20913"/>
    <cellStyle name="Normal 2 4 4 6" xfId="20914"/>
    <cellStyle name="Normal 2 4 5" xfId="20915"/>
    <cellStyle name="Normal 2 4 5 2" xfId="20916"/>
    <cellStyle name="Normal 2 4 5 2 2" xfId="20917"/>
    <cellStyle name="Normal 2 4 5 2 2 2" xfId="20918"/>
    <cellStyle name="Normal 2 4 5 2 3" xfId="20919"/>
    <cellStyle name="Normal 2 4 5 3" xfId="20920"/>
    <cellStyle name="Normal 2 4 5 3 2" xfId="20921"/>
    <cellStyle name="Normal 2 4 5 3 2 2" xfId="20922"/>
    <cellStyle name="Normal 2 4 5 3 3" xfId="20923"/>
    <cellStyle name="Normal 2 4 5 4" xfId="20924"/>
    <cellStyle name="Normal 2 4 5 4 2" xfId="20925"/>
    <cellStyle name="Normal 2 4 5 4 2 2" xfId="20926"/>
    <cellStyle name="Normal 2 4 5 4 3" xfId="20927"/>
    <cellStyle name="Normal 2 4 5 5" xfId="20928"/>
    <cellStyle name="Normal 2 4 5 5 2" xfId="20929"/>
    <cellStyle name="Normal 2 4 5 6" xfId="20930"/>
    <cellStyle name="Normal 2 4 6" xfId="20931"/>
    <cellStyle name="Normal 2 4 6 2" xfId="20932"/>
    <cellStyle name="Normal 2 4 6 2 2" xfId="20933"/>
    <cellStyle name="Normal 2 4 6 3" xfId="20934"/>
    <cellStyle name="Normal 2 4 7" xfId="20935"/>
    <cellStyle name="Normal 2 4 7 2" xfId="20936"/>
    <cellStyle name="Normal 2 4 7 2 2" xfId="20937"/>
    <cellStyle name="Normal 2 4 7 3" xfId="20938"/>
    <cellStyle name="Normal 2 4 8" xfId="20939"/>
    <cellStyle name="Normal 2 4 8 2" xfId="20940"/>
    <cellStyle name="Normal 2 4 8 2 2" xfId="20941"/>
    <cellStyle name="Normal 2 4 8 3" xfId="20942"/>
    <cellStyle name="Normal 2 4 9" xfId="20943"/>
    <cellStyle name="Normal 2 4 9 2" xfId="20944"/>
    <cellStyle name="Normal 2 4_Cancelled Shares - ESO &amp; DRCT" xfId="20945"/>
    <cellStyle name="Normal 2 5" xfId="20946"/>
    <cellStyle name="Normal 2 5 10" xfId="20947"/>
    <cellStyle name="Normal 2 5 10 2" xfId="20948"/>
    <cellStyle name="Normal 2 5 11" xfId="20949"/>
    <cellStyle name="Normal 2 5 11 2" xfId="20950"/>
    <cellStyle name="Normal 2 5 12" xfId="20951"/>
    <cellStyle name="Normal 2 5 2" xfId="20952"/>
    <cellStyle name="Normal 2 5 2 2" xfId="20953"/>
    <cellStyle name="Normal 2 5 2 2 2" xfId="20954"/>
    <cellStyle name="Normal 2 5 2 3" xfId="20955"/>
    <cellStyle name="Normal 2 5 3" xfId="20956"/>
    <cellStyle name="Normal 2 5 3 2" xfId="20957"/>
    <cellStyle name="Normal 2 5 3 2 2" xfId="20958"/>
    <cellStyle name="Normal 2 5 3 3" xfId="20959"/>
    <cellStyle name="Normal 2 5 4" xfId="20960"/>
    <cellStyle name="Normal 2 5 4 2" xfId="20961"/>
    <cellStyle name="Normal 2 5 4 2 2" xfId="20962"/>
    <cellStyle name="Normal 2 5 4 3" xfId="20963"/>
    <cellStyle name="Normal 2 5 5" xfId="20964"/>
    <cellStyle name="Normal 2 5 5 2" xfId="20965"/>
    <cellStyle name="Normal 2 5 6" xfId="20966"/>
    <cellStyle name="Normal 2 5 6 2" xfId="20967"/>
    <cellStyle name="Normal 2 5 7" xfId="20968"/>
    <cellStyle name="Normal 2 5 7 2" xfId="20969"/>
    <cellStyle name="Normal 2 5 8" xfId="20970"/>
    <cellStyle name="Normal 2 5 8 2" xfId="20971"/>
    <cellStyle name="Normal 2 5 9" xfId="20972"/>
    <cellStyle name="Normal 2 5 9 2" xfId="20973"/>
    <cellStyle name="Normal 2 5_Cancelled Shares - ESO &amp; DRCT" xfId="20974"/>
    <cellStyle name="Normal 2 6" xfId="20975"/>
    <cellStyle name="Normal 2 6 10" xfId="20976"/>
    <cellStyle name="Normal 2 6 10 2" xfId="20977"/>
    <cellStyle name="Normal 2 6 11" xfId="20978"/>
    <cellStyle name="Normal 2 6 11 2" xfId="20979"/>
    <cellStyle name="Normal 2 6 12" xfId="20980"/>
    <cellStyle name="Normal 2 6 2" xfId="20981"/>
    <cellStyle name="Normal 2 6 2 2" xfId="20982"/>
    <cellStyle name="Normal 2 6 2 2 2" xfId="20983"/>
    <cellStyle name="Normal 2 6 2 3" xfId="20984"/>
    <cellStyle name="Normal 2 6 3" xfId="20985"/>
    <cellStyle name="Normal 2 6 3 2" xfId="20986"/>
    <cellStyle name="Normal 2 6 3 2 2" xfId="20987"/>
    <cellStyle name="Normal 2 6 3 3" xfId="20988"/>
    <cellStyle name="Normal 2 6 4" xfId="20989"/>
    <cellStyle name="Normal 2 6 4 2" xfId="20990"/>
    <cellStyle name="Normal 2 6 4 2 2" xfId="20991"/>
    <cellStyle name="Normal 2 6 4 3" xfId="20992"/>
    <cellStyle name="Normal 2 6 5" xfId="20993"/>
    <cellStyle name="Normal 2 6 5 2" xfId="20994"/>
    <cellStyle name="Normal 2 6 6" xfId="20995"/>
    <cellStyle name="Normal 2 6 6 2" xfId="20996"/>
    <cellStyle name="Normal 2 6 7" xfId="20997"/>
    <cellStyle name="Normal 2 6 7 2" xfId="20998"/>
    <cellStyle name="Normal 2 6 8" xfId="20999"/>
    <cellStyle name="Normal 2 6 8 2" xfId="21000"/>
    <cellStyle name="Normal 2 6 9" xfId="21001"/>
    <cellStyle name="Normal 2 6 9 2" xfId="21002"/>
    <cellStyle name="Normal 2 6_Cancelled Shares - ESO &amp; DRCT" xfId="21003"/>
    <cellStyle name="Normal 2 7" xfId="21004"/>
    <cellStyle name="Normal 2 7 10" xfId="21005"/>
    <cellStyle name="Normal 2 7 10 2" xfId="21006"/>
    <cellStyle name="Normal 2 7 11" xfId="21007"/>
    <cellStyle name="Normal 2 7 11 2" xfId="21008"/>
    <cellStyle name="Normal 2 7 12" xfId="21009"/>
    <cellStyle name="Normal 2 7 2" xfId="21010"/>
    <cellStyle name="Normal 2 7 2 2" xfId="21011"/>
    <cellStyle name="Normal 2 7 2 2 2" xfId="21012"/>
    <cellStyle name="Normal 2 7 2 3" xfId="21013"/>
    <cellStyle name="Normal 2 7 3" xfId="21014"/>
    <cellStyle name="Normal 2 7 3 2" xfId="21015"/>
    <cellStyle name="Normal 2 7 3 2 2" xfId="21016"/>
    <cellStyle name="Normal 2 7 3 3" xfId="21017"/>
    <cellStyle name="Normal 2 7 4" xfId="21018"/>
    <cellStyle name="Normal 2 7 4 2" xfId="21019"/>
    <cellStyle name="Normal 2 7 4 2 2" xfId="21020"/>
    <cellStyle name="Normal 2 7 4 3" xfId="21021"/>
    <cellStyle name="Normal 2 7 5" xfId="21022"/>
    <cellStyle name="Normal 2 7 5 2" xfId="21023"/>
    <cellStyle name="Normal 2 7 6" xfId="21024"/>
    <cellStyle name="Normal 2 7 6 2" xfId="21025"/>
    <cellStyle name="Normal 2 7 7" xfId="21026"/>
    <cellStyle name="Normal 2 7 7 2" xfId="21027"/>
    <cellStyle name="Normal 2 7 8" xfId="21028"/>
    <cellStyle name="Normal 2 7 8 2" xfId="21029"/>
    <cellStyle name="Normal 2 7 9" xfId="21030"/>
    <cellStyle name="Normal 2 7 9 2" xfId="21031"/>
    <cellStyle name="Normal 2 7_Cancelled Shares - ESO &amp; DRCT" xfId="21032"/>
    <cellStyle name="Normal 2 8" xfId="21033"/>
    <cellStyle name="Normal 2 8 10" xfId="21034"/>
    <cellStyle name="Normal 2 8 10 2" xfId="21035"/>
    <cellStyle name="Normal 2 8 11" xfId="21036"/>
    <cellStyle name="Normal 2 8 11 2" xfId="21037"/>
    <cellStyle name="Normal 2 8 12" xfId="21038"/>
    <cellStyle name="Normal 2 8 2" xfId="21039"/>
    <cellStyle name="Normal 2 8 2 2" xfId="21040"/>
    <cellStyle name="Normal 2 8 2 2 2" xfId="21041"/>
    <cellStyle name="Normal 2 8 2 3" xfId="21042"/>
    <cellStyle name="Normal 2 8 3" xfId="21043"/>
    <cellStyle name="Normal 2 8 3 2" xfId="21044"/>
    <cellStyle name="Normal 2 8 3 2 2" xfId="21045"/>
    <cellStyle name="Normal 2 8 3 3" xfId="21046"/>
    <cellStyle name="Normal 2 8 4" xfId="21047"/>
    <cellStyle name="Normal 2 8 4 2" xfId="21048"/>
    <cellStyle name="Normal 2 8 4 2 2" xfId="21049"/>
    <cellStyle name="Normal 2 8 4 3" xfId="21050"/>
    <cellStyle name="Normal 2 8 5" xfId="21051"/>
    <cellStyle name="Normal 2 8 5 2" xfId="21052"/>
    <cellStyle name="Normal 2 8 6" xfId="21053"/>
    <cellStyle name="Normal 2 8 6 2" xfId="21054"/>
    <cellStyle name="Normal 2 8 7" xfId="21055"/>
    <cellStyle name="Normal 2 8 7 2" xfId="21056"/>
    <cellStyle name="Normal 2 8 8" xfId="21057"/>
    <cellStyle name="Normal 2 8 8 2" xfId="21058"/>
    <cellStyle name="Normal 2 8 9" xfId="21059"/>
    <cellStyle name="Normal 2 8 9 2" xfId="21060"/>
    <cellStyle name="Normal 2 8_Comverse 2004 Income Tax Review Wkbk 02 03" xfId="21061"/>
    <cellStyle name="Normal 2 9" xfId="21062"/>
    <cellStyle name="Normal 2 9 10" xfId="21063"/>
    <cellStyle name="Normal 2 9 10 2" xfId="21064"/>
    <cellStyle name="Normal 2 9 11" xfId="21065"/>
    <cellStyle name="Normal 2 9 11 2" xfId="21066"/>
    <cellStyle name="Normal 2 9 12" xfId="21067"/>
    <cellStyle name="Normal 2 9 2" xfId="21068"/>
    <cellStyle name="Normal 2 9 2 2" xfId="21069"/>
    <cellStyle name="Normal 2 9 3" xfId="21070"/>
    <cellStyle name="Normal 2 9 3 2" xfId="21071"/>
    <cellStyle name="Normal 2 9 4" xfId="21072"/>
    <cellStyle name="Normal 2 9 4 2" xfId="21073"/>
    <cellStyle name="Normal 2 9 5" xfId="21074"/>
    <cellStyle name="Normal 2 9 5 2" xfId="21075"/>
    <cellStyle name="Normal 2 9 6" xfId="21076"/>
    <cellStyle name="Normal 2 9 6 2" xfId="21077"/>
    <cellStyle name="Normal 2 9 7" xfId="21078"/>
    <cellStyle name="Normal 2 9 7 2" xfId="21079"/>
    <cellStyle name="Normal 2 9 8" xfId="21080"/>
    <cellStyle name="Normal 2 9 8 2" xfId="21081"/>
    <cellStyle name="Normal 2 9 9" xfId="21082"/>
    <cellStyle name="Normal 2 9 9 2" xfId="21083"/>
    <cellStyle name="Normal 2 9_Comverse 2004 Income Tax Review Wkbk 02 03" xfId="21084"/>
    <cellStyle name="Normal 2_2011 Executive Summary" xfId="21085"/>
    <cellStyle name="Normal 20" xfId="21086"/>
    <cellStyle name="Normal 20 2" xfId="21087"/>
    <cellStyle name="Normal 20 2 2" xfId="21088"/>
    <cellStyle name="Normal 20 2 3" xfId="21089"/>
    <cellStyle name="Normal 20 3" xfId="21090"/>
    <cellStyle name="Normal 20 3 2" xfId="21091"/>
    <cellStyle name="Normal 20 4" xfId="21092"/>
    <cellStyle name="Normal 20 4 2" xfId="21093"/>
    <cellStyle name="Normal 20 5" xfId="21094"/>
    <cellStyle name="Normal 20 6" xfId="21095"/>
    <cellStyle name="Normal 20_Expired Option Payouts w Detail" xfId="21096"/>
    <cellStyle name="Normal 200" xfId="21097"/>
    <cellStyle name="Normal 201" xfId="21098"/>
    <cellStyle name="Normal 202" xfId="21099"/>
    <cellStyle name="Normal 203" xfId="21100"/>
    <cellStyle name="Normal 204" xfId="31869"/>
    <cellStyle name="Normal 21" xfId="21101"/>
    <cellStyle name="Normal 21 2" xfId="21102"/>
    <cellStyle name="Normal 21 2 2" xfId="21103"/>
    <cellStyle name="Normal 21 3" xfId="21104"/>
    <cellStyle name="Normal 21 3 2" xfId="21105"/>
    <cellStyle name="Normal 21 4" xfId="21106"/>
    <cellStyle name="Normal 21 4 2" xfId="21107"/>
    <cellStyle name="Normal 21 5" xfId="21108"/>
    <cellStyle name="Normal 21 6" xfId="21109"/>
    <cellStyle name="Normal 21_Expired Option Payouts w Detail" xfId="21110"/>
    <cellStyle name="Normal 22" xfId="21111"/>
    <cellStyle name="Normal 22 2" xfId="21112"/>
    <cellStyle name="Normal 22 3" xfId="31873"/>
    <cellStyle name="Normal 22 3 2" xfId="31874"/>
    <cellStyle name="Normal 23" xfId="21113"/>
    <cellStyle name="Normal 23 2" xfId="21114"/>
    <cellStyle name="Normal 23 2 2" xfId="21115"/>
    <cellStyle name="Normal 23 3" xfId="21116"/>
    <cellStyle name="Normal 23 3 2" xfId="21117"/>
    <cellStyle name="Normal 23 4" xfId="21118"/>
    <cellStyle name="Normal 23 4 2" xfId="21119"/>
    <cellStyle name="Normal 23 5" xfId="21120"/>
    <cellStyle name="Normal 23 6" xfId="21121"/>
    <cellStyle name="Normal 23_Expired Option Payouts w Detail" xfId="21122"/>
    <cellStyle name="Normal 24" xfId="21123"/>
    <cellStyle name="Normal 24 2" xfId="21124"/>
    <cellStyle name="Normal 24 2 2" xfId="21125"/>
    <cellStyle name="Normal 24 3" xfId="21126"/>
    <cellStyle name="Normal 24 3 2" xfId="21127"/>
    <cellStyle name="Normal 24 4" xfId="21128"/>
    <cellStyle name="Normal 24 4 2" xfId="21129"/>
    <cellStyle name="Normal 24 5" xfId="21130"/>
    <cellStyle name="Normal 24 6" xfId="21131"/>
    <cellStyle name="Normal 24_Expired Option Payouts w Detail" xfId="21132"/>
    <cellStyle name="Normal 25" xfId="21133"/>
    <cellStyle name="Normal 25 2" xfId="21134"/>
    <cellStyle name="Normal 25 2 2" xfId="21135"/>
    <cellStyle name="Normal 25 3" xfId="21136"/>
    <cellStyle name="Normal 25 3 2" xfId="21137"/>
    <cellStyle name="Normal 25 4" xfId="21138"/>
    <cellStyle name="Normal 25 4 2" xfId="21139"/>
    <cellStyle name="Normal 25 5" xfId="21140"/>
    <cellStyle name="Normal 25 6" xfId="21141"/>
    <cellStyle name="Normal 25_Expired Option Payouts w Detail" xfId="21142"/>
    <cellStyle name="Normal 26" xfId="21143"/>
    <cellStyle name="Normal 26 2" xfId="21144"/>
    <cellStyle name="Normal 27" xfId="21145"/>
    <cellStyle name="Normal 27 2" xfId="21146"/>
    <cellStyle name="Normal 28" xfId="21147"/>
    <cellStyle name="Normal 28 2" xfId="21148"/>
    <cellStyle name="Normal 28 2 2" xfId="21149"/>
    <cellStyle name="Normal 28 3" xfId="21150"/>
    <cellStyle name="Normal 28 3 2" xfId="21151"/>
    <cellStyle name="Normal 28 4" xfId="21152"/>
    <cellStyle name="Normal 28 4 2" xfId="21153"/>
    <cellStyle name="Normal 28 5" xfId="21154"/>
    <cellStyle name="Normal 28 6" xfId="21155"/>
    <cellStyle name="Normal 28_Expired Option Payouts w Detail" xfId="21156"/>
    <cellStyle name="Normal 29" xfId="21157"/>
    <cellStyle name="Normal 29 2" xfId="21158"/>
    <cellStyle name="Normal 29 2 2" xfId="21159"/>
    <cellStyle name="Normal 29 2 2 2" xfId="21160"/>
    <cellStyle name="Normal 29 2 3" xfId="21161"/>
    <cellStyle name="Normal 29 2 3 2" xfId="21162"/>
    <cellStyle name="Normal 29 2 4" xfId="21163"/>
    <cellStyle name="Normal 29 2 4 2" xfId="21164"/>
    <cellStyle name="Normal 29 3" xfId="21165"/>
    <cellStyle name="Normal 29 4" xfId="21166"/>
    <cellStyle name="Normal 29 5" xfId="21167"/>
    <cellStyle name="Normal 29 6" xfId="21168"/>
    <cellStyle name="Normal 29_Expired Option Payouts w Detail" xfId="21169"/>
    <cellStyle name="Normal 3" xfId="21170"/>
    <cellStyle name="Normal 3 10" xfId="21171"/>
    <cellStyle name="Normal 3 11" xfId="21172"/>
    <cellStyle name="Normal 3 12" xfId="21173"/>
    <cellStyle name="Normal 3 13" xfId="21174"/>
    <cellStyle name="Normal 3 14" xfId="21175"/>
    <cellStyle name="Normal 3 14 2" xfId="21176"/>
    <cellStyle name="Normal 3 14 3" xfId="21177"/>
    <cellStyle name="Normal 3 14 4" xfId="21178"/>
    <cellStyle name="Normal 3 15" xfId="21179"/>
    <cellStyle name="Normal 3 16" xfId="21180"/>
    <cellStyle name="Normal 3 17" xfId="21181"/>
    <cellStyle name="Normal 3 18" xfId="21182"/>
    <cellStyle name="Normal 3 19" xfId="21183"/>
    <cellStyle name="Normal 3 2" xfId="21184"/>
    <cellStyle name="Normal 3 2 2" xfId="21185"/>
    <cellStyle name="Normal 3 2 2 2" xfId="21186"/>
    <cellStyle name="Normal 3 2 2 3" xfId="21187"/>
    <cellStyle name="Normal 3 2 3" xfId="21188"/>
    <cellStyle name="Normal 3 2 4" xfId="21189"/>
    <cellStyle name="Normal 3 2 5" xfId="21190"/>
    <cellStyle name="Normal 3 20" xfId="21191"/>
    <cellStyle name="Normal 3 21" xfId="21192"/>
    <cellStyle name="Normal 3 22" xfId="21193"/>
    <cellStyle name="Normal 3 23" xfId="21194"/>
    <cellStyle name="Normal 3 24" xfId="21195"/>
    <cellStyle name="Normal 3 25" xfId="21196"/>
    <cellStyle name="Normal 3 26" xfId="21197"/>
    <cellStyle name="Normal 3 27" xfId="21198"/>
    <cellStyle name="Normal 3 28" xfId="21199"/>
    <cellStyle name="Normal 3 29" xfId="21200"/>
    <cellStyle name="Normal 3 3" xfId="21201"/>
    <cellStyle name="Normal 3 3 2" xfId="21202"/>
    <cellStyle name="Normal 3 3 2 2" xfId="21203"/>
    <cellStyle name="Normal 3 3 2 3" xfId="21204"/>
    <cellStyle name="Normal 3 3 3" xfId="21205"/>
    <cellStyle name="Normal 3 3 4" xfId="21206"/>
    <cellStyle name="Normal 3 3 5" xfId="21207"/>
    <cellStyle name="Normal 3 30" xfId="21208"/>
    <cellStyle name="Normal 3 31" xfId="21209"/>
    <cellStyle name="Normal 3 32" xfId="21210"/>
    <cellStyle name="Normal 3 33" xfId="21211"/>
    <cellStyle name="Normal 3 34" xfId="21212"/>
    <cellStyle name="Normal 3 35" xfId="21213"/>
    <cellStyle name="Normal 3 36" xfId="21214"/>
    <cellStyle name="Normal 3 36 2" xfId="21215"/>
    <cellStyle name="Normal 3 37" xfId="21216"/>
    <cellStyle name="Normal 3 37 2" xfId="21217"/>
    <cellStyle name="Normal 3 38" xfId="21218"/>
    <cellStyle name="Normal 3 39" xfId="21219"/>
    <cellStyle name="Normal 3 4" xfId="21220"/>
    <cellStyle name="Normal 3 4 2" xfId="21221"/>
    <cellStyle name="Normal 3 4 2 2" xfId="21222"/>
    <cellStyle name="Normal 3 4 2 3" xfId="21223"/>
    <cellStyle name="Normal 3 4 3" xfId="21224"/>
    <cellStyle name="Normal 3 4 4" xfId="21225"/>
    <cellStyle name="Normal 3 40" xfId="31870"/>
    <cellStyle name="Normal 3 5" xfId="21226"/>
    <cellStyle name="Normal 3 5 2" xfId="21227"/>
    <cellStyle name="Normal 3 5 2 2" xfId="21228"/>
    <cellStyle name="Normal 3 5 2 3" xfId="21229"/>
    <cellStyle name="Normal 3 5 3" xfId="21230"/>
    <cellStyle name="Normal 3 5 4" xfId="21231"/>
    <cellStyle name="Normal 3 5 5" xfId="21232"/>
    <cellStyle name="Normal 3 5 6" xfId="21233"/>
    <cellStyle name="Normal 3 6" xfId="21234"/>
    <cellStyle name="Normal 3 6 2" xfId="21235"/>
    <cellStyle name="Normal 3 6 2 2" xfId="21236"/>
    <cellStyle name="Normal 3 6 2 3" xfId="21237"/>
    <cellStyle name="Normal 3 6 3" xfId="21238"/>
    <cellStyle name="Normal 3 7" xfId="21239"/>
    <cellStyle name="Normal 3 8" xfId="21240"/>
    <cellStyle name="Normal 3 9" xfId="21241"/>
    <cellStyle name="Normal 3_Allegro Dec09 NG for JE adjusts" xfId="21242"/>
    <cellStyle name="Normal 30" xfId="21243"/>
    <cellStyle name="Normal 30 2" xfId="21244"/>
    <cellStyle name="Normal 31" xfId="21245"/>
    <cellStyle name="Normal 31 2" xfId="21246"/>
    <cellStyle name="Normal 31 2 2" xfId="21247"/>
    <cellStyle name="Normal 31 3" xfId="21248"/>
    <cellStyle name="Normal 31 3 2" xfId="21249"/>
    <cellStyle name="Normal 31 4" xfId="21250"/>
    <cellStyle name="Normal 31 4 2" xfId="21251"/>
    <cellStyle name="Normal 31 5" xfId="21252"/>
    <cellStyle name="Normal 31 6" xfId="21253"/>
    <cellStyle name="Normal 31_Expired Option Payouts w Detail" xfId="21254"/>
    <cellStyle name="Normal 32" xfId="21255"/>
    <cellStyle name="Normal 32 2" xfId="21256"/>
    <cellStyle name="Normal 32 3" xfId="21257"/>
    <cellStyle name="Normal 33" xfId="21258"/>
    <cellStyle name="Normal 33 10" xfId="21259"/>
    <cellStyle name="Normal 33 11" xfId="21260"/>
    <cellStyle name="Normal 33 12" xfId="21261"/>
    <cellStyle name="Normal 33 13" xfId="21262"/>
    <cellStyle name="Normal 33 14" xfId="21263"/>
    <cellStyle name="Normal 33 15" xfId="21264"/>
    <cellStyle name="Normal 33 16" xfId="21265"/>
    <cellStyle name="Normal 33 17" xfId="21266"/>
    <cellStyle name="Normal 33 18" xfId="21267"/>
    <cellStyle name="Normal 33 19" xfId="21268"/>
    <cellStyle name="Normal 33 2" xfId="21269"/>
    <cellStyle name="Normal 33 20" xfId="21270"/>
    <cellStyle name="Normal 33 21" xfId="21271"/>
    <cellStyle name="Normal 33 22" xfId="21272"/>
    <cellStyle name="Normal 33 23" xfId="21273"/>
    <cellStyle name="Normal 33 24" xfId="21274"/>
    <cellStyle name="Normal 33 3" xfId="21275"/>
    <cellStyle name="Normal 33 4" xfId="21276"/>
    <cellStyle name="Normal 33 5" xfId="21277"/>
    <cellStyle name="Normal 33 6" xfId="21278"/>
    <cellStyle name="Normal 33 7" xfId="21279"/>
    <cellStyle name="Normal 33 8" xfId="21280"/>
    <cellStyle name="Normal 33 9" xfId="21281"/>
    <cellStyle name="Normal 34" xfId="21282"/>
    <cellStyle name="Normal 34 2" xfId="21283"/>
    <cellStyle name="Normal 34 2 2" xfId="21284"/>
    <cellStyle name="Normal 34 3" xfId="21285"/>
    <cellStyle name="Normal 34 3 2" xfId="21286"/>
    <cellStyle name="Normal 34 4" xfId="21287"/>
    <cellStyle name="Normal 34 4 2" xfId="21288"/>
    <cellStyle name="Normal 34 5" xfId="21289"/>
    <cellStyle name="Normal 34 6" xfId="21290"/>
    <cellStyle name="Normal 34_Expired Option Payouts w Detail" xfId="21291"/>
    <cellStyle name="Normal 35" xfId="21292"/>
    <cellStyle name="Normal 35 2" xfId="21293"/>
    <cellStyle name="Normal 35 2 2" xfId="21294"/>
    <cellStyle name="Normal 35 2 2 2" xfId="21295"/>
    <cellStyle name="Normal 35 2 3" xfId="21296"/>
    <cellStyle name="Normal 35 3" xfId="21297"/>
    <cellStyle name="Normal 35 3 2" xfId="21298"/>
    <cellStyle name="Normal 35 4" xfId="21299"/>
    <cellStyle name="Normal 35 4 2" xfId="21300"/>
    <cellStyle name="Normal 35 5" xfId="21301"/>
    <cellStyle name="Normal 35 6" xfId="21302"/>
    <cellStyle name="Normal 35_Expired Option Payouts w Detail" xfId="21303"/>
    <cellStyle name="Normal 36" xfId="21304"/>
    <cellStyle name="Normal 36 2" xfId="21305"/>
    <cellStyle name="Normal 37" xfId="21306"/>
    <cellStyle name="Normal 37 2" xfId="21307"/>
    <cellStyle name="Normal 38" xfId="21308"/>
    <cellStyle name="Normal 38 2" xfId="21309"/>
    <cellStyle name="Normal 38 2 2" xfId="21310"/>
    <cellStyle name="Normal 38 3" xfId="21311"/>
    <cellStyle name="Normal 38 3 2" xfId="21312"/>
    <cellStyle name="Normal 38 4" xfId="21313"/>
    <cellStyle name="Normal 38 4 2" xfId="21314"/>
    <cellStyle name="Normal 38 5" xfId="21315"/>
    <cellStyle name="Normal 38 6" xfId="21316"/>
    <cellStyle name="Normal 38_Expired Option Payouts w Detail" xfId="21317"/>
    <cellStyle name="Normal 39" xfId="21318"/>
    <cellStyle name="Normal 39 2" xfId="21319"/>
    <cellStyle name="Normal 39 2 2" xfId="21320"/>
    <cellStyle name="Normal 39 3" xfId="21321"/>
    <cellStyle name="Normal 39 3 2" xfId="21322"/>
    <cellStyle name="Normal 39 4" xfId="21323"/>
    <cellStyle name="Normal 39 4 2" xfId="21324"/>
    <cellStyle name="Normal 39 5" xfId="21325"/>
    <cellStyle name="Normal 39 6" xfId="21326"/>
    <cellStyle name="Normal 39_Expired Option Payouts w Detail" xfId="21327"/>
    <cellStyle name="Normal 4" xfId="21328"/>
    <cellStyle name="Normal 4 10" xfId="21329"/>
    <cellStyle name="Normal 4 2" xfId="21330"/>
    <cellStyle name="Normal 4 2 10" xfId="21331"/>
    <cellStyle name="Normal 4 2 11" xfId="21332"/>
    <cellStyle name="Normal 4 2 12" xfId="21333"/>
    <cellStyle name="Normal 4 2 13" xfId="21334"/>
    <cellStyle name="Normal 4 2 14" xfId="21335"/>
    <cellStyle name="Normal 4 2 15" xfId="21336"/>
    <cellStyle name="Normal 4 2 16" xfId="21337"/>
    <cellStyle name="Normal 4 2 17" xfId="21338"/>
    <cellStyle name="Normal 4 2 18" xfId="21339"/>
    <cellStyle name="Normal 4 2 19" xfId="21340"/>
    <cellStyle name="Normal 4 2 2" xfId="21341"/>
    <cellStyle name="Normal 4 2 2 10" xfId="21342"/>
    <cellStyle name="Normal 4 2 2 10 2" xfId="21343"/>
    <cellStyle name="Normal 4 2 2 11" xfId="21344"/>
    <cellStyle name="Normal 4 2 2 11 2" xfId="21345"/>
    <cellStyle name="Normal 4 2 2 12" xfId="21346"/>
    <cellStyle name="Normal 4 2 2 12 2" xfId="21347"/>
    <cellStyle name="Normal 4 2 2 13" xfId="21348"/>
    <cellStyle name="Normal 4 2 2 13 2" xfId="21349"/>
    <cellStyle name="Normal 4 2 2 14" xfId="21350"/>
    <cellStyle name="Normal 4 2 2 14 2" xfId="21351"/>
    <cellStyle name="Normal 4 2 2 15" xfId="21352"/>
    <cellStyle name="Normal 4 2 2 15 2" xfId="21353"/>
    <cellStyle name="Normal 4 2 2 16" xfId="21354"/>
    <cellStyle name="Normal 4 2 2 16 2" xfId="21355"/>
    <cellStyle name="Normal 4 2 2 17" xfId="21356"/>
    <cellStyle name="Normal 4 2 2 17 2" xfId="21357"/>
    <cellStyle name="Normal 4 2 2 18" xfId="21358"/>
    <cellStyle name="Normal 4 2 2 18 2" xfId="21359"/>
    <cellStyle name="Normal 4 2 2 19" xfId="21360"/>
    <cellStyle name="Normal 4 2 2 19 2" xfId="21361"/>
    <cellStyle name="Normal 4 2 2 2" xfId="21362"/>
    <cellStyle name="Normal 4 2 2 2 10" xfId="21363"/>
    <cellStyle name="Normal 4 2 2 2 11" xfId="21364"/>
    <cellStyle name="Normal 4 2 2 2 12" xfId="21365"/>
    <cellStyle name="Normal 4 2 2 2 13" xfId="21366"/>
    <cellStyle name="Normal 4 2 2 2 14" xfId="21367"/>
    <cellStyle name="Normal 4 2 2 2 15" xfId="21368"/>
    <cellStyle name="Normal 4 2 2 2 16" xfId="21369"/>
    <cellStyle name="Normal 4 2 2 2 17" xfId="21370"/>
    <cellStyle name="Normal 4 2 2 2 18" xfId="21371"/>
    <cellStyle name="Normal 4 2 2 2 19" xfId="21372"/>
    <cellStyle name="Normal 4 2 2 2 2" xfId="21373"/>
    <cellStyle name="Normal 4 2 2 2 20" xfId="21374"/>
    <cellStyle name="Normal 4 2 2 2 21" xfId="21375"/>
    <cellStyle name="Normal 4 2 2 2 22" xfId="21376"/>
    <cellStyle name="Normal 4 2 2 2 23" xfId="21377"/>
    <cellStyle name="Normal 4 2 2 2 24" xfId="21378"/>
    <cellStyle name="Normal 4 2 2 2 3" xfId="21379"/>
    <cellStyle name="Normal 4 2 2 2 4" xfId="21380"/>
    <cellStyle name="Normal 4 2 2 2 5" xfId="21381"/>
    <cellStyle name="Normal 4 2 2 2 6" xfId="21382"/>
    <cellStyle name="Normal 4 2 2 2 7" xfId="21383"/>
    <cellStyle name="Normal 4 2 2 2 8" xfId="21384"/>
    <cellStyle name="Normal 4 2 2 2 9" xfId="21385"/>
    <cellStyle name="Normal 4 2 2 20" xfId="21386"/>
    <cellStyle name="Normal 4 2 2 20 2" xfId="21387"/>
    <cellStyle name="Normal 4 2 2 21" xfId="21388"/>
    <cellStyle name="Normal 4 2 2 21 2" xfId="21389"/>
    <cellStyle name="Normal 4 2 2 22" xfId="21390"/>
    <cellStyle name="Normal 4 2 2 22 2" xfId="21391"/>
    <cellStyle name="Normal 4 2 2 23" xfId="21392"/>
    <cellStyle name="Normal 4 2 2 23 2" xfId="21393"/>
    <cellStyle name="Normal 4 2 2 24" xfId="21394"/>
    <cellStyle name="Normal 4 2 2 3" xfId="21395"/>
    <cellStyle name="Normal 4 2 2 3 2" xfId="21396"/>
    <cellStyle name="Normal 4 2 2 4" xfId="21397"/>
    <cellStyle name="Normal 4 2 2 4 2" xfId="21398"/>
    <cellStyle name="Normal 4 2 2 5" xfId="21399"/>
    <cellStyle name="Normal 4 2 2 5 2" xfId="21400"/>
    <cellStyle name="Normal 4 2 2 6" xfId="21401"/>
    <cellStyle name="Normal 4 2 2 6 2" xfId="21402"/>
    <cellStyle name="Normal 4 2 2 7" xfId="21403"/>
    <cellStyle name="Normal 4 2 2 7 2" xfId="21404"/>
    <cellStyle name="Normal 4 2 2 8" xfId="21405"/>
    <cellStyle name="Normal 4 2 2 8 2" xfId="21406"/>
    <cellStyle name="Normal 4 2 2 9" xfId="21407"/>
    <cellStyle name="Normal 4 2 2 9 2" xfId="21408"/>
    <cellStyle name="Normal 4 2 20" xfId="21409"/>
    <cellStyle name="Normal 4 2 21" xfId="21410"/>
    <cellStyle name="Normal 4 2 22" xfId="21411"/>
    <cellStyle name="Normal 4 2 23" xfId="21412"/>
    <cellStyle name="Normal 4 2 24" xfId="21413"/>
    <cellStyle name="Normal 4 2 25" xfId="21414"/>
    <cellStyle name="Normal 4 2 26" xfId="21415"/>
    <cellStyle name="Normal 4 2 27" xfId="21416"/>
    <cellStyle name="Normal 4 2 28" xfId="21417"/>
    <cellStyle name="Normal 4 2 29" xfId="21418"/>
    <cellStyle name="Normal 4 2 3" xfId="21419"/>
    <cellStyle name="Normal 4 2 30" xfId="21420"/>
    <cellStyle name="Normal 4 2 31" xfId="21421"/>
    <cellStyle name="Normal 4 2 4" xfId="21422"/>
    <cellStyle name="Normal 4 2 5" xfId="21423"/>
    <cellStyle name="Normal 4 2 6" xfId="21424"/>
    <cellStyle name="Normal 4 2 7" xfId="21425"/>
    <cellStyle name="Normal 4 2 8" xfId="21426"/>
    <cellStyle name="Normal 4 2 9" xfId="21427"/>
    <cellStyle name="Normal 4 3" xfId="21428"/>
    <cellStyle name="Normal 4 3 10" xfId="21429"/>
    <cellStyle name="Normal 4 3 11" xfId="21430"/>
    <cellStyle name="Normal 4 3 12" xfId="21431"/>
    <cellStyle name="Normal 4 3 13" xfId="21432"/>
    <cellStyle name="Normal 4 3 14" xfId="21433"/>
    <cellStyle name="Normal 4 3 15" xfId="21434"/>
    <cellStyle name="Normal 4 3 16" xfId="21435"/>
    <cellStyle name="Normal 4 3 17" xfId="21436"/>
    <cellStyle name="Normal 4 3 18" xfId="21437"/>
    <cellStyle name="Normal 4 3 19" xfId="21438"/>
    <cellStyle name="Normal 4 3 2" xfId="21439"/>
    <cellStyle name="Normal 4 3 2 10" xfId="21440"/>
    <cellStyle name="Normal 4 3 2 10 2" xfId="21441"/>
    <cellStyle name="Normal 4 3 2 11" xfId="21442"/>
    <cellStyle name="Normal 4 3 2 11 2" xfId="21443"/>
    <cellStyle name="Normal 4 3 2 12" xfId="21444"/>
    <cellStyle name="Normal 4 3 2 12 2" xfId="21445"/>
    <cellStyle name="Normal 4 3 2 13" xfId="21446"/>
    <cellStyle name="Normal 4 3 2 13 2" xfId="21447"/>
    <cellStyle name="Normal 4 3 2 14" xfId="21448"/>
    <cellStyle name="Normal 4 3 2 14 2" xfId="21449"/>
    <cellStyle name="Normal 4 3 2 15" xfId="21450"/>
    <cellStyle name="Normal 4 3 2 15 2" xfId="21451"/>
    <cellStyle name="Normal 4 3 2 16" xfId="21452"/>
    <cellStyle name="Normal 4 3 2 16 2" xfId="21453"/>
    <cellStyle name="Normal 4 3 2 17" xfId="21454"/>
    <cellStyle name="Normal 4 3 2 17 2" xfId="21455"/>
    <cellStyle name="Normal 4 3 2 18" xfId="21456"/>
    <cellStyle name="Normal 4 3 2 18 2" xfId="21457"/>
    <cellStyle name="Normal 4 3 2 19" xfId="21458"/>
    <cellStyle name="Normal 4 3 2 19 2" xfId="21459"/>
    <cellStyle name="Normal 4 3 2 2" xfId="21460"/>
    <cellStyle name="Normal 4 3 2 2 2" xfId="21461"/>
    <cellStyle name="Normal 4 3 2 20" xfId="21462"/>
    <cellStyle name="Normal 4 3 2 20 2" xfId="21463"/>
    <cellStyle name="Normal 4 3 2 21" xfId="21464"/>
    <cellStyle name="Normal 4 3 2 21 2" xfId="21465"/>
    <cellStyle name="Normal 4 3 2 22" xfId="21466"/>
    <cellStyle name="Normal 4 3 2 22 2" xfId="21467"/>
    <cellStyle name="Normal 4 3 2 23" xfId="21468"/>
    <cellStyle name="Normal 4 3 2 23 2" xfId="21469"/>
    <cellStyle name="Normal 4 3 2 24" xfId="21470"/>
    <cellStyle name="Normal 4 3 2 3" xfId="21471"/>
    <cellStyle name="Normal 4 3 2 3 2" xfId="21472"/>
    <cellStyle name="Normal 4 3 2 4" xfId="21473"/>
    <cellStyle name="Normal 4 3 2 4 2" xfId="21474"/>
    <cellStyle name="Normal 4 3 2 5" xfId="21475"/>
    <cellStyle name="Normal 4 3 2 5 2" xfId="21476"/>
    <cellStyle name="Normal 4 3 2 6" xfId="21477"/>
    <cellStyle name="Normal 4 3 2 6 2" xfId="21478"/>
    <cellStyle name="Normal 4 3 2 7" xfId="21479"/>
    <cellStyle name="Normal 4 3 2 7 2" xfId="21480"/>
    <cellStyle name="Normal 4 3 2 8" xfId="21481"/>
    <cellStyle name="Normal 4 3 2 8 2" xfId="21482"/>
    <cellStyle name="Normal 4 3 2 9" xfId="21483"/>
    <cellStyle name="Normal 4 3 2 9 2" xfId="21484"/>
    <cellStyle name="Normal 4 3 20" xfId="21485"/>
    <cellStyle name="Normal 4 3 21" xfId="21486"/>
    <cellStyle name="Normal 4 3 22" xfId="21487"/>
    <cellStyle name="Normal 4 3 23" xfId="21488"/>
    <cellStyle name="Normal 4 3 24" xfId="21489"/>
    <cellStyle name="Normal 4 3 25" xfId="21490"/>
    <cellStyle name="Normal 4 3 3" xfId="21491"/>
    <cellStyle name="Normal 4 3 4" xfId="21492"/>
    <cellStyle name="Normal 4 3 5" xfId="21493"/>
    <cellStyle name="Normal 4 3 6" xfId="21494"/>
    <cellStyle name="Normal 4 3 7" xfId="21495"/>
    <cellStyle name="Normal 4 3 8" xfId="21496"/>
    <cellStyle name="Normal 4 3 9" xfId="21497"/>
    <cellStyle name="Normal 4 4" xfId="21498"/>
    <cellStyle name="Normal 4 4 2" xfId="21499"/>
    <cellStyle name="Normal 4 4 3" xfId="21500"/>
    <cellStyle name="Normal 4 5" xfId="21501"/>
    <cellStyle name="Normal 4 5 2" xfId="21502"/>
    <cellStyle name="Normal 4 5 2 2" xfId="21503"/>
    <cellStyle name="Normal 4 5 2 3" xfId="21504"/>
    <cellStyle name="Normal 4 5 3" xfId="21505"/>
    <cellStyle name="Normal 4 6" xfId="21506"/>
    <cellStyle name="Normal 4 7" xfId="21507"/>
    <cellStyle name="Normal 4 8" xfId="21508"/>
    <cellStyle name="Normal 4 9" xfId="21509"/>
    <cellStyle name="Normal 4_Expired Option Payouts w Detail" xfId="21510"/>
    <cellStyle name="Normal 40" xfId="21511"/>
    <cellStyle name="Normal 40 2" xfId="21512"/>
    <cellStyle name="Normal 41" xfId="21513"/>
    <cellStyle name="Normal 41 2" xfId="21514"/>
    <cellStyle name="Normal 41 2 2" xfId="21515"/>
    <cellStyle name="Normal 41 3" xfId="21516"/>
    <cellStyle name="Normal 41 3 2" xfId="21517"/>
    <cellStyle name="Normal 41 4" xfId="21518"/>
    <cellStyle name="Normal 41 4 2" xfId="21519"/>
    <cellStyle name="Normal 41 5" xfId="21520"/>
    <cellStyle name="Normal 41 6" xfId="21521"/>
    <cellStyle name="Normal 41_Expired Option Payouts w Detail" xfId="21522"/>
    <cellStyle name="Normal 42" xfId="21523"/>
    <cellStyle name="Normal 42 2" xfId="21524"/>
    <cellStyle name="Normal 43" xfId="21525"/>
    <cellStyle name="Normal 43 2" xfId="21526"/>
    <cellStyle name="Normal 43 2 2" xfId="21527"/>
    <cellStyle name="Normal 43 3" xfId="21528"/>
    <cellStyle name="Normal 43 3 2" xfId="21529"/>
    <cellStyle name="Normal 43 4" xfId="21530"/>
    <cellStyle name="Normal 43 4 2" xfId="21531"/>
    <cellStyle name="Normal 43 5" xfId="21532"/>
    <cellStyle name="Normal 43_Expired Option Payouts w Detail" xfId="21533"/>
    <cellStyle name="Normal 44" xfId="21534"/>
    <cellStyle name="Normal 44 2" xfId="21535"/>
    <cellStyle name="Normal 44 2 2" xfId="21536"/>
    <cellStyle name="Normal 44 3" xfId="21537"/>
    <cellStyle name="Normal 45" xfId="21538"/>
    <cellStyle name="Normal 45 2" xfId="21539"/>
    <cellStyle name="Normal 45 3" xfId="21540"/>
    <cellStyle name="Normal 45 4" xfId="21541"/>
    <cellStyle name="Normal 45 5" xfId="21542"/>
    <cellStyle name="Normal 46" xfId="21543"/>
    <cellStyle name="Normal 46 2" xfId="21544"/>
    <cellStyle name="Normal 46 2 2" xfId="21545"/>
    <cellStyle name="Normal 46 3" xfId="21546"/>
    <cellStyle name="Normal 46 3 2" xfId="21547"/>
    <cellStyle name="Normal 46 4" xfId="21548"/>
    <cellStyle name="Normal 46 4 2" xfId="21549"/>
    <cellStyle name="Normal 46 5" xfId="21550"/>
    <cellStyle name="Normal 46_Expired Option Payouts w Detail" xfId="21551"/>
    <cellStyle name="Normal 47" xfId="21552"/>
    <cellStyle name="Normal 47 2" xfId="21553"/>
    <cellStyle name="Normal 47 2 2" xfId="21554"/>
    <cellStyle name="Normal 47 3" xfId="21555"/>
    <cellStyle name="Normal 47 3 2" xfId="21556"/>
    <cellStyle name="Normal 47 4" xfId="21557"/>
    <cellStyle name="Normal 47 4 2" xfId="21558"/>
    <cellStyle name="Normal 47 5" xfId="21559"/>
    <cellStyle name="Normal 47_Expired Option Payouts w Detail" xfId="21560"/>
    <cellStyle name="Normal 48" xfId="21561"/>
    <cellStyle name="Normal 48 2" xfId="21562"/>
    <cellStyle name="Normal 49" xfId="21563"/>
    <cellStyle name="Normal 49 2" xfId="21564"/>
    <cellStyle name="Normal 49 3" xfId="21565"/>
    <cellStyle name="Normal 49 4" xfId="21566"/>
    <cellStyle name="Normal 5" xfId="21567"/>
    <cellStyle name="Normal 5 10" xfId="21568"/>
    <cellStyle name="Normal 5 2" xfId="21569"/>
    <cellStyle name="Normal 5 2 2" xfId="21570"/>
    <cellStyle name="Normal 5 3" xfId="21571"/>
    <cellStyle name="Normal 5 3 2" xfId="21572"/>
    <cellStyle name="Normal 5 4" xfId="21573"/>
    <cellStyle name="Normal 5 4 2" xfId="21574"/>
    <cellStyle name="Normal 5 5" xfId="21575"/>
    <cellStyle name="Normal 5 5 2" xfId="21576"/>
    <cellStyle name="Normal 5 6" xfId="21577"/>
    <cellStyle name="Normal 5 7" xfId="21578"/>
    <cellStyle name="Normal 5 8" xfId="21579"/>
    <cellStyle name="Normal 5 9" xfId="21580"/>
    <cellStyle name="Normal 5 9 2" xfId="21581"/>
    <cellStyle name="Normal 50" xfId="21582"/>
    <cellStyle name="Normal 50 2" xfId="21583"/>
    <cellStyle name="Normal 50 2 2" xfId="21584"/>
    <cellStyle name="Normal 50 3" xfId="21585"/>
    <cellStyle name="Normal 50 3 2" xfId="21586"/>
    <cellStyle name="Normal 50 4" xfId="21587"/>
    <cellStyle name="Normal 50 4 2" xfId="21588"/>
    <cellStyle name="Normal 50 5" xfId="21589"/>
    <cellStyle name="Normal 50_Expired Option Payouts w Detail" xfId="21590"/>
    <cellStyle name="Normal 51" xfId="21591"/>
    <cellStyle name="Normal 51 2" xfId="21592"/>
    <cellStyle name="Normal 51 2 2" xfId="21593"/>
    <cellStyle name="Normal 51 3" xfId="21594"/>
    <cellStyle name="Normal 51 3 2" xfId="21595"/>
    <cellStyle name="Normal 51 4" xfId="21596"/>
    <cellStyle name="Normal 51 4 2" xfId="21597"/>
    <cellStyle name="Normal 51 5" xfId="21598"/>
    <cellStyle name="Normal 51_Expired Option Payouts w Detail" xfId="21599"/>
    <cellStyle name="Normal 52" xfId="21600"/>
    <cellStyle name="Normal 52 2" xfId="21601"/>
    <cellStyle name="Normal 52 2 2" xfId="21602"/>
    <cellStyle name="Normal 52 3" xfId="21603"/>
    <cellStyle name="Normal 53" xfId="21604"/>
    <cellStyle name="Normal 53 2" xfId="21605"/>
    <cellStyle name="Normal 54" xfId="21606"/>
    <cellStyle name="Normal 55" xfId="21607"/>
    <cellStyle name="Normal 55 2" xfId="21608"/>
    <cellStyle name="Normal 55 2 2" xfId="21609"/>
    <cellStyle name="Normal 55 3" xfId="21610"/>
    <cellStyle name="Normal 55 3 2" xfId="21611"/>
    <cellStyle name="Normal 55 4" xfId="21612"/>
    <cellStyle name="Normal 55 4 2" xfId="21613"/>
    <cellStyle name="Normal 55 5" xfId="21614"/>
    <cellStyle name="Normal 55_Expired Option Payouts w Detail" xfId="21615"/>
    <cellStyle name="Normal 56" xfId="21616"/>
    <cellStyle name="Normal 56 2" xfId="21617"/>
    <cellStyle name="Normal 56 2 2" xfId="21618"/>
    <cellStyle name="Normal 56 3" xfId="21619"/>
    <cellStyle name="Normal 56 3 2" xfId="21620"/>
    <cellStyle name="Normal 56 4" xfId="21621"/>
    <cellStyle name="Normal 56 4 2" xfId="21622"/>
    <cellStyle name="Normal 56 5" xfId="21623"/>
    <cellStyle name="Normal 56_Expired Option Payouts w Detail" xfId="21624"/>
    <cellStyle name="Normal 57" xfId="21625"/>
    <cellStyle name="Normal 58" xfId="21626"/>
    <cellStyle name="Normal 58 2" xfId="21627"/>
    <cellStyle name="Normal 58 2 2" xfId="21628"/>
    <cellStyle name="Normal 58 3" xfId="21629"/>
    <cellStyle name="Normal 58 3 2" xfId="21630"/>
    <cellStyle name="Normal 58 4" xfId="21631"/>
    <cellStyle name="Normal 58 4 2" xfId="21632"/>
    <cellStyle name="Normal 58 5" xfId="21633"/>
    <cellStyle name="Normal 58_Expired Option Payouts w Detail" xfId="21634"/>
    <cellStyle name="Normal 59" xfId="21635"/>
    <cellStyle name="Normal 6" xfId="21636"/>
    <cellStyle name="Normal 6 10" xfId="21637"/>
    <cellStyle name="Normal 6 10 2" xfId="21638"/>
    <cellStyle name="Normal 6 10 2 2" xfId="21639"/>
    <cellStyle name="Normal 6 10 2 2 2" xfId="21640"/>
    <cellStyle name="Normal 6 10 2 3" xfId="21641"/>
    <cellStyle name="Normal 6 10 3" xfId="21642"/>
    <cellStyle name="Normal 6 10 3 2" xfId="21643"/>
    <cellStyle name="Normal 6 10 4" xfId="21644"/>
    <cellStyle name="Normal 6 11" xfId="21645"/>
    <cellStyle name="Normal 6 11 2" xfId="21646"/>
    <cellStyle name="Normal 6 11 2 2" xfId="21647"/>
    <cellStyle name="Normal 6 11 3" xfId="21648"/>
    <cellStyle name="Normal 6 12" xfId="21649"/>
    <cellStyle name="Normal 6 12 2" xfId="21650"/>
    <cellStyle name="Normal 6 13" xfId="21651"/>
    <cellStyle name="Normal 6 2" xfId="21652"/>
    <cellStyle name="Normal 6 2 10" xfId="21653"/>
    <cellStyle name="Normal 6 2 10 2" xfId="21654"/>
    <cellStyle name="Normal 6 2 10 2 2" xfId="21655"/>
    <cellStyle name="Normal 6 2 10 3" xfId="21656"/>
    <cellStyle name="Normal 6 2 11" xfId="21657"/>
    <cellStyle name="Normal 6 2 11 2" xfId="21658"/>
    <cellStyle name="Normal 6 2 12" xfId="21659"/>
    <cellStyle name="Normal 6 2 2" xfId="21660"/>
    <cellStyle name="Normal 6 2 2 2" xfId="21661"/>
    <cellStyle name="Normal 6 2 2 2 2" xfId="21662"/>
    <cellStyle name="Normal 6 2 2 2 2 2" xfId="21663"/>
    <cellStyle name="Normal 6 2 2 2 2 2 2" xfId="21664"/>
    <cellStyle name="Normal 6 2 2 2 2 2 2 2" xfId="21665"/>
    <cellStyle name="Normal 6 2 2 2 2 2 3" xfId="21666"/>
    <cellStyle name="Normal 6 2 2 2 2 3" xfId="21667"/>
    <cellStyle name="Normal 6 2 2 2 2 3 2" xfId="21668"/>
    <cellStyle name="Normal 6 2 2 2 2 4" xfId="21669"/>
    <cellStyle name="Normal 6 2 2 2 3" xfId="21670"/>
    <cellStyle name="Normal 6 2 2 2 3 2" xfId="21671"/>
    <cellStyle name="Normal 6 2 2 2 3 2 2" xfId="21672"/>
    <cellStyle name="Normal 6 2 2 2 3 3" xfId="21673"/>
    <cellStyle name="Normal 6 2 2 2 4" xfId="21674"/>
    <cellStyle name="Normal 6 2 2 2 4 2" xfId="21675"/>
    <cellStyle name="Normal 6 2 2 2 5" xfId="21676"/>
    <cellStyle name="Normal 6 2 2 3" xfId="21677"/>
    <cellStyle name="Normal 6 2 2 3 2" xfId="21678"/>
    <cellStyle name="Normal 6 2 2 3 2 2" xfId="21679"/>
    <cellStyle name="Normal 6 2 2 3 2 2 2" xfId="21680"/>
    <cellStyle name="Normal 6 2 2 3 2 2 2 2" xfId="21681"/>
    <cellStyle name="Normal 6 2 2 3 2 2 3" xfId="21682"/>
    <cellStyle name="Normal 6 2 2 3 2 3" xfId="21683"/>
    <cellStyle name="Normal 6 2 2 3 2 3 2" xfId="21684"/>
    <cellStyle name="Normal 6 2 2 3 2 4" xfId="21685"/>
    <cellStyle name="Normal 6 2 2 3 3" xfId="21686"/>
    <cellStyle name="Normal 6 2 2 3 3 2" xfId="21687"/>
    <cellStyle name="Normal 6 2 2 3 3 2 2" xfId="21688"/>
    <cellStyle name="Normal 6 2 2 3 3 3" xfId="21689"/>
    <cellStyle name="Normal 6 2 2 3 4" xfId="21690"/>
    <cellStyle name="Normal 6 2 2 3 4 2" xfId="21691"/>
    <cellStyle name="Normal 6 2 2 3 5" xfId="21692"/>
    <cellStyle name="Normal 6 2 2 4" xfId="21693"/>
    <cellStyle name="Normal 6 2 2 4 2" xfId="21694"/>
    <cellStyle name="Normal 6 2 2 4 2 2" xfId="21695"/>
    <cellStyle name="Normal 6 2 2 4 2 2 2" xfId="21696"/>
    <cellStyle name="Normal 6 2 2 4 2 2 2 2" xfId="21697"/>
    <cellStyle name="Normal 6 2 2 4 2 2 3" xfId="21698"/>
    <cellStyle name="Normal 6 2 2 4 2 3" xfId="21699"/>
    <cellStyle name="Normal 6 2 2 4 2 3 2" xfId="21700"/>
    <cellStyle name="Normal 6 2 2 4 2 4" xfId="21701"/>
    <cellStyle name="Normal 6 2 2 4 3" xfId="21702"/>
    <cellStyle name="Normal 6 2 2 4 3 2" xfId="21703"/>
    <cellStyle name="Normal 6 2 2 4 3 2 2" xfId="21704"/>
    <cellStyle name="Normal 6 2 2 4 3 3" xfId="21705"/>
    <cellStyle name="Normal 6 2 2 4 4" xfId="21706"/>
    <cellStyle name="Normal 6 2 2 4 4 2" xfId="21707"/>
    <cellStyle name="Normal 6 2 2 4 5" xfId="21708"/>
    <cellStyle name="Normal 6 2 2 5" xfId="21709"/>
    <cellStyle name="Normal 6 2 2 5 2" xfId="21710"/>
    <cellStyle name="Normal 6 2 2 5 2 2" xfId="21711"/>
    <cellStyle name="Normal 6 2 2 5 2 2 2" xfId="21712"/>
    <cellStyle name="Normal 6 2 2 5 2 3" xfId="21713"/>
    <cellStyle name="Normal 6 2 2 5 3" xfId="21714"/>
    <cellStyle name="Normal 6 2 2 5 3 2" xfId="21715"/>
    <cellStyle name="Normal 6 2 2 5 4" xfId="21716"/>
    <cellStyle name="Normal 6 2 2 6" xfId="21717"/>
    <cellStyle name="Normal 6 2 2 6 2" xfId="21718"/>
    <cellStyle name="Normal 6 2 2 6 2 2" xfId="21719"/>
    <cellStyle name="Normal 6 2 2 6 3" xfId="21720"/>
    <cellStyle name="Normal 6 2 2 7" xfId="21721"/>
    <cellStyle name="Normal 6 2 2 7 2" xfId="21722"/>
    <cellStyle name="Normal 6 2 2 8" xfId="21723"/>
    <cellStyle name="Normal 6 2 3" xfId="21724"/>
    <cellStyle name="Normal 6 2 3 2" xfId="21725"/>
    <cellStyle name="Normal 6 2 3 2 2" xfId="21726"/>
    <cellStyle name="Normal 6 2 3 2 2 2" xfId="21727"/>
    <cellStyle name="Normal 6 2 3 2 2 2 2" xfId="21728"/>
    <cellStyle name="Normal 6 2 3 2 2 2 2 2" xfId="21729"/>
    <cellStyle name="Normal 6 2 3 2 2 2 3" xfId="21730"/>
    <cellStyle name="Normal 6 2 3 2 2 3" xfId="21731"/>
    <cellStyle name="Normal 6 2 3 2 2 3 2" xfId="21732"/>
    <cellStyle name="Normal 6 2 3 2 2 4" xfId="21733"/>
    <cellStyle name="Normal 6 2 3 2 3" xfId="21734"/>
    <cellStyle name="Normal 6 2 3 2 3 2" xfId="21735"/>
    <cellStyle name="Normal 6 2 3 2 3 2 2" xfId="21736"/>
    <cellStyle name="Normal 6 2 3 2 3 3" xfId="21737"/>
    <cellStyle name="Normal 6 2 3 2 4" xfId="21738"/>
    <cellStyle name="Normal 6 2 3 2 4 2" xfId="21739"/>
    <cellStyle name="Normal 6 2 3 2 5" xfId="21740"/>
    <cellStyle name="Normal 6 2 3 3" xfId="21741"/>
    <cellStyle name="Normal 6 2 3 3 2" xfId="21742"/>
    <cellStyle name="Normal 6 2 3 3 2 2" xfId="21743"/>
    <cellStyle name="Normal 6 2 3 3 2 2 2" xfId="21744"/>
    <cellStyle name="Normal 6 2 3 3 2 2 2 2" xfId="21745"/>
    <cellStyle name="Normal 6 2 3 3 2 2 3" xfId="21746"/>
    <cellStyle name="Normal 6 2 3 3 2 3" xfId="21747"/>
    <cellStyle name="Normal 6 2 3 3 2 3 2" xfId="21748"/>
    <cellStyle name="Normal 6 2 3 3 2 4" xfId="21749"/>
    <cellStyle name="Normal 6 2 3 3 3" xfId="21750"/>
    <cellStyle name="Normal 6 2 3 3 3 2" xfId="21751"/>
    <cellStyle name="Normal 6 2 3 3 3 2 2" xfId="21752"/>
    <cellStyle name="Normal 6 2 3 3 3 3" xfId="21753"/>
    <cellStyle name="Normal 6 2 3 3 4" xfId="21754"/>
    <cellStyle name="Normal 6 2 3 3 4 2" xfId="21755"/>
    <cellStyle name="Normal 6 2 3 3 5" xfId="21756"/>
    <cellStyle name="Normal 6 2 3 4" xfId="21757"/>
    <cellStyle name="Normal 6 2 3 4 2" xfId="21758"/>
    <cellStyle name="Normal 6 2 3 4 2 2" xfId="21759"/>
    <cellStyle name="Normal 6 2 3 4 2 2 2" xfId="21760"/>
    <cellStyle name="Normal 6 2 3 4 2 2 2 2" xfId="21761"/>
    <cellStyle name="Normal 6 2 3 4 2 2 3" xfId="21762"/>
    <cellStyle name="Normal 6 2 3 4 2 3" xfId="21763"/>
    <cellStyle name="Normal 6 2 3 4 2 3 2" xfId="21764"/>
    <cellStyle name="Normal 6 2 3 4 2 4" xfId="21765"/>
    <cellStyle name="Normal 6 2 3 4 3" xfId="21766"/>
    <cellStyle name="Normal 6 2 3 4 3 2" xfId="21767"/>
    <cellStyle name="Normal 6 2 3 4 3 2 2" xfId="21768"/>
    <cellStyle name="Normal 6 2 3 4 3 3" xfId="21769"/>
    <cellStyle name="Normal 6 2 3 4 4" xfId="21770"/>
    <cellStyle name="Normal 6 2 3 4 4 2" xfId="21771"/>
    <cellStyle name="Normal 6 2 3 4 5" xfId="21772"/>
    <cellStyle name="Normal 6 2 3 5" xfId="21773"/>
    <cellStyle name="Normal 6 2 3 5 2" xfId="21774"/>
    <cellStyle name="Normal 6 2 3 5 2 2" xfId="21775"/>
    <cellStyle name="Normal 6 2 3 5 2 2 2" xfId="21776"/>
    <cellStyle name="Normal 6 2 3 5 2 3" xfId="21777"/>
    <cellStyle name="Normal 6 2 3 5 3" xfId="21778"/>
    <cellStyle name="Normal 6 2 3 5 3 2" xfId="21779"/>
    <cellStyle name="Normal 6 2 3 5 4" xfId="21780"/>
    <cellStyle name="Normal 6 2 3 6" xfId="21781"/>
    <cellStyle name="Normal 6 2 3 6 2" xfId="21782"/>
    <cellStyle name="Normal 6 2 3 6 2 2" xfId="21783"/>
    <cellStyle name="Normal 6 2 3 6 3" xfId="21784"/>
    <cellStyle name="Normal 6 2 3 7" xfId="21785"/>
    <cellStyle name="Normal 6 2 3 7 2" xfId="21786"/>
    <cellStyle name="Normal 6 2 3 8" xfId="21787"/>
    <cellStyle name="Normal 6 2 4" xfId="21788"/>
    <cellStyle name="Normal 6 2 4 2" xfId="21789"/>
    <cellStyle name="Normal 6 2 4 2 2" xfId="21790"/>
    <cellStyle name="Normal 6 2 4 2 2 2" xfId="21791"/>
    <cellStyle name="Normal 6 2 4 2 2 2 2" xfId="21792"/>
    <cellStyle name="Normal 6 2 4 2 2 2 2 2" xfId="21793"/>
    <cellStyle name="Normal 6 2 4 2 2 2 3" xfId="21794"/>
    <cellStyle name="Normal 6 2 4 2 2 3" xfId="21795"/>
    <cellStyle name="Normal 6 2 4 2 2 3 2" xfId="21796"/>
    <cellStyle name="Normal 6 2 4 2 2 4" xfId="21797"/>
    <cellStyle name="Normal 6 2 4 2 3" xfId="21798"/>
    <cellStyle name="Normal 6 2 4 2 3 2" xfId="21799"/>
    <cellStyle name="Normal 6 2 4 2 3 2 2" xfId="21800"/>
    <cellStyle name="Normal 6 2 4 2 3 3" xfId="21801"/>
    <cellStyle name="Normal 6 2 4 2 4" xfId="21802"/>
    <cellStyle name="Normal 6 2 4 2 4 2" xfId="21803"/>
    <cellStyle name="Normal 6 2 4 2 5" xfId="21804"/>
    <cellStyle name="Normal 6 2 4 3" xfId="21805"/>
    <cellStyle name="Normal 6 2 4 3 2" xfId="21806"/>
    <cellStyle name="Normal 6 2 4 3 2 2" xfId="21807"/>
    <cellStyle name="Normal 6 2 4 3 2 2 2" xfId="21808"/>
    <cellStyle name="Normal 6 2 4 3 2 2 2 2" xfId="21809"/>
    <cellStyle name="Normal 6 2 4 3 2 2 3" xfId="21810"/>
    <cellStyle name="Normal 6 2 4 3 2 3" xfId="21811"/>
    <cellStyle name="Normal 6 2 4 3 2 3 2" xfId="21812"/>
    <cellStyle name="Normal 6 2 4 3 2 4" xfId="21813"/>
    <cellStyle name="Normal 6 2 4 3 3" xfId="21814"/>
    <cellStyle name="Normal 6 2 4 3 3 2" xfId="21815"/>
    <cellStyle name="Normal 6 2 4 3 3 2 2" xfId="21816"/>
    <cellStyle name="Normal 6 2 4 3 3 3" xfId="21817"/>
    <cellStyle name="Normal 6 2 4 3 4" xfId="21818"/>
    <cellStyle name="Normal 6 2 4 3 4 2" xfId="21819"/>
    <cellStyle name="Normal 6 2 4 3 5" xfId="21820"/>
    <cellStyle name="Normal 6 2 4 4" xfId="21821"/>
    <cellStyle name="Normal 6 2 4 4 2" xfId="21822"/>
    <cellStyle name="Normal 6 2 4 4 2 2" xfId="21823"/>
    <cellStyle name="Normal 6 2 4 4 2 2 2" xfId="21824"/>
    <cellStyle name="Normal 6 2 4 4 2 2 2 2" xfId="21825"/>
    <cellStyle name="Normal 6 2 4 4 2 2 3" xfId="21826"/>
    <cellStyle name="Normal 6 2 4 4 2 3" xfId="21827"/>
    <cellStyle name="Normal 6 2 4 4 2 3 2" xfId="21828"/>
    <cellStyle name="Normal 6 2 4 4 2 4" xfId="21829"/>
    <cellStyle name="Normal 6 2 4 4 3" xfId="21830"/>
    <cellStyle name="Normal 6 2 4 4 3 2" xfId="21831"/>
    <cellStyle name="Normal 6 2 4 4 3 2 2" xfId="21832"/>
    <cellStyle name="Normal 6 2 4 4 3 3" xfId="21833"/>
    <cellStyle name="Normal 6 2 4 4 4" xfId="21834"/>
    <cellStyle name="Normal 6 2 4 4 4 2" xfId="21835"/>
    <cellStyle name="Normal 6 2 4 4 5" xfId="21836"/>
    <cellStyle name="Normal 6 2 4 5" xfId="21837"/>
    <cellStyle name="Normal 6 2 4 5 2" xfId="21838"/>
    <cellStyle name="Normal 6 2 4 5 2 2" xfId="21839"/>
    <cellStyle name="Normal 6 2 4 5 2 2 2" xfId="21840"/>
    <cellStyle name="Normal 6 2 4 5 2 3" xfId="21841"/>
    <cellStyle name="Normal 6 2 4 5 3" xfId="21842"/>
    <cellStyle name="Normal 6 2 4 5 3 2" xfId="21843"/>
    <cellStyle name="Normal 6 2 4 5 4" xfId="21844"/>
    <cellStyle name="Normal 6 2 4 6" xfId="21845"/>
    <cellStyle name="Normal 6 2 4 6 2" xfId="21846"/>
    <cellStyle name="Normal 6 2 4 6 2 2" xfId="21847"/>
    <cellStyle name="Normal 6 2 4 6 3" xfId="21848"/>
    <cellStyle name="Normal 6 2 4 7" xfId="21849"/>
    <cellStyle name="Normal 6 2 4 7 2" xfId="21850"/>
    <cellStyle name="Normal 6 2 4 8" xfId="21851"/>
    <cellStyle name="Normal 6 2 5" xfId="21852"/>
    <cellStyle name="Normal 6 2 5 2" xfId="21853"/>
    <cellStyle name="Normal 6 2 5 2 2" xfId="21854"/>
    <cellStyle name="Normal 6 2 5 2 2 2" xfId="21855"/>
    <cellStyle name="Normal 6 2 5 2 2 2 2" xfId="21856"/>
    <cellStyle name="Normal 6 2 5 2 2 2 2 2" xfId="21857"/>
    <cellStyle name="Normal 6 2 5 2 2 2 3" xfId="21858"/>
    <cellStyle name="Normal 6 2 5 2 2 3" xfId="21859"/>
    <cellStyle name="Normal 6 2 5 2 2 3 2" xfId="21860"/>
    <cellStyle name="Normal 6 2 5 2 2 4" xfId="21861"/>
    <cellStyle name="Normal 6 2 5 2 3" xfId="21862"/>
    <cellStyle name="Normal 6 2 5 2 3 2" xfId="21863"/>
    <cellStyle name="Normal 6 2 5 2 3 2 2" xfId="21864"/>
    <cellStyle name="Normal 6 2 5 2 3 3" xfId="21865"/>
    <cellStyle name="Normal 6 2 5 2 4" xfId="21866"/>
    <cellStyle name="Normal 6 2 5 2 4 2" xfId="21867"/>
    <cellStyle name="Normal 6 2 5 2 5" xfId="21868"/>
    <cellStyle name="Normal 6 2 5 3" xfId="21869"/>
    <cellStyle name="Normal 6 2 5 3 2" xfId="21870"/>
    <cellStyle name="Normal 6 2 5 3 2 2" xfId="21871"/>
    <cellStyle name="Normal 6 2 5 3 2 2 2" xfId="21872"/>
    <cellStyle name="Normal 6 2 5 3 2 2 2 2" xfId="21873"/>
    <cellStyle name="Normal 6 2 5 3 2 2 3" xfId="21874"/>
    <cellStyle name="Normal 6 2 5 3 2 3" xfId="21875"/>
    <cellStyle name="Normal 6 2 5 3 2 3 2" xfId="21876"/>
    <cellStyle name="Normal 6 2 5 3 2 4" xfId="21877"/>
    <cellStyle name="Normal 6 2 5 3 3" xfId="21878"/>
    <cellStyle name="Normal 6 2 5 3 3 2" xfId="21879"/>
    <cellStyle name="Normal 6 2 5 3 3 2 2" xfId="21880"/>
    <cellStyle name="Normal 6 2 5 3 3 3" xfId="21881"/>
    <cellStyle name="Normal 6 2 5 3 4" xfId="21882"/>
    <cellStyle name="Normal 6 2 5 3 4 2" xfId="21883"/>
    <cellStyle name="Normal 6 2 5 3 5" xfId="21884"/>
    <cellStyle name="Normal 6 2 5 4" xfId="21885"/>
    <cellStyle name="Normal 6 2 5 4 2" xfId="21886"/>
    <cellStyle name="Normal 6 2 5 4 2 2" xfId="21887"/>
    <cellStyle name="Normal 6 2 5 4 2 2 2" xfId="21888"/>
    <cellStyle name="Normal 6 2 5 4 2 2 2 2" xfId="21889"/>
    <cellStyle name="Normal 6 2 5 4 2 2 3" xfId="21890"/>
    <cellStyle name="Normal 6 2 5 4 2 3" xfId="21891"/>
    <cellStyle name="Normal 6 2 5 4 2 3 2" xfId="21892"/>
    <cellStyle name="Normal 6 2 5 4 2 4" xfId="21893"/>
    <cellStyle name="Normal 6 2 5 4 3" xfId="21894"/>
    <cellStyle name="Normal 6 2 5 4 3 2" xfId="21895"/>
    <cellStyle name="Normal 6 2 5 4 3 2 2" xfId="21896"/>
    <cellStyle name="Normal 6 2 5 4 3 3" xfId="21897"/>
    <cellStyle name="Normal 6 2 5 4 4" xfId="21898"/>
    <cellStyle name="Normal 6 2 5 4 4 2" xfId="21899"/>
    <cellStyle name="Normal 6 2 5 4 5" xfId="21900"/>
    <cellStyle name="Normal 6 2 5 5" xfId="21901"/>
    <cellStyle name="Normal 6 2 5 5 2" xfId="21902"/>
    <cellStyle name="Normal 6 2 5 5 2 2" xfId="21903"/>
    <cellStyle name="Normal 6 2 5 5 2 2 2" xfId="21904"/>
    <cellStyle name="Normal 6 2 5 5 2 3" xfId="21905"/>
    <cellStyle name="Normal 6 2 5 5 3" xfId="21906"/>
    <cellStyle name="Normal 6 2 5 5 3 2" xfId="21907"/>
    <cellStyle name="Normal 6 2 5 5 4" xfId="21908"/>
    <cellStyle name="Normal 6 2 5 6" xfId="21909"/>
    <cellStyle name="Normal 6 2 5 6 2" xfId="21910"/>
    <cellStyle name="Normal 6 2 5 6 2 2" xfId="21911"/>
    <cellStyle name="Normal 6 2 5 6 3" xfId="21912"/>
    <cellStyle name="Normal 6 2 5 7" xfId="21913"/>
    <cellStyle name="Normal 6 2 5 7 2" xfId="21914"/>
    <cellStyle name="Normal 6 2 5 8" xfId="21915"/>
    <cellStyle name="Normal 6 2 6" xfId="21916"/>
    <cellStyle name="Normal 6 2 6 2" xfId="21917"/>
    <cellStyle name="Normal 6 2 6 2 2" xfId="21918"/>
    <cellStyle name="Normal 6 2 6 2 2 2" xfId="21919"/>
    <cellStyle name="Normal 6 2 6 2 2 2 2" xfId="21920"/>
    <cellStyle name="Normal 6 2 6 2 2 3" xfId="21921"/>
    <cellStyle name="Normal 6 2 6 2 3" xfId="21922"/>
    <cellStyle name="Normal 6 2 6 2 3 2" xfId="21923"/>
    <cellStyle name="Normal 6 2 6 2 4" xfId="21924"/>
    <cellStyle name="Normal 6 2 6 3" xfId="21925"/>
    <cellStyle name="Normal 6 2 6 3 2" xfId="21926"/>
    <cellStyle name="Normal 6 2 6 3 2 2" xfId="21927"/>
    <cellStyle name="Normal 6 2 6 3 3" xfId="21928"/>
    <cellStyle name="Normal 6 2 6 4" xfId="21929"/>
    <cellStyle name="Normal 6 2 6 4 2" xfId="21930"/>
    <cellStyle name="Normal 6 2 6 5" xfId="21931"/>
    <cellStyle name="Normal 6 2 7" xfId="21932"/>
    <cellStyle name="Normal 6 2 7 2" xfId="21933"/>
    <cellStyle name="Normal 6 2 7 2 2" xfId="21934"/>
    <cellStyle name="Normal 6 2 7 2 2 2" xfId="21935"/>
    <cellStyle name="Normal 6 2 7 2 2 2 2" xfId="21936"/>
    <cellStyle name="Normal 6 2 7 2 2 3" xfId="21937"/>
    <cellStyle name="Normal 6 2 7 2 3" xfId="21938"/>
    <cellStyle name="Normal 6 2 7 2 3 2" xfId="21939"/>
    <cellStyle name="Normal 6 2 7 2 4" xfId="21940"/>
    <cellStyle name="Normal 6 2 7 3" xfId="21941"/>
    <cellStyle name="Normal 6 2 7 3 2" xfId="21942"/>
    <cellStyle name="Normal 6 2 7 3 2 2" xfId="21943"/>
    <cellStyle name="Normal 6 2 7 3 3" xfId="21944"/>
    <cellStyle name="Normal 6 2 7 4" xfId="21945"/>
    <cellStyle name="Normal 6 2 7 4 2" xfId="21946"/>
    <cellStyle name="Normal 6 2 7 5" xfId="21947"/>
    <cellStyle name="Normal 6 2 8" xfId="21948"/>
    <cellStyle name="Normal 6 2 8 2" xfId="21949"/>
    <cellStyle name="Normal 6 2 8 2 2" xfId="21950"/>
    <cellStyle name="Normal 6 2 8 2 2 2" xfId="21951"/>
    <cellStyle name="Normal 6 2 8 2 2 2 2" xfId="21952"/>
    <cellStyle name="Normal 6 2 8 2 2 3" xfId="21953"/>
    <cellStyle name="Normal 6 2 8 2 3" xfId="21954"/>
    <cellStyle name="Normal 6 2 8 2 3 2" xfId="21955"/>
    <cellStyle name="Normal 6 2 8 2 4" xfId="21956"/>
    <cellStyle name="Normal 6 2 8 3" xfId="21957"/>
    <cellStyle name="Normal 6 2 8 3 2" xfId="21958"/>
    <cellStyle name="Normal 6 2 8 3 2 2" xfId="21959"/>
    <cellStyle name="Normal 6 2 8 3 3" xfId="21960"/>
    <cellStyle name="Normal 6 2 8 4" xfId="21961"/>
    <cellStyle name="Normal 6 2 8 4 2" xfId="21962"/>
    <cellStyle name="Normal 6 2 8 5" xfId="21963"/>
    <cellStyle name="Normal 6 2 9" xfId="21964"/>
    <cellStyle name="Normal 6 2 9 2" xfId="21965"/>
    <cellStyle name="Normal 6 2 9 2 2" xfId="21966"/>
    <cellStyle name="Normal 6 2 9 2 2 2" xfId="21967"/>
    <cellStyle name="Normal 6 2 9 2 3" xfId="21968"/>
    <cellStyle name="Normal 6 2 9 3" xfId="21969"/>
    <cellStyle name="Normal 6 2 9 3 2" xfId="21970"/>
    <cellStyle name="Normal 6 2 9 4" xfId="21971"/>
    <cellStyle name="Normal 6 3" xfId="21972"/>
    <cellStyle name="Normal 6 3 2" xfId="21973"/>
    <cellStyle name="Normal 6 3 2 2" xfId="21974"/>
    <cellStyle name="Normal 6 3 2 2 2" xfId="21975"/>
    <cellStyle name="Normal 6 3 2 2 2 2" xfId="21976"/>
    <cellStyle name="Normal 6 3 2 2 2 2 2" xfId="21977"/>
    <cellStyle name="Normal 6 3 2 2 2 3" xfId="21978"/>
    <cellStyle name="Normal 6 3 2 2 3" xfId="21979"/>
    <cellStyle name="Normal 6 3 2 2 3 2" xfId="21980"/>
    <cellStyle name="Normal 6 3 2 2 4" xfId="21981"/>
    <cellStyle name="Normal 6 3 2 3" xfId="21982"/>
    <cellStyle name="Normal 6 3 2 3 2" xfId="21983"/>
    <cellStyle name="Normal 6 3 2 3 2 2" xfId="21984"/>
    <cellStyle name="Normal 6 3 2 3 3" xfId="21985"/>
    <cellStyle name="Normal 6 3 2 4" xfId="21986"/>
    <cellStyle name="Normal 6 3 2 4 2" xfId="21987"/>
    <cellStyle name="Normal 6 3 2 5" xfId="21988"/>
    <cellStyle name="Normal 6 3 3" xfId="21989"/>
    <cellStyle name="Normal 6 3 3 2" xfId="21990"/>
    <cellStyle name="Normal 6 3 3 2 2" xfId="21991"/>
    <cellStyle name="Normal 6 3 3 2 2 2" xfId="21992"/>
    <cellStyle name="Normal 6 3 3 2 2 2 2" xfId="21993"/>
    <cellStyle name="Normal 6 3 3 2 2 3" xfId="21994"/>
    <cellStyle name="Normal 6 3 3 2 3" xfId="21995"/>
    <cellStyle name="Normal 6 3 3 2 3 2" xfId="21996"/>
    <cellStyle name="Normal 6 3 3 2 4" xfId="21997"/>
    <cellStyle name="Normal 6 3 3 3" xfId="21998"/>
    <cellStyle name="Normal 6 3 3 3 2" xfId="21999"/>
    <cellStyle name="Normal 6 3 3 3 2 2" xfId="22000"/>
    <cellStyle name="Normal 6 3 3 3 3" xfId="22001"/>
    <cellStyle name="Normal 6 3 3 4" xfId="22002"/>
    <cellStyle name="Normal 6 3 3 4 2" xfId="22003"/>
    <cellStyle name="Normal 6 3 3 5" xfId="22004"/>
    <cellStyle name="Normal 6 3 4" xfId="22005"/>
    <cellStyle name="Normal 6 3 4 2" xfId="22006"/>
    <cellStyle name="Normal 6 3 4 2 2" xfId="22007"/>
    <cellStyle name="Normal 6 3 4 2 2 2" xfId="22008"/>
    <cellStyle name="Normal 6 3 4 2 2 2 2" xfId="22009"/>
    <cellStyle name="Normal 6 3 4 2 2 3" xfId="22010"/>
    <cellStyle name="Normal 6 3 4 2 3" xfId="22011"/>
    <cellStyle name="Normal 6 3 4 2 3 2" xfId="22012"/>
    <cellStyle name="Normal 6 3 4 2 4" xfId="22013"/>
    <cellStyle name="Normal 6 3 4 3" xfId="22014"/>
    <cellStyle name="Normal 6 3 4 3 2" xfId="22015"/>
    <cellStyle name="Normal 6 3 4 3 2 2" xfId="22016"/>
    <cellStyle name="Normal 6 3 4 3 3" xfId="22017"/>
    <cellStyle name="Normal 6 3 4 4" xfId="22018"/>
    <cellStyle name="Normal 6 3 4 4 2" xfId="22019"/>
    <cellStyle name="Normal 6 3 4 5" xfId="22020"/>
    <cellStyle name="Normal 6 3 5" xfId="22021"/>
    <cellStyle name="Normal 6 3 5 2" xfId="22022"/>
    <cellStyle name="Normal 6 3 5 2 2" xfId="22023"/>
    <cellStyle name="Normal 6 3 5 2 2 2" xfId="22024"/>
    <cellStyle name="Normal 6 3 5 2 3" xfId="22025"/>
    <cellStyle name="Normal 6 3 5 3" xfId="22026"/>
    <cellStyle name="Normal 6 3 5 3 2" xfId="22027"/>
    <cellStyle name="Normal 6 3 5 4" xfId="22028"/>
    <cellStyle name="Normal 6 3 6" xfId="22029"/>
    <cellStyle name="Normal 6 3 6 2" xfId="22030"/>
    <cellStyle name="Normal 6 3 6 2 2" xfId="22031"/>
    <cellStyle name="Normal 6 3 6 3" xfId="22032"/>
    <cellStyle name="Normal 6 3 7" xfId="22033"/>
    <cellStyle name="Normal 6 3 7 2" xfId="22034"/>
    <cellStyle name="Normal 6 3 8" xfId="22035"/>
    <cellStyle name="Normal 6 4" xfId="22036"/>
    <cellStyle name="Normal 6 4 2" xfId="22037"/>
    <cellStyle name="Normal 6 4 2 2" xfId="22038"/>
    <cellStyle name="Normal 6 4 2 2 2" xfId="22039"/>
    <cellStyle name="Normal 6 4 2 2 2 2" xfId="22040"/>
    <cellStyle name="Normal 6 4 2 2 2 2 2" xfId="22041"/>
    <cellStyle name="Normal 6 4 2 2 2 3" xfId="22042"/>
    <cellStyle name="Normal 6 4 2 2 3" xfId="22043"/>
    <cellStyle name="Normal 6 4 2 2 3 2" xfId="22044"/>
    <cellStyle name="Normal 6 4 2 2 4" xfId="22045"/>
    <cellStyle name="Normal 6 4 2 3" xfId="22046"/>
    <cellStyle name="Normal 6 4 2 3 2" xfId="22047"/>
    <cellStyle name="Normal 6 4 2 3 2 2" xfId="22048"/>
    <cellStyle name="Normal 6 4 2 3 3" xfId="22049"/>
    <cellStyle name="Normal 6 4 2 4" xfId="22050"/>
    <cellStyle name="Normal 6 4 2 4 2" xfId="22051"/>
    <cellStyle name="Normal 6 4 2 5" xfId="22052"/>
    <cellStyle name="Normal 6 4 3" xfId="22053"/>
    <cellStyle name="Normal 6 4 3 2" xfId="22054"/>
    <cellStyle name="Normal 6 4 3 2 2" xfId="22055"/>
    <cellStyle name="Normal 6 4 3 2 2 2" xfId="22056"/>
    <cellStyle name="Normal 6 4 3 2 2 2 2" xfId="22057"/>
    <cellStyle name="Normal 6 4 3 2 2 3" xfId="22058"/>
    <cellStyle name="Normal 6 4 3 2 3" xfId="22059"/>
    <cellStyle name="Normal 6 4 3 2 3 2" xfId="22060"/>
    <cellStyle name="Normal 6 4 3 2 4" xfId="22061"/>
    <cellStyle name="Normal 6 4 3 3" xfId="22062"/>
    <cellStyle name="Normal 6 4 3 3 2" xfId="22063"/>
    <cellStyle name="Normal 6 4 3 3 2 2" xfId="22064"/>
    <cellStyle name="Normal 6 4 3 3 3" xfId="22065"/>
    <cellStyle name="Normal 6 4 3 4" xfId="22066"/>
    <cellStyle name="Normal 6 4 3 4 2" xfId="22067"/>
    <cellStyle name="Normal 6 4 3 5" xfId="22068"/>
    <cellStyle name="Normal 6 4 4" xfId="22069"/>
    <cellStyle name="Normal 6 4 4 2" xfId="22070"/>
    <cellStyle name="Normal 6 4 4 2 2" xfId="22071"/>
    <cellStyle name="Normal 6 4 4 2 2 2" xfId="22072"/>
    <cellStyle name="Normal 6 4 4 2 2 2 2" xfId="22073"/>
    <cellStyle name="Normal 6 4 4 2 2 3" xfId="22074"/>
    <cellStyle name="Normal 6 4 4 2 3" xfId="22075"/>
    <cellStyle name="Normal 6 4 4 2 3 2" xfId="22076"/>
    <cellStyle name="Normal 6 4 4 2 4" xfId="22077"/>
    <cellStyle name="Normal 6 4 4 3" xfId="22078"/>
    <cellStyle name="Normal 6 4 4 3 2" xfId="22079"/>
    <cellStyle name="Normal 6 4 4 3 2 2" xfId="22080"/>
    <cellStyle name="Normal 6 4 4 3 3" xfId="22081"/>
    <cellStyle name="Normal 6 4 4 4" xfId="22082"/>
    <cellStyle name="Normal 6 4 4 4 2" xfId="22083"/>
    <cellStyle name="Normal 6 4 4 5" xfId="22084"/>
    <cellStyle name="Normal 6 4 5" xfId="22085"/>
    <cellStyle name="Normal 6 4 5 2" xfId="22086"/>
    <cellStyle name="Normal 6 4 5 2 2" xfId="22087"/>
    <cellStyle name="Normal 6 4 5 2 2 2" xfId="22088"/>
    <cellStyle name="Normal 6 4 5 2 3" xfId="22089"/>
    <cellStyle name="Normal 6 4 5 3" xfId="22090"/>
    <cellStyle name="Normal 6 4 5 3 2" xfId="22091"/>
    <cellStyle name="Normal 6 4 5 4" xfId="22092"/>
    <cellStyle name="Normal 6 4 6" xfId="22093"/>
    <cellStyle name="Normal 6 4 6 2" xfId="22094"/>
    <cellStyle name="Normal 6 4 6 2 2" xfId="22095"/>
    <cellStyle name="Normal 6 4 6 3" xfId="22096"/>
    <cellStyle name="Normal 6 4 7" xfId="22097"/>
    <cellStyle name="Normal 6 4 7 2" xfId="22098"/>
    <cellStyle name="Normal 6 4 8" xfId="22099"/>
    <cellStyle name="Normal 6 5" xfId="22100"/>
    <cellStyle name="Normal 6 5 2" xfId="22101"/>
    <cellStyle name="Normal 6 5 2 2" xfId="22102"/>
    <cellStyle name="Normal 6 5 2 2 2" xfId="22103"/>
    <cellStyle name="Normal 6 5 2 2 2 2" xfId="22104"/>
    <cellStyle name="Normal 6 5 2 2 2 2 2" xfId="22105"/>
    <cellStyle name="Normal 6 5 2 2 2 3" xfId="22106"/>
    <cellStyle name="Normal 6 5 2 2 3" xfId="22107"/>
    <cellStyle name="Normal 6 5 2 2 3 2" xfId="22108"/>
    <cellStyle name="Normal 6 5 2 2 4" xfId="22109"/>
    <cellStyle name="Normal 6 5 2 3" xfId="22110"/>
    <cellStyle name="Normal 6 5 2 3 2" xfId="22111"/>
    <cellStyle name="Normal 6 5 2 3 2 2" xfId="22112"/>
    <cellStyle name="Normal 6 5 2 3 3" xfId="22113"/>
    <cellStyle name="Normal 6 5 2 4" xfId="22114"/>
    <cellStyle name="Normal 6 5 2 4 2" xfId="22115"/>
    <cellStyle name="Normal 6 5 2 5" xfId="22116"/>
    <cellStyle name="Normal 6 5 3" xfId="22117"/>
    <cellStyle name="Normal 6 5 3 2" xfId="22118"/>
    <cellStyle name="Normal 6 5 3 2 2" xfId="22119"/>
    <cellStyle name="Normal 6 5 3 2 2 2" xfId="22120"/>
    <cellStyle name="Normal 6 5 3 2 2 2 2" xfId="22121"/>
    <cellStyle name="Normal 6 5 3 2 2 3" xfId="22122"/>
    <cellStyle name="Normal 6 5 3 2 3" xfId="22123"/>
    <cellStyle name="Normal 6 5 3 2 3 2" xfId="22124"/>
    <cellStyle name="Normal 6 5 3 2 4" xfId="22125"/>
    <cellStyle name="Normal 6 5 3 3" xfId="22126"/>
    <cellStyle name="Normal 6 5 3 3 2" xfId="22127"/>
    <cellStyle name="Normal 6 5 3 3 2 2" xfId="22128"/>
    <cellStyle name="Normal 6 5 3 3 3" xfId="22129"/>
    <cellStyle name="Normal 6 5 3 4" xfId="22130"/>
    <cellStyle name="Normal 6 5 3 4 2" xfId="22131"/>
    <cellStyle name="Normal 6 5 3 5" xfId="22132"/>
    <cellStyle name="Normal 6 5 4" xfId="22133"/>
    <cellStyle name="Normal 6 5 4 2" xfId="22134"/>
    <cellStyle name="Normal 6 5 4 2 2" xfId="22135"/>
    <cellStyle name="Normal 6 5 4 2 2 2" xfId="22136"/>
    <cellStyle name="Normal 6 5 4 2 2 2 2" xfId="22137"/>
    <cellStyle name="Normal 6 5 4 2 2 3" xfId="22138"/>
    <cellStyle name="Normal 6 5 4 2 3" xfId="22139"/>
    <cellStyle name="Normal 6 5 4 2 3 2" xfId="22140"/>
    <cellStyle name="Normal 6 5 4 2 4" xfId="22141"/>
    <cellStyle name="Normal 6 5 4 3" xfId="22142"/>
    <cellStyle name="Normal 6 5 4 3 2" xfId="22143"/>
    <cellStyle name="Normal 6 5 4 3 2 2" xfId="22144"/>
    <cellStyle name="Normal 6 5 4 3 3" xfId="22145"/>
    <cellStyle name="Normal 6 5 4 4" xfId="22146"/>
    <cellStyle name="Normal 6 5 4 4 2" xfId="22147"/>
    <cellStyle name="Normal 6 5 4 5" xfId="22148"/>
    <cellStyle name="Normal 6 5 5" xfId="22149"/>
    <cellStyle name="Normal 6 5 5 2" xfId="22150"/>
    <cellStyle name="Normal 6 5 5 2 2" xfId="22151"/>
    <cellStyle name="Normal 6 5 5 2 2 2" xfId="22152"/>
    <cellStyle name="Normal 6 5 5 2 3" xfId="22153"/>
    <cellStyle name="Normal 6 5 5 3" xfId="22154"/>
    <cellStyle name="Normal 6 5 5 3 2" xfId="22155"/>
    <cellStyle name="Normal 6 5 5 4" xfId="22156"/>
    <cellStyle name="Normal 6 5 6" xfId="22157"/>
    <cellStyle name="Normal 6 5 6 2" xfId="22158"/>
    <cellStyle name="Normal 6 5 6 2 2" xfId="22159"/>
    <cellStyle name="Normal 6 5 6 3" xfId="22160"/>
    <cellStyle name="Normal 6 5 7" xfId="22161"/>
    <cellStyle name="Normal 6 5 7 2" xfId="22162"/>
    <cellStyle name="Normal 6 5 8" xfId="22163"/>
    <cellStyle name="Normal 6 6" xfId="22164"/>
    <cellStyle name="Normal 6 6 2" xfId="22165"/>
    <cellStyle name="Normal 6 6 2 2" xfId="22166"/>
    <cellStyle name="Normal 6 6 2 2 2" xfId="22167"/>
    <cellStyle name="Normal 6 6 2 2 2 2" xfId="22168"/>
    <cellStyle name="Normal 6 6 2 2 2 2 2" xfId="22169"/>
    <cellStyle name="Normal 6 6 2 2 2 3" xfId="22170"/>
    <cellStyle name="Normal 6 6 2 2 3" xfId="22171"/>
    <cellStyle name="Normal 6 6 2 2 3 2" xfId="22172"/>
    <cellStyle name="Normal 6 6 2 2 4" xfId="22173"/>
    <cellStyle name="Normal 6 6 2 3" xfId="22174"/>
    <cellStyle name="Normal 6 6 2 3 2" xfId="22175"/>
    <cellStyle name="Normal 6 6 2 3 2 2" xfId="22176"/>
    <cellStyle name="Normal 6 6 2 3 3" xfId="22177"/>
    <cellStyle name="Normal 6 6 2 4" xfId="22178"/>
    <cellStyle name="Normal 6 6 2 4 2" xfId="22179"/>
    <cellStyle name="Normal 6 6 2 5" xfId="22180"/>
    <cellStyle name="Normal 6 6 3" xfId="22181"/>
    <cellStyle name="Normal 6 6 3 2" xfId="22182"/>
    <cellStyle name="Normal 6 6 3 2 2" xfId="22183"/>
    <cellStyle name="Normal 6 6 3 2 2 2" xfId="22184"/>
    <cellStyle name="Normal 6 6 3 2 2 2 2" xfId="22185"/>
    <cellStyle name="Normal 6 6 3 2 2 3" xfId="22186"/>
    <cellStyle name="Normal 6 6 3 2 3" xfId="22187"/>
    <cellStyle name="Normal 6 6 3 2 3 2" xfId="22188"/>
    <cellStyle name="Normal 6 6 3 2 4" xfId="22189"/>
    <cellStyle name="Normal 6 6 3 3" xfId="22190"/>
    <cellStyle name="Normal 6 6 3 3 2" xfId="22191"/>
    <cellStyle name="Normal 6 6 3 3 2 2" xfId="22192"/>
    <cellStyle name="Normal 6 6 3 3 3" xfId="22193"/>
    <cellStyle name="Normal 6 6 3 4" xfId="22194"/>
    <cellStyle name="Normal 6 6 3 4 2" xfId="22195"/>
    <cellStyle name="Normal 6 6 3 5" xfId="22196"/>
    <cellStyle name="Normal 6 6 4" xfId="22197"/>
    <cellStyle name="Normal 6 6 4 2" xfId="22198"/>
    <cellStyle name="Normal 6 6 4 2 2" xfId="22199"/>
    <cellStyle name="Normal 6 6 4 2 2 2" xfId="22200"/>
    <cellStyle name="Normal 6 6 4 2 2 2 2" xfId="22201"/>
    <cellStyle name="Normal 6 6 4 2 2 3" xfId="22202"/>
    <cellStyle name="Normal 6 6 4 2 3" xfId="22203"/>
    <cellStyle name="Normal 6 6 4 2 3 2" xfId="22204"/>
    <cellStyle name="Normal 6 6 4 2 4" xfId="22205"/>
    <cellStyle name="Normal 6 6 4 3" xfId="22206"/>
    <cellStyle name="Normal 6 6 4 3 2" xfId="22207"/>
    <cellStyle name="Normal 6 6 4 3 2 2" xfId="22208"/>
    <cellStyle name="Normal 6 6 4 3 3" xfId="22209"/>
    <cellStyle name="Normal 6 6 4 4" xfId="22210"/>
    <cellStyle name="Normal 6 6 4 4 2" xfId="22211"/>
    <cellStyle name="Normal 6 6 4 5" xfId="22212"/>
    <cellStyle name="Normal 6 6 5" xfId="22213"/>
    <cellStyle name="Normal 6 6 5 2" xfId="22214"/>
    <cellStyle name="Normal 6 6 5 2 2" xfId="22215"/>
    <cellStyle name="Normal 6 6 5 2 2 2" xfId="22216"/>
    <cellStyle name="Normal 6 6 5 2 3" xfId="22217"/>
    <cellStyle name="Normal 6 6 5 3" xfId="22218"/>
    <cellStyle name="Normal 6 6 5 3 2" xfId="22219"/>
    <cellStyle name="Normal 6 6 5 4" xfId="22220"/>
    <cellStyle name="Normal 6 6 6" xfId="22221"/>
    <cellStyle name="Normal 6 6 6 2" xfId="22222"/>
    <cellStyle name="Normal 6 6 6 2 2" xfId="22223"/>
    <cellStyle name="Normal 6 6 6 3" xfId="22224"/>
    <cellStyle name="Normal 6 6 7" xfId="22225"/>
    <cellStyle name="Normal 6 6 7 2" xfId="22226"/>
    <cellStyle name="Normal 6 6 8" xfId="22227"/>
    <cellStyle name="Normal 6 7" xfId="22228"/>
    <cellStyle name="Normal 6 7 2" xfId="22229"/>
    <cellStyle name="Normal 6 7 2 2" xfId="22230"/>
    <cellStyle name="Normal 6 7 2 2 2" xfId="22231"/>
    <cellStyle name="Normal 6 7 2 2 2 2" xfId="22232"/>
    <cellStyle name="Normal 6 7 2 2 3" xfId="22233"/>
    <cellStyle name="Normal 6 7 2 3" xfId="22234"/>
    <cellStyle name="Normal 6 7 2 3 2" xfId="22235"/>
    <cellStyle name="Normal 6 7 2 4" xfId="22236"/>
    <cellStyle name="Normal 6 7 3" xfId="22237"/>
    <cellStyle name="Normal 6 7 3 2" xfId="22238"/>
    <cellStyle name="Normal 6 7 3 2 2" xfId="22239"/>
    <cellStyle name="Normal 6 7 3 3" xfId="22240"/>
    <cellStyle name="Normal 6 7 4" xfId="22241"/>
    <cellStyle name="Normal 6 7 4 2" xfId="22242"/>
    <cellStyle name="Normal 6 7 5" xfId="22243"/>
    <cellStyle name="Normal 6 8" xfId="22244"/>
    <cellStyle name="Normal 6 8 2" xfId="22245"/>
    <cellStyle name="Normal 6 8 2 2" xfId="22246"/>
    <cellStyle name="Normal 6 8 2 2 2" xfId="22247"/>
    <cellStyle name="Normal 6 8 2 2 2 2" xfId="22248"/>
    <cellStyle name="Normal 6 8 2 2 3" xfId="22249"/>
    <cellStyle name="Normal 6 8 2 3" xfId="22250"/>
    <cellStyle name="Normal 6 8 2 3 2" xfId="22251"/>
    <cellStyle name="Normal 6 8 2 4" xfId="22252"/>
    <cellStyle name="Normal 6 8 3" xfId="22253"/>
    <cellStyle name="Normal 6 8 3 2" xfId="22254"/>
    <cellStyle name="Normal 6 8 3 2 2" xfId="22255"/>
    <cellStyle name="Normal 6 8 3 3" xfId="22256"/>
    <cellStyle name="Normal 6 8 4" xfId="22257"/>
    <cellStyle name="Normal 6 8 4 2" xfId="22258"/>
    <cellStyle name="Normal 6 8 5" xfId="22259"/>
    <cellStyle name="Normal 6 9" xfId="22260"/>
    <cellStyle name="Normal 6 9 2" xfId="22261"/>
    <cellStyle name="Normal 6 9 2 2" xfId="22262"/>
    <cellStyle name="Normal 6 9 2 2 2" xfId="22263"/>
    <cellStyle name="Normal 6 9 2 2 2 2" xfId="22264"/>
    <cellStyle name="Normal 6 9 2 2 3" xfId="22265"/>
    <cellStyle name="Normal 6 9 2 3" xfId="22266"/>
    <cellStyle name="Normal 6 9 2 3 2" xfId="22267"/>
    <cellStyle name="Normal 6 9 2 4" xfId="22268"/>
    <cellStyle name="Normal 6 9 3" xfId="22269"/>
    <cellStyle name="Normal 6 9 3 2" xfId="22270"/>
    <cellStyle name="Normal 6 9 3 2 2" xfId="22271"/>
    <cellStyle name="Normal 6 9 3 3" xfId="22272"/>
    <cellStyle name="Normal 6 9 4" xfId="22273"/>
    <cellStyle name="Normal 6 9 4 2" xfId="22274"/>
    <cellStyle name="Normal 6 9 5" xfId="22275"/>
    <cellStyle name="Normal 6_Cancelled Shares - ESO &amp; DRCT" xfId="22276"/>
    <cellStyle name="Normal 60" xfId="22277"/>
    <cellStyle name="Normal 60 2" xfId="22278"/>
    <cellStyle name="Normal 60 2 2" xfId="22279"/>
    <cellStyle name="Normal 60 3" xfId="22280"/>
    <cellStyle name="Normal 60 3 2" xfId="22281"/>
    <cellStyle name="Normal 60 4" xfId="22282"/>
    <cellStyle name="Normal 60 4 2" xfId="22283"/>
    <cellStyle name="Normal 60 5" xfId="22284"/>
    <cellStyle name="Normal 60_Expired Option Payouts w Detail" xfId="22285"/>
    <cellStyle name="Normal 61" xfId="22286"/>
    <cellStyle name="Normal 62" xfId="22287"/>
    <cellStyle name="Normal 62 2" xfId="22288"/>
    <cellStyle name="Normal 62 2 2" xfId="22289"/>
    <cellStyle name="Normal 62 3" xfId="22290"/>
    <cellStyle name="Normal 62 3 2" xfId="22291"/>
    <cellStyle name="Normal 62 4" xfId="22292"/>
    <cellStyle name="Normal 62 4 2" xfId="22293"/>
    <cellStyle name="Normal 62 5" xfId="22294"/>
    <cellStyle name="Normal 62_Expired Option Payouts w Detail" xfId="22295"/>
    <cellStyle name="Normal 63" xfId="22296"/>
    <cellStyle name="Normal 64" xfId="22297"/>
    <cellStyle name="Normal 65" xfId="22298"/>
    <cellStyle name="Normal 65 2" xfId="22299"/>
    <cellStyle name="Normal 65 2 2" xfId="22300"/>
    <cellStyle name="Normal 65 3" xfId="22301"/>
    <cellStyle name="Normal 65 3 2" xfId="22302"/>
    <cellStyle name="Normal 65 4" xfId="22303"/>
    <cellStyle name="Normal 65 4 2" xfId="22304"/>
    <cellStyle name="Normal 65 5" xfId="22305"/>
    <cellStyle name="Normal 65_Expired Option Payouts w Detail" xfId="22306"/>
    <cellStyle name="Normal 66" xfId="22307"/>
    <cellStyle name="Normal 66 2" xfId="22308"/>
    <cellStyle name="Normal 66 2 2" xfId="22309"/>
    <cellStyle name="Normal 66 3" xfId="22310"/>
    <cellStyle name="Normal 66 3 2" xfId="22311"/>
    <cellStyle name="Normal 66 4" xfId="22312"/>
    <cellStyle name="Normal 66 4 2" xfId="22313"/>
    <cellStyle name="Normal 66 5" xfId="22314"/>
    <cellStyle name="Normal 66_Expired Option Payouts w Detail" xfId="22315"/>
    <cellStyle name="Normal 67" xfId="22316"/>
    <cellStyle name="Normal 68" xfId="22317"/>
    <cellStyle name="Normal 68 2" xfId="22318"/>
    <cellStyle name="Normal 68 2 2" xfId="22319"/>
    <cellStyle name="Normal 68 3" xfId="22320"/>
    <cellStyle name="Normal 68 3 2" xfId="22321"/>
    <cellStyle name="Normal 68 4" xfId="22322"/>
    <cellStyle name="Normal 68 4 2" xfId="22323"/>
    <cellStyle name="Normal 68 5" xfId="22324"/>
    <cellStyle name="Normal 68_Expired Option Payouts w Detail" xfId="22325"/>
    <cellStyle name="Normal 69" xfId="22326"/>
    <cellStyle name="Normal 7" xfId="22327"/>
    <cellStyle name="Normal 7 10" xfId="22328"/>
    <cellStyle name="Normal 7 10 2" xfId="22329"/>
    <cellStyle name="Normal 7 10 2 2" xfId="22330"/>
    <cellStyle name="Normal 7 10 2 2 2" xfId="22331"/>
    <cellStyle name="Normal 7 10 2 2 2 2" xfId="22332"/>
    <cellStyle name="Normal 7 10 2 2 3" xfId="22333"/>
    <cellStyle name="Normal 7 10 2 3" xfId="22334"/>
    <cellStyle name="Normal 7 10 2 3 2" xfId="22335"/>
    <cellStyle name="Normal 7 10 2 4" xfId="22336"/>
    <cellStyle name="Normal 7 10 3" xfId="22337"/>
    <cellStyle name="Normal 7 10 3 2" xfId="22338"/>
    <cellStyle name="Normal 7 10 3 2 2" xfId="22339"/>
    <cellStyle name="Normal 7 10 3 3" xfId="22340"/>
    <cellStyle name="Normal 7 10 4" xfId="22341"/>
    <cellStyle name="Normal 7 10 4 2" xfId="22342"/>
    <cellStyle name="Normal 7 10 5" xfId="22343"/>
    <cellStyle name="Normal 7 11" xfId="22344"/>
    <cellStyle name="Normal 7 11 2" xfId="22345"/>
    <cellStyle name="Normal 7 11 2 2" xfId="22346"/>
    <cellStyle name="Normal 7 11 2 2 2" xfId="22347"/>
    <cellStyle name="Normal 7 11 2 2 2 2" xfId="22348"/>
    <cellStyle name="Normal 7 11 2 2 3" xfId="22349"/>
    <cellStyle name="Normal 7 11 2 3" xfId="22350"/>
    <cellStyle name="Normal 7 11 2 3 2" xfId="22351"/>
    <cellStyle name="Normal 7 11 2 4" xfId="22352"/>
    <cellStyle name="Normal 7 11 3" xfId="22353"/>
    <cellStyle name="Normal 7 11 3 2" xfId="22354"/>
    <cellStyle name="Normal 7 11 3 2 2" xfId="22355"/>
    <cellStyle name="Normal 7 11 3 3" xfId="22356"/>
    <cellStyle name="Normal 7 11 4" xfId="22357"/>
    <cellStyle name="Normal 7 11 4 2" xfId="22358"/>
    <cellStyle name="Normal 7 11 5" xfId="22359"/>
    <cellStyle name="Normal 7 12" xfId="22360"/>
    <cellStyle name="Normal 7 12 2" xfId="22361"/>
    <cellStyle name="Normal 7 12 2 2" xfId="22362"/>
    <cellStyle name="Normal 7 12 2 2 2" xfId="22363"/>
    <cellStyle name="Normal 7 12 2 3" xfId="22364"/>
    <cellStyle name="Normal 7 12 3" xfId="22365"/>
    <cellStyle name="Normal 7 12 3 2" xfId="22366"/>
    <cellStyle name="Normal 7 12 4" xfId="22367"/>
    <cellStyle name="Normal 7 13" xfId="22368"/>
    <cellStyle name="Normal 7 13 2" xfId="22369"/>
    <cellStyle name="Normal 7 13 2 2" xfId="22370"/>
    <cellStyle name="Normal 7 13 3" xfId="22371"/>
    <cellStyle name="Normal 7 14" xfId="22372"/>
    <cellStyle name="Normal 7 14 2" xfId="22373"/>
    <cellStyle name="Normal 7 15" xfId="22374"/>
    <cellStyle name="Normal 7 15 2" xfId="22375"/>
    <cellStyle name="Normal 7 16" xfId="22376"/>
    <cellStyle name="Normal 7 2" xfId="22377"/>
    <cellStyle name="Normal 7 2 10" xfId="22378"/>
    <cellStyle name="Normal 7 2 10 2" xfId="22379"/>
    <cellStyle name="Normal 7 2 10 2 2" xfId="22380"/>
    <cellStyle name="Normal 7 2 10 2 2 2" xfId="22381"/>
    <cellStyle name="Normal 7 2 10 2 3" xfId="22382"/>
    <cellStyle name="Normal 7 2 10 3" xfId="22383"/>
    <cellStyle name="Normal 7 2 10 3 2" xfId="22384"/>
    <cellStyle name="Normal 7 2 10 4" xfId="22385"/>
    <cellStyle name="Normal 7 2 11" xfId="22386"/>
    <cellStyle name="Normal 7 2 11 2" xfId="22387"/>
    <cellStyle name="Normal 7 2 11 2 2" xfId="22388"/>
    <cellStyle name="Normal 7 2 11 3" xfId="22389"/>
    <cellStyle name="Normal 7 2 12" xfId="22390"/>
    <cellStyle name="Normal 7 2 12 2" xfId="22391"/>
    <cellStyle name="Normal 7 2 13" xfId="22392"/>
    <cellStyle name="Normal 7 2 2" xfId="22393"/>
    <cellStyle name="Normal 7 2 2 10" xfId="22394"/>
    <cellStyle name="Normal 7 2 2 10 2" xfId="22395"/>
    <cellStyle name="Normal 7 2 2 10 2 2" xfId="22396"/>
    <cellStyle name="Normal 7 2 2 10 3" xfId="22397"/>
    <cellStyle name="Normal 7 2 2 11" xfId="22398"/>
    <cellStyle name="Normal 7 2 2 11 2" xfId="22399"/>
    <cellStyle name="Normal 7 2 2 12" xfId="22400"/>
    <cellStyle name="Normal 7 2 2 2" xfId="22401"/>
    <cellStyle name="Normal 7 2 2 2 2" xfId="22402"/>
    <cellStyle name="Normal 7 2 2 2 2 2" xfId="22403"/>
    <cellStyle name="Normal 7 2 2 2 2 2 2" xfId="22404"/>
    <cellStyle name="Normal 7 2 2 2 2 2 2 2" xfId="22405"/>
    <cellStyle name="Normal 7 2 2 2 2 2 2 2 2" xfId="22406"/>
    <cellStyle name="Normal 7 2 2 2 2 2 2 3" xfId="22407"/>
    <cellStyle name="Normal 7 2 2 2 2 2 3" xfId="22408"/>
    <cellStyle name="Normal 7 2 2 2 2 2 3 2" xfId="22409"/>
    <cellStyle name="Normal 7 2 2 2 2 2 4" xfId="22410"/>
    <cellStyle name="Normal 7 2 2 2 2 3" xfId="22411"/>
    <cellStyle name="Normal 7 2 2 2 2 3 2" xfId="22412"/>
    <cellStyle name="Normal 7 2 2 2 2 3 2 2" xfId="22413"/>
    <cellStyle name="Normal 7 2 2 2 2 3 3" xfId="22414"/>
    <cellStyle name="Normal 7 2 2 2 2 4" xfId="22415"/>
    <cellStyle name="Normal 7 2 2 2 2 4 2" xfId="22416"/>
    <cellStyle name="Normal 7 2 2 2 2 5" xfId="22417"/>
    <cellStyle name="Normal 7 2 2 2 3" xfId="22418"/>
    <cellStyle name="Normal 7 2 2 2 3 2" xfId="22419"/>
    <cellStyle name="Normal 7 2 2 2 3 2 2" xfId="22420"/>
    <cellStyle name="Normal 7 2 2 2 3 2 2 2" xfId="22421"/>
    <cellStyle name="Normal 7 2 2 2 3 2 2 2 2" xfId="22422"/>
    <cellStyle name="Normal 7 2 2 2 3 2 2 3" xfId="22423"/>
    <cellStyle name="Normal 7 2 2 2 3 2 3" xfId="22424"/>
    <cellStyle name="Normal 7 2 2 2 3 2 3 2" xfId="22425"/>
    <cellStyle name="Normal 7 2 2 2 3 2 4" xfId="22426"/>
    <cellStyle name="Normal 7 2 2 2 3 3" xfId="22427"/>
    <cellStyle name="Normal 7 2 2 2 3 3 2" xfId="22428"/>
    <cellStyle name="Normal 7 2 2 2 3 3 2 2" xfId="22429"/>
    <cellStyle name="Normal 7 2 2 2 3 3 3" xfId="22430"/>
    <cellStyle name="Normal 7 2 2 2 3 4" xfId="22431"/>
    <cellStyle name="Normal 7 2 2 2 3 4 2" xfId="22432"/>
    <cellStyle name="Normal 7 2 2 2 3 5" xfId="22433"/>
    <cellStyle name="Normal 7 2 2 2 4" xfId="22434"/>
    <cellStyle name="Normal 7 2 2 2 4 2" xfId="22435"/>
    <cellStyle name="Normal 7 2 2 2 4 2 2" xfId="22436"/>
    <cellStyle name="Normal 7 2 2 2 4 2 2 2" xfId="22437"/>
    <cellStyle name="Normal 7 2 2 2 4 2 2 2 2" xfId="22438"/>
    <cellStyle name="Normal 7 2 2 2 4 2 2 3" xfId="22439"/>
    <cellStyle name="Normal 7 2 2 2 4 2 3" xfId="22440"/>
    <cellStyle name="Normal 7 2 2 2 4 2 3 2" xfId="22441"/>
    <cellStyle name="Normal 7 2 2 2 4 2 4" xfId="22442"/>
    <cellStyle name="Normal 7 2 2 2 4 3" xfId="22443"/>
    <cellStyle name="Normal 7 2 2 2 4 3 2" xfId="22444"/>
    <cellStyle name="Normal 7 2 2 2 4 3 2 2" xfId="22445"/>
    <cellStyle name="Normal 7 2 2 2 4 3 3" xfId="22446"/>
    <cellStyle name="Normal 7 2 2 2 4 4" xfId="22447"/>
    <cellStyle name="Normal 7 2 2 2 4 4 2" xfId="22448"/>
    <cellStyle name="Normal 7 2 2 2 4 5" xfId="22449"/>
    <cellStyle name="Normal 7 2 2 2 5" xfId="22450"/>
    <cellStyle name="Normal 7 2 2 2 5 2" xfId="22451"/>
    <cellStyle name="Normal 7 2 2 2 5 2 2" xfId="22452"/>
    <cellStyle name="Normal 7 2 2 2 5 2 2 2" xfId="22453"/>
    <cellStyle name="Normal 7 2 2 2 5 2 3" xfId="22454"/>
    <cellStyle name="Normal 7 2 2 2 5 3" xfId="22455"/>
    <cellStyle name="Normal 7 2 2 2 5 3 2" xfId="22456"/>
    <cellStyle name="Normal 7 2 2 2 5 4" xfId="22457"/>
    <cellStyle name="Normal 7 2 2 2 6" xfId="22458"/>
    <cellStyle name="Normal 7 2 2 2 6 2" xfId="22459"/>
    <cellStyle name="Normal 7 2 2 2 6 2 2" xfId="22460"/>
    <cellStyle name="Normal 7 2 2 2 6 3" xfId="22461"/>
    <cellStyle name="Normal 7 2 2 2 7" xfId="22462"/>
    <cellStyle name="Normal 7 2 2 2 7 2" xfId="22463"/>
    <cellStyle name="Normal 7 2 2 2 8" xfId="22464"/>
    <cellStyle name="Normal 7 2 2 3" xfId="22465"/>
    <cellStyle name="Normal 7 2 2 3 2" xfId="22466"/>
    <cellStyle name="Normal 7 2 2 3 2 2" xfId="22467"/>
    <cellStyle name="Normal 7 2 2 3 2 2 2" xfId="22468"/>
    <cellStyle name="Normal 7 2 2 3 2 2 2 2" xfId="22469"/>
    <cellStyle name="Normal 7 2 2 3 2 2 2 2 2" xfId="22470"/>
    <cellStyle name="Normal 7 2 2 3 2 2 2 3" xfId="22471"/>
    <cellStyle name="Normal 7 2 2 3 2 2 3" xfId="22472"/>
    <cellStyle name="Normal 7 2 2 3 2 2 3 2" xfId="22473"/>
    <cellStyle name="Normal 7 2 2 3 2 2 4" xfId="22474"/>
    <cellStyle name="Normal 7 2 2 3 2 3" xfId="22475"/>
    <cellStyle name="Normal 7 2 2 3 2 3 2" xfId="22476"/>
    <cellStyle name="Normal 7 2 2 3 2 3 2 2" xfId="22477"/>
    <cellStyle name="Normal 7 2 2 3 2 3 3" xfId="22478"/>
    <cellStyle name="Normal 7 2 2 3 2 4" xfId="22479"/>
    <cellStyle name="Normal 7 2 2 3 2 4 2" xfId="22480"/>
    <cellStyle name="Normal 7 2 2 3 2 5" xfId="22481"/>
    <cellStyle name="Normal 7 2 2 3 3" xfId="22482"/>
    <cellStyle name="Normal 7 2 2 3 3 2" xfId="22483"/>
    <cellStyle name="Normal 7 2 2 3 3 2 2" xfId="22484"/>
    <cellStyle name="Normal 7 2 2 3 3 2 2 2" xfId="22485"/>
    <cellStyle name="Normal 7 2 2 3 3 2 2 2 2" xfId="22486"/>
    <cellStyle name="Normal 7 2 2 3 3 2 2 3" xfId="22487"/>
    <cellStyle name="Normal 7 2 2 3 3 2 3" xfId="22488"/>
    <cellStyle name="Normal 7 2 2 3 3 2 3 2" xfId="22489"/>
    <cellStyle name="Normal 7 2 2 3 3 2 4" xfId="22490"/>
    <cellStyle name="Normal 7 2 2 3 3 3" xfId="22491"/>
    <cellStyle name="Normal 7 2 2 3 3 3 2" xfId="22492"/>
    <cellStyle name="Normal 7 2 2 3 3 3 2 2" xfId="22493"/>
    <cellStyle name="Normal 7 2 2 3 3 3 3" xfId="22494"/>
    <cellStyle name="Normal 7 2 2 3 3 4" xfId="22495"/>
    <cellStyle name="Normal 7 2 2 3 3 4 2" xfId="22496"/>
    <cellStyle name="Normal 7 2 2 3 3 5" xfId="22497"/>
    <cellStyle name="Normal 7 2 2 3 4" xfId="22498"/>
    <cellStyle name="Normal 7 2 2 3 4 2" xfId="22499"/>
    <cellStyle name="Normal 7 2 2 3 4 2 2" xfId="22500"/>
    <cellStyle name="Normal 7 2 2 3 4 2 2 2" xfId="22501"/>
    <cellStyle name="Normal 7 2 2 3 4 2 2 2 2" xfId="22502"/>
    <cellStyle name="Normal 7 2 2 3 4 2 2 3" xfId="22503"/>
    <cellStyle name="Normal 7 2 2 3 4 2 3" xfId="22504"/>
    <cellStyle name="Normal 7 2 2 3 4 2 3 2" xfId="22505"/>
    <cellStyle name="Normal 7 2 2 3 4 2 4" xfId="22506"/>
    <cellStyle name="Normal 7 2 2 3 4 3" xfId="22507"/>
    <cellStyle name="Normal 7 2 2 3 4 3 2" xfId="22508"/>
    <cellStyle name="Normal 7 2 2 3 4 3 2 2" xfId="22509"/>
    <cellStyle name="Normal 7 2 2 3 4 3 3" xfId="22510"/>
    <cellStyle name="Normal 7 2 2 3 4 4" xfId="22511"/>
    <cellStyle name="Normal 7 2 2 3 4 4 2" xfId="22512"/>
    <cellStyle name="Normal 7 2 2 3 4 5" xfId="22513"/>
    <cellStyle name="Normal 7 2 2 3 5" xfId="22514"/>
    <cellStyle name="Normal 7 2 2 3 5 2" xfId="22515"/>
    <cellStyle name="Normal 7 2 2 3 5 2 2" xfId="22516"/>
    <cellStyle name="Normal 7 2 2 3 5 2 2 2" xfId="22517"/>
    <cellStyle name="Normal 7 2 2 3 5 2 3" xfId="22518"/>
    <cellStyle name="Normal 7 2 2 3 5 3" xfId="22519"/>
    <cellStyle name="Normal 7 2 2 3 5 3 2" xfId="22520"/>
    <cellStyle name="Normal 7 2 2 3 5 4" xfId="22521"/>
    <cellStyle name="Normal 7 2 2 3 6" xfId="22522"/>
    <cellStyle name="Normal 7 2 2 3 6 2" xfId="22523"/>
    <cellStyle name="Normal 7 2 2 3 6 2 2" xfId="22524"/>
    <cellStyle name="Normal 7 2 2 3 6 3" xfId="22525"/>
    <cellStyle name="Normal 7 2 2 3 7" xfId="22526"/>
    <cellStyle name="Normal 7 2 2 3 7 2" xfId="22527"/>
    <cellStyle name="Normal 7 2 2 3 8" xfId="22528"/>
    <cellStyle name="Normal 7 2 2 4" xfId="22529"/>
    <cellStyle name="Normal 7 2 2 4 2" xfId="22530"/>
    <cellStyle name="Normal 7 2 2 4 2 2" xfId="22531"/>
    <cellStyle name="Normal 7 2 2 4 2 2 2" xfId="22532"/>
    <cellStyle name="Normal 7 2 2 4 2 2 2 2" xfId="22533"/>
    <cellStyle name="Normal 7 2 2 4 2 2 2 2 2" xfId="22534"/>
    <cellStyle name="Normal 7 2 2 4 2 2 2 3" xfId="22535"/>
    <cellStyle name="Normal 7 2 2 4 2 2 3" xfId="22536"/>
    <cellStyle name="Normal 7 2 2 4 2 2 3 2" xfId="22537"/>
    <cellStyle name="Normal 7 2 2 4 2 2 4" xfId="22538"/>
    <cellStyle name="Normal 7 2 2 4 2 3" xfId="22539"/>
    <cellStyle name="Normal 7 2 2 4 2 3 2" xfId="22540"/>
    <cellStyle name="Normal 7 2 2 4 2 3 2 2" xfId="22541"/>
    <cellStyle name="Normal 7 2 2 4 2 3 3" xfId="22542"/>
    <cellStyle name="Normal 7 2 2 4 2 4" xfId="22543"/>
    <cellStyle name="Normal 7 2 2 4 2 4 2" xfId="22544"/>
    <cellStyle name="Normal 7 2 2 4 2 5" xfId="22545"/>
    <cellStyle name="Normal 7 2 2 4 3" xfId="22546"/>
    <cellStyle name="Normal 7 2 2 4 3 2" xfId="22547"/>
    <cellStyle name="Normal 7 2 2 4 3 2 2" xfId="22548"/>
    <cellStyle name="Normal 7 2 2 4 3 2 2 2" xfId="22549"/>
    <cellStyle name="Normal 7 2 2 4 3 2 2 2 2" xfId="22550"/>
    <cellStyle name="Normal 7 2 2 4 3 2 2 3" xfId="22551"/>
    <cellStyle name="Normal 7 2 2 4 3 2 3" xfId="22552"/>
    <cellStyle name="Normal 7 2 2 4 3 2 3 2" xfId="22553"/>
    <cellStyle name="Normal 7 2 2 4 3 2 4" xfId="22554"/>
    <cellStyle name="Normal 7 2 2 4 3 3" xfId="22555"/>
    <cellStyle name="Normal 7 2 2 4 3 3 2" xfId="22556"/>
    <cellStyle name="Normal 7 2 2 4 3 3 2 2" xfId="22557"/>
    <cellStyle name="Normal 7 2 2 4 3 3 3" xfId="22558"/>
    <cellStyle name="Normal 7 2 2 4 3 4" xfId="22559"/>
    <cellStyle name="Normal 7 2 2 4 3 4 2" xfId="22560"/>
    <cellStyle name="Normal 7 2 2 4 3 5" xfId="22561"/>
    <cellStyle name="Normal 7 2 2 4 4" xfId="22562"/>
    <cellStyle name="Normal 7 2 2 4 4 2" xfId="22563"/>
    <cellStyle name="Normal 7 2 2 4 4 2 2" xfId="22564"/>
    <cellStyle name="Normal 7 2 2 4 4 2 2 2" xfId="22565"/>
    <cellStyle name="Normal 7 2 2 4 4 2 2 2 2" xfId="22566"/>
    <cellStyle name="Normal 7 2 2 4 4 2 2 3" xfId="22567"/>
    <cellStyle name="Normal 7 2 2 4 4 2 3" xfId="22568"/>
    <cellStyle name="Normal 7 2 2 4 4 2 3 2" xfId="22569"/>
    <cellStyle name="Normal 7 2 2 4 4 2 4" xfId="22570"/>
    <cellStyle name="Normal 7 2 2 4 4 3" xfId="22571"/>
    <cellStyle name="Normal 7 2 2 4 4 3 2" xfId="22572"/>
    <cellStyle name="Normal 7 2 2 4 4 3 2 2" xfId="22573"/>
    <cellStyle name="Normal 7 2 2 4 4 3 3" xfId="22574"/>
    <cellStyle name="Normal 7 2 2 4 4 4" xfId="22575"/>
    <cellStyle name="Normal 7 2 2 4 4 4 2" xfId="22576"/>
    <cellStyle name="Normal 7 2 2 4 4 5" xfId="22577"/>
    <cellStyle name="Normal 7 2 2 4 5" xfId="22578"/>
    <cellStyle name="Normal 7 2 2 4 5 2" xfId="22579"/>
    <cellStyle name="Normal 7 2 2 4 5 2 2" xfId="22580"/>
    <cellStyle name="Normal 7 2 2 4 5 2 2 2" xfId="22581"/>
    <cellStyle name="Normal 7 2 2 4 5 2 3" xfId="22582"/>
    <cellStyle name="Normal 7 2 2 4 5 3" xfId="22583"/>
    <cellStyle name="Normal 7 2 2 4 5 3 2" xfId="22584"/>
    <cellStyle name="Normal 7 2 2 4 5 4" xfId="22585"/>
    <cellStyle name="Normal 7 2 2 4 6" xfId="22586"/>
    <cellStyle name="Normal 7 2 2 4 6 2" xfId="22587"/>
    <cellStyle name="Normal 7 2 2 4 6 2 2" xfId="22588"/>
    <cellStyle name="Normal 7 2 2 4 6 3" xfId="22589"/>
    <cellStyle name="Normal 7 2 2 4 7" xfId="22590"/>
    <cellStyle name="Normal 7 2 2 4 7 2" xfId="22591"/>
    <cellStyle name="Normal 7 2 2 4 8" xfId="22592"/>
    <cellStyle name="Normal 7 2 2 5" xfId="22593"/>
    <cellStyle name="Normal 7 2 2 5 2" xfId="22594"/>
    <cellStyle name="Normal 7 2 2 5 2 2" xfId="22595"/>
    <cellStyle name="Normal 7 2 2 5 2 2 2" xfId="22596"/>
    <cellStyle name="Normal 7 2 2 5 2 2 2 2" xfId="22597"/>
    <cellStyle name="Normal 7 2 2 5 2 2 2 2 2" xfId="22598"/>
    <cellStyle name="Normal 7 2 2 5 2 2 2 3" xfId="22599"/>
    <cellStyle name="Normal 7 2 2 5 2 2 3" xfId="22600"/>
    <cellStyle name="Normal 7 2 2 5 2 2 3 2" xfId="22601"/>
    <cellStyle name="Normal 7 2 2 5 2 2 4" xfId="22602"/>
    <cellStyle name="Normal 7 2 2 5 2 3" xfId="22603"/>
    <cellStyle name="Normal 7 2 2 5 2 3 2" xfId="22604"/>
    <cellStyle name="Normal 7 2 2 5 2 3 2 2" xfId="22605"/>
    <cellStyle name="Normal 7 2 2 5 2 3 3" xfId="22606"/>
    <cellStyle name="Normal 7 2 2 5 2 4" xfId="22607"/>
    <cellStyle name="Normal 7 2 2 5 2 4 2" xfId="22608"/>
    <cellStyle name="Normal 7 2 2 5 2 5" xfId="22609"/>
    <cellStyle name="Normal 7 2 2 5 3" xfId="22610"/>
    <cellStyle name="Normal 7 2 2 5 3 2" xfId="22611"/>
    <cellStyle name="Normal 7 2 2 5 3 2 2" xfId="22612"/>
    <cellStyle name="Normal 7 2 2 5 3 2 2 2" xfId="22613"/>
    <cellStyle name="Normal 7 2 2 5 3 2 2 2 2" xfId="22614"/>
    <cellStyle name="Normal 7 2 2 5 3 2 2 3" xfId="22615"/>
    <cellStyle name="Normal 7 2 2 5 3 2 3" xfId="22616"/>
    <cellStyle name="Normal 7 2 2 5 3 2 3 2" xfId="22617"/>
    <cellStyle name="Normal 7 2 2 5 3 2 4" xfId="22618"/>
    <cellStyle name="Normal 7 2 2 5 3 3" xfId="22619"/>
    <cellStyle name="Normal 7 2 2 5 3 3 2" xfId="22620"/>
    <cellStyle name="Normal 7 2 2 5 3 3 2 2" xfId="22621"/>
    <cellStyle name="Normal 7 2 2 5 3 3 3" xfId="22622"/>
    <cellStyle name="Normal 7 2 2 5 3 4" xfId="22623"/>
    <cellStyle name="Normal 7 2 2 5 3 4 2" xfId="22624"/>
    <cellStyle name="Normal 7 2 2 5 3 5" xfId="22625"/>
    <cellStyle name="Normal 7 2 2 5 4" xfId="22626"/>
    <cellStyle name="Normal 7 2 2 5 4 2" xfId="22627"/>
    <cellStyle name="Normal 7 2 2 5 4 2 2" xfId="22628"/>
    <cellStyle name="Normal 7 2 2 5 4 2 2 2" xfId="22629"/>
    <cellStyle name="Normal 7 2 2 5 4 2 2 2 2" xfId="22630"/>
    <cellStyle name="Normal 7 2 2 5 4 2 2 3" xfId="22631"/>
    <cellStyle name="Normal 7 2 2 5 4 2 3" xfId="22632"/>
    <cellStyle name="Normal 7 2 2 5 4 2 3 2" xfId="22633"/>
    <cellStyle name="Normal 7 2 2 5 4 2 4" xfId="22634"/>
    <cellStyle name="Normal 7 2 2 5 4 3" xfId="22635"/>
    <cellStyle name="Normal 7 2 2 5 4 3 2" xfId="22636"/>
    <cellStyle name="Normal 7 2 2 5 4 3 2 2" xfId="22637"/>
    <cellStyle name="Normal 7 2 2 5 4 3 3" xfId="22638"/>
    <cellStyle name="Normal 7 2 2 5 4 4" xfId="22639"/>
    <cellStyle name="Normal 7 2 2 5 4 4 2" xfId="22640"/>
    <cellStyle name="Normal 7 2 2 5 4 5" xfId="22641"/>
    <cellStyle name="Normal 7 2 2 5 5" xfId="22642"/>
    <cellStyle name="Normal 7 2 2 5 5 2" xfId="22643"/>
    <cellStyle name="Normal 7 2 2 5 5 2 2" xfId="22644"/>
    <cellStyle name="Normal 7 2 2 5 5 2 2 2" xfId="22645"/>
    <cellStyle name="Normal 7 2 2 5 5 2 3" xfId="22646"/>
    <cellStyle name="Normal 7 2 2 5 5 3" xfId="22647"/>
    <cellStyle name="Normal 7 2 2 5 5 3 2" xfId="22648"/>
    <cellStyle name="Normal 7 2 2 5 5 4" xfId="22649"/>
    <cellStyle name="Normal 7 2 2 5 6" xfId="22650"/>
    <cellStyle name="Normal 7 2 2 5 6 2" xfId="22651"/>
    <cellStyle name="Normal 7 2 2 5 6 2 2" xfId="22652"/>
    <cellStyle name="Normal 7 2 2 5 6 3" xfId="22653"/>
    <cellStyle name="Normal 7 2 2 5 7" xfId="22654"/>
    <cellStyle name="Normal 7 2 2 5 7 2" xfId="22655"/>
    <cellStyle name="Normal 7 2 2 5 8" xfId="22656"/>
    <cellStyle name="Normal 7 2 2 6" xfId="22657"/>
    <cellStyle name="Normal 7 2 2 6 2" xfId="22658"/>
    <cellStyle name="Normal 7 2 2 6 2 2" xfId="22659"/>
    <cellStyle name="Normal 7 2 2 6 2 2 2" xfId="22660"/>
    <cellStyle name="Normal 7 2 2 6 2 2 2 2" xfId="22661"/>
    <cellStyle name="Normal 7 2 2 6 2 2 3" xfId="22662"/>
    <cellStyle name="Normal 7 2 2 6 2 3" xfId="22663"/>
    <cellStyle name="Normal 7 2 2 6 2 3 2" xfId="22664"/>
    <cellStyle name="Normal 7 2 2 6 2 4" xfId="22665"/>
    <cellStyle name="Normal 7 2 2 6 3" xfId="22666"/>
    <cellStyle name="Normal 7 2 2 6 3 2" xfId="22667"/>
    <cellStyle name="Normal 7 2 2 6 3 2 2" xfId="22668"/>
    <cellStyle name="Normal 7 2 2 6 3 3" xfId="22669"/>
    <cellStyle name="Normal 7 2 2 6 4" xfId="22670"/>
    <cellStyle name="Normal 7 2 2 6 4 2" xfId="22671"/>
    <cellStyle name="Normal 7 2 2 6 5" xfId="22672"/>
    <cellStyle name="Normal 7 2 2 7" xfId="22673"/>
    <cellStyle name="Normal 7 2 2 7 2" xfId="22674"/>
    <cellStyle name="Normal 7 2 2 7 2 2" xfId="22675"/>
    <cellStyle name="Normal 7 2 2 7 2 2 2" xfId="22676"/>
    <cellStyle name="Normal 7 2 2 7 2 2 2 2" xfId="22677"/>
    <cellStyle name="Normal 7 2 2 7 2 2 3" xfId="22678"/>
    <cellStyle name="Normal 7 2 2 7 2 3" xfId="22679"/>
    <cellStyle name="Normal 7 2 2 7 2 3 2" xfId="22680"/>
    <cellStyle name="Normal 7 2 2 7 2 4" xfId="22681"/>
    <cellStyle name="Normal 7 2 2 7 3" xfId="22682"/>
    <cellStyle name="Normal 7 2 2 7 3 2" xfId="22683"/>
    <cellStyle name="Normal 7 2 2 7 3 2 2" xfId="22684"/>
    <cellStyle name="Normal 7 2 2 7 3 3" xfId="22685"/>
    <cellStyle name="Normal 7 2 2 7 4" xfId="22686"/>
    <cellStyle name="Normal 7 2 2 7 4 2" xfId="22687"/>
    <cellStyle name="Normal 7 2 2 7 5" xfId="22688"/>
    <cellStyle name="Normal 7 2 2 8" xfId="22689"/>
    <cellStyle name="Normal 7 2 2 8 2" xfId="22690"/>
    <cellStyle name="Normal 7 2 2 8 2 2" xfId="22691"/>
    <cellStyle name="Normal 7 2 2 8 2 2 2" xfId="22692"/>
    <cellStyle name="Normal 7 2 2 8 2 2 2 2" xfId="22693"/>
    <cellStyle name="Normal 7 2 2 8 2 2 3" xfId="22694"/>
    <cellStyle name="Normal 7 2 2 8 2 3" xfId="22695"/>
    <cellStyle name="Normal 7 2 2 8 2 3 2" xfId="22696"/>
    <cellStyle name="Normal 7 2 2 8 2 4" xfId="22697"/>
    <cellStyle name="Normal 7 2 2 8 3" xfId="22698"/>
    <cellStyle name="Normal 7 2 2 8 3 2" xfId="22699"/>
    <cellStyle name="Normal 7 2 2 8 3 2 2" xfId="22700"/>
    <cellStyle name="Normal 7 2 2 8 3 3" xfId="22701"/>
    <cellStyle name="Normal 7 2 2 8 4" xfId="22702"/>
    <cellStyle name="Normal 7 2 2 8 4 2" xfId="22703"/>
    <cellStyle name="Normal 7 2 2 8 5" xfId="22704"/>
    <cellStyle name="Normal 7 2 2 9" xfId="22705"/>
    <cellStyle name="Normal 7 2 2 9 2" xfId="22706"/>
    <cellStyle name="Normal 7 2 2 9 2 2" xfId="22707"/>
    <cellStyle name="Normal 7 2 2 9 2 2 2" xfId="22708"/>
    <cellStyle name="Normal 7 2 2 9 2 3" xfId="22709"/>
    <cellStyle name="Normal 7 2 2 9 3" xfId="22710"/>
    <cellStyle name="Normal 7 2 2 9 3 2" xfId="22711"/>
    <cellStyle name="Normal 7 2 2 9 4" xfId="22712"/>
    <cellStyle name="Normal 7 2 3" xfId="22713"/>
    <cellStyle name="Normal 7 2 3 2" xfId="22714"/>
    <cellStyle name="Normal 7 2 3 2 2" xfId="22715"/>
    <cellStyle name="Normal 7 2 3 2 2 2" xfId="22716"/>
    <cellStyle name="Normal 7 2 3 2 2 2 2" xfId="22717"/>
    <cellStyle name="Normal 7 2 3 2 2 2 2 2" xfId="22718"/>
    <cellStyle name="Normal 7 2 3 2 2 2 3" xfId="22719"/>
    <cellStyle name="Normal 7 2 3 2 2 3" xfId="22720"/>
    <cellStyle name="Normal 7 2 3 2 2 3 2" xfId="22721"/>
    <cellStyle name="Normal 7 2 3 2 2 4" xfId="22722"/>
    <cellStyle name="Normal 7 2 3 2 3" xfId="22723"/>
    <cellStyle name="Normal 7 2 3 2 3 2" xfId="22724"/>
    <cellStyle name="Normal 7 2 3 2 3 2 2" xfId="22725"/>
    <cellStyle name="Normal 7 2 3 2 3 3" xfId="22726"/>
    <cellStyle name="Normal 7 2 3 2 4" xfId="22727"/>
    <cellStyle name="Normal 7 2 3 2 4 2" xfId="22728"/>
    <cellStyle name="Normal 7 2 3 2 5" xfId="22729"/>
    <cellStyle name="Normal 7 2 3 3" xfId="22730"/>
    <cellStyle name="Normal 7 2 3 3 2" xfId="22731"/>
    <cellStyle name="Normal 7 2 3 3 2 2" xfId="22732"/>
    <cellStyle name="Normal 7 2 3 3 2 2 2" xfId="22733"/>
    <cellStyle name="Normal 7 2 3 3 2 2 2 2" xfId="22734"/>
    <cellStyle name="Normal 7 2 3 3 2 2 3" xfId="22735"/>
    <cellStyle name="Normal 7 2 3 3 2 3" xfId="22736"/>
    <cellStyle name="Normal 7 2 3 3 2 3 2" xfId="22737"/>
    <cellStyle name="Normal 7 2 3 3 2 4" xfId="22738"/>
    <cellStyle name="Normal 7 2 3 3 3" xfId="22739"/>
    <cellStyle name="Normal 7 2 3 3 3 2" xfId="22740"/>
    <cellStyle name="Normal 7 2 3 3 3 2 2" xfId="22741"/>
    <cellStyle name="Normal 7 2 3 3 3 3" xfId="22742"/>
    <cellStyle name="Normal 7 2 3 3 4" xfId="22743"/>
    <cellStyle name="Normal 7 2 3 3 4 2" xfId="22744"/>
    <cellStyle name="Normal 7 2 3 3 5" xfId="22745"/>
    <cellStyle name="Normal 7 2 3 4" xfId="22746"/>
    <cellStyle name="Normal 7 2 3 4 2" xfId="22747"/>
    <cellStyle name="Normal 7 2 3 4 2 2" xfId="22748"/>
    <cellStyle name="Normal 7 2 3 4 2 2 2" xfId="22749"/>
    <cellStyle name="Normal 7 2 3 4 2 2 2 2" xfId="22750"/>
    <cellStyle name="Normal 7 2 3 4 2 2 3" xfId="22751"/>
    <cellStyle name="Normal 7 2 3 4 2 3" xfId="22752"/>
    <cellStyle name="Normal 7 2 3 4 2 3 2" xfId="22753"/>
    <cellStyle name="Normal 7 2 3 4 2 4" xfId="22754"/>
    <cellStyle name="Normal 7 2 3 4 3" xfId="22755"/>
    <cellStyle name="Normal 7 2 3 4 3 2" xfId="22756"/>
    <cellStyle name="Normal 7 2 3 4 3 2 2" xfId="22757"/>
    <cellStyle name="Normal 7 2 3 4 3 3" xfId="22758"/>
    <cellStyle name="Normal 7 2 3 4 4" xfId="22759"/>
    <cellStyle name="Normal 7 2 3 4 4 2" xfId="22760"/>
    <cellStyle name="Normal 7 2 3 4 5" xfId="22761"/>
    <cellStyle name="Normal 7 2 3 5" xfId="22762"/>
    <cellStyle name="Normal 7 2 3 5 2" xfId="22763"/>
    <cellStyle name="Normal 7 2 3 5 2 2" xfId="22764"/>
    <cellStyle name="Normal 7 2 3 5 2 2 2" xfId="22765"/>
    <cellStyle name="Normal 7 2 3 5 2 3" xfId="22766"/>
    <cellStyle name="Normal 7 2 3 5 3" xfId="22767"/>
    <cellStyle name="Normal 7 2 3 5 3 2" xfId="22768"/>
    <cellStyle name="Normal 7 2 3 5 4" xfId="22769"/>
    <cellStyle name="Normal 7 2 3 6" xfId="22770"/>
    <cellStyle name="Normal 7 2 3 6 2" xfId="22771"/>
    <cellStyle name="Normal 7 2 3 6 2 2" xfId="22772"/>
    <cellStyle name="Normal 7 2 3 6 3" xfId="22773"/>
    <cellStyle name="Normal 7 2 3 7" xfId="22774"/>
    <cellStyle name="Normal 7 2 3 7 2" xfId="22775"/>
    <cellStyle name="Normal 7 2 3 8" xfId="22776"/>
    <cellStyle name="Normal 7 2 4" xfId="22777"/>
    <cellStyle name="Normal 7 2 4 2" xfId="22778"/>
    <cellStyle name="Normal 7 2 4 2 2" xfId="22779"/>
    <cellStyle name="Normal 7 2 4 2 2 2" xfId="22780"/>
    <cellStyle name="Normal 7 2 4 2 2 2 2" xfId="22781"/>
    <cellStyle name="Normal 7 2 4 2 2 2 2 2" xfId="22782"/>
    <cellStyle name="Normal 7 2 4 2 2 2 3" xfId="22783"/>
    <cellStyle name="Normal 7 2 4 2 2 3" xfId="22784"/>
    <cellStyle name="Normal 7 2 4 2 2 3 2" xfId="22785"/>
    <cellStyle name="Normal 7 2 4 2 2 4" xfId="22786"/>
    <cellStyle name="Normal 7 2 4 2 3" xfId="22787"/>
    <cellStyle name="Normal 7 2 4 2 3 2" xfId="22788"/>
    <cellStyle name="Normal 7 2 4 2 3 2 2" xfId="22789"/>
    <cellStyle name="Normal 7 2 4 2 3 3" xfId="22790"/>
    <cellStyle name="Normal 7 2 4 2 4" xfId="22791"/>
    <cellStyle name="Normal 7 2 4 2 4 2" xfId="22792"/>
    <cellStyle name="Normal 7 2 4 2 5" xfId="22793"/>
    <cellStyle name="Normal 7 2 4 3" xfId="22794"/>
    <cellStyle name="Normal 7 2 4 3 2" xfId="22795"/>
    <cellStyle name="Normal 7 2 4 3 2 2" xfId="22796"/>
    <cellStyle name="Normal 7 2 4 3 2 2 2" xfId="22797"/>
    <cellStyle name="Normal 7 2 4 3 2 2 2 2" xfId="22798"/>
    <cellStyle name="Normal 7 2 4 3 2 2 3" xfId="22799"/>
    <cellStyle name="Normal 7 2 4 3 2 3" xfId="22800"/>
    <cellStyle name="Normal 7 2 4 3 2 3 2" xfId="22801"/>
    <cellStyle name="Normal 7 2 4 3 2 4" xfId="22802"/>
    <cellStyle name="Normal 7 2 4 3 3" xfId="22803"/>
    <cellStyle name="Normal 7 2 4 3 3 2" xfId="22804"/>
    <cellStyle name="Normal 7 2 4 3 3 2 2" xfId="22805"/>
    <cellStyle name="Normal 7 2 4 3 3 3" xfId="22806"/>
    <cellStyle name="Normal 7 2 4 3 4" xfId="22807"/>
    <cellStyle name="Normal 7 2 4 3 4 2" xfId="22808"/>
    <cellStyle name="Normal 7 2 4 3 5" xfId="22809"/>
    <cellStyle name="Normal 7 2 4 4" xfId="22810"/>
    <cellStyle name="Normal 7 2 4 4 2" xfId="22811"/>
    <cellStyle name="Normal 7 2 4 4 2 2" xfId="22812"/>
    <cellStyle name="Normal 7 2 4 4 2 2 2" xfId="22813"/>
    <cellStyle name="Normal 7 2 4 4 2 2 2 2" xfId="22814"/>
    <cellStyle name="Normal 7 2 4 4 2 2 3" xfId="22815"/>
    <cellStyle name="Normal 7 2 4 4 2 3" xfId="22816"/>
    <cellStyle name="Normal 7 2 4 4 2 3 2" xfId="22817"/>
    <cellStyle name="Normal 7 2 4 4 2 4" xfId="22818"/>
    <cellStyle name="Normal 7 2 4 4 3" xfId="22819"/>
    <cellStyle name="Normal 7 2 4 4 3 2" xfId="22820"/>
    <cellStyle name="Normal 7 2 4 4 3 2 2" xfId="22821"/>
    <cellStyle name="Normal 7 2 4 4 3 3" xfId="22822"/>
    <cellStyle name="Normal 7 2 4 4 4" xfId="22823"/>
    <cellStyle name="Normal 7 2 4 4 4 2" xfId="22824"/>
    <cellStyle name="Normal 7 2 4 4 5" xfId="22825"/>
    <cellStyle name="Normal 7 2 4 5" xfId="22826"/>
    <cellStyle name="Normal 7 2 4 5 2" xfId="22827"/>
    <cellStyle name="Normal 7 2 4 5 2 2" xfId="22828"/>
    <cellStyle name="Normal 7 2 4 5 2 2 2" xfId="22829"/>
    <cellStyle name="Normal 7 2 4 5 2 3" xfId="22830"/>
    <cellStyle name="Normal 7 2 4 5 3" xfId="22831"/>
    <cellStyle name="Normal 7 2 4 5 3 2" xfId="22832"/>
    <cellStyle name="Normal 7 2 4 5 4" xfId="22833"/>
    <cellStyle name="Normal 7 2 4 6" xfId="22834"/>
    <cellStyle name="Normal 7 2 4 6 2" xfId="22835"/>
    <cellStyle name="Normal 7 2 4 6 2 2" xfId="22836"/>
    <cellStyle name="Normal 7 2 4 6 3" xfId="22837"/>
    <cellStyle name="Normal 7 2 4 7" xfId="22838"/>
    <cellStyle name="Normal 7 2 4 7 2" xfId="22839"/>
    <cellStyle name="Normal 7 2 4 8" xfId="22840"/>
    <cellStyle name="Normal 7 2 5" xfId="22841"/>
    <cellStyle name="Normal 7 2 5 2" xfId="22842"/>
    <cellStyle name="Normal 7 2 5 2 2" xfId="22843"/>
    <cellStyle name="Normal 7 2 5 2 2 2" xfId="22844"/>
    <cellStyle name="Normal 7 2 5 2 2 2 2" xfId="22845"/>
    <cellStyle name="Normal 7 2 5 2 2 2 2 2" xfId="22846"/>
    <cellStyle name="Normal 7 2 5 2 2 2 3" xfId="22847"/>
    <cellStyle name="Normal 7 2 5 2 2 3" xfId="22848"/>
    <cellStyle name="Normal 7 2 5 2 2 3 2" xfId="22849"/>
    <cellStyle name="Normal 7 2 5 2 2 4" xfId="22850"/>
    <cellStyle name="Normal 7 2 5 2 3" xfId="22851"/>
    <cellStyle name="Normal 7 2 5 2 3 2" xfId="22852"/>
    <cellStyle name="Normal 7 2 5 2 3 2 2" xfId="22853"/>
    <cellStyle name="Normal 7 2 5 2 3 3" xfId="22854"/>
    <cellStyle name="Normal 7 2 5 2 4" xfId="22855"/>
    <cellStyle name="Normal 7 2 5 2 4 2" xfId="22856"/>
    <cellStyle name="Normal 7 2 5 2 5" xfId="22857"/>
    <cellStyle name="Normal 7 2 5 3" xfId="22858"/>
    <cellStyle name="Normal 7 2 5 3 2" xfId="22859"/>
    <cellStyle name="Normal 7 2 5 3 2 2" xfId="22860"/>
    <cellStyle name="Normal 7 2 5 3 2 2 2" xfId="22861"/>
    <cellStyle name="Normal 7 2 5 3 2 2 2 2" xfId="22862"/>
    <cellStyle name="Normal 7 2 5 3 2 2 3" xfId="22863"/>
    <cellStyle name="Normal 7 2 5 3 2 3" xfId="22864"/>
    <cellStyle name="Normal 7 2 5 3 2 3 2" xfId="22865"/>
    <cellStyle name="Normal 7 2 5 3 2 4" xfId="22866"/>
    <cellStyle name="Normal 7 2 5 3 3" xfId="22867"/>
    <cellStyle name="Normal 7 2 5 3 3 2" xfId="22868"/>
    <cellStyle name="Normal 7 2 5 3 3 2 2" xfId="22869"/>
    <cellStyle name="Normal 7 2 5 3 3 3" xfId="22870"/>
    <cellStyle name="Normal 7 2 5 3 4" xfId="22871"/>
    <cellStyle name="Normal 7 2 5 3 4 2" xfId="22872"/>
    <cellStyle name="Normal 7 2 5 3 5" xfId="22873"/>
    <cellStyle name="Normal 7 2 5 4" xfId="22874"/>
    <cellStyle name="Normal 7 2 5 4 2" xfId="22875"/>
    <cellStyle name="Normal 7 2 5 4 2 2" xfId="22876"/>
    <cellStyle name="Normal 7 2 5 4 2 2 2" xfId="22877"/>
    <cellStyle name="Normal 7 2 5 4 2 2 2 2" xfId="22878"/>
    <cellStyle name="Normal 7 2 5 4 2 2 3" xfId="22879"/>
    <cellStyle name="Normal 7 2 5 4 2 3" xfId="22880"/>
    <cellStyle name="Normal 7 2 5 4 2 3 2" xfId="22881"/>
    <cellStyle name="Normal 7 2 5 4 2 4" xfId="22882"/>
    <cellStyle name="Normal 7 2 5 4 3" xfId="22883"/>
    <cellStyle name="Normal 7 2 5 4 3 2" xfId="22884"/>
    <cellStyle name="Normal 7 2 5 4 3 2 2" xfId="22885"/>
    <cellStyle name="Normal 7 2 5 4 3 3" xfId="22886"/>
    <cellStyle name="Normal 7 2 5 4 4" xfId="22887"/>
    <cellStyle name="Normal 7 2 5 4 4 2" xfId="22888"/>
    <cellStyle name="Normal 7 2 5 4 5" xfId="22889"/>
    <cellStyle name="Normal 7 2 5 5" xfId="22890"/>
    <cellStyle name="Normal 7 2 5 5 2" xfId="22891"/>
    <cellStyle name="Normal 7 2 5 5 2 2" xfId="22892"/>
    <cellStyle name="Normal 7 2 5 5 2 2 2" xfId="22893"/>
    <cellStyle name="Normal 7 2 5 5 2 3" xfId="22894"/>
    <cellStyle name="Normal 7 2 5 5 3" xfId="22895"/>
    <cellStyle name="Normal 7 2 5 5 3 2" xfId="22896"/>
    <cellStyle name="Normal 7 2 5 5 4" xfId="22897"/>
    <cellStyle name="Normal 7 2 5 6" xfId="22898"/>
    <cellStyle name="Normal 7 2 5 6 2" xfId="22899"/>
    <cellStyle name="Normal 7 2 5 6 2 2" xfId="22900"/>
    <cellStyle name="Normal 7 2 5 6 3" xfId="22901"/>
    <cellStyle name="Normal 7 2 5 7" xfId="22902"/>
    <cellStyle name="Normal 7 2 5 7 2" xfId="22903"/>
    <cellStyle name="Normal 7 2 5 8" xfId="22904"/>
    <cellStyle name="Normal 7 2 6" xfId="22905"/>
    <cellStyle name="Normal 7 2 6 2" xfId="22906"/>
    <cellStyle name="Normal 7 2 6 2 2" xfId="22907"/>
    <cellStyle name="Normal 7 2 6 2 2 2" xfId="22908"/>
    <cellStyle name="Normal 7 2 6 2 2 2 2" xfId="22909"/>
    <cellStyle name="Normal 7 2 6 2 2 2 2 2" xfId="22910"/>
    <cellStyle name="Normal 7 2 6 2 2 2 3" xfId="22911"/>
    <cellStyle name="Normal 7 2 6 2 2 3" xfId="22912"/>
    <cellStyle name="Normal 7 2 6 2 2 3 2" xfId="22913"/>
    <cellStyle name="Normal 7 2 6 2 2 4" xfId="22914"/>
    <cellStyle name="Normal 7 2 6 2 3" xfId="22915"/>
    <cellStyle name="Normal 7 2 6 2 3 2" xfId="22916"/>
    <cellStyle name="Normal 7 2 6 2 3 2 2" xfId="22917"/>
    <cellStyle name="Normal 7 2 6 2 3 3" xfId="22918"/>
    <cellStyle name="Normal 7 2 6 2 4" xfId="22919"/>
    <cellStyle name="Normal 7 2 6 2 4 2" xfId="22920"/>
    <cellStyle name="Normal 7 2 6 2 5" xfId="22921"/>
    <cellStyle name="Normal 7 2 6 3" xfId="22922"/>
    <cellStyle name="Normal 7 2 6 3 2" xfId="22923"/>
    <cellStyle name="Normal 7 2 6 3 2 2" xfId="22924"/>
    <cellStyle name="Normal 7 2 6 3 2 2 2" xfId="22925"/>
    <cellStyle name="Normal 7 2 6 3 2 2 2 2" xfId="22926"/>
    <cellStyle name="Normal 7 2 6 3 2 2 3" xfId="22927"/>
    <cellStyle name="Normal 7 2 6 3 2 3" xfId="22928"/>
    <cellStyle name="Normal 7 2 6 3 2 3 2" xfId="22929"/>
    <cellStyle name="Normal 7 2 6 3 2 4" xfId="22930"/>
    <cellStyle name="Normal 7 2 6 3 3" xfId="22931"/>
    <cellStyle name="Normal 7 2 6 3 3 2" xfId="22932"/>
    <cellStyle name="Normal 7 2 6 3 3 2 2" xfId="22933"/>
    <cellStyle name="Normal 7 2 6 3 3 3" xfId="22934"/>
    <cellStyle name="Normal 7 2 6 3 4" xfId="22935"/>
    <cellStyle name="Normal 7 2 6 3 4 2" xfId="22936"/>
    <cellStyle name="Normal 7 2 6 3 5" xfId="22937"/>
    <cellStyle name="Normal 7 2 6 4" xfId="22938"/>
    <cellStyle name="Normal 7 2 6 4 2" xfId="22939"/>
    <cellStyle name="Normal 7 2 6 4 2 2" xfId="22940"/>
    <cellStyle name="Normal 7 2 6 4 2 2 2" xfId="22941"/>
    <cellStyle name="Normal 7 2 6 4 2 2 2 2" xfId="22942"/>
    <cellStyle name="Normal 7 2 6 4 2 2 3" xfId="22943"/>
    <cellStyle name="Normal 7 2 6 4 2 3" xfId="22944"/>
    <cellStyle name="Normal 7 2 6 4 2 3 2" xfId="22945"/>
    <cellStyle name="Normal 7 2 6 4 2 4" xfId="22946"/>
    <cellStyle name="Normal 7 2 6 4 3" xfId="22947"/>
    <cellStyle name="Normal 7 2 6 4 3 2" xfId="22948"/>
    <cellStyle name="Normal 7 2 6 4 3 2 2" xfId="22949"/>
    <cellStyle name="Normal 7 2 6 4 3 3" xfId="22950"/>
    <cellStyle name="Normal 7 2 6 4 4" xfId="22951"/>
    <cellStyle name="Normal 7 2 6 4 4 2" xfId="22952"/>
    <cellStyle name="Normal 7 2 6 4 5" xfId="22953"/>
    <cellStyle name="Normal 7 2 6 5" xfId="22954"/>
    <cellStyle name="Normal 7 2 6 5 2" xfId="22955"/>
    <cellStyle name="Normal 7 2 6 5 2 2" xfId="22956"/>
    <cellStyle name="Normal 7 2 6 5 2 2 2" xfId="22957"/>
    <cellStyle name="Normal 7 2 6 5 2 3" xfId="22958"/>
    <cellStyle name="Normal 7 2 6 5 3" xfId="22959"/>
    <cellStyle name="Normal 7 2 6 5 3 2" xfId="22960"/>
    <cellStyle name="Normal 7 2 6 5 4" xfId="22961"/>
    <cellStyle name="Normal 7 2 6 6" xfId="22962"/>
    <cellStyle name="Normal 7 2 6 6 2" xfId="22963"/>
    <cellStyle name="Normal 7 2 6 6 2 2" xfId="22964"/>
    <cellStyle name="Normal 7 2 6 6 3" xfId="22965"/>
    <cellStyle name="Normal 7 2 6 7" xfId="22966"/>
    <cellStyle name="Normal 7 2 6 7 2" xfId="22967"/>
    <cellStyle name="Normal 7 2 6 8" xfId="22968"/>
    <cellStyle name="Normal 7 2 7" xfId="22969"/>
    <cellStyle name="Normal 7 2 7 2" xfId="22970"/>
    <cellStyle name="Normal 7 2 7 2 2" xfId="22971"/>
    <cellStyle name="Normal 7 2 7 2 2 2" xfId="22972"/>
    <cellStyle name="Normal 7 2 7 2 2 2 2" xfId="22973"/>
    <cellStyle name="Normal 7 2 7 2 2 3" xfId="22974"/>
    <cellStyle name="Normal 7 2 7 2 3" xfId="22975"/>
    <cellStyle name="Normal 7 2 7 2 3 2" xfId="22976"/>
    <cellStyle name="Normal 7 2 7 2 4" xfId="22977"/>
    <cellStyle name="Normal 7 2 7 3" xfId="22978"/>
    <cellStyle name="Normal 7 2 7 3 2" xfId="22979"/>
    <cellStyle name="Normal 7 2 7 3 2 2" xfId="22980"/>
    <cellStyle name="Normal 7 2 7 3 3" xfId="22981"/>
    <cellStyle name="Normal 7 2 7 4" xfId="22982"/>
    <cellStyle name="Normal 7 2 7 4 2" xfId="22983"/>
    <cellStyle name="Normal 7 2 7 5" xfId="22984"/>
    <cellStyle name="Normal 7 2 8" xfId="22985"/>
    <cellStyle name="Normal 7 2 8 2" xfId="22986"/>
    <cellStyle name="Normal 7 2 8 2 2" xfId="22987"/>
    <cellStyle name="Normal 7 2 8 2 2 2" xfId="22988"/>
    <cellStyle name="Normal 7 2 8 2 2 2 2" xfId="22989"/>
    <cellStyle name="Normal 7 2 8 2 2 3" xfId="22990"/>
    <cellStyle name="Normal 7 2 8 2 3" xfId="22991"/>
    <cellStyle name="Normal 7 2 8 2 3 2" xfId="22992"/>
    <cellStyle name="Normal 7 2 8 2 4" xfId="22993"/>
    <cellStyle name="Normal 7 2 8 3" xfId="22994"/>
    <cellStyle name="Normal 7 2 8 3 2" xfId="22995"/>
    <cellStyle name="Normal 7 2 8 3 2 2" xfId="22996"/>
    <cellStyle name="Normal 7 2 8 3 3" xfId="22997"/>
    <cellStyle name="Normal 7 2 8 4" xfId="22998"/>
    <cellStyle name="Normal 7 2 8 4 2" xfId="22999"/>
    <cellStyle name="Normal 7 2 8 5" xfId="23000"/>
    <cellStyle name="Normal 7 2 9" xfId="23001"/>
    <cellStyle name="Normal 7 2 9 2" xfId="23002"/>
    <cellStyle name="Normal 7 2 9 2 2" xfId="23003"/>
    <cellStyle name="Normal 7 2 9 2 2 2" xfId="23004"/>
    <cellStyle name="Normal 7 2 9 2 2 2 2" xfId="23005"/>
    <cellStyle name="Normal 7 2 9 2 2 3" xfId="23006"/>
    <cellStyle name="Normal 7 2 9 2 3" xfId="23007"/>
    <cellStyle name="Normal 7 2 9 2 3 2" xfId="23008"/>
    <cellStyle name="Normal 7 2 9 2 4" xfId="23009"/>
    <cellStyle name="Normal 7 2 9 3" xfId="23010"/>
    <cellStyle name="Normal 7 2 9 3 2" xfId="23011"/>
    <cellStyle name="Normal 7 2 9 3 2 2" xfId="23012"/>
    <cellStyle name="Normal 7 2 9 3 3" xfId="23013"/>
    <cellStyle name="Normal 7 2 9 4" xfId="23014"/>
    <cellStyle name="Normal 7 2 9 4 2" xfId="23015"/>
    <cellStyle name="Normal 7 2 9 5" xfId="23016"/>
    <cellStyle name="Normal 7 3" xfId="23017"/>
    <cellStyle name="Normal 7 3 10" xfId="23018"/>
    <cellStyle name="Normal 7 3 10 2" xfId="23019"/>
    <cellStyle name="Normal 7 3 10 2 2" xfId="23020"/>
    <cellStyle name="Normal 7 3 10 2 2 2" xfId="23021"/>
    <cellStyle name="Normal 7 3 10 2 3" xfId="23022"/>
    <cellStyle name="Normal 7 3 10 3" xfId="23023"/>
    <cellStyle name="Normal 7 3 10 3 2" xfId="23024"/>
    <cellStyle name="Normal 7 3 10 4" xfId="23025"/>
    <cellStyle name="Normal 7 3 11" xfId="23026"/>
    <cellStyle name="Normal 7 3 11 2" xfId="23027"/>
    <cellStyle name="Normal 7 3 11 2 2" xfId="23028"/>
    <cellStyle name="Normal 7 3 11 3" xfId="23029"/>
    <cellStyle name="Normal 7 3 12" xfId="23030"/>
    <cellStyle name="Normal 7 3 12 2" xfId="23031"/>
    <cellStyle name="Normal 7 3 13" xfId="23032"/>
    <cellStyle name="Normal 7 3 2" xfId="23033"/>
    <cellStyle name="Normal 7 3 2 10" xfId="23034"/>
    <cellStyle name="Normal 7 3 2 10 2" xfId="23035"/>
    <cellStyle name="Normal 7 3 2 10 2 2" xfId="23036"/>
    <cellStyle name="Normal 7 3 2 10 3" xfId="23037"/>
    <cellStyle name="Normal 7 3 2 11" xfId="23038"/>
    <cellStyle name="Normal 7 3 2 11 2" xfId="23039"/>
    <cellStyle name="Normal 7 3 2 12" xfId="23040"/>
    <cellStyle name="Normal 7 3 2 2" xfId="23041"/>
    <cellStyle name="Normal 7 3 2 2 2" xfId="23042"/>
    <cellStyle name="Normal 7 3 2 2 2 2" xfId="23043"/>
    <cellStyle name="Normal 7 3 2 2 2 2 2" xfId="23044"/>
    <cellStyle name="Normal 7 3 2 2 2 2 2 2" xfId="23045"/>
    <cellStyle name="Normal 7 3 2 2 2 2 2 2 2" xfId="23046"/>
    <cellStyle name="Normal 7 3 2 2 2 2 2 3" xfId="23047"/>
    <cellStyle name="Normal 7 3 2 2 2 2 3" xfId="23048"/>
    <cellStyle name="Normal 7 3 2 2 2 2 3 2" xfId="23049"/>
    <cellStyle name="Normal 7 3 2 2 2 2 4" xfId="23050"/>
    <cellStyle name="Normal 7 3 2 2 2 3" xfId="23051"/>
    <cellStyle name="Normal 7 3 2 2 2 3 2" xfId="23052"/>
    <cellStyle name="Normal 7 3 2 2 2 3 2 2" xfId="23053"/>
    <cellStyle name="Normal 7 3 2 2 2 3 3" xfId="23054"/>
    <cellStyle name="Normal 7 3 2 2 2 4" xfId="23055"/>
    <cellStyle name="Normal 7 3 2 2 2 4 2" xfId="23056"/>
    <cellStyle name="Normal 7 3 2 2 2 5" xfId="23057"/>
    <cellStyle name="Normal 7 3 2 2 3" xfId="23058"/>
    <cellStyle name="Normal 7 3 2 2 3 2" xfId="23059"/>
    <cellStyle name="Normal 7 3 2 2 3 2 2" xfId="23060"/>
    <cellStyle name="Normal 7 3 2 2 3 2 2 2" xfId="23061"/>
    <cellStyle name="Normal 7 3 2 2 3 2 2 2 2" xfId="23062"/>
    <cellStyle name="Normal 7 3 2 2 3 2 2 3" xfId="23063"/>
    <cellStyle name="Normal 7 3 2 2 3 2 3" xfId="23064"/>
    <cellStyle name="Normal 7 3 2 2 3 2 3 2" xfId="23065"/>
    <cellStyle name="Normal 7 3 2 2 3 2 4" xfId="23066"/>
    <cellStyle name="Normal 7 3 2 2 3 3" xfId="23067"/>
    <cellStyle name="Normal 7 3 2 2 3 3 2" xfId="23068"/>
    <cellStyle name="Normal 7 3 2 2 3 3 2 2" xfId="23069"/>
    <cellStyle name="Normal 7 3 2 2 3 3 3" xfId="23070"/>
    <cellStyle name="Normal 7 3 2 2 3 4" xfId="23071"/>
    <cellStyle name="Normal 7 3 2 2 3 4 2" xfId="23072"/>
    <cellStyle name="Normal 7 3 2 2 3 5" xfId="23073"/>
    <cellStyle name="Normal 7 3 2 2 4" xfId="23074"/>
    <cellStyle name="Normal 7 3 2 2 4 2" xfId="23075"/>
    <cellStyle name="Normal 7 3 2 2 4 2 2" xfId="23076"/>
    <cellStyle name="Normal 7 3 2 2 4 2 2 2" xfId="23077"/>
    <cellStyle name="Normal 7 3 2 2 4 2 2 2 2" xfId="23078"/>
    <cellStyle name="Normal 7 3 2 2 4 2 2 3" xfId="23079"/>
    <cellStyle name="Normal 7 3 2 2 4 2 3" xfId="23080"/>
    <cellStyle name="Normal 7 3 2 2 4 2 3 2" xfId="23081"/>
    <cellStyle name="Normal 7 3 2 2 4 2 4" xfId="23082"/>
    <cellStyle name="Normal 7 3 2 2 4 3" xfId="23083"/>
    <cellStyle name="Normal 7 3 2 2 4 3 2" xfId="23084"/>
    <cellStyle name="Normal 7 3 2 2 4 3 2 2" xfId="23085"/>
    <cellStyle name="Normal 7 3 2 2 4 3 3" xfId="23086"/>
    <cellStyle name="Normal 7 3 2 2 4 4" xfId="23087"/>
    <cellStyle name="Normal 7 3 2 2 4 4 2" xfId="23088"/>
    <cellStyle name="Normal 7 3 2 2 4 5" xfId="23089"/>
    <cellStyle name="Normal 7 3 2 2 5" xfId="23090"/>
    <cellStyle name="Normal 7 3 2 2 5 2" xfId="23091"/>
    <cellStyle name="Normal 7 3 2 2 5 2 2" xfId="23092"/>
    <cellStyle name="Normal 7 3 2 2 5 2 2 2" xfId="23093"/>
    <cellStyle name="Normal 7 3 2 2 5 2 3" xfId="23094"/>
    <cellStyle name="Normal 7 3 2 2 5 3" xfId="23095"/>
    <cellStyle name="Normal 7 3 2 2 5 3 2" xfId="23096"/>
    <cellStyle name="Normal 7 3 2 2 5 4" xfId="23097"/>
    <cellStyle name="Normal 7 3 2 2 6" xfId="23098"/>
    <cellStyle name="Normal 7 3 2 2 6 2" xfId="23099"/>
    <cellStyle name="Normal 7 3 2 2 6 2 2" xfId="23100"/>
    <cellStyle name="Normal 7 3 2 2 6 3" xfId="23101"/>
    <cellStyle name="Normal 7 3 2 2 7" xfId="23102"/>
    <cellStyle name="Normal 7 3 2 2 7 2" xfId="23103"/>
    <cellStyle name="Normal 7 3 2 2 8" xfId="23104"/>
    <cellStyle name="Normal 7 3 2 3" xfId="23105"/>
    <cellStyle name="Normal 7 3 2 3 2" xfId="23106"/>
    <cellStyle name="Normal 7 3 2 3 2 2" xfId="23107"/>
    <cellStyle name="Normal 7 3 2 3 2 2 2" xfId="23108"/>
    <cellStyle name="Normal 7 3 2 3 2 2 2 2" xfId="23109"/>
    <cellStyle name="Normal 7 3 2 3 2 2 2 2 2" xfId="23110"/>
    <cellStyle name="Normal 7 3 2 3 2 2 2 3" xfId="23111"/>
    <cellStyle name="Normal 7 3 2 3 2 2 3" xfId="23112"/>
    <cellStyle name="Normal 7 3 2 3 2 2 3 2" xfId="23113"/>
    <cellStyle name="Normal 7 3 2 3 2 2 4" xfId="23114"/>
    <cellStyle name="Normal 7 3 2 3 2 3" xfId="23115"/>
    <cellStyle name="Normal 7 3 2 3 2 3 2" xfId="23116"/>
    <cellStyle name="Normal 7 3 2 3 2 3 2 2" xfId="23117"/>
    <cellStyle name="Normal 7 3 2 3 2 3 3" xfId="23118"/>
    <cellStyle name="Normal 7 3 2 3 2 4" xfId="23119"/>
    <cellStyle name="Normal 7 3 2 3 2 4 2" xfId="23120"/>
    <cellStyle name="Normal 7 3 2 3 2 5" xfId="23121"/>
    <cellStyle name="Normal 7 3 2 3 3" xfId="23122"/>
    <cellStyle name="Normal 7 3 2 3 3 2" xfId="23123"/>
    <cellStyle name="Normal 7 3 2 3 3 2 2" xfId="23124"/>
    <cellStyle name="Normal 7 3 2 3 3 2 2 2" xfId="23125"/>
    <cellStyle name="Normal 7 3 2 3 3 2 2 2 2" xfId="23126"/>
    <cellStyle name="Normal 7 3 2 3 3 2 2 3" xfId="23127"/>
    <cellStyle name="Normal 7 3 2 3 3 2 3" xfId="23128"/>
    <cellStyle name="Normal 7 3 2 3 3 2 3 2" xfId="23129"/>
    <cellStyle name="Normal 7 3 2 3 3 2 4" xfId="23130"/>
    <cellStyle name="Normal 7 3 2 3 3 3" xfId="23131"/>
    <cellStyle name="Normal 7 3 2 3 3 3 2" xfId="23132"/>
    <cellStyle name="Normal 7 3 2 3 3 3 2 2" xfId="23133"/>
    <cellStyle name="Normal 7 3 2 3 3 3 3" xfId="23134"/>
    <cellStyle name="Normal 7 3 2 3 3 4" xfId="23135"/>
    <cellStyle name="Normal 7 3 2 3 3 4 2" xfId="23136"/>
    <cellStyle name="Normal 7 3 2 3 3 5" xfId="23137"/>
    <cellStyle name="Normal 7 3 2 3 4" xfId="23138"/>
    <cellStyle name="Normal 7 3 2 3 4 2" xfId="23139"/>
    <cellStyle name="Normal 7 3 2 3 4 2 2" xfId="23140"/>
    <cellStyle name="Normal 7 3 2 3 4 2 2 2" xfId="23141"/>
    <cellStyle name="Normal 7 3 2 3 4 2 2 2 2" xfId="23142"/>
    <cellStyle name="Normal 7 3 2 3 4 2 2 3" xfId="23143"/>
    <cellStyle name="Normal 7 3 2 3 4 2 3" xfId="23144"/>
    <cellStyle name="Normal 7 3 2 3 4 2 3 2" xfId="23145"/>
    <cellStyle name="Normal 7 3 2 3 4 2 4" xfId="23146"/>
    <cellStyle name="Normal 7 3 2 3 4 3" xfId="23147"/>
    <cellStyle name="Normal 7 3 2 3 4 3 2" xfId="23148"/>
    <cellStyle name="Normal 7 3 2 3 4 3 2 2" xfId="23149"/>
    <cellStyle name="Normal 7 3 2 3 4 3 3" xfId="23150"/>
    <cellStyle name="Normal 7 3 2 3 4 4" xfId="23151"/>
    <cellStyle name="Normal 7 3 2 3 4 4 2" xfId="23152"/>
    <cellStyle name="Normal 7 3 2 3 4 5" xfId="23153"/>
    <cellStyle name="Normal 7 3 2 3 5" xfId="23154"/>
    <cellStyle name="Normal 7 3 2 3 5 2" xfId="23155"/>
    <cellStyle name="Normal 7 3 2 3 5 2 2" xfId="23156"/>
    <cellStyle name="Normal 7 3 2 3 5 2 2 2" xfId="23157"/>
    <cellStyle name="Normal 7 3 2 3 5 2 3" xfId="23158"/>
    <cellStyle name="Normal 7 3 2 3 5 3" xfId="23159"/>
    <cellStyle name="Normal 7 3 2 3 5 3 2" xfId="23160"/>
    <cellStyle name="Normal 7 3 2 3 5 4" xfId="23161"/>
    <cellStyle name="Normal 7 3 2 3 6" xfId="23162"/>
    <cellStyle name="Normal 7 3 2 3 6 2" xfId="23163"/>
    <cellStyle name="Normal 7 3 2 3 6 2 2" xfId="23164"/>
    <cellStyle name="Normal 7 3 2 3 6 3" xfId="23165"/>
    <cellStyle name="Normal 7 3 2 3 7" xfId="23166"/>
    <cellStyle name="Normal 7 3 2 3 7 2" xfId="23167"/>
    <cellStyle name="Normal 7 3 2 3 8" xfId="23168"/>
    <cellStyle name="Normal 7 3 2 4" xfId="23169"/>
    <cellStyle name="Normal 7 3 2 4 2" xfId="23170"/>
    <cellStyle name="Normal 7 3 2 4 2 2" xfId="23171"/>
    <cellStyle name="Normal 7 3 2 4 2 2 2" xfId="23172"/>
    <cellStyle name="Normal 7 3 2 4 2 2 2 2" xfId="23173"/>
    <cellStyle name="Normal 7 3 2 4 2 2 2 2 2" xfId="23174"/>
    <cellStyle name="Normal 7 3 2 4 2 2 2 3" xfId="23175"/>
    <cellStyle name="Normal 7 3 2 4 2 2 3" xfId="23176"/>
    <cellStyle name="Normal 7 3 2 4 2 2 3 2" xfId="23177"/>
    <cellStyle name="Normal 7 3 2 4 2 2 4" xfId="23178"/>
    <cellStyle name="Normal 7 3 2 4 2 3" xfId="23179"/>
    <cellStyle name="Normal 7 3 2 4 2 3 2" xfId="23180"/>
    <cellStyle name="Normal 7 3 2 4 2 3 2 2" xfId="23181"/>
    <cellStyle name="Normal 7 3 2 4 2 3 3" xfId="23182"/>
    <cellStyle name="Normal 7 3 2 4 2 4" xfId="23183"/>
    <cellStyle name="Normal 7 3 2 4 2 4 2" xfId="23184"/>
    <cellStyle name="Normal 7 3 2 4 2 5" xfId="23185"/>
    <cellStyle name="Normal 7 3 2 4 3" xfId="23186"/>
    <cellStyle name="Normal 7 3 2 4 3 2" xfId="23187"/>
    <cellStyle name="Normal 7 3 2 4 3 2 2" xfId="23188"/>
    <cellStyle name="Normal 7 3 2 4 3 2 2 2" xfId="23189"/>
    <cellStyle name="Normal 7 3 2 4 3 2 2 2 2" xfId="23190"/>
    <cellStyle name="Normal 7 3 2 4 3 2 2 3" xfId="23191"/>
    <cellStyle name="Normal 7 3 2 4 3 2 3" xfId="23192"/>
    <cellStyle name="Normal 7 3 2 4 3 2 3 2" xfId="23193"/>
    <cellStyle name="Normal 7 3 2 4 3 2 4" xfId="23194"/>
    <cellStyle name="Normal 7 3 2 4 3 3" xfId="23195"/>
    <cellStyle name="Normal 7 3 2 4 3 3 2" xfId="23196"/>
    <cellStyle name="Normal 7 3 2 4 3 3 2 2" xfId="23197"/>
    <cellStyle name="Normal 7 3 2 4 3 3 3" xfId="23198"/>
    <cellStyle name="Normal 7 3 2 4 3 4" xfId="23199"/>
    <cellStyle name="Normal 7 3 2 4 3 4 2" xfId="23200"/>
    <cellStyle name="Normal 7 3 2 4 3 5" xfId="23201"/>
    <cellStyle name="Normal 7 3 2 4 4" xfId="23202"/>
    <cellStyle name="Normal 7 3 2 4 4 2" xfId="23203"/>
    <cellStyle name="Normal 7 3 2 4 4 2 2" xfId="23204"/>
    <cellStyle name="Normal 7 3 2 4 4 2 2 2" xfId="23205"/>
    <cellStyle name="Normal 7 3 2 4 4 2 2 2 2" xfId="23206"/>
    <cellStyle name="Normal 7 3 2 4 4 2 2 3" xfId="23207"/>
    <cellStyle name="Normal 7 3 2 4 4 2 3" xfId="23208"/>
    <cellStyle name="Normal 7 3 2 4 4 2 3 2" xfId="23209"/>
    <cellStyle name="Normal 7 3 2 4 4 2 4" xfId="23210"/>
    <cellStyle name="Normal 7 3 2 4 4 3" xfId="23211"/>
    <cellStyle name="Normal 7 3 2 4 4 3 2" xfId="23212"/>
    <cellStyle name="Normal 7 3 2 4 4 3 2 2" xfId="23213"/>
    <cellStyle name="Normal 7 3 2 4 4 3 3" xfId="23214"/>
    <cellStyle name="Normal 7 3 2 4 4 4" xfId="23215"/>
    <cellStyle name="Normal 7 3 2 4 4 4 2" xfId="23216"/>
    <cellStyle name="Normal 7 3 2 4 4 5" xfId="23217"/>
    <cellStyle name="Normal 7 3 2 4 5" xfId="23218"/>
    <cellStyle name="Normal 7 3 2 4 5 2" xfId="23219"/>
    <cellStyle name="Normal 7 3 2 4 5 2 2" xfId="23220"/>
    <cellStyle name="Normal 7 3 2 4 5 2 2 2" xfId="23221"/>
    <cellStyle name="Normal 7 3 2 4 5 2 3" xfId="23222"/>
    <cellStyle name="Normal 7 3 2 4 5 3" xfId="23223"/>
    <cellStyle name="Normal 7 3 2 4 5 3 2" xfId="23224"/>
    <cellStyle name="Normal 7 3 2 4 5 4" xfId="23225"/>
    <cellStyle name="Normal 7 3 2 4 6" xfId="23226"/>
    <cellStyle name="Normal 7 3 2 4 6 2" xfId="23227"/>
    <cellStyle name="Normal 7 3 2 4 6 2 2" xfId="23228"/>
    <cellStyle name="Normal 7 3 2 4 6 3" xfId="23229"/>
    <cellStyle name="Normal 7 3 2 4 7" xfId="23230"/>
    <cellStyle name="Normal 7 3 2 4 7 2" xfId="23231"/>
    <cellStyle name="Normal 7 3 2 4 8" xfId="23232"/>
    <cellStyle name="Normal 7 3 2 5" xfId="23233"/>
    <cellStyle name="Normal 7 3 2 5 2" xfId="23234"/>
    <cellStyle name="Normal 7 3 2 5 2 2" xfId="23235"/>
    <cellStyle name="Normal 7 3 2 5 2 2 2" xfId="23236"/>
    <cellStyle name="Normal 7 3 2 5 2 2 2 2" xfId="23237"/>
    <cellStyle name="Normal 7 3 2 5 2 2 2 2 2" xfId="23238"/>
    <cellStyle name="Normal 7 3 2 5 2 2 2 3" xfId="23239"/>
    <cellStyle name="Normal 7 3 2 5 2 2 3" xfId="23240"/>
    <cellStyle name="Normal 7 3 2 5 2 2 3 2" xfId="23241"/>
    <cellStyle name="Normal 7 3 2 5 2 2 4" xfId="23242"/>
    <cellStyle name="Normal 7 3 2 5 2 3" xfId="23243"/>
    <cellStyle name="Normal 7 3 2 5 2 3 2" xfId="23244"/>
    <cellStyle name="Normal 7 3 2 5 2 3 2 2" xfId="23245"/>
    <cellStyle name="Normal 7 3 2 5 2 3 3" xfId="23246"/>
    <cellStyle name="Normal 7 3 2 5 2 4" xfId="23247"/>
    <cellStyle name="Normal 7 3 2 5 2 4 2" xfId="23248"/>
    <cellStyle name="Normal 7 3 2 5 2 5" xfId="23249"/>
    <cellStyle name="Normal 7 3 2 5 3" xfId="23250"/>
    <cellStyle name="Normal 7 3 2 5 3 2" xfId="23251"/>
    <cellStyle name="Normal 7 3 2 5 3 2 2" xfId="23252"/>
    <cellStyle name="Normal 7 3 2 5 3 2 2 2" xfId="23253"/>
    <cellStyle name="Normal 7 3 2 5 3 2 2 2 2" xfId="23254"/>
    <cellStyle name="Normal 7 3 2 5 3 2 2 3" xfId="23255"/>
    <cellStyle name="Normal 7 3 2 5 3 2 3" xfId="23256"/>
    <cellStyle name="Normal 7 3 2 5 3 2 3 2" xfId="23257"/>
    <cellStyle name="Normal 7 3 2 5 3 2 4" xfId="23258"/>
    <cellStyle name="Normal 7 3 2 5 3 3" xfId="23259"/>
    <cellStyle name="Normal 7 3 2 5 3 3 2" xfId="23260"/>
    <cellStyle name="Normal 7 3 2 5 3 3 2 2" xfId="23261"/>
    <cellStyle name="Normal 7 3 2 5 3 3 3" xfId="23262"/>
    <cellStyle name="Normal 7 3 2 5 3 4" xfId="23263"/>
    <cellStyle name="Normal 7 3 2 5 3 4 2" xfId="23264"/>
    <cellStyle name="Normal 7 3 2 5 3 5" xfId="23265"/>
    <cellStyle name="Normal 7 3 2 5 4" xfId="23266"/>
    <cellStyle name="Normal 7 3 2 5 4 2" xfId="23267"/>
    <cellStyle name="Normal 7 3 2 5 4 2 2" xfId="23268"/>
    <cellStyle name="Normal 7 3 2 5 4 2 2 2" xfId="23269"/>
    <cellStyle name="Normal 7 3 2 5 4 2 2 2 2" xfId="23270"/>
    <cellStyle name="Normal 7 3 2 5 4 2 2 3" xfId="23271"/>
    <cellStyle name="Normal 7 3 2 5 4 2 3" xfId="23272"/>
    <cellStyle name="Normal 7 3 2 5 4 2 3 2" xfId="23273"/>
    <cellStyle name="Normal 7 3 2 5 4 2 4" xfId="23274"/>
    <cellStyle name="Normal 7 3 2 5 4 3" xfId="23275"/>
    <cellStyle name="Normal 7 3 2 5 4 3 2" xfId="23276"/>
    <cellStyle name="Normal 7 3 2 5 4 3 2 2" xfId="23277"/>
    <cellStyle name="Normal 7 3 2 5 4 3 3" xfId="23278"/>
    <cellStyle name="Normal 7 3 2 5 4 4" xfId="23279"/>
    <cellStyle name="Normal 7 3 2 5 4 4 2" xfId="23280"/>
    <cellStyle name="Normal 7 3 2 5 4 5" xfId="23281"/>
    <cellStyle name="Normal 7 3 2 5 5" xfId="23282"/>
    <cellStyle name="Normal 7 3 2 5 5 2" xfId="23283"/>
    <cellStyle name="Normal 7 3 2 5 5 2 2" xfId="23284"/>
    <cellStyle name="Normal 7 3 2 5 5 2 2 2" xfId="23285"/>
    <cellStyle name="Normal 7 3 2 5 5 2 3" xfId="23286"/>
    <cellStyle name="Normal 7 3 2 5 5 3" xfId="23287"/>
    <cellStyle name="Normal 7 3 2 5 5 3 2" xfId="23288"/>
    <cellStyle name="Normal 7 3 2 5 5 4" xfId="23289"/>
    <cellStyle name="Normal 7 3 2 5 6" xfId="23290"/>
    <cellStyle name="Normal 7 3 2 5 6 2" xfId="23291"/>
    <cellStyle name="Normal 7 3 2 5 6 2 2" xfId="23292"/>
    <cellStyle name="Normal 7 3 2 5 6 3" xfId="23293"/>
    <cellStyle name="Normal 7 3 2 5 7" xfId="23294"/>
    <cellStyle name="Normal 7 3 2 5 7 2" xfId="23295"/>
    <cellStyle name="Normal 7 3 2 5 8" xfId="23296"/>
    <cellStyle name="Normal 7 3 2 6" xfId="23297"/>
    <cellStyle name="Normal 7 3 2 6 2" xfId="23298"/>
    <cellStyle name="Normal 7 3 2 6 2 2" xfId="23299"/>
    <cellStyle name="Normal 7 3 2 6 2 2 2" xfId="23300"/>
    <cellStyle name="Normal 7 3 2 6 2 2 2 2" xfId="23301"/>
    <cellStyle name="Normal 7 3 2 6 2 2 3" xfId="23302"/>
    <cellStyle name="Normal 7 3 2 6 2 3" xfId="23303"/>
    <cellStyle name="Normal 7 3 2 6 2 3 2" xfId="23304"/>
    <cellStyle name="Normal 7 3 2 6 2 4" xfId="23305"/>
    <cellStyle name="Normal 7 3 2 6 3" xfId="23306"/>
    <cellStyle name="Normal 7 3 2 6 3 2" xfId="23307"/>
    <cellStyle name="Normal 7 3 2 6 3 2 2" xfId="23308"/>
    <cellStyle name="Normal 7 3 2 6 3 3" xfId="23309"/>
    <cellStyle name="Normal 7 3 2 6 4" xfId="23310"/>
    <cellStyle name="Normal 7 3 2 6 4 2" xfId="23311"/>
    <cellStyle name="Normal 7 3 2 6 5" xfId="23312"/>
    <cellStyle name="Normal 7 3 2 7" xfId="23313"/>
    <cellStyle name="Normal 7 3 2 7 2" xfId="23314"/>
    <cellStyle name="Normal 7 3 2 7 2 2" xfId="23315"/>
    <cellStyle name="Normal 7 3 2 7 2 2 2" xfId="23316"/>
    <cellStyle name="Normal 7 3 2 7 2 2 2 2" xfId="23317"/>
    <cellStyle name="Normal 7 3 2 7 2 2 3" xfId="23318"/>
    <cellStyle name="Normal 7 3 2 7 2 3" xfId="23319"/>
    <cellStyle name="Normal 7 3 2 7 2 3 2" xfId="23320"/>
    <cellStyle name="Normal 7 3 2 7 2 4" xfId="23321"/>
    <cellStyle name="Normal 7 3 2 7 3" xfId="23322"/>
    <cellStyle name="Normal 7 3 2 7 3 2" xfId="23323"/>
    <cellStyle name="Normal 7 3 2 7 3 2 2" xfId="23324"/>
    <cellStyle name="Normal 7 3 2 7 3 3" xfId="23325"/>
    <cellStyle name="Normal 7 3 2 7 4" xfId="23326"/>
    <cellStyle name="Normal 7 3 2 7 4 2" xfId="23327"/>
    <cellStyle name="Normal 7 3 2 7 5" xfId="23328"/>
    <cellStyle name="Normal 7 3 2 8" xfId="23329"/>
    <cellStyle name="Normal 7 3 2 8 2" xfId="23330"/>
    <cellStyle name="Normal 7 3 2 8 2 2" xfId="23331"/>
    <cellStyle name="Normal 7 3 2 8 2 2 2" xfId="23332"/>
    <cellStyle name="Normal 7 3 2 8 2 2 2 2" xfId="23333"/>
    <cellStyle name="Normal 7 3 2 8 2 2 3" xfId="23334"/>
    <cellStyle name="Normal 7 3 2 8 2 3" xfId="23335"/>
    <cellStyle name="Normal 7 3 2 8 2 3 2" xfId="23336"/>
    <cellStyle name="Normal 7 3 2 8 2 4" xfId="23337"/>
    <cellStyle name="Normal 7 3 2 8 3" xfId="23338"/>
    <cellStyle name="Normal 7 3 2 8 3 2" xfId="23339"/>
    <cellStyle name="Normal 7 3 2 8 3 2 2" xfId="23340"/>
    <cellStyle name="Normal 7 3 2 8 3 3" xfId="23341"/>
    <cellStyle name="Normal 7 3 2 8 4" xfId="23342"/>
    <cellStyle name="Normal 7 3 2 8 4 2" xfId="23343"/>
    <cellStyle name="Normal 7 3 2 8 5" xfId="23344"/>
    <cellStyle name="Normal 7 3 2 9" xfId="23345"/>
    <cellStyle name="Normal 7 3 2 9 2" xfId="23346"/>
    <cellStyle name="Normal 7 3 2 9 2 2" xfId="23347"/>
    <cellStyle name="Normal 7 3 2 9 2 2 2" xfId="23348"/>
    <cellStyle name="Normal 7 3 2 9 2 3" xfId="23349"/>
    <cellStyle name="Normal 7 3 2 9 3" xfId="23350"/>
    <cellStyle name="Normal 7 3 2 9 3 2" xfId="23351"/>
    <cellStyle name="Normal 7 3 2 9 4" xfId="23352"/>
    <cellStyle name="Normal 7 3 3" xfId="23353"/>
    <cellStyle name="Normal 7 3 3 2" xfId="23354"/>
    <cellStyle name="Normal 7 3 3 2 2" xfId="23355"/>
    <cellStyle name="Normal 7 3 3 2 2 2" xfId="23356"/>
    <cellStyle name="Normal 7 3 3 2 2 2 2" xfId="23357"/>
    <cellStyle name="Normal 7 3 3 2 2 2 2 2" xfId="23358"/>
    <cellStyle name="Normal 7 3 3 2 2 2 3" xfId="23359"/>
    <cellStyle name="Normal 7 3 3 2 2 3" xfId="23360"/>
    <cellStyle name="Normal 7 3 3 2 2 3 2" xfId="23361"/>
    <cellStyle name="Normal 7 3 3 2 2 4" xfId="23362"/>
    <cellStyle name="Normal 7 3 3 2 3" xfId="23363"/>
    <cellStyle name="Normal 7 3 3 2 3 2" xfId="23364"/>
    <cellStyle name="Normal 7 3 3 2 3 2 2" xfId="23365"/>
    <cellStyle name="Normal 7 3 3 2 3 3" xfId="23366"/>
    <cellStyle name="Normal 7 3 3 2 4" xfId="23367"/>
    <cellStyle name="Normal 7 3 3 2 4 2" xfId="23368"/>
    <cellStyle name="Normal 7 3 3 2 5" xfId="23369"/>
    <cellStyle name="Normal 7 3 3 3" xfId="23370"/>
    <cellStyle name="Normal 7 3 3 3 2" xfId="23371"/>
    <cellStyle name="Normal 7 3 3 3 2 2" xfId="23372"/>
    <cellStyle name="Normal 7 3 3 3 2 2 2" xfId="23373"/>
    <cellStyle name="Normal 7 3 3 3 2 2 2 2" xfId="23374"/>
    <cellStyle name="Normal 7 3 3 3 2 2 3" xfId="23375"/>
    <cellStyle name="Normal 7 3 3 3 2 3" xfId="23376"/>
    <cellStyle name="Normal 7 3 3 3 2 3 2" xfId="23377"/>
    <cellStyle name="Normal 7 3 3 3 2 4" xfId="23378"/>
    <cellStyle name="Normal 7 3 3 3 3" xfId="23379"/>
    <cellStyle name="Normal 7 3 3 3 3 2" xfId="23380"/>
    <cellStyle name="Normal 7 3 3 3 3 2 2" xfId="23381"/>
    <cellStyle name="Normal 7 3 3 3 3 3" xfId="23382"/>
    <cellStyle name="Normal 7 3 3 3 4" xfId="23383"/>
    <cellStyle name="Normal 7 3 3 3 4 2" xfId="23384"/>
    <cellStyle name="Normal 7 3 3 3 5" xfId="23385"/>
    <cellStyle name="Normal 7 3 3 4" xfId="23386"/>
    <cellStyle name="Normal 7 3 3 4 2" xfId="23387"/>
    <cellStyle name="Normal 7 3 3 4 2 2" xfId="23388"/>
    <cellStyle name="Normal 7 3 3 4 2 2 2" xfId="23389"/>
    <cellStyle name="Normal 7 3 3 4 2 2 2 2" xfId="23390"/>
    <cellStyle name="Normal 7 3 3 4 2 2 3" xfId="23391"/>
    <cellStyle name="Normal 7 3 3 4 2 3" xfId="23392"/>
    <cellStyle name="Normal 7 3 3 4 2 3 2" xfId="23393"/>
    <cellStyle name="Normal 7 3 3 4 2 4" xfId="23394"/>
    <cellStyle name="Normal 7 3 3 4 3" xfId="23395"/>
    <cellStyle name="Normal 7 3 3 4 3 2" xfId="23396"/>
    <cellStyle name="Normal 7 3 3 4 3 2 2" xfId="23397"/>
    <cellStyle name="Normal 7 3 3 4 3 3" xfId="23398"/>
    <cellStyle name="Normal 7 3 3 4 4" xfId="23399"/>
    <cellStyle name="Normal 7 3 3 4 4 2" xfId="23400"/>
    <cellStyle name="Normal 7 3 3 4 5" xfId="23401"/>
    <cellStyle name="Normal 7 3 3 5" xfId="23402"/>
    <cellStyle name="Normal 7 3 3 5 2" xfId="23403"/>
    <cellStyle name="Normal 7 3 3 5 2 2" xfId="23404"/>
    <cellStyle name="Normal 7 3 3 5 2 2 2" xfId="23405"/>
    <cellStyle name="Normal 7 3 3 5 2 3" xfId="23406"/>
    <cellStyle name="Normal 7 3 3 5 3" xfId="23407"/>
    <cellStyle name="Normal 7 3 3 5 3 2" xfId="23408"/>
    <cellStyle name="Normal 7 3 3 5 4" xfId="23409"/>
    <cellStyle name="Normal 7 3 3 6" xfId="23410"/>
    <cellStyle name="Normal 7 3 3 6 2" xfId="23411"/>
    <cellStyle name="Normal 7 3 3 6 2 2" xfId="23412"/>
    <cellStyle name="Normal 7 3 3 6 3" xfId="23413"/>
    <cellStyle name="Normal 7 3 3 7" xfId="23414"/>
    <cellStyle name="Normal 7 3 3 7 2" xfId="23415"/>
    <cellStyle name="Normal 7 3 3 8" xfId="23416"/>
    <cellStyle name="Normal 7 3 4" xfId="23417"/>
    <cellStyle name="Normal 7 3 4 2" xfId="23418"/>
    <cellStyle name="Normal 7 3 4 2 2" xfId="23419"/>
    <cellStyle name="Normal 7 3 4 2 2 2" xfId="23420"/>
    <cellStyle name="Normal 7 3 4 2 2 2 2" xfId="23421"/>
    <cellStyle name="Normal 7 3 4 2 2 2 2 2" xfId="23422"/>
    <cellStyle name="Normal 7 3 4 2 2 2 3" xfId="23423"/>
    <cellStyle name="Normal 7 3 4 2 2 3" xfId="23424"/>
    <cellStyle name="Normal 7 3 4 2 2 3 2" xfId="23425"/>
    <cellStyle name="Normal 7 3 4 2 2 4" xfId="23426"/>
    <cellStyle name="Normal 7 3 4 2 3" xfId="23427"/>
    <cellStyle name="Normal 7 3 4 2 3 2" xfId="23428"/>
    <cellStyle name="Normal 7 3 4 2 3 2 2" xfId="23429"/>
    <cellStyle name="Normal 7 3 4 2 3 3" xfId="23430"/>
    <cellStyle name="Normal 7 3 4 2 4" xfId="23431"/>
    <cellStyle name="Normal 7 3 4 2 4 2" xfId="23432"/>
    <cellStyle name="Normal 7 3 4 2 5" xfId="23433"/>
    <cellStyle name="Normal 7 3 4 3" xfId="23434"/>
    <cellStyle name="Normal 7 3 4 3 2" xfId="23435"/>
    <cellStyle name="Normal 7 3 4 3 2 2" xfId="23436"/>
    <cellStyle name="Normal 7 3 4 3 2 2 2" xfId="23437"/>
    <cellStyle name="Normal 7 3 4 3 2 2 2 2" xfId="23438"/>
    <cellStyle name="Normal 7 3 4 3 2 2 3" xfId="23439"/>
    <cellStyle name="Normal 7 3 4 3 2 3" xfId="23440"/>
    <cellStyle name="Normal 7 3 4 3 2 3 2" xfId="23441"/>
    <cellStyle name="Normal 7 3 4 3 2 4" xfId="23442"/>
    <cellStyle name="Normal 7 3 4 3 3" xfId="23443"/>
    <cellStyle name="Normal 7 3 4 3 3 2" xfId="23444"/>
    <cellStyle name="Normal 7 3 4 3 3 2 2" xfId="23445"/>
    <cellStyle name="Normal 7 3 4 3 3 3" xfId="23446"/>
    <cellStyle name="Normal 7 3 4 3 4" xfId="23447"/>
    <cellStyle name="Normal 7 3 4 3 4 2" xfId="23448"/>
    <cellStyle name="Normal 7 3 4 3 5" xfId="23449"/>
    <cellStyle name="Normal 7 3 4 4" xfId="23450"/>
    <cellStyle name="Normal 7 3 4 4 2" xfId="23451"/>
    <cellStyle name="Normal 7 3 4 4 2 2" xfId="23452"/>
    <cellStyle name="Normal 7 3 4 4 2 2 2" xfId="23453"/>
    <cellStyle name="Normal 7 3 4 4 2 2 2 2" xfId="23454"/>
    <cellStyle name="Normal 7 3 4 4 2 2 3" xfId="23455"/>
    <cellStyle name="Normal 7 3 4 4 2 3" xfId="23456"/>
    <cellStyle name="Normal 7 3 4 4 2 3 2" xfId="23457"/>
    <cellStyle name="Normal 7 3 4 4 2 4" xfId="23458"/>
    <cellStyle name="Normal 7 3 4 4 3" xfId="23459"/>
    <cellStyle name="Normal 7 3 4 4 3 2" xfId="23460"/>
    <cellStyle name="Normal 7 3 4 4 3 2 2" xfId="23461"/>
    <cellStyle name="Normal 7 3 4 4 3 3" xfId="23462"/>
    <cellStyle name="Normal 7 3 4 4 4" xfId="23463"/>
    <cellStyle name="Normal 7 3 4 4 4 2" xfId="23464"/>
    <cellStyle name="Normal 7 3 4 4 5" xfId="23465"/>
    <cellStyle name="Normal 7 3 4 5" xfId="23466"/>
    <cellStyle name="Normal 7 3 4 5 2" xfId="23467"/>
    <cellStyle name="Normal 7 3 4 5 2 2" xfId="23468"/>
    <cellStyle name="Normal 7 3 4 5 2 2 2" xfId="23469"/>
    <cellStyle name="Normal 7 3 4 5 2 3" xfId="23470"/>
    <cellStyle name="Normal 7 3 4 5 3" xfId="23471"/>
    <cellStyle name="Normal 7 3 4 5 3 2" xfId="23472"/>
    <cellStyle name="Normal 7 3 4 5 4" xfId="23473"/>
    <cellStyle name="Normal 7 3 4 6" xfId="23474"/>
    <cellStyle name="Normal 7 3 4 6 2" xfId="23475"/>
    <cellStyle name="Normal 7 3 4 6 2 2" xfId="23476"/>
    <cellStyle name="Normal 7 3 4 6 3" xfId="23477"/>
    <cellStyle name="Normal 7 3 4 7" xfId="23478"/>
    <cellStyle name="Normal 7 3 4 7 2" xfId="23479"/>
    <cellStyle name="Normal 7 3 4 8" xfId="23480"/>
    <cellStyle name="Normal 7 3 5" xfId="23481"/>
    <cellStyle name="Normal 7 3 5 2" xfId="23482"/>
    <cellStyle name="Normal 7 3 5 2 2" xfId="23483"/>
    <cellStyle name="Normal 7 3 5 2 2 2" xfId="23484"/>
    <cellStyle name="Normal 7 3 5 2 2 2 2" xfId="23485"/>
    <cellStyle name="Normal 7 3 5 2 2 2 2 2" xfId="23486"/>
    <cellStyle name="Normal 7 3 5 2 2 2 3" xfId="23487"/>
    <cellStyle name="Normal 7 3 5 2 2 3" xfId="23488"/>
    <cellStyle name="Normal 7 3 5 2 2 3 2" xfId="23489"/>
    <cellStyle name="Normal 7 3 5 2 2 4" xfId="23490"/>
    <cellStyle name="Normal 7 3 5 2 3" xfId="23491"/>
    <cellStyle name="Normal 7 3 5 2 3 2" xfId="23492"/>
    <cellStyle name="Normal 7 3 5 2 3 2 2" xfId="23493"/>
    <cellStyle name="Normal 7 3 5 2 3 3" xfId="23494"/>
    <cellStyle name="Normal 7 3 5 2 4" xfId="23495"/>
    <cellStyle name="Normal 7 3 5 2 4 2" xfId="23496"/>
    <cellStyle name="Normal 7 3 5 2 5" xfId="23497"/>
    <cellStyle name="Normal 7 3 5 3" xfId="23498"/>
    <cellStyle name="Normal 7 3 5 3 2" xfId="23499"/>
    <cellStyle name="Normal 7 3 5 3 2 2" xfId="23500"/>
    <cellStyle name="Normal 7 3 5 3 2 2 2" xfId="23501"/>
    <cellStyle name="Normal 7 3 5 3 2 2 2 2" xfId="23502"/>
    <cellStyle name="Normal 7 3 5 3 2 2 3" xfId="23503"/>
    <cellStyle name="Normal 7 3 5 3 2 3" xfId="23504"/>
    <cellStyle name="Normal 7 3 5 3 2 3 2" xfId="23505"/>
    <cellStyle name="Normal 7 3 5 3 2 4" xfId="23506"/>
    <cellStyle name="Normal 7 3 5 3 3" xfId="23507"/>
    <cellStyle name="Normal 7 3 5 3 3 2" xfId="23508"/>
    <cellStyle name="Normal 7 3 5 3 3 2 2" xfId="23509"/>
    <cellStyle name="Normal 7 3 5 3 3 3" xfId="23510"/>
    <cellStyle name="Normal 7 3 5 3 4" xfId="23511"/>
    <cellStyle name="Normal 7 3 5 3 4 2" xfId="23512"/>
    <cellStyle name="Normal 7 3 5 3 5" xfId="23513"/>
    <cellStyle name="Normal 7 3 5 4" xfId="23514"/>
    <cellStyle name="Normal 7 3 5 4 2" xfId="23515"/>
    <cellStyle name="Normal 7 3 5 4 2 2" xfId="23516"/>
    <cellStyle name="Normal 7 3 5 4 2 2 2" xfId="23517"/>
    <cellStyle name="Normal 7 3 5 4 2 2 2 2" xfId="23518"/>
    <cellStyle name="Normal 7 3 5 4 2 2 3" xfId="23519"/>
    <cellStyle name="Normal 7 3 5 4 2 3" xfId="23520"/>
    <cellStyle name="Normal 7 3 5 4 2 3 2" xfId="23521"/>
    <cellStyle name="Normal 7 3 5 4 2 4" xfId="23522"/>
    <cellStyle name="Normal 7 3 5 4 3" xfId="23523"/>
    <cellStyle name="Normal 7 3 5 4 3 2" xfId="23524"/>
    <cellStyle name="Normal 7 3 5 4 3 2 2" xfId="23525"/>
    <cellStyle name="Normal 7 3 5 4 3 3" xfId="23526"/>
    <cellStyle name="Normal 7 3 5 4 4" xfId="23527"/>
    <cellStyle name="Normal 7 3 5 4 4 2" xfId="23528"/>
    <cellStyle name="Normal 7 3 5 4 5" xfId="23529"/>
    <cellStyle name="Normal 7 3 5 5" xfId="23530"/>
    <cellStyle name="Normal 7 3 5 5 2" xfId="23531"/>
    <cellStyle name="Normal 7 3 5 5 2 2" xfId="23532"/>
    <cellStyle name="Normal 7 3 5 5 2 2 2" xfId="23533"/>
    <cellStyle name="Normal 7 3 5 5 2 3" xfId="23534"/>
    <cellStyle name="Normal 7 3 5 5 3" xfId="23535"/>
    <cellStyle name="Normal 7 3 5 5 3 2" xfId="23536"/>
    <cellStyle name="Normal 7 3 5 5 4" xfId="23537"/>
    <cellStyle name="Normal 7 3 5 6" xfId="23538"/>
    <cellStyle name="Normal 7 3 5 6 2" xfId="23539"/>
    <cellStyle name="Normal 7 3 5 6 2 2" xfId="23540"/>
    <cellStyle name="Normal 7 3 5 6 3" xfId="23541"/>
    <cellStyle name="Normal 7 3 5 7" xfId="23542"/>
    <cellStyle name="Normal 7 3 5 7 2" xfId="23543"/>
    <cellStyle name="Normal 7 3 5 8" xfId="23544"/>
    <cellStyle name="Normal 7 3 6" xfId="23545"/>
    <cellStyle name="Normal 7 3 6 2" xfId="23546"/>
    <cellStyle name="Normal 7 3 6 2 2" xfId="23547"/>
    <cellStyle name="Normal 7 3 6 2 2 2" xfId="23548"/>
    <cellStyle name="Normal 7 3 6 2 2 2 2" xfId="23549"/>
    <cellStyle name="Normal 7 3 6 2 2 2 2 2" xfId="23550"/>
    <cellStyle name="Normal 7 3 6 2 2 2 3" xfId="23551"/>
    <cellStyle name="Normal 7 3 6 2 2 3" xfId="23552"/>
    <cellStyle name="Normal 7 3 6 2 2 3 2" xfId="23553"/>
    <cellStyle name="Normal 7 3 6 2 2 4" xfId="23554"/>
    <cellStyle name="Normal 7 3 6 2 3" xfId="23555"/>
    <cellStyle name="Normal 7 3 6 2 3 2" xfId="23556"/>
    <cellStyle name="Normal 7 3 6 2 3 2 2" xfId="23557"/>
    <cellStyle name="Normal 7 3 6 2 3 3" xfId="23558"/>
    <cellStyle name="Normal 7 3 6 2 4" xfId="23559"/>
    <cellStyle name="Normal 7 3 6 2 4 2" xfId="23560"/>
    <cellStyle name="Normal 7 3 6 2 5" xfId="23561"/>
    <cellStyle name="Normal 7 3 6 3" xfId="23562"/>
    <cellStyle name="Normal 7 3 6 3 2" xfId="23563"/>
    <cellStyle name="Normal 7 3 6 3 2 2" xfId="23564"/>
    <cellStyle name="Normal 7 3 6 3 2 2 2" xfId="23565"/>
    <cellStyle name="Normal 7 3 6 3 2 2 2 2" xfId="23566"/>
    <cellStyle name="Normal 7 3 6 3 2 2 3" xfId="23567"/>
    <cellStyle name="Normal 7 3 6 3 2 3" xfId="23568"/>
    <cellStyle name="Normal 7 3 6 3 2 3 2" xfId="23569"/>
    <cellStyle name="Normal 7 3 6 3 2 4" xfId="23570"/>
    <cellStyle name="Normal 7 3 6 3 3" xfId="23571"/>
    <cellStyle name="Normal 7 3 6 3 3 2" xfId="23572"/>
    <cellStyle name="Normal 7 3 6 3 3 2 2" xfId="23573"/>
    <cellStyle name="Normal 7 3 6 3 3 3" xfId="23574"/>
    <cellStyle name="Normal 7 3 6 3 4" xfId="23575"/>
    <cellStyle name="Normal 7 3 6 3 4 2" xfId="23576"/>
    <cellStyle name="Normal 7 3 6 3 5" xfId="23577"/>
    <cellStyle name="Normal 7 3 6 4" xfId="23578"/>
    <cellStyle name="Normal 7 3 6 4 2" xfId="23579"/>
    <cellStyle name="Normal 7 3 6 4 2 2" xfId="23580"/>
    <cellStyle name="Normal 7 3 6 4 2 2 2" xfId="23581"/>
    <cellStyle name="Normal 7 3 6 4 2 2 2 2" xfId="23582"/>
    <cellStyle name="Normal 7 3 6 4 2 2 3" xfId="23583"/>
    <cellStyle name="Normal 7 3 6 4 2 3" xfId="23584"/>
    <cellStyle name="Normal 7 3 6 4 2 3 2" xfId="23585"/>
    <cellStyle name="Normal 7 3 6 4 2 4" xfId="23586"/>
    <cellStyle name="Normal 7 3 6 4 3" xfId="23587"/>
    <cellStyle name="Normal 7 3 6 4 3 2" xfId="23588"/>
    <cellStyle name="Normal 7 3 6 4 3 2 2" xfId="23589"/>
    <cellStyle name="Normal 7 3 6 4 3 3" xfId="23590"/>
    <cellStyle name="Normal 7 3 6 4 4" xfId="23591"/>
    <cellStyle name="Normal 7 3 6 4 4 2" xfId="23592"/>
    <cellStyle name="Normal 7 3 6 4 5" xfId="23593"/>
    <cellStyle name="Normal 7 3 6 5" xfId="23594"/>
    <cellStyle name="Normal 7 3 6 5 2" xfId="23595"/>
    <cellStyle name="Normal 7 3 6 5 2 2" xfId="23596"/>
    <cellStyle name="Normal 7 3 6 5 2 2 2" xfId="23597"/>
    <cellStyle name="Normal 7 3 6 5 2 3" xfId="23598"/>
    <cellStyle name="Normal 7 3 6 5 3" xfId="23599"/>
    <cellStyle name="Normal 7 3 6 5 3 2" xfId="23600"/>
    <cellStyle name="Normal 7 3 6 5 4" xfId="23601"/>
    <cellStyle name="Normal 7 3 6 6" xfId="23602"/>
    <cellStyle name="Normal 7 3 6 6 2" xfId="23603"/>
    <cellStyle name="Normal 7 3 6 6 2 2" xfId="23604"/>
    <cellStyle name="Normal 7 3 6 6 3" xfId="23605"/>
    <cellStyle name="Normal 7 3 6 7" xfId="23606"/>
    <cellStyle name="Normal 7 3 6 7 2" xfId="23607"/>
    <cellStyle name="Normal 7 3 6 8" xfId="23608"/>
    <cellStyle name="Normal 7 3 7" xfId="23609"/>
    <cellStyle name="Normal 7 3 7 2" xfId="23610"/>
    <cellStyle name="Normal 7 3 7 2 2" xfId="23611"/>
    <cellStyle name="Normal 7 3 7 2 2 2" xfId="23612"/>
    <cellStyle name="Normal 7 3 7 2 2 2 2" xfId="23613"/>
    <cellStyle name="Normal 7 3 7 2 2 3" xfId="23614"/>
    <cellStyle name="Normal 7 3 7 2 3" xfId="23615"/>
    <cellStyle name="Normal 7 3 7 2 3 2" xfId="23616"/>
    <cellStyle name="Normal 7 3 7 2 4" xfId="23617"/>
    <cellStyle name="Normal 7 3 7 3" xfId="23618"/>
    <cellStyle name="Normal 7 3 7 3 2" xfId="23619"/>
    <cellStyle name="Normal 7 3 7 3 2 2" xfId="23620"/>
    <cellStyle name="Normal 7 3 7 3 3" xfId="23621"/>
    <cellStyle name="Normal 7 3 7 4" xfId="23622"/>
    <cellStyle name="Normal 7 3 7 4 2" xfId="23623"/>
    <cellStyle name="Normal 7 3 7 5" xfId="23624"/>
    <cellStyle name="Normal 7 3 8" xfId="23625"/>
    <cellStyle name="Normal 7 3 8 2" xfId="23626"/>
    <cellStyle name="Normal 7 3 8 2 2" xfId="23627"/>
    <cellStyle name="Normal 7 3 8 2 2 2" xfId="23628"/>
    <cellStyle name="Normal 7 3 8 2 2 2 2" xfId="23629"/>
    <cellStyle name="Normal 7 3 8 2 2 3" xfId="23630"/>
    <cellStyle name="Normal 7 3 8 2 3" xfId="23631"/>
    <cellStyle name="Normal 7 3 8 2 3 2" xfId="23632"/>
    <cellStyle name="Normal 7 3 8 2 4" xfId="23633"/>
    <cellStyle name="Normal 7 3 8 3" xfId="23634"/>
    <cellStyle name="Normal 7 3 8 3 2" xfId="23635"/>
    <cellStyle name="Normal 7 3 8 3 2 2" xfId="23636"/>
    <cellStyle name="Normal 7 3 8 3 3" xfId="23637"/>
    <cellStyle name="Normal 7 3 8 4" xfId="23638"/>
    <cellStyle name="Normal 7 3 8 4 2" xfId="23639"/>
    <cellStyle name="Normal 7 3 8 5" xfId="23640"/>
    <cellStyle name="Normal 7 3 9" xfId="23641"/>
    <cellStyle name="Normal 7 3 9 2" xfId="23642"/>
    <cellStyle name="Normal 7 3 9 2 2" xfId="23643"/>
    <cellStyle name="Normal 7 3 9 2 2 2" xfId="23644"/>
    <cellStyle name="Normal 7 3 9 2 2 2 2" xfId="23645"/>
    <cellStyle name="Normal 7 3 9 2 2 3" xfId="23646"/>
    <cellStyle name="Normal 7 3 9 2 3" xfId="23647"/>
    <cellStyle name="Normal 7 3 9 2 3 2" xfId="23648"/>
    <cellStyle name="Normal 7 3 9 2 4" xfId="23649"/>
    <cellStyle name="Normal 7 3 9 3" xfId="23650"/>
    <cellStyle name="Normal 7 3 9 3 2" xfId="23651"/>
    <cellStyle name="Normal 7 3 9 3 2 2" xfId="23652"/>
    <cellStyle name="Normal 7 3 9 3 3" xfId="23653"/>
    <cellStyle name="Normal 7 3 9 4" xfId="23654"/>
    <cellStyle name="Normal 7 3 9 4 2" xfId="23655"/>
    <cellStyle name="Normal 7 3 9 5" xfId="23656"/>
    <cellStyle name="Normal 7 4" xfId="23657"/>
    <cellStyle name="Normal 7 4 10" xfId="23658"/>
    <cellStyle name="Normal 7 4 10 2" xfId="23659"/>
    <cellStyle name="Normal 7 4 10 2 2" xfId="23660"/>
    <cellStyle name="Normal 7 4 10 3" xfId="23661"/>
    <cellStyle name="Normal 7 4 11" xfId="23662"/>
    <cellStyle name="Normal 7 4 11 2" xfId="23663"/>
    <cellStyle name="Normal 7 4 12" xfId="23664"/>
    <cellStyle name="Normal 7 4 2" xfId="23665"/>
    <cellStyle name="Normal 7 4 2 2" xfId="23666"/>
    <cellStyle name="Normal 7 4 2 2 2" xfId="23667"/>
    <cellStyle name="Normal 7 4 2 2 2 2" xfId="23668"/>
    <cellStyle name="Normal 7 4 2 2 2 2 2" xfId="23669"/>
    <cellStyle name="Normal 7 4 2 2 2 2 2 2" xfId="23670"/>
    <cellStyle name="Normal 7 4 2 2 2 2 3" xfId="23671"/>
    <cellStyle name="Normal 7 4 2 2 2 3" xfId="23672"/>
    <cellStyle name="Normal 7 4 2 2 2 3 2" xfId="23673"/>
    <cellStyle name="Normal 7 4 2 2 2 4" xfId="23674"/>
    <cellStyle name="Normal 7 4 2 2 3" xfId="23675"/>
    <cellStyle name="Normal 7 4 2 2 3 2" xfId="23676"/>
    <cellStyle name="Normal 7 4 2 2 3 2 2" xfId="23677"/>
    <cellStyle name="Normal 7 4 2 2 3 3" xfId="23678"/>
    <cellStyle name="Normal 7 4 2 2 4" xfId="23679"/>
    <cellStyle name="Normal 7 4 2 2 4 2" xfId="23680"/>
    <cellStyle name="Normal 7 4 2 2 5" xfId="23681"/>
    <cellStyle name="Normal 7 4 2 3" xfId="23682"/>
    <cellStyle name="Normal 7 4 2 3 2" xfId="23683"/>
    <cellStyle name="Normal 7 4 2 3 2 2" xfId="23684"/>
    <cellStyle name="Normal 7 4 2 3 2 2 2" xfId="23685"/>
    <cellStyle name="Normal 7 4 2 3 2 2 2 2" xfId="23686"/>
    <cellStyle name="Normal 7 4 2 3 2 2 3" xfId="23687"/>
    <cellStyle name="Normal 7 4 2 3 2 3" xfId="23688"/>
    <cellStyle name="Normal 7 4 2 3 2 3 2" xfId="23689"/>
    <cellStyle name="Normal 7 4 2 3 2 4" xfId="23690"/>
    <cellStyle name="Normal 7 4 2 3 3" xfId="23691"/>
    <cellStyle name="Normal 7 4 2 3 3 2" xfId="23692"/>
    <cellStyle name="Normal 7 4 2 3 3 2 2" xfId="23693"/>
    <cellStyle name="Normal 7 4 2 3 3 3" xfId="23694"/>
    <cellStyle name="Normal 7 4 2 3 4" xfId="23695"/>
    <cellStyle name="Normal 7 4 2 3 4 2" xfId="23696"/>
    <cellStyle name="Normal 7 4 2 3 5" xfId="23697"/>
    <cellStyle name="Normal 7 4 2 4" xfId="23698"/>
    <cellStyle name="Normal 7 4 2 4 2" xfId="23699"/>
    <cellStyle name="Normal 7 4 2 4 2 2" xfId="23700"/>
    <cellStyle name="Normal 7 4 2 4 2 2 2" xfId="23701"/>
    <cellStyle name="Normal 7 4 2 4 2 2 2 2" xfId="23702"/>
    <cellStyle name="Normal 7 4 2 4 2 2 3" xfId="23703"/>
    <cellStyle name="Normal 7 4 2 4 2 3" xfId="23704"/>
    <cellStyle name="Normal 7 4 2 4 2 3 2" xfId="23705"/>
    <cellStyle name="Normal 7 4 2 4 2 4" xfId="23706"/>
    <cellStyle name="Normal 7 4 2 4 3" xfId="23707"/>
    <cellStyle name="Normal 7 4 2 4 3 2" xfId="23708"/>
    <cellStyle name="Normal 7 4 2 4 3 2 2" xfId="23709"/>
    <cellStyle name="Normal 7 4 2 4 3 3" xfId="23710"/>
    <cellStyle name="Normal 7 4 2 4 4" xfId="23711"/>
    <cellStyle name="Normal 7 4 2 4 4 2" xfId="23712"/>
    <cellStyle name="Normal 7 4 2 4 5" xfId="23713"/>
    <cellStyle name="Normal 7 4 2 5" xfId="23714"/>
    <cellStyle name="Normal 7 4 2 5 2" xfId="23715"/>
    <cellStyle name="Normal 7 4 2 5 2 2" xfId="23716"/>
    <cellStyle name="Normal 7 4 2 5 2 2 2" xfId="23717"/>
    <cellStyle name="Normal 7 4 2 5 2 3" xfId="23718"/>
    <cellStyle name="Normal 7 4 2 5 3" xfId="23719"/>
    <cellStyle name="Normal 7 4 2 5 3 2" xfId="23720"/>
    <cellStyle name="Normal 7 4 2 5 4" xfId="23721"/>
    <cellStyle name="Normal 7 4 2 6" xfId="23722"/>
    <cellStyle name="Normal 7 4 2 6 2" xfId="23723"/>
    <cellStyle name="Normal 7 4 2 6 2 2" xfId="23724"/>
    <cellStyle name="Normal 7 4 2 6 3" xfId="23725"/>
    <cellStyle name="Normal 7 4 2 7" xfId="23726"/>
    <cellStyle name="Normal 7 4 2 7 2" xfId="23727"/>
    <cellStyle name="Normal 7 4 2 8" xfId="23728"/>
    <cellStyle name="Normal 7 4 3" xfId="23729"/>
    <cellStyle name="Normal 7 4 3 2" xfId="23730"/>
    <cellStyle name="Normal 7 4 3 2 2" xfId="23731"/>
    <cellStyle name="Normal 7 4 3 2 2 2" xfId="23732"/>
    <cellStyle name="Normal 7 4 3 2 2 2 2" xfId="23733"/>
    <cellStyle name="Normal 7 4 3 2 2 2 2 2" xfId="23734"/>
    <cellStyle name="Normal 7 4 3 2 2 2 3" xfId="23735"/>
    <cellStyle name="Normal 7 4 3 2 2 3" xfId="23736"/>
    <cellStyle name="Normal 7 4 3 2 2 3 2" xfId="23737"/>
    <cellStyle name="Normal 7 4 3 2 2 4" xfId="23738"/>
    <cellStyle name="Normal 7 4 3 2 3" xfId="23739"/>
    <cellStyle name="Normal 7 4 3 2 3 2" xfId="23740"/>
    <cellStyle name="Normal 7 4 3 2 3 2 2" xfId="23741"/>
    <cellStyle name="Normal 7 4 3 2 3 3" xfId="23742"/>
    <cellStyle name="Normal 7 4 3 2 4" xfId="23743"/>
    <cellStyle name="Normal 7 4 3 2 4 2" xfId="23744"/>
    <cellStyle name="Normal 7 4 3 2 5" xfId="23745"/>
    <cellStyle name="Normal 7 4 3 3" xfId="23746"/>
    <cellStyle name="Normal 7 4 3 3 2" xfId="23747"/>
    <cellStyle name="Normal 7 4 3 3 2 2" xfId="23748"/>
    <cellStyle name="Normal 7 4 3 3 2 2 2" xfId="23749"/>
    <cellStyle name="Normal 7 4 3 3 2 2 2 2" xfId="23750"/>
    <cellStyle name="Normal 7 4 3 3 2 2 3" xfId="23751"/>
    <cellStyle name="Normal 7 4 3 3 2 3" xfId="23752"/>
    <cellStyle name="Normal 7 4 3 3 2 3 2" xfId="23753"/>
    <cellStyle name="Normal 7 4 3 3 2 4" xfId="23754"/>
    <cellStyle name="Normal 7 4 3 3 3" xfId="23755"/>
    <cellStyle name="Normal 7 4 3 3 3 2" xfId="23756"/>
    <cellStyle name="Normal 7 4 3 3 3 2 2" xfId="23757"/>
    <cellStyle name="Normal 7 4 3 3 3 3" xfId="23758"/>
    <cellStyle name="Normal 7 4 3 3 4" xfId="23759"/>
    <cellStyle name="Normal 7 4 3 3 4 2" xfId="23760"/>
    <cellStyle name="Normal 7 4 3 3 5" xfId="23761"/>
    <cellStyle name="Normal 7 4 3 4" xfId="23762"/>
    <cellStyle name="Normal 7 4 3 4 2" xfId="23763"/>
    <cellStyle name="Normal 7 4 3 4 2 2" xfId="23764"/>
    <cellStyle name="Normal 7 4 3 4 2 2 2" xfId="23765"/>
    <cellStyle name="Normal 7 4 3 4 2 2 2 2" xfId="23766"/>
    <cellStyle name="Normal 7 4 3 4 2 2 3" xfId="23767"/>
    <cellStyle name="Normal 7 4 3 4 2 3" xfId="23768"/>
    <cellStyle name="Normal 7 4 3 4 2 3 2" xfId="23769"/>
    <cellStyle name="Normal 7 4 3 4 2 4" xfId="23770"/>
    <cellStyle name="Normal 7 4 3 4 3" xfId="23771"/>
    <cellStyle name="Normal 7 4 3 4 3 2" xfId="23772"/>
    <cellStyle name="Normal 7 4 3 4 3 2 2" xfId="23773"/>
    <cellStyle name="Normal 7 4 3 4 3 3" xfId="23774"/>
    <cellStyle name="Normal 7 4 3 4 4" xfId="23775"/>
    <cellStyle name="Normal 7 4 3 4 4 2" xfId="23776"/>
    <cellStyle name="Normal 7 4 3 4 5" xfId="23777"/>
    <cellStyle name="Normal 7 4 3 5" xfId="23778"/>
    <cellStyle name="Normal 7 4 3 5 2" xfId="23779"/>
    <cellStyle name="Normal 7 4 3 5 2 2" xfId="23780"/>
    <cellStyle name="Normal 7 4 3 5 2 2 2" xfId="23781"/>
    <cellStyle name="Normal 7 4 3 5 2 3" xfId="23782"/>
    <cellStyle name="Normal 7 4 3 5 3" xfId="23783"/>
    <cellStyle name="Normal 7 4 3 5 3 2" xfId="23784"/>
    <cellStyle name="Normal 7 4 3 5 4" xfId="23785"/>
    <cellStyle name="Normal 7 4 3 6" xfId="23786"/>
    <cellStyle name="Normal 7 4 3 6 2" xfId="23787"/>
    <cellStyle name="Normal 7 4 3 6 2 2" xfId="23788"/>
    <cellStyle name="Normal 7 4 3 6 3" xfId="23789"/>
    <cellStyle name="Normal 7 4 3 7" xfId="23790"/>
    <cellStyle name="Normal 7 4 3 7 2" xfId="23791"/>
    <cellStyle name="Normal 7 4 3 8" xfId="23792"/>
    <cellStyle name="Normal 7 4 4" xfId="23793"/>
    <cellStyle name="Normal 7 4 4 2" xfId="23794"/>
    <cellStyle name="Normal 7 4 4 2 2" xfId="23795"/>
    <cellStyle name="Normal 7 4 4 2 2 2" xfId="23796"/>
    <cellStyle name="Normal 7 4 4 2 2 2 2" xfId="23797"/>
    <cellStyle name="Normal 7 4 4 2 2 2 2 2" xfId="23798"/>
    <cellStyle name="Normal 7 4 4 2 2 2 3" xfId="23799"/>
    <cellStyle name="Normal 7 4 4 2 2 3" xfId="23800"/>
    <cellStyle name="Normal 7 4 4 2 2 3 2" xfId="23801"/>
    <cellStyle name="Normal 7 4 4 2 2 4" xfId="23802"/>
    <cellStyle name="Normal 7 4 4 2 3" xfId="23803"/>
    <cellStyle name="Normal 7 4 4 2 3 2" xfId="23804"/>
    <cellStyle name="Normal 7 4 4 2 3 2 2" xfId="23805"/>
    <cellStyle name="Normal 7 4 4 2 3 3" xfId="23806"/>
    <cellStyle name="Normal 7 4 4 2 4" xfId="23807"/>
    <cellStyle name="Normal 7 4 4 2 4 2" xfId="23808"/>
    <cellStyle name="Normal 7 4 4 2 5" xfId="23809"/>
    <cellStyle name="Normal 7 4 4 3" xfId="23810"/>
    <cellStyle name="Normal 7 4 4 3 2" xfId="23811"/>
    <cellStyle name="Normal 7 4 4 3 2 2" xfId="23812"/>
    <cellStyle name="Normal 7 4 4 3 2 2 2" xfId="23813"/>
    <cellStyle name="Normal 7 4 4 3 2 2 2 2" xfId="23814"/>
    <cellStyle name="Normal 7 4 4 3 2 2 3" xfId="23815"/>
    <cellStyle name="Normal 7 4 4 3 2 3" xfId="23816"/>
    <cellStyle name="Normal 7 4 4 3 2 3 2" xfId="23817"/>
    <cellStyle name="Normal 7 4 4 3 2 4" xfId="23818"/>
    <cellStyle name="Normal 7 4 4 3 3" xfId="23819"/>
    <cellStyle name="Normal 7 4 4 3 3 2" xfId="23820"/>
    <cellStyle name="Normal 7 4 4 3 3 2 2" xfId="23821"/>
    <cellStyle name="Normal 7 4 4 3 3 3" xfId="23822"/>
    <cellStyle name="Normal 7 4 4 3 4" xfId="23823"/>
    <cellStyle name="Normal 7 4 4 3 4 2" xfId="23824"/>
    <cellStyle name="Normal 7 4 4 3 5" xfId="23825"/>
    <cellStyle name="Normal 7 4 4 4" xfId="23826"/>
    <cellStyle name="Normal 7 4 4 4 2" xfId="23827"/>
    <cellStyle name="Normal 7 4 4 4 2 2" xfId="23828"/>
    <cellStyle name="Normal 7 4 4 4 2 2 2" xfId="23829"/>
    <cellStyle name="Normal 7 4 4 4 2 2 2 2" xfId="23830"/>
    <cellStyle name="Normal 7 4 4 4 2 2 3" xfId="23831"/>
    <cellStyle name="Normal 7 4 4 4 2 3" xfId="23832"/>
    <cellStyle name="Normal 7 4 4 4 2 3 2" xfId="23833"/>
    <cellStyle name="Normal 7 4 4 4 2 4" xfId="23834"/>
    <cellStyle name="Normal 7 4 4 4 3" xfId="23835"/>
    <cellStyle name="Normal 7 4 4 4 3 2" xfId="23836"/>
    <cellStyle name="Normal 7 4 4 4 3 2 2" xfId="23837"/>
    <cellStyle name="Normal 7 4 4 4 3 3" xfId="23838"/>
    <cellStyle name="Normal 7 4 4 4 4" xfId="23839"/>
    <cellStyle name="Normal 7 4 4 4 4 2" xfId="23840"/>
    <cellStyle name="Normal 7 4 4 4 5" xfId="23841"/>
    <cellStyle name="Normal 7 4 4 5" xfId="23842"/>
    <cellStyle name="Normal 7 4 4 5 2" xfId="23843"/>
    <cellStyle name="Normal 7 4 4 5 2 2" xfId="23844"/>
    <cellStyle name="Normal 7 4 4 5 2 2 2" xfId="23845"/>
    <cellStyle name="Normal 7 4 4 5 2 3" xfId="23846"/>
    <cellStyle name="Normal 7 4 4 5 3" xfId="23847"/>
    <cellStyle name="Normal 7 4 4 5 3 2" xfId="23848"/>
    <cellStyle name="Normal 7 4 4 5 4" xfId="23849"/>
    <cellStyle name="Normal 7 4 4 6" xfId="23850"/>
    <cellStyle name="Normal 7 4 4 6 2" xfId="23851"/>
    <cellStyle name="Normal 7 4 4 6 2 2" xfId="23852"/>
    <cellStyle name="Normal 7 4 4 6 3" xfId="23853"/>
    <cellStyle name="Normal 7 4 4 7" xfId="23854"/>
    <cellStyle name="Normal 7 4 4 7 2" xfId="23855"/>
    <cellStyle name="Normal 7 4 4 8" xfId="23856"/>
    <cellStyle name="Normal 7 4 5" xfId="23857"/>
    <cellStyle name="Normal 7 4 5 2" xfId="23858"/>
    <cellStyle name="Normal 7 4 5 2 2" xfId="23859"/>
    <cellStyle name="Normal 7 4 5 2 2 2" xfId="23860"/>
    <cellStyle name="Normal 7 4 5 2 2 2 2" xfId="23861"/>
    <cellStyle name="Normal 7 4 5 2 2 2 2 2" xfId="23862"/>
    <cellStyle name="Normal 7 4 5 2 2 2 3" xfId="23863"/>
    <cellStyle name="Normal 7 4 5 2 2 3" xfId="23864"/>
    <cellStyle name="Normal 7 4 5 2 2 3 2" xfId="23865"/>
    <cellStyle name="Normal 7 4 5 2 2 4" xfId="23866"/>
    <cellStyle name="Normal 7 4 5 2 3" xfId="23867"/>
    <cellStyle name="Normal 7 4 5 2 3 2" xfId="23868"/>
    <cellStyle name="Normal 7 4 5 2 3 2 2" xfId="23869"/>
    <cellStyle name="Normal 7 4 5 2 3 3" xfId="23870"/>
    <cellStyle name="Normal 7 4 5 2 4" xfId="23871"/>
    <cellStyle name="Normal 7 4 5 2 4 2" xfId="23872"/>
    <cellStyle name="Normal 7 4 5 2 5" xfId="23873"/>
    <cellStyle name="Normal 7 4 5 3" xfId="23874"/>
    <cellStyle name="Normal 7 4 5 3 2" xfId="23875"/>
    <cellStyle name="Normal 7 4 5 3 2 2" xfId="23876"/>
    <cellStyle name="Normal 7 4 5 3 2 2 2" xfId="23877"/>
    <cellStyle name="Normal 7 4 5 3 2 2 2 2" xfId="23878"/>
    <cellStyle name="Normal 7 4 5 3 2 2 3" xfId="23879"/>
    <cellStyle name="Normal 7 4 5 3 2 3" xfId="23880"/>
    <cellStyle name="Normal 7 4 5 3 2 3 2" xfId="23881"/>
    <cellStyle name="Normal 7 4 5 3 2 4" xfId="23882"/>
    <cellStyle name="Normal 7 4 5 3 3" xfId="23883"/>
    <cellStyle name="Normal 7 4 5 3 3 2" xfId="23884"/>
    <cellStyle name="Normal 7 4 5 3 3 2 2" xfId="23885"/>
    <cellStyle name="Normal 7 4 5 3 3 3" xfId="23886"/>
    <cellStyle name="Normal 7 4 5 3 4" xfId="23887"/>
    <cellStyle name="Normal 7 4 5 3 4 2" xfId="23888"/>
    <cellStyle name="Normal 7 4 5 3 5" xfId="23889"/>
    <cellStyle name="Normal 7 4 5 4" xfId="23890"/>
    <cellStyle name="Normal 7 4 5 4 2" xfId="23891"/>
    <cellStyle name="Normal 7 4 5 4 2 2" xfId="23892"/>
    <cellStyle name="Normal 7 4 5 4 2 2 2" xfId="23893"/>
    <cellStyle name="Normal 7 4 5 4 2 2 2 2" xfId="23894"/>
    <cellStyle name="Normal 7 4 5 4 2 2 3" xfId="23895"/>
    <cellStyle name="Normal 7 4 5 4 2 3" xfId="23896"/>
    <cellStyle name="Normal 7 4 5 4 2 3 2" xfId="23897"/>
    <cellStyle name="Normal 7 4 5 4 2 4" xfId="23898"/>
    <cellStyle name="Normal 7 4 5 4 3" xfId="23899"/>
    <cellStyle name="Normal 7 4 5 4 3 2" xfId="23900"/>
    <cellStyle name="Normal 7 4 5 4 3 2 2" xfId="23901"/>
    <cellStyle name="Normal 7 4 5 4 3 3" xfId="23902"/>
    <cellStyle name="Normal 7 4 5 4 4" xfId="23903"/>
    <cellStyle name="Normal 7 4 5 4 4 2" xfId="23904"/>
    <cellStyle name="Normal 7 4 5 4 5" xfId="23905"/>
    <cellStyle name="Normal 7 4 5 5" xfId="23906"/>
    <cellStyle name="Normal 7 4 5 5 2" xfId="23907"/>
    <cellStyle name="Normal 7 4 5 5 2 2" xfId="23908"/>
    <cellStyle name="Normal 7 4 5 5 2 2 2" xfId="23909"/>
    <cellStyle name="Normal 7 4 5 5 2 3" xfId="23910"/>
    <cellStyle name="Normal 7 4 5 5 3" xfId="23911"/>
    <cellStyle name="Normal 7 4 5 5 3 2" xfId="23912"/>
    <cellStyle name="Normal 7 4 5 5 4" xfId="23913"/>
    <cellStyle name="Normal 7 4 5 6" xfId="23914"/>
    <cellStyle name="Normal 7 4 5 6 2" xfId="23915"/>
    <cellStyle name="Normal 7 4 5 6 2 2" xfId="23916"/>
    <cellStyle name="Normal 7 4 5 6 3" xfId="23917"/>
    <cellStyle name="Normal 7 4 5 7" xfId="23918"/>
    <cellStyle name="Normal 7 4 5 7 2" xfId="23919"/>
    <cellStyle name="Normal 7 4 5 8" xfId="23920"/>
    <cellStyle name="Normal 7 4 6" xfId="23921"/>
    <cellStyle name="Normal 7 4 6 2" xfId="23922"/>
    <cellStyle name="Normal 7 4 6 2 2" xfId="23923"/>
    <cellStyle name="Normal 7 4 6 2 2 2" xfId="23924"/>
    <cellStyle name="Normal 7 4 6 2 2 2 2" xfId="23925"/>
    <cellStyle name="Normal 7 4 6 2 2 3" xfId="23926"/>
    <cellStyle name="Normal 7 4 6 2 3" xfId="23927"/>
    <cellStyle name="Normal 7 4 6 2 3 2" xfId="23928"/>
    <cellStyle name="Normal 7 4 6 2 4" xfId="23929"/>
    <cellStyle name="Normal 7 4 6 3" xfId="23930"/>
    <cellStyle name="Normal 7 4 6 3 2" xfId="23931"/>
    <cellStyle name="Normal 7 4 6 3 2 2" xfId="23932"/>
    <cellStyle name="Normal 7 4 6 3 3" xfId="23933"/>
    <cellStyle name="Normal 7 4 6 4" xfId="23934"/>
    <cellStyle name="Normal 7 4 6 4 2" xfId="23935"/>
    <cellStyle name="Normal 7 4 6 5" xfId="23936"/>
    <cellStyle name="Normal 7 4 7" xfId="23937"/>
    <cellStyle name="Normal 7 4 7 2" xfId="23938"/>
    <cellStyle name="Normal 7 4 7 2 2" xfId="23939"/>
    <cellStyle name="Normal 7 4 7 2 2 2" xfId="23940"/>
    <cellStyle name="Normal 7 4 7 2 2 2 2" xfId="23941"/>
    <cellStyle name="Normal 7 4 7 2 2 3" xfId="23942"/>
    <cellStyle name="Normal 7 4 7 2 3" xfId="23943"/>
    <cellStyle name="Normal 7 4 7 2 3 2" xfId="23944"/>
    <cellStyle name="Normal 7 4 7 2 4" xfId="23945"/>
    <cellStyle name="Normal 7 4 7 3" xfId="23946"/>
    <cellStyle name="Normal 7 4 7 3 2" xfId="23947"/>
    <cellStyle name="Normal 7 4 7 3 2 2" xfId="23948"/>
    <cellStyle name="Normal 7 4 7 3 3" xfId="23949"/>
    <cellStyle name="Normal 7 4 7 4" xfId="23950"/>
    <cellStyle name="Normal 7 4 7 4 2" xfId="23951"/>
    <cellStyle name="Normal 7 4 7 5" xfId="23952"/>
    <cellStyle name="Normal 7 4 8" xfId="23953"/>
    <cellStyle name="Normal 7 4 8 2" xfId="23954"/>
    <cellStyle name="Normal 7 4 8 2 2" xfId="23955"/>
    <cellStyle name="Normal 7 4 8 2 2 2" xfId="23956"/>
    <cellStyle name="Normal 7 4 8 2 2 2 2" xfId="23957"/>
    <cellStyle name="Normal 7 4 8 2 2 3" xfId="23958"/>
    <cellStyle name="Normal 7 4 8 2 3" xfId="23959"/>
    <cellStyle name="Normal 7 4 8 2 3 2" xfId="23960"/>
    <cellStyle name="Normal 7 4 8 2 4" xfId="23961"/>
    <cellStyle name="Normal 7 4 8 3" xfId="23962"/>
    <cellStyle name="Normal 7 4 8 3 2" xfId="23963"/>
    <cellStyle name="Normal 7 4 8 3 2 2" xfId="23964"/>
    <cellStyle name="Normal 7 4 8 3 3" xfId="23965"/>
    <cellStyle name="Normal 7 4 8 4" xfId="23966"/>
    <cellStyle name="Normal 7 4 8 4 2" xfId="23967"/>
    <cellStyle name="Normal 7 4 8 5" xfId="23968"/>
    <cellStyle name="Normal 7 4 9" xfId="23969"/>
    <cellStyle name="Normal 7 4 9 2" xfId="23970"/>
    <cellStyle name="Normal 7 4 9 2 2" xfId="23971"/>
    <cellStyle name="Normal 7 4 9 2 2 2" xfId="23972"/>
    <cellStyle name="Normal 7 4 9 2 3" xfId="23973"/>
    <cellStyle name="Normal 7 4 9 3" xfId="23974"/>
    <cellStyle name="Normal 7 4 9 3 2" xfId="23975"/>
    <cellStyle name="Normal 7 4 9 4" xfId="23976"/>
    <cellStyle name="Normal 7 5" xfId="23977"/>
    <cellStyle name="Normal 7 5 2" xfId="23978"/>
    <cellStyle name="Normal 7 5 2 2" xfId="23979"/>
    <cellStyle name="Normal 7 5 2 2 2" xfId="23980"/>
    <cellStyle name="Normal 7 5 2 2 2 2" xfId="23981"/>
    <cellStyle name="Normal 7 5 2 2 2 2 2" xfId="23982"/>
    <cellStyle name="Normal 7 5 2 2 2 3" xfId="23983"/>
    <cellStyle name="Normal 7 5 2 2 3" xfId="23984"/>
    <cellStyle name="Normal 7 5 2 2 3 2" xfId="23985"/>
    <cellStyle name="Normal 7 5 2 2 4" xfId="23986"/>
    <cellStyle name="Normal 7 5 2 3" xfId="23987"/>
    <cellStyle name="Normal 7 5 2 3 2" xfId="23988"/>
    <cellStyle name="Normal 7 5 2 3 2 2" xfId="23989"/>
    <cellStyle name="Normal 7 5 2 3 3" xfId="23990"/>
    <cellStyle name="Normal 7 5 2 4" xfId="23991"/>
    <cellStyle name="Normal 7 5 2 4 2" xfId="23992"/>
    <cellStyle name="Normal 7 5 2 5" xfId="23993"/>
    <cellStyle name="Normal 7 5 3" xfId="23994"/>
    <cellStyle name="Normal 7 5 3 2" xfId="23995"/>
    <cellStyle name="Normal 7 5 3 2 2" xfId="23996"/>
    <cellStyle name="Normal 7 5 3 2 2 2" xfId="23997"/>
    <cellStyle name="Normal 7 5 3 2 2 2 2" xfId="23998"/>
    <cellStyle name="Normal 7 5 3 2 2 3" xfId="23999"/>
    <cellStyle name="Normal 7 5 3 2 3" xfId="24000"/>
    <cellStyle name="Normal 7 5 3 2 3 2" xfId="24001"/>
    <cellStyle name="Normal 7 5 3 2 4" xfId="24002"/>
    <cellStyle name="Normal 7 5 3 3" xfId="24003"/>
    <cellStyle name="Normal 7 5 3 3 2" xfId="24004"/>
    <cellStyle name="Normal 7 5 3 3 2 2" xfId="24005"/>
    <cellStyle name="Normal 7 5 3 3 3" xfId="24006"/>
    <cellStyle name="Normal 7 5 3 4" xfId="24007"/>
    <cellStyle name="Normal 7 5 3 4 2" xfId="24008"/>
    <cellStyle name="Normal 7 5 3 5" xfId="24009"/>
    <cellStyle name="Normal 7 5 4" xfId="24010"/>
    <cellStyle name="Normal 7 5 4 2" xfId="24011"/>
    <cellStyle name="Normal 7 5 4 2 2" xfId="24012"/>
    <cellStyle name="Normal 7 5 4 2 2 2" xfId="24013"/>
    <cellStyle name="Normal 7 5 4 2 2 2 2" xfId="24014"/>
    <cellStyle name="Normal 7 5 4 2 2 3" xfId="24015"/>
    <cellStyle name="Normal 7 5 4 2 3" xfId="24016"/>
    <cellStyle name="Normal 7 5 4 2 3 2" xfId="24017"/>
    <cellStyle name="Normal 7 5 4 2 4" xfId="24018"/>
    <cellStyle name="Normal 7 5 4 3" xfId="24019"/>
    <cellStyle name="Normal 7 5 4 3 2" xfId="24020"/>
    <cellStyle name="Normal 7 5 4 3 2 2" xfId="24021"/>
    <cellStyle name="Normal 7 5 4 3 3" xfId="24022"/>
    <cellStyle name="Normal 7 5 4 4" xfId="24023"/>
    <cellStyle name="Normal 7 5 4 4 2" xfId="24024"/>
    <cellStyle name="Normal 7 5 4 5" xfId="24025"/>
    <cellStyle name="Normal 7 5 5" xfId="24026"/>
    <cellStyle name="Normal 7 5 5 2" xfId="24027"/>
    <cellStyle name="Normal 7 5 5 2 2" xfId="24028"/>
    <cellStyle name="Normal 7 5 5 2 2 2" xfId="24029"/>
    <cellStyle name="Normal 7 5 5 2 3" xfId="24030"/>
    <cellStyle name="Normal 7 5 5 3" xfId="24031"/>
    <cellStyle name="Normal 7 5 5 3 2" xfId="24032"/>
    <cellStyle name="Normal 7 5 5 4" xfId="24033"/>
    <cellStyle name="Normal 7 5 6" xfId="24034"/>
    <cellStyle name="Normal 7 5 6 2" xfId="24035"/>
    <cellStyle name="Normal 7 5 6 2 2" xfId="24036"/>
    <cellStyle name="Normal 7 5 6 3" xfId="24037"/>
    <cellStyle name="Normal 7 5 7" xfId="24038"/>
    <cellStyle name="Normal 7 5 7 2" xfId="24039"/>
    <cellStyle name="Normal 7 5 8" xfId="24040"/>
    <cellStyle name="Normal 7 6" xfId="24041"/>
    <cellStyle name="Normal 7 6 2" xfId="24042"/>
    <cellStyle name="Normal 7 6 2 2" xfId="24043"/>
    <cellStyle name="Normal 7 6 2 2 2" xfId="24044"/>
    <cellStyle name="Normal 7 6 2 2 2 2" xfId="24045"/>
    <cellStyle name="Normal 7 6 2 2 2 2 2" xfId="24046"/>
    <cellStyle name="Normal 7 6 2 2 2 3" xfId="24047"/>
    <cellStyle name="Normal 7 6 2 2 3" xfId="24048"/>
    <cellStyle name="Normal 7 6 2 2 3 2" xfId="24049"/>
    <cellStyle name="Normal 7 6 2 2 4" xfId="24050"/>
    <cellStyle name="Normal 7 6 2 3" xfId="24051"/>
    <cellStyle name="Normal 7 6 2 3 2" xfId="24052"/>
    <cellStyle name="Normal 7 6 2 3 2 2" xfId="24053"/>
    <cellStyle name="Normal 7 6 2 3 3" xfId="24054"/>
    <cellStyle name="Normal 7 6 2 4" xfId="24055"/>
    <cellStyle name="Normal 7 6 2 4 2" xfId="24056"/>
    <cellStyle name="Normal 7 6 2 5" xfId="24057"/>
    <cellStyle name="Normal 7 6 3" xfId="24058"/>
    <cellStyle name="Normal 7 6 3 2" xfId="24059"/>
    <cellStyle name="Normal 7 6 3 2 2" xfId="24060"/>
    <cellStyle name="Normal 7 6 3 2 2 2" xfId="24061"/>
    <cellStyle name="Normal 7 6 3 2 2 2 2" xfId="24062"/>
    <cellStyle name="Normal 7 6 3 2 2 3" xfId="24063"/>
    <cellStyle name="Normal 7 6 3 2 3" xfId="24064"/>
    <cellStyle name="Normal 7 6 3 2 3 2" xfId="24065"/>
    <cellStyle name="Normal 7 6 3 2 4" xfId="24066"/>
    <cellStyle name="Normal 7 6 3 3" xfId="24067"/>
    <cellStyle name="Normal 7 6 3 3 2" xfId="24068"/>
    <cellStyle name="Normal 7 6 3 3 2 2" xfId="24069"/>
    <cellStyle name="Normal 7 6 3 3 3" xfId="24070"/>
    <cellStyle name="Normal 7 6 3 4" xfId="24071"/>
    <cellStyle name="Normal 7 6 3 4 2" xfId="24072"/>
    <cellStyle name="Normal 7 6 3 5" xfId="24073"/>
    <cellStyle name="Normal 7 6 4" xfId="24074"/>
    <cellStyle name="Normal 7 6 4 2" xfId="24075"/>
    <cellStyle name="Normal 7 6 4 2 2" xfId="24076"/>
    <cellStyle name="Normal 7 6 4 2 2 2" xfId="24077"/>
    <cellStyle name="Normal 7 6 4 2 2 2 2" xfId="24078"/>
    <cellStyle name="Normal 7 6 4 2 2 3" xfId="24079"/>
    <cellStyle name="Normal 7 6 4 2 3" xfId="24080"/>
    <cellStyle name="Normal 7 6 4 2 3 2" xfId="24081"/>
    <cellStyle name="Normal 7 6 4 2 4" xfId="24082"/>
    <cellStyle name="Normal 7 6 4 3" xfId="24083"/>
    <cellStyle name="Normal 7 6 4 3 2" xfId="24084"/>
    <cellStyle name="Normal 7 6 4 3 2 2" xfId="24085"/>
    <cellStyle name="Normal 7 6 4 3 3" xfId="24086"/>
    <cellStyle name="Normal 7 6 4 4" xfId="24087"/>
    <cellStyle name="Normal 7 6 4 4 2" xfId="24088"/>
    <cellStyle name="Normal 7 6 4 5" xfId="24089"/>
    <cellStyle name="Normal 7 6 5" xfId="24090"/>
    <cellStyle name="Normal 7 6 5 2" xfId="24091"/>
    <cellStyle name="Normal 7 6 5 2 2" xfId="24092"/>
    <cellStyle name="Normal 7 6 5 2 2 2" xfId="24093"/>
    <cellStyle name="Normal 7 6 5 2 3" xfId="24094"/>
    <cellStyle name="Normal 7 6 5 3" xfId="24095"/>
    <cellStyle name="Normal 7 6 5 3 2" xfId="24096"/>
    <cellStyle name="Normal 7 6 5 4" xfId="24097"/>
    <cellStyle name="Normal 7 6 6" xfId="24098"/>
    <cellStyle name="Normal 7 6 6 2" xfId="24099"/>
    <cellStyle name="Normal 7 6 6 2 2" xfId="24100"/>
    <cellStyle name="Normal 7 6 6 3" xfId="24101"/>
    <cellStyle name="Normal 7 6 7" xfId="24102"/>
    <cellStyle name="Normal 7 6 7 2" xfId="24103"/>
    <cellStyle name="Normal 7 6 8" xfId="24104"/>
    <cellStyle name="Normal 7 7" xfId="24105"/>
    <cellStyle name="Normal 7 7 2" xfId="24106"/>
    <cellStyle name="Normal 7 7 2 2" xfId="24107"/>
    <cellStyle name="Normal 7 7 2 2 2" xfId="24108"/>
    <cellStyle name="Normal 7 7 2 2 2 2" xfId="24109"/>
    <cellStyle name="Normal 7 7 2 2 2 2 2" xfId="24110"/>
    <cellStyle name="Normal 7 7 2 2 2 3" xfId="24111"/>
    <cellStyle name="Normal 7 7 2 2 3" xfId="24112"/>
    <cellStyle name="Normal 7 7 2 2 3 2" xfId="24113"/>
    <cellStyle name="Normal 7 7 2 2 4" xfId="24114"/>
    <cellStyle name="Normal 7 7 2 3" xfId="24115"/>
    <cellStyle name="Normal 7 7 2 3 2" xfId="24116"/>
    <cellStyle name="Normal 7 7 2 3 2 2" xfId="24117"/>
    <cellStyle name="Normal 7 7 2 3 3" xfId="24118"/>
    <cellStyle name="Normal 7 7 2 4" xfId="24119"/>
    <cellStyle name="Normal 7 7 2 4 2" xfId="24120"/>
    <cellStyle name="Normal 7 7 2 5" xfId="24121"/>
    <cellStyle name="Normal 7 7 3" xfId="24122"/>
    <cellStyle name="Normal 7 7 3 2" xfId="24123"/>
    <cellStyle name="Normal 7 7 3 2 2" xfId="24124"/>
    <cellStyle name="Normal 7 7 3 2 2 2" xfId="24125"/>
    <cellStyle name="Normal 7 7 3 2 2 2 2" xfId="24126"/>
    <cellStyle name="Normal 7 7 3 2 2 3" xfId="24127"/>
    <cellStyle name="Normal 7 7 3 2 3" xfId="24128"/>
    <cellStyle name="Normal 7 7 3 2 3 2" xfId="24129"/>
    <cellStyle name="Normal 7 7 3 2 4" xfId="24130"/>
    <cellStyle name="Normal 7 7 3 3" xfId="24131"/>
    <cellStyle name="Normal 7 7 3 3 2" xfId="24132"/>
    <cellStyle name="Normal 7 7 3 3 2 2" xfId="24133"/>
    <cellStyle name="Normal 7 7 3 3 3" xfId="24134"/>
    <cellStyle name="Normal 7 7 3 4" xfId="24135"/>
    <cellStyle name="Normal 7 7 3 4 2" xfId="24136"/>
    <cellStyle name="Normal 7 7 3 5" xfId="24137"/>
    <cellStyle name="Normal 7 7 4" xfId="24138"/>
    <cellStyle name="Normal 7 7 4 2" xfId="24139"/>
    <cellStyle name="Normal 7 7 4 2 2" xfId="24140"/>
    <cellStyle name="Normal 7 7 4 2 2 2" xfId="24141"/>
    <cellStyle name="Normal 7 7 4 2 2 2 2" xfId="24142"/>
    <cellStyle name="Normal 7 7 4 2 2 3" xfId="24143"/>
    <cellStyle name="Normal 7 7 4 2 3" xfId="24144"/>
    <cellStyle name="Normal 7 7 4 2 3 2" xfId="24145"/>
    <cellStyle name="Normal 7 7 4 2 4" xfId="24146"/>
    <cellStyle name="Normal 7 7 4 3" xfId="24147"/>
    <cellStyle name="Normal 7 7 4 3 2" xfId="24148"/>
    <cellStyle name="Normal 7 7 4 3 2 2" xfId="24149"/>
    <cellStyle name="Normal 7 7 4 3 3" xfId="24150"/>
    <cellStyle name="Normal 7 7 4 4" xfId="24151"/>
    <cellStyle name="Normal 7 7 4 4 2" xfId="24152"/>
    <cellStyle name="Normal 7 7 4 5" xfId="24153"/>
    <cellStyle name="Normal 7 7 5" xfId="24154"/>
    <cellStyle name="Normal 7 7 5 2" xfId="24155"/>
    <cellStyle name="Normal 7 7 5 2 2" xfId="24156"/>
    <cellStyle name="Normal 7 7 5 2 2 2" xfId="24157"/>
    <cellStyle name="Normal 7 7 5 2 3" xfId="24158"/>
    <cellStyle name="Normal 7 7 5 3" xfId="24159"/>
    <cellStyle name="Normal 7 7 5 3 2" xfId="24160"/>
    <cellStyle name="Normal 7 7 5 4" xfId="24161"/>
    <cellStyle name="Normal 7 7 6" xfId="24162"/>
    <cellStyle name="Normal 7 7 6 2" xfId="24163"/>
    <cellStyle name="Normal 7 7 6 2 2" xfId="24164"/>
    <cellStyle name="Normal 7 7 6 3" xfId="24165"/>
    <cellStyle name="Normal 7 7 7" xfId="24166"/>
    <cellStyle name="Normal 7 7 7 2" xfId="24167"/>
    <cellStyle name="Normal 7 7 8" xfId="24168"/>
    <cellStyle name="Normal 7 8" xfId="24169"/>
    <cellStyle name="Normal 7 8 2" xfId="24170"/>
    <cellStyle name="Normal 7 8 2 2" xfId="24171"/>
    <cellStyle name="Normal 7 8 2 2 2" xfId="24172"/>
    <cellStyle name="Normal 7 8 2 2 2 2" xfId="24173"/>
    <cellStyle name="Normal 7 8 2 2 2 2 2" xfId="24174"/>
    <cellStyle name="Normal 7 8 2 2 2 3" xfId="24175"/>
    <cellStyle name="Normal 7 8 2 2 3" xfId="24176"/>
    <cellStyle name="Normal 7 8 2 2 3 2" xfId="24177"/>
    <cellStyle name="Normal 7 8 2 2 4" xfId="24178"/>
    <cellStyle name="Normal 7 8 2 3" xfId="24179"/>
    <cellStyle name="Normal 7 8 2 3 2" xfId="24180"/>
    <cellStyle name="Normal 7 8 2 3 2 2" xfId="24181"/>
    <cellStyle name="Normal 7 8 2 3 3" xfId="24182"/>
    <cellStyle name="Normal 7 8 2 4" xfId="24183"/>
    <cellStyle name="Normal 7 8 2 4 2" xfId="24184"/>
    <cellStyle name="Normal 7 8 2 5" xfId="24185"/>
    <cellStyle name="Normal 7 8 3" xfId="24186"/>
    <cellStyle name="Normal 7 8 3 2" xfId="24187"/>
    <cellStyle name="Normal 7 8 3 2 2" xfId="24188"/>
    <cellStyle name="Normal 7 8 3 2 2 2" xfId="24189"/>
    <cellStyle name="Normal 7 8 3 2 2 2 2" xfId="24190"/>
    <cellStyle name="Normal 7 8 3 2 2 3" xfId="24191"/>
    <cellStyle name="Normal 7 8 3 2 3" xfId="24192"/>
    <cellStyle name="Normal 7 8 3 2 3 2" xfId="24193"/>
    <cellStyle name="Normal 7 8 3 2 4" xfId="24194"/>
    <cellStyle name="Normal 7 8 3 3" xfId="24195"/>
    <cellStyle name="Normal 7 8 3 3 2" xfId="24196"/>
    <cellStyle name="Normal 7 8 3 3 2 2" xfId="24197"/>
    <cellStyle name="Normal 7 8 3 3 3" xfId="24198"/>
    <cellStyle name="Normal 7 8 3 4" xfId="24199"/>
    <cellStyle name="Normal 7 8 3 4 2" xfId="24200"/>
    <cellStyle name="Normal 7 8 3 5" xfId="24201"/>
    <cellStyle name="Normal 7 8 4" xfId="24202"/>
    <cellStyle name="Normal 7 8 4 2" xfId="24203"/>
    <cellStyle name="Normal 7 8 4 2 2" xfId="24204"/>
    <cellStyle name="Normal 7 8 4 2 2 2" xfId="24205"/>
    <cellStyle name="Normal 7 8 4 2 2 2 2" xfId="24206"/>
    <cellStyle name="Normal 7 8 4 2 2 3" xfId="24207"/>
    <cellStyle name="Normal 7 8 4 2 3" xfId="24208"/>
    <cellStyle name="Normal 7 8 4 2 3 2" xfId="24209"/>
    <cellStyle name="Normal 7 8 4 2 4" xfId="24210"/>
    <cellStyle name="Normal 7 8 4 3" xfId="24211"/>
    <cellStyle name="Normal 7 8 4 3 2" xfId="24212"/>
    <cellStyle name="Normal 7 8 4 3 2 2" xfId="24213"/>
    <cellStyle name="Normal 7 8 4 3 3" xfId="24214"/>
    <cellStyle name="Normal 7 8 4 4" xfId="24215"/>
    <cellStyle name="Normal 7 8 4 4 2" xfId="24216"/>
    <cellStyle name="Normal 7 8 4 5" xfId="24217"/>
    <cellStyle name="Normal 7 8 5" xfId="24218"/>
    <cellStyle name="Normal 7 8 5 2" xfId="24219"/>
    <cellStyle name="Normal 7 8 5 2 2" xfId="24220"/>
    <cellStyle name="Normal 7 8 5 2 2 2" xfId="24221"/>
    <cellStyle name="Normal 7 8 5 2 3" xfId="24222"/>
    <cellStyle name="Normal 7 8 5 3" xfId="24223"/>
    <cellStyle name="Normal 7 8 5 3 2" xfId="24224"/>
    <cellStyle name="Normal 7 8 5 4" xfId="24225"/>
    <cellStyle name="Normal 7 8 6" xfId="24226"/>
    <cellStyle name="Normal 7 8 6 2" xfId="24227"/>
    <cellStyle name="Normal 7 8 6 2 2" xfId="24228"/>
    <cellStyle name="Normal 7 8 6 3" xfId="24229"/>
    <cellStyle name="Normal 7 8 7" xfId="24230"/>
    <cellStyle name="Normal 7 8 7 2" xfId="24231"/>
    <cellStyle name="Normal 7 8 8" xfId="24232"/>
    <cellStyle name="Normal 7 9" xfId="24233"/>
    <cellStyle name="Normal 7 9 2" xfId="24234"/>
    <cellStyle name="Normal 7 9 2 2" xfId="24235"/>
    <cellStyle name="Normal 7 9 2 2 2" xfId="24236"/>
    <cellStyle name="Normal 7 9 2 2 2 2" xfId="24237"/>
    <cellStyle name="Normal 7 9 2 2 3" xfId="24238"/>
    <cellStyle name="Normal 7 9 2 3" xfId="24239"/>
    <cellStyle name="Normal 7 9 2 3 2" xfId="24240"/>
    <cellStyle name="Normal 7 9 2 4" xfId="24241"/>
    <cellStyle name="Normal 7 9 3" xfId="24242"/>
    <cellStyle name="Normal 7 9 3 2" xfId="24243"/>
    <cellStyle name="Normal 7 9 3 2 2" xfId="24244"/>
    <cellStyle name="Normal 7 9 3 3" xfId="24245"/>
    <cellStyle name="Normal 7 9 4" xfId="24246"/>
    <cellStyle name="Normal 7 9 4 2" xfId="24247"/>
    <cellStyle name="Normal 7 9 5" xfId="24248"/>
    <cellStyle name="Normal 70" xfId="24249"/>
    <cellStyle name="Normal 71" xfId="24250"/>
    <cellStyle name="Normal 72" xfId="24251"/>
    <cellStyle name="Normal 73" xfId="24252"/>
    <cellStyle name="Normal 74" xfId="24253"/>
    <cellStyle name="Normal 75" xfId="24254"/>
    <cellStyle name="Normal 75 2" xfId="31875"/>
    <cellStyle name="Normal 76" xfId="24255"/>
    <cellStyle name="Normal 77" xfId="24256"/>
    <cellStyle name="Normal 78" xfId="24257"/>
    <cellStyle name="Normal 79" xfId="24258"/>
    <cellStyle name="Normal 8" xfId="24259"/>
    <cellStyle name="Normal 8 10" xfId="24260"/>
    <cellStyle name="Normal 8 11" xfId="24261"/>
    <cellStyle name="Normal 8 12" xfId="24262"/>
    <cellStyle name="Normal 8 13" xfId="24263"/>
    <cellStyle name="Normal 8 14" xfId="24264"/>
    <cellStyle name="Normal 8 15" xfId="24265"/>
    <cellStyle name="Normal 8 16" xfId="24266"/>
    <cellStyle name="Normal 8 17" xfId="24267"/>
    <cellStyle name="Normal 8 2" xfId="24268"/>
    <cellStyle name="Normal 8 2 2" xfId="24269"/>
    <cellStyle name="Normal 8 2 2 2" xfId="24270"/>
    <cellStyle name="Normal 8 2 2 2 2" xfId="24271"/>
    <cellStyle name="Normal 8 2 2 2 2 2" xfId="24272"/>
    <cellStyle name="Normal 8 2 2 2 3" xfId="24273"/>
    <cellStyle name="Normal 8 2 2 3" xfId="24274"/>
    <cellStyle name="Normal 8 2 2 3 2" xfId="24275"/>
    <cellStyle name="Normal 8 2 2 4" xfId="24276"/>
    <cellStyle name="Normal 8 2 3" xfId="24277"/>
    <cellStyle name="Normal 8 2 3 2" xfId="24278"/>
    <cellStyle name="Normal 8 2 3 2 2" xfId="24279"/>
    <cellStyle name="Normal 8 2 3 3" xfId="24280"/>
    <cellStyle name="Normal 8 2 4" xfId="24281"/>
    <cellStyle name="Normal 8 2 4 2" xfId="24282"/>
    <cellStyle name="Normal 8 2 4 2 2" xfId="24283"/>
    <cellStyle name="Normal 8 2 4 3" xfId="24284"/>
    <cellStyle name="Normal 8 2 5" xfId="24285"/>
    <cellStyle name="Normal 8 2 5 2" xfId="24286"/>
    <cellStyle name="Normal 8 2 6" xfId="24287"/>
    <cellStyle name="Normal 8 3" xfId="24288"/>
    <cellStyle name="Normal 8 3 2" xfId="24289"/>
    <cellStyle name="Normal 8 3 2 2" xfId="24290"/>
    <cellStyle name="Normal 8 3 2 2 2" xfId="24291"/>
    <cellStyle name="Normal 8 3 2 2 2 2" xfId="24292"/>
    <cellStyle name="Normal 8 3 2 2 3" xfId="24293"/>
    <cellStyle name="Normal 8 3 2 3" xfId="24294"/>
    <cellStyle name="Normal 8 3 2 3 2" xfId="24295"/>
    <cellStyle name="Normal 8 3 2 4" xfId="24296"/>
    <cellStyle name="Normal 8 3 3" xfId="24297"/>
    <cellStyle name="Normal 8 3 3 2" xfId="24298"/>
    <cellStyle name="Normal 8 3 3 2 2" xfId="24299"/>
    <cellStyle name="Normal 8 3 3 3" xfId="24300"/>
    <cellStyle name="Normal 8 3 4" xfId="24301"/>
    <cellStyle name="Normal 8 3 4 2" xfId="24302"/>
    <cellStyle name="Normal 8 3 4 2 2" xfId="24303"/>
    <cellStyle name="Normal 8 3 4 3" xfId="24304"/>
    <cellStyle name="Normal 8 3 5" xfId="24305"/>
    <cellStyle name="Normal 8 3 5 2" xfId="24306"/>
    <cellStyle name="Normal 8 3 6" xfId="24307"/>
    <cellStyle name="Normal 8 4" xfId="24308"/>
    <cellStyle name="Normal 8 4 2" xfId="24309"/>
    <cellStyle name="Normal 8 4 2 2" xfId="24310"/>
    <cellStyle name="Normal 8 4 2 2 2" xfId="24311"/>
    <cellStyle name="Normal 8 4 2 2 2 2" xfId="24312"/>
    <cellStyle name="Normal 8 4 2 2 3" xfId="24313"/>
    <cellStyle name="Normal 8 4 2 3" xfId="24314"/>
    <cellStyle name="Normal 8 4 2 3 2" xfId="24315"/>
    <cellStyle name="Normal 8 4 2 4" xfId="24316"/>
    <cellStyle name="Normal 8 4 3" xfId="24317"/>
    <cellStyle name="Normal 8 4 3 2" xfId="24318"/>
    <cellStyle name="Normal 8 4 3 2 2" xfId="24319"/>
    <cellStyle name="Normal 8 4 3 3" xfId="24320"/>
    <cellStyle name="Normal 8 4 4" xfId="24321"/>
    <cellStyle name="Normal 8 4 4 2" xfId="24322"/>
    <cellStyle name="Normal 8 4 4 2 2" xfId="24323"/>
    <cellStyle name="Normal 8 4 4 3" xfId="24324"/>
    <cellStyle name="Normal 8 4 5" xfId="24325"/>
    <cellStyle name="Normal 8 4 5 2" xfId="24326"/>
    <cellStyle name="Normal 8 4 6" xfId="24327"/>
    <cellStyle name="Normal 8 5" xfId="24328"/>
    <cellStyle name="Normal 8 5 2" xfId="24329"/>
    <cellStyle name="Normal 8 5 2 2" xfId="24330"/>
    <cellStyle name="Normal 8 5 2 2 2" xfId="24331"/>
    <cellStyle name="Normal 8 5 2 3" xfId="24332"/>
    <cellStyle name="Normal 8 5 3" xfId="24333"/>
    <cellStyle name="Normal 8 5 3 2" xfId="24334"/>
    <cellStyle name="Normal 8 5 3 2 2" xfId="24335"/>
    <cellStyle name="Normal 8 5 3 3" xfId="24336"/>
    <cellStyle name="Normal 8 5 4" xfId="24337"/>
    <cellStyle name="Normal 8 5 4 2" xfId="24338"/>
    <cellStyle name="Normal 8 5 4 2 2" xfId="24339"/>
    <cellStyle name="Normal 8 5 4 3" xfId="24340"/>
    <cellStyle name="Normal 8 5 5" xfId="24341"/>
    <cellStyle name="Normal 8 5 5 2" xfId="24342"/>
    <cellStyle name="Normal 8 5 6" xfId="24343"/>
    <cellStyle name="Normal 8 6" xfId="24344"/>
    <cellStyle name="Normal 8 6 2" xfId="24345"/>
    <cellStyle name="Normal 8 6 2 2" xfId="24346"/>
    <cellStyle name="Normal 8 6 3" xfId="24347"/>
    <cellStyle name="Normal 8 7" xfId="24348"/>
    <cellStyle name="Normal 8 7 2" xfId="24349"/>
    <cellStyle name="Normal 8 7 2 2" xfId="24350"/>
    <cellStyle name="Normal 8 7 3" xfId="24351"/>
    <cellStyle name="Normal 8 8" xfId="24352"/>
    <cellStyle name="Normal 8 8 2" xfId="24353"/>
    <cellStyle name="Normal 8 8 2 2" xfId="24354"/>
    <cellStyle name="Normal 8 8 3" xfId="24355"/>
    <cellStyle name="Normal 8 9" xfId="24356"/>
    <cellStyle name="Normal 8 9 2" xfId="24357"/>
    <cellStyle name="Normal 80" xfId="24358"/>
    <cellStyle name="Normal 81" xfId="24359"/>
    <cellStyle name="Normal 82" xfId="24360"/>
    <cellStyle name="Normal 83" xfId="24361"/>
    <cellStyle name="Normal 84" xfId="24362"/>
    <cellStyle name="Normal 85" xfId="24363"/>
    <cellStyle name="Normal 86" xfId="24364"/>
    <cellStyle name="Normal 87" xfId="24365"/>
    <cellStyle name="Normal 88" xfId="24366"/>
    <cellStyle name="Normal 89" xfId="24367"/>
    <cellStyle name="Normal 9" xfId="24368"/>
    <cellStyle name="Normal 9 2" xfId="24369"/>
    <cellStyle name="Normal 9 2 2" xfId="24370"/>
    <cellStyle name="Normal 9 2 2 2" xfId="24371"/>
    <cellStyle name="Normal 9 2 2 2 2" xfId="24372"/>
    <cellStyle name="Normal 9 2 2 3" xfId="24373"/>
    <cellStyle name="Normal 9 2 3" xfId="24374"/>
    <cellStyle name="Normal 9 2 3 2" xfId="24375"/>
    <cellStyle name="Normal 9 2 4" xfId="24376"/>
    <cellStyle name="Normal 9 3" xfId="24377"/>
    <cellStyle name="Normal 9 3 2" xfId="24378"/>
    <cellStyle name="Normal 9 3 2 2" xfId="24379"/>
    <cellStyle name="Normal 9 3 3" xfId="24380"/>
    <cellStyle name="Normal 9 4" xfId="24381"/>
    <cellStyle name="Normal 9 4 2" xfId="24382"/>
    <cellStyle name="Normal 9 5" xfId="24383"/>
    <cellStyle name="Normal 9 6" xfId="24384"/>
    <cellStyle name="Normal 9_Expired Option Payouts w Detail" xfId="24385"/>
    <cellStyle name="Normal 90" xfId="24386"/>
    <cellStyle name="Normal 91" xfId="24387"/>
    <cellStyle name="Normal 92" xfId="24388"/>
    <cellStyle name="Normal 93" xfId="24389"/>
    <cellStyle name="Normal 94" xfId="24390"/>
    <cellStyle name="Normal 95" xfId="24391"/>
    <cellStyle name="Normal 96" xfId="24392"/>
    <cellStyle name="Normal 97" xfId="24393"/>
    <cellStyle name="Normal 97 2" xfId="31876"/>
    <cellStyle name="Normal 97 2 2" xfId="31877"/>
    <cellStyle name="Normal 97 3" xfId="31878"/>
    <cellStyle name="Normal 98" xfId="24394"/>
    <cellStyle name="Normal 98 2" xfId="31879"/>
    <cellStyle name="Normal 98 2 2" xfId="31880"/>
    <cellStyle name="Normal 99" xfId="24395"/>
    <cellStyle name="Normal Bold" xfId="24396"/>
    <cellStyle name="Normal Pct" xfId="24397"/>
    <cellStyle name="Normal welcome" xfId="24398"/>
    <cellStyle name="Normal welcome 10" xfId="24399"/>
    <cellStyle name="Normal welcome 11" xfId="24400"/>
    <cellStyle name="Normal welcome 12" xfId="24401"/>
    <cellStyle name="Normal welcome 13" xfId="24402"/>
    <cellStyle name="Normal welcome 14" xfId="24403"/>
    <cellStyle name="Normal welcome 15" xfId="24404"/>
    <cellStyle name="Normal welcome 16" xfId="24405"/>
    <cellStyle name="Normal welcome 17" xfId="24406"/>
    <cellStyle name="Normal welcome 18" xfId="24407"/>
    <cellStyle name="Normal welcome 19" xfId="24408"/>
    <cellStyle name="Normal welcome 2" xfId="24409"/>
    <cellStyle name="Normal welcome 2 2" xfId="24410"/>
    <cellStyle name="Normal welcome 20" xfId="24411"/>
    <cellStyle name="Normal welcome 21" xfId="24412"/>
    <cellStyle name="Normal welcome 22" xfId="24413"/>
    <cellStyle name="Normal welcome 23" xfId="24414"/>
    <cellStyle name="Normal welcome 24" xfId="24415"/>
    <cellStyle name="Normal welcome 25" xfId="24416"/>
    <cellStyle name="Normal welcome 26" xfId="24417"/>
    <cellStyle name="Normal welcome 27" xfId="24418"/>
    <cellStyle name="Normal welcome 28" xfId="24419"/>
    <cellStyle name="Normal welcome 29" xfId="24420"/>
    <cellStyle name="Normal welcome 3" xfId="24421"/>
    <cellStyle name="Normal welcome 3 10" xfId="24422"/>
    <cellStyle name="Normal welcome 3 11" xfId="24423"/>
    <cellStyle name="Normal welcome 3 12" xfId="24424"/>
    <cellStyle name="Normal welcome 3 13" xfId="24425"/>
    <cellStyle name="Normal welcome 3 14" xfId="24426"/>
    <cellStyle name="Normal welcome 3 15" xfId="24427"/>
    <cellStyle name="Normal welcome 3 16" xfId="24428"/>
    <cellStyle name="Normal welcome 3 2" xfId="24429"/>
    <cellStyle name="Normal welcome 3 3" xfId="24430"/>
    <cellStyle name="Normal welcome 3 4" xfId="24431"/>
    <cellStyle name="Normal welcome 3 5" xfId="24432"/>
    <cellStyle name="Normal welcome 3 6" xfId="24433"/>
    <cellStyle name="Normal welcome 3 7" xfId="24434"/>
    <cellStyle name="Normal welcome 3 8" xfId="24435"/>
    <cellStyle name="Normal welcome 3 9" xfId="24436"/>
    <cellStyle name="Normal welcome 30" xfId="24437"/>
    <cellStyle name="Normal welcome 31" xfId="24438"/>
    <cellStyle name="Normal welcome 32" xfId="24439"/>
    <cellStyle name="Normal welcome 33" xfId="24440"/>
    <cellStyle name="Normal welcome 34" xfId="24441"/>
    <cellStyle name="Normal welcome 35" xfId="24442"/>
    <cellStyle name="Normal welcome 36" xfId="24443"/>
    <cellStyle name="Normal welcome 37" xfId="24444"/>
    <cellStyle name="Normal welcome 38" xfId="24445"/>
    <cellStyle name="Normal welcome 39" xfId="24446"/>
    <cellStyle name="Normal welcome 4" xfId="24447"/>
    <cellStyle name="Normal welcome 40" xfId="24448"/>
    <cellStyle name="Normal welcome 41" xfId="24449"/>
    <cellStyle name="Normal welcome 5" xfId="24450"/>
    <cellStyle name="Normal welcome 6" xfId="24451"/>
    <cellStyle name="Normal welcome 7" xfId="24452"/>
    <cellStyle name="Normal welcome 8" xfId="24453"/>
    <cellStyle name="Normal welcome 9" xfId="24454"/>
    <cellStyle name="Normal.prt" xfId="24455"/>
    <cellStyle name="Normal_Book1 (3)" xfId="5"/>
    <cellStyle name="Normal_Ferc2001" xfId="31866"/>
    <cellStyle name="Normal_Psc2001" xfId="31867"/>
    <cellStyle name="Normal2" xfId="24456"/>
    <cellStyle name="Normal2 2" xfId="24457"/>
    <cellStyle name="Normale_BIL9_01" xfId="24458"/>
    <cellStyle name="NormalHelv" xfId="24459"/>
    <cellStyle name="NormalIndent2" xfId="24460"/>
    <cellStyle name="NormalIndent2 2" xfId="24461"/>
    <cellStyle name="NormalMultiple" xfId="24462"/>
    <cellStyle name="Normalny_Arkusz7" xfId="24463"/>
    <cellStyle name="NormalX" xfId="24464"/>
    <cellStyle name="Nota" xfId="24465"/>
    <cellStyle name="Nota 10" xfId="24466"/>
    <cellStyle name="Nota 11" xfId="24467"/>
    <cellStyle name="Nota 12" xfId="24468"/>
    <cellStyle name="Nota 13" xfId="24469"/>
    <cellStyle name="Nota 14" xfId="24470"/>
    <cellStyle name="Nota 15" xfId="24471"/>
    <cellStyle name="Nota 16" xfId="24472"/>
    <cellStyle name="Nota 17" xfId="24473"/>
    <cellStyle name="Nota 18" xfId="24474"/>
    <cellStyle name="Nota 19" xfId="24475"/>
    <cellStyle name="Nota 2" xfId="24476"/>
    <cellStyle name="Nota 2 2" xfId="24477"/>
    <cellStyle name="Nota 20" xfId="24478"/>
    <cellStyle name="Nota 21" xfId="24479"/>
    <cellStyle name="Nota 22" xfId="24480"/>
    <cellStyle name="Nota 23" xfId="24481"/>
    <cellStyle name="Nota 24" xfId="24482"/>
    <cellStyle name="Nota 25" xfId="24483"/>
    <cellStyle name="Nota 26" xfId="24484"/>
    <cellStyle name="Nota 27" xfId="24485"/>
    <cellStyle name="Nota 28" xfId="24486"/>
    <cellStyle name="Nota 29" xfId="24487"/>
    <cellStyle name="Nota 3" xfId="24488"/>
    <cellStyle name="Nota 3 10" xfId="24489"/>
    <cellStyle name="Nota 3 11" xfId="24490"/>
    <cellStyle name="Nota 3 12" xfId="24491"/>
    <cellStyle name="Nota 3 13" xfId="24492"/>
    <cellStyle name="Nota 3 14" xfId="24493"/>
    <cellStyle name="Nota 3 15" xfId="24494"/>
    <cellStyle name="Nota 3 16" xfId="24495"/>
    <cellStyle name="Nota 3 2" xfId="24496"/>
    <cellStyle name="Nota 3 3" xfId="24497"/>
    <cellStyle name="Nota 3 4" xfId="24498"/>
    <cellStyle name="Nota 3 5" xfId="24499"/>
    <cellStyle name="Nota 3 6" xfId="24500"/>
    <cellStyle name="Nota 3 7" xfId="24501"/>
    <cellStyle name="Nota 3 8" xfId="24502"/>
    <cellStyle name="Nota 3 9" xfId="24503"/>
    <cellStyle name="Nota 3 9 2" xfId="24504"/>
    <cellStyle name="Nota 30" xfId="24505"/>
    <cellStyle name="Nota 31" xfId="24506"/>
    <cellStyle name="Nota 32" xfId="24507"/>
    <cellStyle name="Nota 33" xfId="24508"/>
    <cellStyle name="Nota 34" xfId="24509"/>
    <cellStyle name="Nota 35" xfId="24510"/>
    <cellStyle name="Nota 36" xfId="24511"/>
    <cellStyle name="Nota 37" xfId="24512"/>
    <cellStyle name="Nota 38" xfId="24513"/>
    <cellStyle name="Nota 39" xfId="24514"/>
    <cellStyle name="Nota 4" xfId="24515"/>
    <cellStyle name="Nota 40" xfId="24516"/>
    <cellStyle name="Nota 41" xfId="24517"/>
    <cellStyle name="Nota 5" xfId="24518"/>
    <cellStyle name="Nota 6" xfId="24519"/>
    <cellStyle name="Nota 7" xfId="24520"/>
    <cellStyle name="Nota 8" xfId="24521"/>
    <cellStyle name="Nota 9" xfId="24522"/>
    <cellStyle name="Notas" xfId="24523"/>
    <cellStyle name="Notas 10" xfId="24524"/>
    <cellStyle name="Notas 11" xfId="24525"/>
    <cellStyle name="Notas 12" xfId="24526"/>
    <cellStyle name="Notas 13" xfId="24527"/>
    <cellStyle name="Notas 14" xfId="24528"/>
    <cellStyle name="Notas 15" xfId="24529"/>
    <cellStyle name="Notas 16" xfId="24530"/>
    <cellStyle name="Notas 17" xfId="24531"/>
    <cellStyle name="Notas 18" xfId="24532"/>
    <cellStyle name="Notas 19" xfId="24533"/>
    <cellStyle name="Notas 2" xfId="24534"/>
    <cellStyle name="Notas 2 2" xfId="24535"/>
    <cellStyle name="Notas 20" xfId="24536"/>
    <cellStyle name="Notas 21" xfId="24537"/>
    <cellStyle name="Notas 22" xfId="24538"/>
    <cellStyle name="Notas 23" xfId="24539"/>
    <cellStyle name="Notas 24" xfId="24540"/>
    <cellStyle name="Notas 25" xfId="24541"/>
    <cellStyle name="Notas 26" xfId="24542"/>
    <cellStyle name="Notas 27" xfId="24543"/>
    <cellStyle name="Notas 28" xfId="24544"/>
    <cellStyle name="Notas 29" xfId="24545"/>
    <cellStyle name="Notas 3" xfId="24546"/>
    <cellStyle name="Notas 3 10" xfId="24547"/>
    <cellStyle name="Notas 3 10 2" xfId="24548"/>
    <cellStyle name="Notas 3 11" xfId="24549"/>
    <cellStyle name="Notas 3 11 2" xfId="24550"/>
    <cellStyle name="Notas 3 12" xfId="24551"/>
    <cellStyle name="Notas 3 12 2" xfId="24552"/>
    <cellStyle name="Notas 3 13" xfId="24553"/>
    <cellStyle name="Notas 3 14" xfId="24554"/>
    <cellStyle name="Notas 3 15" xfId="24555"/>
    <cellStyle name="Notas 3 16" xfId="24556"/>
    <cellStyle name="Notas 3 2" xfId="24557"/>
    <cellStyle name="Notas 3 2 2" xfId="24558"/>
    <cellStyle name="Notas 3 2 2 2" xfId="24559"/>
    <cellStyle name="Notas 3 2 3" xfId="24560"/>
    <cellStyle name="Notas 3 2 3 2" xfId="24561"/>
    <cellStyle name="Notas 3 2 4" xfId="24562"/>
    <cellStyle name="Notas 3 2 4 2" xfId="24563"/>
    <cellStyle name="Notas 3 2 5" xfId="24564"/>
    <cellStyle name="Notas 3 2 5 2" xfId="24565"/>
    <cellStyle name="Notas 3 2 6" xfId="24566"/>
    <cellStyle name="Notas 3 2 6 2" xfId="24567"/>
    <cellStyle name="Notas 3 2 7" xfId="24568"/>
    <cellStyle name="Notas 3 2 7 2" xfId="24569"/>
    <cellStyle name="Notas 3 2 8" xfId="24570"/>
    <cellStyle name="Notas 3 2 8 2" xfId="24571"/>
    <cellStyle name="Notas 3 2 9" xfId="24572"/>
    <cellStyle name="Notas 3 3" xfId="24573"/>
    <cellStyle name="Notas 3 3 2" xfId="24574"/>
    <cellStyle name="Notas 3 4" xfId="24575"/>
    <cellStyle name="Notas 3 4 2" xfId="24576"/>
    <cellStyle name="Notas 3 5" xfId="24577"/>
    <cellStyle name="Notas 3 5 2" xfId="24578"/>
    <cellStyle name="Notas 3 6" xfId="24579"/>
    <cellStyle name="Notas 3 6 2" xfId="24580"/>
    <cellStyle name="Notas 3 7" xfId="24581"/>
    <cellStyle name="Notas 3 7 2" xfId="24582"/>
    <cellStyle name="Notas 3 8" xfId="24583"/>
    <cellStyle name="Notas 3 8 2" xfId="24584"/>
    <cellStyle name="Notas 3 9" xfId="24585"/>
    <cellStyle name="Notas 3 9 2" xfId="24586"/>
    <cellStyle name="Notas 30" xfId="24587"/>
    <cellStyle name="Notas 31" xfId="24588"/>
    <cellStyle name="Notas 32" xfId="24589"/>
    <cellStyle name="Notas 33" xfId="24590"/>
    <cellStyle name="Notas 34" xfId="24591"/>
    <cellStyle name="Notas 35" xfId="24592"/>
    <cellStyle name="Notas 36" xfId="24593"/>
    <cellStyle name="Notas 37" xfId="24594"/>
    <cellStyle name="Notas 38" xfId="24595"/>
    <cellStyle name="Notas 39" xfId="24596"/>
    <cellStyle name="Notas 4" xfId="24597"/>
    <cellStyle name="Notas 40" xfId="24598"/>
    <cellStyle name="Notas 41" xfId="24599"/>
    <cellStyle name="Notas 5" xfId="24600"/>
    <cellStyle name="Notas 6" xfId="24601"/>
    <cellStyle name="Notas 7" xfId="24602"/>
    <cellStyle name="Notas 8" xfId="24603"/>
    <cellStyle name="Notas 9" xfId="24604"/>
    <cellStyle name="Note 10" xfId="24605"/>
    <cellStyle name="Note 10 2" xfId="24606"/>
    <cellStyle name="Note 10 3" xfId="24607"/>
    <cellStyle name="Note 10 4" xfId="24608"/>
    <cellStyle name="Note 100" xfId="24609"/>
    <cellStyle name="Note 101" xfId="24610"/>
    <cellStyle name="Note 102" xfId="24611"/>
    <cellStyle name="Note 103" xfId="24612"/>
    <cellStyle name="Note 104" xfId="24613"/>
    <cellStyle name="Note 105" xfId="24614"/>
    <cellStyle name="Note 106" xfId="24615"/>
    <cellStyle name="Note 11" xfId="24616"/>
    <cellStyle name="Note 11 2" xfId="24617"/>
    <cellStyle name="Note 11 3" xfId="24618"/>
    <cellStyle name="Note 11 4" xfId="24619"/>
    <cellStyle name="Note 12" xfId="24620"/>
    <cellStyle name="Note 12 2" xfId="24621"/>
    <cellStyle name="Note 12 3" xfId="24622"/>
    <cellStyle name="Note 12 4" xfId="24623"/>
    <cellStyle name="Note 13" xfId="24624"/>
    <cellStyle name="Note 13 2" xfId="24625"/>
    <cellStyle name="Note 14" xfId="24626"/>
    <cellStyle name="Note 14 2" xfId="24627"/>
    <cellStyle name="Note 15" xfId="24628"/>
    <cellStyle name="Note 15 2" xfId="24629"/>
    <cellStyle name="Note 16" xfId="24630"/>
    <cellStyle name="Note 16 2" xfId="24631"/>
    <cellStyle name="Note 17" xfId="24632"/>
    <cellStyle name="Note 17 2" xfId="24633"/>
    <cellStyle name="Note 18" xfId="24634"/>
    <cellStyle name="Note 18 2" xfId="24635"/>
    <cellStyle name="Note 19" xfId="24636"/>
    <cellStyle name="Note 19 2" xfId="24637"/>
    <cellStyle name="Note 2" xfId="24638"/>
    <cellStyle name="Note 2 10" xfId="24639"/>
    <cellStyle name="Note 2 10 2" xfId="24640"/>
    <cellStyle name="Note 2 10 2 2" xfId="24641"/>
    <cellStyle name="Note 2 10 2 2 2" xfId="24642"/>
    <cellStyle name="Note 2 10 2 3" xfId="24643"/>
    <cellStyle name="Note 2 10 3" xfId="24644"/>
    <cellStyle name="Note 2 10 3 2" xfId="24645"/>
    <cellStyle name="Note 2 10 4" xfId="24646"/>
    <cellStyle name="Note 2 11" xfId="24647"/>
    <cellStyle name="Note 2 11 2" xfId="24648"/>
    <cellStyle name="Note 2 11 2 2" xfId="24649"/>
    <cellStyle name="Note 2 11 2 2 2" xfId="24650"/>
    <cellStyle name="Note 2 11 2 2 2 2" xfId="24651"/>
    <cellStyle name="Note 2 11 2 2 3" xfId="24652"/>
    <cellStyle name="Note 2 11 2 3" xfId="24653"/>
    <cellStyle name="Note 2 11 2 3 2" xfId="24654"/>
    <cellStyle name="Note 2 11 3" xfId="24655"/>
    <cellStyle name="Note 2 11 3 2" xfId="24656"/>
    <cellStyle name="Note 2 11 4" xfId="24657"/>
    <cellStyle name="Note 2 11 4 2" xfId="24658"/>
    <cellStyle name="Note 2 11 5" xfId="24659"/>
    <cellStyle name="Note 2 11 5 2" xfId="24660"/>
    <cellStyle name="Note 2 11 6" xfId="24661"/>
    <cellStyle name="Note 2 11 6 2" xfId="24662"/>
    <cellStyle name="Note 2 11 7" xfId="24663"/>
    <cellStyle name="Note 2 11 7 2" xfId="24664"/>
    <cellStyle name="Note 2 11 8" xfId="24665"/>
    <cellStyle name="Note 2 11 8 2" xfId="24666"/>
    <cellStyle name="Note 2 11 9" xfId="24667"/>
    <cellStyle name="Note 2 12" xfId="24668"/>
    <cellStyle name="Note 2 12 2" xfId="24669"/>
    <cellStyle name="Note 2 12 2 2" xfId="24670"/>
    <cellStyle name="Note 2 12 2 2 2" xfId="24671"/>
    <cellStyle name="Note 2 12 2 2 2 2" xfId="24672"/>
    <cellStyle name="Note 2 12 2 2 3" xfId="24673"/>
    <cellStyle name="Note 2 12 2 3" xfId="24674"/>
    <cellStyle name="Note 2 12 2 3 2" xfId="24675"/>
    <cellStyle name="Note 2 12 3" xfId="24676"/>
    <cellStyle name="Note 2 12 3 2" xfId="24677"/>
    <cellStyle name="Note 2 12 4" xfId="24678"/>
    <cellStyle name="Note 2 12 4 2" xfId="24679"/>
    <cellStyle name="Note 2 12 5" xfId="24680"/>
    <cellStyle name="Note 2 12 5 2" xfId="24681"/>
    <cellStyle name="Note 2 12 6" xfId="24682"/>
    <cellStyle name="Note 2 12 6 2" xfId="24683"/>
    <cellStyle name="Note 2 12 7" xfId="24684"/>
    <cellStyle name="Note 2 12 7 2" xfId="24685"/>
    <cellStyle name="Note 2 12 8" xfId="24686"/>
    <cellStyle name="Note 2 12 8 2" xfId="24687"/>
    <cellStyle name="Note 2 12 9" xfId="24688"/>
    <cellStyle name="Note 2 13" xfId="24689"/>
    <cellStyle name="Note 2 13 2" xfId="24690"/>
    <cellStyle name="Note 2 13 2 2" xfId="24691"/>
    <cellStyle name="Note 2 13 2 2 2" xfId="24692"/>
    <cellStyle name="Note 2 13 2 2 2 2" xfId="24693"/>
    <cellStyle name="Note 2 13 2 2 3" xfId="24694"/>
    <cellStyle name="Note 2 13 2 3" xfId="24695"/>
    <cellStyle name="Note 2 13 2 3 2" xfId="24696"/>
    <cellStyle name="Note 2 13 3" xfId="24697"/>
    <cellStyle name="Note 2 13 3 2" xfId="24698"/>
    <cellStyle name="Note 2 13 4" xfId="24699"/>
    <cellStyle name="Note 2 13 4 2" xfId="24700"/>
    <cellStyle name="Note 2 13 5" xfId="24701"/>
    <cellStyle name="Note 2 13 5 2" xfId="24702"/>
    <cellStyle name="Note 2 13 6" xfId="24703"/>
    <cellStyle name="Note 2 13 6 2" xfId="24704"/>
    <cellStyle name="Note 2 13 7" xfId="24705"/>
    <cellStyle name="Note 2 13 7 2" xfId="24706"/>
    <cellStyle name="Note 2 13 8" xfId="24707"/>
    <cellStyle name="Note 2 13 8 2" xfId="24708"/>
    <cellStyle name="Note 2 13 9" xfId="24709"/>
    <cellStyle name="Note 2 14" xfId="24710"/>
    <cellStyle name="Note 2 14 2" xfId="24711"/>
    <cellStyle name="Note 2 14 2 2" xfId="24712"/>
    <cellStyle name="Note 2 14 2 2 2" xfId="24713"/>
    <cellStyle name="Note 2 14 2 3" xfId="24714"/>
    <cellStyle name="Note 2 14 2 3 2" xfId="24715"/>
    <cellStyle name="Note 2 14 3" xfId="24716"/>
    <cellStyle name="Note 2 14 4" xfId="24717"/>
    <cellStyle name="Note 2 15" xfId="24718"/>
    <cellStyle name="Note 2 15 2" xfId="24719"/>
    <cellStyle name="Note 2 16" xfId="24720"/>
    <cellStyle name="Note 2 16 2" xfId="24721"/>
    <cellStyle name="Note 2 17" xfId="24722"/>
    <cellStyle name="Note 2 17 2" xfId="24723"/>
    <cellStyle name="Note 2 18" xfId="24724"/>
    <cellStyle name="Note 2 18 2" xfId="24725"/>
    <cellStyle name="Note 2 19" xfId="24726"/>
    <cellStyle name="Note 2 19 2" xfId="24727"/>
    <cellStyle name="Note 2 2" xfId="24728"/>
    <cellStyle name="Note 2 2 10" xfId="24729"/>
    <cellStyle name="Note 2 2 10 2" xfId="24730"/>
    <cellStyle name="Note 2 2 10 2 2" xfId="24731"/>
    <cellStyle name="Note 2 2 10 3" xfId="24732"/>
    <cellStyle name="Note 2 2 11" xfId="24733"/>
    <cellStyle name="Note 2 2 11 2" xfId="24734"/>
    <cellStyle name="Note 2 2 12" xfId="24735"/>
    <cellStyle name="Note 2 2 2" xfId="24736"/>
    <cellStyle name="Note 2 2 2 2" xfId="24737"/>
    <cellStyle name="Note 2 2 2 2 2" xfId="24738"/>
    <cellStyle name="Note 2 2 2 2 2 2" xfId="24739"/>
    <cellStyle name="Note 2 2 2 2 2 2 2" xfId="24740"/>
    <cellStyle name="Note 2 2 2 2 2 2 2 2" xfId="24741"/>
    <cellStyle name="Note 2 2 2 2 2 2 3" xfId="24742"/>
    <cellStyle name="Note 2 2 2 2 2 3" xfId="24743"/>
    <cellStyle name="Note 2 2 2 2 2 3 2" xfId="24744"/>
    <cellStyle name="Note 2 2 2 2 2 4" xfId="24745"/>
    <cellStyle name="Note 2 2 2 2 3" xfId="24746"/>
    <cellStyle name="Note 2 2 2 2 3 2" xfId="24747"/>
    <cellStyle name="Note 2 2 2 2 3 2 2" xfId="24748"/>
    <cellStyle name="Note 2 2 2 2 3 3" xfId="24749"/>
    <cellStyle name="Note 2 2 2 2 4" xfId="24750"/>
    <cellStyle name="Note 2 2 2 2 4 2" xfId="24751"/>
    <cellStyle name="Note 2 2 2 2 5" xfId="24752"/>
    <cellStyle name="Note 2 2 2 3" xfId="24753"/>
    <cellStyle name="Note 2 2 2 3 2" xfId="24754"/>
    <cellStyle name="Note 2 2 2 3 2 2" xfId="24755"/>
    <cellStyle name="Note 2 2 2 3 2 2 2" xfId="24756"/>
    <cellStyle name="Note 2 2 2 3 2 2 2 2" xfId="24757"/>
    <cellStyle name="Note 2 2 2 3 2 2 3" xfId="24758"/>
    <cellStyle name="Note 2 2 2 3 2 3" xfId="24759"/>
    <cellStyle name="Note 2 2 2 3 2 3 2" xfId="24760"/>
    <cellStyle name="Note 2 2 2 3 2 4" xfId="24761"/>
    <cellStyle name="Note 2 2 2 3 3" xfId="24762"/>
    <cellStyle name="Note 2 2 2 3 3 2" xfId="24763"/>
    <cellStyle name="Note 2 2 2 3 3 2 2" xfId="24764"/>
    <cellStyle name="Note 2 2 2 3 3 3" xfId="24765"/>
    <cellStyle name="Note 2 2 2 3 4" xfId="24766"/>
    <cellStyle name="Note 2 2 2 3 4 2" xfId="24767"/>
    <cellStyle name="Note 2 2 2 3 5" xfId="24768"/>
    <cellStyle name="Note 2 2 2 4" xfId="24769"/>
    <cellStyle name="Note 2 2 2 4 2" xfId="24770"/>
    <cellStyle name="Note 2 2 2 4 2 2" xfId="24771"/>
    <cellStyle name="Note 2 2 2 4 2 2 2" xfId="24772"/>
    <cellStyle name="Note 2 2 2 4 2 2 2 2" xfId="24773"/>
    <cellStyle name="Note 2 2 2 4 2 2 3" xfId="24774"/>
    <cellStyle name="Note 2 2 2 4 2 3" xfId="24775"/>
    <cellStyle name="Note 2 2 2 4 2 3 2" xfId="24776"/>
    <cellStyle name="Note 2 2 2 4 2 4" xfId="24777"/>
    <cellStyle name="Note 2 2 2 4 3" xfId="24778"/>
    <cellStyle name="Note 2 2 2 4 3 2" xfId="24779"/>
    <cellStyle name="Note 2 2 2 4 3 2 2" xfId="24780"/>
    <cellStyle name="Note 2 2 2 4 3 3" xfId="24781"/>
    <cellStyle name="Note 2 2 2 4 4" xfId="24782"/>
    <cellStyle name="Note 2 2 2 4 4 2" xfId="24783"/>
    <cellStyle name="Note 2 2 2 4 5" xfId="24784"/>
    <cellStyle name="Note 2 2 2 5" xfId="24785"/>
    <cellStyle name="Note 2 2 2 5 2" xfId="24786"/>
    <cellStyle name="Note 2 2 2 5 2 2" xfId="24787"/>
    <cellStyle name="Note 2 2 2 5 2 2 2" xfId="24788"/>
    <cellStyle name="Note 2 2 2 5 2 3" xfId="24789"/>
    <cellStyle name="Note 2 2 2 5 3" xfId="24790"/>
    <cellStyle name="Note 2 2 2 5 3 2" xfId="24791"/>
    <cellStyle name="Note 2 2 2 5 4" xfId="24792"/>
    <cellStyle name="Note 2 2 2 6" xfId="24793"/>
    <cellStyle name="Note 2 2 2 6 2" xfId="24794"/>
    <cellStyle name="Note 2 2 2 6 2 2" xfId="24795"/>
    <cellStyle name="Note 2 2 2 6 3" xfId="24796"/>
    <cellStyle name="Note 2 2 2 7" xfId="24797"/>
    <cellStyle name="Note 2 2 2 7 2" xfId="24798"/>
    <cellStyle name="Note 2 2 2 8" xfId="24799"/>
    <cellStyle name="Note 2 2 3" xfId="24800"/>
    <cellStyle name="Note 2 2 3 2" xfId="24801"/>
    <cellStyle name="Note 2 2 3 2 2" xfId="24802"/>
    <cellStyle name="Note 2 2 3 2 2 2" xfId="24803"/>
    <cellStyle name="Note 2 2 3 2 2 2 2" xfId="24804"/>
    <cellStyle name="Note 2 2 3 2 2 2 2 2" xfId="24805"/>
    <cellStyle name="Note 2 2 3 2 2 2 3" xfId="24806"/>
    <cellStyle name="Note 2 2 3 2 2 3" xfId="24807"/>
    <cellStyle name="Note 2 2 3 2 2 3 2" xfId="24808"/>
    <cellStyle name="Note 2 2 3 2 2 4" xfId="24809"/>
    <cellStyle name="Note 2 2 3 2 3" xfId="24810"/>
    <cellStyle name="Note 2 2 3 2 3 2" xfId="24811"/>
    <cellStyle name="Note 2 2 3 2 3 2 2" xfId="24812"/>
    <cellStyle name="Note 2 2 3 2 3 3" xfId="24813"/>
    <cellStyle name="Note 2 2 3 2 4" xfId="24814"/>
    <cellStyle name="Note 2 2 3 2 4 2" xfId="24815"/>
    <cellStyle name="Note 2 2 3 2 5" xfId="24816"/>
    <cellStyle name="Note 2 2 3 3" xfId="24817"/>
    <cellStyle name="Note 2 2 3 3 2" xfId="24818"/>
    <cellStyle name="Note 2 2 3 3 2 2" xfId="24819"/>
    <cellStyle name="Note 2 2 3 3 2 2 2" xfId="24820"/>
    <cellStyle name="Note 2 2 3 3 2 2 2 2" xfId="24821"/>
    <cellStyle name="Note 2 2 3 3 2 2 3" xfId="24822"/>
    <cellStyle name="Note 2 2 3 3 2 3" xfId="24823"/>
    <cellStyle name="Note 2 2 3 3 2 3 2" xfId="24824"/>
    <cellStyle name="Note 2 2 3 3 2 4" xfId="24825"/>
    <cellStyle name="Note 2 2 3 3 3" xfId="24826"/>
    <cellStyle name="Note 2 2 3 3 3 2" xfId="24827"/>
    <cellStyle name="Note 2 2 3 3 3 2 2" xfId="24828"/>
    <cellStyle name="Note 2 2 3 3 3 3" xfId="24829"/>
    <cellStyle name="Note 2 2 3 3 4" xfId="24830"/>
    <cellStyle name="Note 2 2 3 3 4 2" xfId="24831"/>
    <cellStyle name="Note 2 2 3 3 5" xfId="24832"/>
    <cellStyle name="Note 2 2 3 4" xfId="24833"/>
    <cellStyle name="Note 2 2 3 4 2" xfId="24834"/>
    <cellStyle name="Note 2 2 3 4 2 2" xfId="24835"/>
    <cellStyle name="Note 2 2 3 4 2 2 2" xfId="24836"/>
    <cellStyle name="Note 2 2 3 4 2 2 2 2" xfId="24837"/>
    <cellStyle name="Note 2 2 3 4 2 2 3" xfId="24838"/>
    <cellStyle name="Note 2 2 3 4 2 3" xfId="24839"/>
    <cellStyle name="Note 2 2 3 4 2 3 2" xfId="24840"/>
    <cellStyle name="Note 2 2 3 4 2 4" xfId="24841"/>
    <cellStyle name="Note 2 2 3 4 3" xfId="24842"/>
    <cellStyle name="Note 2 2 3 4 3 2" xfId="24843"/>
    <cellStyle name="Note 2 2 3 4 3 2 2" xfId="24844"/>
    <cellStyle name="Note 2 2 3 4 3 3" xfId="24845"/>
    <cellStyle name="Note 2 2 3 4 4" xfId="24846"/>
    <cellStyle name="Note 2 2 3 4 4 2" xfId="24847"/>
    <cellStyle name="Note 2 2 3 4 5" xfId="24848"/>
    <cellStyle name="Note 2 2 3 5" xfId="24849"/>
    <cellStyle name="Note 2 2 3 5 2" xfId="24850"/>
    <cellStyle name="Note 2 2 3 5 2 2" xfId="24851"/>
    <cellStyle name="Note 2 2 3 5 2 2 2" xfId="24852"/>
    <cellStyle name="Note 2 2 3 5 2 3" xfId="24853"/>
    <cellStyle name="Note 2 2 3 5 3" xfId="24854"/>
    <cellStyle name="Note 2 2 3 5 3 2" xfId="24855"/>
    <cellStyle name="Note 2 2 3 5 4" xfId="24856"/>
    <cellStyle name="Note 2 2 3 6" xfId="24857"/>
    <cellStyle name="Note 2 2 3 6 2" xfId="24858"/>
    <cellStyle name="Note 2 2 3 6 2 2" xfId="24859"/>
    <cellStyle name="Note 2 2 3 6 3" xfId="24860"/>
    <cellStyle name="Note 2 2 3 7" xfId="24861"/>
    <cellStyle name="Note 2 2 3 7 2" xfId="24862"/>
    <cellStyle name="Note 2 2 3 8" xfId="24863"/>
    <cellStyle name="Note 2 2 4" xfId="24864"/>
    <cellStyle name="Note 2 2 4 2" xfId="24865"/>
    <cellStyle name="Note 2 2 4 2 2" xfId="24866"/>
    <cellStyle name="Note 2 2 4 2 2 2" xfId="24867"/>
    <cellStyle name="Note 2 2 4 2 2 2 2" xfId="24868"/>
    <cellStyle name="Note 2 2 4 2 2 2 2 2" xfId="24869"/>
    <cellStyle name="Note 2 2 4 2 2 2 3" xfId="24870"/>
    <cellStyle name="Note 2 2 4 2 2 3" xfId="24871"/>
    <cellStyle name="Note 2 2 4 2 2 3 2" xfId="24872"/>
    <cellStyle name="Note 2 2 4 2 2 4" xfId="24873"/>
    <cellStyle name="Note 2 2 4 2 3" xfId="24874"/>
    <cellStyle name="Note 2 2 4 2 3 2" xfId="24875"/>
    <cellStyle name="Note 2 2 4 2 3 2 2" xfId="24876"/>
    <cellStyle name="Note 2 2 4 2 3 3" xfId="24877"/>
    <cellStyle name="Note 2 2 4 2 4" xfId="24878"/>
    <cellStyle name="Note 2 2 4 2 4 2" xfId="24879"/>
    <cellStyle name="Note 2 2 4 2 5" xfId="24880"/>
    <cellStyle name="Note 2 2 4 3" xfId="24881"/>
    <cellStyle name="Note 2 2 4 3 2" xfId="24882"/>
    <cellStyle name="Note 2 2 4 3 2 2" xfId="24883"/>
    <cellStyle name="Note 2 2 4 3 2 2 2" xfId="24884"/>
    <cellStyle name="Note 2 2 4 3 2 2 2 2" xfId="24885"/>
    <cellStyle name="Note 2 2 4 3 2 2 3" xfId="24886"/>
    <cellStyle name="Note 2 2 4 3 2 3" xfId="24887"/>
    <cellStyle name="Note 2 2 4 3 2 3 2" xfId="24888"/>
    <cellStyle name="Note 2 2 4 3 2 4" xfId="24889"/>
    <cellStyle name="Note 2 2 4 3 3" xfId="24890"/>
    <cellStyle name="Note 2 2 4 3 3 2" xfId="24891"/>
    <cellStyle name="Note 2 2 4 3 3 2 2" xfId="24892"/>
    <cellStyle name="Note 2 2 4 3 3 3" xfId="24893"/>
    <cellStyle name="Note 2 2 4 3 4" xfId="24894"/>
    <cellStyle name="Note 2 2 4 3 4 2" xfId="24895"/>
    <cellStyle name="Note 2 2 4 3 5" xfId="24896"/>
    <cellStyle name="Note 2 2 4 4" xfId="24897"/>
    <cellStyle name="Note 2 2 4 4 2" xfId="24898"/>
    <cellStyle name="Note 2 2 4 4 2 2" xfId="24899"/>
    <cellStyle name="Note 2 2 4 4 2 2 2" xfId="24900"/>
    <cellStyle name="Note 2 2 4 4 2 2 2 2" xfId="24901"/>
    <cellStyle name="Note 2 2 4 4 2 2 3" xfId="24902"/>
    <cellStyle name="Note 2 2 4 4 2 3" xfId="24903"/>
    <cellStyle name="Note 2 2 4 4 2 3 2" xfId="24904"/>
    <cellStyle name="Note 2 2 4 4 2 4" xfId="24905"/>
    <cellStyle name="Note 2 2 4 4 3" xfId="24906"/>
    <cellStyle name="Note 2 2 4 4 3 2" xfId="24907"/>
    <cellStyle name="Note 2 2 4 4 3 2 2" xfId="24908"/>
    <cellStyle name="Note 2 2 4 4 3 3" xfId="24909"/>
    <cellStyle name="Note 2 2 4 4 4" xfId="24910"/>
    <cellStyle name="Note 2 2 4 4 4 2" xfId="24911"/>
    <cellStyle name="Note 2 2 4 4 5" xfId="24912"/>
    <cellStyle name="Note 2 2 4 5" xfId="24913"/>
    <cellStyle name="Note 2 2 4 5 2" xfId="24914"/>
    <cellStyle name="Note 2 2 4 5 2 2" xfId="24915"/>
    <cellStyle name="Note 2 2 4 5 2 2 2" xfId="24916"/>
    <cellStyle name="Note 2 2 4 5 2 3" xfId="24917"/>
    <cellStyle name="Note 2 2 4 5 3" xfId="24918"/>
    <cellStyle name="Note 2 2 4 5 3 2" xfId="24919"/>
    <cellStyle name="Note 2 2 4 5 4" xfId="24920"/>
    <cellStyle name="Note 2 2 4 6" xfId="24921"/>
    <cellStyle name="Note 2 2 4 6 2" xfId="24922"/>
    <cellStyle name="Note 2 2 4 6 2 2" xfId="24923"/>
    <cellStyle name="Note 2 2 4 6 3" xfId="24924"/>
    <cellStyle name="Note 2 2 4 7" xfId="24925"/>
    <cellStyle name="Note 2 2 4 7 2" xfId="24926"/>
    <cellStyle name="Note 2 2 4 8" xfId="24927"/>
    <cellStyle name="Note 2 2 5" xfId="24928"/>
    <cellStyle name="Note 2 2 5 2" xfId="24929"/>
    <cellStyle name="Note 2 2 5 2 2" xfId="24930"/>
    <cellStyle name="Note 2 2 5 2 2 2" xfId="24931"/>
    <cellStyle name="Note 2 2 5 2 2 2 2" xfId="24932"/>
    <cellStyle name="Note 2 2 5 2 2 2 2 2" xfId="24933"/>
    <cellStyle name="Note 2 2 5 2 2 2 3" xfId="24934"/>
    <cellStyle name="Note 2 2 5 2 2 3" xfId="24935"/>
    <cellStyle name="Note 2 2 5 2 2 3 2" xfId="24936"/>
    <cellStyle name="Note 2 2 5 2 2 4" xfId="24937"/>
    <cellStyle name="Note 2 2 5 2 3" xfId="24938"/>
    <cellStyle name="Note 2 2 5 2 3 2" xfId="24939"/>
    <cellStyle name="Note 2 2 5 2 3 2 2" xfId="24940"/>
    <cellStyle name="Note 2 2 5 2 3 3" xfId="24941"/>
    <cellStyle name="Note 2 2 5 2 4" xfId="24942"/>
    <cellStyle name="Note 2 2 5 2 4 2" xfId="24943"/>
    <cellStyle name="Note 2 2 5 2 5" xfId="24944"/>
    <cellStyle name="Note 2 2 5 3" xfId="24945"/>
    <cellStyle name="Note 2 2 5 3 2" xfId="24946"/>
    <cellStyle name="Note 2 2 5 3 2 2" xfId="24947"/>
    <cellStyle name="Note 2 2 5 3 2 2 2" xfId="24948"/>
    <cellStyle name="Note 2 2 5 3 2 2 2 2" xfId="24949"/>
    <cellStyle name="Note 2 2 5 3 2 2 3" xfId="24950"/>
    <cellStyle name="Note 2 2 5 3 2 3" xfId="24951"/>
    <cellStyle name="Note 2 2 5 3 2 3 2" xfId="24952"/>
    <cellStyle name="Note 2 2 5 3 2 4" xfId="24953"/>
    <cellStyle name="Note 2 2 5 3 3" xfId="24954"/>
    <cellStyle name="Note 2 2 5 3 3 2" xfId="24955"/>
    <cellStyle name="Note 2 2 5 3 3 2 2" xfId="24956"/>
    <cellStyle name="Note 2 2 5 3 3 3" xfId="24957"/>
    <cellStyle name="Note 2 2 5 3 4" xfId="24958"/>
    <cellStyle name="Note 2 2 5 3 4 2" xfId="24959"/>
    <cellStyle name="Note 2 2 5 3 5" xfId="24960"/>
    <cellStyle name="Note 2 2 5 4" xfId="24961"/>
    <cellStyle name="Note 2 2 5 4 2" xfId="24962"/>
    <cellStyle name="Note 2 2 5 4 2 2" xfId="24963"/>
    <cellStyle name="Note 2 2 5 4 2 2 2" xfId="24964"/>
    <cellStyle name="Note 2 2 5 4 2 2 2 2" xfId="24965"/>
    <cellStyle name="Note 2 2 5 4 2 2 3" xfId="24966"/>
    <cellStyle name="Note 2 2 5 4 2 3" xfId="24967"/>
    <cellStyle name="Note 2 2 5 4 2 3 2" xfId="24968"/>
    <cellStyle name="Note 2 2 5 4 2 4" xfId="24969"/>
    <cellStyle name="Note 2 2 5 4 3" xfId="24970"/>
    <cellStyle name="Note 2 2 5 4 3 2" xfId="24971"/>
    <cellStyle name="Note 2 2 5 4 3 2 2" xfId="24972"/>
    <cellStyle name="Note 2 2 5 4 3 3" xfId="24973"/>
    <cellStyle name="Note 2 2 5 4 4" xfId="24974"/>
    <cellStyle name="Note 2 2 5 4 4 2" xfId="24975"/>
    <cellStyle name="Note 2 2 5 4 5" xfId="24976"/>
    <cellStyle name="Note 2 2 5 5" xfId="24977"/>
    <cellStyle name="Note 2 2 5 5 2" xfId="24978"/>
    <cellStyle name="Note 2 2 5 5 2 2" xfId="24979"/>
    <cellStyle name="Note 2 2 5 5 2 2 2" xfId="24980"/>
    <cellStyle name="Note 2 2 5 5 2 3" xfId="24981"/>
    <cellStyle name="Note 2 2 5 5 3" xfId="24982"/>
    <cellStyle name="Note 2 2 5 5 3 2" xfId="24983"/>
    <cellStyle name="Note 2 2 5 5 4" xfId="24984"/>
    <cellStyle name="Note 2 2 5 6" xfId="24985"/>
    <cellStyle name="Note 2 2 5 6 2" xfId="24986"/>
    <cellStyle name="Note 2 2 5 6 2 2" xfId="24987"/>
    <cellStyle name="Note 2 2 5 6 3" xfId="24988"/>
    <cellStyle name="Note 2 2 5 7" xfId="24989"/>
    <cellStyle name="Note 2 2 5 7 2" xfId="24990"/>
    <cellStyle name="Note 2 2 5 8" xfId="24991"/>
    <cellStyle name="Note 2 2 6" xfId="24992"/>
    <cellStyle name="Note 2 2 6 2" xfId="24993"/>
    <cellStyle name="Note 2 2 6 2 2" xfId="24994"/>
    <cellStyle name="Note 2 2 6 2 2 2" xfId="24995"/>
    <cellStyle name="Note 2 2 6 2 2 2 2" xfId="24996"/>
    <cellStyle name="Note 2 2 6 2 2 3" xfId="24997"/>
    <cellStyle name="Note 2 2 6 2 3" xfId="24998"/>
    <cellStyle name="Note 2 2 6 2 3 2" xfId="24999"/>
    <cellStyle name="Note 2 2 6 2 4" xfId="25000"/>
    <cellStyle name="Note 2 2 6 3" xfId="25001"/>
    <cellStyle name="Note 2 2 6 3 2" xfId="25002"/>
    <cellStyle name="Note 2 2 6 3 2 2" xfId="25003"/>
    <cellStyle name="Note 2 2 6 3 3" xfId="25004"/>
    <cellStyle name="Note 2 2 6 4" xfId="25005"/>
    <cellStyle name="Note 2 2 6 4 2" xfId="25006"/>
    <cellStyle name="Note 2 2 6 5" xfId="25007"/>
    <cellStyle name="Note 2 2 7" xfId="25008"/>
    <cellStyle name="Note 2 2 7 2" xfId="25009"/>
    <cellStyle name="Note 2 2 7 2 2" xfId="25010"/>
    <cellStyle name="Note 2 2 7 2 2 2" xfId="25011"/>
    <cellStyle name="Note 2 2 7 2 2 2 2" xfId="25012"/>
    <cellStyle name="Note 2 2 7 2 2 3" xfId="25013"/>
    <cellStyle name="Note 2 2 7 2 3" xfId="25014"/>
    <cellStyle name="Note 2 2 7 2 3 2" xfId="25015"/>
    <cellStyle name="Note 2 2 7 2 4" xfId="25016"/>
    <cellStyle name="Note 2 2 7 3" xfId="25017"/>
    <cellStyle name="Note 2 2 7 3 2" xfId="25018"/>
    <cellStyle name="Note 2 2 7 3 2 2" xfId="25019"/>
    <cellStyle name="Note 2 2 7 3 3" xfId="25020"/>
    <cellStyle name="Note 2 2 7 4" xfId="25021"/>
    <cellStyle name="Note 2 2 7 4 2" xfId="25022"/>
    <cellStyle name="Note 2 2 7 5" xfId="25023"/>
    <cellStyle name="Note 2 2 8" xfId="25024"/>
    <cellStyle name="Note 2 2 8 2" xfId="25025"/>
    <cellStyle name="Note 2 2 8 2 2" xfId="25026"/>
    <cellStyle name="Note 2 2 8 2 2 2" xfId="25027"/>
    <cellStyle name="Note 2 2 8 2 2 2 2" xfId="25028"/>
    <cellStyle name="Note 2 2 8 2 2 3" xfId="25029"/>
    <cellStyle name="Note 2 2 8 2 3" xfId="25030"/>
    <cellStyle name="Note 2 2 8 2 3 2" xfId="25031"/>
    <cellStyle name="Note 2 2 8 2 4" xfId="25032"/>
    <cellStyle name="Note 2 2 8 3" xfId="25033"/>
    <cellStyle name="Note 2 2 8 3 2" xfId="25034"/>
    <cellStyle name="Note 2 2 8 3 2 2" xfId="25035"/>
    <cellStyle name="Note 2 2 8 3 3" xfId="25036"/>
    <cellStyle name="Note 2 2 8 4" xfId="25037"/>
    <cellStyle name="Note 2 2 8 4 2" xfId="25038"/>
    <cellStyle name="Note 2 2 8 5" xfId="25039"/>
    <cellStyle name="Note 2 2 9" xfId="25040"/>
    <cellStyle name="Note 2 2 9 2" xfId="25041"/>
    <cellStyle name="Note 2 2 9 2 2" xfId="25042"/>
    <cellStyle name="Note 2 2 9 2 2 2" xfId="25043"/>
    <cellStyle name="Note 2 2 9 2 3" xfId="25044"/>
    <cellStyle name="Note 2 2 9 3" xfId="25045"/>
    <cellStyle name="Note 2 2 9 3 2" xfId="25046"/>
    <cellStyle name="Note 2 2 9 4" xfId="25047"/>
    <cellStyle name="Note 2 20" xfId="25048"/>
    <cellStyle name="Note 2 20 2" xfId="25049"/>
    <cellStyle name="Note 2 21" xfId="25050"/>
    <cellStyle name="Note 2 21 2" xfId="25051"/>
    <cellStyle name="Note 2 22" xfId="25052"/>
    <cellStyle name="Note 2 3" xfId="25053"/>
    <cellStyle name="Note 2 3 2" xfId="25054"/>
    <cellStyle name="Note 2 3 2 2" xfId="25055"/>
    <cellStyle name="Note 2 3 2 2 2" xfId="25056"/>
    <cellStyle name="Note 2 3 2 2 2 2" xfId="25057"/>
    <cellStyle name="Note 2 3 2 2 2 2 2" xfId="25058"/>
    <cellStyle name="Note 2 3 2 2 2 3" xfId="25059"/>
    <cellStyle name="Note 2 3 2 2 3" xfId="25060"/>
    <cellStyle name="Note 2 3 2 2 3 2" xfId="25061"/>
    <cellStyle name="Note 2 3 2 2 4" xfId="25062"/>
    <cellStyle name="Note 2 3 2 3" xfId="25063"/>
    <cellStyle name="Note 2 3 2 3 2" xfId="25064"/>
    <cellStyle name="Note 2 3 2 3 2 2" xfId="25065"/>
    <cellStyle name="Note 2 3 2 3 3" xfId="25066"/>
    <cellStyle name="Note 2 3 2 4" xfId="25067"/>
    <cellStyle name="Note 2 3 2 4 2" xfId="25068"/>
    <cellStyle name="Note 2 3 2 5" xfId="25069"/>
    <cellStyle name="Note 2 3 3" xfId="25070"/>
    <cellStyle name="Note 2 3 3 2" xfId="25071"/>
    <cellStyle name="Note 2 3 3 2 2" xfId="25072"/>
    <cellStyle name="Note 2 3 3 2 2 2" xfId="25073"/>
    <cellStyle name="Note 2 3 3 2 2 2 2" xfId="25074"/>
    <cellStyle name="Note 2 3 3 2 2 3" xfId="25075"/>
    <cellStyle name="Note 2 3 3 2 3" xfId="25076"/>
    <cellStyle name="Note 2 3 3 2 3 2" xfId="25077"/>
    <cellStyle name="Note 2 3 3 2 4" xfId="25078"/>
    <cellStyle name="Note 2 3 3 3" xfId="25079"/>
    <cellStyle name="Note 2 3 3 3 2" xfId="25080"/>
    <cellStyle name="Note 2 3 3 3 2 2" xfId="25081"/>
    <cellStyle name="Note 2 3 3 3 3" xfId="25082"/>
    <cellStyle name="Note 2 3 3 4" xfId="25083"/>
    <cellStyle name="Note 2 3 3 4 2" xfId="25084"/>
    <cellStyle name="Note 2 3 3 5" xfId="25085"/>
    <cellStyle name="Note 2 3 4" xfId="25086"/>
    <cellStyle name="Note 2 3 4 2" xfId="25087"/>
    <cellStyle name="Note 2 3 4 2 2" xfId="25088"/>
    <cellStyle name="Note 2 3 4 2 2 2" xfId="25089"/>
    <cellStyle name="Note 2 3 4 2 2 2 2" xfId="25090"/>
    <cellStyle name="Note 2 3 4 2 2 3" xfId="25091"/>
    <cellStyle name="Note 2 3 4 2 3" xfId="25092"/>
    <cellStyle name="Note 2 3 4 2 3 2" xfId="25093"/>
    <cellStyle name="Note 2 3 4 2 4" xfId="25094"/>
    <cellStyle name="Note 2 3 4 3" xfId="25095"/>
    <cellStyle name="Note 2 3 4 3 2" xfId="25096"/>
    <cellStyle name="Note 2 3 4 3 2 2" xfId="25097"/>
    <cellStyle name="Note 2 3 4 3 3" xfId="25098"/>
    <cellStyle name="Note 2 3 4 4" xfId="25099"/>
    <cellStyle name="Note 2 3 4 4 2" xfId="25100"/>
    <cellStyle name="Note 2 3 4 5" xfId="25101"/>
    <cellStyle name="Note 2 3 5" xfId="25102"/>
    <cellStyle name="Note 2 3 5 2" xfId="25103"/>
    <cellStyle name="Note 2 3 5 2 2" xfId="25104"/>
    <cellStyle name="Note 2 3 5 2 2 2" xfId="25105"/>
    <cellStyle name="Note 2 3 5 2 3" xfId="25106"/>
    <cellStyle name="Note 2 3 5 3" xfId="25107"/>
    <cellStyle name="Note 2 3 5 3 2" xfId="25108"/>
    <cellStyle name="Note 2 3 5 4" xfId="25109"/>
    <cellStyle name="Note 2 3 6" xfId="25110"/>
    <cellStyle name="Note 2 3 6 2" xfId="25111"/>
    <cellStyle name="Note 2 3 6 2 2" xfId="25112"/>
    <cellStyle name="Note 2 3 6 3" xfId="25113"/>
    <cellStyle name="Note 2 3 7" xfId="25114"/>
    <cellStyle name="Note 2 3 7 2" xfId="25115"/>
    <cellStyle name="Note 2 3 8" xfId="25116"/>
    <cellStyle name="Note 2 4" xfId="25117"/>
    <cellStyle name="Note 2 4 2" xfId="25118"/>
    <cellStyle name="Note 2 4 2 2" xfId="25119"/>
    <cellStyle name="Note 2 4 2 2 2" xfId="25120"/>
    <cellStyle name="Note 2 4 2 2 2 2" xfId="25121"/>
    <cellStyle name="Note 2 4 2 2 2 2 2" xfId="25122"/>
    <cellStyle name="Note 2 4 2 2 2 3" xfId="25123"/>
    <cellStyle name="Note 2 4 2 2 3" xfId="25124"/>
    <cellStyle name="Note 2 4 2 2 3 2" xfId="25125"/>
    <cellStyle name="Note 2 4 2 2 4" xfId="25126"/>
    <cellStyle name="Note 2 4 2 3" xfId="25127"/>
    <cellStyle name="Note 2 4 2 3 2" xfId="25128"/>
    <cellStyle name="Note 2 4 2 3 2 2" xfId="25129"/>
    <cellStyle name="Note 2 4 2 3 3" xfId="25130"/>
    <cellStyle name="Note 2 4 2 4" xfId="25131"/>
    <cellStyle name="Note 2 4 2 4 2" xfId="25132"/>
    <cellStyle name="Note 2 4 2 5" xfId="25133"/>
    <cellStyle name="Note 2 4 3" xfId="25134"/>
    <cellStyle name="Note 2 4 3 2" xfId="25135"/>
    <cellStyle name="Note 2 4 3 2 2" xfId="25136"/>
    <cellStyle name="Note 2 4 3 2 2 2" xfId="25137"/>
    <cellStyle name="Note 2 4 3 2 2 2 2" xfId="25138"/>
    <cellStyle name="Note 2 4 3 2 2 3" xfId="25139"/>
    <cellStyle name="Note 2 4 3 2 3" xfId="25140"/>
    <cellStyle name="Note 2 4 3 2 3 2" xfId="25141"/>
    <cellStyle name="Note 2 4 3 2 4" xfId="25142"/>
    <cellStyle name="Note 2 4 3 3" xfId="25143"/>
    <cellStyle name="Note 2 4 3 3 2" xfId="25144"/>
    <cellStyle name="Note 2 4 3 3 2 2" xfId="25145"/>
    <cellStyle name="Note 2 4 3 3 3" xfId="25146"/>
    <cellStyle name="Note 2 4 3 4" xfId="25147"/>
    <cellStyle name="Note 2 4 3 4 2" xfId="25148"/>
    <cellStyle name="Note 2 4 3 5" xfId="25149"/>
    <cellStyle name="Note 2 4 4" xfId="25150"/>
    <cellStyle name="Note 2 4 4 2" xfId="25151"/>
    <cellStyle name="Note 2 4 4 2 2" xfId="25152"/>
    <cellStyle name="Note 2 4 4 2 2 2" xfId="25153"/>
    <cellStyle name="Note 2 4 4 2 2 2 2" xfId="25154"/>
    <cellStyle name="Note 2 4 4 2 2 3" xfId="25155"/>
    <cellStyle name="Note 2 4 4 2 3" xfId="25156"/>
    <cellStyle name="Note 2 4 4 2 3 2" xfId="25157"/>
    <cellStyle name="Note 2 4 4 2 4" xfId="25158"/>
    <cellStyle name="Note 2 4 4 3" xfId="25159"/>
    <cellStyle name="Note 2 4 4 3 2" xfId="25160"/>
    <cellStyle name="Note 2 4 4 3 2 2" xfId="25161"/>
    <cellStyle name="Note 2 4 4 3 3" xfId="25162"/>
    <cellStyle name="Note 2 4 4 4" xfId="25163"/>
    <cellStyle name="Note 2 4 4 4 2" xfId="25164"/>
    <cellStyle name="Note 2 4 4 5" xfId="25165"/>
    <cellStyle name="Note 2 4 5" xfId="25166"/>
    <cellStyle name="Note 2 4 5 2" xfId="25167"/>
    <cellStyle name="Note 2 4 5 2 2" xfId="25168"/>
    <cellStyle name="Note 2 4 5 2 2 2" xfId="25169"/>
    <cellStyle name="Note 2 4 5 2 3" xfId="25170"/>
    <cellStyle name="Note 2 4 5 3" xfId="25171"/>
    <cellStyle name="Note 2 4 5 3 2" xfId="25172"/>
    <cellStyle name="Note 2 4 5 4" xfId="25173"/>
    <cellStyle name="Note 2 4 6" xfId="25174"/>
    <cellStyle name="Note 2 4 6 2" xfId="25175"/>
    <cellStyle name="Note 2 4 6 2 2" xfId="25176"/>
    <cellStyle name="Note 2 4 6 3" xfId="25177"/>
    <cellStyle name="Note 2 4 7" xfId="25178"/>
    <cellStyle name="Note 2 4 7 2" xfId="25179"/>
    <cellStyle name="Note 2 4 8" xfId="25180"/>
    <cellStyle name="Note 2 5" xfId="25181"/>
    <cellStyle name="Note 2 5 2" xfId="25182"/>
    <cellStyle name="Note 2 5 2 2" xfId="25183"/>
    <cellStyle name="Note 2 5 2 2 2" xfId="25184"/>
    <cellStyle name="Note 2 5 2 2 2 2" xfId="25185"/>
    <cellStyle name="Note 2 5 2 2 2 2 2" xfId="25186"/>
    <cellStyle name="Note 2 5 2 2 2 3" xfId="25187"/>
    <cellStyle name="Note 2 5 2 2 3" xfId="25188"/>
    <cellStyle name="Note 2 5 2 2 3 2" xfId="25189"/>
    <cellStyle name="Note 2 5 2 2 4" xfId="25190"/>
    <cellStyle name="Note 2 5 2 3" xfId="25191"/>
    <cellStyle name="Note 2 5 2 3 2" xfId="25192"/>
    <cellStyle name="Note 2 5 2 3 2 2" xfId="25193"/>
    <cellStyle name="Note 2 5 2 3 3" xfId="25194"/>
    <cellStyle name="Note 2 5 2 4" xfId="25195"/>
    <cellStyle name="Note 2 5 2 4 2" xfId="25196"/>
    <cellStyle name="Note 2 5 2 5" xfId="25197"/>
    <cellStyle name="Note 2 5 3" xfId="25198"/>
    <cellStyle name="Note 2 5 3 2" xfId="25199"/>
    <cellStyle name="Note 2 5 3 2 2" xfId="25200"/>
    <cellStyle name="Note 2 5 3 2 2 2" xfId="25201"/>
    <cellStyle name="Note 2 5 3 2 2 2 2" xfId="25202"/>
    <cellStyle name="Note 2 5 3 2 2 3" xfId="25203"/>
    <cellStyle name="Note 2 5 3 2 3" xfId="25204"/>
    <cellStyle name="Note 2 5 3 2 3 2" xfId="25205"/>
    <cellStyle name="Note 2 5 3 2 4" xfId="25206"/>
    <cellStyle name="Note 2 5 3 3" xfId="25207"/>
    <cellStyle name="Note 2 5 3 3 2" xfId="25208"/>
    <cellStyle name="Note 2 5 3 3 2 2" xfId="25209"/>
    <cellStyle name="Note 2 5 3 3 3" xfId="25210"/>
    <cellStyle name="Note 2 5 3 4" xfId="25211"/>
    <cellStyle name="Note 2 5 3 4 2" xfId="25212"/>
    <cellStyle name="Note 2 5 3 5" xfId="25213"/>
    <cellStyle name="Note 2 5 4" xfId="25214"/>
    <cellStyle name="Note 2 5 4 2" xfId="25215"/>
    <cellStyle name="Note 2 5 4 2 2" xfId="25216"/>
    <cellStyle name="Note 2 5 4 2 2 2" xfId="25217"/>
    <cellStyle name="Note 2 5 4 2 2 2 2" xfId="25218"/>
    <cellStyle name="Note 2 5 4 2 2 3" xfId="25219"/>
    <cellStyle name="Note 2 5 4 2 3" xfId="25220"/>
    <cellStyle name="Note 2 5 4 2 3 2" xfId="25221"/>
    <cellStyle name="Note 2 5 4 2 4" xfId="25222"/>
    <cellStyle name="Note 2 5 4 3" xfId="25223"/>
    <cellStyle name="Note 2 5 4 3 2" xfId="25224"/>
    <cellStyle name="Note 2 5 4 3 2 2" xfId="25225"/>
    <cellStyle name="Note 2 5 4 3 3" xfId="25226"/>
    <cellStyle name="Note 2 5 4 4" xfId="25227"/>
    <cellStyle name="Note 2 5 4 4 2" xfId="25228"/>
    <cellStyle name="Note 2 5 4 5" xfId="25229"/>
    <cellStyle name="Note 2 5 5" xfId="25230"/>
    <cellStyle name="Note 2 5 5 2" xfId="25231"/>
    <cellStyle name="Note 2 5 5 2 2" xfId="25232"/>
    <cellStyle name="Note 2 5 5 2 2 2" xfId="25233"/>
    <cellStyle name="Note 2 5 5 2 3" xfId="25234"/>
    <cellStyle name="Note 2 5 5 3" xfId="25235"/>
    <cellStyle name="Note 2 5 5 3 2" xfId="25236"/>
    <cellStyle name="Note 2 5 5 4" xfId="25237"/>
    <cellStyle name="Note 2 5 6" xfId="25238"/>
    <cellStyle name="Note 2 5 6 2" xfId="25239"/>
    <cellStyle name="Note 2 5 6 2 2" xfId="25240"/>
    <cellStyle name="Note 2 5 6 3" xfId="25241"/>
    <cellStyle name="Note 2 5 7" xfId="25242"/>
    <cellStyle name="Note 2 5 7 2" xfId="25243"/>
    <cellStyle name="Note 2 5 8" xfId="25244"/>
    <cellStyle name="Note 2 6" xfId="25245"/>
    <cellStyle name="Note 2 6 2" xfId="25246"/>
    <cellStyle name="Note 2 6 2 2" xfId="25247"/>
    <cellStyle name="Note 2 6 2 2 2" xfId="25248"/>
    <cellStyle name="Note 2 6 2 2 2 2" xfId="25249"/>
    <cellStyle name="Note 2 6 2 2 2 2 2" xfId="25250"/>
    <cellStyle name="Note 2 6 2 2 2 3" xfId="25251"/>
    <cellStyle name="Note 2 6 2 2 3" xfId="25252"/>
    <cellStyle name="Note 2 6 2 2 3 2" xfId="25253"/>
    <cellStyle name="Note 2 6 2 2 4" xfId="25254"/>
    <cellStyle name="Note 2 6 2 3" xfId="25255"/>
    <cellStyle name="Note 2 6 2 3 2" xfId="25256"/>
    <cellStyle name="Note 2 6 2 3 2 2" xfId="25257"/>
    <cellStyle name="Note 2 6 2 3 3" xfId="25258"/>
    <cellStyle name="Note 2 6 2 4" xfId="25259"/>
    <cellStyle name="Note 2 6 2 4 2" xfId="25260"/>
    <cellStyle name="Note 2 6 2 5" xfId="25261"/>
    <cellStyle name="Note 2 6 3" xfId="25262"/>
    <cellStyle name="Note 2 6 3 2" xfId="25263"/>
    <cellStyle name="Note 2 6 3 2 2" xfId="25264"/>
    <cellStyle name="Note 2 6 3 2 2 2" xfId="25265"/>
    <cellStyle name="Note 2 6 3 2 2 2 2" xfId="25266"/>
    <cellStyle name="Note 2 6 3 2 2 3" xfId="25267"/>
    <cellStyle name="Note 2 6 3 2 3" xfId="25268"/>
    <cellStyle name="Note 2 6 3 2 3 2" xfId="25269"/>
    <cellStyle name="Note 2 6 3 2 4" xfId="25270"/>
    <cellStyle name="Note 2 6 3 3" xfId="25271"/>
    <cellStyle name="Note 2 6 3 3 2" xfId="25272"/>
    <cellStyle name="Note 2 6 3 3 2 2" xfId="25273"/>
    <cellStyle name="Note 2 6 3 3 3" xfId="25274"/>
    <cellStyle name="Note 2 6 3 4" xfId="25275"/>
    <cellStyle name="Note 2 6 3 4 2" xfId="25276"/>
    <cellStyle name="Note 2 6 3 5" xfId="25277"/>
    <cellStyle name="Note 2 6 4" xfId="25278"/>
    <cellStyle name="Note 2 6 4 2" xfId="25279"/>
    <cellStyle name="Note 2 6 4 2 2" xfId="25280"/>
    <cellStyle name="Note 2 6 4 2 2 2" xfId="25281"/>
    <cellStyle name="Note 2 6 4 2 2 2 2" xfId="25282"/>
    <cellStyle name="Note 2 6 4 2 2 3" xfId="25283"/>
    <cellStyle name="Note 2 6 4 2 3" xfId="25284"/>
    <cellStyle name="Note 2 6 4 2 3 2" xfId="25285"/>
    <cellStyle name="Note 2 6 4 2 4" xfId="25286"/>
    <cellStyle name="Note 2 6 4 3" xfId="25287"/>
    <cellStyle name="Note 2 6 4 3 2" xfId="25288"/>
    <cellStyle name="Note 2 6 4 3 2 2" xfId="25289"/>
    <cellStyle name="Note 2 6 4 3 3" xfId="25290"/>
    <cellStyle name="Note 2 6 4 4" xfId="25291"/>
    <cellStyle name="Note 2 6 4 4 2" xfId="25292"/>
    <cellStyle name="Note 2 6 4 5" xfId="25293"/>
    <cellStyle name="Note 2 6 5" xfId="25294"/>
    <cellStyle name="Note 2 6 5 2" xfId="25295"/>
    <cellStyle name="Note 2 6 5 2 2" xfId="25296"/>
    <cellStyle name="Note 2 6 5 2 2 2" xfId="25297"/>
    <cellStyle name="Note 2 6 5 2 3" xfId="25298"/>
    <cellStyle name="Note 2 6 5 3" xfId="25299"/>
    <cellStyle name="Note 2 6 5 3 2" xfId="25300"/>
    <cellStyle name="Note 2 6 5 4" xfId="25301"/>
    <cellStyle name="Note 2 6 6" xfId="25302"/>
    <cellStyle name="Note 2 6 6 2" xfId="25303"/>
    <cellStyle name="Note 2 6 6 2 2" xfId="25304"/>
    <cellStyle name="Note 2 6 6 3" xfId="25305"/>
    <cellStyle name="Note 2 6 7" xfId="25306"/>
    <cellStyle name="Note 2 6 7 2" xfId="25307"/>
    <cellStyle name="Note 2 6 8" xfId="25308"/>
    <cellStyle name="Note 2 7" xfId="25309"/>
    <cellStyle name="Note 2 7 2" xfId="25310"/>
    <cellStyle name="Note 2 7 2 2" xfId="25311"/>
    <cellStyle name="Note 2 7 2 2 2" xfId="25312"/>
    <cellStyle name="Note 2 7 2 2 2 2" xfId="25313"/>
    <cellStyle name="Note 2 7 2 2 3" xfId="25314"/>
    <cellStyle name="Note 2 7 2 3" xfId="25315"/>
    <cellStyle name="Note 2 7 2 3 2" xfId="25316"/>
    <cellStyle name="Note 2 7 2 4" xfId="25317"/>
    <cellStyle name="Note 2 7 3" xfId="25318"/>
    <cellStyle name="Note 2 7 3 2" xfId="25319"/>
    <cellStyle name="Note 2 7 3 2 2" xfId="25320"/>
    <cellStyle name="Note 2 7 3 3" xfId="25321"/>
    <cellStyle name="Note 2 7 4" xfId="25322"/>
    <cellStyle name="Note 2 7 4 2" xfId="25323"/>
    <cellStyle name="Note 2 7 5" xfId="25324"/>
    <cellStyle name="Note 2 8" xfId="25325"/>
    <cellStyle name="Note 2 8 2" xfId="25326"/>
    <cellStyle name="Note 2 8 2 2" xfId="25327"/>
    <cellStyle name="Note 2 8 2 2 2" xfId="25328"/>
    <cellStyle name="Note 2 8 2 2 2 2" xfId="25329"/>
    <cellStyle name="Note 2 8 2 2 3" xfId="25330"/>
    <cellStyle name="Note 2 8 2 3" xfId="25331"/>
    <cellStyle name="Note 2 8 2 3 2" xfId="25332"/>
    <cellStyle name="Note 2 8 2 4" xfId="25333"/>
    <cellStyle name="Note 2 8 3" xfId="25334"/>
    <cellStyle name="Note 2 8 3 2" xfId="25335"/>
    <cellStyle name="Note 2 8 3 2 2" xfId="25336"/>
    <cellStyle name="Note 2 8 3 3" xfId="25337"/>
    <cellStyle name="Note 2 8 4" xfId="25338"/>
    <cellStyle name="Note 2 8 4 2" xfId="25339"/>
    <cellStyle name="Note 2 8 5" xfId="25340"/>
    <cellStyle name="Note 2 9" xfId="25341"/>
    <cellStyle name="Note 2 9 2" xfId="25342"/>
    <cellStyle name="Note 2 9 2 2" xfId="25343"/>
    <cellStyle name="Note 2 9 2 2 2" xfId="25344"/>
    <cellStyle name="Note 2 9 2 2 2 2" xfId="25345"/>
    <cellStyle name="Note 2 9 2 2 3" xfId="25346"/>
    <cellStyle name="Note 2 9 2 3" xfId="25347"/>
    <cellStyle name="Note 2 9 2 3 2" xfId="25348"/>
    <cellStyle name="Note 2 9 2 4" xfId="25349"/>
    <cellStyle name="Note 2 9 3" xfId="25350"/>
    <cellStyle name="Note 2 9 3 2" xfId="25351"/>
    <cellStyle name="Note 2 9 3 2 2" xfId="25352"/>
    <cellStyle name="Note 2 9 3 3" xfId="25353"/>
    <cellStyle name="Note 2 9 4" xfId="25354"/>
    <cellStyle name="Note 2 9 4 2" xfId="25355"/>
    <cellStyle name="Note 2 9 5" xfId="25356"/>
    <cellStyle name="Note 2_CED 2011 Version 6 Reports" xfId="25357"/>
    <cellStyle name="Note 20" xfId="25358"/>
    <cellStyle name="Note 20 2" xfId="25359"/>
    <cellStyle name="Note 21" xfId="25360"/>
    <cellStyle name="Note 21 2" xfId="25361"/>
    <cellStyle name="Note 22" xfId="25362"/>
    <cellStyle name="Note 22 2" xfId="25363"/>
    <cellStyle name="Note 23" xfId="25364"/>
    <cellStyle name="Note 23 2" xfId="25365"/>
    <cellStyle name="Note 24" xfId="25366"/>
    <cellStyle name="Note 24 2" xfId="25367"/>
    <cellStyle name="Note 25" xfId="25368"/>
    <cellStyle name="Note 25 2" xfId="25369"/>
    <cellStyle name="Note 26" xfId="25370"/>
    <cellStyle name="Note 26 2" xfId="25371"/>
    <cellStyle name="Note 27" xfId="25372"/>
    <cellStyle name="Note 27 2" xfId="25373"/>
    <cellStyle name="Note 28" xfId="25374"/>
    <cellStyle name="Note 28 2" xfId="25375"/>
    <cellStyle name="Note 29" xfId="25376"/>
    <cellStyle name="Note 29 2" xfId="25377"/>
    <cellStyle name="Note 3" xfId="25378"/>
    <cellStyle name="Note 3 10" xfId="25379"/>
    <cellStyle name="Note 3 10 2" xfId="25380"/>
    <cellStyle name="Note 3 10 2 2" xfId="25381"/>
    <cellStyle name="Note 3 10 2 2 2" xfId="25382"/>
    <cellStyle name="Note 3 10 2 2 2 2" xfId="25383"/>
    <cellStyle name="Note 3 10 2 2 3" xfId="25384"/>
    <cellStyle name="Note 3 10 2 3" xfId="25385"/>
    <cellStyle name="Note 3 10 2 3 2" xfId="25386"/>
    <cellStyle name="Note 3 10 3" xfId="25387"/>
    <cellStyle name="Note 3 10 3 2" xfId="25388"/>
    <cellStyle name="Note 3 10 4" xfId="25389"/>
    <cellStyle name="Note 3 10 4 2" xfId="25390"/>
    <cellStyle name="Note 3 10 5" xfId="25391"/>
    <cellStyle name="Note 3 10 5 2" xfId="25392"/>
    <cellStyle name="Note 3 10 6" xfId="25393"/>
    <cellStyle name="Note 3 10 6 2" xfId="25394"/>
    <cellStyle name="Note 3 10 7" xfId="25395"/>
    <cellStyle name="Note 3 10 7 2" xfId="25396"/>
    <cellStyle name="Note 3 10 8" xfId="25397"/>
    <cellStyle name="Note 3 10 8 2" xfId="25398"/>
    <cellStyle name="Note 3 10 9" xfId="25399"/>
    <cellStyle name="Note 3 11" xfId="25400"/>
    <cellStyle name="Note 3 11 2" xfId="25401"/>
    <cellStyle name="Note 3 11 2 2" xfId="25402"/>
    <cellStyle name="Note 3 11 2 2 2" xfId="25403"/>
    <cellStyle name="Note 3 11 2 2 2 2" xfId="25404"/>
    <cellStyle name="Note 3 11 2 2 3" xfId="25405"/>
    <cellStyle name="Note 3 11 2 3" xfId="25406"/>
    <cellStyle name="Note 3 11 2 3 2" xfId="25407"/>
    <cellStyle name="Note 3 11 3" xfId="25408"/>
    <cellStyle name="Note 3 11 3 2" xfId="25409"/>
    <cellStyle name="Note 3 11 4" xfId="25410"/>
    <cellStyle name="Note 3 11 4 2" xfId="25411"/>
    <cellStyle name="Note 3 11 5" xfId="25412"/>
    <cellStyle name="Note 3 11 5 2" xfId="25413"/>
    <cellStyle name="Note 3 11 6" xfId="25414"/>
    <cellStyle name="Note 3 11 6 2" xfId="25415"/>
    <cellStyle name="Note 3 11 7" xfId="25416"/>
    <cellStyle name="Note 3 11 7 2" xfId="25417"/>
    <cellStyle name="Note 3 11 8" xfId="25418"/>
    <cellStyle name="Note 3 11 8 2" xfId="25419"/>
    <cellStyle name="Note 3 11 9" xfId="25420"/>
    <cellStyle name="Note 3 12" xfId="25421"/>
    <cellStyle name="Note 3 12 2" xfId="25422"/>
    <cellStyle name="Note 3 12 2 2" xfId="25423"/>
    <cellStyle name="Note 3 12 2 2 2" xfId="25424"/>
    <cellStyle name="Note 3 12 2 2 2 2" xfId="25425"/>
    <cellStyle name="Note 3 12 2 2 3" xfId="25426"/>
    <cellStyle name="Note 3 12 2 3" xfId="25427"/>
    <cellStyle name="Note 3 12 2 3 2" xfId="25428"/>
    <cellStyle name="Note 3 12 3" xfId="25429"/>
    <cellStyle name="Note 3 12 3 2" xfId="25430"/>
    <cellStyle name="Note 3 12 4" xfId="25431"/>
    <cellStyle name="Note 3 12 4 2" xfId="25432"/>
    <cellStyle name="Note 3 12 5" xfId="25433"/>
    <cellStyle name="Note 3 12 5 2" xfId="25434"/>
    <cellStyle name="Note 3 12 6" xfId="25435"/>
    <cellStyle name="Note 3 12 6 2" xfId="25436"/>
    <cellStyle name="Note 3 12 7" xfId="25437"/>
    <cellStyle name="Note 3 12 7 2" xfId="25438"/>
    <cellStyle name="Note 3 12 8" xfId="25439"/>
    <cellStyle name="Note 3 12 8 2" xfId="25440"/>
    <cellStyle name="Note 3 12 9" xfId="25441"/>
    <cellStyle name="Note 3 13" xfId="25442"/>
    <cellStyle name="Note 3 13 2" xfId="25443"/>
    <cellStyle name="Note 3 13 2 2" xfId="25444"/>
    <cellStyle name="Note 3 13 2 2 2" xfId="25445"/>
    <cellStyle name="Note 3 13 2 3" xfId="25446"/>
    <cellStyle name="Note 3 13 2 3 2" xfId="25447"/>
    <cellStyle name="Note 3 13 3" xfId="25448"/>
    <cellStyle name="Note 3 13 4" xfId="25449"/>
    <cellStyle name="Note 3 14" xfId="25450"/>
    <cellStyle name="Note 3 14 2" xfId="25451"/>
    <cellStyle name="Note 3 15" xfId="25452"/>
    <cellStyle name="Note 3 15 2" xfId="25453"/>
    <cellStyle name="Note 3 16" xfId="25454"/>
    <cellStyle name="Note 3 16 2" xfId="25455"/>
    <cellStyle name="Note 3 17" xfId="25456"/>
    <cellStyle name="Note 3 17 2" xfId="25457"/>
    <cellStyle name="Note 3 18" xfId="25458"/>
    <cellStyle name="Note 3 18 2" xfId="25459"/>
    <cellStyle name="Note 3 19" xfId="25460"/>
    <cellStyle name="Note 3 19 2" xfId="25461"/>
    <cellStyle name="Note 3 2" xfId="25462"/>
    <cellStyle name="Note 3 2 2" xfId="25463"/>
    <cellStyle name="Note 3 2 2 2" xfId="25464"/>
    <cellStyle name="Note 3 2 2 2 2" xfId="25465"/>
    <cellStyle name="Note 3 2 2 2 2 2" xfId="25466"/>
    <cellStyle name="Note 3 2 2 2 3" xfId="25467"/>
    <cellStyle name="Note 3 2 2 3" xfId="25468"/>
    <cellStyle name="Note 3 2 2 3 2" xfId="25469"/>
    <cellStyle name="Note 3 2 2 4" xfId="25470"/>
    <cellStyle name="Note 3 2 3" xfId="25471"/>
    <cellStyle name="Note 3 2 3 2" xfId="25472"/>
    <cellStyle name="Note 3 2 3 2 2" xfId="25473"/>
    <cellStyle name="Note 3 2 3 3" xfId="25474"/>
    <cellStyle name="Note 3 2 4" xfId="25475"/>
    <cellStyle name="Note 3 2 4 2" xfId="25476"/>
    <cellStyle name="Note 3 2 4 2 2" xfId="25477"/>
    <cellStyle name="Note 3 2 4 3" xfId="25478"/>
    <cellStyle name="Note 3 2 5" xfId="25479"/>
    <cellStyle name="Note 3 2 5 2" xfId="25480"/>
    <cellStyle name="Note 3 2 6" xfId="25481"/>
    <cellStyle name="Note 3 20" xfId="25482"/>
    <cellStyle name="Note 3 20 2" xfId="25483"/>
    <cellStyle name="Note 3 21" xfId="25484"/>
    <cellStyle name="Note 3 3" xfId="25485"/>
    <cellStyle name="Note 3 3 2" xfId="25486"/>
    <cellStyle name="Note 3 3 2 2" xfId="25487"/>
    <cellStyle name="Note 3 3 2 2 2" xfId="25488"/>
    <cellStyle name="Note 3 3 2 2 2 2" xfId="25489"/>
    <cellStyle name="Note 3 3 2 2 3" xfId="25490"/>
    <cellStyle name="Note 3 3 2 3" xfId="25491"/>
    <cellStyle name="Note 3 3 2 3 2" xfId="25492"/>
    <cellStyle name="Note 3 3 2 4" xfId="25493"/>
    <cellStyle name="Note 3 3 3" xfId="25494"/>
    <cellStyle name="Note 3 3 3 2" xfId="25495"/>
    <cellStyle name="Note 3 3 3 2 2" xfId="25496"/>
    <cellStyle name="Note 3 3 3 3" xfId="25497"/>
    <cellStyle name="Note 3 3 4" xfId="25498"/>
    <cellStyle name="Note 3 3 4 2" xfId="25499"/>
    <cellStyle name="Note 3 3 4 2 2" xfId="25500"/>
    <cellStyle name="Note 3 3 4 3" xfId="25501"/>
    <cellStyle name="Note 3 3 5" xfId="25502"/>
    <cellStyle name="Note 3 3 5 2" xfId="25503"/>
    <cellStyle name="Note 3 3 6" xfId="25504"/>
    <cellStyle name="Note 3 4" xfId="25505"/>
    <cellStyle name="Note 3 4 2" xfId="25506"/>
    <cellStyle name="Note 3 4 2 2" xfId="25507"/>
    <cellStyle name="Note 3 4 2 2 2" xfId="25508"/>
    <cellStyle name="Note 3 4 2 2 2 2" xfId="25509"/>
    <cellStyle name="Note 3 4 2 2 3" xfId="25510"/>
    <cellStyle name="Note 3 4 2 3" xfId="25511"/>
    <cellStyle name="Note 3 4 2 3 2" xfId="25512"/>
    <cellStyle name="Note 3 4 2 4" xfId="25513"/>
    <cellStyle name="Note 3 4 3" xfId="25514"/>
    <cellStyle name="Note 3 4 3 2" xfId="25515"/>
    <cellStyle name="Note 3 4 3 2 2" xfId="25516"/>
    <cellStyle name="Note 3 4 3 3" xfId="25517"/>
    <cellStyle name="Note 3 4 4" xfId="25518"/>
    <cellStyle name="Note 3 4 4 2" xfId="25519"/>
    <cellStyle name="Note 3 4 4 2 2" xfId="25520"/>
    <cellStyle name="Note 3 4 4 3" xfId="25521"/>
    <cellStyle name="Note 3 4 5" xfId="25522"/>
    <cellStyle name="Note 3 4 5 2" xfId="25523"/>
    <cellStyle name="Note 3 4 6" xfId="25524"/>
    <cellStyle name="Note 3 5" xfId="25525"/>
    <cellStyle name="Note 3 5 2" xfId="25526"/>
    <cellStyle name="Note 3 5 2 2" xfId="25527"/>
    <cellStyle name="Note 3 5 2 2 2" xfId="25528"/>
    <cellStyle name="Note 3 5 2 3" xfId="25529"/>
    <cellStyle name="Note 3 5 3" xfId="25530"/>
    <cellStyle name="Note 3 5 3 2" xfId="25531"/>
    <cellStyle name="Note 3 5 3 2 2" xfId="25532"/>
    <cellStyle name="Note 3 5 3 3" xfId="25533"/>
    <cellStyle name="Note 3 5 4" xfId="25534"/>
    <cellStyle name="Note 3 5 4 2" xfId="25535"/>
    <cellStyle name="Note 3 5 4 2 2" xfId="25536"/>
    <cellStyle name="Note 3 5 4 3" xfId="25537"/>
    <cellStyle name="Note 3 5 5" xfId="25538"/>
    <cellStyle name="Note 3 5 5 2" xfId="25539"/>
    <cellStyle name="Note 3 5 6" xfId="25540"/>
    <cellStyle name="Note 3 6" xfId="25541"/>
    <cellStyle name="Note 3 6 2" xfId="25542"/>
    <cellStyle name="Note 3 6 2 2" xfId="25543"/>
    <cellStyle name="Note 3 6 3" xfId="25544"/>
    <cellStyle name="Note 3 7" xfId="25545"/>
    <cellStyle name="Note 3 7 2" xfId="25546"/>
    <cellStyle name="Note 3 7 2 2" xfId="25547"/>
    <cellStyle name="Note 3 7 3" xfId="25548"/>
    <cellStyle name="Note 3 8" xfId="25549"/>
    <cellStyle name="Note 3 8 2" xfId="25550"/>
    <cellStyle name="Note 3 8 2 2" xfId="25551"/>
    <cellStyle name="Note 3 8 3" xfId="25552"/>
    <cellStyle name="Note 3 9" xfId="25553"/>
    <cellStyle name="Note 3 9 2" xfId="25554"/>
    <cellStyle name="Note 30" xfId="25555"/>
    <cellStyle name="Note 30 2" xfId="25556"/>
    <cellStyle name="Note 31" xfId="25557"/>
    <cellStyle name="Note 31 2" xfId="25558"/>
    <cellStyle name="Note 32" xfId="25559"/>
    <cellStyle name="Note 32 2" xfId="25560"/>
    <cellStyle name="Note 33" xfId="25561"/>
    <cellStyle name="Note 33 2" xfId="25562"/>
    <cellStyle name="Note 34" xfId="25563"/>
    <cellStyle name="Note 34 2" xfId="25564"/>
    <cellStyle name="Note 35" xfId="25565"/>
    <cellStyle name="Note 35 2" xfId="25566"/>
    <cellStyle name="Note 36" xfId="25567"/>
    <cellStyle name="Note 36 2" xfId="25568"/>
    <cellStyle name="Note 37" xfId="25569"/>
    <cellStyle name="Note 37 2" xfId="25570"/>
    <cellStyle name="Note 38" xfId="25571"/>
    <cellStyle name="Note 38 2" xfId="25572"/>
    <cellStyle name="Note 39" xfId="25573"/>
    <cellStyle name="Note 39 2" xfId="25574"/>
    <cellStyle name="Note 4" xfId="25575"/>
    <cellStyle name="Note 4 10" xfId="25576"/>
    <cellStyle name="Note 4 11" xfId="25577"/>
    <cellStyle name="Note 4 12" xfId="25578"/>
    <cellStyle name="Note 4 2" xfId="25579"/>
    <cellStyle name="Note 4 2 2" xfId="25580"/>
    <cellStyle name="Note 4 2 2 2" xfId="25581"/>
    <cellStyle name="Note 4 2 3" xfId="25582"/>
    <cellStyle name="Note 4 3" xfId="25583"/>
    <cellStyle name="Note 4 3 2" xfId="25584"/>
    <cellStyle name="Note 4 4" xfId="25585"/>
    <cellStyle name="Note 4 4 2" xfId="25586"/>
    <cellStyle name="Note 4 5" xfId="25587"/>
    <cellStyle name="Note 4 5 2" xfId="25588"/>
    <cellStyle name="Note 4 6" xfId="25589"/>
    <cellStyle name="Note 4 7" xfId="25590"/>
    <cellStyle name="Note 4 8" xfId="25591"/>
    <cellStyle name="Note 4 9" xfId="25592"/>
    <cellStyle name="Note 40" xfId="25593"/>
    <cellStyle name="Note 40 2" xfId="25594"/>
    <cellStyle name="Note 41" xfId="25595"/>
    <cellStyle name="Note 41 2" xfId="25596"/>
    <cellStyle name="Note 42" xfId="25597"/>
    <cellStyle name="Note 42 2" xfId="25598"/>
    <cellStyle name="Note 43" xfId="25599"/>
    <cellStyle name="Note 43 2" xfId="25600"/>
    <cellStyle name="Note 44" xfId="25601"/>
    <cellStyle name="Note 44 2" xfId="25602"/>
    <cellStyle name="Note 45" xfId="25603"/>
    <cellStyle name="Note 45 2" xfId="25604"/>
    <cellStyle name="Note 46" xfId="25605"/>
    <cellStyle name="Note 46 2" xfId="25606"/>
    <cellStyle name="Note 47" xfId="25607"/>
    <cellStyle name="Note 47 2" xfId="25608"/>
    <cellStyle name="Note 48" xfId="25609"/>
    <cellStyle name="Note 48 2" xfId="25610"/>
    <cellStyle name="Note 49" xfId="25611"/>
    <cellStyle name="Note 49 2" xfId="25612"/>
    <cellStyle name="Note 5" xfId="25613"/>
    <cellStyle name="Note 5 10" xfId="25614"/>
    <cellStyle name="Note 5 10 2" xfId="25615"/>
    <cellStyle name="Note 5 10 2 2" xfId="25616"/>
    <cellStyle name="Note 5 10 2 2 2" xfId="25617"/>
    <cellStyle name="Note 5 10 2 2 2 2" xfId="25618"/>
    <cellStyle name="Note 5 10 2 2 3" xfId="25619"/>
    <cellStyle name="Note 5 10 2 3" xfId="25620"/>
    <cellStyle name="Note 5 10 2 3 2" xfId="25621"/>
    <cellStyle name="Note 5 10 2 4" xfId="25622"/>
    <cellStyle name="Note 5 10 3" xfId="25623"/>
    <cellStyle name="Note 5 10 3 2" xfId="25624"/>
    <cellStyle name="Note 5 10 3 2 2" xfId="25625"/>
    <cellStyle name="Note 5 10 3 3" xfId="25626"/>
    <cellStyle name="Note 5 10 4" xfId="25627"/>
    <cellStyle name="Note 5 10 4 2" xfId="25628"/>
    <cellStyle name="Note 5 10 5" xfId="25629"/>
    <cellStyle name="Note 5 11" xfId="25630"/>
    <cellStyle name="Note 5 11 2" xfId="25631"/>
    <cellStyle name="Note 5 11 2 2" xfId="25632"/>
    <cellStyle name="Note 5 11 2 2 2" xfId="25633"/>
    <cellStyle name="Note 5 11 2 2 2 2" xfId="25634"/>
    <cellStyle name="Note 5 11 2 2 3" xfId="25635"/>
    <cellStyle name="Note 5 11 2 3" xfId="25636"/>
    <cellStyle name="Note 5 11 2 3 2" xfId="25637"/>
    <cellStyle name="Note 5 11 2 4" xfId="25638"/>
    <cellStyle name="Note 5 11 3" xfId="25639"/>
    <cellStyle name="Note 5 11 3 2" xfId="25640"/>
    <cellStyle name="Note 5 11 3 2 2" xfId="25641"/>
    <cellStyle name="Note 5 11 3 3" xfId="25642"/>
    <cellStyle name="Note 5 11 4" xfId="25643"/>
    <cellStyle name="Note 5 11 4 2" xfId="25644"/>
    <cellStyle name="Note 5 11 5" xfId="25645"/>
    <cellStyle name="Note 5 12" xfId="25646"/>
    <cellStyle name="Note 5 12 2" xfId="25647"/>
    <cellStyle name="Note 5 12 2 2" xfId="25648"/>
    <cellStyle name="Note 5 12 2 2 2" xfId="25649"/>
    <cellStyle name="Note 5 12 2 3" xfId="25650"/>
    <cellStyle name="Note 5 12 3" xfId="25651"/>
    <cellStyle name="Note 5 12 3 2" xfId="25652"/>
    <cellStyle name="Note 5 12 4" xfId="25653"/>
    <cellStyle name="Note 5 13" xfId="25654"/>
    <cellStyle name="Note 5 13 2" xfId="25655"/>
    <cellStyle name="Note 5 13 2 2" xfId="25656"/>
    <cellStyle name="Note 5 13 3" xfId="25657"/>
    <cellStyle name="Note 5 14" xfId="25658"/>
    <cellStyle name="Note 5 14 2" xfId="25659"/>
    <cellStyle name="Note 5 15" xfId="25660"/>
    <cellStyle name="Note 5 2" xfId="25661"/>
    <cellStyle name="Note 5 2 10" xfId="25662"/>
    <cellStyle name="Note 5 2 10 2" xfId="25663"/>
    <cellStyle name="Note 5 2 10 2 2" xfId="25664"/>
    <cellStyle name="Note 5 2 10 2 2 2" xfId="25665"/>
    <cellStyle name="Note 5 2 10 2 3" xfId="25666"/>
    <cellStyle name="Note 5 2 10 3" xfId="25667"/>
    <cellStyle name="Note 5 2 10 3 2" xfId="25668"/>
    <cellStyle name="Note 5 2 10 4" xfId="25669"/>
    <cellStyle name="Note 5 2 11" xfId="25670"/>
    <cellStyle name="Note 5 2 11 2" xfId="25671"/>
    <cellStyle name="Note 5 2 11 2 2" xfId="25672"/>
    <cellStyle name="Note 5 2 11 3" xfId="25673"/>
    <cellStyle name="Note 5 2 12" xfId="25674"/>
    <cellStyle name="Note 5 2 12 2" xfId="25675"/>
    <cellStyle name="Note 5 2 13" xfId="25676"/>
    <cellStyle name="Note 5 2 2" xfId="25677"/>
    <cellStyle name="Note 5 2 2 10" xfId="25678"/>
    <cellStyle name="Note 5 2 2 10 2" xfId="25679"/>
    <cellStyle name="Note 5 2 2 10 2 2" xfId="25680"/>
    <cellStyle name="Note 5 2 2 10 3" xfId="25681"/>
    <cellStyle name="Note 5 2 2 11" xfId="25682"/>
    <cellStyle name="Note 5 2 2 11 2" xfId="25683"/>
    <cellStyle name="Note 5 2 2 12" xfId="25684"/>
    <cellStyle name="Note 5 2 2 2" xfId="25685"/>
    <cellStyle name="Note 5 2 2 2 2" xfId="25686"/>
    <cellStyle name="Note 5 2 2 2 2 2" xfId="25687"/>
    <cellStyle name="Note 5 2 2 2 2 2 2" xfId="25688"/>
    <cellStyle name="Note 5 2 2 2 2 2 2 2" xfId="25689"/>
    <cellStyle name="Note 5 2 2 2 2 2 2 2 2" xfId="25690"/>
    <cellStyle name="Note 5 2 2 2 2 2 2 3" xfId="25691"/>
    <cellStyle name="Note 5 2 2 2 2 2 3" xfId="25692"/>
    <cellStyle name="Note 5 2 2 2 2 2 3 2" xfId="25693"/>
    <cellStyle name="Note 5 2 2 2 2 2 4" xfId="25694"/>
    <cellStyle name="Note 5 2 2 2 2 3" xfId="25695"/>
    <cellStyle name="Note 5 2 2 2 2 3 2" xfId="25696"/>
    <cellStyle name="Note 5 2 2 2 2 3 2 2" xfId="25697"/>
    <cellStyle name="Note 5 2 2 2 2 3 3" xfId="25698"/>
    <cellStyle name="Note 5 2 2 2 2 4" xfId="25699"/>
    <cellStyle name="Note 5 2 2 2 2 4 2" xfId="25700"/>
    <cellStyle name="Note 5 2 2 2 2 5" xfId="25701"/>
    <cellStyle name="Note 5 2 2 2 3" xfId="25702"/>
    <cellStyle name="Note 5 2 2 2 3 2" xfId="25703"/>
    <cellStyle name="Note 5 2 2 2 3 2 2" xfId="25704"/>
    <cellStyle name="Note 5 2 2 2 3 2 2 2" xfId="25705"/>
    <cellStyle name="Note 5 2 2 2 3 2 2 2 2" xfId="25706"/>
    <cellStyle name="Note 5 2 2 2 3 2 2 3" xfId="25707"/>
    <cellStyle name="Note 5 2 2 2 3 2 3" xfId="25708"/>
    <cellStyle name="Note 5 2 2 2 3 2 3 2" xfId="25709"/>
    <cellStyle name="Note 5 2 2 2 3 2 4" xfId="25710"/>
    <cellStyle name="Note 5 2 2 2 3 3" xfId="25711"/>
    <cellStyle name="Note 5 2 2 2 3 3 2" xfId="25712"/>
    <cellStyle name="Note 5 2 2 2 3 3 2 2" xfId="25713"/>
    <cellStyle name="Note 5 2 2 2 3 3 3" xfId="25714"/>
    <cellStyle name="Note 5 2 2 2 3 4" xfId="25715"/>
    <cellStyle name="Note 5 2 2 2 3 4 2" xfId="25716"/>
    <cellStyle name="Note 5 2 2 2 3 5" xfId="25717"/>
    <cellStyle name="Note 5 2 2 2 4" xfId="25718"/>
    <cellStyle name="Note 5 2 2 2 4 2" xfId="25719"/>
    <cellStyle name="Note 5 2 2 2 4 2 2" xfId="25720"/>
    <cellStyle name="Note 5 2 2 2 4 2 2 2" xfId="25721"/>
    <cellStyle name="Note 5 2 2 2 4 2 2 2 2" xfId="25722"/>
    <cellStyle name="Note 5 2 2 2 4 2 2 3" xfId="25723"/>
    <cellStyle name="Note 5 2 2 2 4 2 3" xfId="25724"/>
    <cellStyle name="Note 5 2 2 2 4 2 3 2" xfId="25725"/>
    <cellStyle name="Note 5 2 2 2 4 2 4" xfId="25726"/>
    <cellStyle name="Note 5 2 2 2 4 3" xfId="25727"/>
    <cellStyle name="Note 5 2 2 2 4 3 2" xfId="25728"/>
    <cellStyle name="Note 5 2 2 2 4 3 2 2" xfId="25729"/>
    <cellStyle name="Note 5 2 2 2 4 3 3" xfId="25730"/>
    <cellStyle name="Note 5 2 2 2 4 4" xfId="25731"/>
    <cellStyle name="Note 5 2 2 2 4 4 2" xfId="25732"/>
    <cellStyle name="Note 5 2 2 2 4 5" xfId="25733"/>
    <cellStyle name="Note 5 2 2 2 5" xfId="25734"/>
    <cellStyle name="Note 5 2 2 2 5 2" xfId="25735"/>
    <cellStyle name="Note 5 2 2 2 5 2 2" xfId="25736"/>
    <cellStyle name="Note 5 2 2 2 5 2 2 2" xfId="25737"/>
    <cellStyle name="Note 5 2 2 2 5 2 3" xfId="25738"/>
    <cellStyle name="Note 5 2 2 2 5 3" xfId="25739"/>
    <cellStyle name="Note 5 2 2 2 5 3 2" xfId="25740"/>
    <cellStyle name="Note 5 2 2 2 5 4" xfId="25741"/>
    <cellStyle name="Note 5 2 2 2 6" xfId="25742"/>
    <cellStyle name="Note 5 2 2 2 6 2" xfId="25743"/>
    <cellStyle name="Note 5 2 2 2 6 2 2" xfId="25744"/>
    <cellStyle name="Note 5 2 2 2 6 3" xfId="25745"/>
    <cellStyle name="Note 5 2 2 2 7" xfId="25746"/>
    <cellStyle name="Note 5 2 2 2 7 2" xfId="25747"/>
    <cellStyle name="Note 5 2 2 2 8" xfId="25748"/>
    <cellStyle name="Note 5 2 2 3" xfId="25749"/>
    <cellStyle name="Note 5 2 2 3 2" xfId="25750"/>
    <cellStyle name="Note 5 2 2 3 2 2" xfId="25751"/>
    <cellStyle name="Note 5 2 2 3 2 2 2" xfId="25752"/>
    <cellStyle name="Note 5 2 2 3 2 2 2 2" xfId="25753"/>
    <cellStyle name="Note 5 2 2 3 2 2 2 2 2" xfId="25754"/>
    <cellStyle name="Note 5 2 2 3 2 2 2 3" xfId="25755"/>
    <cellStyle name="Note 5 2 2 3 2 2 3" xfId="25756"/>
    <cellStyle name="Note 5 2 2 3 2 2 3 2" xfId="25757"/>
    <cellStyle name="Note 5 2 2 3 2 2 4" xfId="25758"/>
    <cellStyle name="Note 5 2 2 3 2 3" xfId="25759"/>
    <cellStyle name="Note 5 2 2 3 2 3 2" xfId="25760"/>
    <cellStyle name="Note 5 2 2 3 2 3 2 2" xfId="25761"/>
    <cellStyle name="Note 5 2 2 3 2 3 3" xfId="25762"/>
    <cellStyle name="Note 5 2 2 3 2 4" xfId="25763"/>
    <cellStyle name="Note 5 2 2 3 2 4 2" xfId="25764"/>
    <cellStyle name="Note 5 2 2 3 2 5" xfId="25765"/>
    <cellStyle name="Note 5 2 2 3 3" xfId="25766"/>
    <cellStyle name="Note 5 2 2 3 3 2" xfId="25767"/>
    <cellStyle name="Note 5 2 2 3 3 2 2" xfId="25768"/>
    <cellStyle name="Note 5 2 2 3 3 2 2 2" xfId="25769"/>
    <cellStyle name="Note 5 2 2 3 3 2 2 2 2" xfId="25770"/>
    <cellStyle name="Note 5 2 2 3 3 2 2 3" xfId="25771"/>
    <cellStyle name="Note 5 2 2 3 3 2 3" xfId="25772"/>
    <cellStyle name="Note 5 2 2 3 3 2 3 2" xfId="25773"/>
    <cellStyle name="Note 5 2 2 3 3 2 4" xfId="25774"/>
    <cellStyle name="Note 5 2 2 3 3 3" xfId="25775"/>
    <cellStyle name="Note 5 2 2 3 3 3 2" xfId="25776"/>
    <cellStyle name="Note 5 2 2 3 3 3 2 2" xfId="25777"/>
    <cellStyle name="Note 5 2 2 3 3 3 3" xfId="25778"/>
    <cellStyle name="Note 5 2 2 3 3 4" xfId="25779"/>
    <cellStyle name="Note 5 2 2 3 3 4 2" xfId="25780"/>
    <cellStyle name="Note 5 2 2 3 3 5" xfId="25781"/>
    <cellStyle name="Note 5 2 2 3 4" xfId="25782"/>
    <cellStyle name="Note 5 2 2 3 4 2" xfId="25783"/>
    <cellStyle name="Note 5 2 2 3 4 2 2" xfId="25784"/>
    <cellStyle name="Note 5 2 2 3 4 2 2 2" xfId="25785"/>
    <cellStyle name="Note 5 2 2 3 4 2 2 2 2" xfId="25786"/>
    <cellStyle name="Note 5 2 2 3 4 2 2 3" xfId="25787"/>
    <cellStyle name="Note 5 2 2 3 4 2 3" xfId="25788"/>
    <cellStyle name="Note 5 2 2 3 4 2 3 2" xfId="25789"/>
    <cellStyle name="Note 5 2 2 3 4 2 4" xfId="25790"/>
    <cellStyle name="Note 5 2 2 3 4 3" xfId="25791"/>
    <cellStyle name="Note 5 2 2 3 4 3 2" xfId="25792"/>
    <cellStyle name="Note 5 2 2 3 4 3 2 2" xfId="25793"/>
    <cellStyle name="Note 5 2 2 3 4 3 3" xfId="25794"/>
    <cellStyle name="Note 5 2 2 3 4 4" xfId="25795"/>
    <cellStyle name="Note 5 2 2 3 4 4 2" xfId="25796"/>
    <cellStyle name="Note 5 2 2 3 4 5" xfId="25797"/>
    <cellStyle name="Note 5 2 2 3 5" xfId="25798"/>
    <cellStyle name="Note 5 2 2 3 5 2" xfId="25799"/>
    <cellStyle name="Note 5 2 2 3 5 2 2" xfId="25800"/>
    <cellStyle name="Note 5 2 2 3 5 2 2 2" xfId="25801"/>
    <cellStyle name="Note 5 2 2 3 5 2 3" xfId="25802"/>
    <cellStyle name="Note 5 2 2 3 5 3" xfId="25803"/>
    <cellStyle name="Note 5 2 2 3 5 3 2" xfId="25804"/>
    <cellStyle name="Note 5 2 2 3 5 4" xfId="25805"/>
    <cellStyle name="Note 5 2 2 3 6" xfId="25806"/>
    <cellStyle name="Note 5 2 2 3 6 2" xfId="25807"/>
    <cellStyle name="Note 5 2 2 3 6 2 2" xfId="25808"/>
    <cellStyle name="Note 5 2 2 3 6 3" xfId="25809"/>
    <cellStyle name="Note 5 2 2 3 7" xfId="25810"/>
    <cellStyle name="Note 5 2 2 3 7 2" xfId="25811"/>
    <cellStyle name="Note 5 2 2 3 8" xfId="25812"/>
    <cellStyle name="Note 5 2 2 4" xfId="25813"/>
    <cellStyle name="Note 5 2 2 4 2" xfId="25814"/>
    <cellStyle name="Note 5 2 2 4 2 2" xfId="25815"/>
    <cellStyle name="Note 5 2 2 4 2 2 2" xfId="25816"/>
    <cellStyle name="Note 5 2 2 4 2 2 2 2" xfId="25817"/>
    <cellStyle name="Note 5 2 2 4 2 2 2 2 2" xfId="25818"/>
    <cellStyle name="Note 5 2 2 4 2 2 2 3" xfId="25819"/>
    <cellStyle name="Note 5 2 2 4 2 2 3" xfId="25820"/>
    <cellStyle name="Note 5 2 2 4 2 2 3 2" xfId="25821"/>
    <cellStyle name="Note 5 2 2 4 2 2 4" xfId="25822"/>
    <cellStyle name="Note 5 2 2 4 2 3" xfId="25823"/>
    <cellStyle name="Note 5 2 2 4 2 3 2" xfId="25824"/>
    <cellStyle name="Note 5 2 2 4 2 3 2 2" xfId="25825"/>
    <cellStyle name="Note 5 2 2 4 2 3 3" xfId="25826"/>
    <cellStyle name="Note 5 2 2 4 2 4" xfId="25827"/>
    <cellStyle name="Note 5 2 2 4 2 4 2" xfId="25828"/>
    <cellStyle name="Note 5 2 2 4 2 5" xfId="25829"/>
    <cellStyle name="Note 5 2 2 4 3" xfId="25830"/>
    <cellStyle name="Note 5 2 2 4 3 2" xfId="25831"/>
    <cellStyle name="Note 5 2 2 4 3 2 2" xfId="25832"/>
    <cellStyle name="Note 5 2 2 4 3 2 2 2" xfId="25833"/>
    <cellStyle name="Note 5 2 2 4 3 2 2 2 2" xfId="25834"/>
    <cellStyle name="Note 5 2 2 4 3 2 2 3" xfId="25835"/>
    <cellStyle name="Note 5 2 2 4 3 2 3" xfId="25836"/>
    <cellStyle name="Note 5 2 2 4 3 2 3 2" xfId="25837"/>
    <cellStyle name="Note 5 2 2 4 3 2 4" xfId="25838"/>
    <cellStyle name="Note 5 2 2 4 3 3" xfId="25839"/>
    <cellStyle name="Note 5 2 2 4 3 3 2" xfId="25840"/>
    <cellStyle name="Note 5 2 2 4 3 3 2 2" xfId="25841"/>
    <cellStyle name="Note 5 2 2 4 3 3 3" xfId="25842"/>
    <cellStyle name="Note 5 2 2 4 3 4" xfId="25843"/>
    <cellStyle name="Note 5 2 2 4 3 4 2" xfId="25844"/>
    <cellStyle name="Note 5 2 2 4 3 5" xfId="25845"/>
    <cellStyle name="Note 5 2 2 4 4" xfId="25846"/>
    <cellStyle name="Note 5 2 2 4 4 2" xfId="25847"/>
    <cellStyle name="Note 5 2 2 4 4 2 2" xfId="25848"/>
    <cellStyle name="Note 5 2 2 4 4 2 2 2" xfId="25849"/>
    <cellStyle name="Note 5 2 2 4 4 2 2 2 2" xfId="25850"/>
    <cellStyle name="Note 5 2 2 4 4 2 2 3" xfId="25851"/>
    <cellStyle name="Note 5 2 2 4 4 2 3" xfId="25852"/>
    <cellStyle name="Note 5 2 2 4 4 2 3 2" xfId="25853"/>
    <cellStyle name="Note 5 2 2 4 4 2 4" xfId="25854"/>
    <cellStyle name="Note 5 2 2 4 4 3" xfId="25855"/>
    <cellStyle name="Note 5 2 2 4 4 3 2" xfId="25856"/>
    <cellStyle name="Note 5 2 2 4 4 3 2 2" xfId="25857"/>
    <cellStyle name="Note 5 2 2 4 4 3 3" xfId="25858"/>
    <cellStyle name="Note 5 2 2 4 4 4" xfId="25859"/>
    <cellStyle name="Note 5 2 2 4 4 4 2" xfId="25860"/>
    <cellStyle name="Note 5 2 2 4 4 5" xfId="25861"/>
    <cellStyle name="Note 5 2 2 4 5" xfId="25862"/>
    <cellStyle name="Note 5 2 2 4 5 2" xfId="25863"/>
    <cellStyle name="Note 5 2 2 4 5 2 2" xfId="25864"/>
    <cellStyle name="Note 5 2 2 4 5 2 2 2" xfId="25865"/>
    <cellStyle name="Note 5 2 2 4 5 2 3" xfId="25866"/>
    <cellStyle name="Note 5 2 2 4 5 3" xfId="25867"/>
    <cellStyle name="Note 5 2 2 4 5 3 2" xfId="25868"/>
    <cellStyle name="Note 5 2 2 4 5 4" xfId="25869"/>
    <cellStyle name="Note 5 2 2 4 6" xfId="25870"/>
    <cellStyle name="Note 5 2 2 4 6 2" xfId="25871"/>
    <cellStyle name="Note 5 2 2 4 6 2 2" xfId="25872"/>
    <cellStyle name="Note 5 2 2 4 6 3" xfId="25873"/>
    <cellStyle name="Note 5 2 2 4 7" xfId="25874"/>
    <cellStyle name="Note 5 2 2 4 7 2" xfId="25875"/>
    <cellStyle name="Note 5 2 2 4 8" xfId="25876"/>
    <cellStyle name="Note 5 2 2 5" xfId="25877"/>
    <cellStyle name="Note 5 2 2 5 2" xfId="25878"/>
    <cellStyle name="Note 5 2 2 5 2 2" xfId="25879"/>
    <cellStyle name="Note 5 2 2 5 2 2 2" xfId="25880"/>
    <cellStyle name="Note 5 2 2 5 2 2 2 2" xfId="25881"/>
    <cellStyle name="Note 5 2 2 5 2 2 2 2 2" xfId="25882"/>
    <cellStyle name="Note 5 2 2 5 2 2 2 3" xfId="25883"/>
    <cellStyle name="Note 5 2 2 5 2 2 3" xfId="25884"/>
    <cellStyle name="Note 5 2 2 5 2 2 3 2" xfId="25885"/>
    <cellStyle name="Note 5 2 2 5 2 2 4" xfId="25886"/>
    <cellStyle name="Note 5 2 2 5 2 3" xfId="25887"/>
    <cellStyle name="Note 5 2 2 5 2 3 2" xfId="25888"/>
    <cellStyle name="Note 5 2 2 5 2 3 2 2" xfId="25889"/>
    <cellStyle name="Note 5 2 2 5 2 3 3" xfId="25890"/>
    <cellStyle name="Note 5 2 2 5 2 4" xfId="25891"/>
    <cellStyle name="Note 5 2 2 5 2 4 2" xfId="25892"/>
    <cellStyle name="Note 5 2 2 5 2 5" xfId="25893"/>
    <cellStyle name="Note 5 2 2 5 3" xfId="25894"/>
    <cellStyle name="Note 5 2 2 5 3 2" xfId="25895"/>
    <cellStyle name="Note 5 2 2 5 3 2 2" xfId="25896"/>
    <cellStyle name="Note 5 2 2 5 3 2 2 2" xfId="25897"/>
    <cellStyle name="Note 5 2 2 5 3 2 2 2 2" xfId="25898"/>
    <cellStyle name="Note 5 2 2 5 3 2 2 3" xfId="25899"/>
    <cellStyle name="Note 5 2 2 5 3 2 3" xfId="25900"/>
    <cellStyle name="Note 5 2 2 5 3 2 3 2" xfId="25901"/>
    <cellStyle name="Note 5 2 2 5 3 2 4" xfId="25902"/>
    <cellStyle name="Note 5 2 2 5 3 3" xfId="25903"/>
    <cellStyle name="Note 5 2 2 5 3 3 2" xfId="25904"/>
    <cellStyle name="Note 5 2 2 5 3 3 2 2" xfId="25905"/>
    <cellStyle name="Note 5 2 2 5 3 3 3" xfId="25906"/>
    <cellStyle name="Note 5 2 2 5 3 4" xfId="25907"/>
    <cellStyle name="Note 5 2 2 5 3 4 2" xfId="25908"/>
    <cellStyle name="Note 5 2 2 5 3 5" xfId="25909"/>
    <cellStyle name="Note 5 2 2 5 4" xfId="25910"/>
    <cellStyle name="Note 5 2 2 5 4 2" xfId="25911"/>
    <cellStyle name="Note 5 2 2 5 4 2 2" xfId="25912"/>
    <cellStyle name="Note 5 2 2 5 4 2 2 2" xfId="25913"/>
    <cellStyle name="Note 5 2 2 5 4 2 2 2 2" xfId="25914"/>
    <cellStyle name="Note 5 2 2 5 4 2 2 3" xfId="25915"/>
    <cellStyle name="Note 5 2 2 5 4 2 3" xfId="25916"/>
    <cellStyle name="Note 5 2 2 5 4 2 3 2" xfId="25917"/>
    <cellStyle name="Note 5 2 2 5 4 2 4" xfId="25918"/>
    <cellStyle name="Note 5 2 2 5 4 3" xfId="25919"/>
    <cellStyle name="Note 5 2 2 5 4 3 2" xfId="25920"/>
    <cellStyle name="Note 5 2 2 5 4 3 2 2" xfId="25921"/>
    <cellStyle name="Note 5 2 2 5 4 3 3" xfId="25922"/>
    <cellStyle name="Note 5 2 2 5 4 4" xfId="25923"/>
    <cellStyle name="Note 5 2 2 5 4 4 2" xfId="25924"/>
    <cellStyle name="Note 5 2 2 5 4 5" xfId="25925"/>
    <cellStyle name="Note 5 2 2 5 5" xfId="25926"/>
    <cellStyle name="Note 5 2 2 5 5 2" xfId="25927"/>
    <cellStyle name="Note 5 2 2 5 5 2 2" xfId="25928"/>
    <cellStyle name="Note 5 2 2 5 5 2 2 2" xfId="25929"/>
    <cellStyle name="Note 5 2 2 5 5 2 3" xfId="25930"/>
    <cellStyle name="Note 5 2 2 5 5 3" xfId="25931"/>
    <cellStyle name="Note 5 2 2 5 5 3 2" xfId="25932"/>
    <cellStyle name="Note 5 2 2 5 5 4" xfId="25933"/>
    <cellStyle name="Note 5 2 2 5 6" xfId="25934"/>
    <cellStyle name="Note 5 2 2 5 6 2" xfId="25935"/>
    <cellStyle name="Note 5 2 2 5 6 2 2" xfId="25936"/>
    <cellStyle name="Note 5 2 2 5 6 3" xfId="25937"/>
    <cellStyle name="Note 5 2 2 5 7" xfId="25938"/>
    <cellStyle name="Note 5 2 2 5 7 2" xfId="25939"/>
    <cellStyle name="Note 5 2 2 5 8" xfId="25940"/>
    <cellStyle name="Note 5 2 2 6" xfId="25941"/>
    <cellStyle name="Note 5 2 2 6 2" xfId="25942"/>
    <cellStyle name="Note 5 2 2 6 2 2" xfId="25943"/>
    <cellStyle name="Note 5 2 2 6 2 2 2" xfId="25944"/>
    <cellStyle name="Note 5 2 2 6 2 2 2 2" xfId="25945"/>
    <cellStyle name="Note 5 2 2 6 2 2 3" xfId="25946"/>
    <cellStyle name="Note 5 2 2 6 2 3" xfId="25947"/>
    <cellStyle name="Note 5 2 2 6 2 3 2" xfId="25948"/>
    <cellStyle name="Note 5 2 2 6 2 4" xfId="25949"/>
    <cellStyle name="Note 5 2 2 6 3" xfId="25950"/>
    <cellStyle name="Note 5 2 2 6 3 2" xfId="25951"/>
    <cellStyle name="Note 5 2 2 6 3 2 2" xfId="25952"/>
    <cellStyle name="Note 5 2 2 6 3 3" xfId="25953"/>
    <cellStyle name="Note 5 2 2 6 4" xfId="25954"/>
    <cellStyle name="Note 5 2 2 6 4 2" xfId="25955"/>
    <cellStyle name="Note 5 2 2 6 5" xfId="25956"/>
    <cellStyle name="Note 5 2 2 7" xfId="25957"/>
    <cellStyle name="Note 5 2 2 7 2" xfId="25958"/>
    <cellStyle name="Note 5 2 2 7 2 2" xfId="25959"/>
    <cellStyle name="Note 5 2 2 7 2 2 2" xfId="25960"/>
    <cellStyle name="Note 5 2 2 7 2 2 2 2" xfId="25961"/>
    <cellStyle name="Note 5 2 2 7 2 2 3" xfId="25962"/>
    <cellStyle name="Note 5 2 2 7 2 3" xfId="25963"/>
    <cellStyle name="Note 5 2 2 7 2 3 2" xfId="25964"/>
    <cellStyle name="Note 5 2 2 7 2 4" xfId="25965"/>
    <cellStyle name="Note 5 2 2 7 3" xfId="25966"/>
    <cellStyle name="Note 5 2 2 7 3 2" xfId="25967"/>
    <cellStyle name="Note 5 2 2 7 3 2 2" xfId="25968"/>
    <cellStyle name="Note 5 2 2 7 3 3" xfId="25969"/>
    <cellStyle name="Note 5 2 2 7 4" xfId="25970"/>
    <cellStyle name="Note 5 2 2 7 4 2" xfId="25971"/>
    <cellStyle name="Note 5 2 2 7 5" xfId="25972"/>
    <cellStyle name="Note 5 2 2 8" xfId="25973"/>
    <cellStyle name="Note 5 2 2 8 2" xfId="25974"/>
    <cellStyle name="Note 5 2 2 8 2 2" xfId="25975"/>
    <cellStyle name="Note 5 2 2 8 2 2 2" xfId="25976"/>
    <cellStyle name="Note 5 2 2 8 2 2 2 2" xfId="25977"/>
    <cellStyle name="Note 5 2 2 8 2 2 3" xfId="25978"/>
    <cellStyle name="Note 5 2 2 8 2 3" xfId="25979"/>
    <cellStyle name="Note 5 2 2 8 2 3 2" xfId="25980"/>
    <cellStyle name="Note 5 2 2 8 2 4" xfId="25981"/>
    <cellStyle name="Note 5 2 2 8 3" xfId="25982"/>
    <cellStyle name="Note 5 2 2 8 3 2" xfId="25983"/>
    <cellStyle name="Note 5 2 2 8 3 2 2" xfId="25984"/>
    <cellStyle name="Note 5 2 2 8 3 3" xfId="25985"/>
    <cellStyle name="Note 5 2 2 8 4" xfId="25986"/>
    <cellStyle name="Note 5 2 2 8 4 2" xfId="25987"/>
    <cellStyle name="Note 5 2 2 8 5" xfId="25988"/>
    <cellStyle name="Note 5 2 2 9" xfId="25989"/>
    <cellStyle name="Note 5 2 2 9 2" xfId="25990"/>
    <cellStyle name="Note 5 2 2 9 2 2" xfId="25991"/>
    <cellStyle name="Note 5 2 2 9 2 2 2" xfId="25992"/>
    <cellStyle name="Note 5 2 2 9 2 3" xfId="25993"/>
    <cellStyle name="Note 5 2 2 9 3" xfId="25994"/>
    <cellStyle name="Note 5 2 2 9 3 2" xfId="25995"/>
    <cellStyle name="Note 5 2 2 9 4" xfId="25996"/>
    <cellStyle name="Note 5 2 3" xfId="25997"/>
    <cellStyle name="Note 5 2 3 2" xfId="25998"/>
    <cellStyle name="Note 5 2 3 2 2" xfId="25999"/>
    <cellStyle name="Note 5 2 3 2 2 2" xfId="26000"/>
    <cellStyle name="Note 5 2 3 2 2 2 2" xfId="26001"/>
    <cellStyle name="Note 5 2 3 2 2 2 2 2" xfId="26002"/>
    <cellStyle name="Note 5 2 3 2 2 2 3" xfId="26003"/>
    <cellStyle name="Note 5 2 3 2 2 3" xfId="26004"/>
    <cellStyle name="Note 5 2 3 2 2 3 2" xfId="26005"/>
    <cellStyle name="Note 5 2 3 2 2 4" xfId="26006"/>
    <cellStyle name="Note 5 2 3 2 3" xfId="26007"/>
    <cellStyle name="Note 5 2 3 2 3 2" xfId="26008"/>
    <cellStyle name="Note 5 2 3 2 3 2 2" xfId="26009"/>
    <cellStyle name="Note 5 2 3 2 3 3" xfId="26010"/>
    <cellStyle name="Note 5 2 3 2 4" xfId="26011"/>
    <cellStyle name="Note 5 2 3 2 4 2" xfId="26012"/>
    <cellStyle name="Note 5 2 3 2 5" xfId="26013"/>
    <cellStyle name="Note 5 2 3 3" xfId="26014"/>
    <cellStyle name="Note 5 2 3 3 2" xfId="26015"/>
    <cellStyle name="Note 5 2 3 3 2 2" xfId="26016"/>
    <cellStyle name="Note 5 2 3 3 2 2 2" xfId="26017"/>
    <cellStyle name="Note 5 2 3 3 2 2 2 2" xfId="26018"/>
    <cellStyle name="Note 5 2 3 3 2 2 3" xfId="26019"/>
    <cellStyle name="Note 5 2 3 3 2 3" xfId="26020"/>
    <cellStyle name="Note 5 2 3 3 2 3 2" xfId="26021"/>
    <cellStyle name="Note 5 2 3 3 2 4" xfId="26022"/>
    <cellStyle name="Note 5 2 3 3 3" xfId="26023"/>
    <cellStyle name="Note 5 2 3 3 3 2" xfId="26024"/>
    <cellStyle name="Note 5 2 3 3 3 2 2" xfId="26025"/>
    <cellStyle name="Note 5 2 3 3 3 3" xfId="26026"/>
    <cellStyle name="Note 5 2 3 3 4" xfId="26027"/>
    <cellStyle name="Note 5 2 3 3 4 2" xfId="26028"/>
    <cellStyle name="Note 5 2 3 3 5" xfId="26029"/>
    <cellStyle name="Note 5 2 3 4" xfId="26030"/>
    <cellStyle name="Note 5 2 3 4 2" xfId="26031"/>
    <cellStyle name="Note 5 2 3 4 2 2" xfId="26032"/>
    <cellStyle name="Note 5 2 3 4 2 2 2" xfId="26033"/>
    <cellStyle name="Note 5 2 3 4 2 2 2 2" xfId="26034"/>
    <cellStyle name="Note 5 2 3 4 2 2 3" xfId="26035"/>
    <cellStyle name="Note 5 2 3 4 2 3" xfId="26036"/>
    <cellStyle name="Note 5 2 3 4 2 3 2" xfId="26037"/>
    <cellStyle name="Note 5 2 3 4 2 4" xfId="26038"/>
    <cellStyle name="Note 5 2 3 4 3" xfId="26039"/>
    <cellStyle name="Note 5 2 3 4 3 2" xfId="26040"/>
    <cellStyle name="Note 5 2 3 4 3 2 2" xfId="26041"/>
    <cellStyle name="Note 5 2 3 4 3 3" xfId="26042"/>
    <cellStyle name="Note 5 2 3 4 4" xfId="26043"/>
    <cellStyle name="Note 5 2 3 4 4 2" xfId="26044"/>
    <cellStyle name="Note 5 2 3 4 5" xfId="26045"/>
    <cellStyle name="Note 5 2 3 5" xfId="26046"/>
    <cellStyle name="Note 5 2 3 5 2" xfId="26047"/>
    <cellStyle name="Note 5 2 3 5 2 2" xfId="26048"/>
    <cellStyle name="Note 5 2 3 5 2 2 2" xfId="26049"/>
    <cellStyle name="Note 5 2 3 5 2 3" xfId="26050"/>
    <cellStyle name="Note 5 2 3 5 3" xfId="26051"/>
    <cellStyle name="Note 5 2 3 5 3 2" xfId="26052"/>
    <cellStyle name="Note 5 2 3 5 4" xfId="26053"/>
    <cellStyle name="Note 5 2 3 6" xfId="26054"/>
    <cellStyle name="Note 5 2 3 6 2" xfId="26055"/>
    <cellStyle name="Note 5 2 3 6 2 2" xfId="26056"/>
    <cellStyle name="Note 5 2 3 6 3" xfId="26057"/>
    <cellStyle name="Note 5 2 3 7" xfId="26058"/>
    <cellStyle name="Note 5 2 3 7 2" xfId="26059"/>
    <cellStyle name="Note 5 2 3 8" xfId="26060"/>
    <cellStyle name="Note 5 2 4" xfId="26061"/>
    <cellStyle name="Note 5 2 4 2" xfId="26062"/>
    <cellStyle name="Note 5 2 4 2 2" xfId="26063"/>
    <cellStyle name="Note 5 2 4 2 2 2" xfId="26064"/>
    <cellStyle name="Note 5 2 4 2 2 2 2" xfId="26065"/>
    <cellStyle name="Note 5 2 4 2 2 2 2 2" xfId="26066"/>
    <cellStyle name="Note 5 2 4 2 2 2 3" xfId="26067"/>
    <cellStyle name="Note 5 2 4 2 2 3" xfId="26068"/>
    <cellStyle name="Note 5 2 4 2 2 3 2" xfId="26069"/>
    <cellStyle name="Note 5 2 4 2 2 4" xfId="26070"/>
    <cellStyle name="Note 5 2 4 2 3" xfId="26071"/>
    <cellStyle name="Note 5 2 4 2 3 2" xfId="26072"/>
    <cellStyle name="Note 5 2 4 2 3 2 2" xfId="26073"/>
    <cellStyle name="Note 5 2 4 2 3 3" xfId="26074"/>
    <cellStyle name="Note 5 2 4 2 4" xfId="26075"/>
    <cellStyle name="Note 5 2 4 2 4 2" xfId="26076"/>
    <cellStyle name="Note 5 2 4 2 5" xfId="26077"/>
    <cellStyle name="Note 5 2 4 3" xfId="26078"/>
    <cellStyle name="Note 5 2 4 3 2" xfId="26079"/>
    <cellStyle name="Note 5 2 4 3 2 2" xfId="26080"/>
    <cellStyle name="Note 5 2 4 3 2 2 2" xfId="26081"/>
    <cellStyle name="Note 5 2 4 3 2 2 2 2" xfId="26082"/>
    <cellStyle name="Note 5 2 4 3 2 2 3" xfId="26083"/>
    <cellStyle name="Note 5 2 4 3 2 3" xfId="26084"/>
    <cellStyle name="Note 5 2 4 3 2 3 2" xfId="26085"/>
    <cellStyle name="Note 5 2 4 3 2 4" xfId="26086"/>
    <cellStyle name="Note 5 2 4 3 3" xfId="26087"/>
    <cellStyle name="Note 5 2 4 3 3 2" xfId="26088"/>
    <cellStyle name="Note 5 2 4 3 3 2 2" xfId="26089"/>
    <cellStyle name="Note 5 2 4 3 3 3" xfId="26090"/>
    <cellStyle name="Note 5 2 4 3 4" xfId="26091"/>
    <cellStyle name="Note 5 2 4 3 4 2" xfId="26092"/>
    <cellStyle name="Note 5 2 4 3 5" xfId="26093"/>
    <cellStyle name="Note 5 2 4 4" xfId="26094"/>
    <cellStyle name="Note 5 2 4 4 2" xfId="26095"/>
    <cellStyle name="Note 5 2 4 4 2 2" xfId="26096"/>
    <cellStyle name="Note 5 2 4 4 2 2 2" xfId="26097"/>
    <cellStyle name="Note 5 2 4 4 2 2 2 2" xfId="26098"/>
    <cellStyle name="Note 5 2 4 4 2 2 3" xfId="26099"/>
    <cellStyle name="Note 5 2 4 4 2 3" xfId="26100"/>
    <cellStyle name="Note 5 2 4 4 2 3 2" xfId="26101"/>
    <cellStyle name="Note 5 2 4 4 2 4" xfId="26102"/>
    <cellStyle name="Note 5 2 4 4 3" xfId="26103"/>
    <cellStyle name="Note 5 2 4 4 3 2" xfId="26104"/>
    <cellStyle name="Note 5 2 4 4 3 2 2" xfId="26105"/>
    <cellStyle name="Note 5 2 4 4 3 3" xfId="26106"/>
    <cellStyle name="Note 5 2 4 4 4" xfId="26107"/>
    <cellStyle name="Note 5 2 4 4 4 2" xfId="26108"/>
    <cellStyle name="Note 5 2 4 4 5" xfId="26109"/>
    <cellStyle name="Note 5 2 4 5" xfId="26110"/>
    <cellStyle name="Note 5 2 4 5 2" xfId="26111"/>
    <cellStyle name="Note 5 2 4 5 2 2" xfId="26112"/>
    <cellStyle name="Note 5 2 4 5 2 2 2" xfId="26113"/>
    <cellStyle name="Note 5 2 4 5 2 3" xfId="26114"/>
    <cellStyle name="Note 5 2 4 5 3" xfId="26115"/>
    <cellStyle name="Note 5 2 4 5 3 2" xfId="26116"/>
    <cellStyle name="Note 5 2 4 5 4" xfId="26117"/>
    <cellStyle name="Note 5 2 4 6" xfId="26118"/>
    <cellStyle name="Note 5 2 4 6 2" xfId="26119"/>
    <cellStyle name="Note 5 2 4 6 2 2" xfId="26120"/>
    <cellStyle name="Note 5 2 4 6 3" xfId="26121"/>
    <cellStyle name="Note 5 2 4 7" xfId="26122"/>
    <cellStyle name="Note 5 2 4 7 2" xfId="26123"/>
    <cellStyle name="Note 5 2 4 8" xfId="26124"/>
    <cellStyle name="Note 5 2 5" xfId="26125"/>
    <cellStyle name="Note 5 2 5 2" xfId="26126"/>
    <cellStyle name="Note 5 2 5 2 2" xfId="26127"/>
    <cellStyle name="Note 5 2 5 2 2 2" xfId="26128"/>
    <cellStyle name="Note 5 2 5 2 2 2 2" xfId="26129"/>
    <cellStyle name="Note 5 2 5 2 2 2 2 2" xfId="26130"/>
    <cellStyle name="Note 5 2 5 2 2 2 3" xfId="26131"/>
    <cellStyle name="Note 5 2 5 2 2 3" xfId="26132"/>
    <cellStyle name="Note 5 2 5 2 2 3 2" xfId="26133"/>
    <cellStyle name="Note 5 2 5 2 2 4" xfId="26134"/>
    <cellStyle name="Note 5 2 5 2 3" xfId="26135"/>
    <cellStyle name="Note 5 2 5 2 3 2" xfId="26136"/>
    <cellStyle name="Note 5 2 5 2 3 2 2" xfId="26137"/>
    <cellStyle name="Note 5 2 5 2 3 3" xfId="26138"/>
    <cellStyle name="Note 5 2 5 2 4" xfId="26139"/>
    <cellStyle name="Note 5 2 5 2 4 2" xfId="26140"/>
    <cellStyle name="Note 5 2 5 2 5" xfId="26141"/>
    <cellStyle name="Note 5 2 5 3" xfId="26142"/>
    <cellStyle name="Note 5 2 5 3 2" xfId="26143"/>
    <cellStyle name="Note 5 2 5 3 2 2" xfId="26144"/>
    <cellStyle name="Note 5 2 5 3 2 2 2" xfId="26145"/>
    <cellStyle name="Note 5 2 5 3 2 2 2 2" xfId="26146"/>
    <cellStyle name="Note 5 2 5 3 2 2 3" xfId="26147"/>
    <cellStyle name="Note 5 2 5 3 2 3" xfId="26148"/>
    <cellStyle name="Note 5 2 5 3 2 3 2" xfId="26149"/>
    <cellStyle name="Note 5 2 5 3 2 4" xfId="26150"/>
    <cellStyle name="Note 5 2 5 3 3" xfId="26151"/>
    <cellStyle name="Note 5 2 5 3 3 2" xfId="26152"/>
    <cellStyle name="Note 5 2 5 3 3 2 2" xfId="26153"/>
    <cellStyle name="Note 5 2 5 3 3 3" xfId="26154"/>
    <cellStyle name="Note 5 2 5 3 4" xfId="26155"/>
    <cellStyle name="Note 5 2 5 3 4 2" xfId="26156"/>
    <cellStyle name="Note 5 2 5 3 5" xfId="26157"/>
    <cellStyle name="Note 5 2 5 4" xfId="26158"/>
    <cellStyle name="Note 5 2 5 4 2" xfId="26159"/>
    <cellStyle name="Note 5 2 5 4 2 2" xfId="26160"/>
    <cellStyle name="Note 5 2 5 4 2 2 2" xfId="26161"/>
    <cellStyle name="Note 5 2 5 4 2 2 2 2" xfId="26162"/>
    <cellStyle name="Note 5 2 5 4 2 2 3" xfId="26163"/>
    <cellStyle name="Note 5 2 5 4 2 3" xfId="26164"/>
    <cellStyle name="Note 5 2 5 4 2 3 2" xfId="26165"/>
    <cellStyle name="Note 5 2 5 4 2 4" xfId="26166"/>
    <cellStyle name="Note 5 2 5 4 3" xfId="26167"/>
    <cellStyle name="Note 5 2 5 4 3 2" xfId="26168"/>
    <cellStyle name="Note 5 2 5 4 3 2 2" xfId="26169"/>
    <cellStyle name="Note 5 2 5 4 3 3" xfId="26170"/>
    <cellStyle name="Note 5 2 5 4 4" xfId="26171"/>
    <cellStyle name="Note 5 2 5 4 4 2" xfId="26172"/>
    <cellStyle name="Note 5 2 5 4 5" xfId="26173"/>
    <cellStyle name="Note 5 2 5 5" xfId="26174"/>
    <cellStyle name="Note 5 2 5 5 2" xfId="26175"/>
    <cellStyle name="Note 5 2 5 5 2 2" xfId="26176"/>
    <cellStyle name="Note 5 2 5 5 2 2 2" xfId="26177"/>
    <cellStyle name="Note 5 2 5 5 2 3" xfId="26178"/>
    <cellStyle name="Note 5 2 5 5 3" xfId="26179"/>
    <cellStyle name="Note 5 2 5 5 3 2" xfId="26180"/>
    <cellStyle name="Note 5 2 5 5 4" xfId="26181"/>
    <cellStyle name="Note 5 2 5 6" xfId="26182"/>
    <cellStyle name="Note 5 2 5 6 2" xfId="26183"/>
    <cellStyle name="Note 5 2 5 6 2 2" xfId="26184"/>
    <cellStyle name="Note 5 2 5 6 3" xfId="26185"/>
    <cellStyle name="Note 5 2 5 7" xfId="26186"/>
    <cellStyle name="Note 5 2 5 7 2" xfId="26187"/>
    <cellStyle name="Note 5 2 5 8" xfId="26188"/>
    <cellStyle name="Note 5 2 6" xfId="26189"/>
    <cellStyle name="Note 5 2 6 2" xfId="26190"/>
    <cellStyle name="Note 5 2 6 2 2" xfId="26191"/>
    <cellStyle name="Note 5 2 6 2 2 2" xfId="26192"/>
    <cellStyle name="Note 5 2 6 2 2 2 2" xfId="26193"/>
    <cellStyle name="Note 5 2 6 2 2 2 2 2" xfId="26194"/>
    <cellStyle name="Note 5 2 6 2 2 2 3" xfId="26195"/>
    <cellStyle name="Note 5 2 6 2 2 3" xfId="26196"/>
    <cellStyle name="Note 5 2 6 2 2 3 2" xfId="26197"/>
    <cellStyle name="Note 5 2 6 2 2 4" xfId="26198"/>
    <cellStyle name="Note 5 2 6 2 3" xfId="26199"/>
    <cellStyle name="Note 5 2 6 2 3 2" xfId="26200"/>
    <cellStyle name="Note 5 2 6 2 3 2 2" xfId="26201"/>
    <cellStyle name="Note 5 2 6 2 3 3" xfId="26202"/>
    <cellStyle name="Note 5 2 6 2 4" xfId="26203"/>
    <cellStyle name="Note 5 2 6 2 4 2" xfId="26204"/>
    <cellStyle name="Note 5 2 6 2 5" xfId="26205"/>
    <cellStyle name="Note 5 2 6 3" xfId="26206"/>
    <cellStyle name="Note 5 2 6 3 2" xfId="26207"/>
    <cellStyle name="Note 5 2 6 3 2 2" xfId="26208"/>
    <cellStyle name="Note 5 2 6 3 2 2 2" xfId="26209"/>
    <cellStyle name="Note 5 2 6 3 2 2 2 2" xfId="26210"/>
    <cellStyle name="Note 5 2 6 3 2 2 3" xfId="26211"/>
    <cellStyle name="Note 5 2 6 3 2 3" xfId="26212"/>
    <cellStyle name="Note 5 2 6 3 2 3 2" xfId="26213"/>
    <cellStyle name="Note 5 2 6 3 2 4" xfId="26214"/>
    <cellStyle name="Note 5 2 6 3 3" xfId="26215"/>
    <cellStyle name="Note 5 2 6 3 3 2" xfId="26216"/>
    <cellStyle name="Note 5 2 6 3 3 2 2" xfId="26217"/>
    <cellStyle name="Note 5 2 6 3 3 3" xfId="26218"/>
    <cellStyle name="Note 5 2 6 3 4" xfId="26219"/>
    <cellStyle name="Note 5 2 6 3 4 2" xfId="26220"/>
    <cellStyle name="Note 5 2 6 3 5" xfId="26221"/>
    <cellStyle name="Note 5 2 6 4" xfId="26222"/>
    <cellStyle name="Note 5 2 6 4 2" xfId="26223"/>
    <cellStyle name="Note 5 2 6 4 2 2" xfId="26224"/>
    <cellStyle name="Note 5 2 6 4 2 2 2" xfId="26225"/>
    <cellStyle name="Note 5 2 6 4 2 2 2 2" xfId="26226"/>
    <cellStyle name="Note 5 2 6 4 2 2 3" xfId="26227"/>
    <cellStyle name="Note 5 2 6 4 2 3" xfId="26228"/>
    <cellStyle name="Note 5 2 6 4 2 3 2" xfId="26229"/>
    <cellStyle name="Note 5 2 6 4 2 4" xfId="26230"/>
    <cellStyle name="Note 5 2 6 4 3" xfId="26231"/>
    <cellStyle name="Note 5 2 6 4 3 2" xfId="26232"/>
    <cellStyle name="Note 5 2 6 4 3 2 2" xfId="26233"/>
    <cellStyle name="Note 5 2 6 4 3 3" xfId="26234"/>
    <cellStyle name="Note 5 2 6 4 4" xfId="26235"/>
    <cellStyle name="Note 5 2 6 4 4 2" xfId="26236"/>
    <cellStyle name="Note 5 2 6 4 5" xfId="26237"/>
    <cellStyle name="Note 5 2 6 5" xfId="26238"/>
    <cellStyle name="Note 5 2 6 5 2" xfId="26239"/>
    <cellStyle name="Note 5 2 6 5 2 2" xfId="26240"/>
    <cellStyle name="Note 5 2 6 5 2 2 2" xfId="26241"/>
    <cellStyle name="Note 5 2 6 5 2 3" xfId="26242"/>
    <cellStyle name="Note 5 2 6 5 3" xfId="26243"/>
    <cellStyle name="Note 5 2 6 5 3 2" xfId="26244"/>
    <cellStyle name="Note 5 2 6 5 4" xfId="26245"/>
    <cellStyle name="Note 5 2 6 6" xfId="26246"/>
    <cellStyle name="Note 5 2 6 6 2" xfId="26247"/>
    <cellStyle name="Note 5 2 6 6 2 2" xfId="26248"/>
    <cellStyle name="Note 5 2 6 6 3" xfId="26249"/>
    <cellStyle name="Note 5 2 6 7" xfId="26250"/>
    <cellStyle name="Note 5 2 6 7 2" xfId="26251"/>
    <cellStyle name="Note 5 2 6 8" xfId="26252"/>
    <cellStyle name="Note 5 2 7" xfId="26253"/>
    <cellStyle name="Note 5 2 7 2" xfId="26254"/>
    <cellStyle name="Note 5 2 7 2 2" xfId="26255"/>
    <cellStyle name="Note 5 2 7 2 2 2" xfId="26256"/>
    <cellStyle name="Note 5 2 7 2 2 2 2" xfId="26257"/>
    <cellStyle name="Note 5 2 7 2 2 3" xfId="26258"/>
    <cellStyle name="Note 5 2 7 2 3" xfId="26259"/>
    <cellStyle name="Note 5 2 7 2 3 2" xfId="26260"/>
    <cellStyle name="Note 5 2 7 2 4" xfId="26261"/>
    <cellStyle name="Note 5 2 7 3" xfId="26262"/>
    <cellStyle name="Note 5 2 7 3 2" xfId="26263"/>
    <cellStyle name="Note 5 2 7 3 2 2" xfId="26264"/>
    <cellStyle name="Note 5 2 7 3 3" xfId="26265"/>
    <cellStyle name="Note 5 2 7 4" xfId="26266"/>
    <cellStyle name="Note 5 2 7 4 2" xfId="26267"/>
    <cellStyle name="Note 5 2 7 5" xfId="26268"/>
    <cellStyle name="Note 5 2 8" xfId="26269"/>
    <cellStyle name="Note 5 2 8 2" xfId="26270"/>
    <cellStyle name="Note 5 2 8 2 2" xfId="26271"/>
    <cellStyle name="Note 5 2 8 2 2 2" xfId="26272"/>
    <cellStyle name="Note 5 2 8 2 2 2 2" xfId="26273"/>
    <cellStyle name="Note 5 2 8 2 2 3" xfId="26274"/>
    <cellStyle name="Note 5 2 8 2 3" xfId="26275"/>
    <cellStyle name="Note 5 2 8 2 3 2" xfId="26276"/>
    <cellStyle name="Note 5 2 8 2 4" xfId="26277"/>
    <cellStyle name="Note 5 2 8 3" xfId="26278"/>
    <cellStyle name="Note 5 2 8 3 2" xfId="26279"/>
    <cellStyle name="Note 5 2 8 3 2 2" xfId="26280"/>
    <cellStyle name="Note 5 2 8 3 3" xfId="26281"/>
    <cellStyle name="Note 5 2 8 4" xfId="26282"/>
    <cellStyle name="Note 5 2 8 4 2" xfId="26283"/>
    <cellStyle name="Note 5 2 8 5" xfId="26284"/>
    <cellStyle name="Note 5 2 9" xfId="26285"/>
    <cellStyle name="Note 5 2 9 2" xfId="26286"/>
    <cellStyle name="Note 5 2 9 2 2" xfId="26287"/>
    <cellStyle name="Note 5 2 9 2 2 2" xfId="26288"/>
    <cellStyle name="Note 5 2 9 2 2 2 2" xfId="26289"/>
    <cellStyle name="Note 5 2 9 2 2 3" xfId="26290"/>
    <cellStyle name="Note 5 2 9 2 3" xfId="26291"/>
    <cellStyle name="Note 5 2 9 2 3 2" xfId="26292"/>
    <cellStyle name="Note 5 2 9 2 4" xfId="26293"/>
    <cellStyle name="Note 5 2 9 3" xfId="26294"/>
    <cellStyle name="Note 5 2 9 3 2" xfId="26295"/>
    <cellStyle name="Note 5 2 9 3 2 2" xfId="26296"/>
    <cellStyle name="Note 5 2 9 3 3" xfId="26297"/>
    <cellStyle name="Note 5 2 9 4" xfId="26298"/>
    <cellStyle name="Note 5 2 9 4 2" xfId="26299"/>
    <cellStyle name="Note 5 2 9 5" xfId="26300"/>
    <cellStyle name="Note 5 3" xfId="26301"/>
    <cellStyle name="Note 5 3 10" xfId="26302"/>
    <cellStyle name="Note 5 3 10 2" xfId="26303"/>
    <cellStyle name="Note 5 3 10 2 2" xfId="26304"/>
    <cellStyle name="Note 5 3 10 2 2 2" xfId="26305"/>
    <cellStyle name="Note 5 3 10 2 3" xfId="26306"/>
    <cellStyle name="Note 5 3 10 3" xfId="26307"/>
    <cellStyle name="Note 5 3 10 3 2" xfId="26308"/>
    <cellStyle name="Note 5 3 10 4" xfId="26309"/>
    <cellStyle name="Note 5 3 11" xfId="26310"/>
    <cellStyle name="Note 5 3 11 2" xfId="26311"/>
    <cellStyle name="Note 5 3 11 2 2" xfId="26312"/>
    <cellStyle name="Note 5 3 11 3" xfId="26313"/>
    <cellStyle name="Note 5 3 12" xfId="26314"/>
    <cellStyle name="Note 5 3 12 2" xfId="26315"/>
    <cellStyle name="Note 5 3 13" xfId="26316"/>
    <cellStyle name="Note 5 3 2" xfId="26317"/>
    <cellStyle name="Note 5 3 2 10" xfId="26318"/>
    <cellStyle name="Note 5 3 2 10 2" xfId="26319"/>
    <cellStyle name="Note 5 3 2 10 2 2" xfId="26320"/>
    <cellStyle name="Note 5 3 2 10 3" xfId="26321"/>
    <cellStyle name="Note 5 3 2 11" xfId="26322"/>
    <cellStyle name="Note 5 3 2 11 2" xfId="26323"/>
    <cellStyle name="Note 5 3 2 12" xfId="26324"/>
    <cellStyle name="Note 5 3 2 2" xfId="26325"/>
    <cellStyle name="Note 5 3 2 2 2" xfId="26326"/>
    <cellStyle name="Note 5 3 2 2 2 2" xfId="26327"/>
    <cellStyle name="Note 5 3 2 2 2 2 2" xfId="26328"/>
    <cellStyle name="Note 5 3 2 2 2 2 2 2" xfId="26329"/>
    <cellStyle name="Note 5 3 2 2 2 2 2 2 2" xfId="26330"/>
    <cellStyle name="Note 5 3 2 2 2 2 2 3" xfId="26331"/>
    <cellStyle name="Note 5 3 2 2 2 2 3" xfId="26332"/>
    <cellStyle name="Note 5 3 2 2 2 2 3 2" xfId="26333"/>
    <cellStyle name="Note 5 3 2 2 2 2 4" xfId="26334"/>
    <cellStyle name="Note 5 3 2 2 2 3" xfId="26335"/>
    <cellStyle name="Note 5 3 2 2 2 3 2" xfId="26336"/>
    <cellStyle name="Note 5 3 2 2 2 3 2 2" xfId="26337"/>
    <cellStyle name="Note 5 3 2 2 2 3 3" xfId="26338"/>
    <cellStyle name="Note 5 3 2 2 2 4" xfId="26339"/>
    <cellStyle name="Note 5 3 2 2 2 4 2" xfId="26340"/>
    <cellStyle name="Note 5 3 2 2 2 5" xfId="26341"/>
    <cellStyle name="Note 5 3 2 2 3" xfId="26342"/>
    <cellStyle name="Note 5 3 2 2 3 2" xfId="26343"/>
    <cellStyle name="Note 5 3 2 2 3 2 2" xfId="26344"/>
    <cellStyle name="Note 5 3 2 2 3 2 2 2" xfId="26345"/>
    <cellStyle name="Note 5 3 2 2 3 2 2 2 2" xfId="26346"/>
    <cellStyle name="Note 5 3 2 2 3 2 2 3" xfId="26347"/>
    <cellStyle name="Note 5 3 2 2 3 2 3" xfId="26348"/>
    <cellStyle name="Note 5 3 2 2 3 2 3 2" xfId="26349"/>
    <cellStyle name="Note 5 3 2 2 3 2 4" xfId="26350"/>
    <cellStyle name="Note 5 3 2 2 3 3" xfId="26351"/>
    <cellStyle name="Note 5 3 2 2 3 3 2" xfId="26352"/>
    <cellStyle name="Note 5 3 2 2 3 3 2 2" xfId="26353"/>
    <cellStyle name="Note 5 3 2 2 3 3 3" xfId="26354"/>
    <cellStyle name="Note 5 3 2 2 3 4" xfId="26355"/>
    <cellStyle name="Note 5 3 2 2 3 4 2" xfId="26356"/>
    <cellStyle name="Note 5 3 2 2 3 5" xfId="26357"/>
    <cellStyle name="Note 5 3 2 2 4" xfId="26358"/>
    <cellStyle name="Note 5 3 2 2 4 2" xfId="26359"/>
    <cellStyle name="Note 5 3 2 2 4 2 2" xfId="26360"/>
    <cellStyle name="Note 5 3 2 2 4 2 2 2" xfId="26361"/>
    <cellStyle name="Note 5 3 2 2 4 2 2 2 2" xfId="26362"/>
    <cellStyle name="Note 5 3 2 2 4 2 2 3" xfId="26363"/>
    <cellStyle name="Note 5 3 2 2 4 2 3" xfId="26364"/>
    <cellStyle name="Note 5 3 2 2 4 2 3 2" xfId="26365"/>
    <cellStyle name="Note 5 3 2 2 4 2 4" xfId="26366"/>
    <cellStyle name="Note 5 3 2 2 4 3" xfId="26367"/>
    <cellStyle name="Note 5 3 2 2 4 3 2" xfId="26368"/>
    <cellStyle name="Note 5 3 2 2 4 3 2 2" xfId="26369"/>
    <cellStyle name="Note 5 3 2 2 4 3 3" xfId="26370"/>
    <cellStyle name="Note 5 3 2 2 4 4" xfId="26371"/>
    <cellStyle name="Note 5 3 2 2 4 4 2" xfId="26372"/>
    <cellStyle name="Note 5 3 2 2 4 5" xfId="26373"/>
    <cellStyle name="Note 5 3 2 2 5" xfId="26374"/>
    <cellStyle name="Note 5 3 2 2 5 2" xfId="26375"/>
    <cellStyle name="Note 5 3 2 2 5 2 2" xfId="26376"/>
    <cellStyle name="Note 5 3 2 2 5 2 2 2" xfId="26377"/>
    <cellStyle name="Note 5 3 2 2 5 2 3" xfId="26378"/>
    <cellStyle name="Note 5 3 2 2 5 3" xfId="26379"/>
    <cellStyle name="Note 5 3 2 2 5 3 2" xfId="26380"/>
    <cellStyle name="Note 5 3 2 2 5 4" xfId="26381"/>
    <cellStyle name="Note 5 3 2 2 6" xfId="26382"/>
    <cellStyle name="Note 5 3 2 2 6 2" xfId="26383"/>
    <cellStyle name="Note 5 3 2 2 6 2 2" xfId="26384"/>
    <cellStyle name="Note 5 3 2 2 6 3" xfId="26385"/>
    <cellStyle name="Note 5 3 2 2 7" xfId="26386"/>
    <cellStyle name="Note 5 3 2 2 7 2" xfId="26387"/>
    <cellStyle name="Note 5 3 2 2 8" xfId="26388"/>
    <cellStyle name="Note 5 3 2 3" xfId="26389"/>
    <cellStyle name="Note 5 3 2 3 2" xfId="26390"/>
    <cellStyle name="Note 5 3 2 3 2 2" xfId="26391"/>
    <cellStyle name="Note 5 3 2 3 2 2 2" xfId="26392"/>
    <cellStyle name="Note 5 3 2 3 2 2 2 2" xfId="26393"/>
    <cellStyle name="Note 5 3 2 3 2 2 2 2 2" xfId="26394"/>
    <cellStyle name="Note 5 3 2 3 2 2 2 3" xfId="26395"/>
    <cellStyle name="Note 5 3 2 3 2 2 3" xfId="26396"/>
    <cellStyle name="Note 5 3 2 3 2 2 3 2" xfId="26397"/>
    <cellStyle name="Note 5 3 2 3 2 2 4" xfId="26398"/>
    <cellStyle name="Note 5 3 2 3 2 3" xfId="26399"/>
    <cellStyle name="Note 5 3 2 3 2 3 2" xfId="26400"/>
    <cellStyle name="Note 5 3 2 3 2 3 2 2" xfId="26401"/>
    <cellStyle name="Note 5 3 2 3 2 3 3" xfId="26402"/>
    <cellStyle name="Note 5 3 2 3 2 4" xfId="26403"/>
    <cellStyle name="Note 5 3 2 3 2 4 2" xfId="26404"/>
    <cellStyle name="Note 5 3 2 3 2 5" xfId="26405"/>
    <cellStyle name="Note 5 3 2 3 3" xfId="26406"/>
    <cellStyle name="Note 5 3 2 3 3 2" xfId="26407"/>
    <cellStyle name="Note 5 3 2 3 3 2 2" xfId="26408"/>
    <cellStyle name="Note 5 3 2 3 3 2 2 2" xfId="26409"/>
    <cellStyle name="Note 5 3 2 3 3 2 2 2 2" xfId="26410"/>
    <cellStyle name="Note 5 3 2 3 3 2 2 3" xfId="26411"/>
    <cellStyle name="Note 5 3 2 3 3 2 3" xfId="26412"/>
    <cellStyle name="Note 5 3 2 3 3 2 3 2" xfId="26413"/>
    <cellStyle name="Note 5 3 2 3 3 2 4" xfId="26414"/>
    <cellStyle name="Note 5 3 2 3 3 3" xfId="26415"/>
    <cellStyle name="Note 5 3 2 3 3 3 2" xfId="26416"/>
    <cellStyle name="Note 5 3 2 3 3 3 2 2" xfId="26417"/>
    <cellStyle name="Note 5 3 2 3 3 3 3" xfId="26418"/>
    <cellStyle name="Note 5 3 2 3 3 4" xfId="26419"/>
    <cellStyle name="Note 5 3 2 3 3 4 2" xfId="26420"/>
    <cellStyle name="Note 5 3 2 3 3 5" xfId="26421"/>
    <cellStyle name="Note 5 3 2 3 4" xfId="26422"/>
    <cellStyle name="Note 5 3 2 3 4 2" xfId="26423"/>
    <cellStyle name="Note 5 3 2 3 4 2 2" xfId="26424"/>
    <cellStyle name="Note 5 3 2 3 4 2 2 2" xfId="26425"/>
    <cellStyle name="Note 5 3 2 3 4 2 2 2 2" xfId="26426"/>
    <cellStyle name="Note 5 3 2 3 4 2 2 3" xfId="26427"/>
    <cellStyle name="Note 5 3 2 3 4 2 3" xfId="26428"/>
    <cellStyle name="Note 5 3 2 3 4 2 3 2" xfId="26429"/>
    <cellStyle name="Note 5 3 2 3 4 2 4" xfId="26430"/>
    <cellStyle name="Note 5 3 2 3 4 3" xfId="26431"/>
    <cellStyle name="Note 5 3 2 3 4 3 2" xfId="26432"/>
    <cellStyle name="Note 5 3 2 3 4 3 2 2" xfId="26433"/>
    <cellStyle name="Note 5 3 2 3 4 3 3" xfId="26434"/>
    <cellStyle name="Note 5 3 2 3 4 4" xfId="26435"/>
    <cellStyle name="Note 5 3 2 3 4 4 2" xfId="26436"/>
    <cellStyle name="Note 5 3 2 3 4 5" xfId="26437"/>
    <cellStyle name="Note 5 3 2 3 5" xfId="26438"/>
    <cellStyle name="Note 5 3 2 3 5 2" xfId="26439"/>
    <cellStyle name="Note 5 3 2 3 5 2 2" xfId="26440"/>
    <cellStyle name="Note 5 3 2 3 5 2 2 2" xfId="26441"/>
    <cellStyle name="Note 5 3 2 3 5 2 3" xfId="26442"/>
    <cellStyle name="Note 5 3 2 3 5 3" xfId="26443"/>
    <cellStyle name="Note 5 3 2 3 5 3 2" xfId="26444"/>
    <cellStyle name="Note 5 3 2 3 5 4" xfId="26445"/>
    <cellStyle name="Note 5 3 2 3 6" xfId="26446"/>
    <cellStyle name="Note 5 3 2 3 6 2" xfId="26447"/>
    <cellStyle name="Note 5 3 2 3 6 2 2" xfId="26448"/>
    <cellStyle name="Note 5 3 2 3 6 3" xfId="26449"/>
    <cellStyle name="Note 5 3 2 3 7" xfId="26450"/>
    <cellStyle name="Note 5 3 2 3 7 2" xfId="26451"/>
    <cellStyle name="Note 5 3 2 3 8" xfId="26452"/>
    <cellStyle name="Note 5 3 2 4" xfId="26453"/>
    <cellStyle name="Note 5 3 2 4 2" xfId="26454"/>
    <cellStyle name="Note 5 3 2 4 2 2" xfId="26455"/>
    <cellStyle name="Note 5 3 2 4 2 2 2" xfId="26456"/>
    <cellStyle name="Note 5 3 2 4 2 2 2 2" xfId="26457"/>
    <cellStyle name="Note 5 3 2 4 2 2 2 2 2" xfId="26458"/>
    <cellStyle name="Note 5 3 2 4 2 2 2 3" xfId="26459"/>
    <cellStyle name="Note 5 3 2 4 2 2 3" xfId="26460"/>
    <cellStyle name="Note 5 3 2 4 2 2 3 2" xfId="26461"/>
    <cellStyle name="Note 5 3 2 4 2 2 4" xfId="26462"/>
    <cellStyle name="Note 5 3 2 4 2 3" xfId="26463"/>
    <cellStyle name="Note 5 3 2 4 2 3 2" xfId="26464"/>
    <cellStyle name="Note 5 3 2 4 2 3 2 2" xfId="26465"/>
    <cellStyle name="Note 5 3 2 4 2 3 3" xfId="26466"/>
    <cellStyle name="Note 5 3 2 4 2 4" xfId="26467"/>
    <cellStyle name="Note 5 3 2 4 2 4 2" xfId="26468"/>
    <cellStyle name="Note 5 3 2 4 2 5" xfId="26469"/>
    <cellStyle name="Note 5 3 2 4 3" xfId="26470"/>
    <cellStyle name="Note 5 3 2 4 3 2" xfId="26471"/>
    <cellStyle name="Note 5 3 2 4 3 2 2" xfId="26472"/>
    <cellStyle name="Note 5 3 2 4 3 2 2 2" xfId="26473"/>
    <cellStyle name="Note 5 3 2 4 3 2 2 2 2" xfId="26474"/>
    <cellStyle name="Note 5 3 2 4 3 2 2 3" xfId="26475"/>
    <cellStyle name="Note 5 3 2 4 3 2 3" xfId="26476"/>
    <cellStyle name="Note 5 3 2 4 3 2 3 2" xfId="26477"/>
    <cellStyle name="Note 5 3 2 4 3 2 4" xfId="26478"/>
    <cellStyle name="Note 5 3 2 4 3 3" xfId="26479"/>
    <cellStyle name="Note 5 3 2 4 3 3 2" xfId="26480"/>
    <cellStyle name="Note 5 3 2 4 3 3 2 2" xfId="26481"/>
    <cellStyle name="Note 5 3 2 4 3 3 3" xfId="26482"/>
    <cellStyle name="Note 5 3 2 4 3 4" xfId="26483"/>
    <cellStyle name="Note 5 3 2 4 3 4 2" xfId="26484"/>
    <cellStyle name="Note 5 3 2 4 3 5" xfId="26485"/>
    <cellStyle name="Note 5 3 2 4 4" xfId="26486"/>
    <cellStyle name="Note 5 3 2 4 4 2" xfId="26487"/>
    <cellStyle name="Note 5 3 2 4 4 2 2" xfId="26488"/>
    <cellStyle name="Note 5 3 2 4 4 2 2 2" xfId="26489"/>
    <cellStyle name="Note 5 3 2 4 4 2 2 2 2" xfId="26490"/>
    <cellStyle name="Note 5 3 2 4 4 2 2 3" xfId="26491"/>
    <cellStyle name="Note 5 3 2 4 4 2 3" xfId="26492"/>
    <cellStyle name="Note 5 3 2 4 4 2 3 2" xfId="26493"/>
    <cellStyle name="Note 5 3 2 4 4 2 4" xfId="26494"/>
    <cellStyle name="Note 5 3 2 4 4 3" xfId="26495"/>
    <cellStyle name="Note 5 3 2 4 4 3 2" xfId="26496"/>
    <cellStyle name="Note 5 3 2 4 4 3 2 2" xfId="26497"/>
    <cellStyle name="Note 5 3 2 4 4 3 3" xfId="26498"/>
    <cellStyle name="Note 5 3 2 4 4 4" xfId="26499"/>
    <cellStyle name="Note 5 3 2 4 4 4 2" xfId="26500"/>
    <cellStyle name="Note 5 3 2 4 4 5" xfId="26501"/>
    <cellStyle name="Note 5 3 2 4 5" xfId="26502"/>
    <cellStyle name="Note 5 3 2 4 5 2" xfId="26503"/>
    <cellStyle name="Note 5 3 2 4 5 2 2" xfId="26504"/>
    <cellStyle name="Note 5 3 2 4 5 2 2 2" xfId="26505"/>
    <cellStyle name="Note 5 3 2 4 5 2 3" xfId="26506"/>
    <cellStyle name="Note 5 3 2 4 5 3" xfId="26507"/>
    <cellStyle name="Note 5 3 2 4 5 3 2" xfId="26508"/>
    <cellStyle name="Note 5 3 2 4 5 4" xfId="26509"/>
    <cellStyle name="Note 5 3 2 4 6" xfId="26510"/>
    <cellStyle name="Note 5 3 2 4 6 2" xfId="26511"/>
    <cellStyle name="Note 5 3 2 4 6 2 2" xfId="26512"/>
    <cellStyle name="Note 5 3 2 4 6 3" xfId="26513"/>
    <cellStyle name="Note 5 3 2 4 7" xfId="26514"/>
    <cellStyle name="Note 5 3 2 4 7 2" xfId="26515"/>
    <cellStyle name="Note 5 3 2 4 8" xfId="26516"/>
    <cellStyle name="Note 5 3 2 5" xfId="26517"/>
    <cellStyle name="Note 5 3 2 5 2" xfId="26518"/>
    <cellStyle name="Note 5 3 2 5 2 2" xfId="26519"/>
    <cellStyle name="Note 5 3 2 5 2 2 2" xfId="26520"/>
    <cellStyle name="Note 5 3 2 5 2 2 2 2" xfId="26521"/>
    <cellStyle name="Note 5 3 2 5 2 2 2 2 2" xfId="26522"/>
    <cellStyle name="Note 5 3 2 5 2 2 2 3" xfId="26523"/>
    <cellStyle name="Note 5 3 2 5 2 2 3" xfId="26524"/>
    <cellStyle name="Note 5 3 2 5 2 2 3 2" xfId="26525"/>
    <cellStyle name="Note 5 3 2 5 2 2 4" xfId="26526"/>
    <cellStyle name="Note 5 3 2 5 2 3" xfId="26527"/>
    <cellStyle name="Note 5 3 2 5 2 3 2" xfId="26528"/>
    <cellStyle name="Note 5 3 2 5 2 3 2 2" xfId="26529"/>
    <cellStyle name="Note 5 3 2 5 2 3 3" xfId="26530"/>
    <cellStyle name="Note 5 3 2 5 2 4" xfId="26531"/>
    <cellStyle name="Note 5 3 2 5 2 4 2" xfId="26532"/>
    <cellStyle name="Note 5 3 2 5 2 5" xfId="26533"/>
    <cellStyle name="Note 5 3 2 5 3" xfId="26534"/>
    <cellStyle name="Note 5 3 2 5 3 2" xfId="26535"/>
    <cellStyle name="Note 5 3 2 5 3 2 2" xfId="26536"/>
    <cellStyle name="Note 5 3 2 5 3 2 2 2" xfId="26537"/>
    <cellStyle name="Note 5 3 2 5 3 2 2 2 2" xfId="26538"/>
    <cellStyle name="Note 5 3 2 5 3 2 2 3" xfId="26539"/>
    <cellStyle name="Note 5 3 2 5 3 2 3" xfId="26540"/>
    <cellStyle name="Note 5 3 2 5 3 2 3 2" xfId="26541"/>
    <cellStyle name="Note 5 3 2 5 3 2 4" xfId="26542"/>
    <cellStyle name="Note 5 3 2 5 3 3" xfId="26543"/>
    <cellStyle name="Note 5 3 2 5 3 3 2" xfId="26544"/>
    <cellStyle name="Note 5 3 2 5 3 3 2 2" xfId="26545"/>
    <cellStyle name="Note 5 3 2 5 3 3 3" xfId="26546"/>
    <cellStyle name="Note 5 3 2 5 3 4" xfId="26547"/>
    <cellStyle name="Note 5 3 2 5 3 4 2" xfId="26548"/>
    <cellStyle name="Note 5 3 2 5 3 5" xfId="26549"/>
    <cellStyle name="Note 5 3 2 5 4" xfId="26550"/>
    <cellStyle name="Note 5 3 2 5 4 2" xfId="26551"/>
    <cellStyle name="Note 5 3 2 5 4 2 2" xfId="26552"/>
    <cellStyle name="Note 5 3 2 5 4 2 2 2" xfId="26553"/>
    <cellStyle name="Note 5 3 2 5 4 2 2 2 2" xfId="26554"/>
    <cellStyle name="Note 5 3 2 5 4 2 2 3" xfId="26555"/>
    <cellStyle name="Note 5 3 2 5 4 2 3" xfId="26556"/>
    <cellStyle name="Note 5 3 2 5 4 2 3 2" xfId="26557"/>
    <cellStyle name="Note 5 3 2 5 4 2 4" xfId="26558"/>
    <cellStyle name="Note 5 3 2 5 4 3" xfId="26559"/>
    <cellStyle name="Note 5 3 2 5 4 3 2" xfId="26560"/>
    <cellStyle name="Note 5 3 2 5 4 3 2 2" xfId="26561"/>
    <cellStyle name="Note 5 3 2 5 4 3 3" xfId="26562"/>
    <cellStyle name="Note 5 3 2 5 4 4" xfId="26563"/>
    <cellStyle name="Note 5 3 2 5 4 4 2" xfId="26564"/>
    <cellStyle name="Note 5 3 2 5 4 5" xfId="26565"/>
    <cellStyle name="Note 5 3 2 5 5" xfId="26566"/>
    <cellStyle name="Note 5 3 2 5 5 2" xfId="26567"/>
    <cellStyle name="Note 5 3 2 5 5 2 2" xfId="26568"/>
    <cellStyle name="Note 5 3 2 5 5 2 2 2" xfId="26569"/>
    <cellStyle name="Note 5 3 2 5 5 2 3" xfId="26570"/>
    <cellStyle name="Note 5 3 2 5 5 3" xfId="26571"/>
    <cellStyle name="Note 5 3 2 5 5 3 2" xfId="26572"/>
    <cellStyle name="Note 5 3 2 5 5 4" xfId="26573"/>
    <cellStyle name="Note 5 3 2 5 6" xfId="26574"/>
    <cellStyle name="Note 5 3 2 5 6 2" xfId="26575"/>
    <cellStyle name="Note 5 3 2 5 6 2 2" xfId="26576"/>
    <cellStyle name="Note 5 3 2 5 6 3" xfId="26577"/>
    <cellStyle name="Note 5 3 2 5 7" xfId="26578"/>
    <cellStyle name="Note 5 3 2 5 7 2" xfId="26579"/>
    <cellStyle name="Note 5 3 2 5 8" xfId="26580"/>
    <cellStyle name="Note 5 3 2 6" xfId="26581"/>
    <cellStyle name="Note 5 3 2 6 2" xfId="26582"/>
    <cellStyle name="Note 5 3 2 6 2 2" xfId="26583"/>
    <cellStyle name="Note 5 3 2 6 2 2 2" xfId="26584"/>
    <cellStyle name="Note 5 3 2 6 2 2 2 2" xfId="26585"/>
    <cellStyle name="Note 5 3 2 6 2 2 3" xfId="26586"/>
    <cellStyle name="Note 5 3 2 6 2 3" xfId="26587"/>
    <cellStyle name="Note 5 3 2 6 2 3 2" xfId="26588"/>
    <cellStyle name="Note 5 3 2 6 2 4" xfId="26589"/>
    <cellStyle name="Note 5 3 2 6 3" xfId="26590"/>
    <cellStyle name="Note 5 3 2 6 3 2" xfId="26591"/>
    <cellStyle name="Note 5 3 2 6 3 2 2" xfId="26592"/>
    <cellStyle name="Note 5 3 2 6 3 3" xfId="26593"/>
    <cellStyle name="Note 5 3 2 6 4" xfId="26594"/>
    <cellStyle name="Note 5 3 2 6 4 2" xfId="26595"/>
    <cellStyle name="Note 5 3 2 6 5" xfId="26596"/>
    <cellStyle name="Note 5 3 2 7" xfId="26597"/>
    <cellStyle name="Note 5 3 2 7 2" xfId="26598"/>
    <cellStyle name="Note 5 3 2 7 2 2" xfId="26599"/>
    <cellStyle name="Note 5 3 2 7 2 2 2" xfId="26600"/>
    <cellStyle name="Note 5 3 2 7 2 2 2 2" xfId="26601"/>
    <cellStyle name="Note 5 3 2 7 2 2 3" xfId="26602"/>
    <cellStyle name="Note 5 3 2 7 2 3" xfId="26603"/>
    <cellStyle name="Note 5 3 2 7 2 3 2" xfId="26604"/>
    <cellStyle name="Note 5 3 2 7 2 4" xfId="26605"/>
    <cellStyle name="Note 5 3 2 7 3" xfId="26606"/>
    <cellStyle name="Note 5 3 2 7 3 2" xfId="26607"/>
    <cellStyle name="Note 5 3 2 7 3 2 2" xfId="26608"/>
    <cellStyle name="Note 5 3 2 7 3 3" xfId="26609"/>
    <cellStyle name="Note 5 3 2 7 4" xfId="26610"/>
    <cellStyle name="Note 5 3 2 7 4 2" xfId="26611"/>
    <cellStyle name="Note 5 3 2 7 5" xfId="26612"/>
    <cellStyle name="Note 5 3 2 8" xfId="26613"/>
    <cellStyle name="Note 5 3 2 8 2" xfId="26614"/>
    <cellStyle name="Note 5 3 2 8 2 2" xfId="26615"/>
    <cellStyle name="Note 5 3 2 8 2 2 2" xfId="26616"/>
    <cellStyle name="Note 5 3 2 8 2 2 2 2" xfId="26617"/>
    <cellStyle name="Note 5 3 2 8 2 2 3" xfId="26618"/>
    <cellStyle name="Note 5 3 2 8 2 3" xfId="26619"/>
    <cellStyle name="Note 5 3 2 8 2 3 2" xfId="26620"/>
    <cellStyle name="Note 5 3 2 8 2 4" xfId="26621"/>
    <cellStyle name="Note 5 3 2 8 3" xfId="26622"/>
    <cellStyle name="Note 5 3 2 8 3 2" xfId="26623"/>
    <cellStyle name="Note 5 3 2 8 3 2 2" xfId="26624"/>
    <cellStyle name="Note 5 3 2 8 3 3" xfId="26625"/>
    <cellStyle name="Note 5 3 2 8 4" xfId="26626"/>
    <cellStyle name="Note 5 3 2 8 4 2" xfId="26627"/>
    <cellStyle name="Note 5 3 2 8 5" xfId="26628"/>
    <cellStyle name="Note 5 3 2 9" xfId="26629"/>
    <cellStyle name="Note 5 3 2 9 2" xfId="26630"/>
    <cellStyle name="Note 5 3 2 9 2 2" xfId="26631"/>
    <cellStyle name="Note 5 3 2 9 2 2 2" xfId="26632"/>
    <cellStyle name="Note 5 3 2 9 2 3" xfId="26633"/>
    <cellStyle name="Note 5 3 2 9 3" xfId="26634"/>
    <cellStyle name="Note 5 3 2 9 3 2" xfId="26635"/>
    <cellStyle name="Note 5 3 2 9 4" xfId="26636"/>
    <cellStyle name="Note 5 3 3" xfId="26637"/>
    <cellStyle name="Note 5 3 3 2" xfId="26638"/>
    <cellStyle name="Note 5 3 3 2 2" xfId="26639"/>
    <cellStyle name="Note 5 3 3 2 2 2" xfId="26640"/>
    <cellStyle name="Note 5 3 3 2 2 2 2" xfId="26641"/>
    <cellStyle name="Note 5 3 3 2 2 2 2 2" xfId="26642"/>
    <cellStyle name="Note 5 3 3 2 2 2 3" xfId="26643"/>
    <cellStyle name="Note 5 3 3 2 2 3" xfId="26644"/>
    <cellStyle name="Note 5 3 3 2 2 3 2" xfId="26645"/>
    <cellStyle name="Note 5 3 3 2 2 4" xfId="26646"/>
    <cellStyle name="Note 5 3 3 2 3" xfId="26647"/>
    <cellStyle name="Note 5 3 3 2 3 2" xfId="26648"/>
    <cellStyle name="Note 5 3 3 2 3 2 2" xfId="26649"/>
    <cellStyle name="Note 5 3 3 2 3 3" xfId="26650"/>
    <cellStyle name="Note 5 3 3 2 4" xfId="26651"/>
    <cellStyle name="Note 5 3 3 2 4 2" xfId="26652"/>
    <cellStyle name="Note 5 3 3 2 5" xfId="26653"/>
    <cellStyle name="Note 5 3 3 3" xfId="26654"/>
    <cellStyle name="Note 5 3 3 3 2" xfId="26655"/>
    <cellStyle name="Note 5 3 3 3 2 2" xfId="26656"/>
    <cellStyle name="Note 5 3 3 3 2 2 2" xfId="26657"/>
    <cellStyle name="Note 5 3 3 3 2 2 2 2" xfId="26658"/>
    <cellStyle name="Note 5 3 3 3 2 2 3" xfId="26659"/>
    <cellStyle name="Note 5 3 3 3 2 3" xfId="26660"/>
    <cellStyle name="Note 5 3 3 3 2 3 2" xfId="26661"/>
    <cellStyle name="Note 5 3 3 3 2 4" xfId="26662"/>
    <cellStyle name="Note 5 3 3 3 3" xfId="26663"/>
    <cellStyle name="Note 5 3 3 3 3 2" xfId="26664"/>
    <cellStyle name="Note 5 3 3 3 3 2 2" xfId="26665"/>
    <cellStyle name="Note 5 3 3 3 3 3" xfId="26666"/>
    <cellStyle name="Note 5 3 3 3 4" xfId="26667"/>
    <cellStyle name="Note 5 3 3 3 4 2" xfId="26668"/>
    <cellStyle name="Note 5 3 3 3 5" xfId="26669"/>
    <cellStyle name="Note 5 3 3 4" xfId="26670"/>
    <cellStyle name="Note 5 3 3 4 2" xfId="26671"/>
    <cellStyle name="Note 5 3 3 4 2 2" xfId="26672"/>
    <cellStyle name="Note 5 3 3 4 2 2 2" xfId="26673"/>
    <cellStyle name="Note 5 3 3 4 2 2 2 2" xfId="26674"/>
    <cellStyle name="Note 5 3 3 4 2 2 3" xfId="26675"/>
    <cellStyle name="Note 5 3 3 4 2 3" xfId="26676"/>
    <cellStyle name="Note 5 3 3 4 2 3 2" xfId="26677"/>
    <cellStyle name="Note 5 3 3 4 2 4" xfId="26678"/>
    <cellStyle name="Note 5 3 3 4 3" xfId="26679"/>
    <cellStyle name="Note 5 3 3 4 3 2" xfId="26680"/>
    <cellStyle name="Note 5 3 3 4 3 2 2" xfId="26681"/>
    <cellStyle name="Note 5 3 3 4 3 3" xfId="26682"/>
    <cellStyle name="Note 5 3 3 4 4" xfId="26683"/>
    <cellStyle name="Note 5 3 3 4 4 2" xfId="26684"/>
    <cellStyle name="Note 5 3 3 4 5" xfId="26685"/>
    <cellStyle name="Note 5 3 3 5" xfId="26686"/>
    <cellStyle name="Note 5 3 3 5 2" xfId="26687"/>
    <cellStyle name="Note 5 3 3 5 2 2" xfId="26688"/>
    <cellStyle name="Note 5 3 3 5 2 2 2" xfId="26689"/>
    <cellStyle name="Note 5 3 3 5 2 3" xfId="26690"/>
    <cellStyle name="Note 5 3 3 5 3" xfId="26691"/>
    <cellStyle name="Note 5 3 3 5 3 2" xfId="26692"/>
    <cellStyle name="Note 5 3 3 5 4" xfId="26693"/>
    <cellStyle name="Note 5 3 3 6" xfId="26694"/>
    <cellStyle name="Note 5 3 3 6 2" xfId="26695"/>
    <cellStyle name="Note 5 3 3 6 2 2" xfId="26696"/>
    <cellStyle name="Note 5 3 3 6 3" xfId="26697"/>
    <cellStyle name="Note 5 3 3 7" xfId="26698"/>
    <cellStyle name="Note 5 3 3 7 2" xfId="26699"/>
    <cellStyle name="Note 5 3 3 8" xfId="26700"/>
    <cellStyle name="Note 5 3 4" xfId="26701"/>
    <cellStyle name="Note 5 3 4 2" xfId="26702"/>
    <cellStyle name="Note 5 3 4 2 2" xfId="26703"/>
    <cellStyle name="Note 5 3 4 2 2 2" xfId="26704"/>
    <cellStyle name="Note 5 3 4 2 2 2 2" xfId="26705"/>
    <cellStyle name="Note 5 3 4 2 2 2 2 2" xfId="26706"/>
    <cellStyle name="Note 5 3 4 2 2 2 3" xfId="26707"/>
    <cellStyle name="Note 5 3 4 2 2 3" xfId="26708"/>
    <cellStyle name="Note 5 3 4 2 2 3 2" xfId="26709"/>
    <cellStyle name="Note 5 3 4 2 2 4" xfId="26710"/>
    <cellStyle name="Note 5 3 4 2 3" xfId="26711"/>
    <cellStyle name="Note 5 3 4 2 3 2" xfId="26712"/>
    <cellStyle name="Note 5 3 4 2 3 2 2" xfId="26713"/>
    <cellStyle name="Note 5 3 4 2 3 3" xfId="26714"/>
    <cellStyle name="Note 5 3 4 2 4" xfId="26715"/>
    <cellStyle name="Note 5 3 4 2 4 2" xfId="26716"/>
    <cellStyle name="Note 5 3 4 2 5" xfId="26717"/>
    <cellStyle name="Note 5 3 4 3" xfId="26718"/>
    <cellStyle name="Note 5 3 4 3 2" xfId="26719"/>
    <cellStyle name="Note 5 3 4 3 2 2" xfId="26720"/>
    <cellStyle name="Note 5 3 4 3 2 2 2" xfId="26721"/>
    <cellStyle name="Note 5 3 4 3 2 2 2 2" xfId="26722"/>
    <cellStyle name="Note 5 3 4 3 2 2 3" xfId="26723"/>
    <cellStyle name="Note 5 3 4 3 2 3" xfId="26724"/>
    <cellStyle name="Note 5 3 4 3 2 3 2" xfId="26725"/>
    <cellStyle name="Note 5 3 4 3 2 4" xfId="26726"/>
    <cellStyle name="Note 5 3 4 3 3" xfId="26727"/>
    <cellStyle name="Note 5 3 4 3 3 2" xfId="26728"/>
    <cellStyle name="Note 5 3 4 3 3 2 2" xfId="26729"/>
    <cellStyle name="Note 5 3 4 3 3 3" xfId="26730"/>
    <cellStyle name="Note 5 3 4 3 4" xfId="26731"/>
    <cellStyle name="Note 5 3 4 3 4 2" xfId="26732"/>
    <cellStyle name="Note 5 3 4 3 5" xfId="26733"/>
    <cellStyle name="Note 5 3 4 4" xfId="26734"/>
    <cellStyle name="Note 5 3 4 4 2" xfId="26735"/>
    <cellStyle name="Note 5 3 4 4 2 2" xfId="26736"/>
    <cellStyle name="Note 5 3 4 4 2 2 2" xfId="26737"/>
    <cellStyle name="Note 5 3 4 4 2 2 2 2" xfId="26738"/>
    <cellStyle name="Note 5 3 4 4 2 2 3" xfId="26739"/>
    <cellStyle name="Note 5 3 4 4 2 3" xfId="26740"/>
    <cellStyle name="Note 5 3 4 4 2 3 2" xfId="26741"/>
    <cellStyle name="Note 5 3 4 4 2 4" xfId="26742"/>
    <cellStyle name="Note 5 3 4 4 3" xfId="26743"/>
    <cellStyle name="Note 5 3 4 4 3 2" xfId="26744"/>
    <cellStyle name="Note 5 3 4 4 3 2 2" xfId="26745"/>
    <cellStyle name="Note 5 3 4 4 3 3" xfId="26746"/>
    <cellStyle name="Note 5 3 4 4 4" xfId="26747"/>
    <cellStyle name="Note 5 3 4 4 4 2" xfId="26748"/>
    <cellStyle name="Note 5 3 4 4 5" xfId="26749"/>
    <cellStyle name="Note 5 3 4 5" xfId="26750"/>
    <cellStyle name="Note 5 3 4 5 2" xfId="26751"/>
    <cellStyle name="Note 5 3 4 5 2 2" xfId="26752"/>
    <cellStyle name="Note 5 3 4 5 2 2 2" xfId="26753"/>
    <cellStyle name="Note 5 3 4 5 2 3" xfId="26754"/>
    <cellStyle name="Note 5 3 4 5 3" xfId="26755"/>
    <cellStyle name="Note 5 3 4 5 3 2" xfId="26756"/>
    <cellStyle name="Note 5 3 4 5 4" xfId="26757"/>
    <cellStyle name="Note 5 3 4 6" xfId="26758"/>
    <cellStyle name="Note 5 3 4 6 2" xfId="26759"/>
    <cellStyle name="Note 5 3 4 6 2 2" xfId="26760"/>
    <cellStyle name="Note 5 3 4 6 3" xfId="26761"/>
    <cellStyle name="Note 5 3 4 7" xfId="26762"/>
    <cellStyle name="Note 5 3 4 7 2" xfId="26763"/>
    <cellStyle name="Note 5 3 4 8" xfId="26764"/>
    <cellStyle name="Note 5 3 5" xfId="26765"/>
    <cellStyle name="Note 5 3 5 2" xfId="26766"/>
    <cellStyle name="Note 5 3 5 2 2" xfId="26767"/>
    <cellStyle name="Note 5 3 5 2 2 2" xfId="26768"/>
    <cellStyle name="Note 5 3 5 2 2 2 2" xfId="26769"/>
    <cellStyle name="Note 5 3 5 2 2 2 2 2" xfId="26770"/>
    <cellStyle name="Note 5 3 5 2 2 2 3" xfId="26771"/>
    <cellStyle name="Note 5 3 5 2 2 3" xfId="26772"/>
    <cellStyle name="Note 5 3 5 2 2 3 2" xfId="26773"/>
    <cellStyle name="Note 5 3 5 2 2 4" xfId="26774"/>
    <cellStyle name="Note 5 3 5 2 3" xfId="26775"/>
    <cellStyle name="Note 5 3 5 2 3 2" xfId="26776"/>
    <cellStyle name="Note 5 3 5 2 3 2 2" xfId="26777"/>
    <cellStyle name="Note 5 3 5 2 3 3" xfId="26778"/>
    <cellStyle name="Note 5 3 5 2 4" xfId="26779"/>
    <cellStyle name="Note 5 3 5 2 4 2" xfId="26780"/>
    <cellStyle name="Note 5 3 5 2 5" xfId="26781"/>
    <cellStyle name="Note 5 3 5 3" xfId="26782"/>
    <cellStyle name="Note 5 3 5 3 2" xfId="26783"/>
    <cellStyle name="Note 5 3 5 3 2 2" xfId="26784"/>
    <cellStyle name="Note 5 3 5 3 2 2 2" xfId="26785"/>
    <cellStyle name="Note 5 3 5 3 2 2 2 2" xfId="26786"/>
    <cellStyle name="Note 5 3 5 3 2 2 3" xfId="26787"/>
    <cellStyle name="Note 5 3 5 3 2 3" xfId="26788"/>
    <cellStyle name="Note 5 3 5 3 2 3 2" xfId="26789"/>
    <cellStyle name="Note 5 3 5 3 2 4" xfId="26790"/>
    <cellStyle name="Note 5 3 5 3 3" xfId="26791"/>
    <cellStyle name="Note 5 3 5 3 3 2" xfId="26792"/>
    <cellStyle name="Note 5 3 5 3 3 2 2" xfId="26793"/>
    <cellStyle name="Note 5 3 5 3 3 3" xfId="26794"/>
    <cellStyle name="Note 5 3 5 3 4" xfId="26795"/>
    <cellStyle name="Note 5 3 5 3 4 2" xfId="26796"/>
    <cellStyle name="Note 5 3 5 3 5" xfId="26797"/>
    <cellStyle name="Note 5 3 5 4" xfId="26798"/>
    <cellStyle name="Note 5 3 5 4 2" xfId="26799"/>
    <cellStyle name="Note 5 3 5 4 2 2" xfId="26800"/>
    <cellStyle name="Note 5 3 5 4 2 2 2" xfId="26801"/>
    <cellStyle name="Note 5 3 5 4 2 2 2 2" xfId="26802"/>
    <cellStyle name="Note 5 3 5 4 2 2 3" xfId="26803"/>
    <cellStyle name="Note 5 3 5 4 2 3" xfId="26804"/>
    <cellStyle name="Note 5 3 5 4 2 3 2" xfId="26805"/>
    <cellStyle name="Note 5 3 5 4 2 4" xfId="26806"/>
    <cellStyle name="Note 5 3 5 4 3" xfId="26807"/>
    <cellStyle name="Note 5 3 5 4 3 2" xfId="26808"/>
    <cellStyle name="Note 5 3 5 4 3 2 2" xfId="26809"/>
    <cellStyle name="Note 5 3 5 4 3 3" xfId="26810"/>
    <cellStyle name="Note 5 3 5 4 4" xfId="26811"/>
    <cellStyle name="Note 5 3 5 4 4 2" xfId="26812"/>
    <cellStyle name="Note 5 3 5 4 5" xfId="26813"/>
    <cellStyle name="Note 5 3 5 5" xfId="26814"/>
    <cellStyle name="Note 5 3 5 5 2" xfId="26815"/>
    <cellStyle name="Note 5 3 5 5 2 2" xfId="26816"/>
    <cellStyle name="Note 5 3 5 5 2 2 2" xfId="26817"/>
    <cellStyle name="Note 5 3 5 5 2 3" xfId="26818"/>
    <cellStyle name="Note 5 3 5 5 3" xfId="26819"/>
    <cellStyle name="Note 5 3 5 5 3 2" xfId="26820"/>
    <cellStyle name="Note 5 3 5 5 4" xfId="26821"/>
    <cellStyle name="Note 5 3 5 6" xfId="26822"/>
    <cellStyle name="Note 5 3 5 6 2" xfId="26823"/>
    <cellStyle name="Note 5 3 5 6 2 2" xfId="26824"/>
    <cellStyle name="Note 5 3 5 6 3" xfId="26825"/>
    <cellStyle name="Note 5 3 5 7" xfId="26826"/>
    <cellStyle name="Note 5 3 5 7 2" xfId="26827"/>
    <cellStyle name="Note 5 3 5 8" xfId="26828"/>
    <cellStyle name="Note 5 3 6" xfId="26829"/>
    <cellStyle name="Note 5 3 6 2" xfId="26830"/>
    <cellStyle name="Note 5 3 6 2 2" xfId="26831"/>
    <cellStyle name="Note 5 3 6 2 2 2" xfId="26832"/>
    <cellStyle name="Note 5 3 6 2 2 2 2" xfId="26833"/>
    <cellStyle name="Note 5 3 6 2 2 2 2 2" xfId="26834"/>
    <cellStyle name="Note 5 3 6 2 2 2 3" xfId="26835"/>
    <cellStyle name="Note 5 3 6 2 2 3" xfId="26836"/>
    <cellStyle name="Note 5 3 6 2 2 3 2" xfId="26837"/>
    <cellStyle name="Note 5 3 6 2 2 4" xfId="26838"/>
    <cellStyle name="Note 5 3 6 2 3" xfId="26839"/>
    <cellStyle name="Note 5 3 6 2 3 2" xfId="26840"/>
    <cellStyle name="Note 5 3 6 2 3 2 2" xfId="26841"/>
    <cellStyle name="Note 5 3 6 2 3 3" xfId="26842"/>
    <cellStyle name="Note 5 3 6 2 4" xfId="26843"/>
    <cellStyle name="Note 5 3 6 2 4 2" xfId="26844"/>
    <cellStyle name="Note 5 3 6 2 5" xfId="26845"/>
    <cellStyle name="Note 5 3 6 3" xfId="26846"/>
    <cellStyle name="Note 5 3 6 3 2" xfId="26847"/>
    <cellStyle name="Note 5 3 6 3 2 2" xfId="26848"/>
    <cellStyle name="Note 5 3 6 3 2 2 2" xfId="26849"/>
    <cellStyle name="Note 5 3 6 3 2 2 2 2" xfId="26850"/>
    <cellStyle name="Note 5 3 6 3 2 2 3" xfId="26851"/>
    <cellStyle name="Note 5 3 6 3 2 3" xfId="26852"/>
    <cellStyle name="Note 5 3 6 3 2 3 2" xfId="26853"/>
    <cellStyle name="Note 5 3 6 3 2 4" xfId="26854"/>
    <cellStyle name="Note 5 3 6 3 3" xfId="26855"/>
    <cellStyle name="Note 5 3 6 3 3 2" xfId="26856"/>
    <cellStyle name="Note 5 3 6 3 3 2 2" xfId="26857"/>
    <cellStyle name="Note 5 3 6 3 3 3" xfId="26858"/>
    <cellStyle name="Note 5 3 6 3 4" xfId="26859"/>
    <cellStyle name="Note 5 3 6 3 4 2" xfId="26860"/>
    <cellStyle name="Note 5 3 6 3 5" xfId="26861"/>
    <cellStyle name="Note 5 3 6 4" xfId="26862"/>
    <cellStyle name="Note 5 3 6 4 2" xfId="26863"/>
    <cellStyle name="Note 5 3 6 4 2 2" xfId="26864"/>
    <cellStyle name="Note 5 3 6 4 2 2 2" xfId="26865"/>
    <cellStyle name="Note 5 3 6 4 2 2 2 2" xfId="26866"/>
    <cellStyle name="Note 5 3 6 4 2 2 3" xfId="26867"/>
    <cellStyle name="Note 5 3 6 4 2 3" xfId="26868"/>
    <cellStyle name="Note 5 3 6 4 2 3 2" xfId="26869"/>
    <cellStyle name="Note 5 3 6 4 2 4" xfId="26870"/>
    <cellStyle name="Note 5 3 6 4 3" xfId="26871"/>
    <cellStyle name="Note 5 3 6 4 3 2" xfId="26872"/>
    <cellStyle name="Note 5 3 6 4 3 2 2" xfId="26873"/>
    <cellStyle name="Note 5 3 6 4 3 3" xfId="26874"/>
    <cellStyle name="Note 5 3 6 4 4" xfId="26875"/>
    <cellStyle name="Note 5 3 6 4 4 2" xfId="26876"/>
    <cellStyle name="Note 5 3 6 4 5" xfId="26877"/>
    <cellStyle name="Note 5 3 6 5" xfId="26878"/>
    <cellStyle name="Note 5 3 6 5 2" xfId="26879"/>
    <cellStyle name="Note 5 3 6 5 2 2" xfId="26880"/>
    <cellStyle name="Note 5 3 6 5 2 2 2" xfId="26881"/>
    <cellStyle name="Note 5 3 6 5 2 3" xfId="26882"/>
    <cellStyle name="Note 5 3 6 5 3" xfId="26883"/>
    <cellStyle name="Note 5 3 6 5 3 2" xfId="26884"/>
    <cellStyle name="Note 5 3 6 5 4" xfId="26885"/>
    <cellStyle name="Note 5 3 6 6" xfId="26886"/>
    <cellStyle name="Note 5 3 6 6 2" xfId="26887"/>
    <cellStyle name="Note 5 3 6 6 2 2" xfId="26888"/>
    <cellStyle name="Note 5 3 6 6 3" xfId="26889"/>
    <cellStyle name="Note 5 3 6 7" xfId="26890"/>
    <cellStyle name="Note 5 3 6 7 2" xfId="26891"/>
    <cellStyle name="Note 5 3 6 8" xfId="26892"/>
    <cellStyle name="Note 5 3 7" xfId="26893"/>
    <cellStyle name="Note 5 3 7 2" xfId="26894"/>
    <cellStyle name="Note 5 3 7 2 2" xfId="26895"/>
    <cellStyle name="Note 5 3 7 2 2 2" xfId="26896"/>
    <cellStyle name="Note 5 3 7 2 2 2 2" xfId="26897"/>
    <cellStyle name="Note 5 3 7 2 2 3" xfId="26898"/>
    <cellStyle name="Note 5 3 7 2 3" xfId="26899"/>
    <cellStyle name="Note 5 3 7 2 3 2" xfId="26900"/>
    <cellStyle name="Note 5 3 7 2 4" xfId="26901"/>
    <cellStyle name="Note 5 3 7 3" xfId="26902"/>
    <cellStyle name="Note 5 3 7 3 2" xfId="26903"/>
    <cellStyle name="Note 5 3 7 3 2 2" xfId="26904"/>
    <cellStyle name="Note 5 3 7 3 3" xfId="26905"/>
    <cellStyle name="Note 5 3 7 4" xfId="26906"/>
    <cellStyle name="Note 5 3 7 4 2" xfId="26907"/>
    <cellStyle name="Note 5 3 7 5" xfId="26908"/>
    <cellStyle name="Note 5 3 8" xfId="26909"/>
    <cellStyle name="Note 5 3 8 2" xfId="26910"/>
    <cellStyle name="Note 5 3 8 2 2" xfId="26911"/>
    <cellStyle name="Note 5 3 8 2 2 2" xfId="26912"/>
    <cellStyle name="Note 5 3 8 2 2 2 2" xfId="26913"/>
    <cellStyle name="Note 5 3 8 2 2 3" xfId="26914"/>
    <cellStyle name="Note 5 3 8 2 3" xfId="26915"/>
    <cellStyle name="Note 5 3 8 2 3 2" xfId="26916"/>
    <cellStyle name="Note 5 3 8 2 4" xfId="26917"/>
    <cellStyle name="Note 5 3 8 3" xfId="26918"/>
    <cellStyle name="Note 5 3 8 3 2" xfId="26919"/>
    <cellStyle name="Note 5 3 8 3 2 2" xfId="26920"/>
    <cellStyle name="Note 5 3 8 3 3" xfId="26921"/>
    <cellStyle name="Note 5 3 8 4" xfId="26922"/>
    <cellStyle name="Note 5 3 8 4 2" xfId="26923"/>
    <cellStyle name="Note 5 3 8 5" xfId="26924"/>
    <cellStyle name="Note 5 3 9" xfId="26925"/>
    <cellStyle name="Note 5 3 9 2" xfId="26926"/>
    <cellStyle name="Note 5 3 9 2 2" xfId="26927"/>
    <cellStyle name="Note 5 3 9 2 2 2" xfId="26928"/>
    <cellStyle name="Note 5 3 9 2 2 2 2" xfId="26929"/>
    <cellStyle name="Note 5 3 9 2 2 3" xfId="26930"/>
    <cellStyle name="Note 5 3 9 2 3" xfId="26931"/>
    <cellStyle name="Note 5 3 9 2 3 2" xfId="26932"/>
    <cellStyle name="Note 5 3 9 2 4" xfId="26933"/>
    <cellStyle name="Note 5 3 9 3" xfId="26934"/>
    <cellStyle name="Note 5 3 9 3 2" xfId="26935"/>
    <cellStyle name="Note 5 3 9 3 2 2" xfId="26936"/>
    <cellStyle name="Note 5 3 9 3 3" xfId="26937"/>
    <cellStyle name="Note 5 3 9 4" xfId="26938"/>
    <cellStyle name="Note 5 3 9 4 2" xfId="26939"/>
    <cellStyle name="Note 5 3 9 5" xfId="26940"/>
    <cellStyle name="Note 5 4" xfId="26941"/>
    <cellStyle name="Note 5 4 10" xfId="26942"/>
    <cellStyle name="Note 5 4 10 2" xfId="26943"/>
    <cellStyle name="Note 5 4 10 2 2" xfId="26944"/>
    <cellStyle name="Note 5 4 10 3" xfId="26945"/>
    <cellStyle name="Note 5 4 11" xfId="26946"/>
    <cellStyle name="Note 5 4 11 2" xfId="26947"/>
    <cellStyle name="Note 5 4 12" xfId="26948"/>
    <cellStyle name="Note 5 4 2" xfId="26949"/>
    <cellStyle name="Note 5 4 2 2" xfId="26950"/>
    <cellStyle name="Note 5 4 2 2 2" xfId="26951"/>
    <cellStyle name="Note 5 4 2 2 2 2" xfId="26952"/>
    <cellStyle name="Note 5 4 2 2 2 2 2" xfId="26953"/>
    <cellStyle name="Note 5 4 2 2 2 2 2 2" xfId="26954"/>
    <cellStyle name="Note 5 4 2 2 2 2 3" xfId="26955"/>
    <cellStyle name="Note 5 4 2 2 2 3" xfId="26956"/>
    <cellStyle name="Note 5 4 2 2 2 3 2" xfId="26957"/>
    <cellStyle name="Note 5 4 2 2 2 4" xfId="26958"/>
    <cellStyle name="Note 5 4 2 2 3" xfId="26959"/>
    <cellStyle name="Note 5 4 2 2 3 2" xfId="26960"/>
    <cellStyle name="Note 5 4 2 2 3 2 2" xfId="26961"/>
    <cellStyle name="Note 5 4 2 2 3 3" xfId="26962"/>
    <cellStyle name="Note 5 4 2 2 4" xfId="26963"/>
    <cellStyle name="Note 5 4 2 2 4 2" xfId="26964"/>
    <cellStyle name="Note 5 4 2 2 5" xfId="26965"/>
    <cellStyle name="Note 5 4 2 3" xfId="26966"/>
    <cellStyle name="Note 5 4 2 3 2" xfId="26967"/>
    <cellStyle name="Note 5 4 2 3 2 2" xfId="26968"/>
    <cellStyle name="Note 5 4 2 3 2 2 2" xfId="26969"/>
    <cellStyle name="Note 5 4 2 3 2 2 2 2" xfId="26970"/>
    <cellStyle name="Note 5 4 2 3 2 2 3" xfId="26971"/>
    <cellStyle name="Note 5 4 2 3 2 3" xfId="26972"/>
    <cellStyle name="Note 5 4 2 3 2 3 2" xfId="26973"/>
    <cellStyle name="Note 5 4 2 3 2 4" xfId="26974"/>
    <cellStyle name="Note 5 4 2 3 3" xfId="26975"/>
    <cellStyle name="Note 5 4 2 3 3 2" xfId="26976"/>
    <cellStyle name="Note 5 4 2 3 3 2 2" xfId="26977"/>
    <cellStyle name="Note 5 4 2 3 3 3" xfId="26978"/>
    <cellStyle name="Note 5 4 2 3 4" xfId="26979"/>
    <cellStyle name="Note 5 4 2 3 4 2" xfId="26980"/>
    <cellStyle name="Note 5 4 2 3 5" xfId="26981"/>
    <cellStyle name="Note 5 4 2 4" xfId="26982"/>
    <cellStyle name="Note 5 4 2 4 2" xfId="26983"/>
    <cellStyle name="Note 5 4 2 4 2 2" xfId="26984"/>
    <cellStyle name="Note 5 4 2 4 2 2 2" xfId="26985"/>
    <cellStyle name="Note 5 4 2 4 2 2 2 2" xfId="26986"/>
    <cellStyle name="Note 5 4 2 4 2 2 3" xfId="26987"/>
    <cellStyle name="Note 5 4 2 4 2 3" xfId="26988"/>
    <cellStyle name="Note 5 4 2 4 2 3 2" xfId="26989"/>
    <cellStyle name="Note 5 4 2 4 2 4" xfId="26990"/>
    <cellStyle name="Note 5 4 2 4 3" xfId="26991"/>
    <cellStyle name="Note 5 4 2 4 3 2" xfId="26992"/>
    <cellStyle name="Note 5 4 2 4 3 2 2" xfId="26993"/>
    <cellStyle name="Note 5 4 2 4 3 3" xfId="26994"/>
    <cellStyle name="Note 5 4 2 4 4" xfId="26995"/>
    <cellStyle name="Note 5 4 2 4 4 2" xfId="26996"/>
    <cellStyle name="Note 5 4 2 4 5" xfId="26997"/>
    <cellStyle name="Note 5 4 2 5" xfId="26998"/>
    <cellStyle name="Note 5 4 2 5 2" xfId="26999"/>
    <cellStyle name="Note 5 4 2 5 2 2" xfId="27000"/>
    <cellStyle name="Note 5 4 2 5 2 2 2" xfId="27001"/>
    <cellStyle name="Note 5 4 2 5 2 3" xfId="27002"/>
    <cellStyle name="Note 5 4 2 5 3" xfId="27003"/>
    <cellStyle name="Note 5 4 2 5 3 2" xfId="27004"/>
    <cellStyle name="Note 5 4 2 5 4" xfId="27005"/>
    <cellStyle name="Note 5 4 2 6" xfId="27006"/>
    <cellStyle name="Note 5 4 2 6 2" xfId="27007"/>
    <cellStyle name="Note 5 4 2 6 2 2" xfId="27008"/>
    <cellStyle name="Note 5 4 2 6 3" xfId="27009"/>
    <cellStyle name="Note 5 4 2 7" xfId="27010"/>
    <cellStyle name="Note 5 4 2 7 2" xfId="27011"/>
    <cellStyle name="Note 5 4 2 8" xfId="27012"/>
    <cellStyle name="Note 5 4 3" xfId="27013"/>
    <cellStyle name="Note 5 4 3 2" xfId="27014"/>
    <cellStyle name="Note 5 4 3 2 2" xfId="27015"/>
    <cellStyle name="Note 5 4 3 2 2 2" xfId="27016"/>
    <cellStyle name="Note 5 4 3 2 2 2 2" xfId="27017"/>
    <cellStyle name="Note 5 4 3 2 2 2 2 2" xfId="27018"/>
    <cellStyle name="Note 5 4 3 2 2 2 3" xfId="27019"/>
    <cellStyle name="Note 5 4 3 2 2 3" xfId="27020"/>
    <cellStyle name="Note 5 4 3 2 2 3 2" xfId="27021"/>
    <cellStyle name="Note 5 4 3 2 2 4" xfId="27022"/>
    <cellStyle name="Note 5 4 3 2 3" xfId="27023"/>
    <cellStyle name="Note 5 4 3 2 3 2" xfId="27024"/>
    <cellStyle name="Note 5 4 3 2 3 2 2" xfId="27025"/>
    <cellStyle name="Note 5 4 3 2 3 3" xfId="27026"/>
    <cellStyle name="Note 5 4 3 2 4" xfId="27027"/>
    <cellStyle name="Note 5 4 3 2 4 2" xfId="27028"/>
    <cellStyle name="Note 5 4 3 2 5" xfId="27029"/>
    <cellStyle name="Note 5 4 3 3" xfId="27030"/>
    <cellStyle name="Note 5 4 3 3 2" xfId="27031"/>
    <cellStyle name="Note 5 4 3 3 2 2" xfId="27032"/>
    <cellStyle name="Note 5 4 3 3 2 2 2" xfId="27033"/>
    <cellStyle name="Note 5 4 3 3 2 2 2 2" xfId="27034"/>
    <cellStyle name="Note 5 4 3 3 2 2 3" xfId="27035"/>
    <cellStyle name="Note 5 4 3 3 2 3" xfId="27036"/>
    <cellStyle name="Note 5 4 3 3 2 3 2" xfId="27037"/>
    <cellStyle name="Note 5 4 3 3 2 4" xfId="27038"/>
    <cellStyle name="Note 5 4 3 3 3" xfId="27039"/>
    <cellStyle name="Note 5 4 3 3 3 2" xfId="27040"/>
    <cellStyle name="Note 5 4 3 3 3 2 2" xfId="27041"/>
    <cellStyle name="Note 5 4 3 3 3 3" xfId="27042"/>
    <cellStyle name="Note 5 4 3 3 4" xfId="27043"/>
    <cellStyle name="Note 5 4 3 3 4 2" xfId="27044"/>
    <cellStyle name="Note 5 4 3 3 5" xfId="27045"/>
    <cellStyle name="Note 5 4 3 4" xfId="27046"/>
    <cellStyle name="Note 5 4 3 4 2" xfId="27047"/>
    <cellStyle name="Note 5 4 3 4 2 2" xfId="27048"/>
    <cellStyle name="Note 5 4 3 4 2 2 2" xfId="27049"/>
    <cellStyle name="Note 5 4 3 4 2 2 2 2" xfId="27050"/>
    <cellStyle name="Note 5 4 3 4 2 2 3" xfId="27051"/>
    <cellStyle name="Note 5 4 3 4 2 3" xfId="27052"/>
    <cellStyle name="Note 5 4 3 4 2 3 2" xfId="27053"/>
    <cellStyle name="Note 5 4 3 4 2 4" xfId="27054"/>
    <cellStyle name="Note 5 4 3 4 3" xfId="27055"/>
    <cellStyle name="Note 5 4 3 4 3 2" xfId="27056"/>
    <cellStyle name="Note 5 4 3 4 3 2 2" xfId="27057"/>
    <cellStyle name="Note 5 4 3 4 3 3" xfId="27058"/>
    <cellStyle name="Note 5 4 3 4 4" xfId="27059"/>
    <cellStyle name="Note 5 4 3 4 4 2" xfId="27060"/>
    <cellStyle name="Note 5 4 3 4 5" xfId="27061"/>
    <cellStyle name="Note 5 4 3 5" xfId="27062"/>
    <cellStyle name="Note 5 4 3 5 2" xfId="27063"/>
    <cellStyle name="Note 5 4 3 5 2 2" xfId="27064"/>
    <cellStyle name="Note 5 4 3 5 2 2 2" xfId="27065"/>
    <cellStyle name="Note 5 4 3 5 2 3" xfId="27066"/>
    <cellStyle name="Note 5 4 3 5 3" xfId="27067"/>
    <cellStyle name="Note 5 4 3 5 3 2" xfId="27068"/>
    <cellStyle name="Note 5 4 3 5 4" xfId="27069"/>
    <cellStyle name="Note 5 4 3 6" xfId="27070"/>
    <cellStyle name="Note 5 4 3 6 2" xfId="27071"/>
    <cellStyle name="Note 5 4 3 6 2 2" xfId="27072"/>
    <cellStyle name="Note 5 4 3 6 3" xfId="27073"/>
    <cellStyle name="Note 5 4 3 7" xfId="27074"/>
    <cellStyle name="Note 5 4 3 7 2" xfId="27075"/>
    <cellStyle name="Note 5 4 3 8" xfId="27076"/>
    <cellStyle name="Note 5 4 4" xfId="27077"/>
    <cellStyle name="Note 5 4 4 2" xfId="27078"/>
    <cellStyle name="Note 5 4 4 2 2" xfId="27079"/>
    <cellStyle name="Note 5 4 4 2 2 2" xfId="27080"/>
    <cellStyle name="Note 5 4 4 2 2 2 2" xfId="27081"/>
    <cellStyle name="Note 5 4 4 2 2 2 2 2" xfId="27082"/>
    <cellStyle name="Note 5 4 4 2 2 2 3" xfId="27083"/>
    <cellStyle name="Note 5 4 4 2 2 3" xfId="27084"/>
    <cellStyle name="Note 5 4 4 2 2 3 2" xfId="27085"/>
    <cellStyle name="Note 5 4 4 2 2 4" xfId="27086"/>
    <cellStyle name="Note 5 4 4 2 3" xfId="27087"/>
    <cellStyle name="Note 5 4 4 2 3 2" xfId="27088"/>
    <cellStyle name="Note 5 4 4 2 3 2 2" xfId="27089"/>
    <cellStyle name="Note 5 4 4 2 3 3" xfId="27090"/>
    <cellStyle name="Note 5 4 4 2 4" xfId="27091"/>
    <cellStyle name="Note 5 4 4 2 4 2" xfId="27092"/>
    <cellStyle name="Note 5 4 4 2 5" xfId="27093"/>
    <cellStyle name="Note 5 4 4 3" xfId="27094"/>
    <cellStyle name="Note 5 4 4 3 2" xfId="27095"/>
    <cellStyle name="Note 5 4 4 3 2 2" xfId="27096"/>
    <cellStyle name="Note 5 4 4 3 2 2 2" xfId="27097"/>
    <cellStyle name="Note 5 4 4 3 2 2 2 2" xfId="27098"/>
    <cellStyle name="Note 5 4 4 3 2 2 3" xfId="27099"/>
    <cellStyle name="Note 5 4 4 3 2 3" xfId="27100"/>
    <cellStyle name="Note 5 4 4 3 2 3 2" xfId="27101"/>
    <cellStyle name="Note 5 4 4 3 2 4" xfId="27102"/>
    <cellStyle name="Note 5 4 4 3 3" xfId="27103"/>
    <cellStyle name="Note 5 4 4 3 3 2" xfId="27104"/>
    <cellStyle name="Note 5 4 4 3 3 2 2" xfId="27105"/>
    <cellStyle name="Note 5 4 4 3 3 3" xfId="27106"/>
    <cellStyle name="Note 5 4 4 3 4" xfId="27107"/>
    <cellStyle name="Note 5 4 4 3 4 2" xfId="27108"/>
    <cellStyle name="Note 5 4 4 3 5" xfId="27109"/>
    <cellStyle name="Note 5 4 4 4" xfId="27110"/>
    <cellStyle name="Note 5 4 4 4 2" xfId="27111"/>
    <cellStyle name="Note 5 4 4 4 2 2" xfId="27112"/>
    <cellStyle name="Note 5 4 4 4 2 2 2" xfId="27113"/>
    <cellStyle name="Note 5 4 4 4 2 2 2 2" xfId="27114"/>
    <cellStyle name="Note 5 4 4 4 2 2 3" xfId="27115"/>
    <cellStyle name="Note 5 4 4 4 2 3" xfId="27116"/>
    <cellStyle name="Note 5 4 4 4 2 3 2" xfId="27117"/>
    <cellStyle name="Note 5 4 4 4 2 4" xfId="27118"/>
    <cellStyle name="Note 5 4 4 4 3" xfId="27119"/>
    <cellStyle name="Note 5 4 4 4 3 2" xfId="27120"/>
    <cellStyle name="Note 5 4 4 4 3 2 2" xfId="27121"/>
    <cellStyle name="Note 5 4 4 4 3 3" xfId="27122"/>
    <cellStyle name="Note 5 4 4 4 4" xfId="27123"/>
    <cellStyle name="Note 5 4 4 4 4 2" xfId="27124"/>
    <cellStyle name="Note 5 4 4 4 5" xfId="27125"/>
    <cellStyle name="Note 5 4 4 5" xfId="27126"/>
    <cellStyle name="Note 5 4 4 5 2" xfId="27127"/>
    <cellStyle name="Note 5 4 4 5 2 2" xfId="27128"/>
    <cellStyle name="Note 5 4 4 5 2 2 2" xfId="27129"/>
    <cellStyle name="Note 5 4 4 5 2 3" xfId="27130"/>
    <cellStyle name="Note 5 4 4 5 3" xfId="27131"/>
    <cellStyle name="Note 5 4 4 5 3 2" xfId="27132"/>
    <cellStyle name="Note 5 4 4 5 4" xfId="27133"/>
    <cellStyle name="Note 5 4 4 6" xfId="27134"/>
    <cellStyle name="Note 5 4 4 6 2" xfId="27135"/>
    <cellStyle name="Note 5 4 4 6 2 2" xfId="27136"/>
    <cellStyle name="Note 5 4 4 6 3" xfId="27137"/>
    <cellStyle name="Note 5 4 4 7" xfId="27138"/>
    <cellStyle name="Note 5 4 4 7 2" xfId="27139"/>
    <cellStyle name="Note 5 4 4 8" xfId="27140"/>
    <cellStyle name="Note 5 4 5" xfId="27141"/>
    <cellStyle name="Note 5 4 5 2" xfId="27142"/>
    <cellStyle name="Note 5 4 5 2 2" xfId="27143"/>
    <cellStyle name="Note 5 4 5 2 2 2" xfId="27144"/>
    <cellStyle name="Note 5 4 5 2 2 2 2" xfId="27145"/>
    <cellStyle name="Note 5 4 5 2 2 2 2 2" xfId="27146"/>
    <cellStyle name="Note 5 4 5 2 2 2 3" xfId="27147"/>
    <cellStyle name="Note 5 4 5 2 2 3" xfId="27148"/>
    <cellStyle name="Note 5 4 5 2 2 3 2" xfId="27149"/>
    <cellStyle name="Note 5 4 5 2 2 4" xfId="27150"/>
    <cellStyle name="Note 5 4 5 2 3" xfId="27151"/>
    <cellStyle name="Note 5 4 5 2 3 2" xfId="27152"/>
    <cellStyle name="Note 5 4 5 2 3 2 2" xfId="27153"/>
    <cellStyle name="Note 5 4 5 2 3 3" xfId="27154"/>
    <cellStyle name="Note 5 4 5 2 4" xfId="27155"/>
    <cellStyle name="Note 5 4 5 2 4 2" xfId="27156"/>
    <cellStyle name="Note 5 4 5 2 5" xfId="27157"/>
    <cellStyle name="Note 5 4 5 3" xfId="27158"/>
    <cellStyle name="Note 5 4 5 3 2" xfId="27159"/>
    <cellStyle name="Note 5 4 5 3 2 2" xfId="27160"/>
    <cellStyle name="Note 5 4 5 3 2 2 2" xfId="27161"/>
    <cellStyle name="Note 5 4 5 3 2 2 2 2" xfId="27162"/>
    <cellStyle name="Note 5 4 5 3 2 2 3" xfId="27163"/>
    <cellStyle name="Note 5 4 5 3 2 3" xfId="27164"/>
    <cellStyle name="Note 5 4 5 3 2 3 2" xfId="27165"/>
    <cellStyle name="Note 5 4 5 3 2 4" xfId="27166"/>
    <cellStyle name="Note 5 4 5 3 3" xfId="27167"/>
    <cellStyle name="Note 5 4 5 3 3 2" xfId="27168"/>
    <cellStyle name="Note 5 4 5 3 3 2 2" xfId="27169"/>
    <cellStyle name="Note 5 4 5 3 3 3" xfId="27170"/>
    <cellStyle name="Note 5 4 5 3 4" xfId="27171"/>
    <cellStyle name="Note 5 4 5 3 4 2" xfId="27172"/>
    <cellStyle name="Note 5 4 5 3 5" xfId="27173"/>
    <cellStyle name="Note 5 4 5 4" xfId="27174"/>
    <cellStyle name="Note 5 4 5 4 2" xfId="27175"/>
    <cellStyle name="Note 5 4 5 4 2 2" xfId="27176"/>
    <cellStyle name="Note 5 4 5 4 2 2 2" xfId="27177"/>
    <cellStyle name="Note 5 4 5 4 2 2 2 2" xfId="27178"/>
    <cellStyle name="Note 5 4 5 4 2 2 3" xfId="27179"/>
    <cellStyle name="Note 5 4 5 4 2 3" xfId="27180"/>
    <cellStyle name="Note 5 4 5 4 2 3 2" xfId="27181"/>
    <cellStyle name="Note 5 4 5 4 2 4" xfId="27182"/>
    <cellStyle name="Note 5 4 5 4 3" xfId="27183"/>
    <cellStyle name="Note 5 4 5 4 3 2" xfId="27184"/>
    <cellStyle name="Note 5 4 5 4 3 2 2" xfId="27185"/>
    <cellStyle name="Note 5 4 5 4 3 3" xfId="27186"/>
    <cellStyle name="Note 5 4 5 4 4" xfId="27187"/>
    <cellStyle name="Note 5 4 5 4 4 2" xfId="27188"/>
    <cellStyle name="Note 5 4 5 4 5" xfId="27189"/>
    <cellStyle name="Note 5 4 5 5" xfId="27190"/>
    <cellStyle name="Note 5 4 5 5 2" xfId="27191"/>
    <cellStyle name="Note 5 4 5 5 2 2" xfId="27192"/>
    <cellStyle name="Note 5 4 5 5 2 2 2" xfId="27193"/>
    <cellStyle name="Note 5 4 5 5 2 3" xfId="27194"/>
    <cellStyle name="Note 5 4 5 5 3" xfId="27195"/>
    <cellStyle name="Note 5 4 5 5 3 2" xfId="27196"/>
    <cellStyle name="Note 5 4 5 5 4" xfId="27197"/>
    <cellStyle name="Note 5 4 5 6" xfId="27198"/>
    <cellStyle name="Note 5 4 5 6 2" xfId="27199"/>
    <cellStyle name="Note 5 4 5 6 2 2" xfId="27200"/>
    <cellStyle name="Note 5 4 5 6 3" xfId="27201"/>
    <cellStyle name="Note 5 4 5 7" xfId="27202"/>
    <cellStyle name="Note 5 4 5 7 2" xfId="27203"/>
    <cellStyle name="Note 5 4 5 8" xfId="27204"/>
    <cellStyle name="Note 5 4 6" xfId="27205"/>
    <cellStyle name="Note 5 4 6 2" xfId="27206"/>
    <cellStyle name="Note 5 4 6 2 2" xfId="27207"/>
    <cellStyle name="Note 5 4 6 2 2 2" xfId="27208"/>
    <cellStyle name="Note 5 4 6 2 2 2 2" xfId="27209"/>
    <cellStyle name="Note 5 4 6 2 2 3" xfId="27210"/>
    <cellStyle name="Note 5 4 6 2 3" xfId="27211"/>
    <cellStyle name="Note 5 4 6 2 3 2" xfId="27212"/>
    <cellStyle name="Note 5 4 6 2 4" xfId="27213"/>
    <cellStyle name="Note 5 4 6 3" xfId="27214"/>
    <cellStyle name="Note 5 4 6 3 2" xfId="27215"/>
    <cellStyle name="Note 5 4 6 3 2 2" xfId="27216"/>
    <cellStyle name="Note 5 4 6 3 3" xfId="27217"/>
    <cellStyle name="Note 5 4 6 4" xfId="27218"/>
    <cellStyle name="Note 5 4 6 4 2" xfId="27219"/>
    <cellStyle name="Note 5 4 6 5" xfId="27220"/>
    <cellStyle name="Note 5 4 7" xfId="27221"/>
    <cellStyle name="Note 5 4 7 2" xfId="27222"/>
    <cellStyle name="Note 5 4 7 2 2" xfId="27223"/>
    <cellStyle name="Note 5 4 7 2 2 2" xfId="27224"/>
    <cellStyle name="Note 5 4 7 2 2 2 2" xfId="27225"/>
    <cellStyle name="Note 5 4 7 2 2 3" xfId="27226"/>
    <cellStyle name="Note 5 4 7 2 3" xfId="27227"/>
    <cellStyle name="Note 5 4 7 2 3 2" xfId="27228"/>
    <cellStyle name="Note 5 4 7 2 4" xfId="27229"/>
    <cellStyle name="Note 5 4 7 3" xfId="27230"/>
    <cellStyle name="Note 5 4 7 3 2" xfId="27231"/>
    <cellStyle name="Note 5 4 7 3 2 2" xfId="27232"/>
    <cellStyle name="Note 5 4 7 3 3" xfId="27233"/>
    <cellStyle name="Note 5 4 7 4" xfId="27234"/>
    <cellStyle name="Note 5 4 7 4 2" xfId="27235"/>
    <cellStyle name="Note 5 4 7 5" xfId="27236"/>
    <cellStyle name="Note 5 4 8" xfId="27237"/>
    <cellStyle name="Note 5 4 8 2" xfId="27238"/>
    <cellStyle name="Note 5 4 8 2 2" xfId="27239"/>
    <cellStyle name="Note 5 4 8 2 2 2" xfId="27240"/>
    <cellStyle name="Note 5 4 8 2 2 2 2" xfId="27241"/>
    <cellStyle name="Note 5 4 8 2 2 3" xfId="27242"/>
    <cellStyle name="Note 5 4 8 2 3" xfId="27243"/>
    <cellStyle name="Note 5 4 8 2 3 2" xfId="27244"/>
    <cellStyle name="Note 5 4 8 2 4" xfId="27245"/>
    <cellStyle name="Note 5 4 8 3" xfId="27246"/>
    <cellStyle name="Note 5 4 8 3 2" xfId="27247"/>
    <cellStyle name="Note 5 4 8 3 2 2" xfId="27248"/>
    <cellStyle name="Note 5 4 8 3 3" xfId="27249"/>
    <cellStyle name="Note 5 4 8 4" xfId="27250"/>
    <cellStyle name="Note 5 4 8 4 2" xfId="27251"/>
    <cellStyle name="Note 5 4 8 5" xfId="27252"/>
    <cellStyle name="Note 5 4 9" xfId="27253"/>
    <cellStyle name="Note 5 4 9 2" xfId="27254"/>
    <cellStyle name="Note 5 4 9 2 2" xfId="27255"/>
    <cellStyle name="Note 5 4 9 2 2 2" xfId="27256"/>
    <cellStyle name="Note 5 4 9 2 3" xfId="27257"/>
    <cellStyle name="Note 5 4 9 3" xfId="27258"/>
    <cellStyle name="Note 5 4 9 3 2" xfId="27259"/>
    <cellStyle name="Note 5 4 9 4" xfId="27260"/>
    <cellStyle name="Note 5 5" xfId="27261"/>
    <cellStyle name="Note 5 5 2" xfId="27262"/>
    <cellStyle name="Note 5 5 2 2" xfId="27263"/>
    <cellStyle name="Note 5 5 2 2 2" xfId="27264"/>
    <cellStyle name="Note 5 5 2 2 2 2" xfId="27265"/>
    <cellStyle name="Note 5 5 2 2 2 2 2" xfId="27266"/>
    <cellStyle name="Note 5 5 2 2 2 3" xfId="27267"/>
    <cellStyle name="Note 5 5 2 2 3" xfId="27268"/>
    <cellStyle name="Note 5 5 2 2 3 2" xfId="27269"/>
    <cellStyle name="Note 5 5 2 2 4" xfId="27270"/>
    <cellStyle name="Note 5 5 2 3" xfId="27271"/>
    <cellStyle name="Note 5 5 2 3 2" xfId="27272"/>
    <cellStyle name="Note 5 5 2 3 2 2" xfId="27273"/>
    <cellStyle name="Note 5 5 2 3 3" xfId="27274"/>
    <cellStyle name="Note 5 5 2 4" xfId="27275"/>
    <cellStyle name="Note 5 5 2 4 2" xfId="27276"/>
    <cellStyle name="Note 5 5 2 5" xfId="27277"/>
    <cellStyle name="Note 5 5 3" xfId="27278"/>
    <cellStyle name="Note 5 5 3 2" xfId="27279"/>
    <cellStyle name="Note 5 5 3 2 2" xfId="27280"/>
    <cellStyle name="Note 5 5 3 2 2 2" xfId="27281"/>
    <cellStyle name="Note 5 5 3 2 2 2 2" xfId="27282"/>
    <cellStyle name="Note 5 5 3 2 2 3" xfId="27283"/>
    <cellStyle name="Note 5 5 3 2 3" xfId="27284"/>
    <cellStyle name="Note 5 5 3 2 3 2" xfId="27285"/>
    <cellStyle name="Note 5 5 3 2 4" xfId="27286"/>
    <cellStyle name="Note 5 5 3 3" xfId="27287"/>
    <cellStyle name="Note 5 5 3 3 2" xfId="27288"/>
    <cellStyle name="Note 5 5 3 3 2 2" xfId="27289"/>
    <cellStyle name="Note 5 5 3 3 3" xfId="27290"/>
    <cellStyle name="Note 5 5 3 4" xfId="27291"/>
    <cellStyle name="Note 5 5 3 4 2" xfId="27292"/>
    <cellStyle name="Note 5 5 3 5" xfId="27293"/>
    <cellStyle name="Note 5 5 4" xfId="27294"/>
    <cellStyle name="Note 5 5 4 2" xfId="27295"/>
    <cellStyle name="Note 5 5 4 2 2" xfId="27296"/>
    <cellStyle name="Note 5 5 4 2 2 2" xfId="27297"/>
    <cellStyle name="Note 5 5 4 2 2 2 2" xfId="27298"/>
    <cellStyle name="Note 5 5 4 2 2 3" xfId="27299"/>
    <cellStyle name="Note 5 5 4 2 3" xfId="27300"/>
    <cellStyle name="Note 5 5 4 2 3 2" xfId="27301"/>
    <cellStyle name="Note 5 5 4 2 4" xfId="27302"/>
    <cellStyle name="Note 5 5 4 3" xfId="27303"/>
    <cellStyle name="Note 5 5 4 3 2" xfId="27304"/>
    <cellStyle name="Note 5 5 4 3 2 2" xfId="27305"/>
    <cellStyle name="Note 5 5 4 3 3" xfId="27306"/>
    <cellStyle name="Note 5 5 4 4" xfId="27307"/>
    <cellStyle name="Note 5 5 4 4 2" xfId="27308"/>
    <cellStyle name="Note 5 5 4 5" xfId="27309"/>
    <cellStyle name="Note 5 5 5" xfId="27310"/>
    <cellStyle name="Note 5 5 5 2" xfId="27311"/>
    <cellStyle name="Note 5 5 5 2 2" xfId="27312"/>
    <cellStyle name="Note 5 5 5 2 2 2" xfId="27313"/>
    <cellStyle name="Note 5 5 5 2 3" xfId="27314"/>
    <cellStyle name="Note 5 5 5 3" xfId="27315"/>
    <cellStyle name="Note 5 5 5 3 2" xfId="27316"/>
    <cellStyle name="Note 5 5 5 4" xfId="27317"/>
    <cellStyle name="Note 5 5 6" xfId="27318"/>
    <cellStyle name="Note 5 5 6 2" xfId="27319"/>
    <cellStyle name="Note 5 5 6 2 2" xfId="27320"/>
    <cellStyle name="Note 5 5 6 3" xfId="27321"/>
    <cellStyle name="Note 5 5 7" xfId="27322"/>
    <cellStyle name="Note 5 5 7 2" xfId="27323"/>
    <cellStyle name="Note 5 5 8" xfId="27324"/>
    <cellStyle name="Note 5 6" xfId="27325"/>
    <cellStyle name="Note 5 6 2" xfId="27326"/>
    <cellStyle name="Note 5 6 2 2" xfId="27327"/>
    <cellStyle name="Note 5 6 2 2 2" xfId="27328"/>
    <cellStyle name="Note 5 6 2 2 2 2" xfId="27329"/>
    <cellStyle name="Note 5 6 2 2 2 2 2" xfId="27330"/>
    <cellStyle name="Note 5 6 2 2 2 3" xfId="27331"/>
    <cellStyle name="Note 5 6 2 2 3" xfId="27332"/>
    <cellStyle name="Note 5 6 2 2 3 2" xfId="27333"/>
    <cellStyle name="Note 5 6 2 2 4" xfId="27334"/>
    <cellStyle name="Note 5 6 2 3" xfId="27335"/>
    <cellStyle name="Note 5 6 2 3 2" xfId="27336"/>
    <cellStyle name="Note 5 6 2 3 2 2" xfId="27337"/>
    <cellStyle name="Note 5 6 2 3 3" xfId="27338"/>
    <cellStyle name="Note 5 6 2 4" xfId="27339"/>
    <cellStyle name="Note 5 6 2 4 2" xfId="27340"/>
    <cellStyle name="Note 5 6 2 5" xfId="27341"/>
    <cellStyle name="Note 5 6 3" xfId="27342"/>
    <cellStyle name="Note 5 6 3 2" xfId="27343"/>
    <cellStyle name="Note 5 6 3 2 2" xfId="27344"/>
    <cellStyle name="Note 5 6 3 2 2 2" xfId="27345"/>
    <cellStyle name="Note 5 6 3 2 2 2 2" xfId="27346"/>
    <cellStyle name="Note 5 6 3 2 2 3" xfId="27347"/>
    <cellStyle name="Note 5 6 3 2 3" xfId="27348"/>
    <cellStyle name="Note 5 6 3 2 3 2" xfId="27349"/>
    <cellStyle name="Note 5 6 3 2 4" xfId="27350"/>
    <cellStyle name="Note 5 6 3 3" xfId="27351"/>
    <cellStyle name="Note 5 6 3 3 2" xfId="27352"/>
    <cellStyle name="Note 5 6 3 3 2 2" xfId="27353"/>
    <cellStyle name="Note 5 6 3 3 3" xfId="27354"/>
    <cellStyle name="Note 5 6 3 4" xfId="27355"/>
    <cellStyle name="Note 5 6 3 4 2" xfId="27356"/>
    <cellStyle name="Note 5 6 3 5" xfId="27357"/>
    <cellStyle name="Note 5 6 4" xfId="27358"/>
    <cellStyle name="Note 5 6 4 2" xfId="27359"/>
    <cellStyle name="Note 5 6 4 2 2" xfId="27360"/>
    <cellStyle name="Note 5 6 4 2 2 2" xfId="27361"/>
    <cellStyle name="Note 5 6 4 2 2 2 2" xfId="27362"/>
    <cellStyle name="Note 5 6 4 2 2 3" xfId="27363"/>
    <cellStyle name="Note 5 6 4 2 3" xfId="27364"/>
    <cellStyle name="Note 5 6 4 2 3 2" xfId="27365"/>
    <cellStyle name="Note 5 6 4 2 4" xfId="27366"/>
    <cellStyle name="Note 5 6 4 3" xfId="27367"/>
    <cellStyle name="Note 5 6 4 3 2" xfId="27368"/>
    <cellStyle name="Note 5 6 4 3 2 2" xfId="27369"/>
    <cellStyle name="Note 5 6 4 3 3" xfId="27370"/>
    <cellStyle name="Note 5 6 4 4" xfId="27371"/>
    <cellStyle name="Note 5 6 4 4 2" xfId="27372"/>
    <cellStyle name="Note 5 6 4 5" xfId="27373"/>
    <cellStyle name="Note 5 6 5" xfId="27374"/>
    <cellStyle name="Note 5 6 5 2" xfId="27375"/>
    <cellStyle name="Note 5 6 5 2 2" xfId="27376"/>
    <cellStyle name="Note 5 6 5 2 2 2" xfId="27377"/>
    <cellStyle name="Note 5 6 5 2 3" xfId="27378"/>
    <cellStyle name="Note 5 6 5 3" xfId="27379"/>
    <cellStyle name="Note 5 6 5 3 2" xfId="27380"/>
    <cellStyle name="Note 5 6 5 4" xfId="27381"/>
    <cellStyle name="Note 5 6 6" xfId="27382"/>
    <cellStyle name="Note 5 6 6 2" xfId="27383"/>
    <cellStyle name="Note 5 6 6 2 2" xfId="27384"/>
    <cellStyle name="Note 5 6 6 3" xfId="27385"/>
    <cellStyle name="Note 5 6 7" xfId="27386"/>
    <cellStyle name="Note 5 6 7 2" xfId="27387"/>
    <cellStyle name="Note 5 6 8" xfId="27388"/>
    <cellStyle name="Note 5 7" xfId="27389"/>
    <cellStyle name="Note 5 7 2" xfId="27390"/>
    <cellStyle name="Note 5 7 2 2" xfId="27391"/>
    <cellStyle name="Note 5 7 2 2 2" xfId="27392"/>
    <cellStyle name="Note 5 7 2 2 2 2" xfId="27393"/>
    <cellStyle name="Note 5 7 2 2 2 2 2" xfId="27394"/>
    <cellStyle name="Note 5 7 2 2 2 3" xfId="27395"/>
    <cellStyle name="Note 5 7 2 2 3" xfId="27396"/>
    <cellStyle name="Note 5 7 2 2 3 2" xfId="27397"/>
    <cellStyle name="Note 5 7 2 2 4" xfId="27398"/>
    <cellStyle name="Note 5 7 2 3" xfId="27399"/>
    <cellStyle name="Note 5 7 2 3 2" xfId="27400"/>
    <cellStyle name="Note 5 7 2 3 2 2" xfId="27401"/>
    <cellStyle name="Note 5 7 2 3 3" xfId="27402"/>
    <cellStyle name="Note 5 7 2 4" xfId="27403"/>
    <cellStyle name="Note 5 7 2 4 2" xfId="27404"/>
    <cellStyle name="Note 5 7 2 5" xfId="27405"/>
    <cellStyle name="Note 5 7 3" xfId="27406"/>
    <cellStyle name="Note 5 7 3 2" xfId="27407"/>
    <cellStyle name="Note 5 7 3 2 2" xfId="27408"/>
    <cellStyle name="Note 5 7 3 2 2 2" xfId="27409"/>
    <cellStyle name="Note 5 7 3 2 2 2 2" xfId="27410"/>
    <cellStyle name="Note 5 7 3 2 2 3" xfId="27411"/>
    <cellStyle name="Note 5 7 3 2 3" xfId="27412"/>
    <cellStyle name="Note 5 7 3 2 3 2" xfId="27413"/>
    <cellStyle name="Note 5 7 3 2 4" xfId="27414"/>
    <cellStyle name="Note 5 7 3 3" xfId="27415"/>
    <cellStyle name="Note 5 7 3 3 2" xfId="27416"/>
    <cellStyle name="Note 5 7 3 3 2 2" xfId="27417"/>
    <cellStyle name="Note 5 7 3 3 3" xfId="27418"/>
    <cellStyle name="Note 5 7 3 4" xfId="27419"/>
    <cellStyle name="Note 5 7 3 4 2" xfId="27420"/>
    <cellStyle name="Note 5 7 3 5" xfId="27421"/>
    <cellStyle name="Note 5 7 4" xfId="27422"/>
    <cellStyle name="Note 5 7 4 2" xfId="27423"/>
    <cellStyle name="Note 5 7 4 2 2" xfId="27424"/>
    <cellStyle name="Note 5 7 4 2 2 2" xfId="27425"/>
    <cellStyle name="Note 5 7 4 2 2 2 2" xfId="27426"/>
    <cellStyle name="Note 5 7 4 2 2 3" xfId="27427"/>
    <cellStyle name="Note 5 7 4 2 3" xfId="27428"/>
    <cellStyle name="Note 5 7 4 2 3 2" xfId="27429"/>
    <cellStyle name="Note 5 7 4 2 4" xfId="27430"/>
    <cellStyle name="Note 5 7 4 3" xfId="27431"/>
    <cellStyle name="Note 5 7 4 3 2" xfId="27432"/>
    <cellStyle name="Note 5 7 4 3 2 2" xfId="27433"/>
    <cellStyle name="Note 5 7 4 3 3" xfId="27434"/>
    <cellStyle name="Note 5 7 4 4" xfId="27435"/>
    <cellStyle name="Note 5 7 4 4 2" xfId="27436"/>
    <cellStyle name="Note 5 7 4 5" xfId="27437"/>
    <cellStyle name="Note 5 7 5" xfId="27438"/>
    <cellStyle name="Note 5 7 5 2" xfId="27439"/>
    <cellStyle name="Note 5 7 5 2 2" xfId="27440"/>
    <cellStyle name="Note 5 7 5 2 2 2" xfId="27441"/>
    <cellStyle name="Note 5 7 5 2 3" xfId="27442"/>
    <cellStyle name="Note 5 7 5 3" xfId="27443"/>
    <cellStyle name="Note 5 7 5 3 2" xfId="27444"/>
    <cellStyle name="Note 5 7 5 4" xfId="27445"/>
    <cellStyle name="Note 5 7 6" xfId="27446"/>
    <cellStyle name="Note 5 7 6 2" xfId="27447"/>
    <cellStyle name="Note 5 7 6 2 2" xfId="27448"/>
    <cellStyle name="Note 5 7 6 3" xfId="27449"/>
    <cellStyle name="Note 5 7 7" xfId="27450"/>
    <cellStyle name="Note 5 7 7 2" xfId="27451"/>
    <cellStyle name="Note 5 7 8" xfId="27452"/>
    <cellStyle name="Note 5 8" xfId="27453"/>
    <cellStyle name="Note 5 8 2" xfId="27454"/>
    <cellStyle name="Note 5 8 2 2" xfId="27455"/>
    <cellStyle name="Note 5 8 2 2 2" xfId="27456"/>
    <cellStyle name="Note 5 8 2 2 2 2" xfId="27457"/>
    <cellStyle name="Note 5 8 2 2 2 2 2" xfId="27458"/>
    <cellStyle name="Note 5 8 2 2 2 3" xfId="27459"/>
    <cellStyle name="Note 5 8 2 2 3" xfId="27460"/>
    <cellStyle name="Note 5 8 2 2 3 2" xfId="27461"/>
    <cellStyle name="Note 5 8 2 2 4" xfId="27462"/>
    <cellStyle name="Note 5 8 2 3" xfId="27463"/>
    <cellStyle name="Note 5 8 2 3 2" xfId="27464"/>
    <cellStyle name="Note 5 8 2 3 2 2" xfId="27465"/>
    <cellStyle name="Note 5 8 2 3 3" xfId="27466"/>
    <cellStyle name="Note 5 8 2 4" xfId="27467"/>
    <cellStyle name="Note 5 8 2 4 2" xfId="27468"/>
    <cellStyle name="Note 5 8 2 5" xfId="27469"/>
    <cellStyle name="Note 5 8 3" xfId="27470"/>
    <cellStyle name="Note 5 8 3 2" xfId="27471"/>
    <cellStyle name="Note 5 8 3 2 2" xfId="27472"/>
    <cellStyle name="Note 5 8 3 2 2 2" xfId="27473"/>
    <cellStyle name="Note 5 8 3 2 2 2 2" xfId="27474"/>
    <cellStyle name="Note 5 8 3 2 2 3" xfId="27475"/>
    <cellStyle name="Note 5 8 3 2 3" xfId="27476"/>
    <cellStyle name="Note 5 8 3 2 3 2" xfId="27477"/>
    <cellStyle name="Note 5 8 3 2 4" xfId="27478"/>
    <cellStyle name="Note 5 8 3 3" xfId="27479"/>
    <cellStyle name="Note 5 8 3 3 2" xfId="27480"/>
    <cellStyle name="Note 5 8 3 3 2 2" xfId="27481"/>
    <cellStyle name="Note 5 8 3 3 3" xfId="27482"/>
    <cellStyle name="Note 5 8 3 4" xfId="27483"/>
    <cellStyle name="Note 5 8 3 4 2" xfId="27484"/>
    <cellStyle name="Note 5 8 3 5" xfId="27485"/>
    <cellStyle name="Note 5 8 4" xfId="27486"/>
    <cellStyle name="Note 5 8 4 2" xfId="27487"/>
    <cellStyle name="Note 5 8 4 2 2" xfId="27488"/>
    <cellStyle name="Note 5 8 4 2 2 2" xfId="27489"/>
    <cellStyle name="Note 5 8 4 2 2 2 2" xfId="27490"/>
    <cellStyle name="Note 5 8 4 2 2 3" xfId="27491"/>
    <cellStyle name="Note 5 8 4 2 3" xfId="27492"/>
    <cellStyle name="Note 5 8 4 2 3 2" xfId="27493"/>
    <cellStyle name="Note 5 8 4 2 4" xfId="27494"/>
    <cellStyle name="Note 5 8 4 3" xfId="27495"/>
    <cellStyle name="Note 5 8 4 3 2" xfId="27496"/>
    <cellStyle name="Note 5 8 4 3 2 2" xfId="27497"/>
    <cellStyle name="Note 5 8 4 3 3" xfId="27498"/>
    <cellStyle name="Note 5 8 4 4" xfId="27499"/>
    <cellStyle name="Note 5 8 4 4 2" xfId="27500"/>
    <cellStyle name="Note 5 8 4 5" xfId="27501"/>
    <cellStyle name="Note 5 8 5" xfId="27502"/>
    <cellStyle name="Note 5 8 5 2" xfId="27503"/>
    <cellStyle name="Note 5 8 5 2 2" xfId="27504"/>
    <cellStyle name="Note 5 8 5 2 2 2" xfId="27505"/>
    <cellStyle name="Note 5 8 5 2 3" xfId="27506"/>
    <cellStyle name="Note 5 8 5 3" xfId="27507"/>
    <cellStyle name="Note 5 8 5 3 2" xfId="27508"/>
    <cellStyle name="Note 5 8 5 4" xfId="27509"/>
    <cellStyle name="Note 5 8 6" xfId="27510"/>
    <cellStyle name="Note 5 8 6 2" xfId="27511"/>
    <cellStyle name="Note 5 8 6 2 2" xfId="27512"/>
    <cellStyle name="Note 5 8 6 3" xfId="27513"/>
    <cellStyle name="Note 5 8 7" xfId="27514"/>
    <cellStyle name="Note 5 8 7 2" xfId="27515"/>
    <cellStyle name="Note 5 8 8" xfId="27516"/>
    <cellStyle name="Note 5 9" xfId="27517"/>
    <cellStyle name="Note 5 9 2" xfId="27518"/>
    <cellStyle name="Note 5 9 2 2" xfId="27519"/>
    <cellStyle name="Note 5 9 2 2 2" xfId="27520"/>
    <cellStyle name="Note 5 9 2 2 2 2" xfId="27521"/>
    <cellStyle name="Note 5 9 2 2 3" xfId="27522"/>
    <cellStyle name="Note 5 9 2 3" xfId="27523"/>
    <cellStyle name="Note 5 9 2 3 2" xfId="27524"/>
    <cellStyle name="Note 5 9 2 4" xfId="27525"/>
    <cellStyle name="Note 5 9 3" xfId="27526"/>
    <cellStyle name="Note 5 9 3 2" xfId="27527"/>
    <cellStyle name="Note 5 9 3 2 2" xfId="27528"/>
    <cellStyle name="Note 5 9 3 3" xfId="27529"/>
    <cellStyle name="Note 5 9 4" xfId="27530"/>
    <cellStyle name="Note 5 9 4 2" xfId="27531"/>
    <cellStyle name="Note 5 9 5" xfId="27532"/>
    <cellStyle name="Note 50" xfId="27533"/>
    <cellStyle name="Note 50 2" xfId="27534"/>
    <cellStyle name="Note 51" xfId="27535"/>
    <cellStyle name="Note 51 2" xfId="27536"/>
    <cellStyle name="Note 52" xfId="27537"/>
    <cellStyle name="Note 52 2" xfId="27538"/>
    <cellStyle name="Note 53" xfId="27539"/>
    <cellStyle name="Note 53 2" xfId="27540"/>
    <cellStyle name="Note 54" xfId="27541"/>
    <cellStyle name="Note 54 2" xfId="27542"/>
    <cellStyle name="Note 55" xfId="27543"/>
    <cellStyle name="Note 55 2" xfId="27544"/>
    <cellStyle name="Note 56" xfId="27545"/>
    <cellStyle name="Note 56 2" xfId="27546"/>
    <cellStyle name="Note 57" xfId="27547"/>
    <cellStyle name="Note 57 2" xfId="27548"/>
    <cellStyle name="Note 58" xfId="27549"/>
    <cellStyle name="Note 58 2" xfId="27550"/>
    <cellStyle name="Note 59" xfId="27551"/>
    <cellStyle name="Note 59 2" xfId="27552"/>
    <cellStyle name="Note 6" xfId="27553"/>
    <cellStyle name="Note 6 2" xfId="27554"/>
    <cellStyle name="Note 6 3" xfId="27555"/>
    <cellStyle name="Note 6 4" xfId="27556"/>
    <cellStyle name="Note 6 5" xfId="27557"/>
    <cellStyle name="Note 6 6" xfId="27558"/>
    <cellStyle name="Note 6 7" xfId="27559"/>
    <cellStyle name="Note 6 8" xfId="27560"/>
    <cellStyle name="Note 60" xfId="27561"/>
    <cellStyle name="Note 60 2" xfId="27562"/>
    <cellStyle name="Note 61" xfId="27563"/>
    <cellStyle name="Note 61 2" xfId="27564"/>
    <cellStyle name="Note 62" xfId="27565"/>
    <cellStyle name="Note 62 2" xfId="27566"/>
    <cellStyle name="Note 63" xfId="27567"/>
    <cellStyle name="Note 63 2" xfId="27568"/>
    <cellStyle name="Note 64" xfId="27569"/>
    <cellStyle name="Note 64 2" xfId="27570"/>
    <cellStyle name="Note 65" xfId="27571"/>
    <cellStyle name="Note 65 2" xfId="27572"/>
    <cellStyle name="Note 66" xfId="27573"/>
    <cellStyle name="Note 66 2" xfId="27574"/>
    <cellStyle name="Note 67" xfId="27575"/>
    <cellStyle name="Note 67 2" xfId="27576"/>
    <cellStyle name="Note 68" xfId="27577"/>
    <cellStyle name="Note 68 2" xfId="27578"/>
    <cellStyle name="Note 69" xfId="27579"/>
    <cellStyle name="Note 69 2" xfId="27580"/>
    <cellStyle name="Note 7" xfId="27581"/>
    <cellStyle name="Note 7 2" xfId="27582"/>
    <cellStyle name="Note 7 3" xfId="27583"/>
    <cellStyle name="Note 7 4" xfId="27584"/>
    <cellStyle name="Note 7 5" xfId="27585"/>
    <cellStyle name="Note 7 6" xfId="27586"/>
    <cellStyle name="Note 7 7" xfId="27587"/>
    <cellStyle name="Note 70" xfId="27588"/>
    <cellStyle name="Note 70 2" xfId="27589"/>
    <cellStyle name="Note 71" xfId="27590"/>
    <cellStyle name="Note 71 2" xfId="27591"/>
    <cellStyle name="Note 72" xfId="27592"/>
    <cellStyle name="Note 72 2" xfId="27593"/>
    <cellStyle name="Note 73" xfId="27594"/>
    <cellStyle name="Note 73 2" xfId="27595"/>
    <cellStyle name="Note 74" xfId="27596"/>
    <cellStyle name="Note 74 2" xfId="27597"/>
    <cellStyle name="Note 75" xfId="27598"/>
    <cellStyle name="Note 75 2" xfId="27599"/>
    <cellStyle name="Note 76" xfId="27600"/>
    <cellStyle name="Note 76 2" xfId="27601"/>
    <cellStyle name="Note 77" xfId="27602"/>
    <cellStyle name="Note 77 2" xfId="27603"/>
    <cellStyle name="Note 78" xfId="27604"/>
    <cellStyle name="Note 78 2" xfId="27605"/>
    <cellStyle name="Note 79" xfId="27606"/>
    <cellStyle name="Note 79 2" xfId="27607"/>
    <cellStyle name="Note 8" xfId="27608"/>
    <cellStyle name="Note 8 2" xfId="27609"/>
    <cellStyle name="Note 8 3" xfId="27610"/>
    <cellStyle name="Note 8 4" xfId="27611"/>
    <cellStyle name="Note 8 5" xfId="27612"/>
    <cellStyle name="Note 8 6" xfId="27613"/>
    <cellStyle name="Note 80" xfId="27614"/>
    <cellStyle name="Note 80 2" xfId="27615"/>
    <cellStyle name="Note 81" xfId="27616"/>
    <cellStyle name="Note 81 2" xfId="27617"/>
    <cellStyle name="Note 82" xfId="27618"/>
    <cellStyle name="Note 82 2" xfId="27619"/>
    <cellStyle name="Note 83" xfId="27620"/>
    <cellStyle name="Note 83 2" xfId="27621"/>
    <cellStyle name="Note 84" xfId="27622"/>
    <cellStyle name="Note 84 2" xfId="27623"/>
    <cellStyle name="Note 85" xfId="27624"/>
    <cellStyle name="Note 85 2" xfId="27625"/>
    <cellStyle name="Note 86" xfId="27626"/>
    <cellStyle name="Note 86 2" xfId="27627"/>
    <cellStyle name="Note 87" xfId="27628"/>
    <cellStyle name="Note 87 2" xfId="27629"/>
    <cellStyle name="Note 88" xfId="27630"/>
    <cellStyle name="Note 88 2" xfId="27631"/>
    <cellStyle name="Note 89" xfId="27632"/>
    <cellStyle name="Note 89 2" xfId="27633"/>
    <cellStyle name="Note 9" xfId="27634"/>
    <cellStyle name="Note 9 2" xfId="27635"/>
    <cellStyle name="Note 9 3" xfId="27636"/>
    <cellStyle name="Note 9 4" xfId="27637"/>
    <cellStyle name="Note 90" xfId="27638"/>
    <cellStyle name="Note 90 2" xfId="27639"/>
    <cellStyle name="Note 91" xfId="27640"/>
    <cellStyle name="Note 91 2" xfId="27641"/>
    <cellStyle name="Note 92" xfId="27642"/>
    <cellStyle name="Note 92 2" xfId="31881"/>
    <cellStyle name="Note 93" xfId="27643"/>
    <cellStyle name="Note 94" xfId="27644"/>
    <cellStyle name="Note 95" xfId="27645"/>
    <cellStyle name="Note 96" xfId="27646"/>
    <cellStyle name="Note 97" xfId="27647"/>
    <cellStyle name="Note 98" xfId="27648"/>
    <cellStyle name="Note 99" xfId="27649"/>
    <cellStyle name="Notes#Total" xfId="27650"/>
    <cellStyle name="nplosion" xfId="27651"/>
    <cellStyle name="nplosion 2" xfId="27652"/>
    <cellStyle name="nplosion 2 2" xfId="27653"/>
    <cellStyle name="nplosion 3" xfId="27654"/>
    <cellStyle name="nplosion 4" xfId="27655"/>
    <cellStyle name="nplosion_CED Consolidated Incstmt" xfId="27656"/>
    <cellStyle name="NPPESalesPct" xfId="27657"/>
    <cellStyle name="Nuevo" xfId="27658"/>
    <cellStyle name="Num0Un" xfId="27659"/>
    <cellStyle name="Num1" xfId="27660"/>
    <cellStyle name="Num1Blue" xfId="27661"/>
    <cellStyle name="Num2" xfId="27662"/>
    <cellStyle name="Num2Un" xfId="27663"/>
    <cellStyle name="Number" xfId="27664"/>
    <cellStyle name="numbers $ (no lines)" xfId="27665"/>
    <cellStyle name="numbers $ double line" xfId="27666"/>
    <cellStyle name="numbers only" xfId="27667"/>
    <cellStyle name="numbers single line" xfId="27668"/>
    <cellStyle name="nvision" xfId="27669"/>
    <cellStyle name="nvision 2" xfId="27670"/>
    <cellStyle name="nvision 3" xfId="27671"/>
    <cellStyle name="nvision 4" xfId="27672"/>
    <cellStyle name="NWI%S" xfId="27673"/>
    <cellStyle name="o - Style1" xfId="27674"/>
    <cellStyle name="OCR12" xfId="27675"/>
    <cellStyle name="OCR12 2" xfId="27676"/>
    <cellStyle name="Œ…‹???‚è [0.00]_Sheet1" xfId="27677"/>
    <cellStyle name="Œ…‹???‚è_Sheet1" xfId="27678"/>
    <cellStyle name="Œ…‹æØ‚è [0.00]_!!!GO" xfId="27679"/>
    <cellStyle name="Œ…‹æØ‚è_!!!GO" xfId="27680"/>
    <cellStyle name="Other" xfId="27681"/>
    <cellStyle name="Other light table shading" xfId="27682"/>
    <cellStyle name="OtherSheet" xfId="27683"/>
    <cellStyle name="OtherSheet 2" xfId="27684"/>
    <cellStyle name="OtherSheet 3" xfId="27685"/>
    <cellStyle name="OtherSheet_Book1" xfId="27686"/>
    <cellStyle name="OthSh" xfId="27687"/>
    <cellStyle name="OthSh 2" xfId="27688"/>
    <cellStyle name="OthSh 2 2" xfId="27689"/>
    <cellStyle name="OthSh_BS_June Proj" xfId="27690"/>
    <cellStyle name="Outlined" xfId="27691"/>
    <cellStyle name="Output 10" xfId="27692"/>
    <cellStyle name="Output 10 2" xfId="27693"/>
    <cellStyle name="Output 10 3" xfId="27694"/>
    <cellStyle name="Output 10 4" xfId="27695"/>
    <cellStyle name="Output 11" xfId="27696"/>
    <cellStyle name="Output 11 2" xfId="27697"/>
    <cellStyle name="Output 11 3" xfId="27698"/>
    <cellStyle name="Output 11 4" xfId="27699"/>
    <cellStyle name="Output 12" xfId="27700"/>
    <cellStyle name="Output 12 2" xfId="27701"/>
    <cellStyle name="Output 12 3" xfId="27702"/>
    <cellStyle name="Output 12 4" xfId="27703"/>
    <cellStyle name="Output 13" xfId="27704"/>
    <cellStyle name="Output 14" xfId="27705"/>
    <cellStyle name="Output 15" xfId="27706"/>
    <cellStyle name="Output 16" xfId="27707"/>
    <cellStyle name="Output 17" xfId="27708"/>
    <cellStyle name="Output 18" xfId="27709"/>
    <cellStyle name="Output 19" xfId="27710"/>
    <cellStyle name="Output 2" xfId="27711"/>
    <cellStyle name="Output 2 10" xfId="27712"/>
    <cellStyle name="Output 2 10 2" xfId="27713"/>
    <cellStyle name="Output 2 11" xfId="27714"/>
    <cellStyle name="Output 2 11 2" xfId="27715"/>
    <cellStyle name="Output 2 12" xfId="27716"/>
    <cellStyle name="Output 2 12 2" xfId="27717"/>
    <cellStyle name="Output 2 13" xfId="27718"/>
    <cellStyle name="Output 2 13 2" xfId="27719"/>
    <cellStyle name="Output 2 14" xfId="27720"/>
    <cellStyle name="Output 2 15" xfId="27721"/>
    <cellStyle name="Output 2 2" xfId="27722"/>
    <cellStyle name="Output 2 2 2" xfId="27723"/>
    <cellStyle name="Output 2 3" xfId="27724"/>
    <cellStyle name="Output 2 3 2" xfId="27725"/>
    <cellStyle name="Output 2 3 2 2" xfId="27726"/>
    <cellStyle name="Output 2 3 3" xfId="27727"/>
    <cellStyle name="Output 2 3 3 2" xfId="27728"/>
    <cellStyle name="Output 2 3 4" xfId="27729"/>
    <cellStyle name="Output 2 3 4 2" xfId="27730"/>
    <cellStyle name="Output 2 3 5" xfId="27731"/>
    <cellStyle name="Output 2 3 5 2" xfId="27732"/>
    <cellStyle name="Output 2 3 6" xfId="27733"/>
    <cellStyle name="Output 2 3 6 2" xfId="27734"/>
    <cellStyle name="Output 2 3 7" xfId="27735"/>
    <cellStyle name="Output 2 3 7 2" xfId="27736"/>
    <cellStyle name="Output 2 3 8" xfId="27737"/>
    <cellStyle name="Output 2 3 8 2" xfId="27738"/>
    <cellStyle name="Output 2 3 9" xfId="27739"/>
    <cellStyle name="Output 2 4" xfId="27740"/>
    <cellStyle name="Output 2 4 2" xfId="27741"/>
    <cellStyle name="Output 2 4 2 2" xfId="27742"/>
    <cellStyle name="Output 2 4 3" xfId="27743"/>
    <cellStyle name="Output 2 4 3 2" xfId="27744"/>
    <cellStyle name="Output 2 4 4" xfId="27745"/>
    <cellStyle name="Output 2 4 4 2" xfId="27746"/>
    <cellStyle name="Output 2 4 5" xfId="27747"/>
    <cellStyle name="Output 2 4 5 2" xfId="27748"/>
    <cellStyle name="Output 2 4 6" xfId="27749"/>
    <cellStyle name="Output 2 4 6 2" xfId="27750"/>
    <cellStyle name="Output 2 4 7" xfId="27751"/>
    <cellStyle name="Output 2 4 7 2" xfId="27752"/>
    <cellStyle name="Output 2 4 8" xfId="27753"/>
    <cellStyle name="Output 2 4 8 2" xfId="27754"/>
    <cellStyle name="Output 2 4 9" xfId="27755"/>
    <cellStyle name="Output 2 5" xfId="27756"/>
    <cellStyle name="Output 2 5 2" xfId="27757"/>
    <cellStyle name="Output 2 5 2 2" xfId="27758"/>
    <cellStyle name="Output 2 5 3" xfId="27759"/>
    <cellStyle name="Output 2 5 3 2" xfId="27760"/>
    <cellStyle name="Output 2 5 4" xfId="27761"/>
    <cellStyle name="Output 2 5 4 2" xfId="27762"/>
    <cellStyle name="Output 2 5 5" xfId="27763"/>
    <cellStyle name="Output 2 5 5 2" xfId="27764"/>
    <cellStyle name="Output 2 5 6" xfId="27765"/>
    <cellStyle name="Output 2 5 6 2" xfId="27766"/>
    <cellStyle name="Output 2 5 7" xfId="27767"/>
    <cellStyle name="Output 2 5 7 2" xfId="27768"/>
    <cellStyle name="Output 2 5 8" xfId="27769"/>
    <cellStyle name="Output 2 5 8 2" xfId="27770"/>
    <cellStyle name="Output 2 5 9" xfId="27771"/>
    <cellStyle name="Output 2 6" xfId="27772"/>
    <cellStyle name="Output 2 6 2" xfId="27773"/>
    <cellStyle name="Output 2 7" xfId="27774"/>
    <cellStyle name="Output 2 7 2" xfId="27775"/>
    <cellStyle name="Output 2 8" xfId="27776"/>
    <cellStyle name="Output 2 8 2" xfId="27777"/>
    <cellStyle name="Output 2 9" xfId="27778"/>
    <cellStyle name="Output 2 9 2" xfId="27779"/>
    <cellStyle name="Output 2_CED 2011 Version 6 Reports" xfId="27780"/>
    <cellStyle name="Output 20" xfId="27781"/>
    <cellStyle name="Output 3" xfId="27782"/>
    <cellStyle name="Output 3 10" xfId="27783"/>
    <cellStyle name="Output 3 10 2" xfId="27784"/>
    <cellStyle name="Output 3 11" xfId="27785"/>
    <cellStyle name="Output 3 11 2" xfId="27786"/>
    <cellStyle name="Output 3 12" xfId="27787"/>
    <cellStyle name="Output 3 12 2" xfId="27788"/>
    <cellStyle name="Output 3 13" xfId="27789"/>
    <cellStyle name="Output 3 13 2" xfId="27790"/>
    <cellStyle name="Output 3 14" xfId="27791"/>
    <cellStyle name="Output 3 15" xfId="27792"/>
    <cellStyle name="Output 3 2" xfId="27793"/>
    <cellStyle name="Output 3 2 2" xfId="27794"/>
    <cellStyle name="Output 3 3" xfId="27795"/>
    <cellStyle name="Output 3 3 2" xfId="27796"/>
    <cellStyle name="Output 3 3 2 2" xfId="27797"/>
    <cellStyle name="Output 3 3 3" xfId="27798"/>
    <cellStyle name="Output 3 3 3 2" xfId="27799"/>
    <cellStyle name="Output 3 3 4" xfId="27800"/>
    <cellStyle name="Output 3 3 4 2" xfId="27801"/>
    <cellStyle name="Output 3 3 5" xfId="27802"/>
    <cellStyle name="Output 3 3 5 2" xfId="27803"/>
    <cellStyle name="Output 3 3 6" xfId="27804"/>
    <cellStyle name="Output 3 3 6 2" xfId="27805"/>
    <cellStyle name="Output 3 3 7" xfId="27806"/>
    <cellStyle name="Output 3 3 7 2" xfId="27807"/>
    <cellStyle name="Output 3 3 8" xfId="27808"/>
    <cellStyle name="Output 3 3 8 2" xfId="27809"/>
    <cellStyle name="Output 3 3 9" xfId="27810"/>
    <cellStyle name="Output 3 4" xfId="27811"/>
    <cellStyle name="Output 3 4 2" xfId="27812"/>
    <cellStyle name="Output 3 4 2 2" xfId="27813"/>
    <cellStyle name="Output 3 4 3" xfId="27814"/>
    <cellStyle name="Output 3 4 3 2" xfId="27815"/>
    <cellStyle name="Output 3 4 4" xfId="27816"/>
    <cellStyle name="Output 3 4 4 2" xfId="27817"/>
    <cellStyle name="Output 3 4 5" xfId="27818"/>
    <cellStyle name="Output 3 4 5 2" xfId="27819"/>
    <cellStyle name="Output 3 4 6" xfId="27820"/>
    <cellStyle name="Output 3 4 6 2" xfId="27821"/>
    <cellStyle name="Output 3 4 7" xfId="27822"/>
    <cellStyle name="Output 3 4 7 2" xfId="27823"/>
    <cellStyle name="Output 3 4 8" xfId="27824"/>
    <cellStyle name="Output 3 4 8 2" xfId="27825"/>
    <cellStyle name="Output 3 4 9" xfId="27826"/>
    <cellStyle name="Output 3 5" xfId="27827"/>
    <cellStyle name="Output 3 5 2" xfId="27828"/>
    <cellStyle name="Output 3 5 2 2" xfId="27829"/>
    <cellStyle name="Output 3 5 3" xfId="27830"/>
    <cellStyle name="Output 3 5 3 2" xfId="27831"/>
    <cellStyle name="Output 3 5 4" xfId="27832"/>
    <cellStyle name="Output 3 5 4 2" xfId="27833"/>
    <cellStyle name="Output 3 5 5" xfId="27834"/>
    <cellStyle name="Output 3 5 5 2" xfId="27835"/>
    <cellStyle name="Output 3 5 6" xfId="27836"/>
    <cellStyle name="Output 3 5 6 2" xfId="27837"/>
    <cellStyle name="Output 3 5 7" xfId="27838"/>
    <cellStyle name="Output 3 5 7 2" xfId="27839"/>
    <cellStyle name="Output 3 5 8" xfId="27840"/>
    <cellStyle name="Output 3 5 8 2" xfId="27841"/>
    <cellStyle name="Output 3 5 9" xfId="27842"/>
    <cellStyle name="Output 3 6" xfId="27843"/>
    <cellStyle name="Output 3 6 2" xfId="27844"/>
    <cellStyle name="Output 3 7" xfId="27845"/>
    <cellStyle name="Output 3 7 2" xfId="27846"/>
    <cellStyle name="Output 3 8" xfId="27847"/>
    <cellStyle name="Output 3 8 2" xfId="27848"/>
    <cellStyle name="Output 3 9" xfId="27849"/>
    <cellStyle name="Output 3 9 2" xfId="27850"/>
    <cellStyle name="Output 4" xfId="27851"/>
    <cellStyle name="Output 4 2" xfId="27852"/>
    <cellStyle name="Output 4 2 2" xfId="27853"/>
    <cellStyle name="Output 4 3" xfId="27854"/>
    <cellStyle name="Output 4 3 2" xfId="27855"/>
    <cellStyle name="Output 4 4" xfId="27856"/>
    <cellStyle name="Output 4 4 2" xfId="27857"/>
    <cellStyle name="Output 4 5" xfId="27858"/>
    <cellStyle name="Output 4 5 2" xfId="27859"/>
    <cellStyle name="Output 4 6" xfId="27860"/>
    <cellStyle name="Output 5" xfId="27861"/>
    <cellStyle name="Output 5 2" xfId="27862"/>
    <cellStyle name="Output 5 3" xfId="27863"/>
    <cellStyle name="Output 5 4" xfId="27864"/>
    <cellStyle name="Output 6" xfId="27865"/>
    <cellStyle name="Output 6 2" xfId="27866"/>
    <cellStyle name="Output 6 3" xfId="27867"/>
    <cellStyle name="Output 6 4" xfId="27868"/>
    <cellStyle name="Output 7" xfId="27869"/>
    <cellStyle name="Output 7 2" xfId="27870"/>
    <cellStyle name="Output 7 3" xfId="27871"/>
    <cellStyle name="Output 7 4" xfId="27872"/>
    <cellStyle name="Output 8" xfId="27873"/>
    <cellStyle name="Output 8 2" xfId="27874"/>
    <cellStyle name="Output 8 3" xfId="27875"/>
    <cellStyle name="Output 8 4" xfId="27876"/>
    <cellStyle name="Output 9" xfId="27877"/>
    <cellStyle name="Output 9 2" xfId="27878"/>
    <cellStyle name="Output 9 3" xfId="27879"/>
    <cellStyle name="Output 9 4" xfId="27880"/>
    <cellStyle name="Output Amounts" xfId="27881"/>
    <cellStyle name="Output Amounts 10" xfId="27882"/>
    <cellStyle name="Output Amounts 10 10" xfId="27883"/>
    <cellStyle name="Output Amounts 10 11" xfId="27884"/>
    <cellStyle name="Output Amounts 10 12" xfId="27885"/>
    <cellStyle name="Output Amounts 10 13" xfId="27886"/>
    <cellStyle name="Output Amounts 10 14" xfId="27887"/>
    <cellStyle name="Output Amounts 10 15" xfId="27888"/>
    <cellStyle name="Output Amounts 10 16" xfId="27889"/>
    <cellStyle name="Output Amounts 10 17" xfId="27890"/>
    <cellStyle name="Output Amounts 10 18" xfId="27891"/>
    <cellStyle name="Output Amounts 10 19" xfId="27892"/>
    <cellStyle name="Output Amounts 10 2" xfId="27893"/>
    <cellStyle name="Output Amounts 10 2 10" xfId="27894"/>
    <cellStyle name="Output Amounts 10 2 10 2" xfId="27895"/>
    <cellStyle name="Output Amounts 10 2 11" xfId="27896"/>
    <cellStyle name="Output Amounts 10 2 2" xfId="27897"/>
    <cellStyle name="Output Amounts 10 2 3" xfId="27898"/>
    <cellStyle name="Output Amounts 10 2 4" xfId="27899"/>
    <cellStyle name="Output Amounts 10 2 4 2" xfId="27900"/>
    <cellStyle name="Output Amounts 10 2 5" xfId="27901"/>
    <cellStyle name="Output Amounts 10 2 5 2" xfId="27902"/>
    <cellStyle name="Output Amounts 10 2 6" xfId="27903"/>
    <cellStyle name="Output Amounts 10 2 6 2" xfId="27904"/>
    <cellStyle name="Output Amounts 10 2 7" xfId="27905"/>
    <cellStyle name="Output Amounts 10 2 7 2" xfId="27906"/>
    <cellStyle name="Output Amounts 10 2 8" xfId="27907"/>
    <cellStyle name="Output Amounts 10 2 8 2" xfId="27908"/>
    <cellStyle name="Output Amounts 10 2 9" xfId="27909"/>
    <cellStyle name="Output Amounts 10 2 9 2" xfId="27910"/>
    <cellStyle name="Output Amounts 10 20" xfId="27911"/>
    <cellStyle name="Output Amounts 10 21" xfId="27912"/>
    <cellStyle name="Output Amounts 10 22" xfId="27913"/>
    <cellStyle name="Output Amounts 10 23" xfId="27914"/>
    <cellStyle name="Output Amounts 10 24" xfId="27915"/>
    <cellStyle name="Output Amounts 10 25" xfId="27916"/>
    <cellStyle name="Output Amounts 10 26" xfId="27917"/>
    <cellStyle name="Output Amounts 10 27" xfId="27918"/>
    <cellStyle name="Output Amounts 10 28" xfId="27919"/>
    <cellStyle name="Output Amounts 10 29" xfId="27920"/>
    <cellStyle name="Output Amounts 10 3" xfId="27921"/>
    <cellStyle name="Output Amounts 10 3 2" xfId="27922"/>
    <cellStyle name="Output Amounts 10 3 3" xfId="27923"/>
    <cellStyle name="Output Amounts 10 30" xfId="27924"/>
    <cellStyle name="Output Amounts 10 31" xfId="27925"/>
    <cellStyle name="Output Amounts 10 32" xfId="27926"/>
    <cellStyle name="Output Amounts 10 33" xfId="27927"/>
    <cellStyle name="Output Amounts 10 34" xfId="27928"/>
    <cellStyle name="Output Amounts 10 35" xfId="27929"/>
    <cellStyle name="Output Amounts 10 36" xfId="27930"/>
    <cellStyle name="Output Amounts 10 37" xfId="27931"/>
    <cellStyle name="Output Amounts 10 38" xfId="27932"/>
    <cellStyle name="Output Amounts 10 4" xfId="27933"/>
    <cellStyle name="Output Amounts 10 4 2" xfId="27934"/>
    <cellStyle name="Output Amounts 10 4 3" xfId="27935"/>
    <cellStyle name="Output Amounts 10 5" xfId="27936"/>
    <cellStyle name="Output Amounts 10 5 2" xfId="27937"/>
    <cellStyle name="Output Amounts 10 5 3" xfId="27938"/>
    <cellStyle name="Output Amounts 10 6" xfId="27939"/>
    <cellStyle name="Output Amounts 10 6 2" xfId="27940"/>
    <cellStyle name="Output Amounts 10 6 3" xfId="27941"/>
    <cellStyle name="Output Amounts 10 7" xfId="27942"/>
    <cellStyle name="Output Amounts 10 7 2" xfId="27943"/>
    <cellStyle name="Output Amounts 10 7 3" xfId="27944"/>
    <cellStyle name="Output Amounts 10 8" xfId="27945"/>
    <cellStyle name="Output Amounts 10 8 2" xfId="27946"/>
    <cellStyle name="Output Amounts 10 8 3" xfId="27947"/>
    <cellStyle name="Output Amounts 10 9" xfId="27948"/>
    <cellStyle name="Output Amounts 11" xfId="27949"/>
    <cellStyle name="Output Amounts 11 2" xfId="27950"/>
    <cellStyle name="Output Amounts 11 2 2" xfId="27951"/>
    <cellStyle name="Output Amounts 11 2 3" xfId="27952"/>
    <cellStyle name="Output Amounts 11 3" xfId="27953"/>
    <cellStyle name="Output Amounts 12" xfId="27954"/>
    <cellStyle name="Output Amounts 12 2" xfId="27955"/>
    <cellStyle name="Output Amounts 12 2 2" xfId="27956"/>
    <cellStyle name="Output Amounts 12 2 3" xfId="27957"/>
    <cellStyle name="Output Amounts 12 3" xfId="27958"/>
    <cellStyle name="Output Amounts 13" xfId="27959"/>
    <cellStyle name="Output Amounts 13 10" xfId="27960"/>
    <cellStyle name="Output Amounts 13 2" xfId="27961"/>
    <cellStyle name="Output Amounts 13 3" xfId="27962"/>
    <cellStyle name="Output Amounts 13 4" xfId="27963"/>
    <cellStyle name="Output Amounts 13 5" xfId="27964"/>
    <cellStyle name="Output Amounts 13 6" xfId="27965"/>
    <cellStyle name="Output Amounts 13 7" xfId="27966"/>
    <cellStyle name="Output Amounts 13 8" xfId="27967"/>
    <cellStyle name="Output Amounts 13 9" xfId="27968"/>
    <cellStyle name="Output Amounts 14" xfId="27969"/>
    <cellStyle name="Output Amounts 14 10" xfId="27970"/>
    <cellStyle name="Output Amounts 14 2" xfId="27971"/>
    <cellStyle name="Output Amounts 14 3" xfId="27972"/>
    <cellStyle name="Output Amounts 14 4" xfId="27973"/>
    <cellStyle name="Output Amounts 14 5" xfId="27974"/>
    <cellStyle name="Output Amounts 14 6" xfId="27975"/>
    <cellStyle name="Output Amounts 14 7" xfId="27976"/>
    <cellStyle name="Output Amounts 14 8" xfId="27977"/>
    <cellStyle name="Output Amounts 14 9" xfId="27978"/>
    <cellStyle name="Output Amounts 15" xfId="27979"/>
    <cellStyle name="Output Amounts 15 2" xfId="27980"/>
    <cellStyle name="Output Amounts 15 3" xfId="27981"/>
    <cellStyle name="Output Amounts 16" xfId="27982"/>
    <cellStyle name="Output Amounts 17" xfId="27983"/>
    <cellStyle name="Output Amounts 18" xfId="27984"/>
    <cellStyle name="Output Amounts 19" xfId="27985"/>
    <cellStyle name="Output Amounts 2" xfId="27986"/>
    <cellStyle name="Output Amounts 2 2" xfId="27987"/>
    <cellStyle name="Output Amounts 2 2 10" xfId="27988"/>
    <cellStyle name="Output Amounts 2 2 2" xfId="27989"/>
    <cellStyle name="Output Amounts 2 2 3" xfId="27990"/>
    <cellStyle name="Output Amounts 2 2 4" xfId="27991"/>
    <cellStyle name="Output Amounts 2 2 5" xfId="27992"/>
    <cellStyle name="Output Amounts 2 2 6" xfId="27993"/>
    <cellStyle name="Output Amounts 2 2 7" xfId="27994"/>
    <cellStyle name="Output Amounts 2 2 8" xfId="27995"/>
    <cellStyle name="Output Amounts 2 2 9" xfId="27996"/>
    <cellStyle name="Output Amounts 2 3" xfId="27997"/>
    <cellStyle name="Output Amounts 2 3 10" xfId="27998"/>
    <cellStyle name="Output Amounts 2 3 2" xfId="27999"/>
    <cellStyle name="Output Amounts 2 3 3" xfId="28000"/>
    <cellStyle name="Output Amounts 2 3 4" xfId="28001"/>
    <cellStyle name="Output Amounts 2 3 5" xfId="28002"/>
    <cellStyle name="Output Amounts 2 3 6" xfId="28003"/>
    <cellStyle name="Output Amounts 2 3 7" xfId="28004"/>
    <cellStyle name="Output Amounts 2 3 8" xfId="28005"/>
    <cellStyle name="Output Amounts 2 3 9" xfId="28006"/>
    <cellStyle name="Output Amounts 2 4" xfId="28007"/>
    <cellStyle name="Output Amounts 2 4 10" xfId="28008"/>
    <cellStyle name="Output Amounts 2 4 2" xfId="28009"/>
    <cellStyle name="Output Amounts 2 4 3" xfId="28010"/>
    <cellStyle name="Output Amounts 2 4 4" xfId="28011"/>
    <cellStyle name="Output Amounts 2 4 5" xfId="28012"/>
    <cellStyle name="Output Amounts 2 4 6" xfId="28013"/>
    <cellStyle name="Output Amounts 2 4 7" xfId="28014"/>
    <cellStyle name="Output Amounts 2 4 8" xfId="28015"/>
    <cellStyle name="Output Amounts 2 4 9" xfId="28016"/>
    <cellStyle name="Output Amounts 2 5" xfId="28017"/>
    <cellStyle name="Output Amounts 2 6" xfId="28018"/>
    <cellStyle name="Output Amounts 2 6 2" xfId="28019"/>
    <cellStyle name="Output Amounts 2 6 3" xfId="28020"/>
    <cellStyle name="Output Amounts 2 7" xfId="28021"/>
    <cellStyle name="Output Amounts 20" xfId="28022"/>
    <cellStyle name="Output Amounts 21" xfId="28023"/>
    <cellStyle name="Output Amounts 22" xfId="28024"/>
    <cellStyle name="Output Amounts 3" xfId="28025"/>
    <cellStyle name="Output Amounts 3 2" xfId="28026"/>
    <cellStyle name="Output Amounts 3 2 10" xfId="28027"/>
    <cellStyle name="Output Amounts 3 2 2" xfId="28028"/>
    <cellStyle name="Output Amounts 3 2 3" xfId="28029"/>
    <cellStyle name="Output Amounts 3 2 4" xfId="28030"/>
    <cellStyle name="Output Amounts 3 2 5" xfId="28031"/>
    <cellStyle name="Output Amounts 3 2 6" xfId="28032"/>
    <cellStyle name="Output Amounts 3 2 7" xfId="28033"/>
    <cellStyle name="Output Amounts 3 2 8" xfId="28034"/>
    <cellStyle name="Output Amounts 3 2 9" xfId="28035"/>
    <cellStyle name="Output Amounts 3 3" xfId="28036"/>
    <cellStyle name="Output Amounts 3 3 10" xfId="28037"/>
    <cellStyle name="Output Amounts 3 3 2" xfId="28038"/>
    <cellStyle name="Output Amounts 3 3 3" xfId="28039"/>
    <cellStyle name="Output Amounts 3 3 4" xfId="28040"/>
    <cellStyle name="Output Amounts 3 3 5" xfId="28041"/>
    <cellStyle name="Output Amounts 3 3 6" xfId="28042"/>
    <cellStyle name="Output Amounts 3 3 7" xfId="28043"/>
    <cellStyle name="Output Amounts 3 3 8" xfId="28044"/>
    <cellStyle name="Output Amounts 3 3 9" xfId="28045"/>
    <cellStyle name="Output Amounts 3 4" xfId="28046"/>
    <cellStyle name="Output Amounts 3 4 10" xfId="28047"/>
    <cellStyle name="Output Amounts 3 4 2" xfId="28048"/>
    <cellStyle name="Output Amounts 3 4 3" xfId="28049"/>
    <cellStyle name="Output Amounts 3 4 4" xfId="28050"/>
    <cellStyle name="Output Amounts 3 4 5" xfId="28051"/>
    <cellStyle name="Output Amounts 3 4 6" xfId="28052"/>
    <cellStyle name="Output Amounts 3 4 7" xfId="28053"/>
    <cellStyle name="Output Amounts 3 4 8" xfId="28054"/>
    <cellStyle name="Output Amounts 3 4 9" xfId="28055"/>
    <cellStyle name="Output Amounts 3 5" xfId="28056"/>
    <cellStyle name="Output Amounts 3 6" xfId="28057"/>
    <cellStyle name="Output Amounts 3 6 2" xfId="28058"/>
    <cellStyle name="Output Amounts 3 6 3" xfId="28059"/>
    <cellStyle name="Output Amounts 3 7" xfId="28060"/>
    <cellStyle name="Output Amounts 4" xfId="28061"/>
    <cellStyle name="Output Amounts 4 10" xfId="28062"/>
    <cellStyle name="Output Amounts 4 10 2" xfId="28063"/>
    <cellStyle name="Output Amounts 4 10 3" xfId="28064"/>
    <cellStyle name="Output Amounts 4 11" xfId="28065"/>
    <cellStyle name="Output Amounts 4 11 2" xfId="28066"/>
    <cellStyle name="Output Amounts 4 11 3" xfId="28067"/>
    <cellStyle name="Output Amounts 4 12" xfId="28068"/>
    <cellStyle name="Output Amounts 4 13" xfId="28069"/>
    <cellStyle name="Output Amounts 4 14" xfId="28070"/>
    <cellStyle name="Output Amounts 4 15" xfId="28071"/>
    <cellStyle name="Output Amounts 4 16" xfId="28072"/>
    <cellStyle name="Output Amounts 4 17" xfId="28073"/>
    <cellStyle name="Output Amounts 4 18" xfId="28074"/>
    <cellStyle name="Output Amounts 4 19" xfId="28075"/>
    <cellStyle name="Output Amounts 4 2" xfId="28076"/>
    <cellStyle name="Output Amounts 4 2 10" xfId="28077"/>
    <cellStyle name="Output Amounts 4 2 11" xfId="28078"/>
    <cellStyle name="Output Amounts 4 2 12" xfId="28079"/>
    <cellStyle name="Output Amounts 4 2 13" xfId="28080"/>
    <cellStyle name="Output Amounts 4 2 14" xfId="28081"/>
    <cellStyle name="Output Amounts 4 2 15" xfId="28082"/>
    <cellStyle name="Output Amounts 4 2 16" xfId="28083"/>
    <cellStyle name="Output Amounts 4 2 17" xfId="28084"/>
    <cellStyle name="Output Amounts 4 2 18" xfId="28085"/>
    <cellStyle name="Output Amounts 4 2 19" xfId="28086"/>
    <cellStyle name="Output Amounts 4 2 2" xfId="28087"/>
    <cellStyle name="Output Amounts 4 2 20" xfId="28088"/>
    <cellStyle name="Output Amounts 4 2 21" xfId="28089"/>
    <cellStyle name="Output Amounts 4 2 22" xfId="28090"/>
    <cellStyle name="Output Amounts 4 2 23" xfId="28091"/>
    <cellStyle name="Output Amounts 4 2 24" xfId="28092"/>
    <cellStyle name="Output Amounts 4 2 25" xfId="28093"/>
    <cellStyle name="Output Amounts 4 2 26" xfId="28094"/>
    <cellStyle name="Output Amounts 4 2 27" xfId="28095"/>
    <cellStyle name="Output Amounts 4 2 28" xfId="28096"/>
    <cellStyle name="Output Amounts 4 2 29" xfId="28097"/>
    <cellStyle name="Output Amounts 4 2 3" xfId="28098"/>
    <cellStyle name="Output Amounts 4 2 30" xfId="28099"/>
    <cellStyle name="Output Amounts 4 2 30 2" xfId="28100"/>
    <cellStyle name="Output Amounts 4 2 31" xfId="28101"/>
    <cellStyle name="Output Amounts 4 2 31 2" xfId="28102"/>
    <cellStyle name="Output Amounts 4 2 32" xfId="28103"/>
    <cellStyle name="Output Amounts 4 2 32 2" xfId="28104"/>
    <cellStyle name="Output Amounts 4 2 33" xfId="28105"/>
    <cellStyle name="Output Amounts 4 2 33 2" xfId="28106"/>
    <cellStyle name="Output Amounts 4 2 34" xfId="28107"/>
    <cellStyle name="Output Amounts 4 2 34 2" xfId="28108"/>
    <cellStyle name="Output Amounts 4 2 35" xfId="28109"/>
    <cellStyle name="Output Amounts 4 2 35 2" xfId="28110"/>
    <cellStyle name="Output Amounts 4 2 36" xfId="28111"/>
    <cellStyle name="Output Amounts 4 2 36 2" xfId="28112"/>
    <cellStyle name="Output Amounts 4 2 37" xfId="28113"/>
    <cellStyle name="Output Amounts 4 2 4" xfId="28114"/>
    <cellStyle name="Output Amounts 4 2 5" xfId="28115"/>
    <cellStyle name="Output Amounts 4 2 6" xfId="28116"/>
    <cellStyle name="Output Amounts 4 2 7" xfId="28117"/>
    <cellStyle name="Output Amounts 4 2 8" xfId="28118"/>
    <cellStyle name="Output Amounts 4 2 9" xfId="28119"/>
    <cellStyle name="Output Amounts 4 20" xfId="28120"/>
    <cellStyle name="Output Amounts 4 21" xfId="28121"/>
    <cellStyle name="Output Amounts 4 22" xfId="28122"/>
    <cellStyle name="Output Amounts 4 23" xfId="28123"/>
    <cellStyle name="Output Amounts 4 24" xfId="28124"/>
    <cellStyle name="Output Amounts 4 25" xfId="28125"/>
    <cellStyle name="Output Amounts 4 26" xfId="28126"/>
    <cellStyle name="Output Amounts 4 27" xfId="28127"/>
    <cellStyle name="Output Amounts 4 28" xfId="28128"/>
    <cellStyle name="Output Amounts 4 29" xfId="28129"/>
    <cellStyle name="Output Amounts 4 3" xfId="28130"/>
    <cellStyle name="Output Amounts 4 30" xfId="28131"/>
    <cellStyle name="Output Amounts 4 31" xfId="28132"/>
    <cellStyle name="Output Amounts 4 32" xfId="28133"/>
    <cellStyle name="Output Amounts 4 33" xfId="28134"/>
    <cellStyle name="Output Amounts 4 34" xfId="28135"/>
    <cellStyle name="Output Amounts 4 35" xfId="28136"/>
    <cellStyle name="Output Amounts 4 36" xfId="28137"/>
    <cellStyle name="Output Amounts 4 37" xfId="28138"/>
    <cellStyle name="Output Amounts 4 38" xfId="28139"/>
    <cellStyle name="Output Amounts 4 39" xfId="28140"/>
    <cellStyle name="Output Amounts 4 4" xfId="28141"/>
    <cellStyle name="Output Amounts 4 40" xfId="28142"/>
    <cellStyle name="Output Amounts 4 5" xfId="28143"/>
    <cellStyle name="Output Amounts 4 5 2" xfId="28144"/>
    <cellStyle name="Output Amounts 4 5 3" xfId="28145"/>
    <cellStyle name="Output Amounts 4 6" xfId="28146"/>
    <cellStyle name="Output Amounts 4 6 2" xfId="28147"/>
    <cellStyle name="Output Amounts 4 6 3" xfId="28148"/>
    <cellStyle name="Output Amounts 4 7" xfId="28149"/>
    <cellStyle name="Output Amounts 4 7 2" xfId="28150"/>
    <cellStyle name="Output Amounts 4 7 3" xfId="28151"/>
    <cellStyle name="Output Amounts 4 8" xfId="28152"/>
    <cellStyle name="Output Amounts 4 8 2" xfId="28153"/>
    <cellStyle name="Output Amounts 4 8 3" xfId="28154"/>
    <cellStyle name="Output Amounts 4 9" xfId="28155"/>
    <cellStyle name="Output Amounts 4 9 2" xfId="28156"/>
    <cellStyle name="Output Amounts 4 9 3" xfId="28157"/>
    <cellStyle name="Output Amounts 5" xfId="28158"/>
    <cellStyle name="Output Amounts 5 10" xfId="28159"/>
    <cellStyle name="Output Amounts 5 10 2" xfId="28160"/>
    <cellStyle name="Output Amounts 5 10 3" xfId="28161"/>
    <cellStyle name="Output Amounts 5 11" xfId="28162"/>
    <cellStyle name="Output Amounts 5 11 2" xfId="28163"/>
    <cellStyle name="Output Amounts 5 11 3" xfId="28164"/>
    <cellStyle name="Output Amounts 5 12" xfId="28165"/>
    <cellStyle name="Output Amounts 5 13" xfId="28166"/>
    <cellStyle name="Output Amounts 5 14" xfId="28167"/>
    <cellStyle name="Output Amounts 5 15" xfId="28168"/>
    <cellStyle name="Output Amounts 5 16" xfId="28169"/>
    <cellStyle name="Output Amounts 5 17" xfId="28170"/>
    <cellStyle name="Output Amounts 5 18" xfId="28171"/>
    <cellStyle name="Output Amounts 5 19" xfId="28172"/>
    <cellStyle name="Output Amounts 5 2" xfId="28173"/>
    <cellStyle name="Output Amounts 5 2 10" xfId="28174"/>
    <cellStyle name="Output Amounts 5 2 11" xfId="28175"/>
    <cellStyle name="Output Amounts 5 2 12" xfId="28176"/>
    <cellStyle name="Output Amounts 5 2 13" xfId="28177"/>
    <cellStyle name="Output Amounts 5 2 14" xfId="28178"/>
    <cellStyle name="Output Amounts 5 2 15" xfId="28179"/>
    <cellStyle name="Output Amounts 5 2 16" xfId="28180"/>
    <cellStyle name="Output Amounts 5 2 17" xfId="28181"/>
    <cellStyle name="Output Amounts 5 2 18" xfId="28182"/>
    <cellStyle name="Output Amounts 5 2 19" xfId="28183"/>
    <cellStyle name="Output Amounts 5 2 2" xfId="28184"/>
    <cellStyle name="Output Amounts 5 2 20" xfId="28185"/>
    <cellStyle name="Output Amounts 5 2 21" xfId="28186"/>
    <cellStyle name="Output Amounts 5 2 22" xfId="28187"/>
    <cellStyle name="Output Amounts 5 2 23" xfId="28188"/>
    <cellStyle name="Output Amounts 5 2 24" xfId="28189"/>
    <cellStyle name="Output Amounts 5 2 25" xfId="28190"/>
    <cellStyle name="Output Amounts 5 2 26" xfId="28191"/>
    <cellStyle name="Output Amounts 5 2 27" xfId="28192"/>
    <cellStyle name="Output Amounts 5 2 28" xfId="28193"/>
    <cellStyle name="Output Amounts 5 2 29" xfId="28194"/>
    <cellStyle name="Output Amounts 5 2 3" xfId="28195"/>
    <cellStyle name="Output Amounts 5 2 30" xfId="28196"/>
    <cellStyle name="Output Amounts 5 2 30 2" xfId="28197"/>
    <cellStyle name="Output Amounts 5 2 31" xfId="28198"/>
    <cellStyle name="Output Amounts 5 2 31 2" xfId="28199"/>
    <cellStyle name="Output Amounts 5 2 32" xfId="28200"/>
    <cellStyle name="Output Amounts 5 2 32 2" xfId="28201"/>
    <cellStyle name="Output Amounts 5 2 33" xfId="28202"/>
    <cellStyle name="Output Amounts 5 2 33 2" xfId="28203"/>
    <cellStyle name="Output Amounts 5 2 34" xfId="28204"/>
    <cellStyle name="Output Amounts 5 2 34 2" xfId="28205"/>
    <cellStyle name="Output Amounts 5 2 35" xfId="28206"/>
    <cellStyle name="Output Amounts 5 2 35 2" xfId="28207"/>
    <cellStyle name="Output Amounts 5 2 36" xfId="28208"/>
    <cellStyle name="Output Amounts 5 2 36 2" xfId="28209"/>
    <cellStyle name="Output Amounts 5 2 37" xfId="28210"/>
    <cellStyle name="Output Amounts 5 2 4" xfId="28211"/>
    <cellStyle name="Output Amounts 5 2 5" xfId="28212"/>
    <cellStyle name="Output Amounts 5 2 6" xfId="28213"/>
    <cellStyle name="Output Amounts 5 2 7" xfId="28214"/>
    <cellStyle name="Output Amounts 5 2 8" xfId="28215"/>
    <cellStyle name="Output Amounts 5 2 9" xfId="28216"/>
    <cellStyle name="Output Amounts 5 20" xfId="28217"/>
    <cellStyle name="Output Amounts 5 21" xfId="28218"/>
    <cellStyle name="Output Amounts 5 22" xfId="28219"/>
    <cellStyle name="Output Amounts 5 23" xfId="28220"/>
    <cellStyle name="Output Amounts 5 24" xfId="28221"/>
    <cellStyle name="Output Amounts 5 25" xfId="28222"/>
    <cellStyle name="Output Amounts 5 26" xfId="28223"/>
    <cellStyle name="Output Amounts 5 27" xfId="28224"/>
    <cellStyle name="Output Amounts 5 28" xfId="28225"/>
    <cellStyle name="Output Amounts 5 29" xfId="28226"/>
    <cellStyle name="Output Amounts 5 3" xfId="28227"/>
    <cellStyle name="Output Amounts 5 30" xfId="28228"/>
    <cellStyle name="Output Amounts 5 31" xfId="28229"/>
    <cellStyle name="Output Amounts 5 32" xfId="28230"/>
    <cellStyle name="Output Amounts 5 33" xfId="28231"/>
    <cellStyle name="Output Amounts 5 34" xfId="28232"/>
    <cellStyle name="Output Amounts 5 35" xfId="28233"/>
    <cellStyle name="Output Amounts 5 36" xfId="28234"/>
    <cellStyle name="Output Amounts 5 37" xfId="28235"/>
    <cellStyle name="Output Amounts 5 38" xfId="28236"/>
    <cellStyle name="Output Amounts 5 39" xfId="28237"/>
    <cellStyle name="Output Amounts 5 4" xfId="28238"/>
    <cellStyle name="Output Amounts 5 40" xfId="28239"/>
    <cellStyle name="Output Amounts 5 5" xfId="28240"/>
    <cellStyle name="Output Amounts 5 5 2" xfId="28241"/>
    <cellStyle name="Output Amounts 5 5 3" xfId="28242"/>
    <cellStyle name="Output Amounts 5 6" xfId="28243"/>
    <cellStyle name="Output Amounts 5 6 2" xfId="28244"/>
    <cellStyle name="Output Amounts 5 6 3" xfId="28245"/>
    <cellStyle name="Output Amounts 5 7" xfId="28246"/>
    <cellStyle name="Output Amounts 5 7 2" xfId="28247"/>
    <cellStyle name="Output Amounts 5 7 3" xfId="28248"/>
    <cellStyle name="Output Amounts 5 8" xfId="28249"/>
    <cellStyle name="Output Amounts 5 8 2" xfId="28250"/>
    <cellStyle name="Output Amounts 5 8 3" xfId="28251"/>
    <cellStyle name="Output Amounts 5 9" xfId="28252"/>
    <cellStyle name="Output Amounts 5 9 2" xfId="28253"/>
    <cellStyle name="Output Amounts 5 9 3" xfId="28254"/>
    <cellStyle name="Output Amounts 6" xfId="28255"/>
    <cellStyle name="Output Amounts 6 10" xfId="28256"/>
    <cellStyle name="Output Amounts 6 10 2" xfId="28257"/>
    <cellStyle name="Output Amounts 6 10 3" xfId="28258"/>
    <cellStyle name="Output Amounts 6 11" xfId="28259"/>
    <cellStyle name="Output Amounts 6 11 2" xfId="28260"/>
    <cellStyle name="Output Amounts 6 11 3" xfId="28261"/>
    <cellStyle name="Output Amounts 6 12" xfId="28262"/>
    <cellStyle name="Output Amounts 6 13" xfId="28263"/>
    <cellStyle name="Output Amounts 6 14" xfId="28264"/>
    <cellStyle name="Output Amounts 6 15" xfId="28265"/>
    <cellStyle name="Output Amounts 6 16" xfId="28266"/>
    <cellStyle name="Output Amounts 6 17" xfId="28267"/>
    <cellStyle name="Output Amounts 6 18" xfId="28268"/>
    <cellStyle name="Output Amounts 6 19" xfId="28269"/>
    <cellStyle name="Output Amounts 6 2" xfId="28270"/>
    <cellStyle name="Output Amounts 6 2 10" xfId="28271"/>
    <cellStyle name="Output Amounts 6 2 11" xfId="28272"/>
    <cellStyle name="Output Amounts 6 2 12" xfId="28273"/>
    <cellStyle name="Output Amounts 6 2 13" xfId="28274"/>
    <cellStyle name="Output Amounts 6 2 14" xfId="28275"/>
    <cellStyle name="Output Amounts 6 2 15" xfId="28276"/>
    <cellStyle name="Output Amounts 6 2 16" xfId="28277"/>
    <cellStyle name="Output Amounts 6 2 17" xfId="28278"/>
    <cellStyle name="Output Amounts 6 2 18" xfId="28279"/>
    <cellStyle name="Output Amounts 6 2 19" xfId="28280"/>
    <cellStyle name="Output Amounts 6 2 2" xfId="28281"/>
    <cellStyle name="Output Amounts 6 2 20" xfId="28282"/>
    <cellStyle name="Output Amounts 6 2 21" xfId="28283"/>
    <cellStyle name="Output Amounts 6 2 22" xfId="28284"/>
    <cellStyle name="Output Amounts 6 2 23" xfId="28285"/>
    <cellStyle name="Output Amounts 6 2 24" xfId="28286"/>
    <cellStyle name="Output Amounts 6 2 25" xfId="28287"/>
    <cellStyle name="Output Amounts 6 2 26" xfId="28288"/>
    <cellStyle name="Output Amounts 6 2 27" xfId="28289"/>
    <cellStyle name="Output Amounts 6 2 28" xfId="28290"/>
    <cellStyle name="Output Amounts 6 2 29" xfId="28291"/>
    <cellStyle name="Output Amounts 6 2 3" xfId="28292"/>
    <cellStyle name="Output Amounts 6 2 30" xfId="28293"/>
    <cellStyle name="Output Amounts 6 2 30 2" xfId="28294"/>
    <cellStyle name="Output Amounts 6 2 31" xfId="28295"/>
    <cellStyle name="Output Amounts 6 2 31 2" xfId="28296"/>
    <cellStyle name="Output Amounts 6 2 32" xfId="28297"/>
    <cellStyle name="Output Amounts 6 2 32 2" xfId="28298"/>
    <cellStyle name="Output Amounts 6 2 33" xfId="28299"/>
    <cellStyle name="Output Amounts 6 2 33 2" xfId="28300"/>
    <cellStyle name="Output Amounts 6 2 34" xfId="28301"/>
    <cellStyle name="Output Amounts 6 2 34 2" xfId="28302"/>
    <cellStyle name="Output Amounts 6 2 35" xfId="28303"/>
    <cellStyle name="Output Amounts 6 2 35 2" xfId="28304"/>
    <cellStyle name="Output Amounts 6 2 36" xfId="28305"/>
    <cellStyle name="Output Amounts 6 2 36 2" xfId="28306"/>
    <cellStyle name="Output Amounts 6 2 37" xfId="28307"/>
    <cellStyle name="Output Amounts 6 2 4" xfId="28308"/>
    <cellStyle name="Output Amounts 6 2 5" xfId="28309"/>
    <cellStyle name="Output Amounts 6 2 6" xfId="28310"/>
    <cellStyle name="Output Amounts 6 2 7" xfId="28311"/>
    <cellStyle name="Output Amounts 6 2 8" xfId="28312"/>
    <cellStyle name="Output Amounts 6 2 9" xfId="28313"/>
    <cellStyle name="Output Amounts 6 20" xfId="28314"/>
    <cellStyle name="Output Amounts 6 21" xfId="28315"/>
    <cellStyle name="Output Amounts 6 22" xfId="28316"/>
    <cellStyle name="Output Amounts 6 23" xfId="28317"/>
    <cellStyle name="Output Amounts 6 24" xfId="28318"/>
    <cellStyle name="Output Amounts 6 25" xfId="28319"/>
    <cellStyle name="Output Amounts 6 26" xfId="28320"/>
    <cellStyle name="Output Amounts 6 27" xfId="28321"/>
    <cellStyle name="Output Amounts 6 28" xfId="28322"/>
    <cellStyle name="Output Amounts 6 29" xfId="28323"/>
    <cellStyle name="Output Amounts 6 3" xfId="28324"/>
    <cellStyle name="Output Amounts 6 30" xfId="28325"/>
    <cellStyle name="Output Amounts 6 31" xfId="28326"/>
    <cellStyle name="Output Amounts 6 32" xfId="28327"/>
    <cellStyle name="Output Amounts 6 33" xfId="28328"/>
    <cellStyle name="Output Amounts 6 34" xfId="28329"/>
    <cellStyle name="Output Amounts 6 35" xfId="28330"/>
    <cellStyle name="Output Amounts 6 36" xfId="28331"/>
    <cellStyle name="Output Amounts 6 37" xfId="28332"/>
    <cellStyle name="Output Amounts 6 38" xfId="28333"/>
    <cellStyle name="Output Amounts 6 39" xfId="28334"/>
    <cellStyle name="Output Amounts 6 4" xfId="28335"/>
    <cellStyle name="Output Amounts 6 40" xfId="28336"/>
    <cellStyle name="Output Amounts 6 5" xfId="28337"/>
    <cellStyle name="Output Amounts 6 5 2" xfId="28338"/>
    <cellStyle name="Output Amounts 6 5 3" xfId="28339"/>
    <cellStyle name="Output Amounts 6 6" xfId="28340"/>
    <cellStyle name="Output Amounts 6 6 2" xfId="28341"/>
    <cellStyle name="Output Amounts 6 6 3" xfId="28342"/>
    <cellStyle name="Output Amounts 6 7" xfId="28343"/>
    <cellStyle name="Output Amounts 6 7 2" xfId="28344"/>
    <cellStyle name="Output Amounts 6 7 3" xfId="28345"/>
    <cellStyle name="Output Amounts 6 8" xfId="28346"/>
    <cellStyle name="Output Amounts 6 8 2" xfId="28347"/>
    <cellStyle name="Output Amounts 6 8 3" xfId="28348"/>
    <cellStyle name="Output Amounts 6 9" xfId="28349"/>
    <cellStyle name="Output Amounts 6 9 2" xfId="28350"/>
    <cellStyle name="Output Amounts 6 9 3" xfId="28351"/>
    <cellStyle name="Output Amounts 7" xfId="28352"/>
    <cellStyle name="Output Amounts 7 10" xfId="28353"/>
    <cellStyle name="Output Amounts 7 10 2" xfId="28354"/>
    <cellStyle name="Output Amounts 7 10 3" xfId="28355"/>
    <cellStyle name="Output Amounts 7 11" xfId="28356"/>
    <cellStyle name="Output Amounts 7 11 2" xfId="28357"/>
    <cellStyle name="Output Amounts 7 11 3" xfId="28358"/>
    <cellStyle name="Output Amounts 7 12" xfId="28359"/>
    <cellStyle name="Output Amounts 7 13" xfId="28360"/>
    <cellStyle name="Output Amounts 7 14" xfId="28361"/>
    <cellStyle name="Output Amounts 7 15" xfId="28362"/>
    <cellStyle name="Output Amounts 7 16" xfId="28363"/>
    <cellStyle name="Output Amounts 7 17" xfId="28364"/>
    <cellStyle name="Output Amounts 7 18" xfId="28365"/>
    <cellStyle name="Output Amounts 7 19" xfId="28366"/>
    <cellStyle name="Output Amounts 7 2" xfId="28367"/>
    <cellStyle name="Output Amounts 7 2 10" xfId="28368"/>
    <cellStyle name="Output Amounts 7 2 11" xfId="28369"/>
    <cellStyle name="Output Amounts 7 2 12" xfId="28370"/>
    <cellStyle name="Output Amounts 7 2 13" xfId="28371"/>
    <cellStyle name="Output Amounts 7 2 14" xfId="28372"/>
    <cellStyle name="Output Amounts 7 2 15" xfId="28373"/>
    <cellStyle name="Output Amounts 7 2 16" xfId="28374"/>
    <cellStyle name="Output Amounts 7 2 17" xfId="28375"/>
    <cellStyle name="Output Amounts 7 2 18" xfId="28376"/>
    <cellStyle name="Output Amounts 7 2 19" xfId="28377"/>
    <cellStyle name="Output Amounts 7 2 2" xfId="28378"/>
    <cellStyle name="Output Amounts 7 2 20" xfId="28379"/>
    <cellStyle name="Output Amounts 7 2 21" xfId="28380"/>
    <cellStyle name="Output Amounts 7 2 22" xfId="28381"/>
    <cellStyle name="Output Amounts 7 2 23" xfId="28382"/>
    <cellStyle name="Output Amounts 7 2 24" xfId="28383"/>
    <cellStyle name="Output Amounts 7 2 25" xfId="28384"/>
    <cellStyle name="Output Amounts 7 2 26" xfId="28385"/>
    <cellStyle name="Output Amounts 7 2 27" xfId="28386"/>
    <cellStyle name="Output Amounts 7 2 28" xfId="28387"/>
    <cellStyle name="Output Amounts 7 2 29" xfId="28388"/>
    <cellStyle name="Output Amounts 7 2 3" xfId="28389"/>
    <cellStyle name="Output Amounts 7 2 30" xfId="28390"/>
    <cellStyle name="Output Amounts 7 2 30 2" xfId="28391"/>
    <cellStyle name="Output Amounts 7 2 31" xfId="28392"/>
    <cellStyle name="Output Amounts 7 2 31 2" xfId="28393"/>
    <cellStyle name="Output Amounts 7 2 32" xfId="28394"/>
    <cellStyle name="Output Amounts 7 2 32 2" xfId="28395"/>
    <cellStyle name="Output Amounts 7 2 33" xfId="28396"/>
    <cellStyle name="Output Amounts 7 2 33 2" xfId="28397"/>
    <cellStyle name="Output Amounts 7 2 34" xfId="28398"/>
    <cellStyle name="Output Amounts 7 2 34 2" xfId="28399"/>
    <cellStyle name="Output Amounts 7 2 35" xfId="28400"/>
    <cellStyle name="Output Amounts 7 2 35 2" xfId="28401"/>
    <cellStyle name="Output Amounts 7 2 36" xfId="28402"/>
    <cellStyle name="Output Amounts 7 2 36 2" xfId="28403"/>
    <cellStyle name="Output Amounts 7 2 37" xfId="28404"/>
    <cellStyle name="Output Amounts 7 2 4" xfId="28405"/>
    <cellStyle name="Output Amounts 7 2 5" xfId="28406"/>
    <cellStyle name="Output Amounts 7 2 6" xfId="28407"/>
    <cellStyle name="Output Amounts 7 2 7" xfId="28408"/>
    <cellStyle name="Output Amounts 7 2 8" xfId="28409"/>
    <cellStyle name="Output Amounts 7 2 9" xfId="28410"/>
    <cellStyle name="Output Amounts 7 20" xfId="28411"/>
    <cellStyle name="Output Amounts 7 21" xfId="28412"/>
    <cellStyle name="Output Amounts 7 22" xfId="28413"/>
    <cellStyle name="Output Amounts 7 23" xfId="28414"/>
    <cellStyle name="Output Amounts 7 24" xfId="28415"/>
    <cellStyle name="Output Amounts 7 25" xfId="28416"/>
    <cellStyle name="Output Amounts 7 26" xfId="28417"/>
    <cellStyle name="Output Amounts 7 27" xfId="28418"/>
    <cellStyle name="Output Amounts 7 28" xfId="28419"/>
    <cellStyle name="Output Amounts 7 29" xfId="28420"/>
    <cellStyle name="Output Amounts 7 3" xfId="28421"/>
    <cellStyle name="Output Amounts 7 30" xfId="28422"/>
    <cellStyle name="Output Amounts 7 31" xfId="28423"/>
    <cellStyle name="Output Amounts 7 32" xfId="28424"/>
    <cellStyle name="Output Amounts 7 33" xfId="28425"/>
    <cellStyle name="Output Amounts 7 34" xfId="28426"/>
    <cellStyle name="Output Amounts 7 35" xfId="28427"/>
    <cellStyle name="Output Amounts 7 36" xfId="28428"/>
    <cellStyle name="Output Amounts 7 37" xfId="28429"/>
    <cellStyle name="Output Amounts 7 38" xfId="28430"/>
    <cellStyle name="Output Amounts 7 39" xfId="28431"/>
    <cellStyle name="Output Amounts 7 4" xfId="28432"/>
    <cellStyle name="Output Amounts 7 40" xfId="28433"/>
    <cellStyle name="Output Amounts 7 5" xfId="28434"/>
    <cellStyle name="Output Amounts 7 5 2" xfId="28435"/>
    <cellStyle name="Output Amounts 7 5 3" xfId="28436"/>
    <cellStyle name="Output Amounts 7 6" xfId="28437"/>
    <cellStyle name="Output Amounts 7 6 2" xfId="28438"/>
    <cellStyle name="Output Amounts 7 6 3" xfId="28439"/>
    <cellStyle name="Output Amounts 7 7" xfId="28440"/>
    <cellStyle name="Output Amounts 7 7 2" xfId="28441"/>
    <cellStyle name="Output Amounts 7 7 3" xfId="28442"/>
    <cellStyle name="Output Amounts 7 8" xfId="28443"/>
    <cellStyle name="Output Amounts 7 8 2" xfId="28444"/>
    <cellStyle name="Output Amounts 7 8 3" xfId="28445"/>
    <cellStyle name="Output Amounts 7 9" xfId="28446"/>
    <cellStyle name="Output Amounts 7 9 2" xfId="28447"/>
    <cellStyle name="Output Amounts 7 9 3" xfId="28448"/>
    <cellStyle name="Output Amounts 8" xfId="28449"/>
    <cellStyle name="Output Amounts 8 10" xfId="28450"/>
    <cellStyle name="Output Amounts 8 10 2" xfId="28451"/>
    <cellStyle name="Output Amounts 8 10 3" xfId="28452"/>
    <cellStyle name="Output Amounts 8 11" xfId="28453"/>
    <cellStyle name="Output Amounts 8 11 2" xfId="28454"/>
    <cellStyle name="Output Amounts 8 11 3" xfId="28455"/>
    <cellStyle name="Output Amounts 8 12" xfId="28456"/>
    <cellStyle name="Output Amounts 8 13" xfId="28457"/>
    <cellStyle name="Output Amounts 8 14" xfId="28458"/>
    <cellStyle name="Output Amounts 8 15" xfId="28459"/>
    <cellStyle name="Output Amounts 8 16" xfId="28460"/>
    <cellStyle name="Output Amounts 8 17" xfId="28461"/>
    <cellStyle name="Output Amounts 8 18" xfId="28462"/>
    <cellStyle name="Output Amounts 8 19" xfId="28463"/>
    <cellStyle name="Output Amounts 8 2" xfId="28464"/>
    <cellStyle name="Output Amounts 8 2 10" xfId="28465"/>
    <cellStyle name="Output Amounts 8 2 11" xfId="28466"/>
    <cellStyle name="Output Amounts 8 2 12" xfId="28467"/>
    <cellStyle name="Output Amounts 8 2 13" xfId="28468"/>
    <cellStyle name="Output Amounts 8 2 14" xfId="28469"/>
    <cellStyle name="Output Amounts 8 2 15" xfId="28470"/>
    <cellStyle name="Output Amounts 8 2 16" xfId="28471"/>
    <cellStyle name="Output Amounts 8 2 17" xfId="28472"/>
    <cellStyle name="Output Amounts 8 2 18" xfId="28473"/>
    <cellStyle name="Output Amounts 8 2 19" xfId="28474"/>
    <cellStyle name="Output Amounts 8 2 2" xfId="28475"/>
    <cellStyle name="Output Amounts 8 2 20" xfId="28476"/>
    <cellStyle name="Output Amounts 8 2 21" xfId="28477"/>
    <cellStyle name="Output Amounts 8 2 22" xfId="28478"/>
    <cellStyle name="Output Amounts 8 2 23" xfId="28479"/>
    <cellStyle name="Output Amounts 8 2 24" xfId="28480"/>
    <cellStyle name="Output Amounts 8 2 25" xfId="28481"/>
    <cellStyle name="Output Amounts 8 2 26" xfId="28482"/>
    <cellStyle name="Output Amounts 8 2 27" xfId="28483"/>
    <cellStyle name="Output Amounts 8 2 28" xfId="28484"/>
    <cellStyle name="Output Amounts 8 2 29" xfId="28485"/>
    <cellStyle name="Output Amounts 8 2 3" xfId="28486"/>
    <cellStyle name="Output Amounts 8 2 30" xfId="28487"/>
    <cellStyle name="Output Amounts 8 2 30 2" xfId="28488"/>
    <cellStyle name="Output Amounts 8 2 31" xfId="28489"/>
    <cellStyle name="Output Amounts 8 2 31 2" xfId="28490"/>
    <cellStyle name="Output Amounts 8 2 32" xfId="28491"/>
    <cellStyle name="Output Amounts 8 2 32 2" xfId="28492"/>
    <cellStyle name="Output Amounts 8 2 33" xfId="28493"/>
    <cellStyle name="Output Amounts 8 2 33 2" xfId="28494"/>
    <cellStyle name="Output Amounts 8 2 34" xfId="28495"/>
    <cellStyle name="Output Amounts 8 2 34 2" xfId="28496"/>
    <cellStyle name="Output Amounts 8 2 35" xfId="28497"/>
    <cellStyle name="Output Amounts 8 2 35 2" xfId="28498"/>
    <cellStyle name="Output Amounts 8 2 36" xfId="28499"/>
    <cellStyle name="Output Amounts 8 2 36 2" xfId="28500"/>
    <cellStyle name="Output Amounts 8 2 37" xfId="28501"/>
    <cellStyle name="Output Amounts 8 2 4" xfId="28502"/>
    <cellStyle name="Output Amounts 8 2 5" xfId="28503"/>
    <cellStyle name="Output Amounts 8 2 6" xfId="28504"/>
    <cellStyle name="Output Amounts 8 2 7" xfId="28505"/>
    <cellStyle name="Output Amounts 8 2 8" xfId="28506"/>
    <cellStyle name="Output Amounts 8 2 9" xfId="28507"/>
    <cellStyle name="Output Amounts 8 20" xfId="28508"/>
    <cellStyle name="Output Amounts 8 21" xfId="28509"/>
    <cellStyle name="Output Amounts 8 22" xfId="28510"/>
    <cellStyle name="Output Amounts 8 23" xfId="28511"/>
    <cellStyle name="Output Amounts 8 24" xfId="28512"/>
    <cellStyle name="Output Amounts 8 25" xfId="28513"/>
    <cellStyle name="Output Amounts 8 26" xfId="28514"/>
    <cellStyle name="Output Amounts 8 27" xfId="28515"/>
    <cellStyle name="Output Amounts 8 28" xfId="28516"/>
    <cellStyle name="Output Amounts 8 29" xfId="28517"/>
    <cellStyle name="Output Amounts 8 3" xfId="28518"/>
    <cellStyle name="Output Amounts 8 30" xfId="28519"/>
    <cellStyle name="Output Amounts 8 31" xfId="28520"/>
    <cellStyle name="Output Amounts 8 32" xfId="28521"/>
    <cellStyle name="Output Amounts 8 33" xfId="28522"/>
    <cellStyle name="Output Amounts 8 34" xfId="28523"/>
    <cellStyle name="Output Amounts 8 35" xfId="28524"/>
    <cellStyle name="Output Amounts 8 36" xfId="28525"/>
    <cellStyle name="Output Amounts 8 37" xfId="28526"/>
    <cellStyle name="Output Amounts 8 38" xfId="28527"/>
    <cellStyle name="Output Amounts 8 39" xfId="28528"/>
    <cellStyle name="Output Amounts 8 4" xfId="28529"/>
    <cellStyle name="Output Amounts 8 40" xfId="28530"/>
    <cellStyle name="Output Amounts 8 5" xfId="28531"/>
    <cellStyle name="Output Amounts 8 5 2" xfId="28532"/>
    <cellStyle name="Output Amounts 8 5 3" xfId="28533"/>
    <cellStyle name="Output Amounts 8 6" xfId="28534"/>
    <cellStyle name="Output Amounts 8 6 2" xfId="28535"/>
    <cellStyle name="Output Amounts 8 6 3" xfId="28536"/>
    <cellStyle name="Output Amounts 8 7" xfId="28537"/>
    <cellStyle name="Output Amounts 8 7 2" xfId="28538"/>
    <cellStyle name="Output Amounts 8 7 3" xfId="28539"/>
    <cellStyle name="Output Amounts 8 8" xfId="28540"/>
    <cellStyle name="Output Amounts 8 8 2" xfId="28541"/>
    <cellStyle name="Output Amounts 8 8 3" xfId="28542"/>
    <cellStyle name="Output Amounts 8 9" xfId="28543"/>
    <cellStyle name="Output Amounts 8 9 2" xfId="28544"/>
    <cellStyle name="Output Amounts 8 9 3" xfId="28545"/>
    <cellStyle name="Output Amounts 9" xfId="28546"/>
    <cellStyle name="Output Amounts 9 10" xfId="28547"/>
    <cellStyle name="Output Amounts 9 11" xfId="28548"/>
    <cellStyle name="Output Amounts 9 12" xfId="28549"/>
    <cellStyle name="Output Amounts 9 13" xfId="28550"/>
    <cellStyle name="Output Amounts 9 14" xfId="28551"/>
    <cellStyle name="Output Amounts 9 15" xfId="28552"/>
    <cellStyle name="Output Amounts 9 16" xfId="28553"/>
    <cellStyle name="Output Amounts 9 17" xfId="28554"/>
    <cellStyle name="Output Amounts 9 18" xfId="28555"/>
    <cellStyle name="Output Amounts 9 19" xfId="28556"/>
    <cellStyle name="Output Amounts 9 2" xfId="28557"/>
    <cellStyle name="Output Amounts 9 2 10" xfId="28558"/>
    <cellStyle name="Output Amounts 9 2 10 2" xfId="28559"/>
    <cellStyle name="Output Amounts 9 2 11" xfId="28560"/>
    <cellStyle name="Output Amounts 9 2 2" xfId="28561"/>
    <cellStyle name="Output Amounts 9 2 3" xfId="28562"/>
    <cellStyle name="Output Amounts 9 2 4" xfId="28563"/>
    <cellStyle name="Output Amounts 9 2 4 2" xfId="28564"/>
    <cellStyle name="Output Amounts 9 2 5" xfId="28565"/>
    <cellStyle name="Output Amounts 9 2 5 2" xfId="28566"/>
    <cellStyle name="Output Amounts 9 2 6" xfId="28567"/>
    <cellStyle name="Output Amounts 9 2 6 2" xfId="28568"/>
    <cellStyle name="Output Amounts 9 2 7" xfId="28569"/>
    <cellStyle name="Output Amounts 9 2 7 2" xfId="28570"/>
    <cellStyle name="Output Amounts 9 2 8" xfId="28571"/>
    <cellStyle name="Output Amounts 9 2 8 2" xfId="28572"/>
    <cellStyle name="Output Amounts 9 2 9" xfId="28573"/>
    <cellStyle name="Output Amounts 9 2 9 2" xfId="28574"/>
    <cellStyle name="Output Amounts 9 20" xfId="28575"/>
    <cellStyle name="Output Amounts 9 21" xfId="28576"/>
    <cellStyle name="Output Amounts 9 22" xfId="28577"/>
    <cellStyle name="Output Amounts 9 23" xfId="28578"/>
    <cellStyle name="Output Amounts 9 24" xfId="28579"/>
    <cellStyle name="Output Amounts 9 25" xfId="28580"/>
    <cellStyle name="Output Amounts 9 26" xfId="28581"/>
    <cellStyle name="Output Amounts 9 27" xfId="28582"/>
    <cellStyle name="Output Amounts 9 28" xfId="28583"/>
    <cellStyle name="Output Amounts 9 29" xfId="28584"/>
    <cellStyle name="Output Amounts 9 3" xfId="28585"/>
    <cellStyle name="Output Amounts 9 3 2" xfId="28586"/>
    <cellStyle name="Output Amounts 9 3 3" xfId="28587"/>
    <cellStyle name="Output Amounts 9 30" xfId="28588"/>
    <cellStyle name="Output Amounts 9 31" xfId="28589"/>
    <cellStyle name="Output Amounts 9 32" xfId="28590"/>
    <cellStyle name="Output Amounts 9 33" xfId="28591"/>
    <cellStyle name="Output Amounts 9 34" xfId="28592"/>
    <cellStyle name="Output Amounts 9 35" xfId="28593"/>
    <cellStyle name="Output Amounts 9 36" xfId="28594"/>
    <cellStyle name="Output Amounts 9 37" xfId="28595"/>
    <cellStyle name="Output Amounts 9 38" xfId="28596"/>
    <cellStyle name="Output Amounts 9 4" xfId="28597"/>
    <cellStyle name="Output Amounts 9 4 2" xfId="28598"/>
    <cellStyle name="Output Amounts 9 4 3" xfId="28599"/>
    <cellStyle name="Output Amounts 9 5" xfId="28600"/>
    <cellStyle name="Output Amounts 9 5 2" xfId="28601"/>
    <cellStyle name="Output Amounts 9 5 3" xfId="28602"/>
    <cellStyle name="Output Amounts 9 6" xfId="28603"/>
    <cellStyle name="Output Amounts 9 6 2" xfId="28604"/>
    <cellStyle name="Output Amounts 9 6 3" xfId="28605"/>
    <cellStyle name="Output Amounts 9 7" xfId="28606"/>
    <cellStyle name="Output Amounts 9 7 2" xfId="28607"/>
    <cellStyle name="Output Amounts 9 7 3" xfId="28608"/>
    <cellStyle name="Output Amounts 9 8" xfId="28609"/>
    <cellStyle name="Output Amounts 9 8 2" xfId="28610"/>
    <cellStyle name="Output Amounts 9 8 3" xfId="28611"/>
    <cellStyle name="Output Amounts 9 9" xfId="28612"/>
    <cellStyle name="Output Amounts_PBT Reconciliation (10.23.09 948am)" xfId="28613"/>
    <cellStyle name="Output Column Headings" xfId="28614"/>
    <cellStyle name="Output Column Headings 2" xfId="28615"/>
    <cellStyle name="Output Column Headings 3" xfId="28616"/>
    <cellStyle name="Output Line Items" xfId="28617"/>
    <cellStyle name="Output Line Items 2" xfId="28618"/>
    <cellStyle name="Output Line Items 3" xfId="28619"/>
    <cellStyle name="Output Line Items_PBT Reconciliation (10.23.09 948am)" xfId="28620"/>
    <cellStyle name="Output Report Heading" xfId="28621"/>
    <cellStyle name="Output Report Heading 2" xfId="28622"/>
    <cellStyle name="Output Report Heading 3" xfId="28623"/>
    <cellStyle name="Output Report Title" xfId="28624"/>
    <cellStyle name="Output Report Title 2" xfId="28625"/>
    <cellStyle name="Output Report Title 3" xfId="28626"/>
    <cellStyle name="OUTPUT TEMPORARY" xfId="28627"/>
    <cellStyle name="Override" xfId="28628"/>
    <cellStyle name="Override 2" xfId="28629"/>
    <cellStyle name="Override 3" xfId="28630"/>
    <cellStyle name="Override 4" xfId="28631"/>
    <cellStyle name="Override.prt" xfId="28632"/>
    <cellStyle name="Override.prt 2" xfId="28633"/>
    <cellStyle name="Override.prt 2 2" xfId="28634"/>
    <cellStyle name="Override.prt 2 2 2" xfId="28635"/>
    <cellStyle name="Override.prt 3" xfId="28636"/>
    <cellStyle name="Override.prt 3 2" xfId="28637"/>
    <cellStyle name="Override.prt 3 2 2" xfId="28638"/>
    <cellStyle name="Override.prt 3 2 2 2" xfId="28639"/>
    <cellStyle name="Override.prt 3 2 3" xfId="28640"/>
    <cellStyle name="Override.prt 3 2 3 2" xfId="28641"/>
    <cellStyle name="Override.prt 3 3" xfId="28642"/>
    <cellStyle name="Override.prt 3 4" xfId="28643"/>
    <cellStyle name="Override_1-31-04 Provision as of 7-30-09 - TB 7.15 - JS" xfId="28644"/>
    <cellStyle name="Page Heading Large" xfId="28645"/>
    <cellStyle name="Page Heading Small" xfId="28646"/>
    <cellStyle name="Page Number" xfId="28647"/>
    <cellStyle name="Page Title" xfId="28648"/>
    <cellStyle name="Pattern" xfId="28649"/>
    <cellStyle name="PB Table Heading" xfId="28650"/>
    <cellStyle name="PB Table Highlight1" xfId="28651"/>
    <cellStyle name="PB Table Highlight2" xfId="28652"/>
    <cellStyle name="PB Table Highlight3" xfId="28653"/>
    <cellStyle name="PB Table Standard Row" xfId="28654"/>
    <cellStyle name="PB Table Subtotal Row" xfId="28655"/>
    <cellStyle name="PB Table Total Row" xfId="28656"/>
    <cellStyle name="pct_sub" xfId="28657"/>
    <cellStyle name="pdb.CompKey" xfId="28658"/>
    <cellStyle name="pdb.CompKeyDyn" xfId="28659"/>
    <cellStyle name="pdb.Control" xfId="28660"/>
    <cellStyle name="pdb.Control 10" xfId="28661"/>
    <cellStyle name="pdb.Control 11" xfId="28662"/>
    <cellStyle name="pdb.Control 12" xfId="28663"/>
    <cellStyle name="pdb.Control 13" xfId="28664"/>
    <cellStyle name="pdb.Control 14" xfId="28665"/>
    <cellStyle name="pdb.Control 15" xfId="28666"/>
    <cellStyle name="pdb.Control 16" xfId="28667"/>
    <cellStyle name="pdb.Control 17" xfId="28668"/>
    <cellStyle name="pdb.Control 18" xfId="28669"/>
    <cellStyle name="pdb.Control 19" xfId="28670"/>
    <cellStyle name="pdb.Control 2" xfId="28671"/>
    <cellStyle name="pdb.Control 2 2" xfId="28672"/>
    <cellStyle name="pdb.Control 20" xfId="28673"/>
    <cellStyle name="pdb.Control 21" xfId="28674"/>
    <cellStyle name="pdb.Control 22" xfId="28675"/>
    <cellStyle name="pdb.Control 23" xfId="28676"/>
    <cellStyle name="pdb.Control 24" xfId="28677"/>
    <cellStyle name="pdb.Control 25" xfId="28678"/>
    <cellStyle name="pdb.Control 26" xfId="28679"/>
    <cellStyle name="pdb.Control 27" xfId="28680"/>
    <cellStyle name="pdb.Control 28" xfId="28681"/>
    <cellStyle name="pdb.Control 29" xfId="28682"/>
    <cellStyle name="pdb.Control 3" xfId="28683"/>
    <cellStyle name="pdb.Control 3 10" xfId="28684"/>
    <cellStyle name="pdb.Control 3 10 2" xfId="28685"/>
    <cellStyle name="pdb.Control 3 11" xfId="28686"/>
    <cellStyle name="pdb.Control 3 11 2" xfId="28687"/>
    <cellStyle name="pdb.Control 3 12" xfId="28688"/>
    <cellStyle name="pdb.Control 3 12 2" xfId="28689"/>
    <cellStyle name="pdb.Control 3 13" xfId="28690"/>
    <cellStyle name="pdb.Control 3 14" xfId="28691"/>
    <cellStyle name="pdb.Control 3 15" xfId="28692"/>
    <cellStyle name="pdb.Control 3 16" xfId="28693"/>
    <cellStyle name="pdb.Control 3 2" xfId="28694"/>
    <cellStyle name="pdb.Control 3 2 2" xfId="28695"/>
    <cellStyle name="pdb.Control 3 2 2 2" xfId="28696"/>
    <cellStyle name="pdb.Control 3 2 3" xfId="28697"/>
    <cellStyle name="pdb.Control 3 2 3 2" xfId="28698"/>
    <cellStyle name="pdb.Control 3 2 4" xfId="28699"/>
    <cellStyle name="pdb.Control 3 2 4 2" xfId="28700"/>
    <cellStyle name="pdb.Control 3 2 5" xfId="28701"/>
    <cellStyle name="pdb.Control 3 2 5 2" xfId="28702"/>
    <cellStyle name="pdb.Control 3 2 6" xfId="28703"/>
    <cellStyle name="pdb.Control 3 2 6 2" xfId="28704"/>
    <cellStyle name="pdb.Control 3 2 7" xfId="28705"/>
    <cellStyle name="pdb.Control 3 2 7 2" xfId="28706"/>
    <cellStyle name="pdb.Control 3 2 8" xfId="28707"/>
    <cellStyle name="pdb.Control 3 2 8 2" xfId="28708"/>
    <cellStyle name="pdb.Control 3 2 9" xfId="28709"/>
    <cellStyle name="pdb.Control 3 3" xfId="28710"/>
    <cellStyle name="pdb.Control 3 3 2" xfId="28711"/>
    <cellStyle name="pdb.Control 3 4" xfId="28712"/>
    <cellStyle name="pdb.Control 3 4 2" xfId="28713"/>
    <cellStyle name="pdb.Control 3 5" xfId="28714"/>
    <cellStyle name="pdb.Control 3 5 2" xfId="28715"/>
    <cellStyle name="pdb.Control 3 6" xfId="28716"/>
    <cellStyle name="pdb.Control 3 6 2" xfId="28717"/>
    <cellStyle name="pdb.Control 3 7" xfId="28718"/>
    <cellStyle name="pdb.Control 3 7 2" xfId="28719"/>
    <cellStyle name="pdb.Control 3 8" xfId="28720"/>
    <cellStyle name="pdb.Control 3 8 2" xfId="28721"/>
    <cellStyle name="pdb.Control 3 9" xfId="28722"/>
    <cellStyle name="pdb.Control 3 9 2" xfId="28723"/>
    <cellStyle name="pdb.Control 30" xfId="28724"/>
    <cellStyle name="pdb.Control 31" xfId="28725"/>
    <cellStyle name="pdb.Control 32" xfId="28726"/>
    <cellStyle name="pdb.Control 33" xfId="28727"/>
    <cellStyle name="pdb.Control 34" xfId="28728"/>
    <cellStyle name="pdb.Control 35" xfId="28729"/>
    <cellStyle name="pdb.Control 36" xfId="28730"/>
    <cellStyle name="pdb.Control 37" xfId="28731"/>
    <cellStyle name="pdb.Control 38" xfId="28732"/>
    <cellStyle name="pdb.Control 39" xfId="28733"/>
    <cellStyle name="pdb.Control 4" xfId="28734"/>
    <cellStyle name="pdb.Control 40" xfId="28735"/>
    <cellStyle name="pdb.Control 41" xfId="28736"/>
    <cellStyle name="pdb.Control 5" xfId="28737"/>
    <cellStyle name="pdb.Control 6" xfId="28738"/>
    <cellStyle name="pdb.Control 7" xfId="28739"/>
    <cellStyle name="pdb.Control 8" xfId="28740"/>
    <cellStyle name="pdb.Control 9" xfId="28741"/>
    <cellStyle name="pdb.Control.prt" xfId="28742"/>
    <cellStyle name="pdb.Control.prt 2" xfId="28743"/>
    <cellStyle name="pdb.Control.prt 2 2" xfId="28744"/>
    <cellStyle name="pdb.Control.prt 2 2 2" xfId="28745"/>
    <cellStyle name="pdb.Control.prt 3" xfId="28746"/>
    <cellStyle name="pdb.Control.prt 3 2" xfId="28747"/>
    <cellStyle name="pdb.Control.prt 3 2 2" xfId="28748"/>
    <cellStyle name="pdb.Control.prt 3 2 2 2" xfId="28749"/>
    <cellStyle name="pdb.Control.prt 3 2 3" xfId="28750"/>
    <cellStyle name="pdb.Control.prt 3 2 3 2" xfId="28751"/>
    <cellStyle name="pdb.Control.prt 3 3" xfId="28752"/>
    <cellStyle name="pdb.Control.prt 3 4" xfId="28753"/>
    <cellStyle name="pdb.Control_Apport &amp; Look-through" xfId="28754"/>
    <cellStyle name="pdb.Dyn" xfId="28755"/>
    <cellStyle name="pdb.Heading" xfId="28756"/>
    <cellStyle name="pdb.InputO" xfId="28757"/>
    <cellStyle name="pdb.Marker" xfId="28758"/>
    <cellStyle name="pdb.MarkerCut" xfId="28759"/>
    <cellStyle name="pdb.MarkerDyn" xfId="28760"/>
    <cellStyle name="pdb.PlaceHolder" xfId="28761"/>
    <cellStyle name="per m3" xfId="28762"/>
    <cellStyle name="per Ton" xfId="28763"/>
    <cellStyle name="per.style" xfId="28764"/>
    <cellStyle name="per.style 10" xfId="28765"/>
    <cellStyle name="per.style 11" xfId="28766"/>
    <cellStyle name="per.style 12" xfId="28767"/>
    <cellStyle name="per.style 2" xfId="28768"/>
    <cellStyle name="per.style 2 10" xfId="28769"/>
    <cellStyle name="per.style 2 11" xfId="28770"/>
    <cellStyle name="per.style 2 12" xfId="28771"/>
    <cellStyle name="per.style 2 2" xfId="28772"/>
    <cellStyle name="per.style 2 3" xfId="28773"/>
    <cellStyle name="per.style 2 4" xfId="28774"/>
    <cellStyle name="per.style 2 5" xfId="28775"/>
    <cellStyle name="per.style 2 6" xfId="28776"/>
    <cellStyle name="per.style 2 7" xfId="28777"/>
    <cellStyle name="per.style 2 8" xfId="28778"/>
    <cellStyle name="per.style 2 9" xfId="28779"/>
    <cellStyle name="per.style 2_CED 2011 5-year forecast" xfId="28780"/>
    <cellStyle name="per.style 3" xfId="28781"/>
    <cellStyle name="per.style 3 2" xfId="28782"/>
    <cellStyle name="per.style 4" xfId="28783"/>
    <cellStyle name="per.style 5" xfId="28784"/>
    <cellStyle name="per.style 6" xfId="28785"/>
    <cellStyle name="per.style 7" xfId="28786"/>
    <cellStyle name="per.style 8" xfId="28787"/>
    <cellStyle name="per.style 9" xfId="28788"/>
    <cellStyle name="per.style_LOB FOR CFR JUNE 10" xfId="28789"/>
    <cellStyle name="Perc1" xfId="28790"/>
    <cellStyle name="Percen - Style1" xfId="28791"/>
    <cellStyle name="Percen - Style2" xfId="28792"/>
    <cellStyle name="Percen - Style3" xfId="28793"/>
    <cellStyle name="Percent" xfId="31864" builtinId="5"/>
    <cellStyle name="Percent (0)" xfId="28794"/>
    <cellStyle name="Percent (0) 10" xfId="28795"/>
    <cellStyle name="Percent (0) 11" xfId="28796"/>
    <cellStyle name="Percent (0) 12" xfId="28797"/>
    <cellStyle name="Percent (0) 13" xfId="28798"/>
    <cellStyle name="Percent (0) 14" xfId="28799"/>
    <cellStyle name="Percent (0) 15" xfId="28800"/>
    <cellStyle name="Percent (0) 16" xfId="28801"/>
    <cellStyle name="Percent (0) 17" xfId="28802"/>
    <cellStyle name="Percent (0) 18" xfId="28803"/>
    <cellStyle name="Percent (0) 19" xfId="28804"/>
    <cellStyle name="Percent (0) 2" xfId="28805"/>
    <cellStyle name="Percent (0) 2 2" xfId="28806"/>
    <cellStyle name="Percent (0) 20" xfId="28807"/>
    <cellStyle name="Percent (0) 21" xfId="28808"/>
    <cellStyle name="Percent (0) 22" xfId="28809"/>
    <cellStyle name="Percent (0) 23" xfId="28810"/>
    <cellStyle name="Percent (0) 24" xfId="28811"/>
    <cellStyle name="Percent (0) 25" xfId="28812"/>
    <cellStyle name="Percent (0) 26" xfId="28813"/>
    <cellStyle name="Percent (0) 27" xfId="28814"/>
    <cellStyle name="Percent (0) 28" xfId="28815"/>
    <cellStyle name="Percent (0) 29" xfId="28816"/>
    <cellStyle name="Percent (0) 3" xfId="28817"/>
    <cellStyle name="Percent (0) 3 10" xfId="28818"/>
    <cellStyle name="Percent (0) 3 10 2" xfId="28819"/>
    <cellStyle name="Percent (0) 3 11" xfId="28820"/>
    <cellStyle name="Percent (0) 3 11 2" xfId="28821"/>
    <cellStyle name="Percent (0) 3 12" xfId="28822"/>
    <cellStyle name="Percent (0) 3 12 2" xfId="28823"/>
    <cellStyle name="Percent (0) 3 13" xfId="28824"/>
    <cellStyle name="Percent (0) 3 14" xfId="28825"/>
    <cellStyle name="Percent (0) 3 15" xfId="28826"/>
    <cellStyle name="Percent (0) 3 16" xfId="28827"/>
    <cellStyle name="Percent (0) 3 2" xfId="28828"/>
    <cellStyle name="Percent (0) 3 2 2" xfId="28829"/>
    <cellStyle name="Percent (0) 3 2 2 2" xfId="28830"/>
    <cellStyle name="Percent (0) 3 2 3" xfId="28831"/>
    <cellStyle name="Percent (0) 3 2 3 2" xfId="28832"/>
    <cellStyle name="Percent (0) 3 2 4" xfId="28833"/>
    <cellStyle name="Percent (0) 3 2 4 2" xfId="28834"/>
    <cellStyle name="Percent (0) 3 2 5" xfId="28835"/>
    <cellStyle name="Percent (0) 3 2 5 2" xfId="28836"/>
    <cellStyle name="Percent (0) 3 2 6" xfId="28837"/>
    <cellStyle name="Percent (0) 3 2 6 2" xfId="28838"/>
    <cellStyle name="Percent (0) 3 2 7" xfId="28839"/>
    <cellStyle name="Percent (0) 3 2 7 2" xfId="28840"/>
    <cellStyle name="Percent (0) 3 2 8" xfId="28841"/>
    <cellStyle name="Percent (0) 3 2 8 2" xfId="28842"/>
    <cellStyle name="Percent (0) 3 2 9" xfId="28843"/>
    <cellStyle name="Percent (0) 3 3" xfId="28844"/>
    <cellStyle name="Percent (0) 3 3 2" xfId="28845"/>
    <cellStyle name="Percent (0) 3 4" xfId="28846"/>
    <cellStyle name="Percent (0) 3 4 2" xfId="28847"/>
    <cellStyle name="Percent (0) 3 5" xfId="28848"/>
    <cellStyle name="Percent (0) 3 5 2" xfId="28849"/>
    <cellStyle name="Percent (0) 3 6" xfId="28850"/>
    <cellStyle name="Percent (0) 3 6 2" xfId="28851"/>
    <cellStyle name="Percent (0) 3 7" xfId="28852"/>
    <cellStyle name="Percent (0) 3 7 2" xfId="28853"/>
    <cellStyle name="Percent (0) 3 8" xfId="28854"/>
    <cellStyle name="Percent (0) 3 8 2" xfId="28855"/>
    <cellStyle name="Percent (0) 3 9" xfId="28856"/>
    <cellStyle name="Percent (0) 3 9 2" xfId="28857"/>
    <cellStyle name="Percent (0) 30" xfId="28858"/>
    <cellStyle name="Percent (0) 31" xfId="28859"/>
    <cellStyle name="Percent (0) 32" xfId="28860"/>
    <cellStyle name="Percent (0) 33" xfId="28861"/>
    <cellStyle name="Percent (0) 34" xfId="28862"/>
    <cellStyle name="Percent (0) 35" xfId="28863"/>
    <cellStyle name="Percent (0) 36" xfId="28864"/>
    <cellStyle name="Percent (0) 37" xfId="28865"/>
    <cellStyle name="Percent (0) 38" xfId="28866"/>
    <cellStyle name="Percent (0) 39" xfId="28867"/>
    <cellStyle name="Percent (0) 4" xfId="28868"/>
    <cellStyle name="Percent (0) 40" xfId="28869"/>
    <cellStyle name="Percent (0) 41" xfId="28870"/>
    <cellStyle name="Percent (0) 5" xfId="28871"/>
    <cellStyle name="Percent (0) 6" xfId="28872"/>
    <cellStyle name="Percent (0) 7" xfId="28873"/>
    <cellStyle name="Percent (0) 8" xfId="28874"/>
    <cellStyle name="Percent (0) 9" xfId="28875"/>
    <cellStyle name="Percent [.00%]" xfId="28876"/>
    <cellStyle name="Percent [0]" xfId="28877"/>
    <cellStyle name="Percent [0] 10" xfId="28878"/>
    <cellStyle name="Percent [0] 11" xfId="28879"/>
    <cellStyle name="Percent [0] 12" xfId="28880"/>
    <cellStyle name="Percent [0] 13" xfId="28881"/>
    <cellStyle name="Percent [0] 14" xfId="28882"/>
    <cellStyle name="Percent [0] 15" xfId="28883"/>
    <cellStyle name="Percent [0] 16" xfId="28884"/>
    <cellStyle name="Percent [0] 17" xfId="28885"/>
    <cellStyle name="Percent [0] 18" xfId="28886"/>
    <cellStyle name="Percent [0] 19" xfId="28887"/>
    <cellStyle name="Percent [0] 2" xfId="28888"/>
    <cellStyle name="Percent [0] 2 2" xfId="28889"/>
    <cellStyle name="Percent [0] 20" xfId="28890"/>
    <cellStyle name="Percent [0] 21" xfId="28891"/>
    <cellStyle name="Percent [0] 22" xfId="28892"/>
    <cellStyle name="Percent [0] 23" xfId="28893"/>
    <cellStyle name="Percent [0] 24" xfId="28894"/>
    <cellStyle name="Percent [0] 25" xfId="28895"/>
    <cellStyle name="Percent [0] 26" xfId="28896"/>
    <cellStyle name="Percent [0] 27" xfId="28897"/>
    <cellStyle name="Percent [0] 28" xfId="28898"/>
    <cellStyle name="Percent [0] 29" xfId="28899"/>
    <cellStyle name="Percent [0] 3" xfId="28900"/>
    <cellStyle name="Percent [0] 3 10" xfId="28901"/>
    <cellStyle name="Percent [0] 3 10 2" xfId="28902"/>
    <cellStyle name="Percent [0] 3 11" xfId="28903"/>
    <cellStyle name="Percent [0] 3 11 2" xfId="28904"/>
    <cellStyle name="Percent [0] 3 12" xfId="28905"/>
    <cellStyle name="Percent [0] 3 12 2" xfId="28906"/>
    <cellStyle name="Percent [0] 3 13" xfId="28907"/>
    <cellStyle name="Percent [0] 3 14" xfId="28908"/>
    <cellStyle name="Percent [0] 3 15" xfId="28909"/>
    <cellStyle name="Percent [0] 3 16" xfId="28910"/>
    <cellStyle name="Percent [0] 3 2" xfId="28911"/>
    <cellStyle name="Percent [0] 3 2 2" xfId="28912"/>
    <cellStyle name="Percent [0] 3 2 2 2" xfId="28913"/>
    <cellStyle name="Percent [0] 3 2 3" xfId="28914"/>
    <cellStyle name="Percent [0] 3 2 3 2" xfId="28915"/>
    <cellStyle name="Percent [0] 3 2 4" xfId="28916"/>
    <cellStyle name="Percent [0] 3 2 4 2" xfId="28917"/>
    <cellStyle name="Percent [0] 3 2 5" xfId="28918"/>
    <cellStyle name="Percent [0] 3 2 5 2" xfId="28919"/>
    <cellStyle name="Percent [0] 3 2 6" xfId="28920"/>
    <cellStyle name="Percent [0] 3 2 6 2" xfId="28921"/>
    <cellStyle name="Percent [0] 3 2 7" xfId="28922"/>
    <cellStyle name="Percent [0] 3 2 7 2" xfId="28923"/>
    <cellStyle name="Percent [0] 3 2 8" xfId="28924"/>
    <cellStyle name="Percent [0] 3 2 8 2" xfId="28925"/>
    <cellStyle name="Percent [0] 3 2 9" xfId="28926"/>
    <cellStyle name="Percent [0] 3 3" xfId="28927"/>
    <cellStyle name="Percent [0] 3 3 2" xfId="28928"/>
    <cellStyle name="Percent [0] 3 4" xfId="28929"/>
    <cellStyle name="Percent [0] 3 4 2" xfId="28930"/>
    <cellStyle name="Percent [0] 3 5" xfId="28931"/>
    <cellStyle name="Percent [0] 3 5 2" xfId="28932"/>
    <cellStyle name="Percent [0] 3 6" xfId="28933"/>
    <cellStyle name="Percent [0] 3 6 2" xfId="28934"/>
    <cellStyle name="Percent [0] 3 7" xfId="28935"/>
    <cellStyle name="Percent [0] 3 7 2" xfId="28936"/>
    <cellStyle name="Percent [0] 3 8" xfId="28937"/>
    <cellStyle name="Percent [0] 3 8 2" xfId="28938"/>
    <cellStyle name="Percent [0] 3 9" xfId="28939"/>
    <cellStyle name="Percent [0] 3 9 2" xfId="28940"/>
    <cellStyle name="Percent [0] 30" xfId="28941"/>
    <cellStyle name="Percent [0] 31" xfId="28942"/>
    <cellStyle name="Percent [0] 32" xfId="28943"/>
    <cellStyle name="Percent [0] 33" xfId="28944"/>
    <cellStyle name="Percent [0] 34" xfId="28945"/>
    <cellStyle name="Percent [0] 35" xfId="28946"/>
    <cellStyle name="Percent [0] 36" xfId="28947"/>
    <cellStyle name="Percent [0] 37" xfId="28948"/>
    <cellStyle name="Percent [0] 38" xfId="28949"/>
    <cellStyle name="Percent [0] 39" xfId="28950"/>
    <cellStyle name="Percent [0] 4" xfId="28951"/>
    <cellStyle name="Percent [0] 40" xfId="28952"/>
    <cellStyle name="Percent [0] 41" xfId="28953"/>
    <cellStyle name="Percent [0] 5" xfId="28954"/>
    <cellStyle name="Percent [0] 6" xfId="28955"/>
    <cellStyle name="Percent [0] 7" xfId="28956"/>
    <cellStyle name="Percent [0] 8" xfId="28957"/>
    <cellStyle name="Percent [0] 9" xfId="28958"/>
    <cellStyle name="Percent [00]" xfId="28959"/>
    <cellStyle name="Percent [1]" xfId="28960"/>
    <cellStyle name="Percent [2]" xfId="28961"/>
    <cellStyle name="Percent [2] 10" xfId="28962"/>
    <cellStyle name="Percent [2] 11" xfId="28963"/>
    <cellStyle name="Percent [2] 12" xfId="28964"/>
    <cellStyle name="Percent [2] 13" xfId="28965"/>
    <cellStyle name="Percent [2] 14" xfId="28966"/>
    <cellStyle name="Percent [2] 15" xfId="28967"/>
    <cellStyle name="Percent [2] 16" xfId="28968"/>
    <cellStyle name="Percent [2] 17" xfId="28969"/>
    <cellStyle name="Percent [2] 18" xfId="28970"/>
    <cellStyle name="Percent [2] 19" xfId="28971"/>
    <cellStyle name="Percent [2] 2" xfId="28972"/>
    <cellStyle name="Percent [2] 2 2" xfId="28973"/>
    <cellStyle name="Percent [2] 2 3" xfId="28974"/>
    <cellStyle name="Percent [2] 2 4" xfId="28975"/>
    <cellStyle name="Percent [2] 20" xfId="28976"/>
    <cellStyle name="Percent [2] 21" xfId="28977"/>
    <cellStyle name="Percent [2] 22" xfId="28978"/>
    <cellStyle name="Percent [2] 23" xfId="28979"/>
    <cellStyle name="Percent [2] 24" xfId="28980"/>
    <cellStyle name="Percent [2] 25" xfId="28981"/>
    <cellStyle name="Percent [2] 26" xfId="28982"/>
    <cellStyle name="Percent [2] 27" xfId="28983"/>
    <cellStyle name="Percent [2] 28" xfId="28984"/>
    <cellStyle name="Percent [2] 29" xfId="28985"/>
    <cellStyle name="Percent [2] 3" xfId="28986"/>
    <cellStyle name="Percent [2] 3 10" xfId="28987"/>
    <cellStyle name="Percent [2] 3 10 2" xfId="28988"/>
    <cellStyle name="Percent [2] 3 11" xfId="28989"/>
    <cellStyle name="Percent [2] 3 11 2" xfId="28990"/>
    <cellStyle name="Percent [2] 3 12" xfId="28991"/>
    <cellStyle name="Percent [2] 3 12 2" xfId="28992"/>
    <cellStyle name="Percent [2] 3 13" xfId="28993"/>
    <cellStyle name="Percent [2] 3 14" xfId="28994"/>
    <cellStyle name="Percent [2] 3 15" xfId="28995"/>
    <cellStyle name="Percent [2] 3 16" xfId="28996"/>
    <cellStyle name="Percent [2] 3 2" xfId="28997"/>
    <cellStyle name="Percent [2] 3 2 2" xfId="28998"/>
    <cellStyle name="Percent [2] 3 2 2 2" xfId="28999"/>
    <cellStyle name="Percent [2] 3 2 3" xfId="29000"/>
    <cellStyle name="Percent [2] 3 2 3 2" xfId="29001"/>
    <cellStyle name="Percent [2] 3 2 4" xfId="29002"/>
    <cellStyle name="Percent [2] 3 2 4 2" xfId="29003"/>
    <cellStyle name="Percent [2] 3 2 5" xfId="29004"/>
    <cellStyle name="Percent [2] 3 2 5 2" xfId="29005"/>
    <cellStyle name="Percent [2] 3 2 6" xfId="29006"/>
    <cellStyle name="Percent [2] 3 2 6 2" xfId="29007"/>
    <cellStyle name="Percent [2] 3 2 7" xfId="29008"/>
    <cellStyle name="Percent [2] 3 2 7 2" xfId="29009"/>
    <cellStyle name="Percent [2] 3 2 8" xfId="29010"/>
    <cellStyle name="Percent [2] 3 2 8 2" xfId="29011"/>
    <cellStyle name="Percent [2] 3 2 9" xfId="29012"/>
    <cellStyle name="Percent [2] 3 3" xfId="29013"/>
    <cellStyle name="Percent [2] 3 3 2" xfId="29014"/>
    <cellStyle name="Percent [2] 3 4" xfId="29015"/>
    <cellStyle name="Percent [2] 3 4 2" xfId="29016"/>
    <cellStyle name="Percent [2] 3 5" xfId="29017"/>
    <cellStyle name="Percent [2] 3 5 2" xfId="29018"/>
    <cellStyle name="Percent [2] 3 6" xfId="29019"/>
    <cellStyle name="Percent [2] 3 6 2" xfId="29020"/>
    <cellStyle name="Percent [2] 3 7" xfId="29021"/>
    <cellStyle name="Percent [2] 3 7 2" xfId="29022"/>
    <cellStyle name="Percent [2] 3 8" xfId="29023"/>
    <cellStyle name="Percent [2] 3 8 2" xfId="29024"/>
    <cellStyle name="Percent [2] 3 9" xfId="29025"/>
    <cellStyle name="Percent [2] 3 9 2" xfId="29026"/>
    <cellStyle name="Percent [2] 30" xfId="29027"/>
    <cellStyle name="Percent [2] 31" xfId="29028"/>
    <cellStyle name="Percent [2] 32" xfId="29029"/>
    <cellStyle name="Percent [2] 33" xfId="29030"/>
    <cellStyle name="Percent [2] 34" xfId="29031"/>
    <cellStyle name="Percent [2] 35" xfId="29032"/>
    <cellStyle name="Percent [2] 36" xfId="29033"/>
    <cellStyle name="Percent [2] 37" xfId="29034"/>
    <cellStyle name="Percent [2] 38" xfId="29035"/>
    <cellStyle name="Percent [2] 39" xfId="29036"/>
    <cellStyle name="Percent [2] 4" xfId="29037"/>
    <cellStyle name="Percent [2] 4 2" xfId="29038"/>
    <cellStyle name="Percent [2] 4 3" xfId="29039"/>
    <cellStyle name="Percent [2] 4 4" xfId="29040"/>
    <cellStyle name="Percent [2] 40" xfId="29041"/>
    <cellStyle name="Percent [2] 41" xfId="29042"/>
    <cellStyle name="Percent [2] 5" xfId="29043"/>
    <cellStyle name="Percent [2] 6" xfId="29044"/>
    <cellStyle name="Percent [2] 7" xfId="29045"/>
    <cellStyle name="Percent [2] 8" xfId="29046"/>
    <cellStyle name="Percent [2] 9" xfId="29047"/>
    <cellStyle name="Percent 0.0" xfId="29048"/>
    <cellStyle name="Percent 1" xfId="29049"/>
    <cellStyle name="Percent 10" xfId="29050"/>
    <cellStyle name="Percent 10 2" xfId="29051"/>
    <cellStyle name="Percent 10 2 2" xfId="29052"/>
    <cellStyle name="Percent 10 2 3" xfId="29053"/>
    <cellStyle name="Percent 11" xfId="29054"/>
    <cellStyle name="Percent 11 2" xfId="29055"/>
    <cellStyle name="Percent 12" xfId="29056"/>
    <cellStyle name="Percent 12 2" xfId="29057"/>
    <cellStyle name="Percent 12 2 2" xfId="29058"/>
    <cellStyle name="Percent 13" xfId="29059"/>
    <cellStyle name="Percent 13 2" xfId="29060"/>
    <cellStyle name="Percent 13 3" xfId="29061"/>
    <cellStyle name="Percent 14" xfId="29062"/>
    <cellStyle name="Percent 14 10" xfId="29063"/>
    <cellStyle name="Percent 14 11" xfId="29064"/>
    <cellStyle name="Percent 14 12" xfId="29065"/>
    <cellStyle name="Percent 14 13" xfId="29066"/>
    <cellStyle name="Percent 14 14" xfId="29067"/>
    <cellStyle name="Percent 14 15" xfId="29068"/>
    <cellStyle name="Percent 14 16" xfId="29069"/>
    <cellStyle name="Percent 14 17" xfId="29070"/>
    <cellStyle name="Percent 14 18" xfId="29071"/>
    <cellStyle name="Percent 14 19" xfId="29072"/>
    <cellStyle name="Percent 14 2" xfId="29073"/>
    <cellStyle name="Percent 14 20" xfId="29074"/>
    <cellStyle name="Percent 14 21" xfId="29075"/>
    <cellStyle name="Percent 14 22" xfId="29076"/>
    <cellStyle name="Percent 14 23" xfId="29077"/>
    <cellStyle name="Percent 14 24" xfId="29078"/>
    <cellStyle name="Percent 14 3" xfId="29079"/>
    <cellStyle name="Percent 14 4" xfId="29080"/>
    <cellStyle name="Percent 14 5" xfId="29081"/>
    <cellStyle name="Percent 14 6" xfId="29082"/>
    <cellStyle name="Percent 14 7" xfId="29083"/>
    <cellStyle name="Percent 14 8" xfId="29084"/>
    <cellStyle name="Percent 14 9" xfId="29085"/>
    <cellStyle name="Percent 15" xfId="29086"/>
    <cellStyle name="Percent 15 2" xfId="29087"/>
    <cellStyle name="Percent 15 3" xfId="29088"/>
    <cellStyle name="Percent 16" xfId="29089"/>
    <cellStyle name="Percent 16 2" xfId="29090"/>
    <cellStyle name="Percent 16 2 2" xfId="29091"/>
    <cellStyle name="Percent 17" xfId="29092"/>
    <cellStyle name="Percent 18" xfId="29093"/>
    <cellStyle name="Percent 19" xfId="29094"/>
    <cellStyle name="Percent 2" xfId="29095"/>
    <cellStyle name="Percent 2 10" xfId="29096"/>
    <cellStyle name="Percent 2 10 2" xfId="29097"/>
    <cellStyle name="Percent 2 10 2 2" xfId="29098"/>
    <cellStyle name="Percent 2 10 2 3" xfId="29099"/>
    <cellStyle name="Percent 2 10 3" xfId="29100"/>
    <cellStyle name="Percent 2 11" xfId="29101"/>
    <cellStyle name="Percent 2 11 2" xfId="29102"/>
    <cellStyle name="Percent 2 11 2 2" xfId="29103"/>
    <cellStyle name="Percent 2 11 2 3" xfId="29104"/>
    <cellStyle name="Percent 2 11 3" xfId="29105"/>
    <cellStyle name="Percent 2 12" xfId="29106"/>
    <cellStyle name="Percent 2 12 2" xfId="29107"/>
    <cellStyle name="Percent 2 13" xfId="29108"/>
    <cellStyle name="Percent 2 13 2" xfId="29109"/>
    <cellStyle name="Percent 2 14" xfId="29110"/>
    <cellStyle name="Percent 2 14 2" xfId="29111"/>
    <cellStyle name="Percent 2 15" xfId="29112"/>
    <cellStyle name="Percent 2 15 2" xfId="29113"/>
    <cellStyle name="Percent 2 16" xfId="29114"/>
    <cellStyle name="Percent 2 16 2" xfId="29115"/>
    <cellStyle name="Percent 2 17" xfId="29116"/>
    <cellStyle name="Percent 2 17 2" xfId="29117"/>
    <cellStyle name="Percent 2 18" xfId="29118"/>
    <cellStyle name="Percent 2 18 2" xfId="29119"/>
    <cellStyle name="Percent 2 19" xfId="29120"/>
    <cellStyle name="Percent 2 19 2" xfId="29121"/>
    <cellStyle name="Percent 2 2" xfId="29122"/>
    <cellStyle name="Percent 2 2 10" xfId="29123"/>
    <cellStyle name="Percent 2 2 11" xfId="29124"/>
    <cellStyle name="Percent 2 2 12" xfId="29125"/>
    <cellStyle name="Percent 2 2 13" xfId="29126"/>
    <cellStyle name="Percent 2 2 14" xfId="29127"/>
    <cellStyle name="Percent 2 2 15" xfId="29128"/>
    <cellStyle name="Percent 2 2 16" xfId="29129"/>
    <cellStyle name="Percent 2 2 17" xfId="29130"/>
    <cellStyle name="Percent 2 2 18" xfId="29131"/>
    <cellStyle name="Percent 2 2 19" xfId="29132"/>
    <cellStyle name="Percent 2 2 2" xfId="29133"/>
    <cellStyle name="Percent 2 2 2 10" xfId="29134"/>
    <cellStyle name="Percent 2 2 2 11" xfId="29135"/>
    <cellStyle name="Percent 2 2 2 12" xfId="29136"/>
    <cellStyle name="Percent 2 2 2 13" xfId="29137"/>
    <cellStyle name="Percent 2 2 2 14" xfId="29138"/>
    <cellStyle name="Percent 2 2 2 15" xfId="29139"/>
    <cellStyle name="Percent 2 2 2 16" xfId="29140"/>
    <cellStyle name="Percent 2 2 2 17" xfId="29141"/>
    <cellStyle name="Percent 2 2 2 18" xfId="29142"/>
    <cellStyle name="Percent 2 2 2 19" xfId="29143"/>
    <cellStyle name="Percent 2 2 2 2" xfId="29144"/>
    <cellStyle name="Percent 2 2 2 2 10" xfId="29145"/>
    <cellStyle name="Percent 2 2 2 2 11" xfId="29146"/>
    <cellStyle name="Percent 2 2 2 2 12" xfId="29147"/>
    <cellStyle name="Percent 2 2 2 2 13" xfId="29148"/>
    <cellStyle name="Percent 2 2 2 2 14" xfId="29149"/>
    <cellStyle name="Percent 2 2 2 2 15" xfId="29150"/>
    <cellStyle name="Percent 2 2 2 2 16" xfId="29151"/>
    <cellStyle name="Percent 2 2 2 2 17" xfId="29152"/>
    <cellStyle name="Percent 2 2 2 2 18" xfId="29153"/>
    <cellStyle name="Percent 2 2 2 2 19" xfId="29154"/>
    <cellStyle name="Percent 2 2 2 2 2" xfId="29155"/>
    <cellStyle name="Percent 2 2 2 2 20" xfId="29156"/>
    <cellStyle name="Percent 2 2 2 2 21" xfId="29157"/>
    <cellStyle name="Percent 2 2 2 2 22" xfId="29158"/>
    <cellStyle name="Percent 2 2 2 2 23" xfId="29159"/>
    <cellStyle name="Percent 2 2 2 2 3" xfId="29160"/>
    <cellStyle name="Percent 2 2 2 2 4" xfId="29161"/>
    <cellStyle name="Percent 2 2 2 2 5" xfId="29162"/>
    <cellStyle name="Percent 2 2 2 2 6" xfId="29163"/>
    <cellStyle name="Percent 2 2 2 2 7" xfId="29164"/>
    <cellStyle name="Percent 2 2 2 2 8" xfId="29165"/>
    <cellStyle name="Percent 2 2 2 2 9" xfId="29166"/>
    <cellStyle name="Percent 2 2 2 20" xfId="29167"/>
    <cellStyle name="Percent 2 2 2 21" xfId="29168"/>
    <cellStyle name="Percent 2 2 2 22" xfId="29169"/>
    <cellStyle name="Percent 2 2 2 23" xfId="29170"/>
    <cellStyle name="Percent 2 2 2 3" xfId="29171"/>
    <cellStyle name="Percent 2 2 2 4" xfId="29172"/>
    <cellStyle name="Percent 2 2 2 5" xfId="29173"/>
    <cellStyle name="Percent 2 2 2 6" xfId="29174"/>
    <cellStyle name="Percent 2 2 2 7" xfId="29175"/>
    <cellStyle name="Percent 2 2 2 8" xfId="29176"/>
    <cellStyle name="Percent 2 2 2 9" xfId="29177"/>
    <cellStyle name="Percent 2 2 20" xfId="29178"/>
    <cellStyle name="Percent 2 2 21" xfId="29179"/>
    <cellStyle name="Percent 2 2 22" xfId="29180"/>
    <cellStyle name="Percent 2 2 23" xfId="29181"/>
    <cellStyle name="Percent 2 2 24" xfId="29182"/>
    <cellStyle name="Percent 2 2 25" xfId="29183"/>
    <cellStyle name="Percent 2 2 26" xfId="29184"/>
    <cellStyle name="Percent 2 2 27" xfId="29185"/>
    <cellStyle name="Percent 2 2 28" xfId="29186"/>
    <cellStyle name="Percent 2 2 29" xfId="29187"/>
    <cellStyle name="Percent 2 2 3" xfId="29188"/>
    <cellStyle name="Percent 2 2 30" xfId="29189"/>
    <cellStyle name="Percent 2 2 4" xfId="29190"/>
    <cellStyle name="Percent 2 2 5" xfId="29191"/>
    <cellStyle name="Percent 2 2 6" xfId="29192"/>
    <cellStyle name="Percent 2 2 7" xfId="29193"/>
    <cellStyle name="Percent 2 2 8" xfId="29194"/>
    <cellStyle name="Percent 2 2 9" xfId="29195"/>
    <cellStyle name="Percent 2 20" xfId="29196"/>
    <cellStyle name="Percent 2 20 2" xfId="29197"/>
    <cellStyle name="Percent 2 21" xfId="29198"/>
    <cellStyle name="Percent 2 22" xfId="29199"/>
    <cellStyle name="Percent 2 23" xfId="29200"/>
    <cellStyle name="Percent 2 24" xfId="29201"/>
    <cellStyle name="Percent 2 25" xfId="29202"/>
    <cellStyle name="Percent 2 26" xfId="29203"/>
    <cellStyle name="Percent 2 27" xfId="29204"/>
    <cellStyle name="Percent 2 28" xfId="29205"/>
    <cellStyle name="Percent 2 29" xfId="29206"/>
    <cellStyle name="Percent 2 3" xfId="29207"/>
    <cellStyle name="Percent 2 3 2" xfId="29208"/>
    <cellStyle name="Percent 2 30" xfId="29209"/>
    <cellStyle name="Percent 2 4" xfId="29210"/>
    <cellStyle name="Percent 2 4 2" xfId="29211"/>
    <cellStyle name="Percent 2 5" xfId="29212"/>
    <cellStyle name="Percent 2 5 2" xfId="29213"/>
    <cellStyle name="Percent 2 6" xfId="29214"/>
    <cellStyle name="Percent 2 6 2" xfId="29215"/>
    <cellStyle name="Percent 2 7" xfId="29216"/>
    <cellStyle name="Percent 2 7 2" xfId="29217"/>
    <cellStyle name="Percent 2 8" xfId="29218"/>
    <cellStyle name="Percent 2 8 2" xfId="29219"/>
    <cellStyle name="Percent 2 8 2 2" xfId="29220"/>
    <cellStyle name="Percent 2 8 2 3" xfId="29221"/>
    <cellStyle name="Percent 2 8 3" xfId="29222"/>
    <cellStyle name="Percent 2 9" xfId="29223"/>
    <cellStyle name="Percent 2 9 2" xfId="29224"/>
    <cellStyle name="Percent 2 9 2 2" xfId="29225"/>
    <cellStyle name="Percent 2 9 2 3" xfId="29226"/>
    <cellStyle name="Percent 2 9 3" xfId="29227"/>
    <cellStyle name="Percent 20" xfId="29228"/>
    <cellStyle name="Percent 21" xfId="29229"/>
    <cellStyle name="Percent 22" xfId="29230"/>
    <cellStyle name="Percent 23" xfId="29231"/>
    <cellStyle name="Percent 24" xfId="29232"/>
    <cellStyle name="Percent 25" xfId="29233"/>
    <cellStyle name="Percent 26" xfId="29234"/>
    <cellStyle name="Percent 27" xfId="29235"/>
    <cellStyle name="Percent 28" xfId="29236"/>
    <cellStyle name="Percent 29" xfId="29237"/>
    <cellStyle name="Percent 3" xfId="29238"/>
    <cellStyle name="Percent 3 2" xfId="29239"/>
    <cellStyle name="Percent 3 2 2" xfId="29240"/>
    <cellStyle name="Percent 3 3" xfId="29241"/>
    <cellStyle name="Percent 3 4" xfId="29242"/>
    <cellStyle name="Percent 3 5" xfId="29243"/>
    <cellStyle name="Percent 3 6" xfId="29244"/>
    <cellStyle name="Percent 3 7" xfId="29245"/>
    <cellStyle name="Percent 30" xfId="29246"/>
    <cellStyle name="Percent 31" xfId="29247"/>
    <cellStyle name="Percent 32" xfId="29248"/>
    <cellStyle name="Percent 33" xfId="29249"/>
    <cellStyle name="Percent 34" xfId="29250"/>
    <cellStyle name="Percent 35" xfId="29251"/>
    <cellStyle name="Percent 35 2" xfId="29252"/>
    <cellStyle name="Percent 36" xfId="29253"/>
    <cellStyle name="Percent 37" xfId="29254"/>
    <cellStyle name="Percent 38" xfId="29255"/>
    <cellStyle name="Percent 39" xfId="29256"/>
    <cellStyle name="Percent 4" xfId="29257"/>
    <cellStyle name="Percent 4 2" xfId="29258"/>
    <cellStyle name="Percent 4 3" xfId="29259"/>
    <cellStyle name="Percent 4 4" xfId="29260"/>
    <cellStyle name="Percent 4 5" xfId="29261"/>
    <cellStyle name="Percent 4 6" xfId="29262"/>
    <cellStyle name="Percent 40" xfId="29263"/>
    <cellStyle name="Percent 41" xfId="29264"/>
    <cellStyle name="Percent 5" xfId="29265"/>
    <cellStyle name="Percent 5 10" xfId="29266"/>
    <cellStyle name="Percent 5 10 2" xfId="29267"/>
    <cellStyle name="Percent 5 11" xfId="29268"/>
    <cellStyle name="Percent 5 11 2" xfId="29269"/>
    <cellStyle name="Percent 5 12" xfId="29270"/>
    <cellStyle name="Percent 5 12 2" xfId="29271"/>
    <cellStyle name="Percent 5 13" xfId="29272"/>
    <cellStyle name="Percent 5 14" xfId="29273"/>
    <cellStyle name="Percent 5 15" xfId="29274"/>
    <cellStyle name="Percent 5 16" xfId="29275"/>
    <cellStyle name="Percent 5 17" xfId="29276"/>
    <cellStyle name="Percent 5 2" xfId="29277"/>
    <cellStyle name="Percent 5 2 2" xfId="29278"/>
    <cellStyle name="Percent 5 2 2 2" xfId="29279"/>
    <cellStyle name="Percent 5 2 3" xfId="29280"/>
    <cellStyle name="Percent 5 2 3 2" xfId="29281"/>
    <cellStyle name="Percent 5 2 4" xfId="29282"/>
    <cellStyle name="Percent 5 2 4 2" xfId="29283"/>
    <cellStyle name="Percent 5 2 5" xfId="29284"/>
    <cellStyle name="Percent 5 2 5 2" xfId="29285"/>
    <cellStyle name="Percent 5 2 6" xfId="29286"/>
    <cellStyle name="Percent 5 2 6 2" xfId="29287"/>
    <cellStyle name="Percent 5 2 7" xfId="29288"/>
    <cellStyle name="Percent 5 2 7 2" xfId="29289"/>
    <cellStyle name="Percent 5 2 8" xfId="29290"/>
    <cellStyle name="Percent 5 2 8 2" xfId="29291"/>
    <cellStyle name="Percent 5 2 9" xfId="29292"/>
    <cellStyle name="Percent 5 3" xfId="29293"/>
    <cellStyle name="Percent 5 3 2" xfId="29294"/>
    <cellStyle name="Percent 5 3 2 2" xfId="29295"/>
    <cellStyle name="Percent 5 3 3" xfId="29296"/>
    <cellStyle name="Percent 5 3 3 2" xfId="29297"/>
    <cellStyle name="Percent 5 3 4" xfId="29298"/>
    <cellStyle name="Percent 5 3 4 2" xfId="29299"/>
    <cellStyle name="Percent 5 3 5" xfId="29300"/>
    <cellStyle name="Percent 5 3 5 2" xfId="29301"/>
    <cellStyle name="Percent 5 3 6" xfId="29302"/>
    <cellStyle name="Percent 5 3 6 2" xfId="29303"/>
    <cellStyle name="Percent 5 3 7" xfId="29304"/>
    <cellStyle name="Percent 5 3 7 2" xfId="29305"/>
    <cellStyle name="Percent 5 3 8" xfId="29306"/>
    <cellStyle name="Percent 5 3 8 2" xfId="29307"/>
    <cellStyle name="Percent 5 3 9" xfId="29308"/>
    <cellStyle name="Percent 5 4" xfId="29309"/>
    <cellStyle name="Percent 5 4 2" xfId="29310"/>
    <cellStyle name="Percent 5 4 2 2" xfId="29311"/>
    <cellStyle name="Percent 5 4 3" xfId="29312"/>
    <cellStyle name="Percent 5 4 3 2" xfId="29313"/>
    <cellStyle name="Percent 5 4 4" xfId="29314"/>
    <cellStyle name="Percent 5 4 4 2" xfId="29315"/>
    <cellStyle name="Percent 5 4 5" xfId="29316"/>
    <cellStyle name="Percent 5 4 5 2" xfId="29317"/>
    <cellStyle name="Percent 5 4 6" xfId="29318"/>
    <cellStyle name="Percent 5 4 6 2" xfId="29319"/>
    <cellStyle name="Percent 5 4 7" xfId="29320"/>
    <cellStyle name="Percent 5 4 7 2" xfId="29321"/>
    <cellStyle name="Percent 5 4 8" xfId="29322"/>
    <cellStyle name="Percent 5 4 8 2" xfId="29323"/>
    <cellStyle name="Percent 5 4 9" xfId="29324"/>
    <cellStyle name="Percent 5 5" xfId="29325"/>
    <cellStyle name="Percent 5 5 2" xfId="29326"/>
    <cellStyle name="Percent 5 5 2 2" xfId="29327"/>
    <cellStyle name="Percent 5 5 3" xfId="29328"/>
    <cellStyle name="Percent 5 5 3 2" xfId="29329"/>
    <cellStyle name="Percent 5 5 4" xfId="29330"/>
    <cellStyle name="Percent 5 5 4 2" xfId="29331"/>
    <cellStyle name="Percent 5 5 5" xfId="29332"/>
    <cellStyle name="Percent 5 5 5 2" xfId="29333"/>
    <cellStyle name="Percent 5 5 6" xfId="29334"/>
    <cellStyle name="Percent 5 5 6 2" xfId="29335"/>
    <cellStyle name="Percent 5 5 7" xfId="29336"/>
    <cellStyle name="Percent 5 5 7 2" xfId="29337"/>
    <cellStyle name="Percent 5 5 8" xfId="29338"/>
    <cellStyle name="Percent 5 5 8 2" xfId="29339"/>
    <cellStyle name="Percent 5 5 9" xfId="29340"/>
    <cellStyle name="Percent 5 6" xfId="29341"/>
    <cellStyle name="Percent 5 6 2" xfId="29342"/>
    <cellStyle name="Percent 5 6 2 2" xfId="29343"/>
    <cellStyle name="Percent 5 6 3" xfId="29344"/>
    <cellStyle name="Percent 5 6 3 2" xfId="29345"/>
    <cellStyle name="Percent 5 6 4" xfId="29346"/>
    <cellStyle name="Percent 5 6 4 2" xfId="29347"/>
    <cellStyle name="Percent 5 6 5" xfId="29348"/>
    <cellStyle name="Percent 5 6 5 2" xfId="29349"/>
    <cellStyle name="Percent 5 6 6" xfId="29350"/>
    <cellStyle name="Percent 5 6 6 2" xfId="29351"/>
    <cellStyle name="Percent 5 6 7" xfId="29352"/>
    <cellStyle name="Percent 5 6 7 2" xfId="29353"/>
    <cellStyle name="Percent 5 6 8" xfId="29354"/>
    <cellStyle name="Percent 5 6 8 2" xfId="29355"/>
    <cellStyle name="Percent 5 6 9" xfId="29356"/>
    <cellStyle name="Percent 5 7" xfId="29357"/>
    <cellStyle name="Percent 5 7 2" xfId="29358"/>
    <cellStyle name="Percent 5 8" xfId="29359"/>
    <cellStyle name="Percent 5 8 2" xfId="29360"/>
    <cellStyle name="Percent 5 9" xfId="29361"/>
    <cellStyle name="Percent 5 9 2" xfId="29362"/>
    <cellStyle name="Percent 6" xfId="29363"/>
    <cellStyle name="Percent 6 2" xfId="29364"/>
    <cellStyle name="Percent 6 3" xfId="29365"/>
    <cellStyle name="Percent 6 4" xfId="29366"/>
    <cellStyle name="Percent 6 5" xfId="29367"/>
    <cellStyle name="Percent 7" xfId="29368"/>
    <cellStyle name="Percent 7 2" xfId="29369"/>
    <cellStyle name="Percent 8" xfId="29370"/>
    <cellStyle name="Percent 8 2" xfId="29371"/>
    <cellStyle name="Percent 9" xfId="29372"/>
    <cellStyle name="Percent 9 2" xfId="29373"/>
    <cellStyle name="Percent Hard" xfId="29374"/>
    <cellStyle name="Percent[0]" xfId="29375"/>
    <cellStyle name="Percent[2]" xfId="29376"/>
    <cellStyle name="Percent1" xfId="29377"/>
    <cellStyle name="Percent1Blue" xfId="29378"/>
    <cellStyle name="Percent2" xfId="29379"/>
    <cellStyle name="Percent2 10" xfId="29380"/>
    <cellStyle name="Percent2 11" xfId="29381"/>
    <cellStyle name="Percent2 2" xfId="29382"/>
    <cellStyle name="Percent2 2 2" xfId="29383"/>
    <cellStyle name="Percent2 3" xfId="29384"/>
    <cellStyle name="Percent2 3 2" xfId="29385"/>
    <cellStyle name="Percent2 4" xfId="29386"/>
    <cellStyle name="Percent2 4 2" xfId="29387"/>
    <cellStyle name="Percent2 5" xfId="29388"/>
    <cellStyle name="Percent2 5 2" xfId="29389"/>
    <cellStyle name="Percent2 6" xfId="29390"/>
    <cellStyle name="Percent2 6 2" xfId="29391"/>
    <cellStyle name="Percent2 7" xfId="29392"/>
    <cellStyle name="Percent2 7 2" xfId="29393"/>
    <cellStyle name="Percent2 8" xfId="29394"/>
    <cellStyle name="Percent2 8 2" xfId="29395"/>
    <cellStyle name="Percent2 9" xfId="29396"/>
    <cellStyle name="Percent2Blue" xfId="29397"/>
    <cellStyle name="PERCENTAGE" xfId="29398"/>
    <cellStyle name="PERCENTAGE 2" xfId="29399"/>
    <cellStyle name="PERCENTAGE 3" xfId="29400"/>
    <cellStyle name="Percentage change" xfId="29401"/>
    <cellStyle name="Percentage change 10" xfId="29402"/>
    <cellStyle name="Percentage change 11" xfId="29403"/>
    <cellStyle name="Percentage change 12" xfId="29404"/>
    <cellStyle name="Percentage change 13" xfId="29405"/>
    <cellStyle name="Percentage change 14" xfId="29406"/>
    <cellStyle name="Percentage change 15" xfId="29407"/>
    <cellStyle name="Percentage change 16" xfId="29408"/>
    <cellStyle name="Percentage change 17" xfId="29409"/>
    <cellStyle name="Percentage change 18" xfId="29410"/>
    <cellStyle name="Percentage change 19" xfId="29411"/>
    <cellStyle name="Percentage change 2" xfId="29412"/>
    <cellStyle name="Percentage change 2 2" xfId="29413"/>
    <cellStyle name="Percentage change 20" xfId="29414"/>
    <cellStyle name="Percentage change 21" xfId="29415"/>
    <cellStyle name="Percentage change 22" xfId="29416"/>
    <cellStyle name="Percentage change 23" xfId="29417"/>
    <cellStyle name="Percentage change 24" xfId="29418"/>
    <cellStyle name="Percentage change 25" xfId="29419"/>
    <cellStyle name="Percentage change 26" xfId="29420"/>
    <cellStyle name="Percentage change 27" xfId="29421"/>
    <cellStyle name="Percentage change 28" xfId="29422"/>
    <cellStyle name="Percentage change 29" xfId="29423"/>
    <cellStyle name="Percentage change 3" xfId="29424"/>
    <cellStyle name="Percentage change 3 10" xfId="29425"/>
    <cellStyle name="Percentage change 3 10 2" xfId="29426"/>
    <cellStyle name="Percentage change 3 11" xfId="29427"/>
    <cellStyle name="Percentage change 3 11 2" xfId="29428"/>
    <cellStyle name="Percentage change 3 12" xfId="29429"/>
    <cellStyle name="Percentage change 3 12 2" xfId="29430"/>
    <cellStyle name="Percentage change 3 13" xfId="29431"/>
    <cellStyle name="Percentage change 3 14" xfId="29432"/>
    <cellStyle name="Percentage change 3 15" xfId="29433"/>
    <cellStyle name="Percentage change 3 16" xfId="29434"/>
    <cellStyle name="Percentage change 3 2" xfId="29435"/>
    <cellStyle name="Percentage change 3 2 2" xfId="29436"/>
    <cellStyle name="Percentage change 3 2 2 2" xfId="29437"/>
    <cellStyle name="Percentage change 3 2 3" xfId="29438"/>
    <cellStyle name="Percentage change 3 2 3 2" xfId="29439"/>
    <cellStyle name="Percentage change 3 2 4" xfId="29440"/>
    <cellStyle name="Percentage change 3 2 4 2" xfId="29441"/>
    <cellStyle name="Percentage change 3 2 5" xfId="29442"/>
    <cellStyle name="Percentage change 3 2 5 2" xfId="29443"/>
    <cellStyle name="Percentage change 3 2 6" xfId="29444"/>
    <cellStyle name="Percentage change 3 2 6 2" xfId="29445"/>
    <cellStyle name="Percentage change 3 2 7" xfId="29446"/>
    <cellStyle name="Percentage change 3 2 7 2" xfId="29447"/>
    <cellStyle name="Percentage change 3 2 8" xfId="29448"/>
    <cellStyle name="Percentage change 3 2 8 2" xfId="29449"/>
    <cellStyle name="Percentage change 3 2 9" xfId="29450"/>
    <cellStyle name="Percentage change 3 3" xfId="29451"/>
    <cellStyle name="Percentage change 3 3 2" xfId="29452"/>
    <cellStyle name="Percentage change 3 4" xfId="29453"/>
    <cellStyle name="Percentage change 3 4 2" xfId="29454"/>
    <cellStyle name="Percentage change 3 5" xfId="29455"/>
    <cellStyle name="Percentage change 3 5 2" xfId="29456"/>
    <cellStyle name="Percentage change 3 6" xfId="29457"/>
    <cellStyle name="Percentage change 3 6 2" xfId="29458"/>
    <cellStyle name="Percentage change 3 7" xfId="29459"/>
    <cellStyle name="Percentage change 3 7 2" xfId="29460"/>
    <cellStyle name="Percentage change 3 8" xfId="29461"/>
    <cellStyle name="Percentage change 3 8 2" xfId="29462"/>
    <cellStyle name="Percentage change 3 9" xfId="29463"/>
    <cellStyle name="Percentage change 3 9 2" xfId="29464"/>
    <cellStyle name="Percentage change 30" xfId="29465"/>
    <cellStyle name="Percentage change 31" xfId="29466"/>
    <cellStyle name="Percentage change 32" xfId="29467"/>
    <cellStyle name="Percentage change 33" xfId="29468"/>
    <cellStyle name="Percentage change 34" xfId="29469"/>
    <cellStyle name="Percentage change 35" xfId="29470"/>
    <cellStyle name="Percentage change 36" xfId="29471"/>
    <cellStyle name="Percentage change 37" xfId="29472"/>
    <cellStyle name="Percentage change 38" xfId="29473"/>
    <cellStyle name="Percentage change 39" xfId="29474"/>
    <cellStyle name="Percentage change 4" xfId="29475"/>
    <cellStyle name="Percentage change 40" xfId="29476"/>
    <cellStyle name="Percentage change 41" xfId="29477"/>
    <cellStyle name="Percentage change 5" xfId="29478"/>
    <cellStyle name="Percentage change 6" xfId="29479"/>
    <cellStyle name="Percentage change 7" xfId="29480"/>
    <cellStyle name="Percentage change 8" xfId="29481"/>
    <cellStyle name="Percentage change 9" xfId="29482"/>
    <cellStyle name="PERCENTAGE_Comverse 2004 Income Tax Review Wkbk 02 03" xfId="29483"/>
    <cellStyle name="PercentSales" xfId="29484"/>
    <cellStyle name="Perlong" xfId="29485"/>
    <cellStyle name="Porcentagem_Combined Cash Flow" xfId="29486"/>
    <cellStyle name="Porcentaje" xfId="29487"/>
    <cellStyle name="Porcentajes" xfId="29488"/>
    <cellStyle name="Porcentual_book" xfId="29489"/>
    <cellStyle name="Pounds (0)" xfId="29490"/>
    <cellStyle name="Pourcentage_NEGS" xfId="29491"/>
    <cellStyle name="Power Price" xfId="29492"/>
    <cellStyle name="Precent" xfId="29493"/>
    <cellStyle name="PrePop Currency (0)" xfId="29494"/>
    <cellStyle name="PrePop Currency (0) 10" xfId="29495"/>
    <cellStyle name="PrePop Currency (0) 11" xfId="29496"/>
    <cellStyle name="PrePop Currency (0) 12" xfId="29497"/>
    <cellStyle name="PrePop Currency (0) 13" xfId="29498"/>
    <cellStyle name="PrePop Currency (0) 14" xfId="29499"/>
    <cellStyle name="PrePop Currency (0) 15" xfId="29500"/>
    <cellStyle name="PrePop Currency (0) 16" xfId="29501"/>
    <cellStyle name="PrePop Currency (0) 17" xfId="29502"/>
    <cellStyle name="PrePop Currency (0) 18" xfId="29503"/>
    <cellStyle name="PrePop Currency (0) 19" xfId="29504"/>
    <cellStyle name="PrePop Currency (0) 2" xfId="29505"/>
    <cellStyle name="PrePop Currency (0) 2 2" xfId="29506"/>
    <cellStyle name="PrePop Currency (0) 20" xfId="29507"/>
    <cellStyle name="PrePop Currency (0) 21" xfId="29508"/>
    <cellStyle name="PrePop Currency (0) 22" xfId="29509"/>
    <cellStyle name="PrePop Currency (0) 23" xfId="29510"/>
    <cellStyle name="PrePop Currency (0) 24" xfId="29511"/>
    <cellStyle name="PrePop Currency (0) 25" xfId="29512"/>
    <cellStyle name="PrePop Currency (0) 26" xfId="29513"/>
    <cellStyle name="PrePop Currency (0) 27" xfId="29514"/>
    <cellStyle name="PrePop Currency (0) 28" xfId="29515"/>
    <cellStyle name="PrePop Currency (0) 29" xfId="29516"/>
    <cellStyle name="PrePop Currency (0) 3" xfId="29517"/>
    <cellStyle name="PrePop Currency (0) 3 10" xfId="29518"/>
    <cellStyle name="PrePop Currency (0) 3 10 2" xfId="29519"/>
    <cellStyle name="PrePop Currency (0) 3 11" xfId="29520"/>
    <cellStyle name="PrePop Currency (0) 3 11 2" xfId="29521"/>
    <cellStyle name="PrePop Currency (0) 3 12" xfId="29522"/>
    <cellStyle name="PrePop Currency (0) 3 12 2" xfId="29523"/>
    <cellStyle name="PrePop Currency (0) 3 13" xfId="29524"/>
    <cellStyle name="PrePop Currency (0) 3 14" xfId="29525"/>
    <cellStyle name="PrePop Currency (0) 3 15" xfId="29526"/>
    <cellStyle name="PrePop Currency (0) 3 16" xfId="29527"/>
    <cellStyle name="PrePop Currency (0) 3 2" xfId="29528"/>
    <cellStyle name="PrePop Currency (0) 3 2 2" xfId="29529"/>
    <cellStyle name="PrePop Currency (0) 3 2 2 2" xfId="29530"/>
    <cellStyle name="PrePop Currency (0) 3 2 3" xfId="29531"/>
    <cellStyle name="PrePop Currency (0) 3 2 3 2" xfId="29532"/>
    <cellStyle name="PrePop Currency (0) 3 2 4" xfId="29533"/>
    <cellStyle name="PrePop Currency (0) 3 2 4 2" xfId="29534"/>
    <cellStyle name="PrePop Currency (0) 3 2 5" xfId="29535"/>
    <cellStyle name="PrePop Currency (0) 3 2 5 2" xfId="29536"/>
    <cellStyle name="PrePop Currency (0) 3 2 6" xfId="29537"/>
    <cellStyle name="PrePop Currency (0) 3 2 6 2" xfId="29538"/>
    <cellStyle name="PrePop Currency (0) 3 2 7" xfId="29539"/>
    <cellStyle name="PrePop Currency (0) 3 2 7 2" xfId="29540"/>
    <cellStyle name="PrePop Currency (0) 3 2 8" xfId="29541"/>
    <cellStyle name="PrePop Currency (0) 3 2 8 2" xfId="29542"/>
    <cellStyle name="PrePop Currency (0) 3 2 9" xfId="29543"/>
    <cellStyle name="PrePop Currency (0) 3 3" xfId="29544"/>
    <cellStyle name="PrePop Currency (0) 3 3 2" xfId="29545"/>
    <cellStyle name="PrePop Currency (0) 3 4" xfId="29546"/>
    <cellStyle name="PrePop Currency (0) 3 4 2" xfId="29547"/>
    <cellStyle name="PrePop Currency (0) 3 5" xfId="29548"/>
    <cellStyle name="PrePop Currency (0) 3 5 2" xfId="29549"/>
    <cellStyle name="PrePop Currency (0) 3 6" xfId="29550"/>
    <cellStyle name="PrePop Currency (0) 3 6 2" xfId="29551"/>
    <cellStyle name="PrePop Currency (0) 3 7" xfId="29552"/>
    <cellStyle name="PrePop Currency (0) 3 7 2" xfId="29553"/>
    <cellStyle name="PrePop Currency (0) 3 8" xfId="29554"/>
    <cellStyle name="PrePop Currency (0) 3 8 2" xfId="29555"/>
    <cellStyle name="PrePop Currency (0) 3 9" xfId="29556"/>
    <cellStyle name="PrePop Currency (0) 3 9 2" xfId="29557"/>
    <cellStyle name="PrePop Currency (0) 30" xfId="29558"/>
    <cellStyle name="PrePop Currency (0) 31" xfId="29559"/>
    <cellStyle name="PrePop Currency (0) 32" xfId="29560"/>
    <cellStyle name="PrePop Currency (0) 33" xfId="29561"/>
    <cellStyle name="PrePop Currency (0) 34" xfId="29562"/>
    <cellStyle name="PrePop Currency (0) 35" xfId="29563"/>
    <cellStyle name="PrePop Currency (0) 36" xfId="29564"/>
    <cellStyle name="PrePop Currency (0) 37" xfId="29565"/>
    <cellStyle name="PrePop Currency (0) 38" xfId="29566"/>
    <cellStyle name="PrePop Currency (0) 39" xfId="29567"/>
    <cellStyle name="PrePop Currency (0) 4" xfId="29568"/>
    <cellStyle name="PrePop Currency (0) 40" xfId="29569"/>
    <cellStyle name="PrePop Currency (0) 41" xfId="29570"/>
    <cellStyle name="PrePop Currency (0) 5" xfId="29571"/>
    <cellStyle name="PrePop Currency (0) 6" xfId="29572"/>
    <cellStyle name="PrePop Currency (0) 7" xfId="29573"/>
    <cellStyle name="PrePop Currency (0) 8" xfId="29574"/>
    <cellStyle name="PrePop Currency (0) 9" xfId="29575"/>
    <cellStyle name="PrePop Currency (2)" xfId="29576"/>
    <cellStyle name="PrePop Currency (2) 10" xfId="29577"/>
    <cellStyle name="PrePop Currency (2) 11" xfId="29578"/>
    <cellStyle name="PrePop Currency (2) 12" xfId="29579"/>
    <cellStyle name="PrePop Currency (2) 13" xfId="29580"/>
    <cellStyle name="PrePop Currency (2) 14" xfId="29581"/>
    <cellStyle name="PrePop Currency (2) 15" xfId="29582"/>
    <cellStyle name="PrePop Currency (2) 16" xfId="29583"/>
    <cellStyle name="PrePop Currency (2) 17" xfId="29584"/>
    <cellStyle name="PrePop Currency (2) 18" xfId="29585"/>
    <cellStyle name="PrePop Currency (2) 19" xfId="29586"/>
    <cellStyle name="PrePop Currency (2) 2" xfId="29587"/>
    <cellStyle name="PrePop Currency (2) 2 2" xfId="29588"/>
    <cellStyle name="PrePop Currency (2) 20" xfId="29589"/>
    <cellStyle name="PrePop Currency (2) 21" xfId="29590"/>
    <cellStyle name="PrePop Currency (2) 22" xfId="29591"/>
    <cellStyle name="PrePop Currency (2) 23" xfId="29592"/>
    <cellStyle name="PrePop Currency (2) 24" xfId="29593"/>
    <cellStyle name="PrePop Currency (2) 25" xfId="29594"/>
    <cellStyle name="PrePop Currency (2) 26" xfId="29595"/>
    <cellStyle name="PrePop Currency (2) 27" xfId="29596"/>
    <cellStyle name="PrePop Currency (2) 28" xfId="29597"/>
    <cellStyle name="PrePop Currency (2) 29" xfId="29598"/>
    <cellStyle name="PrePop Currency (2) 3" xfId="29599"/>
    <cellStyle name="PrePop Currency (2) 3 10" xfId="29600"/>
    <cellStyle name="PrePop Currency (2) 3 10 2" xfId="29601"/>
    <cellStyle name="PrePop Currency (2) 3 11" xfId="29602"/>
    <cellStyle name="PrePop Currency (2) 3 11 2" xfId="29603"/>
    <cellStyle name="PrePop Currency (2) 3 12" xfId="29604"/>
    <cellStyle name="PrePop Currency (2) 3 12 2" xfId="29605"/>
    <cellStyle name="PrePop Currency (2) 3 13" xfId="29606"/>
    <cellStyle name="PrePop Currency (2) 3 14" xfId="29607"/>
    <cellStyle name="PrePop Currency (2) 3 15" xfId="29608"/>
    <cellStyle name="PrePop Currency (2) 3 16" xfId="29609"/>
    <cellStyle name="PrePop Currency (2) 3 2" xfId="29610"/>
    <cellStyle name="PrePop Currency (2) 3 2 2" xfId="29611"/>
    <cellStyle name="PrePop Currency (2) 3 2 2 2" xfId="29612"/>
    <cellStyle name="PrePop Currency (2) 3 2 3" xfId="29613"/>
    <cellStyle name="PrePop Currency (2) 3 2 3 2" xfId="29614"/>
    <cellStyle name="PrePop Currency (2) 3 2 4" xfId="29615"/>
    <cellStyle name="PrePop Currency (2) 3 2 4 2" xfId="29616"/>
    <cellStyle name="PrePop Currency (2) 3 2 5" xfId="29617"/>
    <cellStyle name="PrePop Currency (2) 3 2 5 2" xfId="29618"/>
    <cellStyle name="PrePop Currency (2) 3 2 6" xfId="29619"/>
    <cellStyle name="PrePop Currency (2) 3 2 6 2" xfId="29620"/>
    <cellStyle name="PrePop Currency (2) 3 2 7" xfId="29621"/>
    <cellStyle name="PrePop Currency (2) 3 2 7 2" xfId="29622"/>
    <cellStyle name="PrePop Currency (2) 3 2 8" xfId="29623"/>
    <cellStyle name="PrePop Currency (2) 3 2 8 2" xfId="29624"/>
    <cellStyle name="PrePop Currency (2) 3 2 9" xfId="29625"/>
    <cellStyle name="PrePop Currency (2) 3 3" xfId="29626"/>
    <cellStyle name="PrePop Currency (2) 3 3 2" xfId="29627"/>
    <cellStyle name="PrePop Currency (2) 3 4" xfId="29628"/>
    <cellStyle name="PrePop Currency (2) 3 4 2" xfId="29629"/>
    <cellStyle name="PrePop Currency (2) 3 5" xfId="29630"/>
    <cellStyle name="PrePop Currency (2) 3 5 2" xfId="29631"/>
    <cellStyle name="PrePop Currency (2) 3 6" xfId="29632"/>
    <cellStyle name="PrePop Currency (2) 3 6 2" xfId="29633"/>
    <cellStyle name="PrePop Currency (2) 3 7" xfId="29634"/>
    <cellStyle name="PrePop Currency (2) 3 7 2" xfId="29635"/>
    <cellStyle name="PrePop Currency (2) 3 8" xfId="29636"/>
    <cellStyle name="PrePop Currency (2) 3 8 2" xfId="29637"/>
    <cellStyle name="PrePop Currency (2) 3 9" xfId="29638"/>
    <cellStyle name="PrePop Currency (2) 3 9 2" xfId="29639"/>
    <cellStyle name="PrePop Currency (2) 30" xfId="29640"/>
    <cellStyle name="PrePop Currency (2) 31" xfId="29641"/>
    <cellStyle name="PrePop Currency (2) 32" xfId="29642"/>
    <cellStyle name="PrePop Currency (2) 33" xfId="29643"/>
    <cellStyle name="PrePop Currency (2) 34" xfId="29644"/>
    <cellStyle name="PrePop Currency (2) 35" xfId="29645"/>
    <cellStyle name="PrePop Currency (2) 36" xfId="29646"/>
    <cellStyle name="PrePop Currency (2) 37" xfId="29647"/>
    <cellStyle name="PrePop Currency (2) 38" xfId="29648"/>
    <cellStyle name="PrePop Currency (2) 39" xfId="29649"/>
    <cellStyle name="PrePop Currency (2) 4" xfId="29650"/>
    <cellStyle name="PrePop Currency (2) 40" xfId="29651"/>
    <cellStyle name="PrePop Currency (2) 41" xfId="29652"/>
    <cellStyle name="PrePop Currency (2) 5" xfId="29653"/>
    <cellStyle name="PrePop Currency (2) 6" xfId="29654"/>
    <cellStyle name="PrePop Currency (2) 7" xfId="29655"/>
    <cellStyle name="PrePop Currency (2) 8" xfId="29656"/>
    <cellStyle name="PrePop Currency (2) 9" xfId="29657"/>
    <cellStyle name="PrePop Units (0)" xfId="29658"/>
    <cellStyle name="PrePop Units (0) 10" xfId="29659"/>
    <cellStyle name="PrePop Units (0) 11" xfId="29660"/>
    <cellStyle name="PrePop Units (0) 12" xfId="29661"/>
    <cellStyle name="PrePop Units (0) 13" xfId="29662"/>
    <cellStyle name="PrePop Units (0) 14" xfId="29663"/>
    <cellStyle name="PrePop Units (0) 15" xfId="29664"/>
    <cellStyle name="PrePop Units (0) 16" xfId="29665"/>
    <cellStyle name="PrePop Units (0) 17" xfId="29666"/>
    <cellStyle name="PrePop Units (0) 18" xfId="29667"/>
    <cellStyle name="PrePop Units (0) 19" xfId="29668"/>
    <cellStyle name="PrePop Units (0) 2" xfId="29669"/>
    <cellStyle name="PrePop Units (0) 2 2" xfId="29670"/>
    <cellStyle name="PrePop Units (0) 20" xfId="29671"/>
    <cellStyle name="PrePop Units (0) 21" xfId="29672"/>
    <cellStyle name="PrePop Units (0) 22" xfId="29673"/>
    <cellStyle name="PrePop Units (0) 23" xfId="29674"/>
    <cellStyle name="PrePop Units (0) 24" xfId="29675"/>
    <cellStyle name="PrePop Units (0) 25" xfId="29676"/>
    <cellStyle name="PrePop Units (0) 26" xfId="29677"/>
    <cellStyle name="PrePop Units (0) 27" xfId="29678"/>
    <cellStyle name="PrePop Units (0) 28" xfId="29679"/>
    <cellStyle name="PrePop Units (0) 29" xfId="29680"/>
    <cellStyle name="PrePop Units (0) 3" xfId="29681"/>
    <cellStyle name="PrePop Units (0) 3 10" xfId="29682"/>
    <cellStyle name="PrePop Units (0) 3 10 2" xfId="29683"/>
    <cellStyle name="PrePop Units (0) 3 11" xfId="29684"/>
    <cellStyle name="PrePop Units (0) 3 11 2" xfId="29685"/>
    <cellStyle name="PrePop Units (0) 3 12" xfId="29686"/>
    <cellStyle name="PrePop Units (0) 3 12 2" xfId="29687"/>
    <cellStyle name="PrePop Units (0) 3 13" xfId="29688"/>
    <cellStyle name="PrePop Units (0) 3 14" xfId="29689"/>
    <cellStyle name="PrePop Units (0) 3 15" xfId="29690"/>
    <cellStyle name="PrePop Units (0) 3 16" xfId="29691"/>
    <cellStyle name="PrePop Units (0) 3 2" xfId="29692"/>
    <cellStyle name="PrePop Units (0) 3 2 2" xfId="29693"/>
    <cellStyle name="PrePop Units (0) 3 2 2 2" xfId="29694"/>
    <cellStyle name="PrePop Units (0) 3 2 3" xfId="29695"/>
    <cellStyle name="PrePop Units (0) 3 2 3 2" xfId="29696"/>
    <cellStyle name="PrePop Units (0) 3 2 4" xfId="29697"/>
    <cellStyle name="PrePop Units (0) 3 2 4 2" xfId="29698"/>
    <cellStyle name="PrePop Units (0) 3 2 5" xfId="29699"/>
    <cellStyle name="PrePop Units (0) 3 2 5 2" xfId="29700"/>
    <cellStyle name="PrePop Units (0) 3 2 6" xfId="29701"/>
    <cellStyle name="PrePop Units (0) 3 2 6 2" xfId="29702"/>
    <cellStyle name="PrePop Units (0) 3 2 7" xfId="29703"/>
    <cellStyle name="PrePop Units (0) 3 2 7 2" xfId="29704"/>
    <cellStyle name="PrePop Units (0) 3 2 8" xfId="29705"/>
    <cellStyle name="PrePop Units (0) 3 2 8 2" xfId="29706"/>
    <cellStyle name="PrePop Units (0) 3 2 9" xfId="29707"/>
    <cellStyle name="PrePop Units (0) 3 3" xfId="29708"/>
    <cellStyle name="PrePop Units (0) 3 3 2" xfId="29709"/>
    <cellStyle name="PrePop Units (0) 3 4" xfId="29710"/>
    <cellStyle name="PrePop Units (0) 3 4 2" xfId="29711"/>
    <cellStyle name="PrePop Units (0) 3 5" xfId="29712"/>
    <cellStyle name="PrePop Units (0) 3 5 2" xfId="29713"/>
    <cellStyle name="PrePop Units (0) 3 6" xfId="29714"/>
    <cellStyle name="PrePop Units (0) 3 6 2" xfId="29715"/>
    <cellStyle name="PrePop Units (0) 3 7" xfId="29716"/>
    <cellStyle name="PrePop Units (0) 3 7 2" xfId="29717"/>
    <cellStyle name="PrePop Units (0) 3 8" xfId="29718"/>
    <cellStyle name="PrePop Units (0) 3 8 2" xfId="29719"/>
    <cellStyle name="PrePop Units (0) 3 9" xfId="29720"/>
    <cellStyle name="PrePop Units (0) 3 9 2" xfId="29721"/>
    <cellStyle name="PrePop Units (0) 30" xfId="29722"/>
    <cellStyle name="PrePop Units (0) 31" xfId="29723"/>
    <cellStyle name="PrePop Units (0) 32" xfId="29724"/>
    <cellStyle name="PrePop Units (0) 33" xfId="29725"/>
    <cellStyle name="PrePop Units (0) 34" xfId="29726"/>
    <cellStyle name="PrePop Units (0) 35" xfId="29727"/>
    <cellStyle name="PrePop Units (0) 36" xfId="29728"/>
    <cellStyle name="PrePop Units (0) 37" xfId="29729"/>
    <cellStyle name="PrePop Units (0) 38" xfId="29730"/>
    <cellStyle name="PrePop Units (0) 39" xfId="29731"/>
    <cellStyle name="PrePop Units (0) 4" xfId="29732"/>
    <cellStyle name="PrePop Units (0) 40" xfId="29733"/>
    <cellStyle name="PrePop Units (0) 41" xfId="29734"/>
    <cellStyle name="PrePop Units (0) 5" xfId="29735"/>
    <cellStyle name="PrePop Units (0) 6" xfId="29736"/>
    <cellStyle name="PrePop Units (0) 7" xfId="29737"/>
    <cellStyle name="PrePop Units (0) 8" xfId="29738"/>
    <cellStyle name="PrePop Units (0) 9" xfId="29739"/>
    <cellStyle name="PrePop Units (1)" xfId="29740"/>
    <cellStyle name="PrePop Units (1) 10" xfId="29741"/>
    <cellStyle name="PrePop Units (1) 11" xfId="29742"/>
    <cellStyle name="PrePop Units (1) 12" xfId="29743"/>
    <cellStyle name="PrePop Units (1) 13" xfId="29744"/>
    <cellStyle name="PrePop Units (1) 14" xfId="29745"/>
    <cellStyle name="PrePop Units (1) 15" xfId="29746"/>
    <cellStyle name="PrePop Units (1) 16" xfId="29747"/>
    <cellStyle name="PrePop Units (1) 17" xfId="29748"/>
    <cellStyle name="PrePop Units (1) 18" xfId="29749"/>
    <cellStyle name="PrePop Units (1) 19" xfId="29750"/>
    <cellStyle name="PrePop Units (1) 2" xfId="29751"/>
    <cellStyle name="PrePop Units (1) 2 2" xfId="29752"/>
    <cellStyle name="PrePop Units (1) 20" xfId="29753"/>
    <cellStyle name="PrePop Units (1) 21" xfId="29754"/>
    <cellStyle name="PrePop Units (1) 22" xfId="29755"/>
    <cellStyle name="PrePop Units (1) 23" xfId="29756"/>
    <cellStyle name="PrePop Units (1) 24" xfId="29757"/>
    <cellStyle name="PrePop Units (1) 25" xfId="29758"/>
    <cellStyle name="PrePop Units (1) 26" xfId="29759"/>
    <cellStyle name="PrePop Units (1) 27" xfId="29760"/>
    <cellStyle name="PrePop Units (1) 28" xfId="29761"/>
    <cellStyle name="PrePop Units (1) 29" xfId="29762"/>
    <cellStyle name="PrePop Units (1) 3" xfId="29763"/>
    <cellStyle name="PrePop Units (1) 3 10" xfId="29764"/>
    <cellStyle name="PrePop Units (1) 3 10 2" xfId="29765"/>
    <cellStyle name="PrePop Units (1) 3 11" xfId="29766"/>
    <cellStyle name="PrePop Units (1) 3 11 2" xfId="29767"/>
    <cellStyle name="PrePop Units (1) 3 12" xfId="29768"/>
    <cellStyle name="PrePop Units (1) 3 12 2" xfId="29769"/>
    <cellStyle name="PrePop Units (1) 3 13" xfId="29770"/>
    <cellStyle name="PrePop Units (1) 3 14" xfId="29771"/>
    <cellStyle name="PrePop Units (1) 3 15" xfId="29772"/>
    <cellStyle name="PrePop Units (1) 3 16" xfId="29773"/>
    <cellStyle name="PrePop Units (1) 3 2" xfId="29774"/>
    <cellStyle name="PrePop Units (1) 3 2 2" xfId="29775"/>
    <cellStyle name="PrePop Units (1) 3 2 2 2" xfId="29776"/>
    <cellStyle name="PrePop Units (1) 3 2 3" xfId="29777"/>
    <cellStyle name="PrePop Units (1) 3 2 3 2" xfId="29778"/>
    <cellStyle name="PrePop Units (1) 3 2 4" xfId="29779"/>
    <cellStyle name="PrePop Units (1) 3 2 4 2" xfId="29780"/>
    <cellStyle name="PrePop Units (1) 3 2 5" xfId="29781"/>
    <cellStyle name="PrePop Units (1) 3 2 5 2" xfId="29782"/>
    <cellStyle name="PrePop Units (1) 3 2 6" xfId="29783"/>
    <cellStyle name="PrePop Units (1) 3 2 6 2" xfId="29784"/>
    <cellStyle name="PrePop Units (1) 3 2 7" xfId="29785"/>
    <cellStyle name="PrePop Units (1) 3 2 7 2" xfId="29786"/>
    <cellStyle name="PrePop Units (1) 3 2 8" xfId="29787"/>
    <cellStyle name="PrePop Units (1) 3 2 8 2" xfId="29788"/>
    <cellStyle name="PrePop Units (1) 3 2 9" xfId="29789"/>
    <cellStyle name="PrePop Units (1) 3 3" xfId="29790"/>
    <cellStyle name="PrePop Units (1) 3 3 2" xfId="29791"/>
    <cellStyle name="PrePop Units (1) 3 4" xfId="29792"/>
    <cellStyle name="PrePop Units (1) 3 4 2" xfId="29793"/>
    <cellStyle name="PrePop Units (1) 3 5" xfId="29794"/>
    <cellStyle name="PrePop Units (1) 3 5 2" xfId="29795"/>
    <cellStyle name="PrePop Units (1) 3 6" xfId="29796"/>
    <cellStyle name="PrePop Units (1) 3 6 2" xfId="29797"/>
    <cellStyle name="PrePop Units (1) 3 7" xfId="29798"/>
    <cellStyle name="PrePop Units (1) 3 7 2" xfId="29799"/>
    <cellStyle name="PrePop Units (1) 3 8" xfId="29800"/>
    <cellStyle name="PrePop Units (1) 3 8 2" xfId="29801"/>
    <cellStyle name="PrePop Units (1) 3 9" xfId="29802"/>
    <cellStyle name="PrePop Units (1) 3 9 2" xfId="29803"/>
    <cellStyle name="PrePop Units (1) 30" xfId="29804"/>
    <cellStyle name="PrePop Units (1) 31" xfId="29805"/>
    <cellStyle name="PrePop Units (1) 32" xfId="29806"/>
    <cellStyle name="PrePop Units (1) 33" xfId="29807"/>
    <cellStyle name="PrePop Units (1) 34" xfId="29808"/>
    <cellStyle name="PrePop Units (1) 35" xfId="29809"/>
    <cellStyle name="PrePop Units (1) 36" xfId="29810"/>
    <cellStyle name="PrePop Units (1) 37" xfId="29811"/>
    <cellStyle name="PrePop Units (1) 38" xfId="29812"/>
    <cellStyle name="PrePop Units (1) 39" xfId="29813"/>
    <cellStyle name="PrePop Units (1) 4" xfId="29814"/>
    <cellStyle name="PrePop Units (1) 40" xfId="29815"/>
    <cellStyle name="PrePop Units (1) 41" xfId="29816"/>
    <cellStyle name="PrePop Units (1) 5" xfId="29817"/>
    <cellStyle name="PrePop Units (1) 6" xfId="29818"/>
    <cellStyle name="PrePop Units (1) 7" xfId="29819"/>
    <cellStyle name="PrePop Units (1) 8" xfId="29820"/>
    <cellStyle name="PrePop Units (1) 9" xfId="29821"/>
    <cellStyle name="PrePop Units (2)" xfId="29822"/>
    <cellStyle name="PrePop Units (2) 10" xfId="29823"/>
    <cellStyle name="PrePop Units (2) 11" xfId="29824"/>
    <cellStyle name="PrePop Units (2) 12" xfId="29825"/>
    <cellStyle name="PrePop Units (2) 13" xfId="29826"/>
    <cellStyle name="PrePop Units (2) 14" xfId="29827"/>
    <cellStyle name="PrePop Units (2) 15" xfId="29828"/>
    <cellStyle name="PrePop Units (2) 16" xfId="29829"/>
    <cellStyle name="PrePop Units (2) 17" xfId="29830"/>
    <cellStyle name="PrePop Units (2) 18" xfId="29831"/>
    <cellStyle name="PrePop Units (2) 19" xfId="29832"/>
    <cellStyle name="PrePop Units (2) 2" xfId="29833"/>
    <cellStyle name="PrePop Units (2) 2 2" xfId="29834"/>
    <cellStyle name="PrePop Units (2) 20" xfId="29835"/>
    <cellStyle name="PrePop Units (2) 21" xfId="29836"/>
    <cellStyle name="PrePop Units (2) 22" xfId="29837"/>
    <cellStyle name="PrePop Units (2) 23" xfId="29838"/>
    <cellStyle name="PrePop Units (2) 24" xfId="29839"/>
    <cellStyle name="PrePop Units (2) 25" xfId="29840"/>
    <cellStyle name="PrePop Units (2) 26" xfId="29841"/>
    <cellStyle name="PrePop Units (2) 27" xfId="29842"/>
    <cellStyle name="PrePop Units (2) 28" xfId="29843"/>
    <cellStyle name="PrePop Units (2) 29" xfId="29844"/>
    <cellStyle name="PrePop Units (2) 3" xfId="29845"/>
    <cellStyle name="PrePop Units (2) 3 10" xfId="29846"/>
    <cellStyle name="PrePop Units (2) 3 10 2" xfId="29847"/>
    <cellStyle name="PrePop Units (2) 3 11" xfId="29848"/>
    <cellStyle name="PrePop Units (2) 3 11 2" xfId="29849"/>
    <cellStyle name="PrePop Units (2) 3 12" xfId="29850"/>
    <cellStyle name="PrePop Units (2) 3 12 2" xfId="29851"/>
    <cellStyle name="PrePop Units (2) 3 13" xfId="29852"/>
    <cellStyle name="PrePop Units (2) 3 14" xfId="29853"/>
    <cellStyle name="PrePop Units (2) 3 15" xfId="29854"/>
    <cellStyle name="PrePop Units (2) 3 16" xfId="29855"/>
    <cellStyle name="PrePop Units (2) 3 2" xfId="29856"/>
    <cellStyle name="PrePop Units (2) 3 2 2" xfId="29857"/>
    <cellStyle name="PrePop Units (2) 3 2 2 2" xfId="29858"/>
    <cellStyle name="PrePop Units (2) 3 2 3" xfId="29859"/>
    <cellStyle name="PrePop Units (2) 3 2 3 2" xfId="29860"/>
    <cellStyle name="PrePop Units (2) 3 2 4" xfId="29861"/>
    <cellStyle name="PrePop Units (2) 3 2 4 2" xfId="29862"/>
    <cellStyle name="PrePop Units (2) 3 2 5" xfId="29863"/>
    <cellStyle name="PrePop Units (2) 3 2 5 2" xfId="29864"/>
    <cellStyle name="PrePop Units (2) 3 2 6" xfId="29865"/>
    <cellStyle name="PrePop Units (2) 3 2 6 2" xfId="29866"/>
    <cellStyle name="PrePop Units (2) 3 2 7" xfId="29867"/>
    <cellStyle name="PrePop Units (2) 3 2 7 2" xfId="29868"/>
    <cellStyle name="PrePop Units (2) 3 2 8" xfId="29869"/>
    <cellStyle name="PrePop Units (2) 3 2 8 2" xfId="29870"/>
    <cellStyle name="PrePop Units (2) 3 2 9" xfId="29871"/>
    <cellStyle name="PrePop Units (2) 3 3" xfId="29872"/>
    <cellStyle name="PrePop Units (2) 3 3 2" xfId="29873"/>
    <cellStyle name="PrePop Units (2) 3 4" xfId="29874"/>
    <cellStyle name="PrePop Units (2) 3 4 2" xfId="29875"/>
    <cellStyle name="PrePop Units (2) 3 5" xfId="29876"/>
    <cellStyle name="PrePop Units (2) 3 5 2" xfId="29877"/>
    <cellStyle name="PrePop Units (2) 3 6" xfId="29878"/>
    <cellStyle name="PrePop Units (2) 3 6 2" xfId="29879"/>
    <cellStyle name="PrePop Units (2) 3 7" xfId="29880"/>
    <cellStyle name="PrePop Units (2) 3 7 2" xfId="29881"/>
    <cellStyle name="PrePop Units (2) 3 8" xfId="29882"/>
    <cellStyle name="PrePop Units (2) 3 8 2" xfId="29883"/>
    <cellStyle name="PrePop Units (2) 3 9" xfId="29884"/>
    <cellStyle name="PrePop Units (2) 3 9 2" xfId="29885"/>
    <cellStyle name="PrePop Units (2) 30" xfId="29886"/>
    <cellStyle name="PrePop Units (2) 31" xfId="29887"/>
    <cellStyle name="PrePop Units (2) 32" xfId="29888"/>
    <cellStyle name="PrePop Units (2) 33" xfId="29889"/>
    <cellStyle name="PrePop Units (2) 34" xfId="29890"/>
    <cellStyle name="PrePop Units (2) 35" xfId="29891"/>
    <cellStyle name="PrePop Units (2) 36" xfId="29892"/>
    <cellStyle name="PrePop Units (2) 37" xfId="29893"/>
    <cellStyle name="PrePop Units (2) 38" xfId="29894"/>
    <cellStyle name="PrePop Units (2) 39" xfId="29895"/>
    <cellStyle name="PrePop Units (2) 4" xfId="29896"/>
    <cellStyle name="PrePop Units (2) 40" xfId="29897"/>
    <cellStyle name="PrePop Units (2) 41" xfId="29898"/>
    <cellStyle name="PrePop Units (2) 5" xfId="29899"/>
    <cellStyle name="PrePop Units (2) 6" xfId="29900"/>
    <cellStyle name="PrePop Units (2) 7" xfId="29901"/>
    <cellStyle name="PrePop Units (2) 8" xfId="29902"/>
    <cellStyle name="PrePop Units (2) 9" xfId="29903"/>
    <cellStyle name="Present Value" xfId="29904"/>
    <cellStyle name="Price" xfId="29905"/>
    <cellStyle name="PriceUn" xfId="29906"/>
    <cellStyle name="pricing" xfId="29907"/>
    <cellStyle name="pricing 10" xfId="29908"/>
    <cellStyle name="pricing 11" xfId="29909"/>
    <cellStyle name="pricing 12" xfId="29910"/>
    <cellStyle name="pricing 13" xfId="29911"/>
    <cellStyle name="pricing 14" xfId="29912"/>
    <cellStyle name="pricing 15" xfId="29913"/>
    <cellStyle name="pricing 16" xfId="29914"/>
    <cellStyle name="pricing 17" xfId="29915"/>
    <cellStyle name="pricing 18" xfId="29916"/>
    <cellStyle name="pricing 19" xfId="29917"/>
    <cellStyle name="pricing 2" xfId="29918"/>
    <cellStyle name="pricing 2 2" xfId="29919"/>
    <cellStyle name="pricing 20" xfId="29920"/>
    <cellStyle name="pricing 21" xfId="29921"/>
    <cellStyle name="pricing 22" xfId="29922"/>
    <cellStyle name="pricing 23" xfId="29923"/>
    <cellStyle name="pricing 24" xfId="29924"/>
    <cellStyle name="pricing 25" xfId="29925"/>
    <cellStyle name="pricing 26" xfId="29926"/>
    <cellStyle name="pricing 27" xfId="29927"/>
    <cellStyle name="pricing 28" xfId="29928"/>
    <cellStyle name="pricing 29" xfId="29929"/>
    <cellStyle name="pricing 3" xfId="29930"/>
    <cellStyle name="pricing 3 10" xfId="29931"/>
    <cellStyle name="pricing 3 10 2" xfId="29932"/>
    <cellStyle name="pricing 3 11" xfId="29933"/>
    <cellStyle name="pricing 3 11 2" xfId="29934"/>
    <cellStyle name="pricing 3 12" xfId="29935"/>
    <cellStyle name="pricing 3 12 2" xfId="29936"/>
    <cellStyle name="pricing 3 13" xfId="29937"/>
    <cellStyle name="pricing 3 14" xfId="29938"/>
    <cellStyle name="pricing 3 15" xfId="29939"/>
    <cellStyle name="pricing 3 16" xfId="29940"/>
    <cellStyle name="pricing 3 2" xfId="29941"/>
    <cellStyle name="pricing 3 2 2" xfId="29942"/>
    <cellStyle name="pricing 3 2 2 2" xfId="29943"/>
    <cellStyle name="pricing 3 2 3" xfId="29944"/>
    <cellStyle name="pricing 3 2 3 2" xfId="29945"/>
    <cellStyle name="pricing 3 2 4" xfId="29946"/>
    <cellStyle name="pricing 3 2 4 2" xfId="29947"/>
    <cellStyle name="pricing 3 2 5" xfId="29948"/>
    <cellStyle name="pricing 3 2 5 2" xfId="29949"/>
    <cellStyle name="pricing 3 2 6" xfId="29950"/>
    <cellStyle name="pricing 3 2 6 2" xfId="29951"/>
    <cellStyle name="pricing 3 2 7" xfId="29952"/>
    <cellStyle name="pricing 3 2 7 2" xfId="29953"/>
    <cellStyle name="pricing 3 2 8" xfId="29954"/>
    <cellStyle name="pricing 3 2 8 2" xfId="29955"/>
    <cellStyle name="pricing 3 2 9" xfId="29956"/>
    <cellStyle name="pricing 3 3" xfId="29957"/>
    <cellStyle name="pricing 3 3 2" xfId="29958"/>
    <cellStyle name="pricing 3 4" xfId="29959"/>
    <cellStyle name="pricing 3 4 2" xfId="29960"/>
    <cellStyle name="pricing 3 5" xfId="29961"/>
    <cellStyle name="pricing 3 5 2" xfId="29962"/>
    <cellStyle name="pricing 3 6" xfId="29963"/>
    <cellStyle name="pricing 3 6 2" xfId="29964"/>
    <cellStyle name="pricing 3 7" xfId="29965"/>
    <cellStyle name="pricing 3 7 2" xfId="29966"/>
    <cellStyle name="pricing 3 8" xfId="29967"/>
    <cellStyle name="pricing 3 8 2" xfId="29968"/>
    <cellStyle name="pricing 3 9" xfId="29969"/>
    <cellStyle name="pricing 3 9 2" xfId="29970"/>
    <cellStyle name="pricing 30" xfId="29971"/>
    <cellStyle name="pricing 31" xfId="29972"/>
    <cellStyle name="pricing 32" xfId="29973"/>
    <cellStyle name="pricing 33" xfId="29974"/>
    <cellStyle name="pricing 34" xfId="29975"/>
    <cellStyle name="pricing 35" xfId="29976"/>
    <cellStyle name="pricing 36" xfId="29977"/>
    <cellStyle name="pricing 37" xfId="29978"/>
    <cellStyle name="pricing 38" xfId="29979"/>
    <cellStyle name="pricing 39" xfId="29980"/>
    <cellStyle name="pricing 4" xfId="29981"/>
    <cellStyle name="pricing 40" xfId="29982"/>
    <cellStyle name="pricing 41" xfId="29983"/>
    <cellStyle name="pricing 5" xfId="29984"/>
    <cellStyle name="pricing 6" xfId="29985"/>
    <cellStyle name="pricing 7" xfId="29986"/>
    <cellStyle name="pricing 8" xfId="29987"/>
    <cellStyle name="pricing 9" xfId="29988"/>
    <cellStyle name="Private" xfId="29989"/>
    <cellStyle name="Private1" xfId="29990"/>
    <cellStyle name="PROTECTED" xfId="29991"/>
    <cellStyle name="prt_input" xfId="29992"/>
    <cellStyle name="PSChar" xfId="29993"/>
    <cellStyle name="PSChar 10" xfId="29994"/>
    <cellStyle name="PSChar 11" xfId="29995"/>
    <cellStyle name="PSChar 12" xfId="29996"/>
    <cellStyle name="PSChar 13" xfId="29997"/>
    <cellStyle name="PSChar 2" xfId="29998"/>
    <cellStyle name="PSChar 2 10" xfId="29999"/>
    <cellStyle name="PSChar 2 11" xfId="30000"/>
    <cellStyle name="PSChar 2 12" xfId="30001"/>
    <cellStyle name="PSChar 2 2" xfId="30002"/>
    <cellStyle name="PSChar 2 3" xfId="30003"/>
    <cellStyle name="PSChar 2 4" xfId="30004"/>
    <cellStyle name="PSChar 2 5" xfId="30005"/>
    <cellStyle name="PSChar 2 6" xfId="30006"/>
    <cellStyle name="PSChar 2 7" xfId="30007"/>
    <cellStyle name="PSChar 2 8" xfId="30008"/>
    <cellStyle name="PSChar 2 9" xfId="30009"/>
    <cellStyle name="PSChar 3" xfId="30010"/>
    <cellStyle name="PSChar 3 2" xfId="30011"/>
    <cellStyle name="PSChar 4" xfId="30012"/>
    <cellStyle name="PSChar 5" xfId="30013"/>
    <cellStyle name="PSChar 6" xfId="30014"/>
    <cellStyle name="PSChar 7" xfId="30015"/>
    <cellStyle name="PSChar 8" xfId="30016"/>
    <cellStyle name="PSChar 9" xfId="30017"/>
    <cellStyle name="PSDate" xfId="30018"/>
    <cellStyle name="PSDate 10" xfId="30019"/>
    <cellStyle name="PSDate 11" xfId="30020"/>
    <cellStyle name="PSDate 12" xfId="30021"/>
    <cellStyle name="PSDate 2" xfId="30022"/>
    <cellStyle name="PSDate 2 10" xfId="30023"/>
    <cellStyle name="PSDate 2 11" xfId="30024"/>
    <cellStyle name="PSDate 2 12" xfId="30025"/>
    <cellStyle name="PSDate 2 2" xfId="30026"/>
    <cellStyle name="PSDate 2 3" xfId="30027"/>
    <cellStyle name="PSDate 2 4" xfId="30028"/>
    <cellStyle name="PSDate 2 5" xfId="30029"/>
    <cellStyle name="PSDate 2 6" xfId="30030"/>
    <cellStyle name="PSDate 2 7" xfId="30031"/>
    <cellStyle name="PSDate 2 8" xfId="30032"/>
    <cellStyle name="PSDate 2 9" xfId="30033"/>
    <cellStyle name="PSDate 3" xfId="30034"/>
    <cellStyle name="PSDate 3 2" xfId="30035"/>
    <cellStyle name="PSDate 4" xfId="30036"/>
    <cellStyle name="PSDate 5" xfId="30037"/>
    <cellStyle name="PSDate 6" xfId="30038"/>
    <cellStyle name="PSDate 7" xfId="30039"/>
    <cellStyle name="PSDate 8" xfId="30040"/>
    <cellStyle name="PSDate 9" xfId="30041"/>
    <cellStyle name="PSDec" xfId="30042"/>
    <cellStyle name="PSDec 10" xfId="30043"/>
    <cellStyle name="PSDec 11" xfId="30044"/>
    <cellStyle name="PSDec 12" xfId="30045"/>
    <cellStyle name="PSDec 2" xfId="30046"/>
    <cellStyle name="PSDec 2 10" xfId="30047"/>
    <cellStyle name="PSDec 2 11" xfId="30048"/>
    <cellStyle name="PSDec 2 12" xfId="30049"/>
    <cellStyle name="PSDec 2 2" xfId="30050"/>
    <cellStyle name="PSDec 2 3" xfId="30051"/>
    <cellStyle name="PSDec 2 4" xfId="30052"/>
    <cellStyle name="PSDec 2 5" xfId="30053"/>
    <cellStyle name="PSDec 2 6" xfId="30054"/>
    <cellStyle name="PSDec 2 7" xfId="30055"/>
    <cellStyle name="PSDec 2 8" xfId="30056"/>
    <cellStyle name="PSDec 2 9" xfId="30057"/>
    <cellStyle name="PSDec 3" xfId="30058"/>
    <cellStyle name="PSDec 3 2" xfId="30059"/>
    <cellStyle name="PSDec 4" xfId="30060"/>
    <cellStyle name="PSDec 5" xfId="30061"/>
    <cellStyle name="PSDec 6" xfId="30062"/>
    <cellStyle name="PSDec 7" xfId="30063"/>
    <cellStyle name="PSDec 8" xfId="30064"/>
    <cellStyle name="PSDec 9" xfId="30065"/>
    <cellStyle name="PSHeading" xfId="30066"/>
    <cellStyle name="PSHeading 10" xfId="30067"/>
    <cellStyle name="PSHeading 11" xfId="30068"/>
    <cellStyle name="PSHeading 12" xfId="30069"/>
    <cellStyle name="PSHeading 13" xfId="30070"/>
    <cellStyle name="PSHeading 2" xfId="30071"/>
    <cellStyle name="PSHeading 2 10" xfId="30072"/>
    <cellStyle name="PSHeading 2 11" xfId="30073"/>
    <cellStyle name="PSHeading 2 12" xfId="30074"/>
    <cellStyle name="PSHeading 2 2" xfId="30075"/>
    <cellStyle name="PSHeading 2 3" xfId="30076"/>
    <cellStyle name="PSHeading 2 4" xfId="30077"/>
    <cellStyle name="PSHeading 2 5" xfId="30078"/>
    <cellStyle name="PSHeading 2 6" xfId="30079"/>
    <cellStyle name="PSHeading 2 7" xfId="30080"/>
    <cellStyle name="PSHeading 2 8" xfId="30081"/>
    <cellStyle name="PSHeading 2 9" xfId="30082"/>
    <cellStyle name="PSHeading 2_CED 2011 5-year forecast" xfId="30083"/>
    <cellStyle name="PSHeading 3" xfId="30084"/>
    <cellStyle name="PSHeading 3 2" xfId="30085"/>
    <cellStyle name="PSHeading 4" xfId="30086"/>
    <cellStyle name="PSHeading 5" xfId="30087"/>
    <cellStyle name="PSHeading 6" xfId="30088"/>
    <cellStyle name="PSHeading 7" xfId="30089"/>
    <cellStyle name="PSHeading 8" xfId="30090"/>
    <cellStyle name="PSHeading 9" xfId="30091"/>
    <cellStyle name="PSHeading_200010 - CES &amp; CEE_08-09" xfId="30092"/>
    <cellStyle name="PSInt" xfId="30093"/>
    <cellStyle name="PSInt 10" xfId="30094"/>
    <cellStyle name="PSInt 11" xfId="30095"/>
    <cellStyle name="PSInt 12" xfId="30096"/>
    <cellStyle name="PSInt 2" xfId="30097"/>
    <cellStyle name="PSInt 2 10" xfId="30098"/>
    <cellStyle name="PSInt 2 11" xfId="30099"/>
    <cellStyle name="PSInt 2 12" xfId="30100"/>
    <cellStyle name="PSInt 2 2" xfId="30101"/>
    <cellStyle name="PSInt 2 3" xfId="30102"/>
    <cellStyle name="PSInt 2 4" xfId="30103"/>
    <cellStyle name="PSInt 2 5" xfId="30104"/>
    <cellStyle name="PSInt 2 6" xfId="30105"/>
    <cellStyle name="PSInt 2 7" xfId="30106"/>
    <cellStyle name="PSInt 2 8" xfId="30107"/>
    <cellStyle name="PSInt 2 9" xfId="30108"/>
    <cellStyle name="PSInt 3" xfId="30109"/>
    <cellStyle name="PSInt 3 2" xfId="30110"/>
    <cellStyle name="PSInt 4" xfId="30111"/>
    <cellStyle name="PSInt 5" xfId="30112"/>
    <cellStyle name="PSInt 6" xfId="30113"/>
    <cellStyle name="PSInt 7" xfId="30114"/>
    <cellStyle name="PSInt 8" xfId="30115"/>
    <cellStyle name="PSInt 9" xfId="30116"/>
    <cellStyle name="PSSpacer" xfId="30117"/>
    <cellStyle name="PSSpacer 10" xfId="30118"/>
    <cellStyle name="PSSpacer 11" xfId="30119"/>
    <cellStyle name="PSSpacer 12" xfId="30120"/>
    <cellStyle name="PSSpacer 13" xfId="30121"/>
    <cellStyle name="PSSpacer 2" xfId="30122"/>
    <cellStyle name="PSSpacer 2 10" xfId="30123"/>
    <cellStyle name="PSSpacer 2 11" xfId="30124"/>
    <cellStyle name="PSSpacer 2 12" xfId="30125"/>
    <cellStyle name="PSSpacer 2 2" xfId="30126"/>
    <cellStyle name="PSSpacer 2 3" xfId="30127"/>
    <cellStyle name="PSSpacer 2 4" xfId="30128"/>
    <cellStyle name="PSSpacer 2 5" xfId="30129"/>
    <cellStyle name="PSSpacer 2 6" xfId="30130"/>
    <cellStyle name="PSSpacer 2 7" xfId="30131"/>
    <cellStyle name="PSSpacer 2 8" xfId="30132"/>
    <cellStyle name="PSSpacer 2 9" xfId="30133"/>
    <cellStyle name="PSSpacer 3" xfId="30134"/>
    <cellStyle name="PSSpacer 3 2" xfId="30135"/>
    <cellStyle name="PSSpacer 4" xfId="30136"/>
    <cellStyle name="PSSpacer 5" xfId="30137"/>
    <cellStyle name="PSSpacer 6" xfId="30138"/>
    <cellStyle name="PSSpacer 7" xfId="30139"/>
    <cellStyle name="PSSpacer 8" xfId="30140"/>
    <cellStyle name="PSSpacer 9" xfId="30141"/>
    <cellStyle name="pui.Control" xfId="30142"/>
    <cellStyle name="pui.Control.prt" xfId="30143"/>
    <cellStyle name="pui.Control.prt 2" xfId="30144"/>
    <cellStyle name="pui.Control.prt 2 2" xfId="30145"/>
    <cellStyle name="pui.Control.prt 2 2 2" xfId="30146"/>
    <cellStyle name="pui.Control.prt 3" xfId="30147"/>
    <cellStyle name="pui.Control.prt 3 2" xfId="30148"/>
    <cellStyle name="pui.Control.prt 3 2 2" xfId="30149"/>
    <cellStyle name="pui.Control.prt 3 2 2 2" xfId="30150"/>
    <cellStyle name="pui.Control.prt 3 2 3" xfId="30151"/>
    <cellStyle name="pui.Control.prt 3 2 3 2" xfId="30152"/>
    <cellStyle name="pui.Control.prt 3 3" xfId="30153"/>
    <cellStyle name="pui.Control.prt 3 4" xfId="30154"/>
    <cellStyle name="pui.Control.prt_Comverse 2004 Income Tax Review Wkbk 02 03" xfId="30155"/>
    <cellStyle name="pui.Control_Apport &amp; Look-through" xfId="30156"/>
    <cellStyle name="pui.ControlDynShow" xfId="30157"/>
    <cellStyle name="pui.ControlDynShow 2" xfId="30158"/>
    <cellStyle name="pui.ControlDynShow 3" xfId="30159"/>
    <cellStyle name="pui.ControlDynShow_Comverse 2004 Income Tax Review Wkbk 02 03" xfId="30160"/>
    <cellStyle name="Punto" xfId="30161"/>
    <cellStyle name="Punto0" xfId="30162"/>
    <cellStyle name="pwstyle" xfId="30163"/>
    <cellStyle name="Ratios" xfId="30164"/>
    <cellStyle name="Ratios 2" xfId="30165"/>
    <cellStyle name="Ratios 3" xfId="30166"/>
    <cellStyle name="Ratios.prt" xfId="30167"/>
    <cellStyle name="Ratios_Comverse 2004 Income Tax Review Wkbk (Import)" xfId="30168"/>
    <cellStyle name="Reconciliation" xfId="30169"/>
    <cellStyle name="Red font" xfId="30170"/>
    <cellStyle name="Red Text" xfId="30171"/>
    <cellStyle name="Red Text.prt" xfId="30172"/>
    <cellStyle name="Red Text.prt 2" xfId="30173"/>
    <cellStyle name="Red Text.prt 3" xfId="30174"/>
    <cellStyle name="Red Text.prt_Comverse 2004 Income Tax Review Wkbk 02 03" xfId="30175"/>
    <cellStyle name="Red Text_Convatec Income Tax Review Wkbk (FINAL)" xfId="30176"/>
    <cellStyle name="RedLeftSmall8" xfId="30177"/>
    <cellStyle name="regstoresfromspecstores" xfId="30178"/>
    <cellStyle name="regstoresfromspecstores 10" xfId="30179"/>
    <cellStyle name="regstoresfromspecstores 11" xfId="30180"/>
    <cellStyle name="regstoresfromspecstores 12" xfId="30181"/>
    <cellStyle name="regstoresfromspecstores 13" xfId="30182"/>
    <cellStyle name="regstoresfromspecstores 2" xfId="30183"/>
    <cellStyle name="regstoresfromspecstores 2 10" xfId="30184"/>
    <cellStyle name="regstoresfromspecstores 2 11" xfId="30185"/>
    <cellStyle name="regstoresfromspecstores 2 12" xfId="30186"/>
    <cellStyle name="regstoresfromspecstores 2 2" xfId="30187"/>
    <cellStyle name="regstoresfromspecstores 2 3" xfId="30188"/>
    <cellStyle name="regstoresfromspecstores 2 4" xfId="30189"/>
    <cellStyle name="regstoresfromspecstores 2 5" xfId="30190"/>
    <cellStyle name="regstoresfromspecstores 2 6" xfId="30191"/>
    <cellStyle name="regstoresfromspecstores 2 7" xfId="30192"/>
    <cellStyle name="regstoresfromspecstores 2 8" xfId="30193"/>
    <cellStyle name="regstoresfromspecstores 2 9" xfId="30194"/>
    <cellStyle name="regstoresfromspecstores 3" xfId="30195"/>
    <cellStyle name="regstoresfromspecstores 3 2" xfId="30196"/>
    <cellStyle name="regstoresfromspecstores 4" xfId="30197"/>
    <cellStyle name="regstoresfromspecstores 5" xfId="30198"/>
    <cellStyle name="regstoresfromspecstores 6" xfId="30199"/>
    <cellStyle name="regstoresfromspecstores 7" xfId="30200"/>
    <cellStyle name="regstoresfromspecstores 8" xfId="30201"/>
    <cellStyle name="regstoresfromspecstores 9" xfId="30202"/>
    <cellStyle name="ReportHeading" xfId="30203"/>
    <cellStyle name="ReportHeading 10" xfId="30204"/>
    <cellStyle name="ReportHeading 11" xfId="30205"/>
    <cellStyle name="ReportHeading 12" xfId="30206"/>
    <cellStyle name="ReportHeading 13" xfId="30207"/>
    <cellStyle name="ReportHeading 14" xfId="30208"/>
    <cellStyle name="ReportHeading 15" xfId="30209"/>
    <cellStyle name="ReportHeading 16" xfId="30210"/>
    <cellStyle name="ReportHeading 17" xfId="30211"/>
    <cellStyle name="ReportHeading 18" xfId="30212"/>
    <cellStyle name="ReportHeading 19" xfId="30213"/>
    <cellStyle name="ReportHeading 2" xfId="30214"/>
    <cellStyle name="ReportHeading 2 2" xfId="30215"/>
    <cellStyle name="ReportHeading 20" xfId="30216"/>
    <cellStyle name="ReportHeading 21" xfId="30217"/>
    <cellStyle name="ReportHeading 22" xfId="30218"/>
    <cellStyle name="ReportHeading 23" xfId="30219"/>
    <cellStyle name="ReportHeading 24" xfId="30220"/>
    <cellStyle name="ReportHeading 25" xfId="30221"/>
    <cellStyle name="ReportHeading 26" xfId="30222"/>
    <cellStyle name="ReportHeading 27" xfId="30223"/>
    <cellStyle name="ReportHeading 28" xfId="30224"/>
    <cellStyle name="ReportHeading 29" xfId="30225"/>
    <cellStyle name="ReportHeading 3" xfId="30226"/>
    <cellStyle name="ReportHeading 3 10" xfId="30227"/>
    <cellStyle name="ReportHeading 3 10 2" xfId="30228"/>
    <cellStyle name="ReportHeading 3 11" xfId="30229"/>
    <cellStyle name="ReportHeading 3 11 2" xfId="30230"/>
    <cellStyle name="ReportHeading 3 12" xfId="30231"/>
    <cellStyle name="ReportHeading 3 12 2" xfId="30232"/>
    <cellStyle name="ReportHeading 3 13" xfId="30233"/>
    <cellStyle name="ReportHeading 3 14" xfId="30234"/>
    <cellStyle name="ReportHeading 3 15" xfId="30235"/>
    <cellStyle name="ReportHeading 3 16" xfId="30236"/>
    <cellStyle name="ReportHeading 3 2" xfId="30237"/>
    <cellStyle name="ReportHeading 3 2 2" xfId="30238"/>
    <cellStyle name="ReportHeading 3 2 2 2" xfId="30239"/>
    <cellStyle name="ReportHeading 3 2 3" xfId="30240"/>
    <cellStyle name="ReportHeading 3 2 3 2" xfId="30241"/>
    <cellStyle name="ReportHeading 3 2 4" xfId="30242"/>
    <cellStyle name="ReportHeading 3 2 4 2" xfId="30243"/>
    <cellStyle name="ReportHeading 3 2 5" xfId="30244"/>
    <cellStyle name="ReportHeading 3 2 5 2" xfId="30245"/>
    <cellStyle name="ReportHeading 3 2 6" xfId="30246"/>
    <cellStyle name="ReportHeading 3 2 6 2" xfId="30247"/>
    <cellStyle name="ReportHeading 3 2 7" xfId="30248"/>
    <cellStyle name="ReportHeading 3 2 7 2" xfId="30249"/>
    <cellStyle name="ReportHeading 3 2 8" xfId="30250"/>
    <cellStyle name="ReportHeading 3 2 8 2" xfId="30251"/>
    <cellStyle name="ReportHeading 3 2 9" xfId="30252"/>
    <cellStyle name="ReportHeading 3 3" xfId="30253"/>
    <cellStyle name="ReportHeading 3 3 2" xfId="30254"/>
    <cellStyle name="ReportHeading 3 4" xfId="30255"/>
    <cellStyle name="ReportHeading 3 4 2" xfId="30256"/>
    <cellStyle name="ReportHeading 3 5" xfId="30257"/>
    <cellStyle name="ReportHeading 3 5 2" xfId="30258"/>
    <cellStyle name="ReportHeading 3 6" xfId="30259"/>
    <cellStyle name="ReportHeading 3 6 2" xfId="30260"/>
    <cellStyle name="ReportHeading 3 7" xfId="30261"/>
    <cellStyle name="ReportHeading 3 7 2" xfId="30262"/>
    <cellStyle name="ReportHeading 3 8" xfId="30263"/>
    <cellStyle name="ReportHeading 3 8 2" xfId="30264"/>
    <cellStyle name="ReportHeading 3 9" xfId="30265"/>
    <cellStyle name="ReportHeading 3 9 2" xfId="30266"/>
    <cellStyle name="ReportHeading 30" xfId="30267"/>
    <cellStyle name="ReportHeading 31" xfId="30268"/>
    <cellStyle name="ReportHeading 32" xfId="30269"/>
    <cellStyle name="ReportHeading 33" xfId="30270"/>
    <cellStyle name="ReportHeading 34" xfId="30271"/>
    <cellStyle name="ReportHeading 35" xfId="30272"/>
    <cellStyle name="ReportHeading 36" xfId="30273"/>
    <cellStyle name="ReportHeading 37" xfId="30274"/>
    <cellStyle name="ReportHeading 38" xfId="30275"/>
    <cellStyle name="ReportHeading 39" xfId="30276"/>
    <cellStyle name="ReportHeading 4" xfId="30277"/>
    <cellStyle name="ReportHeading 40" xfId="30278"/>
    <cellStyle name="ReportHeading 41" xfId="30279"/>
    <cellStyle name="ReportHeading 5" xfId="30280"/>
    <cellStyle name="ReportHeading 6" xfId="30281"/>
    <cellStyle name="ReportHeading 7" xfId="30282"/>
    <cellStyle name="ReportHeading 8" xfId="30283"/>
    <cellStyle name="ReportHeading 9" xfId="30284"/>
    <cellStyle name="ReportHeading.prt" xfId="30285"/>
    <cellStyle name="ReportHeading.prt 2" xfId="30286"/>
    <cellStyle name="ReportHeading.prt 3" xfId="30287"/>
    <cellStyle name="ReportTitlePrompt" xfId="30288"/>
    <cellStyle name="ReportTitleValue" xfId="30289"/>
    <cellStyle name="ReportTitleValue 2" xfId="30290"/>
    <cellStyle name="Reset  - Style4" xfId="30291"/>
    <cellStyle name="Reset range style to defaults" xfId="30292"/>
    <cellStyle name="Review_Date" xfId="30293"/>
    <cellStyle name="Reviewer" xfId="30294"/>
    <cellStyle name="RevList" xfId="30295"/>
    <cellStyle name="RevList 2" xfId="30296"/>
    <cellStyle name="RevList 2 2" xfId="30297"/>
    <cellStyle name="RevList 2 3" xfId="30298"/>
    <cellStyle name="RevList 2 4" xfId="30299"/>
    <cellStyle name="RevList 3" xfId="30300"/>
    <cellStyle name="RevList 4" xfId="30301"/>
    <cellStyle name="Right" xfId="30302"/>
    <cellStyle name="Right 10" xfId="30303"/>
    <cellStyle name="Right 11" xfId="30304"/>
    <cellStyle name="Right 12" xfId="30305"/>
    <cellStyle name="Right 13" xfId="30306"/>
    <cellStyle name="Right 14" xfId="30307"/>
    <cellStyle name="Right 15" xfId="30308"/>
    <cellStyle name="Right 16" xfId="30309"/>
    <cellStyle name="Right 17" xfId="30310"/>
    <cellStyle name="Right 18" xfId="30311"/>
    <cellStyle name="Right 19" xfId="30312"/>
    <cellStyle name="Right 2" xfId="30313"/>
    <cellStyle name="Right 2 10" xfId="30314"/>
    <cellStyle name="Right 2 10 2" xfId="30315"/>
    <cellStyle name="Right 2 11" xfId="30316"/>
    <cellStyle name="Right 2 11 2" xfId="30317"/>
    <cellStyle name="Right 2 12" xfId="30318"/>
    <cellStyle name="Right 2 12 2" xfId="30319"/>
    <cellStyle name="Right 2 13" xfId="30320"/>
    <cellStyle name="Right 2 14" xfId="30321"/>
    <cellStyle name="Right 2 15" xfId="30322"/>
    <cellStyle name="Right 2 16" xfId="30323"/>
    <cellStyle name="Right 2 2" xfId="30324"/>
    <cellStyle name="Right 2 2 2" xfId="30325"/>
    <cellStyle name="Right 2 2 2 2" xfId="30326"/>
    <cellStyle name="Right 2 2 3" xfId="30327"/>
    <cellStyle name="Right 2 2 3 2" xfId="30328"/>
    <cellStyle name="Right 2 2 4" xfId="30329"/>
    <cellStyle name="Right 2 2 4 2" xfId="30330"/>
    <cellStyle name="Right 2 2 5" xfId="30331"/>
    <cellStyle name="Right 2 2 5 2" xfId="30332"/>
    <cellStyle name="Right 2 2 6" xfId="30333"/>
    <cellStyle name="Right 2 2 6 2" xfId="30334"/>
    <cellStyle name="Right 2 2 7" xfId="30335"/>
    <cellStyle name="Right 2 2 7 2" xfId="30336"/>
    <cellStyle name="Right 2 2 8" xfId="30337"/>
    <cellStyle name="Right 2 2 8 2" xfId="30338"/>
    <cellStyle name="Right 2 2 9" xfId="30339"/>
    <cellStyle name="Right 2 3" xfId="30340"/>
    <cellStyle name="Right 2 3 2" xfId="30341"/>
    <cellStyle name="Right 2 4" xfId="30342"/>
    <cellStyle name="Right 2 4 2" xfId="30343"/>
    <cellStyle name="Right 2 5" xfId="30344"/>
    <cellStyle name="Right 2 5 2" xfId="30345"/>
    <cellStyle name="Right 2 6" xfId="30346"/>
    <cellStyle name="Right 2 6 2" xfId="30347"/>
    <cellStyle name="Right 2 7" xfId="30348"/>
    <cellStyle name="Right 2 7 2" xfId="30349"/>
    <cellStyle name="Right 2 8" xfId="30350"/>
    <cellStyle name="Right 2 8 2" xfId="30351"/>
    <cellStyle name="Right 2 9" xfId="30352"/>
    <cellStyle name="Right 2 9 2" xfId="30353"/>
    <cellStyle name="Right 20" xfId="30354"/>
    <cellStyle name="Right 21" xfId="30355"/>
    <cellStyle name="Right 22" xfId="30356"/>
    <cellStyle name="Right 23" xfId="30357"/>
    <cellStyle name="Right 24" xfId="30358"/>
    <cellStyle name="Right 25" xfId="30359"/>
    <cellStyle name="Right 26" xfId="30360"/>
    <cellStyle name="Right 27" xfId="30361"/>
    <cellStyle name="Right 28" xfId="30362"/>
    <cellStyle name="Right 29" xfId="30363"/>
    <cellStyle name="Right 3" xfId="30364"/>
    <cellStyle name="Right 30" xfId="30365"/>
    <cellStyle name="Right 31" xfId="30366"/>
    <cellStyle name="Right 32" xfId="30367"/>
    <cellStyle name="Right 33" xfId="30368"/>
    <cellStyle name="Right 34" xfId="30369"/>
    <cellStyle name="Right 35" xfId="30370"/>
    <cellStyle name="Right 36" xfId="30371"/>
    <cellStyle name="Right 37" xfId="30372"/>
    <cellStyle name="Right 38" xfId="30373"/>
    <cellStyle name="Right 39" xfId="30374"/>
    <cellStyle name="Right 4" xfId="30375"/>
    <cellStyle name="Right 40" xfId="30376"/>
    <cellStyle name="Right 41" xfId="30377"/>
    <cellStyle name="Right 42" xfId="30378"/>
    <cellStyle name="Right 43" xfId="30379"/>
    <cellStyle name="Right 5" xfId="30380"/>
    <cellStyle name="Right 6" xfId="30381"/>
    <cellStyle name="Right 7" xfId="30382"/>
    <cellStyle name="Right 8" xfId="30383"/>
    <cellStyle name="Right 9" xfId="30384"/>
    <cellStyle name="Rollover_Date" xfId="30385"/>
    <cellStyle name="round1k" xfId="30386"/>
    <cellStyle name="Row_Level2" xfId="30387"/>
    <cellStyle name="RowAcctAbovePrompt" xfId="30388"/>
    <cellStyle name="RowAcctSOBAbovePrompt" xfId="30389"/>
    <cellStyle name="RowAcctSOBValue" xfId="30390"/>
    <cellStyle name="RowAcctValue" xfId="30391"/>
    <cellStyle name="RowAttrAbovePrompt" xfId="30392"/>
    <cellStyle name="RowAttrValue" xfId="30393"/>
    <cellStyle name="RowColSetAbovePrompt" xfId="30394"/>
    <cellStyle name="RowColSetLeftPrompt" xfId="30395"/>
    <cellStyle name="RowColSetValue" xfId="30396"/>
    <cellStyle name="RowLeftPrompt" xfId="30397"/>
    <cellStyle name="RowLevel_" xfId="30398"/>
    <cellStyle name="Saída" xfId="30399"/>
    <cellStyle name="Salida" xfId="30400"/>
    <cellStyle name="SampleUsingFormatMask" xfId="30401"/>
    <cellStyle name="SampleWithNoFormatMask" xfId="30402"/>
    <cellStyle name="SAPBEXaggData" xfId="30403"/>
    <cellStyle name="SAPBEXaggDataEmph" xfId="30404"/>
    <cellStyle name="SAPBEXaggItem" xfId="30405"/>
    <cellStyle name="SAPBEXaggItemX" xfId="30406"/>
    <cellStyle name="SAPBEXchaText" xfId="30407"/>
    <cellStyle name="SAPBEXexcBad7" xfId="30408"/>
    <cellStyle name="SAPBEXexcBad7 2" xfId="30409"/>
    <cellStyle name="SAPBEXexcBad7 2 2" xfId="30410"/>
    <cellStyle name="SAPBEXexcBad7 2 2 2" xfId="30411"/>
    <cellStyle name="SAPBEXexcBad7 3" xfId="30412"/>
    <cellStyle name="SAPBEXexcBad7 3 2" xfId="30413"/>
    <cellStyle name="SAPBEXexcBad7 3 2 2" xfId="30414"/>
    <cellStyle name="SAPBEXexcBad7 3 2 2 2" xfId="30415"/>
    <cellStyle name="SAPBEXexcBad7 3 2 3" xfId="30416"/>
    <cellStyle name="SAPBEXexcBad7 3 2 3 2" xfId="30417"/>
    <cellStyle name="SAPBEXexcBad7 3 3" xfId="30418"/>
    <cellStyle name="SAPBEXexcBad7 3 4" xfId="30419"/>
    <cellStyle name="SAPBEXexcBad7_Comverse 2004 Income Tax Review Wkbk 02 03" xfId="30420"/>
    <cellStyle name="SAPBEXexcBad8" xfId="30421"/>
    <cellStyle name="SAPBEXexcBad8 2" xfId="30422"/>
    <cellStyle name="SAPBEXexcBad8 2 2" xfId="30423"/>
    <cellStyle name="SAPBEXexcBad8 2 2 2" xfId="30424"/>
    <cellStyle name="SAPBEXexcBad8 3" xfId="30425"/>
    <cellStyle name="SAPBEXexcBad8 3 2" xfId="30426"/>
    <cellStyle name="SAPBEXexcBad8 3 2 2" xfId="30427"/>
    <cellStyle name="SAPBEXexcBad8 3 2 2 2" xfId="30428"/>
    <cellStyle name="SAPBEXexcBad8 3 2 3" xfId="30429"/>
    <cellStyle name="SAPBEXexcBad8 3 2 3 2" xfId="30430"/>
    <cellStyle name="SAPBEXexcBad8 3 3" xfId="30431"/>
    <cellStyle name="SAPBEXexcBad8 3 4" xfId="30432"/>
    <cellStyle name="SAPBEXexcBad8_Comverse 2004 Income Tax Review Wkbk 02 03" xfId="30433"/>
    <cellStyle name="SAPBEXexcBad9" xfId="30434"/>
    <cellStyle name="SAPBEXexcBad9 2" xfId="30435"/>
    <cellStyle name="SAPBEXexcBad9 2 2" xfId="30436"/>
    <cellStyle name="SAPBEXexcBad9 2 2 2" xfId="30437"/>
    <cellStyle name="SAPBEXexcBad9 3" xfId="30438"/>
    <cellStyle name="SAPBEXexcBad9 3 2" xfId="30439"/>
    <cellStyle name="SAPBEXexcBad9 3 2 2" xfId="30440"/>
    <cellStyle name="SAPBEXexcBad9 3 2 2 2" xfId="30441"/>
    <cellStyle name="SAPBEXexcBad9 3 2 3" xfId="30442"/>
    <cellStyle name="SAPBEXexcBad9 3 2 3 2" xfId="30443"/>
    <cellStyle name="SAPBEXexcBad9 3 3" xfId="30444"/>
    <cellStyle name="SAPBEXexcBad9 3 4" xfId="30445"/>
    <cellStyle name="SAPBEXexcBad9_Comverse 2004 Income Tax Review Wkbk 02 03" xfId="30446"/>
    <cellStyle name="SAPBEXexcCritical4" xfId="30447"/>
    <cellStyle name="SAPBEXexcCritical4 2" xfId="30448"/>
    <cellStyle name="SAPBEXexcCritical4 2 2" xfId="30449"/>
    <cellStyle name="SAPBEXexcCritical4 2 2 2" xfId="30450"/>
    <cellStyle name="SAPBEXexcCritical4 3" xfId="30451"/>
    <cellStyle name="SAPBEXexcCritical4 3 2" xfId="30452"/>
    <cellStyle name="SAPBEXexcCritical4 3 2 2" xfId="30453"/>
    <cellStyle name="SAPBEXexcCritical4 3 2 2 2" xfId="30454"/>
    <cellStyle name="SAPBEXexcCritical4 3 2 3" xfId="30455"/>
    <cellStyle name="SAPBEXexcCritical4 3 2 3 2" xfId="30456"/>
    <cellStyle name="SAPBEXexcCritical4 3 3" xfId="30457"/>
    <cellStyle name="SAPBEXexcCritical4 3 4" xfId="30458"/>
    <cellStyle name="SAPBEXexcCritical4_Comverse 2004 Income Tax Review Wkbk 02 03" xfId="30459"/>
    <cellStyle name="SAPBEXexcCritical5" xfId="30460"/>
    <cellStyle name="SAPBEXexcCritical5 2" xfId="30461"/>
    <cellStyle name="SAPBEXexcCritical5 2 2" xfId="30462"/>
    <cellStyle name="SAPBEXexcCritical5 2 2 2" xfId="30463"/>
    <cellStyle name="SAPBEXexcCritical5 3" xfId="30464"/>
    <cellStyle name="SAPBEXexcCritical5 3 2" xfId="30465"/>
    <cellStyle name="SAPBEXexcCritical5 3 2 2" xfId="30466"/>
    <cellStyle name="SAPBEXexcCritical5 3 2 2 2" xfId="30467"/>
    <cellStyle name="SAPBEXexcCritical5 3 2 3" xfId="30468"/>
    <cellStyle name="SAPBEXexcCritical5 3 2 3 2" xfId="30469"/>
    <cellStyle name="SAPBEXexcCritical5 3 3" xfId="30470"/>
    <cellStyle name="SAPBEXexcCritical5 3 4" xfId="30471"/>
    <cellStyle name="SAPBEXexcCritical5_Comverse 2004 Income Tax Review Wkbk 02 03" xfId="30472"/>
    <cellStyle name="SAPBEXexcCritical6" xfId="30473"/>
    <cellStyle name="SAPBEXexcCritical6 2" xfId="30474"/>
    <cellStyle name="SAPBEXexcCritical6 2 2" xfId="30475"/>
    <cellStyle name="SAPBEXexcCritical6 2 2 2" xfId="30476"/>
    <cellStyle name="SAPBEXexcCritical6 3" xfId="30477"/>
    <cellStyle name="SAPBEXexcCritical6 3 2" xfId="30478"/>
    <cellStyle name="SAPBEXexcCritical6 3 2 2" xfId="30479"/>
    <cellStyle name="SAPBEXexcCritical6 3 2 2 2" xfId="30480"/>
    <cellStyle name="SAPBEXexcCritical6 3 2 3" xfId="30481"/>
    <cellStyle name="SAPBEXexcCritical6 3 2 3 2" xfId="30482"/>
    <cellStyle name="SAPBEXexcCritical6 3 3" xfId="30483"/>
    <cellStyle name="SAPBEXexcCritical6 3 4" xfId="30484"/>
    <cellStyle name="SAPBEXexcCritical6_Comverse 2004 Income Tax Review Wkbk 02 03" xfId="30485"/>
    <cellStyle name="SAPBEXexcGood1" xfId="30486"/>
    <cellStyle name="SAPBEXexcGood1 2" xfId="30487"/>
    <cellStyle name="SAPBEXexcGood1 2 2" xfId="30488"/>
    <cellStyle name="SAPBEXexcGood1 2 2 2" xfId="30489"/>
    <cellStyle name="SAPBEXexcGood1 3" xfId="30490"/>
    <cellStyle name="SAPBEXexcGood1 3 2" xfId="30491"/>
    <cellStyle name="SAPBEXexcGood1 3 2 2" xfId="30492"/>
    <cellStyle name="SAPBEXexcGood1 3 2 2 2" xfId="30493"/>
    <cellStyle name="SAPBEXexcGood1 3 2 3" xfId="30494"/>
    <cellStyle name="SAPBEXexcGood1 3 2 3 2" xfId="30495"/>
    <cellStyle name="SAPBEXexcGood1 3 3" xfId="30496"/>
    <cellStyle name="SAPBEXexcGood1 3 4" xfId="30497"/>
    <cellStyle name="SAPBEXexcGood1_Comverse 2004 Income Tax Review Wkbk 02 03" xfId="30498"/>
    <cellStyle name="SAPBEXexcGood2" xfId="30499"/>
    <cellStyle name="SAPBEXexcGood2 2" xfId="30500"/>
    <cellStyle name="SAPBEXexcGood2 2 2" xfId="30501"/>
    <cellStyle name="SAPBEXexcGood2 2 2 2" xfId="30502"/>
    <cellStyle name="SAPBEXexcGood2 3" xfId="30503"/>
    <cellStyle name="SAPBEXexcGood2 3 2" xfId="30504"/>
    <cellStyle name="SAPBEXexcGood2 3 2 2" xfId="30505"/>
    <cellStyle name="SAPBEXexcGood2 3 2 2 2" xfId="30506"/>
    <cellStyle name="SAPBEXexcGood2 3 2 3" xfId="30507"/>
    <cellStyle name="SAPBEXexcGood2 3 2 3 2" xfId="30508"/>
    <cellStyle name="SAPBEXexcGood2 3 3" xfId="30509"/>
    <cellStyle name="SAPBEXexcGood2 3 4" xfId="30510"/>
    <cellStyle name="SAPBEXexcGood2_Comverse 2004 Income Tax Review Wkbk 02 03" xfId="30511"/>
    <cellStyle name="SAPBEXexcGood3" xfId="30512"/>
    <cellStyle name="SAPBEXexcGood3 2" xfId="30513"/>
    <cellStyle name="SAPBEXexcGood3 2 2" xfId="30514"/>
    <cellStyle name="SAPBEXexcGood3 2 2 2" xfId="30515"/>
    <cellStyle name="SAPBEXexcGood3 3" xfId="30516"/>
    <cellStyle name="SAPBEXexcGood3 3 2" xfId="30517"/>
    <cellStyle name="SAPBEXexcGood3 3 2 2" xfId="30518"/>
    <cellStyle name="SAPBEXexcGood3 3 2 2 2" xfId="30519"/>
    <cellStyle name="SAPBEXexcGood3 3 2 3" xfId="30520"/>
    <cellStyle name="SAPBEXexcGood3 3 2 3 2" xfId="30521"/>
    <cellStyle name="SAPBEXexcGood3 3 3" xfId="30522"/>
    <cellStyle name="SAPBEXexcGood3 3 4" xfId="30523"/>
    <cellStyle name="SAPBEXexcGood3_Comverse 2004 Income Tax Review Wkbk 02 03" xfId="30524"/>
    <cellStyle name="SAPBEXfilterDrill" xfId="30525"/>
    <cellStyle name="SAPBEXfilterItem" xfId="30526"/>
    <cellStyle name="SAPBEXfilterItem 2" xfId="30527"/>
    <cellStyle name="SAPBEXfilterItem 2 2" xfId="30528"/>
    <cellStyle name="SAPBEXfilterItem 2 2 2" xfId="30529"/>
    <cellStyle name="SAPBEXfilterItem 3" xfId="30530"/>
    <cellStyle name="SAPBEXfilterItem 3 2" xfId="30531"/>
    <cellStyle name="SAPBEXfilterItem 3 2 2" xfId="30532"/>
    <cellStyle name="SAPBEXfilterItem 3 2 2 2" xfId="30533"/>
    <cellStyle name="SAPBEXfilterItem 3 2 3" xfId="30534"/>
    <cellStyle name="SAPBEXfilterItem 3 2 3 2" xfId="30535"/>
    <cellStyle name="SAPBEXfilterItem 3 3" xfId="30536"/>
    <cellStyle name="SAPBEXfilterItem 3 4" xfId="30537"/>
    <cellStyle name="SAPBEXfilterItem_Comverse 2004 Income Tax Review Wkbk 02 03" xfId="30538"/>
    <cellStyle name="SAPBEXfilterText" xfId="30539"/>
    <cellStyle name="SAPBEXformats" xfId="30540"/>
    <cellStyle name="SAPBEXformats 2" xfId="30541"/>
    <cellStyle name="SAPBEXformats 2 2" xfId="30542"/>
    <cellStyle name="SAPBEXformats 2 2 2" xfId="30543"/>
    <cellStyle name="SAPBEXformats 3" xfId="30544"/>
    <cellStyle name="SAPBEXformats 3 2" xfId="30545"/>
    <cellStyle name="SAPBEXformats 3 2 2" xfId="30546"/>
    <cellStyle name="SAPBEXformats 3 2 2 2" xfId="30547"/>
    <cellStyle name="SAPBEXformats 3 2 3" xfId="30548"/>
    <cellStyle name="SAPBEXformats 3 2 3 2" xfId="30549"/>
    <cellStyle name="SAPBEXformats 3 3" xfId="30550"/>
    <cellStyle name="SAPBEXformats 3 4" xfId="30551"/>
    <cellStyle name="SAPBEXformats_Comverse 2004 Income Tax Review Wkbk 02 03" xfId="30552"/>
    <cellStyle name="SAPBEXheaderItem" xfId="30553"/>
    <cellStyle name="SAPBEXheaderItem 2" xfId="30554"/>
    <cellStyle name="SAPBEXheaderItem 2 2" xfId="30555"/>
    <cellStyle name="SAPBEXheaderItem 2 2 2" xfId="30556"/>
    <cellStyle name="SAPBEXheaderItem 3" xfId="30557"/>
    <cellStyle name="SAPBEXheaderItem 3 2" xfId="30558"/>
    <cellStyle name="SAPBEXheaderItem 3 2 2" xfId="30559"/>
    <cellStyle name="SAPBEXheaderItem 3 2 2 2" xfId="30560"/>
    <cellStyle name="SAPBEXheaderItem 3 2 3" xfId="30561"/>
    <cellStyle name="SAPBEXheaderItem 3 2 3 2" xfId="30562"/>
    <cellStyle name="SAPBEXheaderItem 3 3" xfId="30563"/>
    <cellStyle name="SAPBEXheaderItem 3 4" xfId="30564"/>
    <cellStyle name="SAPBEXheaderItem_Comverse 2004 Income Tax Review Wkbk 02 03" xfId="30565"/>
    <cellStyle name="SAPBEXheaderText" xfId="30566"/>
    <cellStyle name="SAPBEXheaderText 2" xfId="30567"/>
    <cellStyle name="SAPBEXheaderText 2 2" xfId="30568"/>
    <cellStyle name="SAPBEXheaderText 2 2 2" xfId="30569"/>
    <cellStyle name="SAPBEXheaderText 3" xfId="30570"/>
    <cellStyle name="SAPBEXheaderText 3 2" xfId="30571"/>
    <cellStyle name="SAPBEXheaderText 3 2 2" xfId="30572"/>
    <cellStyle name="SAPBEXheaderText 3 2 2 2" xfId="30573"/>
    <cellStyle name="SAPBEXheaderText 3 2 3" xfId="30574"/>
    <cellStyle name="SAPBEXheaderText 3 2 3 2" xfId="30575"/>
    <cellStyle name="SAPBEXheaderText 3 3" xfId="30576"/>
    <cellStyle name="SAPBEXheaderText 3 4" xfId="30577"/>
    <cellStyle name="SAPBEXheaderText_Comverse 2004 Income Tax Review Wkbk 02 03" xfId="30578"/>
    <cellStyle name="SAPBEXHLevel0" xfId="30579"/>
    <cellStyle name="SAPBEXHLevel0 10" xfId="30580"/>
    <cellStyle name="SAPBEXHLevel0 11" xfId="30581"/>
    <cellStyle name="SAPBEXHLevel0 12" xfId="30582"/>
    <cellStyle name="SAPBEXHLevel0 13" xfId="30583"/>
    <cellStyle name="SAPBEXHLevel0 14" xfId="30584"/>
    <cellStyle name="SAPBEXHLevel0 15" xfId="30585"/>
    <cellStyle name="SAPBEXHLevel0 16" xfId="30586"/>
    <cellStyle name="SAPBEXHLevel0 17" xfId="30587"/>
    <cellStyle name="SAPBEXHLevel0 18" xfId="30588"/>
    <cellStyle name="SAPBEXHLevel0 19" xfId="30589"/>
    <cellStyle name="SAPBEXHLevel0 2" xfId="30590"/>
    <cellStyle name="SAPBEXHLevel0 2 2" xfId="30591"/>
    <cellStyle name="SAPBEXHLevel0 20" xfId="30592"/>
    <cellStyle name="SAPBEXHLevel0 21" xfId="30593"/>
    <cellStyle name="SAPBEXHLevel0 22" xfId="30594"/>
    <cellStyle name="SAPBEXHLevel0 23" xfId="30595"/>
    <cellStyle name="SAPBEXHLevel0 24" xfId="30596"/>
    <cellStyle name="SAPBEXHLevel0 25" xfId="30597"/>
    <cellStyle name="SAPBEXHLevel0 26" xfId="30598"/>
    <cellStyle name="SAPBEXHLevel0 27" xfId="30599"/>
    <cellStyle name="SAPBEXHLevel0 28" xfId="30600"/>
    <cellStyle name="SAPBEXHLevel0 29" xfId="30601"/>
    <cellStyle name="SAPBEXHLevel0 3" xfId="30602"/>
    <cellStyle name="SAPBEXHLevel0 3 10" xfId="30603"/>
    <cellStyle name="SAPBEXHLevel0 3 10 2" xfId="30604"/>
    <cellStyle name="SAPBEXHLevel0 3 11" xfId="30605"/>
    <cellStyle name="SAPBEXHLevel0 3 11 2" xfId="30606"/>
    <cellStyle name="SAPBEXHLevel0 3 12" xfId="30607"/>
    <cellStyle name="SAPBEXHLevel0 3 12 2" xfId="30608"/>
    <cellStyle name="SAPBEXHLevel0 3 13" xfId="30609"/>
    <cellStyle name="SAPBEXHLevel0 3 14" xfId="30610"/>
    <cellStyle name="SAPBEXHLevel0 3 15" xfId="30611"/>
    <cellStyle name="SAPBEXHLevel0 3 16" xfId="30612"/>
    <cellStyle name="SAPBEXHLevel0 3 2" xfId="30613"/>
    <cellStyle name="SAPBEXHLevel0 3 2 2" xfId="30614"/>
    <cellStyle name="SAPBEXHLevel0 3 2 2 2" xfId="30615"/>
    <cellStyle name="SAPBEXHLevel0 3 2 3" xfId="30616"/>
    <cellStyle name="SAPBEXHLevel0 3 2 3 2" xfId="30617"/>
    <cellStyle name="SAPBEXHLevel0 3 2 4" xfId="30618"/>
    <cellStyle name="SAPBEXHLevel0 3 2 4 2" xfId="30619"/>
    <cellStyle name="SAPBEXHLevel0 3 2 5" xfId="30620"/>
    <cellStyle name="SAPBEXHLevel0 3 2 5 2" xfId="30621"/>
    <cellStyle name="SAPBEXHLevel0 3 2 6" xfId="30622"/>
    <cellStyle name="SAPBEXHLevel0 3 2 6 2" xfId="30623"/>
    <cellStyle name="SAPBEXHLevel0 3 2 7" xfId="30624"/>
    <cellStyle name="SAPBEXHLevel0 3 2 7 2" xfId="30625"/>
    <cellStyle name="SAPBEXHLevel0 3 2 8" xfId="30626"/>
    <cellStyle name="SAPBEXHLevel0 3 2 8 2" xfId="30627"/>
    <cellStyle name="SAPBEXHLevel0 3 2 9" xfId="30628"/>
    <cellStyle name="SAPBEXHLevel0 3 3" xfId="30629"/>
    <cellStyle name="SAPBEXHLevel0 3 3 2" xfId="30630"/>
    <cellStyle name="SAPBEXHLevel0 3 4" xfId="30631"/>
    <cellStyle name="SAPBEXHLevel0 3 4 2" xfId="30632"/>
    <cellStyle name="SAPBEXHLevel0 3 5" xfId="30633"/>
    <cellStyle name="SAPBEXHLevel0 3 5 2" xfId="30634"/>
    <cellStyle name="SAPBEXHLevel0 3 6" xfId="30635"/>
    <cellStyle name="SAPBEXHLevel0 3 6 2" xfId="30636"/>
    <cellStyle name="SAPBEXHLevel0 3 7" xfId="30637"/>
    <cellStyle name="SAPBEXHLevel0 3 7 2" xfId="30638"/>
    <cellStyle name="SAPBEXHLevel0 3 8" xfId="30639"/>
    <cellStyle name="SAPBEXHLevel0 3 8 2" xfId="30640"/>
    <cellStyle name="SAPBEXHLevel0 3 9" xfId="30641"/>
    <cellStyle name="SAPBEXHLevel0 3 9 2" xfId="30642"/>
    <cellStyle name="SAPBEXHLevel0 30" xfId="30643"/>
    <cellStyle name="SAPBEXHLevel0 31" xfId="30644"/>
    <cellStyle name="SAPBEXHLevel0 32" xfId="30645"/>
    <cellStyle name="SAPBEXHLevel0 33" xfId="30646"/>
    <cellStyle name="SAPBEXHLevel0 34" xfId="30647"/>
    <cellStyle name="SAPBEXHLevel0 35" xfId="30648"/>
    <cellStyle name="SAPBEXHLevel0 36" xfId="30649"/>
    <cellStyle name="SAPBEXHLevel0 37" xfId="30650"/>
    <cellStyle name="SAPBEXHLevel0 38" xfId="30651"/>
    <cellStyle name="SAPBEXHLevel0 39" xfId="30652"/>
    <cellStyle name="SAPBEXHLevel0 4" xfId="30653"/>
    <cellStyle name="SAPBEXHLevel0 40" xfId="30654"/>
    <cellStyle name="SAPBEXHLevel0 41" xfId="30655"/>
    <cellStyle name="SAPBEXHLevel0 5" xfId="30656"/>
    <cellStyle name="SAPBEXHLevel0 6" xfId="30657"/>
    <cellStyle name="SAPBEXHLevel0 7" xfId="30658"/>
    <cellStyle name="SAPBEXHLevel0 8" xfId="30659"/>
    <cellStyle name="SAPBEXHLevel0 9" xfId="30660"/>
    <cellStyle name="SAPBEXHLevel0X" xfId="30661"/>
    <cellStyle name="SAPBEXHLevel0X 10" xfId="30662"/>
    <cellStyle name="SAPBEXHLevel0X 11" xfId="30663"/>
    <cellStyle name="SAPBEXHLevel0X 12" xfId="30664"/>
    <cellStyle name="SAPBEXHLevel0X 13" xfId="30665"/>
    <cellStyle name="SAPBEXHLevel0X 14" xfId="30666"/>
    <cellStyle name="SAPBEXHLevel0X 15" xfId="30667"/>
    <cellStyle name="SAPBEXHLevel0X 16" xfId="30668"/>
    <cellStyle name="SAPBEXHLevel0X 17" xfId="30669"/>
    <cellStyle name="SAPBEXHLevel0X 18" xfId="30670"/>
    <cellStyle name="SAPBEXHLevel0X 19" xfId="30671"/>
    <cellStyle name="SAPBEXHLevel0X 2" xfId="30672"/>
    <cellStyle name="SAPBEXHLevel0X 2 2" xfId="30673"/>
    <cellStyle name="SAPBEXHLevel0X 20" xfId="30674"/>
    <cellStyle name="SAPBEXHLevel0X 21" xfId="30675"/>
    <cellStyle name="SAPBEXHLevel0X 22" xfId="30676"/>
    <cellStyle name="SAPBEXHLevel0X 23" xfId="30677"/>
    <cellStyle name="SAPBEXHLevel0X 24" xfId="30678"/>
    <cellStyle name="SAPBEXHLevel0X 25" xfId="30679"/>
    <cellStyle name="SAPBEXHLevel0X 26" xfId="30680"/>
    <cellStyle name="SAPBEXHLevel0X 27" xfId="30681"/>
    <cellStyle name="SAPBEXHLevel0X 28" xfId="30682"/>
    <cellStyle name="SAPBEXHLevel0X 29" xfId="30683"/>
    <cellStyle name="SAPBEXHLevel0X 3" xfId="30684"/>
    <cellStyle name="SAPBEXHLevel0X 3 10" xfId="30685"/>
    <cellStyle name="SAPBEXHLevel0X 3 10 2" xfId="30686"/>
    <cellStyle name="SAPBEXHLevel0X 3 11" xfId="30687"/>
    <cellStyle name="SAPBEXHLevel0X 3 11 2" xfId="30688"/>
    <cellStyle name="SAPBEXHLevel0X 3 12" xfId="30689"/>
    <cellStyle name="SAPBEXHLevel0X 3 12 2" xfId="30690"/>
    <cellStyle name="SAPBEXHLevel0X 3 13" xfId="30691"/>
    <cellStyle name="SAPBEXHLevel0X 3 14" xfId="30692"/>
    <cellStyle name="SAPBEXHLevel0X 3 15" xfId="30693"/>
    <cellStyle name="SAPBEXHLevel0X 3 16" xfId="30694"/>
    <cellStyle name="SAPBEXHLevel0X 3 2" xfId="30695"/>
    <cellStyle name="SAPBEXHLevel0X 3 2 2" xfId="30696"/>
    <cellStyle name="SAPBEXHLevel0X 3 2 2 2" xfId="30697"/>
    <cellStyle name="SAPBEXHLevel0X 3 2 3" xfId="30698"/>
    <cellStyle name="SAPBEXHLevel0X 3 2 3 2" xfId="30699"/>
    <cellStyle name="SAPBEXHLevel0X 3 2 4" xfId="30700"/>
    <cellStyle name="SAPBEXHLevel0X 3 2 4 2" xfId="30701"/>
    <cellStyle name="SAPBEXHLevel0X 3 2 5" xfId="30702"/>
    <cellStyle name="SAPBEXHLevel0X 3 2 5 2" xfId="30703"/>
    <cellStyle name="SAPBEXHLevel0X 3 2 6" xfId="30704"/>
    <cellStyle name="SAPBEXHLevel0X 3 2 6 2" xfId="30705"/>
    <cellStyle name="SAPBEXHLevel0X 3 2 7" xfId="30706"/>
    <cellStyle name="SAPBEXHLevel0X 3 2 7 2" xfId="30707"/>
    <cellStyle name="SAPBEXHLevel0X 3 2 8" xfId="30708"/>
    <cellStyle name="SAPBEXHLevel0X 3 2 8 2" xfId="30709"/>
    <cellStyle name="SAPBEXHLevel0X 3 2 9" xfId="30710"/>
    <cellStyle name="SAPBEXHLevel0X 3 3" xfId="30711"/>
    <cellStyle name="SAPBEXHLevel0X 3 3 2" xfId="30712"/>
    <cellStyle name="SAPBEXHLevel0X 3 4" xfId="30713"/>
    <cellStyle name="SAPBEXHLevel0X 3 4 2" xfId="30714"/>
    <cellStyle name="SAPBEXHLevel0X 3 5" xfId="30715"/>
    <cellStyle name="SAPBEXHLevel0X 3 5 2" xfId="30716"/>
    <cellStyle name="SAPBEXHLevel0X 3 6" xfId="30717"/>
    <cellStyle name="SAPBEXHLevel0X 3 6 2" xfId="30718"/>
    <cellStyle name="SAPBEXHLevel0X 3 7" xfId="30719"/>
    <cellStyle name="SAPBEXHLevel0X 3 7 2" xfId="30720"/>
    <cellStyle name="SAPBEXHLevel0X 3 8" xfId="30721"/>
    <cellStyle name="SAPBEXHLevel0X 3 8 2" xfId="30722"/>
    <cellStyle name="SAPBEXHLevel0X 3 9" xfId="30723"/>
    <cellStyle name="SAPBEXHLevel0X 3 9 2" xfId="30724"/>
    <cellStyle name="SAPBEXHLevel0X 30" xfId="30725"/>
    <cellStyle name="SAPBEXHLevel0X 31" xfId="30726"/>
    <cellStyle name="SAPBEXHLevel0X 32" xfId="30727"/>
    <cellStyle name="SAPBEXHLevel0X 33" xfId="30728"/>
    <cellStyle name="SAPBEXHLevel0X 34" xfId="30729"/>
    <cellStyle name="SAPBEXHLevel0X 35" xfId="30730"/>
    <cellStyle name="SAPBEXHLevel0X 36" xfId="30731"/>
    <cellStyle name="SAPBEXHLevel0X 37" xfId="30732"/>
    <cellStyle name="SAPBEXHLevel0X 38" xfId="30733"/>
    <cellStyle name="SAPBEXHLevel0X 39" xfId="30734"/>
    <cellStyle name="SAPBEXHLevel0X 4" xfId="30735"/>
    <cellStyle name="SAPBEXHLevel0X 40" xfId="30736"/>
    <cellStyle name="SAPBEXHLevel0X 41" xfId="30737"/>
    <cellStyle name="SAPBEXHLevel0X 5" xfId="30738"/>
    <cellStyle name="SAPBEXHLevel0X 6" xfId="30739"/>
    <cellStyle name="SAPBEXHLevel0X 7" xfId="30740"/>
    <cellStyle name="SAPBEXHLevel0X 8" xfId="30741"/>
    <cellStyle name="SAPBEXHLevel0X 9" xfId="30742"/>
    <cellStyle name="SAPBEXHLevel1" xfId="30743"/>
    <cellStyle name="SAPBEXHLevel1 10" xfId="30744"/>
    <cellStyle name="SAPBEXHLevel1 11" xfId="30745"/>
    <cellStyle name="SAPBEXHLevel1 12" xfId="30746"/>
    <cellStyle name="SAPBEXHLevel1 13" xfId="30747"/>
    <cellStyle name="SAPBEXHLevel1 14" xfId="30748"/>
    <cellStyle name="SAPBEXHLevel1 15" xfId="30749"/>
    <cellStyle name="SAPBEXHLevel1 16" xfId="30750"/>
    <cellStyle name="SAPBEXHLevel1 17" xfId="30751"/>
    <cellStyle name="SAPBEXHLevel1 18" xfId="30752"/>
    <cellStyle name="SAPBEXHLevel1 19" xfId="30753"/>
    <cellStyle name="SAPBEXHLevel1 2" xfId="30754"/>
    <cellStyle name="SAPBEXHLevel1 2 2" xfId="30755"/>
    <cellStyle name="SAPBEXHLevel1 20" xfId="30756"/>
    <cellStyle name="SAPBEXHLevel1 21" xfId="30757"/>
    <cellStyle name="SAPBEXHLevel1 22" xfId="30758"/>
    <cellStyle name="SAPBEXHLevel1 23" xfId="30759"/>
    <cellStyle name="SAPBEXHLevel1 24" xfId="30760"/>
    <cellStyle name="SAPBEXHLevel1 25" xfId="30761"/>
    <cellStyle name="SAPBEXHLevel1 26" xfId="30762"/>
    <cellStyle name="SAPBEXHLevel1 27" xfId="30763"/>
    <cellStyle name="SAPBEXHLevel1 28" xfId="30764"/>
    <cellStyle name="SAPBEXHLevel1 29" xfId="30765"/>
    <cellStyle name="SAPBEXHLevel1 3" xfId="30766"/>
    <cellStyle name="SAPBEXHLevel1 3 10" xfId="30767"/>
    <cellStyle name="SAPBEXHLevel1 3 10 2" xfId="30768"/>
    <cellStyle name="SAPBEXHLevel1 3 11" xfId="30769"/>
    <cellStyle name="SAPBEXHLevel1 3 11 2" xfId="30770"/>
    <cellStyle name="SAPBEXHLevel1 3 12" xfId="30771"/>
    <cellStyle name="SAPBEXHLevel1 3 12 2" xfId="30772"/>
    <cellStyle name="SAPBEXHLevel1 3 13" xfId="30773"/>
    <cellStyle name="SAPBEXHLevel1 3 14" xfId="30774"/>
    <cellStyle name="SAPBEXHLevel1 3 15" xfId="30775"/>
    <cellStyle name="SAPBEXHLevel1 3 16" xfId="30776"/>
    <cellStyle name="SAPBEXHLevel1 3 2" xfId="30777"/>
    <cellStyle name="SAPBEXHLevel1 3 2 2" xfId="30778"/>
    <cellStyle name="SAPBEXHLevel1 3 2 2 2" xfId="30779"/>
    <cellStyle name="SAPBEXHLevel1 3 2 3" xfId="30780"/>
    <cellStyle name="SAPBEXHLevel1 3 2 3 2" xfId="30781"/>
    <cellStyle name="SAPBEXHLevel1 3 2 4" xfId="30782"/>
    <cellStyle name="SAPBEXHLevel1 3 2 4 2" xfId="30783"/>
    <cellStyle name="SAPBEXHLevel1 3 2 5" xfId="30784"/>
    <cellStyle name="SAPBEXHLevel1 3 2 5 2" xfId="30785"/>
    <cellStyle name="SAPBEXHLevel1 3 2 6" xfId="30786"/>
    <cellStyle name="SAPBEXHLevel1 3 2 6 2" xfId="30787"/>
    <cellStyle name="SAPBEXHLevel1 3 2 7" xfId="30788"/>
    <cellStyle name="SAPBEXHLevel1 3 2 7 2" xfId="30789"/>
    <cellStyle name="SAPBEXHLevel1 3 2 8" xfId="30790"/>
    <cellStyle name="SAPBEXHLevel1 3 2 8 2" xfId="30791"/>
    <cellStyle name="SAPBEXHLevel1 3 2 9" xfId="30792"/>
    <cellStyle name="SAPBEXHLevel1 3 3" xfId="30793"/>
    <cellStyle name="SAPBEXHLevel1 3 3 2" xfId="30794"/>
    <cellStyle name="SAPBEXHLevel1 3 4" xfId="30795"/>
    <cellStyle name="SAPBEXHLevel1 3 4 2" xfId="30796"/>
    <cellStyle name="SAPBEXHLevel1 3 5" xfId="30797"/>
    <cellStyle name="SAPBEXHLevel1 3 5 2" xfId="30798"/>
    <cellStyle name="SAPBEXHLevel1 3 6" xfId="30799"/>
    <cellStyle name="SAPBEXHLevel1 3 6 2" xfId="30800"/>
    <cellStyle name="SAPBEXHLevel1 3 7" xfId="30801"/>
    <cellStyle name="SAPBEXHLevel1 3 7 2" xfId="30802"/>
    <cellStyle name="SAPBEXHLevel1 3 8" xfId="30803"/>
    <cellStyle name="SAPBEXHLevel1 3 8 2" xfId="30804"/>
    <cellStyle name="SAPBEXHLevel1 3 9" xfId="30805"/>
    <cellStyle name="SAPBEXHLevel1 3 9 2" xfId="30806"/>
    <cellStyle name="SAPBEXHLevel1 30" xfId="30807"/>
    <cellStyle name="SAPBEXHLevel1 31" xfId="30808"/>
    <cellStyle name="SAPBEXHLevel1 32" xfId="30809"/>
    <cellStyle name="SAPBEXHLevel1 33" xfId="30810"/>
    <cellStyle name="SAPBEXHLevel1 34" xfId="30811"/>
    <cellStyle name="SAPBEXHLevel1 35" xfId="30812"/>
    <cellStyle name="SAPBEXHLevel1 36" xfId="30813"/>
    <cellStyle name="SAPBEXHLevel1 37" xfId="30814"/>
    <cellStyle name="SAPBEXHLevel1 38" xfId="30815"/>
    <cellStyle name="SAPBEXHLevel1 39" xfId="30816"/>
    <cellStyle name="SAPBEXHLevel1 4" xfId="30817"/>
    <cellStyle name="SAPBEXHLevel1 40" xfId="30818"/>
    <cellStyle name="SAPBEXHLevel1 41" xfId="30819"/>
    <cellStyle name="SAPBEXHLevel1 5" xfId="30820"/>
    <cellStyle name="SAPBEXHLevel1 6" xfId="30821"/>
    <cellStyle name="SAPBEXHLevel1 7" xfId="30822"/>
    <cellStyle name="SAPBEXHLevel1 8" xfId="30823"/>
    <cellStyle name="SAPBEXHLevel1 9" xfId="30824"/>
    <cellStyle name="SAPBEXHLevel1X" xfId="30825"/>
    <cellStyle name="SAPBEXHLevel1X 10" xfId="30826"/>
    <cellStyle name="SAPBEXHLevel1X 11" xfId="30827"/>
    <cellStyle name="SAPBEXHLevel1X 12" xfId="30828"/>
    <cellStyle name="SAPBEXHLevel1X 13" xfId="30829"/>
    <cellStyle name="SAPBEXHLevel1X 14" xfId="30830"/>
    <cellStyle name="SAPBEXHLevel1X 15" xfId="30831"/>
    <cellStyle name="SAPBEXHLevel1X 16" xfId="30832"/>
    <cellStyle name="SAPBEXHLevel1X 17" xfId="30833"/>
    <cellStyle name="SAPBEXHLevel1X 18" xfId="30834"/>
    <cellStyle name="SAPBEXHLevel1X 19" xfId="30835"/>
    <cellStyle name="SAPBEXHLevel1X 2" xfId="30836"/>
    <cellStyle name="SAPBEXHLevel1X 2 2" xfId="30837"/>
    <cellStyle name="SAPBEXHLevel1X 20" xfId="30838"/>
    <cellStyle name="SAPBEXHLevel1X 21" xfId="30839"/>
    <cellStyle name="SAPBEXHLevel1X 22" xfId="30840"/>
    <cellStyle name="SAPBEXHLevel1X 23" xfId="30841"/>
    <cellStyle name="SAPBEXHLevel1X 24" xfId="30842"/>
    <cellStyle name="SAPBEXHLevel1X 25" xfId="30843"/>
    <cellStyle name="SAPBEXHLevel1X 26" xfId="30844"/>
    <cellStyle name="SAPBEXHLevel1X 27" xfId="30845"/>
    <cellStyle name="SAPBEXHLevel1X 28" xfId="30846"/>
    <cellStyle name="SAPBEXHLevel1X 29" xfId="30847"/>
    <cellStyle name="SAPBEXHLevel1X 3" xfId="30848"/>
    <cellStyle name="SAPBEXHLevel1X 3 10" xfId="30849"/>
    <cellStyle name="SAPBEXHLevel1X 3 10 2" xfId="30850"/>
    <cellStyle name="SAPBEXHLevel1X 3 11" xfId="30851"/>
    <cellStyle name="SAPBEXHLevel1X 3 11 2" xfId="30852"/>
    <cellStyle name="SAPBEXHLevel1X 3 12" xfId="30853"/>
    <cellStyle name="SAPBEXHLevel1X 3 12 2" xfId="30854"/>
    <cellStyle name="SAPBEXHLevel1X 3 13" xfId="30855"/>
    <cellStyle name="SAPBEXHLevel1X 3 14" xfId="30856"/>
    <cellStyle name="SAPBEXHLevel1X 3 15" xfId="30857"/>
    <cellStyle name="SAPBEXHLevel1X 3 16" xfId="30858"/>
    <cellStyle name="SAPBEXHLevel1X 3 2" xfId="30859"/>
    <cellStyle name="SAPBEXHLevel1X 3 2 2" xfId="30860"/>
    <cellStyle name="SAPBEXHLevel1X 3 2 2 2" xfId="30861"/>
    <cellStyle name="SAPBEXHLevel1X 3 2 3" xfId="30862"/>
    <cellStyle name="SAPBEXHLevel1X 3 2 3 2" xfId="30863"/>
    <cellStyle name="SAPBEXHLevel1X 3 2 4" xfId="30864"/>
    <cellStyle name="SAPBEXHLevel1X 3 2 4 2" xfId="30865"/>
    <cellStyle name="SAPBEXHLevel1X 3 2 5" xfId="30866"/>
    <cellStyle name="SAPBEXHLevel1X 3 2 5 2" xfId="30867"/>
    <cellStyle name="SAPBEXHLevel1X 3 2 6" xfId="30868"/>
    <cellStyle name="SAPBEXHLevel1X 3 2 6 2" xfId="30869"/>
    <cellStyle name="SAPBEXHLevel1X 3 2 7" xfId="30870"/>
    <cellStyle name="SAPBEXHLevel1X 3 2 7 2" xfId="30871"/>
    <cellStyle name="SAPBEXHLevel1X 3 2 8" xfId="30872"/>
    <cellStyle name="SAPBEXHLevel1X 3 2 8 2" xfId="30873"/>
    <cellStyle name="SAPBEXHLevel1X 3 2 9" xfId="30874"/>
    <cellStyle name="SAPBEXHLevel1X 3 3" xfId="30875"/>
    <cellStyle name="SAPBEXHLevel1X 3 3 2" xfId="30876"/>
    <cellStyle name="SAPBEXHLevel1X 3 4" xfId="30877"/>
    <cellStyle name="SAPBEXHLevel1X 3 4 2" xfId="30878"/>
    <cellStyle name="SAPBEXHLevel1X 3 5" xfId="30879"/>
    <cellStyle name="SAPBEXHLevel1X 3 5 2" xfId="30880"/>
    <cellStyle name="SAPBEXHLevel1X 3 6" xfId="30881"/>
    <cellStyle name="SAPBEXHLevel1X 3 6 2" xfId="30882"/>
    <cellStyle name="SAPBEXHLevel1X 3 7" xfId="30883"/>
    <cellStyle name="SAPBEXHLevel1X 3 7 2" xfId="30884"/>
    <cellStyle name="SAPBEXHLevel1X 3 8" xfId="30885"/>
    <cellStyle name="SAPBEXHLevel1X 3 8 2" xfId="30886"/>
    <cellStyle name="SAPBEXHLevel1X 3 9" xfId="30887"/>
    <cellStyle name="SAPBEXHLevel1X 3 9 2" xfId="30888"/>
    <cellStyle name="SAPBEXHLevel1X 30" xfId="30889"/>
    <cellStyle name="SAPBEXHLevel1X 31" xfId="30890"/>
    <cellStyle name="SAPBEXHLevel1X 32" xfId="30891"/>
    <cellStyle name="SAPBEXHLevel1X 33" xfId="30892"/>
    <cellStyle name="SAPBEXHLevel1X 34" xfId="30893"/>
    <cellStyle name="SAPBEXHLevel1X 35" xfId="30894"/>
    <cellStyle name="SAPBEXHLevel1X 36" xfId="30895"/>
    <cellStyle name="SAPBEXHLevel1X 37" xfId="30896"/>
    <cellStyle name="SAPBEXHLevel1X 38" xfId="30897"/>
    <cellStyle name="SAPBEXHLevel1X 39" xfId="30898"/>
    <cellStyle name="SAPBEXHLevel1X 4" xfId="30899"/>
    <cellStyle name="SAPBEXHLevel1X 40" xfId="30900"/>
    <cellStyle name="SAPBEXHLevel1X 41" xfId="30901"/>
    <cellStyle name="SAPBEXHLevel1X 5" xfId="30902"/>
    <cellStyle name="SAPBEXHLevel1X 6" xfId="30903"/>
    <cellStyle name="SAPBEXHLevel1X 7" xfId="30904"/>
    <cellStyle name="SAPBEXHLevel1X 8" xfId="30905"/>
    <cellStyle name="SAPBEXHLevel1X 9" xfId="30906"/>
    <cellStyle name="SAPBEXHLevel2" xfId="30907"/>
    <cellStyle name="SAPBEXHLevel2 10" xfId="30908"/>
    <cellStyle name="SAPBEXHLevel2 11" xfId="30909"/>
    <cellStyle name="SAPBEXHLevel2 12" xfId="30910"/>
    <cellStyle name="SAPBEXHLevel2 13" xfId="30911"/>
    <cellStyle name="SAPBEXHLevel2 14" xfId="30912"/>
    <cellStyle name="SAPBEXHLevel2 15" xfId="30913"/>
    <cellStyle name="SAPBEXHLevel2 16" xfId="30914"/>
    <cellStyle name="SAPBEXHLevel2 17" xfId="30915"/>
    <cellStyle name="SAPBEXHLevel2 18" xfId="30916"/>
    <cellStyle name="SAPBEXHLevel2 19" xfId="30917"/>
    <cellStyle name="SAPBEXHLevel2 2" xfId="30918"/>
    <cellStyle name="SAPBEXHLevel2 2 2" xfId="30919"/>
    <cellStyle name="SAPBEXHLevel2 20" xfId="30920"/>
    <cellStyle name="SAPBEXHLevel2 21" xfId="30921"/>
    <cellStyle name="SAPBEXHLevel2 22" xfId="30922"/>
    <cellStyle name="SAPBEXHLevel2 23" xfId="30923"/>
    <cellStyle name="SAPBEXHLevel2 24" xfId="30924"/>
    <cellStyle name="SAPBEXHLevel2 25" xfId="30925"/>
    <cellStyle name="SAPBEXHLevel2 26" xfId="30926"/>
    <cellStyle name="SAPBEXHLevel2 27" xfId="30927"/>
    <cellStyle name="SAPBEXHLevel2 28" xfId="30928"/>
    <cellStyle name="SAPBEXHLevel2 29" xfId="30929"/>
    <cellStyle name="SAPBEXHLevel2 3" xfId="30930"/>
    <cellStyle name="SAPBEXHLevel2 3 10" xfId="30931"/>
    <cellStyle name="SAPBEXHLevel2 3 10 2" xfId="30932"/>
    <cellStyle name="SAPBEXHLevel2 3 11" xfId="30933"/>
    <cellStyle name="SAPBEXHLevel2 3 11 2" xfId="30934"/>
    <cellStyle name="SAPBEXHLevel2 3 12" xfId="30935"/>
    <cellStyle name="SAPBEXHLevel2 3 12 2" xfId="30936"/>
    <cellStyle name="SAPBEXHLevel2 3 13" xfId="30937"/>
    <cellStyle name="SAPBEXHLevel2 3 14" xfId="30938"/>
    <cellStyle name="SAPBEXHLevel2 3 15" xfId="30939"/>
    <cellStyle name="SAPBEXHLevel2 3 16" xfId="30940"/>
    <cellStyle name="SAPBEXHLevel2 3 2" xfId="30941"/>
    <cellStyle name="SAPBEXHLevel2 3 2 2" xfId="30942"/>
    <cellStyle name="SAPBEXHLevel2 3 2 2 2" xfId="30943"/>
    <cellStyle name="SAPBEXHLevel2 3 2 3" xfId="30944"/>
    <cellStyle name="SAPBEXHLevel2 3 2 3 2" xfId="30945"/>
    <cellStyle name="SAPBEXHLevel2 3 2 4" xfId="30946"/>
    <cellStyle name="SAPBEXHLevel2 3 2 4 2" xfId="30947"/>
    <cellStyle name="SAPBEXHLevel2 3 2 5" xfId="30948"/>
    <cellStyle name="SAPBEXHLevel2 3 2 5 2" xfId="30949"/>
    <cellStyle name="SAPBEXHLevel2 3 2 6" xfId="30950"/>
    <cellStyle name="SAPBEXHLevel2 3 2 6 2" xfId="30951"/>
    <cellStyle name="SAPBEXHLevel2 3 2 7" xfId="30952"/>
    <cellStyle name="SAPBEXHLevel2 3 2 7 2" xfId="30953"/>
    <cellStyle name="SAPBEXHLevel2 3 2 8" xfId="30954"/>
    <cellStyle name="SAPBEXHLevel2 3 2 8 2" xfId="30955"/>
    <cellStyle name="SAPBEXHLevel2 3 2 9" xfId="30956"/>
    <cellStyle name="SAPBEXHLevel2 3 3" xfId="30957"/>
    <cellStyle name="SAPBEXHLevel2 3 3 2" xfId="30958"/>
    <cellStyle name="SAPBEXHLevel2 3 4" xfId="30959"/>
    <cellStyle name="SAPBEXHLevel2 3 4 2" xfId="30960"/>
    <cellStyle name="SAPBEXHLevel2 3 5" xfId="30961"/>
    <cellStyle name="SAPBEXHLevel2 3 5 2" xfId="30962"/>
    <cellStyle name="SAPBEXHLevel2 3 6" xfId="30963"/>
    <cellStyle name="SAPBEXHLevel2 3 6 2" xfId="30964"/>
    <cellStyle name="SAPBEXHLevel2 3 7" xfId="30965"/>
    <cellStyle name="SAPBEXHLevel2 3 7 2" xfId="30966"/>
    <cellStyle name="SAPBEXHLevel2 3 8" xfId="30967"/>
    <cellStyle name="SAPBEXHLevel2 3 8 2" xfId="30968"/>
    <cellStyle name="SAPBEXHLevel2 3 9" xfId="30969"/>
    <cellStyle name="SAPBEXHLevel2 3 9 2" xfId="30970"/>
    <cellStyle name="SAPBEXHLevel2 30" xfId="30971"/>
    <cellStyle name="SAPBEXHLevel2 31" xfId="30972"/>
    <cellStyle name="SAPBEXHLevel2 32" xfId="30973"/>
    <cellStyle name="SAPBEXHLevel2 33" xfId="30974"/>
    <cellStyle name="SAPBEXHLevel2 34" xfId="30975"/>
    <cellStyle name="SAPBEXHLevel2 35" xfId="30976"/>
    <cellStyle name="SAPBEXHLevel2 36" xfId="30977"/>
    <cellStyle name="SAPBEXHLevel2 37" xfId="30978"/>
    <cellStyle name="SAPBEXHLevel2 38" xfId="30979"/>
    <cellStyle name="SAPBEXHLevel2 39" xfId="30980"/>
    <cellStyle name="SAPBEXHLevel2 4" xfId="30981"/>
    <cellStyle name="SAPBEXHLevel2 40" xfId="30982"/>
    <cellStyle name="SAPBEXHLevel2 41" xfId="30983"/>
    <cellStyle name="SAPBEXHLevel2 5" xfId="30984"/>
    <cellStyle name="SAPBEXHLevel2 6" xfId="30985"/>
    <cellStyle name="SAPBEXHLevel2 7" xfId="30986"/>
    <cellStyle name="SAPBEXHLevel2 8" xfId="30987"/>
    <cellStyle name="SAPBEXHLevel2 9" xfId="30988"/>
    <cellStyle name="SAPBEXHLevel2X" xfId="30989"/>
    <cellStyle name="SAPBEXHLevel2X 10" xfId="30990"/>
    <cellStyle name="SAPBEXHLevel2X 11" xfId="30991"/>
    <cellStyle name="SAPBEXHLevel2X 12" xfId="30992"/>
    <cellStyle name="SAPBEXHLevel2X 13" xfId="30993"/>
    <cellStyle name="SAPBEXHLevel2X 14" xfId="30994"/>
    <cellStyle name="SAPBEXHLevel2X 15" xfId="30995"/>
    <cellStyle name="SAPBEXHLevel2X 16" xfId="30996"/>
    <cellStyle name="SAPBEXHLevel2X 17" xfId="30997"/>
    <cellStyle name="SAPBEXHLevel2X 18" xfId="30998"/>
    <cellStyle name="SAPBEXHLevel2X 19" xfId="30999"/>
    <cellStyle name="SAPBEXHLevel2X 2" xfId="31000"/>
    <cellStyle name="SAPBEXHLevel2X 2 2" xfId="31001"/>
    <cellStyle name="SAPBEXHLevel2X 20" xfId="31002"/>
    <cellStyle name="SAPBEXHLevel2X 21" xfId="31003"/>
    <cellStyle name="SAPBEXHLevel2X 22" xfId="31004"/>
    <cellStyle name="SAPBEXHLevel2X 23" xfId="31005"/>
    <cellStyle name="SAPBEXHLevel2X 24" xfId="31006"/>
    <cellStyle name="SAPBEXHLevel2X 25" xfId="31007"/>
    <cellStyle name="SAPBEXHLevel2X 26" xfId="31008"/>
    <cellStyle name="SAPBEXHLevel2X 27" xfId="31009"/>
    <cellStyle name="SAPBEXHLevel2X 28" xfId="31010"/>
    <cellStyle name="SAPBEXHLevel2X 29" xfId="31011"/>
    <cellStyle name="SAPBEXHLevel2X 3" xfId="31012"/>
    <cellStyle name="SAPBEXHLevel2X 3 10" xfId="31013"/>
    <cellStyle name="SAPBEXHLevel2X 3 10 2" xfId="31014"/>
    <cellStyle name="SAPBEXHLevel2X 3 11" xfId="31015"/>
    <cellStyle name="SAPBEXHLevel2X 3 11 2" xfId="31016"/>
    <cellStyle name="SAPBEXHLevel2X 3 12" xfId="31017"/>
    <cellStyle name="SAPBEXHLevel2X 3 12 2" xfId="31018"/>
    <cellStyle name="SAPBEXHLevel2X 3 13" xfId="31019"/>
    <cellStyle name="SAPBEXHLevel2X 3 14" xfId="31020"/>
    <cellStyle name="SAPBEXHLevel2X 3 15" xfId="31021"/>
    <cellStyle name="SAPBEXHLevel2X 3 16" xfId="31022"/>
    <cellStyle name="SAPBEXHLevel2X 3 2" xfId="31023"/>
    <cellStyle name="SAPBEXHLevel2X 3 2 2" xfId="31024"/>
    <cellStyle name="SAPBEXHLevel2X 3 2 2 2" xfId="31025"/>
    <cellStyle name="SAPBEXHLevel2X 3 2 3" xfId="31026"/>
    <cellStyle name="SAPBEXHLevel2X 3 2 3 2" xfId="31027"/>
    <cellStyle name="SAPBEXHLevel2X 3 2 4" xfId="31028"/>
    <cellStyle name="SAPBEXHLevel2X 3 2 4 2" xfId="31029"/>
    <cellStyle name="SAPBEXHLevel2X 3 2 5" xfId="31030"/>
    <cellStyle name="SAPBEXHLevel2X 3 2 5 2" xfId="31031"/>
    <cellStyle name="SAPBEXHLevel2X 3 2 6" xfId="31032"/>
    <cellStyle name="SAPBEXHLevel2X 3 2 6 2" xfId="31033"/>
    <cellStyle name="SAPBEXHLevel2X 3 2 7" xfId="31034"/>
    <cellStyle name="SAPBEXHLevel2X 3 2 7 2" xfId="31035"/>
    <cellStyle name="SAPBEXHLevel2X 3 2 8" xfId="31036"/>
    <cellStyle name="SAPBEXHLevel2X 3 2 8 2" xfId="31037"/>
    <cellStyle name="SAPBEXHLevel2X 3 2 9" xfId="31038"/>
    <cellStyle name="SAPBEXHLevel2X 3 3" xfId="31039"/>
    <cellStyle name="SAPBEXHLevel2X 3 3 2" xfId="31040"/>
    <cellStyle name="SAPBEXHLevel2X 3 4" xfId="31041"/>
    <cellStyle name="SAPBEXHLevel2X 3 4 2" xfId="31042"/>
    <cellStyle name="SAPBEXHLevel2X 3 5" xfId="31043"/>
    <cellStyle name="SAPBEXHLevel2X 3 5 2" xfId="31044"/>
    <cellStyle name="SAPBEXHLevel2X 3 6" xfId="31045"/>
    <cellStyle name="SAPBEXHLevel2X 3 6 2" xfId="31046"/>
    <cellStyle name="SAPBEXHLevel2X 3 7" xfId="31047"/>
    <cellStyle name="SAPBEXHLevel2X 3 7 2" xfId="31048"/>
    <cellStyle name="SAPBEXHLevel2X 3 8" xfId="31049"/>
    <cellStyle name="SAPBEXHLevel2X 3 8 2" xfId="31050"/>
    <cellStyle name="SAPBEXHLevel2X 3 9" xfId="31051"/>
    <cellStyle name="SAPBEXHLevel2X 3 9 2" xfId="31052"/>
    <cellStyle name="SAPBEXHLevel2X 30" xfId="31053"/>
    <cellStyle name="SAPBEXHLevel2X 31" xfId="31054"/>
    <cellStyle name="SAPBEXHLevel2X 32" xfId="31055"/>
    <cellStyle name="SAPBEXHLevel2X 33" xfId="31056"/>
    <cellStyle name="SAPBEXHLevel2X 34" xfId="31057"/>
    <cellStyle name="SAPBEXHLevel2X 35" xfId="31058"/>
    <cellStyle name="SAPBEXHLevel2X 36" xfId="31059"/>
    <cellStyle name="SAPBEXHLevel2X 37" xfId="31060"/>
    <cellStyle name="SAPBEXHLevel2X 38" xfId="31061"/>
    <cellStyle name="SAPBEXHLevel2X 39" xfId="31062"/>
    <cellStyle name="SAPBEXHLevel2X 4" xfId="31063"/>
    <cellStyle name="SAPBEXHLevel2X 40" xfId="31064"/>
    <cellStyle name="SAPBEXHLevel2X 41" xfId="31065"/>
    <cellStyle name="SAPBEXHLevel2X 5" xfId="31066"/>
    <cellStyle name="SAPBEXHLevel2X 6" xfId="31067"/>
    <cellStyle name="SAPBEXHLevel2X 7" xfId="31068"/>
    <cellStyle name="SAPBEXHLevel2X 8" xfId="31069"/>
    <cellStyle name="SAPBEXHLevel2X 9" xfId="31070"/>
    <cellStyle name="SAPBEXHLevel3" xfId="31071"/>
    <cellStyle name="SAPBEXHLevel3 10" xfId="31072"/>
    <cellStyle name="SAPBEXHLevel3 11" xfId="31073"/>
    <cellStyle name="SAPBEXHLevel3 12" xfId="31074"/>
    <cellStyle name="SAPBEXHLevel3 13" xfId="31075"/>
    <cellStyle name="SAPBEXHLevel3 14" xfId="31076"/>
    <cellStyle name="SAPBEXHLevel3 15" xfId="31077"/>
    <cellStyle name="SAPBEXHLevel3 16" xfId="31078"/>
    <cellStyle name="SAPBEXHLevel3 17" xfId="31079"/>
    <cellStyle name="SAPBEXHLevel3 18" xfId="31080"/>
    <cellStyle name="SAPBEXHLevel3 19" xfId="31081"/>
    <cellStyle name="SAPBEXHLevel3 2" xfId="31082"/>
    <cellStyle name="SAPBEXHLevel3 2 2" xfId="31083"/>
    <cellStyle name="SAPBEXHLevel3 20" xfId="31084"/>
    <cellStyle name="SAPBEXHLevel3 21" xfId="31085"/>
    <cellStyle name="SAPBEXHLevel3 22" xfId="31086"/>
    <cellStyle name="SAPBEXHLevel3 23" xfId="31087"/>
    <cellStyle name="SAPBEXHLevel3 24" xfId="31088"/>
    <cellStyle name="SAPBEXHLevel3 25" xfId="31089"/>
    <cellStyle name="SAPBEXHLevel3 26" xfId="31090"/>
    <cellStyle name="SAPBEXHLevel3 27" xfId="31091"/>
    <cellStyle name="SAPBEXHLevel3 28" xfId="31092"/>
    <cellStyle name="SAPBEXHLevel3 29" xfId="31093"/>
    <cellStyle name="SAPBEXHLevel3 3" xfId="31094"/>
    <cellStyle name="SAPBEXHLevel3 3 10" xfId="31095"/>
    <cellStyle name="SAPBEXHLevel3 3 10 2" xfId="31096"/>
    <cellStyle name="SAPBEXHLevel3 3 11" xfId="31097"/>
    <cellStyle name="SAPBEXHLevel3 3 11 2" xfId="31098"/>
    <cellStyle name="SAPBEXHLevel3 3 12" xfId="31099"/>
    <cellStyle name="SAPBEXHLevel3 3 12 2" xfId="31100"/>
    <cellStyle name="SAPBEXHLevel3 3 13" xfId="31101"/>
    <cellStyle name="SAPBEXHLevel3 3 14" xfId="31102"/>
    <cellStyle name="SAPBEXHLevel3 3 15" xfId="31103"/>
    <cellStyle name="SAPBEXHLevel3 3 16" xfId="31104"/>
    <cellStyle name="SAPBEXHLevel3 3 2" xfId="31105"/>
    <cellStyle name="SAPBEXHLevel3 3 2 2" xfId="31106"/>
    <cellStyle name="SAPBEXHLevel3 3 2 2 2" xfId="31107"/>
    <cellStyle name="SAPBEXHLevel3 3 2 3" xfId="31108"/>
    <cellStyle name="SAPBEXHLevel3 3 2 3 2" xfId="31109"/>
    <cellStyle name="SAPBEXHLevel3 3 2 4" xfId="31110"/>
    <cellStyle name="SAPBEXHLevel3 3 2 4 2" xfId="31111"/>
    <cellStyle name="SAPBEXHLevel3 3 2 5" xfId="31112"/>
    <cellStyle name="SAPBEXHLevel3 3 2 5 2" xfId="31113"/>
    <cellStyle name="SAPBEXHLevel3 3 2 6" xfId="31114"/>
    <cellStyle name="SAPBEXHLevel3 3 2 6 2" xfId="31115"/>
    <cellStyle name="SAPBEXHLevel3 3 2 7" xfId="31116"/>
    <cellStyle name="SAPBEXHLevel3 3 2 7 2" xfId="31117"/>
    <cellStyle name="SAPBEXHLevel3 3 2 8" xfId="31118"/>
    <cellStyle name="SAPBEXHLevel3 3 2 8 2" xfId="31119"/>
    <cellStyle name="SAPBEXHLevel3 3 2 9" xfId="31120"/>
    <cellStyle name="SAPBEXHLevel3 3 3" xfId="31121"/>
    <cellStyle name="SAPBEXHLevel3 3 3 2" xfId="31122"/>
    <cellStyle name="SAPBEXHLevel3 3 4" xfId="31123"/>
    <cellStyle name="SAPBEXHLevel3 3 4 2" xfId="31124"/>
    <cellStyle name="SAPBEXHLevel3 3 5" xfId="31125"/>
    <cellStyle name="SAPBEXHLevel3 3 5 2" xfId="31126"/>
    <cellStyle name="SAPBEXHLevel3 3 6" xfId="31127"/>
    <cellStyle name="SAPBEXHLevel3 3 6 2" xfId="31128"/>
    <cellStyle name="SAPBEXHLevel3 3 7" xfId="31129"/>
    <cellStyle name="SAPBEXHLevel3 3 7 2" xfId="31130"/>
    <cellStyle name="SAPBEXHLevel3 3 8" xfId="31131"/>
    <cellStyle name="SAPBEXHLevel3 3 8 2" xfId="31132"/>
    <cellStyle name="SAPBEXHLevel3 3 9" xfId="31133"/>
    <cellStyle name="SAPBEXHLevel3 3 9 2" xfId="31134"/>
    <cellStyle name="SAPBEXHLevel3 30" xfId="31135"/>
    <cellStyle name="SAPBEXHLevel3 31" xfId="31136"/>
    <cellStyle name="SAPBEXHLevel3 32" xfId="31137"/>
    <cellStyle name="SAPBEXHLevel3 33" xfId="31138"/>
    <cellStyle name="SAPBEXHLevel3 34" xfId="31139"/>
    <cellStyle name="SAPBEXHLevel3 35" xfId="31140"/>
    <cellStyle name="SAPBEXHLevel3 36" xfId="31141"/>
    <cellStyle name="SAPBEXHLevel3 37" xfId="31142"/>
    <cellStyle name="SAPBEXHLevel3 38" xfId="31143"/>
    <cellStyle name="SAPBEXHLevel3 39" xfId="31144"/>
    <cellStyle name="SAPBEXHLevel3 4" xfId="31145"/>
    <cellStyle name="SAPBEXHLevel3 40" xfId="31146"/>
    <cellStyle name="SAPBEXHLevel3 41" xfId="31147"/>
    <cellStyle name="SAPBEXHLevel3 5" xfId="31148"/>
    <cellStyle name="SAPBEXHLevel3 6" xfId="31149"/>
    <cellStyle name="SAPBEXHLevel3 7" xfId="31150"/>
    <cellStyle name="SAPBEXHLevel3 8" xfId="31151"/>
    <cellStyle name="SAPBEXHLevel3 9" xfId="31152"/>
    <cellStyle name="SAPBEXHLevel3X" xfId="31153"/>
    <cellStyle name="SAPBEXHLevel3X 10" xfId="31154"/>
    <cellStyle name="SAPBEXHLevel3X 11" xfId="31155"/>
    <cellStyle name="SAPBEXHLevel3X 12" xfId="31156"/>
    <cellStyle name="SAPBEXHLevel3X 13" xfId="31157"/>
    <cellStyle name="SAPBEXHLevel3X 14" xfId="31158"/>
    <cellStyle name="SAPBEXHLevel3X 15" xfId="31159"/>
    <cellStyle name="SAPBEXHLevel3X 16" xfId="31160"/>
    <cellStyle name="SAPBEXHLevel3X 17" xfId="31161"/>
    <cellStyle name="SAPBEXHLevel3X 18" xfId="31162"/>
    <cellStyle name="SAPBEXHLevel3X 19" xfId="31163"/>
    <cellStyle name="SAPBEXHLevel3X 2" xfId="31164"/>
    <cellStyle name="SAPBEXHLevel3X 2 2" xfId="31165"/>
    <cellStyle name="SAPBEXHLevel3X 20" xfId="31166"/>
    <cellStyle name="SAPBEXHLevel3X 21" xfId="31167"/>
    <cellStyle name="SAPBEXHLevel3X 22" xfId="31168"/>
    <cellStyle name="SAPBEXHLevel3X 23" xfId="31169"/>
    <cellStyle name="SAPBEXHLevel3X 24" xfId="31170"/>
    <cellStyle name="SAPBEXHLevel3X 25" xfId="31171"/>
    <cellStyle name="SAPBEXHLevel3X 26" xfId="31172"/>
    <cellStyle name="SAPBEXHLevel3X 27" xfId="31173"/>
    <cellStyle name="SAPBEXHLevel3X 28" xfId="31174"/>
    <cellStyle name="SAPBEXHLevel3X 29" xfId="31175"/>
    <cellStyle name="SAPBEXHLevel3X 3" xfId="31176"/>
    <cellStyle name="SAPBEXHLevel3X 3 10" xfId="31177"/>
    <cellStyle name="SAPBEXHLevel3X 3 10 2" xfId="31178"/>
    <cellStyle name="SAPBEXHLevel3X 3 11" xfId="31179"/>
    <cellStyle name="SAPBEXHLevel3X 3 11 2" xfId="31180"/>
    <cellStyle name="SAPBEXHLevel3X 3 12" xfId="31181"/>
    <cellStyle name="SAPBEXHLevel3X 3 12 2" xfId="31182"/>
    <cellStyle name="SAPBEXHLevel3X 3 13" xfId="31183"/>
    <cellStyle name="SAPBEXHLevel3X 3 14" xfId="31184"/>
    <cellStyle name="SAPBEXHLevel3X 3 15" xfId="31185"/>
    <cellStyle name="SAPBEXHLevel3X 3 16" xfId="31186"/>
    <cellStyle name="SAPBEXHLevel3X 3 2" xfId="31187"/>
    <cellStyle name="SAPBEXHLevel3X 3 2 2" xfId="31188"/>
    <cellStyle name="SAPBEXHLevel3X 3 2 2 2" xfId="31189"/>
    <cellStyle name="SAPBEXHLevel3X 3 2 3" xfId="31190"/>
    <cellStyle name="SAPBEXHLevel3X 3 2 3 2" xfId="31191"/>
    <cellStyle name="SAPBEXHLevel3X 3 2 4" xfId="31192"/>
    <cellStyle name="SAPBEXHLevel3X 3 2 4 2" xfId="31193"/>
    <cellStyle name="SAPBEXHLevel3X 3 2 5" xfId="31194"/>
    <cellStyle name="SAPBEXHLevel3X 3 2 5 2" xfId="31195"/>
    <cellStyle name="SAPBEXHLevel3X 3 2 6" xfId="31196"/>
    <cellStyle name="SAPBEXHLevel3X 3 2 6 2" xfId="31197"/>
    <cellStyle name="SAPBEXHLevel3X 3 2 7" xfId="31198"/>
    <cellStyle name="SAPBEXHLevel3X 3 2 7 2" xfId="31199"/>
    <cellStyle name="SAPBEXHLevel3X 3 2 8" xfId="31200"/>
    <cellStyle name="SAPBEXHLevel3X 3 2 8 2" xfId="31201"/>
    <cellStyle name="SAPBEXHLevel3X 3 2 9" xfId="31202"/>
    <cellStyle name="SAPBEXHLevel3X 3 3" xfId="31203"/>
    <cellStyle name="SAPBEXHLevel3X 3 3 2" xfId="31204"/>
    <cellStyle name="SAPBEXHLevel3X 3 4" xfId="31205"/>
    <cellStyle name="SAPBEXHLevel3X 3 4 2" xfId="31206"/>
    <cellStyle name="SAPBEXHLevel3X 3 5" xfId="31207"/>
    <cellStyle name="SAPBEXHLevel3X 3 5 2" xfId="31208"/>
    <cellStyle name="SAPBEXHLevel3X 3 6" xfId="31209"/>
    <cellStyle name="SAPBEXHLevel3X 3 6 2" xfId="31210"/>
    <cellStyle name="SAPBEXHLevel3X 3 7" xfId="31211"/>
    <cellStyle name="SAPBEXHLevel3X 3 7 2" xfId="31212"/>
    <cellStyle name="SAPBEXHLevel3X 3 8" xfId="31213"/>
    <cellStyle name="SAPBEXHLevel3X 3 8 2" xfId="31214"/>
    <cellStyle name="SAPBEXHLevel3X 3 9" xfId="31215"/>
    <cellStyle name="SAPBEXHLevel3X 3 9 2" xfId="31216"/>
    <cellStyle name="SAPBEXHLevel3X 30" xfId="31217"/>
    <cellStyle name="SAPBEXHLevel3X 31" xfId="31218"/>
    <cellStyle name="SAPBEXHLevel3X 32" xfId="31219"/>
    <cellStyle name="SAPBEXHLevel3X 33" xfId="31220"/>
    <cellStyle name="SAPBEXHLevel3X 34" xfId="31221"/>
    <cellStyle name="SAPBEXHLevel3X 35" xfId="31222"/>
    <cellStyle name="SAPBEXHLevel3X 36" xfId="31223"/>
    <cellStyle name="SAPBEXHLevel3X 37" xfId="31224"/>
    <cellStyle name="SAPBEXHLevel3X 38" xfId="31225"/>
    <cellStyle name="SAPBEXHLevel3X 39" xfId="31226"/>
    <cellStyle name="SAPBEXHLevel3X 4" xfId="31227"/>
    <cellStyle name="SAPBEXHLevel3X 40" xfId="31228"/>
    <cellStyle name="SAPBEXHLevel3X 41" xfId="31229"/>
    <cellStyle name="SAPBEXHLevel3X 5" xfId="31230"/>
    <cellStyle name="SAPBEXHLevel3X 6" xfId="31231"/>
    <cellStyle name="SAPBEXHLevel3X 7" xfId="31232"/>
    <cellStyle name="SAPBEXHLevel3X 8" xfId="31233"/>
    <cellStyle name="SAPBEXHLevel3X 9" xfId="31234"/>
    <cellStyle name="SAPBEXinputData" xfId="31235"/>
    <cellStyle name="SAPBEXinputData 10" xfId="31236"/>
    <cellStyle name="SAPBEXinputData 11" xfId="31237"/>
    <cellStyle name="SAPBEXinputData 12" xfId="31238"/>
    <cellStyle name="SAPBEXinputData 13" xfId="31239"/>
    <cellStyle name="SAPBEXinputData 14" xfId="31240"/>
    <cellStyle name="SAPBEXinputData 15" xfId="31241"/>
    <cellStyle name="SAPBEXinputData 16" xfId="31242"/>
    <cellStyle name="SAPBEXinputData 17" xfId="31243"/>
    <cellStyle name="SAPBEXinputData 18" xfId="31244"/>
    <cellStyle name="SAPBEXinputData 19" xfId="31245"/>
    <cellStyle name="SAPBEXinputData 2" xfId="31246"/>
    <cellStyle name="SAPBEXinputData 2 2" xfId="31247"/>
    <cellStyle name="SAPBEXinputData 20" xfId="31248"/>
    <cellStyle name="SAPBEXinputData 21" xfId="31249"/>
    <cellStyle name="SAPBEXinputData 22" xfId="31250"/>
    <cellStyle name="SAPBEXinputData 23" xfId="31251"/>
    <cellStyle name="SAPBEXinputData 24" xfId="31252"/>
    <cellStyle name="SAPBEXinputData 25" xfId="31253"/>
    <cellStyle name="SAPBEXinputData 26" xfId="31254"/>
    <cellStyle name="SAPBEXinputData 27" xfId="31255"/>
    <cellStyle name="SAPBEXinputData 28" xfId="31256"/>
    <cellStyle name="SAPBEXinputData 29" xfId="31257"/>
    <cellStyle name="SAPBEXinputData 3" xfId="31258"/>
    <cellStyle name="SAPBEXinputData 3 10" xfId="31259"/>
    <cellStyle name="SAPBEXinputData 3 10 2" xfId="31260"/>
    <cellStyle name="SAPBEXinputData 3 11" xfId="31261"/>
    <cellStyle name="SAPBEXinputData 3 11 2" xfId="31262"/>
    <cellStyle name="SAPBEXinputData 3 12" xfId="31263"/>
    <cellStyle name="SAPBEXinputData 3 12 2" xfId="31264"/>
    <cellStyle name="SAPBEXinputData 3 13" xfId="31265"/>
    <cellStyle name="SAPBEXinputData 3 14" xfId="31266"/>
    <cellStyle name="SAPBEXinputData 3 15" xfId="31267"/>
    <cellStyle name="SAPBEXinputData 3 16" xfId="31268"/>
    <cellStyle name="SAPBEXinputData 3 2" xfId="31269"/>
    <cellStyle name="SAPBEXinputData 3 2 2" xfId="31270"/>
    <cellStyle name="SAPBEXinputData 3 2 2 2" xfId="31271"/>
    <cellStyle name="SAPBEXinputData 3 2 3" xfId="31272"/>
    <cellStyle name="SAPBEXinputData 3 2 3 2" xfId="31273"/>
    <cellStyle name="SAPBEXinputData 3 2 4" xfId="31274"/>
    <cellStyle name="SAPBEXinputData 3 2 4 2" xfId="31275"/>
    <cellStyle name="SAPBEXinputData 3 2 5" xfId="31276"/>
    <cellStyle name="SAPBEXinputData 3 2 5 2" xfId="31277"/>
    <cellStyle name="SAPBEXinputData 3 2 6" xfId="31278"/>
    <cellStyle name="SAPBEXinputData 3 2 6 2" xfId="31279"/>
    <cellStyle name="SAPBEXinputData 3 2 7" xfId="31280"/>
    <cellStyle name="SAPBEXinputData 3 2 7 2" xfId="31281"/>
    <cellStyle name="SAPBEXinputData 3 2 8" xfId="31282"/>
    <cellStyle name="SAPBEXinputData 3 2 8 2" xfId="31283"/>
    <cellStyle name="SAPBEXinputData 3 2 9" xfId="31284"/>
    <cellStyle name="SAPBEXinputData 3 3" xfId="31285"/>
    <cellStyle name="SAPBEXinputData 3 3 2" xfId="31286"/>
    <cellStyle name="SAPBEXinputData 3 4" xfId="31287"/>
    <cellStyle name="SAPBEXinputData 3 4 2" xfId="31288"/>
    <cellStyle name="SAPBEXinputData 3 5" xfId="31289"/>
    <cellStyle name="SAPBEXinputData 3 5 2" xfId="31290"/>
    <cellStyle name="SAPBEXinputData 3 6" xfId="31291"/>
    <cellStyle name="SAPBEXinputData 3 6 2" xfId="31292"/>
    <cellStyle name="SAPBEXinputData 3 7" xfId="31293"/>
    <cellStyle name="SAPBEXinputData 3 7 2" xfId="31294"/>
    <cellStyle name="SAPBEXinputData 3 8" xfId="31295"/>
    <cellStyle name="SAPBEXinputData 3 8 2" xfId="31296"/>
    <cellStyle name="SAPBEXinputData 3 9" xfId="31297"/>
    <cellStyle name="SAPBEXinputData 3 9 2" xfId="31298"/>
    <cellStyle name="SAPBEXinputData 30" xfId="31299"/>
    <cellStyle name="SAPBEXinputData 31" xfId="31300"/>
    <cellStyle name="SAPBEXinputData 32" xfId="31301"/>
    <cellStyle name="SAPBEXinputData 33" xfId="31302"/>
    <cellStyle name="SAPBEXinputData 34" xfId="31303"/>
    <cellStyle name="SAPBEXinputData 35" xfId="31304"/>
    <cellStyle name="SAPBEXinputData 36" xfId="31305"/>
    <cellStyle name="SAPBEXinputData 37" xfId="31306"/>
    <cellStyle name="SAPBEXinputData 38" xfId="31307"/>
    <cellStyle name="SAPBEXinputData 39" xfId="31308"/>
    <cellStyle name="SAPBEXinputData 4" xfId="31309"/>
    <cellStyle name="SAPBEXinputData 40" xfId="31310"/>
    <cellStyle name="SAPBEXinputData 41" xfId="31311"/>
    <cellStyle name="SAPBEXinputData 5" xfId="31312"/>
    <cellStyle name="SAPBEXinputData 6" xfId="31313"/>
    <cellStyle name="SAPBEXinputData 7" xfId="31314"/>
    <cellStyle name="SAPBEXinputData 8" xfId="31315"/>
    <cellStyle name="SAPBEXinputData 9" xfId="31316"/>
    <cellStyle name="SAPBEXresData" xfId="31317"/>
    <cellStyle name="SAPBEXresData 2" xfId="31318"/>
    <cellStyle name="SAPBEXresData 2 2" xfId="31319"/>
    <cellStyle name="SAPBEXresData 2 2 2" xfId="31320"/>
    <cellStyle name="SAPBEXresData 3" xfId="31321"/>
    <cellStyle name="SAPBEXresData 3 2" xfId="31322"/>
    <cellStyle name="SAPBEXresData 3 2 2" xfId="31323"/>
    <cellStyle name="SAPBEXresData 3 2 2 2" xfId="31324"/>
    <cellStyle name="SAPBEXresData 3 2 3" xfId="31325"/>
    <cellStyle name="SAPBEXresData 3 2 3 2" xfId="31326"/>
    <cellStyle name="SAPBEXresData 3 3" xfId="31327"/>
    <cellStyle name="SAPBEXresData 3 4" xfId="31328"/>
    <cellStyle name="SAPBEXresData_Comverse 2004 Income Tax Review Wkbk 02 03" xfId="31329"/>
    <cellStyle name="SAPBEXresDataEmph" xfId="31330"/>
    <cellStyle name="SAPBEXresItem" xfId="31331"/>
    <cellStyle name="SAPBEXresItem 2" xfId="31332"/>
    <cellStyle name="SAPBEXresItem 2 2" xfId="31333"/>
    <cellStyle name="SAPBEXresItem 2 2 2" xfId="31334"/>
    <cellStyle name="SAPBEXresItem 3" xfId="31335"/>
    <cellStyle name="SAPBEXresItem 3 2" xfId="31336"/>
    <cellStyle name="SAPBEXresItem 3 2 2" xfId="31337"/>
    <cellStyle name="SAPBEXresItem 3 2 2 2" xfId="31338"/>
    <cellStyle name="SAPBEXresItem 3 2 3" xfId="31339"/>
    <cellStyle name="SAPBEXresItem 3 2 3 2" xfId="31340"/>
    <cellStyle name="SAPBEXresItem 3 3" xfId="31341"/>
    <cellStyle name="SAPBEXresItem 3 4" xfId="31342"/>
    <cellStyle name="SAPBEXresItem_Comverse 2004 Income Tax Review Wkbk 02 03" xfId="31343"/>
    <cellStyle name="SAPBEXresItemX" xfId="31344"/>
    <cellStyle name="SAPBEXresItemX 2" xfId="31345"/>
    <cellStyle name="SAPBEXresItemX 2 2" xfId="31346"/>
    <cellStyle name="SAPBEXresItemX 2 2 2" xfId="31347"/>
    <cellStyle name="SAPBEXresItemX 3" xfId="31348"/>
    <cellStyle name="SAPBEXresItemX 3 2" xfId="31349"/>
    <cellStyle name="SAPBEXresItemX 3 2 2" xfId="31350"/>
    <cellStyle name="SAPBEXresItemX 3 2 2 2" xfId="31351"/>
    <cellStyle name="SAPBEXresItemX 3 2 3" xfId="31352"/>
    <cellStyle name="SAPBEXresItemX 3 2 3 2" xfId="31353"/>
    <cellStyle name="SAPBEXresItemX 3 3" xfId="31354"/>
    <cellStyle name="SAPBEXresItemX 3 4" xfId="31355"/>
    <cellStyle name="SAPBEXresItemX_Comverse 2004 Income Tax Review Wkbk 02 03" xfId="31356"/>
    <cellStyle name="SAPBEXstdData" xfId="31357"/>
    <cellStyle name="SAPBEXstdData 2" xfId="31358"/>
    <cellStyle name="SAPBEXstdData 2 2" xfId="31359"/>
    <cellStyle name="SAPBEXstdData 2 2 2" xfId="31360"/>
    <cellStyle name="SAPBEXstdData 3" xfId="31361"/>
    <cellStyle name="SAPBEXstdData 3 2" xfId="31362"/>
    <cellStyle name="SAPBEXstdData 3 2 2" xfId="31363"/>
    <cellStyle name="SAPBEXstdData 3 2 2 2" xfId="31364"/>
    <cellStyle name="SAPBEXstdData 3 2 3" xfId="31365"/>
    <cellStyle name="SAPBEXstdData 3 2 3 2" xfId="31366"/>
    <cellStyle name="SAPBEXstdData 3 3" xfId="31367"/>
    <cellStyle name="SAPBEXstdData 3 4" xfId="31368"/>
    <cellStyle name="SAPBEXstdData_Comverse 2004 Income Tax Review Wkbk 02 03" xfId="31369"/>
    <cellStyle name="SAPBEXstdDataEmph" xfId="31370"/>
    <cellStyle name="SAPBEXstdItem" xfId="31371"/>
    <cellStyle name="SAPBEXstdItem 2" xfId="31372"/>
    <cellStyle name="SAPBEXstdItem 2 2" xfId="31373"/>
    <cellStyle name="SAPBEXstdItem 2 2 2" xfId="31374"/>
    <cellStyle name="SAPBEXstdItem 3" xfId="31375"/>
    <cellStyle name="SAPBEXstdItem 3 2" xfId="31376"/>
    <cellStyle name="SAPBEXstdItem 3 2 2" xfId="31377"/>
    <cellStyle name="SAPBEXstdItem 3 2 2 2" xfId="31378"/>
    <cellStyle name="SAPBEXstdItem 3 2 3" xfId="31379"/>
    <cellStyle name="SAPBEXstdItem 3 2 3 2" xfId="31380"/>
    <cellStyle name="SAPBEXstdItem 3 3" xfId="31381"/>
    <cellStyle name="SAPBEXstdItem 3 4" xfId="31382"/>
    <cellStyle name="SAPBEXstdItem_Comverse 2004 Income Tax Review Wkbk 02 03" xfId="31383"/>
    <cellStyle name="SAPBEXstdItemX" xfId="31384"/>
    <cellStyle name="SAPBEXstdItemX 2" xfId="31385"/>
    <cellStyle name="SAPBEXstdItemX 2 2" xfId="31386"/>
    <cellStyle name="SAPBEXstdItemX 2 2 2" xfId="31387"/>
    <cellStyle name="SAPBEXstdItemX 3" xfId="31388"/>
    <cellStyle name="SAPBEXstdItemX 3 2" xfId="31389"/>
    <cellStyle name="SAPBEXstdItemX 3 2 2" xfId="31390"/>
    <cellStyle name="SAPBEXstdItemX 3 2 2 2" xfId="31391"/>
    <cellStyle name="SAPBEXstdItemX 3 2 3" xfId="31392"/>
    <cellStyle name="SAPBEXstdItemX 3 2 3 2" xfId="31393"/>
    <cellStyle name="SAPBEXstdItemX 3 3" xfId="31394"/>
    <cellStyle name="SAPBEXstdItemX 3 4" xfId="31395"/>
    <cellStyle name="SAPBEXstdItemX_Comverse 2004 Income Tax Review Wkbk 02 03" xfId="31396"/>
    <cellStyle name="SAPBEXtitle" xfId="31397"/>
    <cellStyle name="SAPBEXundefined" xfId="31398"/>
    <cellStyle name="SAPBEXundefined 2" xfId="31399"/>
    <cellStyle name="SAPBEXundefined 3" xfId="31400"/>
    <cellStyle name="SAPBEXundefined_Comverse 2004 Income Tax Review Wkbk 02 03" xfId="31401"/>
    <cellStyle name="Satisfaisant" xfId="31402"/>
    <cellStyle name="SCH1" xfId="31403"/>
    <cellStyle name="ScotchRule" xfId="31404"/>
    <cellStyle name="ScreenHeading" xfId="31405"/>
    <cellStyle name="ScreenHeading.prt" xfId="31406"/>
    <cellStyle name="ScreenHeading_Convatec Income Tax Review Wkbk (FINAL)" xfId="31407"/>
    <cellStyle name="Section Heading-Large" xfId="31408"/>
    <cellStyle name="Section Heading-Small" xfId="31409"/>
    <cellStyle name="Separador de milhares [0]_AHORO" xfId="31410"/>
    <cellStyle name="Separador de milhares_AHORO" xfId="31411"/>
    <cellStyle name="SGL U - Style1" xfId="31412"/>
    <cellStyle name="SGL U - Style1 2" xfId="31413"/>
    <cellStyle name="Shade" xfId="31414"/>
    <cellStyle name="Shaded" xfId="31415"/>
    <cellStyle name="SHADEDSTORES" xfId="31416"/>
    <cellStyle name="SHADEDSTORES 10" xfId="31417"/>
    <cellStyle name="SHADEDSTORES 11" xfId="31418"/>
    <cellStyle name="SHADEDSTORES 12" xfId="31419"/>
    <cellStyle name="SHADEDSTORES 13" xfId="31420"/>
    <cellStyle name="SHADEDSTORES 2" xfId="31421"/>
    <cellStyle name="SHADEDSTORES 2 10" xfId="31422"/>
    <cellStyle name="SHADEDSTORES 2 11" xfId="31423"/>
    <cellStyle name="SHADEDSTORES 2 12" xfId="31424"/>
    <cellStyle name="SHADEDSTORES 2 2" xfId="31425"/>
    <cellStyle name="SHADEDSTORES 2 3" xfId="31426"/>
    <cellStyle name="SHADEDSTORES 2 4" xfId="31427"/>
    <cellStyle name="SHADEDSTORES 2 5" xfId="31428"/>
    <cellStyle name="SHADEDSTORES 2 6" xfId="31429"/>
    <cellStyle name="SHADEDSTORES 2 7" xfId="31430"/>
    <cellStyle name="SHADEDSTORES 2 8" xfId="31431"/>
    <cellStyle name="SHADEDSTORES 2 9" xfId="31432"/>
    <cellStyle name="SHADEDSTORES 2_CED 2011 Version 6 Reports" xfId="31433"/>
    <cellStyle name="SHADEDSTORES 3" xfId="31434"/>
    <cellStyle name="SHADEDSTORES 3 2" xfId="31435"/>
    <cellStyle name="SHADEDSTORES 4" xfId="31436"/>
    <cellStyle name="SHADEDSTORES 5" xfId="31437"/>
    <cellStyle name="SHADEDSTORES 6" xfId="31438"/>
    <cellStyle name="SHADEDSTORES 7" xfId="31439"/>
    <cellStyle name="SHADEDSTORES 8" xfId="31440"/>
    <cellStyle name="SHADEDSTORES 9" xfId="31441"/>
    <cellStyle name="SHADEDSTORES_CED 2011 Version 6 Reports" xfId="31442"/>
    <cellStyle name="Shading" xfId="31443"/>
    <cellStyle name="Sheet Title" xfId="31444"/>
    <cellStyle name="Short Date" xfId="31445"/>
    <cellStyle name="Short Date 10" xfId="31446"/>
    <cellStyle name="Short Date 11" xfId="31447"/>
    <cellStyle name="Short Date 12" xfId="31448"/>
    <cellStyle name="Short Date 13" xfId="31449"/>
    <cellStyle name="Short Date 14" xfId="31450"/>
    <cellStyle name="Short Date 15" xfId="31451"/>
    <cellStyle name="Short Date 16" xfId="31452"/>
    <cellStyle name="Short Date 17" xfId="31453"/>
    <cellStyle name="Short Date 18" xfId="31454"/>
    <cellStyle name="Short Date 19" xfId="31455"/>
    <cellStyle name="Short Date 2" xfId="31456"/>
    <cellStyle name="Short Date 2 2" xfId="31457"/>
    <cellStyle name="Short Date 20" xfId="31458"/>
    <cellStyle name="Short Date 21" xfId="31459"/>
    <cellStyle name="Short Date 22" xfId="31460"/>
    <cellStyle name="Short Date 23" xfId="31461"/>
    <cellStyle name="Short Date 24" xfId="31462"/>
    <cellStyle name="Short Date 25" xfId="31463"/>
    <cellStyle name="Short Date 26" xfId="31464"/>
    <cellStyle name="Short Date 27" xfId="31465"/>
    <cellStyle name="Short Date 28" xfId="31466"/>
    <cellStyle name="Short Date 29" xfId="31467"/>
    <cellStyle name="Short Date 3" xfId="31468"/>
    <cellStyle name="Short Date 3 10" xfId="31469"/>
    <cellStyle name="Short Date 3 10 2" xfId="31470"/>
    <cellStyle name="Short Date 3 11" xfId="31471"/>
    <cellStyle name="Short Date 3 11 2" xfId="31472"/>
    <cellStyle name="Short Date 3 12" xfId="31473"/>
    <cellStyle name="Short Date 3 12 2" xfId="31474"/>
    <cellStyle name="Short Date 3 13" xfId="31475"/>
    <cellStyle name="Short Date 3 14" xfId="31476"/>
    <cellStyle name="Short Date 3 15" xfId="31477"/>
    <cellStyle name="Short Date 3 16" xfId="31478"/>
    <cellStyle name="Short Date 3 2" xfId="31479"/>
    <cellStyle name="Short Date 3 2 2" xfId="31480"/>
    <cellStyle name="Short Date 3 2 2 2" xfId="31481"/>
    <cellStyle name="Short Date 3 2 3" xfId="31482"/>
    <cellStyle name="Short Date 3 2 3 2" xfId="31483"/>
    <cellStyle name="Short Date 3 2 4" xfId="31484"/>
    <cellStyle name="Short Date 3 2 4 2" xfId="31485"/>
    <cellStyle name="Short Date 3 2 5" xfId="31486"/>
    <cellStyle name="Short Date 3 2 5 2" xfId="31487"/>
    <cellStyle name="Short Date 3 2 6" xfId="31488"/>
    <cellStyle name="Short Date 3 2 6 2" xfId="31489"/>
    <cellStyle name="Short Date 3 2 7" xfId="31490"/>
    <cellStyle name="Short Date 3 2 7 2" xfId="31491"/>
    <cellStyle name="Short Date 3 2 8" xfId="31492"/>
    <cellStyle name="Short Date 3 2 8 2" xfId="31493"/>
    <cellStyle name="Short Date 3 2 9" xfId="31494"/>
    <cellStyle name="Short Date 3 3" xfId="31495"/>
    <cellStyle name="Short Date 3 3 2" xfId="31496"/>
    <cellStyle name="Short Date 3 4" xfId="31497"/>
    <cellStyle name="Short Date 3 4 2" xfId="31498"/>
    <cellStyle name="Short Date 3 5" xfId="31499"/>
    <cellStyle name="Short Date 3 5 2" xfId="31500"/>
    <cellStyle name="Short Date 3 6" xfId="31501"/>
    <cellStyle name="Short Date 3 6 2" xfId="31502"/>
    <cellStyle name="Short Date 3 7" xfId="31503"/>
    <cellStyle name="Short Date 3 7 2" xfId="31504"/>
    <cellStyle name="Short Date 3 8" xfId="31505"/>
    <cellStyle name="Short Date 3 8 2" xfId="31506"/>
    <cellStyle name="Short Date 3 9" xfId="31507"/>
    <cellStyle name="Short Date 3 9 2" xfId="31508"/>
    <cellStyle name="Short Date 30" xfId="31509"/>
    <cellStyle name="Short Date 31" xfId="31510"/>
    <cellStyle name="Short Date 32" xfId="31511"/>
    <cellStyle name="Short Date 33" xfId="31512"/>
    <cellStyle name="Short Date 34" xfId="31513"/>
    <cellStyle name="Short Date 35" xfId="31514"/>
    <cellStyle name="Short Date 36" xfId="31515"/>
    <cellStyle name="Short Date 37" xfId="31516"/>
    <cellStyle name="Short Date 38" xfId="31517"/>
    <cellStyle name="Short Date 39" xfId="31518"/>
    <cellStyle name="Short Date 4" xfId="31519"/>
    <cellStyle name="Short Date 40" xfId="31520"/>
    <cellStyle name="Short Date 41" xfId="31521"/>
    <cellStyle name="Short Date 5" xfId="31522"/>
    <cellStyle name="Short Date 6" xfId="31523"/>
    <cellStyle name="Short Date 7" xfId="31524"/>
    <cellStyle name="Short Date 8" xfId="31525"/>
    <cellStyle name="Short Date 9" xfId="31526"/>
    <cellStyle name="Single Accounting" xfId="31527"/>
    <cellStyle name="Single Border" xfId="31528"/>
    <cellStyle name="SMALL HEADINGS" xfId="31529"/>
    <cellStyle name="Sortie" xfId="31530"/>
    <cellStyle name="specstores" xfId="31531"/>
    <cellStyle name="specstores 10" xfId="31532"/>
    <cellStyle name="specstores 11" xfId="31533"/>
    <cellStyle name="specstores 12" xfId="31534"/>
    <cellStyle name="specstores 13" xfId="31535"/>
    <cellStyle name="specstores 2" xfId="31536"/>
    <cellStyle name="specstores 2 10" xfId="31537"/>
    <cellStyle name="specstores 2 11" xfId="31538"/>
    <cellStyle name="specstores 2 12" xfId="31539"/>
    <cellStyle name="specstores 2 2" xfId="31540"/>
    <cellStyle name="specstores 2 3" xfId="31541"/>
    <cellStyle name="specstores 2 4" xfId="31542"/>
    <cellStyle name="specstores 2 5" xfId="31543"/>
    <cellStyle name="specstores 2 6" xfId="31544"/>
    <cellStyle name="specstores 2 7" xfId="31545"/>
    <cellStyle name="specstores 2 8" xfId="31546"/>
    <cellStyle name="specstores 2 9" xfId="31547"/>
    <cellStyle name="specstores 2_CED 2011 5-year forecast" xfId="31548"/>
    <cellStyle name="specstores 3" xfId="31549"/>
    <cellStyle name="specstores 3 2" xfId="31550"/>
    <cellStyle name="specstores 4" xfId="31551"/>
    <cellStyle name="specstores 5" xfId="31552"/>
    <cellStyle name="specstores 6" xfId="31553"/>
    <cellStyle name="specstores 7" xfId="31554"/>
    <cellStyle name="specstores 8" xfId="31555"/>
    <cellStyle name="specstores 9" xfId="31556"/>
    <cellStyle name="specstores_LOB FOR CFR JUNE 10" xfId="31557"/>
    <cellStyle name="Standaard_Blad1" xfId="31558"/>
    <cellStyle name="STANDARD" xfId="31559"/>
    <cellStyle name="Strech header" xfId="31560"/>
    <cellStyle name="STYL0 - Estilo1" xfId="31561"/>
    <cellStyle name="STYL0 - Style1" xfId="31562"/>
    <cellStyle name="STYL1 - Estilo2" xfId="31563"/>
    <cellStyle name="STYL1 - Style2" xfId="31564"/>
    <cellStyle name="STYL2 - Estilo3" xfId="31565"/>
    <cellStyle name="STYL2 - Style3" xfId="31566"/>
    <cellStyle name="STYL3 - Estilo4" xfId="31567"/>
    <cellStyle name="STYL3 - Style4" xfId="31568"/>
    <cellStyle name="STYL4 - Estilo5" xfId="31569"/>
    <cellStyle name="STYL4 - Style5" xfId="31570"/>
    <cellStyle name="STYL5 - Estilo6" xfId="31571"/>
    <cellStyle name="STYL5 - Style6" xfId="31572"/>
    <cellStyle name="STYL6 - Estilo7" xfId="31573"/>
    <cellStyle name="STYL6 - Style7" xfId="31574"/>
    <cellStyle name="STYL7 - Estilo8" xfId="31575"/>
    <cellStyle name="STYL7 - Style8" xfId="31576"/>
    <cellStyle name="Style 1" xfId="31577"/>
    <cellStyle name="Style 1 2" xfId="31578"/>
    <cellStyle name="Style 1 2 2" xfId="31579"/>
    <cellStyle name="Style 1 3" xfId="31580"/>
    <cellStyle name="Style 1 3 2" xfId="31581"/>
    <cellStyle name="Style 1 4" xfId="31582"/>
    <cellStyle name="Style 1 4 2" xfId="31583"/>
    <cellStyle name="Style 1 5" xfId="31584"/>
    <cellStyle name="Style 1 5 2" xfId="31585"/>
    <cellStyle name="Style 1 6" xfId="31586"/>
    <cellStyle name="Style 1 7" xfId="31587"/>
    <cellStyle name="Style 1_CED 2011 Version 6 Reports" xfId="31588"/>
    <cellStyle name="Style 2" xfId="31589"/>
    <cellStyle name="Style 21" xfId="31590"/>
    <cellStyle name="Style 22" xfId="31591"/>
    <cellStyle name="Style 23" xfId="31592"/>
    <cellStyle name="Style 24" xfId="31593"/>
    <cellStyle name="Style 25" xfId="31594"/>
    <cellStyle name="Style 26" xfId="31595"/>
    <cellStyle name="Style 26 2" xfId="31596"/>
    <cellStyle name="Style 27" xfId="31597"/>
    <cellStyle name="Style 28" xfId="31598"/>
    <cellStyle name="Style 29" xfId="31599"/>
    <cellStyle name="Style 30" xfId="31600"/>
    <cellStyle name="Style 31" xfId="31601"/>
    <cellStyle name="Style 32" xfId="31602"/>
    <cellStyle name="Style 33" xfId="31603"/>
    <cellStyle name="Style 34" xfId="31604"/>
    <cellStyle name="Style 35" xfId="31605"/>
    <cellStyle name="Style 36" xfId="31606"/>
    <cellStyle name="Style 39" xfId="31607"/>
    <cellStyle name="STYLE1" xfId="31608"/>
    <cellStyle name="STYLE2" xfId="31609"/>
    <cellStyle name="Style3" xfId="31610"/>
    <cellStyle name="Style4" xfId="31611"/>
    <cellStyle name="Style5" xfId="31612"/>
    <cellStyle name="Style7" xfId="31613"/>
    <cellStyle name="Style8" xfId="31614"/>
    <cellStyle name="SUB HEADING" xfId="31615"/>
    <cellStyle name="subhead" xfId="31616"/>
    <cellStyle name="SubHeading" xfId="31617"/>
    <cellStyle name="Subrayado" xfId="31618"/>
    <cellStyle name="Subtitle" xfId="31619"/>
    <cellStyle name="Subtotal" xfId="31620"/>
    <cellStyle name="Subtotal 2" xfId="31621"/>
    <cellStyle name="Subtotal 3" xfId="31622"/>
    <cellStyle name="Subtotal 4" xfId="31623"/>
    <cellStyle name="sui.Control" xfId="31624"/>
    <cellStyle name="Summary" xfId="31625"/>
    <cellStyle name="summation" xfId="31626"/>
    <cellStyle name="t1" xfId="31627"/>
    <cellStyle name="Table  - Style5" xfId="31628"/>
    <cellStyle name="Table bottom line" xfId="31629"/>
    <cellStyle name="Table Col Head" xfId="31630"/>
    <cellStyle name="Table Head" xfId="31631"/>
    <cellStyle name="Table Head Aligned" xfId="31632"/>
    <cellStyle name="Table Head Blue" xfId="31633"/>
    <cellStyle name="Table Head Green" xfId="31634"/>
    <cellStyle name="Table head shading" xfId="31635"/>
    <cellStyle name="Table Sub Head" xfId="31636"/>
    <cellStyle name="Table Sub Heading" xfId="31637"/>
    <cellStyle name="Table summary line (above)" xfId="31638"/>
    <cellStyle name="Table Title" xfId="31639"/>
    <cellStyle name="Table top line" xfId="31640"/>
    <cellStyle name="Table Units" xfId="31641"/>
    <cellStyle name="TableBase" xfId="31642"/>
    <cellStyle name="TableHead" xfId="31643"/>
    <cellStyle name="test" xfId="31644"/>
    <cellStyle name="TEXT" xfId="31645"/>
    <cellStyle name="TEXT 2" xfId="31646"/>
    <cellStyle name="TEXT 3" xfId="31647"/>
    <cellStyle name="TEXT 3 2" xfId="31648"/>
    <cellStyle name="Text 4" xfId="31649"/>
    <cellStyle name="Text 5" xfId="31650"/>
    <cellStyle name="Text 8" xfId="31651"/>
    <cellStyle name="Text Column (2 indents)" xfId="31652"/>
    <cellStyle name="Text Column (4 indents)" xfId="31653"/>
    <cellStyle name="Text Column (6 indents)" xfId="31654"/>
    <cellStyle name="Text Column (8 indents)" xfId="31655"/>
    <cellStyle name="Text Column (No indent)" xfId="31656"/>
    <cellStyle name="Text Column (No indent)Bold" xfId="31657"/>
    <cellStyle name="Text Column (Total)" xfId="31658"/>
    <cellStyle name="Text Indent A" xfId="31659"/>
    <cellStyle name="Text Indent A 2" xfId="31660"/>
    <cellStyle name="Text Indent A 2 2" xfId="31661"/>
    <cellStyle name="Text Indent A 2 2 2" xfId="31662"/>
    <cellStyle name="Text Indent A 3" xfId="31663"/>
    <cellStyle name="Text Indent A 3 2" xfId="31664"/>
    <cellStyle name="Text Indent A 3 2 2" xfId="31665"/>
    <cellStyle name="Text Indent A 3 2 2 2" xfId="31666"/>
    <cellStyle name="Text Indent A 3 2 3" xfId="31667"/>
    <cellStyle name="Text Indent A 3 2 3 2" xfId="31668"/>
    <cellStyle name="Text Indent A 3 3" xfId="31669"/>
    <cellStyle name="Text Indent A 3 4" xfId="31670"/>
    <cellStyle name="Text Indent A_Comverse 2004 Income Tax Review Wkbk 02 03" xfId="31671"/>
    <cellStyle name="Text Indent B" xfId="31672"/>
    <cellStyle name="Text Indent B 10" xfId="31673"/>
    <cellStyle name="Text Indent B 11" xfId="31674"/>
    <cellStyle name="Text Indent B 12" xfId="31675"/>
    <cellStyle name="Text Indent B 13" xfId="31676"/>
    <cellStyle name="Text Indent B 14" xfId="31677"/>
    <cellStyle name="Text Indent B 15" xfId="31678"/>
    <cellStyle name="Text Indent B 16" xfId="31679"/>
    <cellStyle name="Text Indent B 17" xfId="31680"/>
    <cellStyle name="Text Indent B 18" xfId="31681"/>
    <cellStyle name="Text Indent B 19" xfId="31682"/>
    <cellStyle name="Text Indent B 2" xfId="31683"/>
    <cellStyle name="Text Indent B 2 2" xfId="31684"/>
    <cellStyle name="Text Indent B 20" xfId="31685"/>
    <cellStyle name="Text Indent B 21" xfId="31686"/>
    <cellStyle name="Text Indent B 22" xfId="31687"/>
    <cellStyle name="Text Indent B 23" xfId="31688"/>
    <cellStyle name="Text Indent B 24" xfId="31689"/>
    <cellStyle name="Text Indent B 25" xfId="31690"/>
    <cellStyle name="Text Indent B 26" xfId="31691"/>
    <cellStyle name="Text Indent B 27" xfId="31692"/>
    <cellStyle name="Text Indent B 28" xfId="31693"/>
    <cellStyle name="Text Indent B 29" xfId="31694"/>
    <cellStyle name="Text Indent B 3" xfId="31695"/>
    <cellStyle name="Text Indent B 3 10" xfId="31696"/>
    <cellStyle name="Text Indent B 3 10 2" xfId="31697"/>
    <cellStyle name="Text Indent B 3 11" xfId="31698"/>
    <cellStyle name="Text Indent B 3 11 2" xfId="31699"/>
    <cellStyle name="Text Indent B 3 12" xfId="31700"/>
    <cellStyle name="Text Indent B 3 12 2" xfId="31701"/>
    <cellStyle name="Text Indent B 3 13" xfId="31702"/>
    <cellStyle name="Text Indent B 3 14" xfId="31703"/>
    <cellStyle name="Text Indent B 3 15" xfId="31704"/>
    <cellStyle name="Text Indent B 3 16" xfId="31705"/>
    <cellStyle name="Text Indent B 3 2" xfId="31706"/>
    <cellStyle name="Text Indent B 3 2 2" xfId="31707"/>
    <cellStyle name="Text Indent B 3 2 2 2" xfId="31708"/>
    <cellStyle name="Text Indent B 3 2 3" xfId="31709"/>
    <cellStyle name="Text Indent B 3 2 3 2" xfId="31710"/>
    <cellStyle name="Text Indent B 3 2 4" xfId="31711"/>
    <cellStyle name="Text Indent B 3 2 4 2" xfId="31712"/>
    <cellStyle name="Text Indent B 3 2 5" xfId="31713"/>
    <cellStyle name="Text Indent B 3 2 5 2" xfId="31714"/>
    <cellStyle name="Text Indent B 3 2 6" xfId="31715"/>
    <cellStyle name="Text Indent B 3 2 6 2" xfId="31716"/>
    <cellStyle name="Text Indent B 3 2 7" xfId="31717"/>
    <cellStyle name="Text Indent B 3 2 7 2" xfId="31718"/>
    <cellStyle name="Text Indent B 3 2 8" xfId="31719"/>
    <cellStyle name="Text Indent B 3 2 8 2" xfId="31720"/>
    <cellStyle name="Text Indent B 3 2 9" xfId="31721"/>
    <cellStyle name="Text Indent B 3 3" xfId="31722"/>
    <cellStyle name="Text Indent B 3 3 2" xfId="31723"/>
    <cellStyle name="Text Indent B 3 4" xfId="31724"/>
    <cellStyle name="Text Indent B 3 4 2" xfId="31725"/>
    <cellStyle name="Text Indent B 3 5" xfId="31726"/>
    <cellStyle name="Text Indent B 3 5 2" xfId="31727"/>
    <cellStyle name="Text Indent B 3 6" xfId="31728"/>
    <cellStyle name="Text Indent B 3 6 2" xfId="31729"/>
    <cellStyle name="Text Indent B 3 7" xfId="31730"/>
    <cellStyle name="Text Indent B 3 7 2" xfId="31731"/>
    <cellStyle name="Text Indent B 3 8" xfId="31732"/>
    <cellStyle name="Text Indent B 3 8 2" xfId="31733"/>
    <cellStyle name="Text Indent B 3 9" xfId="31734"/>
    <cellStyle name="Text Indent B 3 9 2" xfId="31735"/>
    <cellStyle name="Text Indent B 30" xfId="31736"/>
    <cellStyle name="Text Indent B 31" xfId="31737"/>
    <cellStyle name="Text Indent B 32" xfId="31738"/>
    <cellStyle name="Text Indent B 33" xfId="31739"/>
    <cellStyle name="Text Indent B 34" xfId="31740"/>
    <cellStyle name="Text Indent B 35" xfId="31741"/>
    <cellStyle name="Text Indent B 36" xfId="31742"/>
    <cellStyle name="Text Indent B 37" xfId="31743"/>
    <cellStyle name="Text Indent B 38" xfId="31744"/>
    <cellStyle name="Text Indent B 39" xfId="31745"/>
    <cellStyle name="Text Indent B 4" xfId="31746"/>
    <cellStyle name="Text Indent B 40" xfId="31747"/>
    <cellStyle name="Text Indent B 41" xfId="31748"/>
    <cellStyle name="Text Indent B 5" xfId="31749"/>
    <cellStyle name="Text Indent B 6" xfId="31750"/>
    <cellStyle name="Text Indent B 7" xfId="31751"/>
    <cellStyle name="Text Indent B 8" xfId="31752"/>
    <cellStyle name="Text Indent B 9" xfId="31753"/>
    <cellStyle name="Text Indent C" xfId="31754"/>
    <cellStyle name="Text Indent C 10" xfId="31755"/>
    <cellStyle name="Text Indent C 11" xfId="31756"/>
    <cellStyle name="Text Indent C 12" xfId="31757"/>
    <cellStyle name="Text Indent C 13" xfId="31758"/>
    <cellStyle name="Text Indent C 14" xfId="31759"/>
    <cellStyle name="Text Indent C 15" xfId="31760"/>
    <cellStyle name="Text Indent C 16" xfId="31761"/>
    <cellStyle name="Text Indent C 17" xfId="31762"/>
    <cellStyle name="Text Indent C 18" xfId="31763"/>
    <cellStyle name="Text Indent C 19" xfId="31764"/>
    <cellStyle name="Text Indent C 2" xfId="31765"/>
    <cellStyle name="Text Indent C 2 2" xfId="31766"/>
    <cellStyle name="Text Indent C 20" xfId="31767"/>
    <cellStyle name="Text Indent C 21" xfId="31768"/>
    <cellStyle name="Text Indent C 22" xfId="31769"/>
    <cellStyle name="Text Indent C 23" xfId="31770"/>
    <cellStyle name="Text Indent C 24" xfId="31771"/>
    <cellStyle name="Text Indent C 25" xfId="31772"/>
    <cellStyle name="Text Indent C 26" xfId="31773"/>
    <cellStyle name="Text Indent C 27" xfId="31774"/>
    <cellStyle name="Text Indent C 28" xfId="31775"/>
    <cellStyle name="Text Indent C 29" xfId="31776"/>
    <cellStyle name="Text Indent C 3" xfId="31777"/>
    <cellStyle name="Text Indent C 3 10" xfId="31778"/>
    <cellStyle name="Text Indent C 3 10 2" xfId="31779"/>
    <cellStyle name="Text Indent C 3 11" xfId="31780"/>
    <cellStyle name="Text Indent C 3 11 2" xfId="31781"/>
    <cellStyle name="Text Indent C 3 12" xfId="31782"/>
    <cellStyle name="Text Indent C 3 12 2" xfId="31783"/>
    <cellStyle name="Text Indent C 3 13" xfId="31784"/>
    <cellStyle name="Text Indent C 3 14" xfId="31785"/>
    <cellStyle name="Text Indent C 3 15" xfId="31786"/>
    <cellStyle name="Text Indent C 3 16" xfId="31787"/>
    <cellStyle name="Text Indent C 3 2" xfId="31788"/>
    <cellStyle name="Text Indent C 3 2 2" xfId="31789"/>
    <cellStyle name="Text Indent C 3 2 2 2" xfId="31790"/>
    <cellStyle name="Text Indent C 3 2 3" xfId="31791"/>
    <cellStyle name="Text Indent C 3 2 3 2" xfId="31792"/>
    <cellStyle name="Text Indent C 3 2 4" xfId="31793"/>
    <cellStyle name="Text Indent C 3 2 4 2" xfId="31794"/>
    <cellStyle name="Text Indent C 3 2 5" xfId="31795"/>
    <cellStyle name="Text Indent C 3 2 5 2" xfId="31796"/>
    <cellStyle name="Text Indent C 3 2 6" xfId="31797"/>
    <cellStyle name="Text Indent C 3 2 6 2" xfId="31798"/>
    <cellStyle name="Text Indent C 3 2 7" xfId="31799"/>
    <cellStyle name="Text Indent C 3 2 7 2" xfId="31800"/>
    <cellStyle name="Text Indent C 3 2 8" xfId="31801"/>
    <cellStyle name="Text Indent C 3 2 8 2" xfId="31802"/>
    <cellStyle name="Text Indent C 3 2 9" xfId="31803"/>
    <cellStyle name="Text Indent C 3 3" xfId="31804"/>
    <cellStyle name="Text Indent C 3 3 2" xfId="31805"/>
    <cellStyle name="Text Indent C 3 4" xfId="31806"/>
    <cellStyle name="Text Indent C 3 4 2" xfId="31807"/>
    <cellStyle name="Text Indent C 3 5" xfId="31808"/>
    <cellStyle name="Text Indent C 3 5 2" xfId="31809"/>
    <cellStyle name="Text Indent C 3 6" xfId="31810"/>
    <cellStyle name="Text Indent C 3 6 2" xfId="31811"/>
    <cellStyle name="Text Indent C 3 7" xfId="31812"/>
    <cellStyle name="Text Indent C 3 7 2" xfId="31813"/>
    <cellStyle name="Text Indent C 3 8" xfId="31814"/>
    <cellStyle name="Text Indent C 3 8 2" xfId="31815"/>
    <cellStyle name="Text Indent C 3 9" xfId="31816"/>
    <cellStyle name="Text Indent C 3 9 2" xfId="31817"/>
    <cellStyle name="Text Indent C 30" xfId="31818"/>
    <cellStyle name="Text Indent C 31" xfId="31819"/>
    <cellStyle name="Text Indent C 32" xfId="31820"/>
    <cellStyle name="Text Indent C 33" xfId="31821"/>
    <cellStyle name="Text Indent C 34" xfId="31822"/>
    <cellStyle name="Text Indent C 35" xfId="31823"/>
    <cellStyle name="Text Indent C 36" xfId="31824"/>
    <cellStyle name="Text Indent C 37" xfId="31825"/>
    <cellStyle name="Text Indent C 38" xfId="31826"/>
    <cellStyle name="Text Indent C 39" xfId="31827"/>
    <cellStyle name="Text Indent C 4" xfId="31828"/>
    <cellStyle name="Text Indent C 40" xfId="31829"/>
    <cellStyle name="Text Indent C 41" xfId="31830"/>
    <cellStyle name="Text Indent C 5" xfId="31831"/>
    <cellStyle name="Text Indent C 6" xfId="31832"/>
    <cellStyle name="Text Indent C 7" xfId="31833"/>
    <cellStyle name="Text Indent C 8" xfId="31834"/>
    <cellStyle name="Text Indent C 9" xfId="31835"/>
    <cellStyle name="Text_1-31-04 Provision as of 7-30-09 - TB 7.15 - JS" xfId="31836"/>
    <cellStyle name="Text`" xfId="31837"/>
    <cellStyle name="Texte explicatif" xfId="31838"/>
    <cellStyle name="Texto" xfId="31839"/>
    <cellStyle name="Texto de advertencia" xfId="31840"/>
    <cellStyle name="Texto de Aviso" xfId="31841"/>
    <cellStyle name="Texto Explicativo" xfId="31842"/>
    <cellStyle name="Times New Roman" xfId="31843"/>
    <cellStyle name="Title 2" xfId="31844"/>
    <cellStyle name="Total 2" xfId="31845"/>
    <cellStyle name="Total 2 2" xfId="31882"/>
    <cellStyle name="Total 3" xfId="31846"/>
    <cellStyle name="Unlock" xfId="31847"/>
    <cellStyle name="UnlockBold" xfId="31848"/>
    <cellStyle name="Unprot" xfId="31849"/>
    <cellStyle name="Unprot$" xfId="31850"/>
    <cellStyle name="Unprotect" xfId="31851"/>
    <cellStyle name="Währung [0]_Compiling Utility Macros" xfId="31852"/>
    <cellStyle name="Währung_Compiling Utility Macros" xfId="31853"/>
    <cellStyle name="Warning Text 2" xfId="31854"/>
    <cellStyle name="Warning Text 2 2" xfId="31883"/>
    <cellStyle name="Warning Text 3" xfId="31855"/>
    <cellStyle name="XFormula" xfId="31856"/>
    <cellStyle name="XFormulaBold" xfId="31857"/>
    <cellStyle name="XLock" xfId="31858"/>
    <cellStyle name="Year" xfId="31859"/>
    <cellStyle name="Year 2" xfId="31860"/>
    <cellStyle name="Year 2 2" xfId="31861"/>
    <cellStyle name="Year 3" xfId="31862"/>
    <cellStyle name="Year 4" xfId="318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32.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externalLink" Target="externalLinks/externalLink53.xml"/><Relationship Id="rId159" Type="http://schemas.openxmlformats.org/officeDocument/2006/relationships/externalLink" Target="externalLinks/externalLink74.xml"/><Relationship Id="rId170" Type="http://schemas.openxmlformats.org/officeDocument/2006/relationships/externalLink" Target="externalLinks/externalLink85.xml"/><Relationship Id="rId191" Type="http://schemas.openxmlformats.org/officeDocument/2006/relationships/externalLink" Target="externalLinks/externalLink106.xml"/><Relationship Id="rId205" Type="http://schemas.openxmlformats.org/officeDocument/2006/relationships/externalLink" Target="externalLinks/externalLink120.xml"/><Relationship Id="rId226" Type="http://schemas.openxmlformats.org/officeDocument/2006/relationships/externalLink" Target="externalLinks/externalLink141.xml"/><Relationship Id="rId247" Type="http://schemas.openxmlformats.org/officeDocument/2006/relationships/customXml" Target="../customXml/item1.xml"/><Relationship Id="rId107" Type="http://schemas.openxmlformats.org/officeDocument/2006/relationships/externalLink" Target="externalLinks/externalLink22.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externalLink" Target="externalLinks/externalLink43.xml"/><Relationship Id="rId149" Type="http://schemas.openxmlformats.org/officeDocument/2006/relationships/externalLink" Target="externalLinks/externalLink64.xml"/><Relationship Id="rId5" Type="http://schemas.openxmlformats.org/officeDocument/2006/relationships/worksheet" Target="worksheets/sheet5.xml"/><Relationship Id="rId95" Type="http://schemas.openxmlformats.org/officeDocument/2006/relationships/externalLink" Target="externalLinks/externalLink10.xml"/><Relationship Id="rId160" Type="http://schemas.openxmlformats.org/officeDocument/2006/relationships/externalLink" Target="externalLinks/externalLink75.xml"/><Relationship Id="rId181" Type="http://schemas.openxmlformats.org/officeDocument/2006/relationships/externalLink" Target="externalLinks/externalLink96.xml"/><Relationship Id="rId216" Type="http://schemas.openxmlformats.org/officeDocument/2006/relationships/externalLink" Target="externalLinks/externalLink131.xml"/><Relationship Id="rId237" Type="http://schemas.openxmlformats.org/officeDocument/2006/relationships/externalLink" Target="externalLinks/externalLink152.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externalLink" Target="externalLinks/externalLink33.xml"/><Relationship Id="rId139" Type="http://schemas.openxmlformats.org/officeDocument/2006/relationships/externalLink" Target="externalLinks/externalLink54.xml"/><Relationship Id="rId85" Type="http://schemas.openxmlformats.org/officeDocument/2006/relationships/worksheet" Target="worksheets/sheet85.xml"/><Relationship Id="rId150" Type="http://schemas.openxmlformats.org/officeDocument/2006/relationships/externalLink" Target="externalLinks/externalLink65.xml"/><Relationship Id="rId171" Type="http://schemas.openxmlformats.org/officeDocument/2006/relationships/externalLink" Target="externalLinks/externalLink86.xml"/><Relationship Id="rId192" Type="http://schemas.openxmlformats.org/officeDocument/2006/relationships/externalLink" Target="externalLinks/externalLink107.xml"/><Relationship Id="rId206" Type="http://schemas.openxmlformats.org/officeDocument/2006/relationships/externalLink" Target="externalLinks/externalLink121.xml"/><Relationship Id="rId227" Type="http://schemas.openxmlformats.org/officeDocument/2006/relationships/externalLink" Target="externalLinks/externalLink142.xml"/><Relationship Id="rId248" Type="http://schemas.openxmlformats.org/officeDocument/2006/relationships/customXml" Target="../customXml/item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18.xml"/><Relationship Id="rId108" Type="http://schemas.openxmlformats.org/officeDocument/2006/relationships/externalLink" Target="externalLinks/externalLink23.xml"/><Relationship Id="rId124" Type="http://schemas.openxmlformats.org/officeDocument/2006/relationships/externalLink" Target="externalLinks/externalLink39.xml"/><Relationship Id="rId129" Type="http://schemas.openxmlformats.org/officeDocument/2006/relationships/externalLink" Target="externalLinks/externalLink44.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externalLink" Target="externalLinks/externalLink6.xml"/><Relationship Id="rId96" Type="http://schemas.openxmlformats.org/officeDocument/2006/relationships/externalLink" Target="externalLinks/externalLink11.xml"/><Relationship Id="rId140" Type="http://schemas.openxmlformats.org/officeDocument/2006/relationships/externalLink" Target="externalLinks/externalLink55.xml"/><Relationship Id="rId145" Type="http://schemas.openxmlformats.org/officeDocument/2006/relationships/externalLink" Target="externalLinks/externalLink60.xml"/><Relationship Id="rId161" Type="http://schemas.openxmlformats.org/officeDocument/2006/relationships/externalLink" Target="externalLinks/externalLink76.xml"/><Relationship Id="rId166" Type="http://schemas.openxmlformats.org/officeDocument/2006/relationships/externalLink" Target="externalLinks/externalLink81.xml"/><Relationship Id="rId182" Type="http://schemas.openxmlformats.org/officeDocument/2006/relationships/externalLink" Target="externalLinks/externalLink97.xml"/><Relationship Id="rId187" Type="http://schemas.openxmlformats.org/officeDocument/2006/relationships/externalLink" Target="externalLinks/externalLink102.xml"/><Relationship Id="rId217" Type="http://schemas.openxmlformats.org/officeDocument/2006/relationships/externalLink" Target="externalLinks/externalLink132.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externalLink" Target="externalLinks/externalLink127.xml"/><Relationship Id="rId233" Type="http://schemas.openxmlformats.org/officeDocument/2006/relationships/externalLink" Target="externalLinks/externalLink148.xml"/><Relationship Id="rId238" Type="http://schemas.openxmlformats.org/officeDocument/2006/relationships/externalLink" Target="externalLinks/externalLink153.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29.xml"/><Relationship Id="rId119" Type="http://schemas.openxmlformats.org/officeDocument/2006/relationships/externalLink" Target="externalLinks/externalLink34.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externalLink" Target="externalLinks/externalLink1.xml"/><Relationship Id="rId130" Type="http://schemas.openxmlformats.org/officeDocument/2006/relationships/externalLink" Target="externalLinks/externalLink45.xml"/><Relationship Id="rId135" Type="http://schemas.openxmlformats.org/officeDocument/2006/relationships/externalLink" Target="externalLinks/externalLink50.xml"/><Relationship Id="rId151" Type="http://schemas.openxmlformats.org/officeDocument/2006/relationships/externalLink" Target="externalLinks/externalLink66.xml"/><Relationship Id="rId156" Type="http://schemas.openxmlformats.org/officeDocument/2006/relationships/externalLink" Target="externalLinks/externalLink71.xml"/><Relationship Id="rId177" Type="http://schemas.openxmlformats.org/officeDocument/2006/relationships/externalLink" Target="externalLinks/externalLink92.xml"/><Relationship Id="rId198" Type="http://schemas.openxmlformats.org/officeDocument/2006/relationships/externalLink" Target="externalLinks/externalLink113.xml"/><Relationship Id="rId172" Type="http://schemas.openxmlformats.org/officeDocument/2006/relationships/externalLink" Target="externalLinks/externalLink87.xml"/><Relationship Id="rId193" Type="http://schemas.openxmlformats.org/officeDocument/2006/relationships/externalLink" Target="externalLinks/externalLink108.xml"/><Relationship Id="rId202" Type="http://schemas.openxmlformats.org/officeDocument/2006/relationships/externalLink" Target="externalLinks/externalLink117.xml"/><Relationship Id="rId207" Type="http://schemas.openxmlformats.org/officeDocument/2006/relationships/externalLink" Target="externalLinks/externalLink122.xml"/><Relationship Id="rId223" Type="http://schemas.openxmlformats.org/officeDocument/2006/relationships/externalLink" Target="externalLinks/externalLink138.xml"/><Relationship Id="rId228" Type="http://schemas.openxmlformats.org/officeDocument/2006/relationships/externalLink" Target="externalLinks/externalLink143.xml"/><Relationship Id="rId244" Type="http://schemas.openxmlformats.org/officeDocument/2006/relationships/styles" Target="styles.xml"/><Relationship Id="rId249" Type="http://schemas.openxmlformats.org/officeDocument/2006/relationships/customXml" Target="../customXml/item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4.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2.xml"/><Relationship Id="rId104" Type="http://schemas.openxmlformats.org/officeDocument/2006/relationships/externalLink" Target="externalLinks/externalLink19.xml"/><Relationship Id="rId120" Type="http://schemas.openxmlformats.org/officeDocument/2006/relationships/externalLink" Target="externalLinks/externalLink35.xml"/><Relationship Id="rId125" Type="http://schemas.openxmlformats.org/officeDocument/2006/relationships/externalLink" Target="externalLinks/externalLink40.xml"/><Relationship Id="rId141" Type="http://schemas.openxmlformats.org/officeDocument/2006/relationships/externalLink" Target="externalLinks/externalLink56.xml"/><Relationship Id="rId146" Type="http://schemas.openxmlformats.org/officeDocument/2006/relationships/externalLink" Target="externalLinks/externalLink61.xml"/><Relationship Id="rId167" Type="http://schemas.openxmlformats.org/officeDocument/2006/relationships/externalLink" Target="externalLinks/externalLink82.xml"/><Relationship Id="rId188" Type="http://schemas.openxmlformats.org/officeDocument/2006/relationships/externalLink" Target="externalLinks/externalLink10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7.xml"/><Relationship Id="rId162" Type="http://schemas.openxmlformats.org/officeDocument/2006/relationships/externalLink" Target="externalLinks/externalLink77.xml"/><Relationship Id="rId183" Type="http://schemas.openxmlformats.org/officeDocument/2006/relationships/externalLink" Target="externalLinks/externalLink98.xml"/><Relationship Id="rId213" Type="http://schemas.openxmlformats.org/officeDocument/2006/relationships/externalLink" Target="externalLinks/externalLink128.xml"/><Relationship Id="rId218" Type="http://schemas.openxmlformats.org/officeDocument/2006/relationships/externalLink" Target="externalLinks/externalLink133.xml"/><Relationship Id="rId234" Type="http://schemas.openxmlformats.org/officeDocument/2006/relationships/externalLink" Target="externalLinks/externalLink149.xml"/><Relationship Id="rId239" Type="http://schemas.openxmlformats.org/officeDocument/2006/relationships/externalLink" Target="externalLinks/externalLink154.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customXml" Target="../customXml/item4.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110" Type="http://schemas.openxmlformats.org/officeDocument/2006/relationships/externalLink" Target="externalLinks/externalLink25.xml"/><Relationship Id="rId115" Type="http://schemas.openxmlformats.org/officeDocument/2006/relationships/externalLink" Target="externalLinks/externalLink30.xml"/><Relationship Id="rId131" Type="http://schemas.openxmlformats.org/officeDocument/2006/relationships/externalLink" Target="externalLinks/externalLink46.xml"/><Relationship Id="rId136" Type="http://schemas.openxmlformats.org/officeDocument/2006/relationships/externalLink" Target="externalLinks/externalLink51.xml"/><Relationship Id="rId157" Type="http://schemas.openxmlformats.org/officeDocument/2006/relationships/externalLink" Target="externalLinks/externalLink72.xml"/><Relationship Id="rId178" Type="http://schemas.openxmlformats.org/officeDocument/2006/relationships/externalLink" Target="externalLinks/externalLink93.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externalLink" Target="externalLinks/externalLink67.xml"/><Relationship Id="rId173" Type="http://schemas.openxmlformats.org/officeDocument/2006/relationships/externalLink" Target="externalLinks/externalLink88.xml"/><Relationship Id="rId194" Type="http://schemas.openxmlformats.org/officeDocument/2006/relationships/externalLink" Target="externalLinks/externalLink109.xml"/><Relationship Id="rId199" Type="http://schemas.openxmlformats.org/officeDocument/2006/relationships/externalLink" Target="externalLinks/externalLink114.xml"/><Relationship Id="rId203" Type="http://schemas.openxmlformats.org/officeDocument/2006/relationships/externalLink" Target="externalLinks/externalLink118.xml"/><Relationship Id="rId208" Type="http://schemas.openxmlformats.org/officeDocument/2006/relationships/externalLink" Target="externalLinks/externalLink123.xml"/><Relationship Id="rId229" Type="http://schemas.openxmlformats.org/officeDocument/2006/relationships/externalLink" Target="externalLinks/externalLink144.xml"/><Relationship Id="rId19" Type="http://schemas.openxmlformats.org/officeDocument/2006/relationships/worksheet" Target="worksheets/sheet19.xml"/><Relationship Id="rId224" Type="http://schemas.openxmlformats.org/officeDocument/2006/relationships/externalLink" Target="externalLinks/externalLink139.xml"/><Relationship Id="rId240" Type="http://schemas.openxmlformats.org/officeDocument/2006/relationships/externalLink" Target="externalLinks/externalLink155.xml"/><Relationship Id="rId245" Type="http://schemas.openxmlformats.org/officeDocument/2006/relationships/sharedStrings" Target="sharedStrings.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5.xml"/><Relationship Id="rId105" Type="http://schemas.openxmlformats.org/officeDocument/2006/relationships/externalLink" Target="externalLinks/externalLink20.xml"/><Relationship Id="rId126" Type="http://schemas.openxmlformats.org/officeDocument/2006/relationships/externalLink" Target="externalLinks/externalLink41.xml"/><Relationship Id="rId147" Type="http://schemas.openxmlformats.org/officeDocument/2006/relationships/externalLink" Target="externalLinks/externalLink62.xml"/><Relationship Id="rId168" Type="http://schemas.openxmlformats.org/officeDocument/2006/relationships/externalLink" Target="externalLinks/externalLink8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8.xml"/><Relationship Id="rId98" Type="http://schemas.openxmlformats.org/officeDocument/2006/relationships/externalLink" Target="externalLinks/externalLink13.xml"/><Relationship Id="rId121" Type="http://schemas.openxmlformats.org/officeDocument/2006/relationships/externalLink" Target="externalLinks/externalLink36.xml"/><Relationship Id="rId142" Type="http://schemas.openxmlformats.org/officeDocument/2006/relationships/externalLink" Target="externalLinks/externalLink57.xml"/><Relationship Id="rId163" Type="http://schemas.openxmlformats.org/officeDocument/2006/relationships/externalLink" Target="externalLinks/externalLink78.xml"/><Relationship Id="rId184" Type="http://schemas.openxmlformats.org/officeDocument/2006/relationships/externalLink" Target="externalLinks/externalLink99.xml"/><Relationship Id="rId189" Type="http://schemas.openxmlformats.org/officeDocument/2006/relationships/externalLink" Target="externalLinks/externalLink104.xml"/><Relationship Id="rId219" Type="http://schemas.openxmlformats.org/officeDocument/2006/relationships/externalLink" Target="externalLinks/externalLink134.xml"/><Relationship Id="rId3" Type="http://schemas.openxmlformats.org/officeDocument/2006/relationships/worksheet" Target="worksheets/sheet3.xml"/><Relationship Id="rId214" Type="http://schemas.openxmlformats.org/officeDocument/2006/relationships/externalLink" Target="externalLinks/externalLink129.xml"/><Relationship Id="rId230" Type="http://schemas.openxmlformats.org/officeDocument/2006/relationships/externalLink" Target="externalLinks/externalLink145.xml"/><Relationship Id="rId235" Type="http://schemas.openxmlformats.org/officeDocument/2006/relationships/externalLink" Target="externalLinks/externalLink150.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31.xml"/><Relationship Id="rId137" Type="http://schemas.openxmlformats.org/officeDocument/2006/relationships/externalLink" Target="externalLinks/externalLink52.xml"/><Relationship Id="rId158" Type="http://schemas.openxmlformats.org/officeDocument/2006/relationships/externalLink" Target="externalLinks/externalLink73.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externalLink" Target="externalLinks/externalLink3.xml"/><Relationship Id="rId111" Type="http://schemas.openxmlformats.org/officeDocument/2006/relationships/externalLink" Target="externalLinks/externalLink26.xml"/><Relationship Id="rId132" Type="http://schemas.openxmlformats.org/officeDocument/2006/relationships/externalLink" Target="externalLinks/externalLink47.xml"/><Relationship Id="rId153" Type="http://schemas.openxmlformats.org/officeDocument/2006/relationships/externalLink" Target="externalLinks/externalLink68.xml"/><Relationship Id="rId174" Type="http://schemas.openxmlformats.org/officeDocument/2006/relationships/externalLink" Target="externalLinks/externalLink89.xml"/><Relationship Id="rId179" Type="http://schemas.openxmlformats.org/officeDocument/2006/relationships/externalLink" Target="externalLinks/externalLink94.xml"/><Relationship Id="rId195" Type="http://schemas.openxmlformats.org/officeDocument/2006/relationships/externalLink" Target="externalLinks/externalLink110.xml"/><Relationship Id="rId209" Type="http://schemas.openxmlformats.org/officeDocument/2006/relationships/externalLink" Target="externalLinks/externalLink124.xml"/><Relationship Id="rId190" Type="http://schemas.openxmlformats.org/officeDocument/2006/relationships/externalLink" Target="externalLinks/externalLink105.xml"/><Relationship Id="rId204" Type="http://schemas.openxmlformats.org/officeDocument/2006/relationships/externalLink" Target="externalLinks/externalLink119.xml"/><Relationship Id="rId220" Type="http://schemas.openxmlformats.org/officeDocument/2006/relationships/externalLink" Target="externalLinks/externalLink135.xml"/><Relationship Id="rId225" Type="http://schemas.openxmlformats.org/officeDocument/2006/relationships/externalLink" Target="externalLinks/externalLink140.xml"/><Relationship Id="rId241" Type="http://schemas.openxmlformats.org/officeDocument/2006/relationships/externalLink" Target="externalLinks/externalLink156.xml"/><Relationship Id="rId246" Type="http://schemas.openxmlformats.org/officeDocument/2006/relationships/calcChain" Target="calcChai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21.xml"/><Relationship Id="rId12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externalLink" Target="externalLinks/externalLink9.xml"/><Relationship Id="rId99" Type="http://schemas.openxmlformats.org/officeDocument/2006/relationships/externalLink" Target="externalLinks/externalLink14.xml"/><Relationship Id="rId101" Type="http://schemas.openxmlformats.org/officeDocument/2006/relationships/externalLink" Target="externalLinks/externalLink16.xml"/><Relationship Id="rId122" Type="http://schemas.openxmlformats.org/officeDocument/2006/relationships/externalLink" Target="externalLinks/externalLink37.xml"/><Relationship Id="rId143" Type="http://schemas.openxmlformats.org/officeDocument/2006/relationships/externalLink" Target="externalLinks/externalLink58.xml"/><Relationship Id="rId148" Type="http://schemas.openxmlformats.org/officeDocument/2006/relationships/externalLink" Target="externalLinks/externalLink63.xml"/><Relationship Id="rId164" Type="http://schemas.openxmlformats.org/officeDocument/2006/relationships/externalLink" Target="externalLinks/externalLink79.xml"/><Relationship Id="rId169" Type="http://schemas.openxmlformats.org/officeDocument/2006/relationships/externalLink" Target="externalLinks/externalLink84.xml"/><Relationship Id="rId185" Type="http://schemas.openxmlformats.org/officeDocument/2006/relationships/externalLink" Target="externalLinks/externalLink100.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95.xml"/><Relationship Id="rId210" Type="http://schemas.openxmlformats.org/officeDocument/2006/relationships/externalLink" Target="externalLinks/externalLink125.xml"/><Relationship Id="rId215" Type="http://schemas.openxmlformats.org/officeDocument/2006/relationships/externalLink" Target="externalLinks/externalLink130.xml"/><Relationship Id="rId236" Type="http://schemas.openxmlformats.org/officeDocument/2006/relationships/externalLink" Target="externalLinks/externalLink151.xml"/><Relationship Id="rId26" Type="http://schemas.openxmlformats.org/officeDocument/2006/relationships/worksheet" Target="worksheets/sheet26.xml"/><Relationship Id="rId231" Type="http://schemas.openxmlformats.org/officeDocument/2006/relationships/externalLink" Target="externalLinks/externalLink14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externalLink" Target="externalLinks/externalLink4.xml"/><Relationship Id="rId112" Type="http://schemas.openxmlformats.org/officeDocument/2006/relationships/externalLink" Target="externalLinks/externalLink27.xml"/><Relationship Id="rId133" Type="http://schemas.openxmlformats.org/officeDocument/2006/relationships/externalLink" Target="externalLinks/externalLink48.xml"/><Relationship Id="rId154" Type="http://schemas.openxmlformats.org/officeDocument/2006/relationships/externalLink" Target="externalLinks/externalLink69.xml"/><Relationship Id="rId175" Type="http://schemas.openxmlformats.org/officeDocument/2006/relationships/externalLink" Target="externalLinks/externalLink90.xml"/><Relationship Id="rId196" Type="http://schemas.openxmlformats.org/officeDocument/2006/relationships/externalLink" Target="externalLinks/externalLink111.xml"/><Relationship Id="rId200" Type="http://schemas.openxmlformats.org/officeDocument/2006/relationships/externalLink" Target="externalLinks/externalLink115.xml"/><Relationship Id="rId16" Type="http://schemas.openxmlformats.org/officeDocument/2006/relationships/worksheet" Target="worksheets/sheet16.xml"/><Relationship Id="rId221" Type="http://schemas.openxmlformats.org/officeDocument/2006/relationships/externalLink" Target="externalLinks/externalLink136.xml"/><Relationship Id="rId242" Type="http://schemas.openxmlformats.org/officeDocument/2006/relationships/externalLink" Target="externalLinks/externalLink157.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externalLink" Target="externalLinks/externalLink17.xml"/><Relationship Id="rId123" Type="http://schemas.openxmlformats.org/officeDocument/2006/relationships/externalLink" Target="externalLinks/externalLink38.xml"/><Relationship Id="rId144" Type="http://schemas.openxmlformats.org/officeDocument/2006/relationships/externalLink" Target="externalLinks/externalLink59.xml"/><Relationship Id="rId90" Type="http://schemas.openxmlformats.org/officeDocument/2006/relationships/externalLink" Target="externalLinks/externalLink5.xml"/><Relationship Id="rId165" Type="http://schemas.openxmlformats.org/officeDocument/2006/relationships/externalLink" Target="externalLinks/externalLink80.xml"/><Relationship Id="rId186" Type="http://schemas.openxmlformats.org/officeDocument/2006/relationships/externalLink" Target="externalLinks/externalLink101.xml"/><Relationship Id="rId211" Type="http://schemas.openxmlformats.org/officeDocument/2006/relationships/externalLink" Target="externalLinks/externalLink126.xml"/><Relationship Id="rId232" Type="http://schemas.openxmlformats.org/officeDocument/2006/relationships/externalLink" Target="externalLinks/externalLink147.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externalLink" Target="externalLinks/externalLink28.xml"/><Relationship Id="rId134" Type="http://schemas.openxmlformats.org/officeDocument/2006/relationships/externalLink" Target="externalLinks/externalLink49.xml"/><Relationship Id="rId80" Type="http://schemas.openxmlformats.org/officeDocument/2006/relationships/worksheet" Target="worksheets/sheet80.xml"/><Relationship Id="rId155" Type="http://schemas.openxmlformats.org/officeDocument/2006/relationships/externalLink" Target="externalLinks/externalLink70.xml"/><Relationship Id="rId176" Type="http://schemas.openxmlformats.org/officeDocument/2006/relationships/externalLink" Target="externalLinks/externalLink91.xml"/><Relationship Id="rId197" Type="http://schemas.openxmlformats.org/officeDocument/2006/relationships/externalLink" Target="externalLinks/externalLink112.xml"/><Relationship Id="rId201" Type="http://schemas.openxmlformats.org/officeDocument/2006/relationships/externalLink" Target="externalLinks/externalLink116.xml"/><Relationship Id="rId222" Type="http://schemas.openxmlformats.org/officeDocument/2006/relationships/externalLink" Target="externalLinks/externalLink137.xml"/><Relationship Id="rId243" Type="http://schemas.openxmlformats.org/officeDocument/2006/relationships/theme" Target="theme/theme1.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xdr:from>
      <xdr:col>1</xdr:col>
      <xdr:colOff>2867025</xdr:colOff>
      <xdr:row>145</xdr:row>
      <xdr:rowOff>38100</xdr:rowOff>
    </xdr:from>
    <xdr:to>
      <xdr:col>1</xdr:col>
      <xdr:colOff>3305175</xdr:colOff>
      <xdr:row>146</xdr:row>
      <xdr:rowOff>0</xdr:rowOff>
    </xdr:to>
    <xdr:sp macro="" textlink="" fLocksText="0">
      <xdr:nvSpPr>
        <xdr:cNvPr id="6804" name="Rectangle 9"/>
        <xdr:cNvSpPr>
          <a:spLocks noChangeArrowheads="1"/>
        </xdr:cNvSpPr>
      </xdr:nvSpPr>
      <xdr:spPr bwMode="auto">
        <a:xfrm>
          <a:off x="3095625" y="295465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147</xdr:row>
      <xdr:rowOff>47625</xdr:rowOff>
    </xdr:from>
    <xdr:to>
      <xdr:col>1</xdr:col>
      <xdr:colOff>3810000</xdr:colOff>
      <xdr:row>148</xdr:row>
      <xdr:rowOff>9525</xdr:rowOff>
    </xdr:to>
    <xdr:sp macro="" textlink="" fLocksText="0">
      <xdr:nvSpPr>
        <xdr:cNvPr id="6805" name="Rectangle 10"/>
        <xdr:cNvSpPr>
          <a:spLocks noChangeArrowheads="1"/>
        </xdr:cNvSpPr>
      </xdr:nvSpPr>
      <xdr:spPr bwMode="auto">
        <a:xfrm>
          <a:off x="3609975" y="29946600"/>
          <a:ext cx="428625" cy="161925"/>
        </a:xfrm>
        <a:prstGeom prst="rect">
          <a:avLst/>
        </a:prstGeom>
        <a:noFill/>
        <a:ln w="9525">
          <a:solidFill>
            <a:srgbClr val="000000"/>
          </a:solidFill>
          <a:miter lim="800000"/>
          <a:headEnd/>
          <a:tailEnd/>
        </a:ln>
      </xdr:spPr>
    </xdr:sp>
    <xdr:clientData fLocksWithSheet="0"/>
  </xdr:twoCellAnchor>
  <xdr:twoCellAnchor>
    <xdr:from>
      <xdr:col>1</xdr:col>
      <xdr:colOff>2867025</xdr:colOff>
      <xdr:row>144</xdr:row>
      <xdr:rowOff>38100</xdr:rowOff>
    </xdr:from>
    <xdr:to>
      <xdr:col>1</xdr:col>
      <xdr:colOff>3305175</xdr:colOff>
      <xdr:row>145</xdr:row>
      <xdr:rowOff>0</xdr:rowOff>
    </xdr:to>
    <xdr:sp macro="" textlink="" fLocksText="0">
      <xdr:nvSpPr>
        <xdr:cNvPr id="4" name="Rectangle 9"/>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146</xdr:row>
      <xdr:rowOff>47625</xdr:rowOff>
    </xdr:from>
    <xdr:to>
      <xdr:col>1</xdr:col>
      <xdr:colOff>3810000</xdr:colOff>
      <xdr:row>147</xdr:row>
      <xdr:rowOff>9525</xdr:rowOff>
    </xdr:to>
    <xdr:sp macro="" textlink="" fLocksText="0">
      <xdr:nvSpPr>
        <xdr:cNvPr id="5" name="Rectangle 10"/>
        <xdr:cNvSpPr>
          <a:spLocks noChangeArrowheads="1"/>
        </xdr:cNvSpPr>
      </xdr:nvSpPr>
      <xdr:spPr bwMode="auto">
        <a:xfrm>
          <a:off x="3609975" y="29756100"/>
          <a:ext cx="428625" cy="161925"/>
        </a:xfrm>
        <a:prstGeom prst="rect">
          <a:avLst/>
        </a:prstGeom>
        <a:noFill/>
        <a:ln w="9525">
          <a:solidFill>
            <a:srgbClr val="000000"/>
          </a:solidFill>
          <a:miter lim="800000"/>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xdr:col>
      <xdr:colOff>31269</xdr:colOff>
      <xdr:row>48</xdr:row>
      <xdr:rowOff>127961</xdr:rowOff>
    </xdr:from>
    <xdr:to>
      <xdr:col>6</xdr:col>
      <xdr:colOff>952018</xdr:colOff>
      <xdr:row>55</xdr:row>
      <xdr:rowOff>115454</xdr:rowOff>
    </xdr:to>
    <xdr:sp macro="" textlink="">
      <xdr:nvSpPr>
        <xdr:cNvPr id="2" name="Text Box 2"/>
        <xdr:cNvSpPr txBox="1">
          <a:spLocks noChangeArrowheads="1"/>
        </xdr:cNvSpPr>
      </xdr:nvSpPr>
      <xdr:spPr bwMode="auto">
        <a:xfrm>
          <a:off x="454602" y="9364325"/>
          <a:ext cx="8175143" cy="1334462"/>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en-US" sz="1200" b="0" i="0" u="none" strike="noStrike" baseline="0">
              <a:solidFill>
                <a:srgbClr val="000000"/>
              </a:solidFill>
              <a:latin typeface="Arial"/>
              <a:cs typeface="Arial"/>
            </a:rPr>
            <a:t>(C) D.CK Management Corp. ("DCK"), a corporation organized and existing under the laws of the State of New York. It owns real property in the City of New York. DCK is a wholly owned subsidiary of CECONY. Its principal place of business is 4 Irving Place, New York, N.Y. 10003.</a:t>
          </a:r>
        </a:p>
        <a:p>
          <a:pPr algn="l" rtl="0">
            <a:defRPr sz="1000"/>
          </a:pPr>
          <a:endParaRPr lang="en-US" sz="1200" b="0" i="0" u="none" strike="noStrike" baseline="0">
            <a:solidFill>
              <a:srgbClr val="000000"/>
            </a:solidFill>
            <a:latin typeface="Arial"/>
            <a:cs typeface="Arial"/>
          </a:endParaRPr>
        </a:p>
        <a:p>
          <a:pPr algn="l" rtl="0">
            <a:defRPr sz="1000"/>
          </a:pPr>
          <a:r>
            <a:rPr lang="en-US" sz="1200" b="0" i="0" u="none" strike="noStrike" baseline="0">
              <a:solidFill>
                <a:srgbClr val="000000"/>
              </a:solidFill>
              <a:latin typeface="Arial"/>
              <a:cs typeface="Arial"/>
            </a:rPr>
            <a:t>(D) Steam House Leasing LLC ("SHL"), a Delaware limited liability company, which leases a steam generating plant that produces steam for CECONY's steam distribution business. SHL is a wholly owned subsidiary of CECONY. Its principal place of business is 4 Irving Place, New York, N.Y. 10003</a:t>
          </a:r>
        </a:p>
      </xdr:txBody>
    </xdr:sp>
    <xdr:clientData/>
  </xdr:twoCellAnchor>
  <xdr:twoCellAnchor>
    <xdr:from>
      <xdr:col>1</xdr:col>
      <xdr:colOff>79374</xdr:colOff>
      <xdr:row>36</xdr:row>
      <xdr:rowOff>1</xdr:rowOff>
    </xdr:from>
    <xdr:to>
      <xdr:col>6</xdr:col>
      <xdr:colOff>1000124</xdr:colOff>
      <xdr:row>48</xdr:row>
      <xdr:rowOff>9622</xdr:rowOff>
    </xdr:to>
    <xdr:sp macro="" textlink="">
      <xdr:nvSpPr>
        <xdr:cNvPr id="3" name="Text Box 1"/>
        <xdr:cNvSpPr txBox="1">
          <a:spLocks noChangeArrowheads="1"/>
        </xdr:cNvSpPr>
      </xdr:nvSpPr>
      <xdr:spPr bwMode="auto">
        <a:xfrm>
          <a:off x="502707" y="6927274"/>
          <a:ext cx="8175144" cy="2318712"/>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en-US" sz="1200" b="0" i="0" u="none" strike="noStrike" baseline="0">
              <a:solidFill>
                <a:srgbClr val="000000"/>
              </a:solidFill>
              <a:latin typeface="Arial"/>
              <a:cs typeface="Arial"/>
            </a:rPr>
            <a:t>(A) On April 9, 1975 the Company, Long Island Lighting Company (LILCO) and Brooklyn Union Gas Company (BUG now merged and known as Keyspan Energy) each acquired 23-1/3% of the Common Stock of Honeoye Storage Corporation for the controlling interest.  On July 1, 1980 the Company and BUG purchased 445 additional shares, with PSC approval, raising their controlling interests to 25.56% each.  On June 13, 1986, 1,300 additional shares of the Honeoye common stock were offered to the utility stockholders (i.e., CECONY, Brooklyn Union Gas and LILCO) at a price of $115 per share.  CECONY accepted the offer and, during the month of June, purchased 650 of the additional 1,300 shares, thereby increasing its interest in Honeoye to 28.81%.</a:t>
          </a:r>
        </a:p>
        <a:p>
          <a:pPr algn="l" rtl="0">
            <a:defRPr sz="1000"/>
          </a:pPr>
          <a:endParaRPr lang="en-US" sz="1200" b="0" i="0" u="none" strike="noStrike" baseline="0">
            <a:solidFill>
              <a:srgbClr val="000000"/>
            </a:solidFill>
            <a:latin typeface="Arial"/>
            <a:cs typeface="Arial"/>
          </a:endParaRPr>
        </a:p>
        <a:p>
          <a:pPr algn="l" rtl="0">
            <a:defRPr sz="1000"/>
          </a:pPr>
          <a:r>
            <a:rPr lang="en-US" sz="1200" b="0" i="0" u="none" strike="noStrike" baseline="0">
              <a:solidFill>
                <a:srgbClr val="000000"/>
              </a:solidFill>
              <a:latin typeface="Arial"/>
              <a:cs typeface="Arial"/>
            </a:rPr>
            <a:t>(B) David's Island Development Corp. ("DIDCO"), a corporation organized and existing under the laws of the State of New York. DIDCO was formed in order to purchase properties in Dutchess County and Columbia County, for the construction of new electric generating facilities. CECONY determined that these sites were no longer needed, and is in the process of disposing of the remaining property. DIDCO is a wholly owned subsidiary of CECONY. Its principal place of business is 4 Irving Place, New York, N.Y. 10003</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923925</xdr:colOff>
          <xdr:row>20</xdr:row>
          <xdr:rowOff>95250</xdr:rowOff>
        </xdr:from>
        <xdr:to>
          <xdr:col>2</xdr:col>
          <xdr:colOff>1419225</xdr:colOff>
          <xdr:row>20</xdr:row>
          <xdr:rowOff>95250</xdr:rowOff>
        </xdr:to>
        <xdr:sp macro="" textlink="">
          <xdr:nvSpPr>
            <xdr:cNvPr id="46132" name="Button 52" hidden="1">
              <a:extLst>
                <a:ext uri="{63B3BB69-23CF-44E3-9099-C40C66FF867C}">
                  <a14:compatExt spid="_x0000_s461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274 - 27</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1009650</xdr:colOff>
          <xdr:row>21</xdr:row>
          <xdr:rowOff>38100</xdr:rowOff>
        </xdr:from>
        <xdr:to>
          <xdr:col>2</xdr:col>
          <xdr:colOff>1581150</xdr:colOff>
          <xdr:row>21</xdr:row>
          <xdr:rowOff>38100</xdr:rowOff>
        </xdr:to>
        <xdr:sp macro="" textlink="">
          <xdr:nvSpPr>
            <xdr:cNvPr id="47157" name="Button 53" hidden="1">
              <a:extLst>
                <a:ext uri="{63B3BB69-23CF-44E3-9099-C40C66FF867C}">
                  <a14:compatExt spid="_x0000_s471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276 - 27</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38100</xdr:colOff>
          <xdr:row>64</xdr:row>
          <xdr:rowOff>0</xdr:rowOff>
        </xdr:from>
        <xdr:to>
          <xdr:col>4</xdr:col>
          <xdr:colOff>647700</xdr:colOff>
          <xdr:row>64</xdr:row>
          <xdr:rowOff>0</xdr:rowOff>
        </xdr:to>
        <xdr:sp macro="" textlink="">
          <xdr:nvSpPr>
            <xdr:cNvPr id="48182" name="Button 54" hidden="1">
              <a:extLst>
                <a:ext uri="{63B3BB69-23CF-44E3-9099-C40C66FF867C}">
                  <a14:compatExt spid="_x0000_s481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xdr:colOff>
          <xdr:row>64</xdr:row>
          <xdr:rowOff>0</xdr:rowOff>
        </xdr:from>
        <xdr:to>
          <xdr:col>4</xdr:col>
          <xdr:colOff>647700</xdr:colOff>
          <xdr:row>64</xdr:row>
          <xdr:rowOff>0</xdr:rowOff>
        </xdr:to>
        <xdr:sp macro="" textlink="">
          <xdr:nvSpPr>
            <xdr:cNvPr id="48183" name="Button 55" hidden="1">
              <a:extLst>
                <a:ext uri="{63B3BB69-23CF-44E3-9099-C40C66FF867C}">
                  <a14:compatExt spid="_x0000_s481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63</xdr:row>
          <xdr:rowOff>0</xdr:rowOff>
        </xdr:from>
        <xdr:to>
          <xdr:col>5</xdr:col>
          <xdr:colOff>428625</xdr:colOff>
          <xdr:row>63</xdr:row>
          <xdr:rowOff>0</xdr:rowOff>
        </xdr:to>
        <xdr:sp macro="" textlink="">
          <xdr:nvSpPr>
            <xdr:cNvPr id="55357" name="Button 61" hidden="1">
              <a:extLst>
                <a:ext uri="{63B3BB69-23CF-44E3-9099-C40C66FF867C}">
                  <a14:compatExt spid="_x0000_s553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63</xdr:row>
          <xdr:rowOff>0</xdr:rowOff>
        </xdr:from>
        <xdr:to>
          <xdr:col>5</xdr:col>
          <xdr:colOff>428625</xdr:colOff>
          <xdr:row>63</xdr:row>
          <xdr:rowOff>0</xdr:rowOff>
        </xdr:to>
        <xdr:sp macro="" textlink="">
          <xdr:nvSpPr>
            <xdr:cNvPr id="55358" name="Button 62" hidden="1">
              <a:extLst>
                <a:ext uri="{63B3BB69-23CF-44E3-9099-C40C66FF867C}">
                  <a14:compatExt spid="_x0000_s553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2</xdr:col>
      <xdr:colOff>695325</xdr:colOff>
      <xdr:row>23</xdr:row>
      <xdr:rowOff>38100</xdr:rowOff>
    </xdr:from>
    <xdr:to>
      <xdr:col>2</xdr:col>
      <xdr:colOff>781050</xdr:colOff>
      <xdr:row>24</xdr:row>
      <xdr:rowOff>85725</xdr:rowOff>
    </xdr:to>
    <xdr:sp macro="" textlink="">
      <xdr:nvSpPr>
        <xdr:cNvPr id="2" name="Text Box 1"/>
        <xdr:cNvSpPr txBox="1">
          <a:spLocks noChangeArrowheads="1"/>
        </xdr:cNvSpPr>
      </xdr:nvSpPr>
      <xdr:spPr bwMode="auto">
        <a:xfrm>
          <a:off x="2438400" y="4457700"/>
          <a:ext cx="85725" cy="238125"/>
        </a:xfrm>
        <a:prstGeom prst="rect">
          <a:avLst/>
        </a:prstGeom>
        <a:noFill/>
        <a:ln w="9525">
          <a:no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409575</xdr:colOff>
          <xdr:row>66</xdr:row>
          <xdr:rowOff>0</xdr:rowOff>
        </xdr:from>
        <xdr:to>
          <xdr:col>4</xdr:col>
          <xdr:colOff>1562100</xdr:colOff>
          <xdr:row>66</xdr:row>
          <xdr:rowOff>0</xdr:rowOff>
        </xdr:to>
        <xdr:sp macro="" textlink="">
          <xdr:nvSpPr>
            <xdr:cNvPr id="75857" name="Button 81" hidden="1">
              <a:extLst>
                <a:ext uri="{63B3BB69-23CF-44E3-9099-C40C66FF867C}">
                  <a14:compatExt spid="_x0000_s758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45</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eteams/Documents%20and%20Settings/okunt/Local%20Settings/Temporary%20Internet%20Files/OLK12/Village/Village2007/Village%20Total%20200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ADMIN\AMOR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ceteams/General%20Accounting/Electric%20and%20Gas%20Used%20for%20Company%20Purposes/Electric_Used_%20Data_Base%20(revised).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M02004rv\datadirs\ERM\Energy%20Risk%20Report\2005%20Energy%20Risk%20Reports\(08)%20Aug%2005\New_Trade_Report_83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m02017r2\DATADIRS\Documents%20and%20Settings\riccoj\Local%20Settings\Temporary%20Internet%20Files\OLK94\August%20Report.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m02017r2\DATADIRS\2002%20Budget\Financial%20Results%20January%2002.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M02004rv\datadirs\RiskManagement\2002-2003%20Season\Trade%20Report%202002.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Gasnt1\datadirs\RiskManagement\2001-2002%20Season\Trade%20Report%202001.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M02004rv\datadirs\ERM\Energy%20Credit%20Report\November%202002\Trade%20Report%20200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http://ceteams/SiteDirectory/General%20Accounting/Reports_Analysis/10Q/Cash%20Flows/2009/2009Q1/CashFlow%20Input%20_2009Q1.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http://ceteams/SiteDirectory/Documents%20and%20Settings/glucksmanm/Local%20Settings/Temporary%20Internet%20Files/OLK3/Budget2002.v6.Final.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http://ceteams/Documents%20and%20Settings/choj/Local%20Settings/Temporary%20Internet%20Files/Content.Outlook/1JXRXDNS/PSCFERC%20200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ceteams/General%20Accounting/Reports_Analysis/PSC/PSC%202006/Final%20to%20PSC/2006%20PSC%20Forms%20Final%20to%20PSC_101%20to%20450.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O:\2006%20BUDGET\Central%20Operations\CAPITAL\PROJECT%20DATA%20FILES\CAPITAL_2005_SSO.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V:\CAPITAL\PROJECT%20DATA%20FILES\2006\CAPITAL_2006_SSO.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http://ceteams/Electric%20Rate%20Case/2008%20Filing/Revised%205%20Year%202-17-07.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ceteams/Capital%20Budgets/Capital/Electric%20Filing%202008%20-%203-7-07/Inputs%203-22-07.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ceteams/SiteDirectory/Financial%20Reporting/2006/2006_02/Accounting/2004/Jul%2004/Energy%20Services%20Report.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ceteams/Users/Cedronej/AppData/Local/Microsoft/Windows/Temporary%20Internet%20Files/Content.Outlook/1T0S8MB4/FERC%20Labor%20Report%20-%20GL%20-%202013-12%20revised%20for%20GA%20FINAL%20(2).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http://ceteams/SiteDirectory/General%20Accounting/ConsolidationGroup/JournalEntries/Top%20Sided%20Consolidating/2008/JE_200812.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http://ceteams/General%20Accounting/ConsolidationGroup/JournalEntries/Top%20Sided%20Consolidating/2008/JE_20081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ceintranet/General%20Accounting/ConsolidationGroup/JournalEntries/Top%20Sided%20Consolidating/2008/JE_200812.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ceteams/Documents%20and%20Settings/myersj/Local%20Settings/Temporary%20Internet%20Files/OLK64/NUON%20Flash%20Annual%20plus%20Charts%2002%20Aug%20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6/Final%20to%20PSC/2006%20PSC%20Forms%20Final%20to%20PSC_101%20to%20450.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http://ceteams/TMP/TMP/TEMP/CAPITAL%20BUDGET%202001/5%20YEAR%20DETAIL.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ceteams/TARIFF/Gas%20Accounting/Work%20Folders/ACCRUALS-O&amp;F/JAN08ACCBADJ.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ceteams/SiteDirectory/Acctg&amp;Finance/Monthly%20statements/Dean/Close%20Items/2003/CEE%20Budget%20Variance%20For%202003.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P:\ConEd%20Solutions%20Financial%20Info\2004_ces\02_04\Electric%20and%20Gas%20Unbilled%20Feb%2004.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http://ceteams/SiteDirectory/USER/NVISION/INSTANCE/INCOME.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P:\ConEd%20Solutions%20Financial%20Info\2004_ces\10_04\ES%20Reports.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E:\CEEMIExist\WMECO-FH-020829cChopped.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http://ceintranet/SiteDirectory/CA/GA/P1/ProjectOne%20Converted%20Journal%20Entries/PROJECT%20ONE%20JE%20CONVERSION%20FILES/ORACLE_JE_CONVERTER_CECONY_Mock%205A.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ceteams/Documents%20and%20Settings/jaikaranr/Local%20Settings/Temporary%20Internet%20Files/Content.Outlook/FCNZFPE7/CECONY%20PLANT%20ACCOUNTING%20REPORTING%20FUNCTIONS.xlsx"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http://ceteams/Users/NGUYEND/Desktop/ORU_GA_JELOG_2010_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yiml/Application%20Data/Microsoft/Excel/2006%20PSC%20Forms%20Final%20to%20PSC_101%20to%20450%20(version%202).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http://ceteams/Documents%20and%20Settings/ALEXISM/Local%20Settings/Temporary%20Internet%20Files/OLK71/ORUNetSalvageWorkup1998-2002%20formulas2000adj.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General%20Accounting/2002%20PSC%20Annual%20Report/PSCCONED.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2002%20PSC%20Annual%20Report/PSCCONED.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http://ceteams/Documents%20and%20Settings/chena/Local%20Settings/Temporary%20Internet%20Files/OLKB/0106%20MTM%20Summary-CEE.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M:\CEE\ExecutiveReports\Exec_detail_report\P&amp;LHistory.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http://ceteams/Documents%20and%20Settings/myersj/Local%20Settings/Temporary%20Internet%20Files/OLK64/EZH%20NUON%20Flash%20plus%20Charts%2007%20Aug%2002.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http://ceteams/Acctg&amp;Finance/FAS133/2002/08-Aug2002/MTM%20All%20Data%20AugAJC%202002.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http://ceteams/General%20Accounting/DEREK(TEMP)%20TO%20FIX/DEREK/PSC/2008%20PSC%20Electric%20Page%20101%20to%20450.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http://ceteams/GASRATES/ratecase03/Reconciliations/Low%20Income/Reconciliation%20of%20Low%20Income%20Program.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http://ceintranet/TAX/4000%20-%20Property%20Tax%20and%20Depreciation/4675%20-%20Book%20Depreciation/Depreciation/AnnualProductionSummary/Noon20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yiml/Application%20Data/Microsoft/Excel/2006%20PSC%20Forms%20Final%20to%20PSC_101%20to%20450%20(version%202).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m02017r2\DATADIRS\General%20Accounting\Closing\SALESVOL.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http://ceteams/GASRATES/Lin/2006/Gas%20Bills/Gas%20Bills%20(NYMEX%2020060125).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http://ceteams/SiteDirectory/Financial%20Reporting/2006/2006_02/Accounting/2004/Sep%2004/Energy%20Services%20Report.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ceteams/General%20Accounting/Reports_Analysis/Journal%20Entries/Recurring/2009/07.09/Gas/51208%20RD_200907.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http://ceteams/Documents%20and%20Settings/scagliusip/Local%20Settings/Temporary%20Internet%20Files/OLK24/FercConedFORMS1.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http://ceteams/EZH%20and%20NUON/NUON%20Flash%20Annual%20plus%20Charts%2009%20Aug%2002.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http://ceteams/Documents%20and%20Settings/chena/Local%20Settings/Temporary%20Internet%20Files/OLKB/Energy%20Risk%20Report_Mar-JDRAFT.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http://ceteams/TARIFF/Documentation%20-%20Jobs/TSC%20rate%20filed%20with%20the%20NYISO/worksheets/TSC%20Rate%202010.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http://ceteams/Documents%20and%20Settings/jaikaranr/Local%20Settings/Temporary%20Internet%20Files/OLKE/Request%20Form%20for%20New%20Account%20Numbers%20CECONY.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http://ceteams/Documents%20and%20Settings/GlucksmanM/Local%20Settings/Temporary%20Internet%20Files/OLK145/Risk%20Report%2001.31.20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ceteams/General%20Accounting/Reports_Analysis/PSC/PSC%202007/Annual%20Filing/2007%20PSC%20Filing%20Final/2007%20PSC%20FERC_Page%20101%20to%20450%20revision.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M02004rv\datadirs\Energy%20Risk%20Report\2005%20Energy%20Risk%20Reports\(3)%20Mar%2005\New_Trade_Report.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http://ceteams/ConEd%20Solutions%20Financial%20Info/2000_ces/PWC_123100_Audit/2000%20Minimum%20Lease%20Payments.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http://ceteams/Documents%20and%20Settings/rosadogi/Local%20Settings/Temporary%20Internet%20Files/Content.Outlook/ODE5A79Z/fercform.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http://ceteams/sites/CA/GA/RA/RI/FERC%20Reporting/2015/Annual%202015%20FERC/Financials/FERC%202015%20Q4%20Cash%20Flows%20pages%20%20120-121%20CECONY.xlsx"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http://www3.dps.ny.gov/Users/a288wk/Desktop/Copy%20of%20fercform.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http://ceteams/Users/LAUKE/AppData/Local/Microsoft/Windows/Temporary%20Internet%20Files/Content.Outlook/Y8AURWC3/Copy%20of%202015_262AC_262D%20Final.xlsx"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http://www3.dps.ny.gov/Users/a288wk/Documents/USOA%20Format%20assesment/PSC%20fercform%20with%20revisions%20based%20on%20FERC%20form%201%20changes%209-26-13.xlsx"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http://ceteams/Users/SommerkampJ/AppData/Local/Microsoft/Windows/Temporary%20Internet%20Files/Content.Outlook/BKZDOLY1/FERC%20FORM%20NO%20%201-KL%202015%20Expend%20Sub.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7/Annual%20Filing/2007%20PSC%20Filing%20Final/2007%20PSC%20FERC_Page%20101%20to%20450%20revis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ceteams/General%20Accounting/Reports_Analysis/PSC/PSC%202007/Annual%20Filing/2007%20PSC%20Filing%20Final/2007%20PSC%20FERC_Page%20101%20to%20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7/Annual%20Filing/2007%20PSC%20Filing%20Final/2007%20PSC%20FERC_Page%20101%20to%2045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ceteams/SiteDirectory/General%20Accounting/Reports_Analysis/FERC/2008/Annual%20Report/FERC%20CONED%20Form%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ceteams/Documents%20and%20Settings/feldschneiderje/Local%20Settings/Temporary%20Internet%20Files/OLK345/EXHIBIT%20G-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ceteams/Documents%20and%20Settings/montalbanoj/Local%20Settings/Temporary%20Internet%20Files/Content.Outlook/ZOYZ87T1/fercform%2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ceteams/General%20Accounting/Reports_Analysis/FERC/2008/Annual%20Report/FERC%20CONED%20Form%20-200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ceintranet/General%20Accounting/Reports_Analysis/FERC/2008/Annual%20Report/FERC%20CONED%20Form%20-20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General%20Accounting/Elliott-Barnes/FERC%20Quarterly%20Reporting/2nd%20Quarter%20'04/FERC%20Quarterly%20Mo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Elliott-Barnes/FERC%20Quarterly%20Reporting/2nd%20Quarter%20'04/FERC%20Quarterly%20Mod.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scagliusip/Local%20Settings/Temporary%20Internet%20Files/OLK24/FercConedFORMS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scagliusip/Local%20Settings/Temporary%20Internet%20Files/OLK24/FercConedFORMS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General%20Accounting/2002%20PSC%20Annual%20Report/CONED.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2002%20PSC%20Annual%20Report/CONE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scagliusip/Local%20Settings/Temporary%20Internet%20Files/OLK24/NypscForm182/CON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ceteams/SCT/SCT05/Scttotal%2020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scagliusip/Local%20Settings/Temporary%20Internet%20Files/OLK24/NypscForm182/CONED.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barettaa/Local%20Settings/Temporary%20Internet%20Files/OLK7/CONED%20FERC%20Form%20-2007.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barettaa/Local%20Settings/Temporary%20Internet%20Files/OLK7/CONED%20FERC%20Form%20-20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yiml/Local%20Settings/Temporary%20Internet%20Files/OLK12/FERC%20CONED%20Form%20-200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yiml/Local%20Settings/Temporary%20Internet%20Files/OLK12/FERC%20CONED%20Form%20-200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2008%20PSC%20FERC%20Page%20101%20to%20450%20version%2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2008%20PSC%20FERC%20Page%20101%20to%20450%20version%20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ceteams/sites/CA/GA/RA/RI/PSC%20Reporting/2014/Annual%202014%20PSC/2014%20PSC%20Annual%20Filing%20Electric.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ceteams/SiteDirectory/CA/GA/RA/RI/PSC%20Reporting/2008/Annual/vilardif/Local%20Settings/Temporary%20Internet%20Files/OLK4F/Psc2003_UNDER%20CONSTR.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vilardif/Local%20Settings/Temporary%20Internet%20Files/OLK4F/Psc2003_UNDER%20CONST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ceteams/Commodity%20and%20Derivative%20Accounting/GAS%20ACCOUNTING/2009/ACCRUALS-2/JANUARY.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ceteams/Documents%20and%20Settings/flishenbaumy/Local%20Settings/Temporary%20Internet%20Files/OLK1BA/MAG%2048%20-%202005%20Actual%20EGS%20w_labor.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ceteams/Documents%20and%20Settings/vilardif/Local%20Settings/Temporary%20Internet%20Files/OLK4F/Psc2003_UNDER%20CONSTR.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ceteams/SiteDirectory/CA/GA/RA/RI/FERC%20Reporting/2010/4th%20Quarter/2010%204Q%20FERC%20Cash%20Flow_revised.xlsx?NoRedirect=true"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ceteams/SiteDirectory/General%20Accounting/ConsolidationGroup/JournalEntries/CEIH%20Entries/2008/January/X3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ceteams/Account%20Reconciliation%20Management/Accounts%20Reconciliation%20by%20Departments/Spreadsheet%20Optimization%20Inventory/GA%20Spreadsheet%20Optimization%20Inventory.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ceteams/SiteDirectory/Documents%20and%20Settings/yiml/Local%20Settings/Temporary%20Internet%20Files/OLK12/Retained%20Earning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ceteams/General%20Accounting/Reports_Analysis/Journal%20Entries/Reconciliations/H2240100.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I:\General%20Accounting\O&amp;F_Forms\Revisions\2008\p19_Interest_Charge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ceteams/General%20Accounting/O&amp;F_Forms/Revisions/2008/p19_Interest_Charges.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ceteams/My%20Files/RiskMgt/Pos_Rpt_0130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ceteams/General%20Accounting/2003%20PSC%20ANNUAL%20REPORT/PSCCONE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ceteams/TARIFF/Fuel%20Oil%20Group/PSC%202003/2003%20gallon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ceteams/Commodity%20and%20Derivative%20Accounting/GAS%20ACCOUNTING/2010/JOURNAL%20ENTRIES/50813,50814,50815,50816,50817,50818,50819,50820_Gas_8.10.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J:\Risk%20Control%20Files\ZAINET%20Worksheets\SpreadTrack\OpnClsSSs.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M02009fi\datadirs\Documents%20and%20Settings\rosadogi\My%20Documents\Mastering%20Financial%20Modelling%202nd%20Edition\CECONY%20Data%20Analysis%20File_Version_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ceteams/SiteDirectory/Financial%20Reporting/2006/2006_02/Accounting/2004/Sep%2004/Energy%20Services%20Report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ceteams/Commodity%20and%20Derivative%20Accounting/GAS%20ACCOUNTING/GAS%20Accounting%20Prior2009/Work%20Folders/ACCRUALS-O&amp;F/ACCRUALS%2008/DEC08ACCBADJ.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ceteams/Documents%20and%20Settings/allenchris/Local%20Settings/Temporary%20Internet%20Files/OLK4/Newington%20Delayed%20Draw%20Model%20-%20Final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ceintranet/Documents%20and%20Settings/YangJ/Local%20Settings/Temporary%20Internet%20Files/OLKE9/treasury%20yield%20since%2090.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ceintranet/Treasury/CORPORATE%20FINANCE%202005/Interest%20Rate%20Tracking/Raw%20Data/Treasury%20and%20A1%20Utility%20Index.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M:\CEE\ExecutiveReports\Exec_detail_report\Pos_Rpt_1210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eteams/PSC%202005/2005%20PSC%20supplemental%20schedule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vansv9\datadirs\ZAdminSVCFinancial\BUDGET%202007\CAPITAL_2006_STO.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M02009fi\DATADIRS\Commodity%20and%20Derivative%20Accounting\Gas%20Hedging\2008\November%202008\Files%20for%20Rec\Copy%20of%20New_Trade_Report%20Nov%2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ceintranet/SiteDirectory/CA/GA/P1/JE/Template/ORACLE_JE_CONVERTER_CECONY_PRODUCTION.xlsx?NoRedirect=true"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ceteams/SiteDirectory/Acctg&amp;Finance/Monthly%20statements/2002%20Budget/01-Jan/BoardBook/Jan%2002-CPC%20reports.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R:\1Jobs\Solar\NJ\Murray-Hill\MurrayHill-110413a.xlsm"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ceteams/SiteDirectory/General%20Accounting/General/10K/CECONY%20Balance%20Shee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http://ceteams/SiteDirectory/General%20Accounting/General/10K/CECONY%20Income%20Statemen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http://ceteams/GENERAL%20ACCOUNTS/Annual%20Report%201999/1999%20Financial%20Statements/1999%20Financial%20Statement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ceteams/GENERAL%20ACCOUNTS/Annual%20Report%201999/1999%20Financial%20Statements/Financial%20statement%20backup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ceteams/Documents%20and%20Settings/kahnm/Local%20Settings/Temporary%20Internet%20Files/Content.Outlook/69F56PY2/CEI%20Consolidated%20Statements%20-%20ORU%20Addition.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ceteams/Documents%20and%20Settings/choj/Local%20Settings/Temporary%20Internet%20Files/Content.Outlook/1JXRXDNS/PSC%20CONED%20FORM%20-%20200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ceteams/FRS/2007%2010-K/2007%20CEI%20FINANCIALS%20-%2010-K.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ceteams/valuatioN/S_Shared/Valuation/M&amp;E/M&amp;E/DUPONT/jackson%20Analysis.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ceteams/ConEd%20Solutions%20Financial%20Info/2000_ces/PWC_123100_Audit/FinancialStatements,%20Notes%20and%20Backup/FSNotesBackup.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Z:\My%20Documents\Accounting\2003\Sep%2003\ES%20Reports%200903.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ceteams/Risk%20Control%20Files/ZAINET%20Worksheets/Expiry_Dates.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M02009fi\datadirs\Documents%20and%20Settings\rosadogi\My%20Documents\Mastering%20Financial%20Modelling%202nd%20Edition\MFM2_08_Forecast_Trend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ceteams/Acctg&amp;Finance/FAS133/2003/12-Dec2003/Credit%20Reserve-Ded03.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P:\CPC%20Reports\2005\06_05\CES%20CPC%20Reports%2006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http://ceteams/Acctg&amp;Finance/FAS133/2003/06-Jun2003/Credit%20Reserve%20Detail-Jun03.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ceteams/Documents%20and%20Settings/kahnm/Local%20Settings/Temporary%20Internet%20Files/Content.Outlook/69F56PY2/June%202010%20CEI%20Consolidated%20Statements%20(3).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ceteams/Documents%20and%20Settings/scagliusip/Local%20Settings/Temporary%20Internet%20Files/OLK24/FercConedFORMS2.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http://ceteams/TAX/4000%20-%20Property%20Tax%20and%20Depreciation/4675%20-%20Book%20Depreciation/Depreciation/AnnualProductionSummary/Noon2002.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I:\General%20Accounting\Closing\Preliminary%20Income\2007\PrelimIncStmt.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http://ceteams/SiteDirectory/General%20Accounting/Reports_Analysis/10Q/Cash%20Flows/2009/2009Q2/CashFlow%20Input%20_2009Q2.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http://ceteams/PUBLIC/2006%20BUDGET/Customer%20Operations/CAPITAL/FLDOP2006.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ceteams/Property%20Tax%20and%20Depreciation/4675%20-%20Book%20Depreciation/Rate%20Cases/Electric%202007%20-%20CECONY/Removal%20Cost%20&amp;%20Salvage/RCSAL%20Estimate%202007-Rate%20Case.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ceteams/Documents%20and%20Settings/yiml/Local%20Settings/Temporary%20Internet%20Files/OLK12/PSCCONED%20Form%20-%202007%20Costello%20Revised.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ceteams/O&amp;R%20Accounting/General%20Accounting/GROUP/2009/Journal%20Entry%20Log/January%202009%20JE%20Log.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http://ceteams/Documents%20and%20Settings/linp/Local%20Settings/Temporary%20Internet%20Files/OLK6E/AEI%20Invoice-Capital%20Contribution%202.11.04.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ceteams/General%20Accounting/ConsolidationGroup/JournalEntries/Cash%20JE-M1/2008/Cash%202008_07.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http://ceteams/Documents%20and%20Settings/yiml/Local%20Settings/Temporary%20Internet%20Files/Content.Outlook/X738M09E/CEIStockIssued2009%20Jun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ceteams/General%20Accounting/Reports_Analysis/Gas/Gas%202009/JV/Gas%20Work%20Papers/C-FUEL%2020090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ceteams/General%20Accounting/Oracle%20Journal%20Entries/2012/07.July/M01_Cash_201207.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http://ceteams/Documents%20and%20Settings/jij/Local%20Settings/Temporary%20Internet%20Files/Content.Outlook/8Q0MLRUZ/CEIStockIssued2012%20September.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m02017r2\DATADIRS\General%20Accounting\Closing\Maintenance_Expense\Maintenance_expense.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ceteams/Journal%20Entries/LILO%20&amp;%20Sect%2042%202006%20JE%20Support/EZH%20FASB%2013%20Dec02%20V2.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ceteams/DOCUME~1/chuj/LOCALS~1/Temp/EZH%20Flash%20plus%20Charts%2012%20Aug%200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ax\Common\WINDOWS\TEMP\C.Lotus.Notes.Data\Hanscom%20AFB,Xenergy%20-%20TO1%20Annual%20Reconciliation%20(hannon%2002-29-00).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M02004rv\datadirs\New%20Gas%20MTM%20Report\New_Trade_Report.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M02004rw\MWSTORE\Price%20Reports\Forward%20Energy%20Price%20Reports\2002\Forward%20Energy%20Price%20Report%20%2003-01-02.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M02004rv\datadirs\ERM\Energy%20Risk%20Report\2006%20Energy%20Risk%20Reports\(10)%20October%2006\New_Trade_Report_1031.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http://ceteams/SiteDirectory/ConEd%20Solutions%20Financial%20Info/2001_ces/04_01/BoardPackage-Mar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ckland"/>
      <sheetName val="Orange"/>
      <sheetName val="Sullivan"/>
      <sheetName val="Summary"/>
      <sheetName val="PJCTax"/>
      <sheetName val="Bowline"/>
      <sheetName val="Checks"/>
      <sheetName val="SummaryJun"/>
      <sheetName val="Sheet1"/>
      <sheetName val="Sheet1 (2)"/>
      <sheetName val="Sheet1 (3)"/>
      <sheetName val="Sheet1 (4)"/>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tiac"/>
      <sheetName val="tca (3)"/>
      <sheetName val="wp asset and debt"/>
      <sheetName val="wp debt"/>
      <sheetName val="FLAT1,3"/>
      <sheetName val="FLAT1"/>
      <sheetName val="FLAT3"/>
      <sheetName val="FLAT1,3 (2)"/>
      <sheetName val="FLAT1-4"/>
      <sheetName val="giffords"/>
      <sheetName val="tca"/>
      <sheetName val="tca (2)"/>
      <sheetName val="gadsden"/>
      <sheetName val="tpd"/>
      <sheetName val="campus unit"/>
      <sheetName val="mtn view #20"/>
      <sheetName val="mtn view"/>
      <sheetName val="mtn view #40-41-42-43"/>
      <sheetName val="FLAT4"/>
      <sheetName val="FLAT2"/>
      <sheetName val="letter"/>
      <sheetName val="tpd (revise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
      <sheetName val="Gas"/>
    </sheetNames>
    <sheetDataSet>
      <sheetData sheetId="0">
        <row r="5">
          <cell r="I5">
            <v>200201</v>
          </cell>
        </row>
      </sheetData>
      <sheetData sheetId="1" refreshError="1">
        <row r="8">
          <cell r="J8">
            <v>200201</v>
          </cell>
          <cell r="K8">
            <v>200202</v>
          </cell>
          <cell r="L8">
            <v>200203</v>
          </cell>
          <cell r="M8">
            <v>200204</v>
          </cell>
          <cell r="N8">
            <v>200205</v>
          </cell>
          <cell r="O8">
            <v>200206</v>
          </cell>
          <cell r="P8">
            <v>200207</v>
          </cell>
          <cell r="Q8">
            <v>200208</v>
          </cell>
          <cell r="R8">
            <v>200209</v>
          </cell>
          <cell r="S8">
            <v>200210</v>
          </cell>
          <cell r="T8">
            <v>200211</v>
          </cell>
          <cell r="U8">
            <v>200212</v>
          </cell>
          <cell r="V8">
            <v>200301</v>
          </cell>
          <cell r="W8">
            <v>200302</v>
          </cell>
          <cell r="X8">
            <v>200303</v>
          </cell>
          <cell r="AB8">
            <v>200304</v>
          </cell>
          <cell r="AC8">
            <v>200305</v>
          </cell>
          <cell r="AD8">
            <v>200306</v>
          </cell>
          <cell r="AE8">
            <v>200307</v>
          </cell>
          <cell r="AF8">
            <v>200308</v>
          </cell>
          <cell r="AG8">
            <v>200309</v>
          </cell>
          <cell r="AH8">
            <v>200310</v>
          </cell>
          <cell r="AI8">
            <v>200311</v>
          </cell>
          <cell r="AJ8">
            <v>200312</v>
          </cell>
          <cell r="AK8">
            <v>200401</v>
          </cell>
          <cell r="AL8">
            <v>200402</v>
          </cell>
          <cell r="AM8">
            <v>200403</v>
          </cell>
          <cell r="AN8">
            <v>200404</v>
          </cell>
          <cell r="AO8">
            <v>200405</v>
          </cell>
          <cell r="AP8">
            <v>200406</v>
          </cell>
          <cell r="AQ8">
            <v>200407</v>
          </cell>
          <cell r="AR8">
            <v>200408</v>
          </cell>
          <cell r="AS8">
            <v>200409</v>
          </cell>
          <cell r="AT8">
            <v>200410</v>
          </cell>
          <cell r="AU8">
            <v>200411</v>
          </cell>
          <cell r="AV8">
            <v>200412</v>
          </cell>
          <cell r="AW8">
            <v>200501</v>
          </cell>
          <cell r="AX8">
            <v>200502</v>
          </cell>
          <cell r="AY8">
            <v>200503</v>
          </cell>
          <cell r="AZ8">
            <v>200504</v>
          </cell>
          <cell r="BA8">
            <v>200505</v>
          </cell>
          <cell r="BB8">
            <v>200506</v>
          </cell>
          <cell r="BC8">
            <v>200507</v>
          </cell>
          <cell r="BD8">
            <v>200508</v>
          </cell>
          <cell r="BE8">
            <v>200509</v>
          </cell>
          <cell r="BF8">
            <v>200510</v>
          </cell>
          <cell r="BG8">
            <v>200511</v>
          </cell>
          <cell r="BH8">
            <v>200512</v>
          </cell>
          <cell r="BI8" t="str">
            <v>200512xx</v>
          </cell>
          <cell r="BJ8" t="str">
            <v>DEC VAR</v>
          </cell>
          <cell r="BK8">
            <v>200601</v>
          </cell>
          <cell r="BL8">
            <v>200602</v>
          </cell>
          <cell r="BM8">
            <v>200603</v>
          </cell>
          <cell r="BN8">
            <v>200604</v>
          </cell>
          <cell r="BO8">
            <v>200605</v>
          </cell>
          <cell r="BP8">
            <v>200606</v>
          </cell>
          <cell r="BQ8">
            <v>200607</v>
          </cell>
          <cell r="BR8">
            <v>200608</v>
          </cell>
          <cell r="BS8">
            <v>200609</v>
          </cell>
          <cell r="BT8">
            <v>200610</v>
          </cell>
          <cell r="BU8">
            <v>200611</v>
          </cell>
          <cell r="BV8">
            <v>200612</v>
          </cell>
          <cell r="BW8">
            <v>200701</v>
          </cell>
          <cell r="BX8">
            <v>200702</v>
          </cell>
          <cell r="BY8">
            <v>200703</v>
          </cell>
          <cell r="BZ8">
            <v>200704</v>
          </cell>
          <cell r="CA8">
            <v>200705</v>
          </cell>
          <cell r="CB8">
            <v>200706</v>
          </cell>
          <cell r="CC8">
            <v>200707</v>
          </cell>
          <cell r="CD8">
            <v>200708</v>
          </cell>
          <cell r="CE8">
            <v>200709</v>
          </cell>
          <cell r="CF8">
            <v>200710</v>
          </cell>
          <cell r="CG8">
            <v>200711</v>
          </cell>
          <cell r="CH8">
            <v>200712</v>
          </cell>
          <cell r="CI8">
            <v>200801</v>
          </cell>
          <cell r="CJ8">
            <v>200802</v>
          </cell>
          <cell r="CK8">
            <v>200803</v>
          </cell>
          <cell r="CL8">
            <v>200804</v>
          </cell>
          <cell r="CM8">
            <v>200805</v>
          </cell>
          <cell r="CN8">
            <v>200806</v>
          </cell>
          <cell r="CO8">
            <v>200807</v>
          </cell>
          <cell r="CP8">
            <v>200808</v>
          </cell>
          <cell r="CQ8">
            <v>200809</v>
          </cell>
          <cell r="CR8">
            <v>200810</v>
          </cell>
          <cell r="CS8">
            <v>200811</v>
          </cell>
          <cell r="CT8">
            <v>200812</v>
          </cell>
          <cell r="CU8">
            <v>200901</v>
          </cell>
          <cell r="CV8">
            <v>200902</v>
          </cell>
          <cell r="CW8">
            <v>200903</v>
          </cell>
          <cell r="CX8">
            <v>200904</v>
          </cell>
          <cell r="CY8">
            <v>200905</v>
          </cell>
          <cell r="CZ8">
            <v>200905</v>
          </cell>
        </row>
        <row r="10">
          <cell r="J10">
            <v>0</v>
          </cell>
          <cell r="K10">
            <v>0</v>
          </cell>
          <cell r="L10">
            <v>0</v>
          </cell>
          <cell r="M10">
            <v>0</v>
          </cell>
          <cell r="N10">
            <v>0</v>
          </cell>
          <cell r="O10">
            <v>0</v>
          </cell>
          <cell r="P10">
            <v>0</v>
          </cell>
          <cell r="Q10">
            <v>0</v>
          </cell>
          <cell r="R10">
            <v>0</v>
          </cell>
          <cell r="S10">
            <v>0</v>
          </cell>
          <cell r="T10">
            <v>10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8</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row>
        <row r="11">
          <cell r="AB11">
            <v>0</v>
          </cell>
          <cell r="BJ11">
            <v>0</v>
          </cell>
        </row>
        <row r="12">
          <cell r="J12">
            <v>684</v>
          </cell>
          <cell r="K12">
            <v>718</v>
          </cell>
          <cell r="L12">
            <v>487</v>
          </cell>
          <cell r="M12">
            <v>463</v>
          </cell>
          <cell r="N12">
            <v>358</v>
          </cell>
          <cell r="O12">
            <v>1</v>
          </cell>
          <cell r="P12">
            <v>1</v>
          </cell>
          <cell r="Q12">
            <v>401</v>
          </cell>
          <cell r="R12">
            <v>0</v>
          </cell>
          <cell r="S12">
            <v>0</v>
          </cell>
          <cell r="T12">
            <v>10</v>
          </cell>
          <cell r="U12">
            <v>127</v>
          </cell>
          <cell r="V12">
            <v>567</v>
          </cell>
          <cell r="W12">
            <v>684</v>
          </cell>
          <cell r="X12">
            <v>684</v>
          </cell>
          <cell r="Y12">
            <v>-684</v>
          </cell>
          <cell r="Z12">
            <v>88</v>
          </cell>
          <cell r="AA12">
            <v>86</v>
          </cell>
          <cell r="AB12">
            <v>-510</v>
          </cell>
          <cell r="AC12">
            <v>87</v>
          </cell>
          <cell r="AD12">
            <v>95</v>
          </cell>
          <cell r="AE12">
            <v>90</v>
          </cell>
          <cell r="AF12">
            <v>86</v>
          </cell>
          <cell r="AG12">
            <v>95</v>
          </cell>
          <cell r="AH12">
            <v>86</v>
          </cell>
          <cell r="AI12">
            <v>86</v>
          </cell>
          <cell r="AJ12">
            <v>100</v>
          </cell>
          <cell r="AK12">
            <v>89</v>
          </cell>
          <cell r="AL12">
            <v>94</v>
          </cell>
          <cell r="AM12">
            <v>89</v>
          </cell>
          <cell r="AN12">
            <v>86</v>
          </cell>
          <cell r="AO12">
            <v>91</v>
          </cell>
          <cell r="AP12">
            <v>90</v>
          </cell>
          <cell r="AQ12">
            <v>90</v>
          </cell>
          <cell r="AR12">
            <v>92</v>
          </cell>
          <cell r="AS12">
            <v>89</v>
          </cell>
          <cell r="AT12">
            <v>86</v>
          </cell>
          <cell r="AU12">
            <v>86</v>
          </cell>
          <cell r="AV12">
            <v>100</v>
          </cell>
          <cell r="AW12">
            <v>94</v>
          </cell>
          <cell r="AX12">
            <v>88</v>
          </cell>
          <cell r="AY12">
            <v>-174</v>
          </cell>
          <cell r="AZ12">
            <v>46</v>
          </cell>
          <cell r="BA12">
            <v>689</v>
          </cell>
          <cell r="BB12">
            <v>104</v>
          </cell>
          <cell r="BC12">
            <v>110</v>
          </cell>
          <cell r="BD12">
            <v>-110</v>
          </cell>
          <cell r="BE12">
            <v>0</v>
          </cell>
          <cell r="BF12">
            <v>0</v>
          </cell>
          <cell r="BG12">
            <v>0</v>
          </cell>
          <cell r="BH12">
            <v>0</v>
          </cell>
          <cell r="BI12">
            <v>0</v>
          </cell>
          <cell r="BJ12">
            <v>0</v>
          </cell>
          <cell r="BK12">
            <v>0</v>
          </cell>
          <cell r="BL12">
            <v>0</v>
          </cell>
          <cell r="BM12">
            <v>0</v>
          </cell>
          <cell r="BN12">
            <v>1584</v>
          </cell>
          <cell r="BO12">
            <v>58</v>
          </cell>
          <cell r="BP12">
            <v>36</v>
          </cell>
          <cell r="BQ12">
            <v>0</v>
          </cell>
          <cell r="BR12">
            <v>0</v>
          </cell>
          <cell r="BS12">
            <v>0</v>
          </cell>
          <cell r="BT12">
            <v>15</v>
          </cell>
          <cell r="BU12">
            <v>223</v>
          </cell>
          <cell r="BV12">
            <v>229</v>
          </cell>
          <cell r="BW12">
            <v>642</v>
          </cell>
          <cell r="BX12">
            <v>954</v>
          </cell>
          <cell r="BY12">
            <v>987</v>
          </cell>
          <cell r="BZ12">
            <v>563</v>
          </cell>
          <cell r="CA12">
            <v>183</v>
          </cell>
          <cell r="CB12">
            <v>0</v>
          </cell>
          <cell r="CC12">
            <v>0</v>
          </cell>
          <cell r="CD12">
            <v>0</v>
          </cell>
          <cell r="CE12">
            <v>8</v>
          </cell>
          <cell r="CF12">
            <v>0</v>
          </cell>
          <cell r="CG12">
            <v>195</v>
          </cell>
          <cell r="CH12">
            <v>304</v>
          </cell>
          <cell r="CI12">
            <v>640</v>
          </cell>
          <cell r="CJ12">
            <v>634</v>
          </cell>
          <cell r="CK12">
            <v>608</v>
          </cell>
          <cell r="CL12">
            <v>498</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row>
        <row r="13">
          <cell r="J13">
            <v>2795</v>
          </cell>
          <cell r="K13">
            <v>2675</v>
          </cell>
          <cell r="L13">
            <v>2664</v>
          </cell>
          <cell r="M13">
            <v>2540</v>
          </cell>
          <cell r="N13">
            <v>702</v>
          </cell>
          <cell r="O13">
            <v>0</v>
          </cell>
          <cell r="P13">
            <v>0</v>
          </cell>
          <cell r="Q13">
            <v>0</v>
          </cell>
          <cell r="R13">
            <v>0</v>
          </cell>
          <cell r="S13">
            <v>0</v>
          </cell>
          <cell r="T13">
            <v>0</v>
          </cell>
          <cell r="U13">
            <v>15</v>
          </cell>
          <cell r="V13">
            <v>2554</v>
          </cell>
          <cell r="W13">
            <v>3050</v>
          </cell>
          <cell r="X13">
            <v>3050</v>
          </cell>
          <cell r="Y13">
            <v>-3050</v>
          </cell>
          <cell r="Z13">
            <v>3173</v>
          </cell>
          <cell r="AA13">
            <v>2332</v>
          </cell>
          <cell r="AB13">
            <v>2455</v>
          </cell>
          <cell r="AC13">
            <v>1548</v>
          </cell>
          <cell r="AD13">
            <v>0</v>
          </cell>
          <cell r="AE13">
            <v>0</v>
          </cell>
          <cell r="AF13">
            <v>0</v>
          </cell>
          <cell r="AG13">
            <v>0</v>
          </cell>
          <cell r="AH13">
            <v>0</v>
          </cell>
          <cell r="AI13">
            <v>661</v>
          </cell>
          <cell r="AJ13">
            <v>1443</v>
          </cell>
          <cell r="AK13">
            <v>3018</v>
          </cell>
          <cell r="AL13">
            <v>3396</v>
          </cell>
          <cell r="AM13">
            <v>2204</v>
          </cell>
          <cell r="AN13">
            <v>0</v>
          </cell>
          <cell r="AO13">
            <v>0</v>
          </cell>
          <cell r="AP13">
            <v>0</v>
          </cell>
          <cell r="AQ13">
            <v>0</v>
          </cell>
          <cell r="AR13">
            <v>0</v>
          </cell>
          <cell r="AS13">
            <v>0</v>
          </cell>
          <cell r="AT13">
            <v>0</v>
          </cell>
          <cell r="AU13">
            <v>36</v>
          </cell>
          <cell r="AV13">
            <v>3290</v>
          </cell>
          <cell r="AW13">
            <v>3533</v>
          </cell>
          <cell r="AX13">
            <v>3954</v>
          </cell>
          <cell r="AY13">
            <v>3608</v>
          </cell>
          <cell r="AZ13">
            <v>3240</v>
          </cell>
          <cell r="BA13">
            <v>0</v>
          </cell>
          <cell r="BB13">
            <v>2775</v>
          </cell>
          <cell r="BC13">
            <v>0</v>
          </cell>
          <cell r="BD13">
            <v>0</v>
          </cell>
          <cell r="BE13">
            <v>0</v>
          </cell>
          <cell r="BF13">
            <v>0</v>
          </cell>
          <cell r="BG13">
            <v>16</v>
          </cell>
          <cell r="BH13">
            <v>16</v>
          </cell>
          <cell r="BI13">
            <v>0</v>
          </cell>
          <cell r="BJ13">
            <v>-16</v>
          </cell>
          <cell r="BK13">
            <v>3544</v>
          </cell>
          <cell r="BL13">
            <v>3645</v>
          </cell>
          <cell r="BM13">
            <v>3658</v>
          </cell>
          <cell r="BN13">
            <v>3240</v>
          </cell>
          <cell r="BO13">
            <v>-1101</v>
          </cell>
          <cell r="BP13">
            <v>0</v>
          </cell>
          <cell r="BQ13">
            <v>0</v>
          </cell>
          <cell r="BR13">
            <v>0</v>
          </cell>
          <cell r="BS13">
            <v>0</v>
          </cell>
          <cell r="BT13">
            <v>0</v>
          </cell>
          <cell r="BU13">
            <v>3</v>
          </cell>
          <cell r="BV13">
            <v>3386</v>
          </cell>
          <cell r="BW13">
            <v>1292</v>
          </cell>
          <cell r="BX13">
            <v>3691</v>
          </cell>
          <cell r="BY13">
            <v>3530</v>
          </cell>
          <cell r="BZ13">
            <v>1088</v>
          </cell>
          <cell r="CA13">
            <v>4293</v>
          </cell>
          <cell r="CB13">
            <v>135</v>
          </cell>
          <cell r="CC13">
            <v>0</v>
          </cell>
          <cell r="CD13">
            <v>0</v>
          </cell>
          <cell r="CE13">
            <v>0</v>
          </cell>
          <cell r="CF13">
            <v>0</v>
          </cell>
          <cell r="CG13">
            <v>3</v>
          </cell>
          <cell r="CH13">
            <v>2924</v>
          </cell>
          <cell r="CI13">
            <v>3288</v>
          </cell>
          <cell r="CJ13">
            <v>3145</v>
          </cell>
          <cell r="CK13">
            <v>3009</v>
          </cell>
          <cell r="CL13">
            <v>3263</v>
          </cell>
          <cell r="CM13">
            <v>1285</v>
          </cell>
          <cell r="CN13">
            <v>0</v>
          </cell>
          <cell r="CO13">
            <v>0</v>
          </cell>
          <cell r="CP13">
            <v>0</v>
          </cell>
          <cell r="CQ13">
            <v>0</v>
          </cell>
          <cell r="CR13">
            <v>0</v>
          </cell>
          <cell r="CS13">
            <v>310</v>
          </cell>
          <cell r="CT13">
            <v>2836</v>
          </cell>
          <cell r="CU13">
            <v>3070</v>
          </cell>
          <cell r="CV13">
            <v>3327</v>
          </cell>
          <cell r="CW13">
            <v>779</v>
          </cell>
          <cell r="CX13">
            <v>2373</v>
          </cell>
          <cell r="CY13">
            <v>2373</v>
          </cell>
          <cell r="CZ13">
            <v>908</v>
          </cell>
        </row>
        <row r="14">
          <cell r="J14">
            <v>207</v>
          </cell>
          <cell r="K14">
            <v>170</v>
          </cell>
          <cell r="L14">
            <v>56</v>
          </cell>
          <cell r="M14">
            <v>48</v>
          </cell>
          <cell r="N14">
            <v>6</v>
          </cell>
          <cell r="O14">
            <v>0</v>
          </cell>
          <cell r="P14">
            <v>0</v>
          </cell>
          <cell r="Q14">
            <v>0</v>
          </cell>
          <cell r="R14">
            <v>0</v>
          </cell>
          <cell r="S14">
            <v>0</v>
          </cell>
          <cell r="T14">
            <v>0</v>
          </cell>
          <cell r="U14">
            <v>2331</v>
          </cell>
          <cell r="V14">
            <v>3116</v>
          </cell>
          <cell r="W14">
            <v>532</v>
          </cell>
          <cell r="X14">
            <v>532</v>
          </cell>
          <cell r="Y14">
            <v>-532</v>
          </cell>
          <cell r="Z14">
            <v>0</v>
          </cell>
          <cell r="AA14">
            <v>0</v>
          </cell>
          <cell r="AB14">
            <v>-532</v>
          </cell>
          <cell r="AC14">
            <v>5</v>
          </cell>
          <cell r="AD14">
            <v>-5</v>
          </cell>
          <cell r="AE14">
            <v>0</v>
          </cell>
          <cell r="AF14">
            <v>0</v>
          </cell>
          <cell r="AG14">
            <v>0</v>
          </cell>
          <cell r="AH14">
            <v>0</v>
          </cell>
          <cell r="AI14">
            <v>0</v>
          </cell>
          <cell r="AJ14">
            <v>2265</v>
          </cell>
          <cell r="AK14">
            <v>-2265</v>
          </cell>
          <cell r="AL14">
            <v>535</v>
          </cell>
          <cell r="AM14">
            <v>-416</v>
          </cell>
          <cell r="AN14">
            <v>21</v>
          </cell>
          <cell r="AO14">
            <v>0</v>
          </cell>
          <cell r="AP14">
            <v>0</v>
          </cell>
          <cell r="AQ14">
            <v>0</v>
          </cell>
          <cell r="AR14">
            <v>0</v>
          </cell>
          <cell r="AS14">
            <v>0</v>
          </cell>
          <cell r="AT14">
            <v>0</v>
          </cell>
          <cell r="AU14">
            <v>0</v>
          </cell>
          <cell r="AV14">
            <v>0</v>
          </cell>
          <cell r="AW14">
            <v>186</v>
          </cell>
          <cell r="AX14">
            <v>261</v>
          </cell>
          <cell r="AY14">
            <v>13</v>
          </cell>
          <cell r="AZ14">
            <v>21</v>
          </cell>
          <cell r="BA14">
            <v>9</v>
          </cell>
          <cell r="BB14">
            <v>0</v>
          </cell>
          <cell r="BC14">
            <v>0</v>
          </cell>
          <cell r="BD14">
            <v>0</v>
          </cell>
          <cell r="BE14">
            <v>0</v>
          </cell>
          <cell r="BF14">
            <v>0</v>
          </cell>
          <cell r="BG14">
            <v>0</v>
          </cell>
          <cell r="BH14">
            <v>0</v>
          </cell>
          <cell r="BI14">
            <v>0</v>
          </cell>
          <cell r="BJ14">
            <v>0</v>
          </cell>
          <cell r="BK14">
            <v>9</v>
          </cell>
          <cell r="BL14">
            <v>39</v>
          </cell>
          <cell r="BM14">
            <v>3</v>
          </cell>
          <cell r="BN14">
            <v>0</v>
          </cell>
          <cell r="BO14">
            <v>0</v>
          </cell>
          <cell r="BP14">
            <v>0</v>
          </cell>
          <cell r="BQ14">
            <v>0</v>
          </cell>
          <cell r="BR14">
            <v>0</v>
          </cell>
          <cell r="BS14">
            <v>0</v>
          </cell>
          <cell r="BT14">
            <v>0</v>
          </cell>
          <cell r="BU14">
            <v>0</v>
          </cell>
          <cell r="BV14">
            <v>0</v>
          </cell>
          <cell r="BW14">
            <v>0</v>
          </cell>
          <cell r="BX14">
            <v>0</v>
          </cell>
          <cell r="BY14">
            <v>3</v>
          </cell>
          <cell r="BZ14">
            <v>0</v>
          </cell>
          <cell r="CA14">
            <v>-3</v>
          </cell>
          <cell r="CB14">
            <v>0</v>
          </cell>
          <cell r="CC14">
            <v>0</v>
          </cell>
          <cell r="CD14">
            <v>0</v>
          </cell>
          <cell r="CE14">
            <v>0</v>
          </cell>
          <cell r="CF14">
            <v>0</v>
          </cell>
          <cell r="CG14">
            <v>0</v>
          </cell>
          <cell r="CH14">
            <v>0</v>
          </cell>
          <cell r="CI14">
            <v>11</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row>
        <row r="15">
          <cell r="J15">
            <v>711</v>
          </cell>
          <cell r="K15">
            <v>592</v>
          </cell>
          <cell r="L15">
            <v>912</v>
          </cell>
          <cell r="M15">
            <v>685</v>
          </cell>
          <cell r="N15">
            <v>252</v>
          </cell>
          <cell r="O15">
            <v>2337</v>
          </cell>
          <cell r="P15">
            <v>206</v>
          </cell>
          <cell r="Q15">
            <v>0</v>
          </cell>
          <cell r="R15">
            <v>0</v>
          </cell>
          <cell r="S15">
            <v>506</v>
          </cell>
          <cell r="T15">
            <v>29</v>
          </cell>
          <cell r="U15">
            <v>693</v>
          </cell>
          <cell r="V15">
            <v>903</v>
          </cell>
          <cell r="W15">
            <v>893</v>
          </cell>
          <cell r="X15">
            <v>893</v>
          </cell>
          <cell r="Y15">
            <v>-893</v>
          </cell>
          <cell r="Z15">
            <v>605</v>
          </cell>
          <cell r="AA15">
            <v>404</v>
          </cell>
          <cell r="AB15">
            <v>116</v>
          </cell>
          <cell r="AC15">
            <v>50</v>
          </cell>
          <cell r="AD15">
            <v>37</v>
          </cell>
          <cell r="AE15">
            <v>29</v>
          </cell>
          <cell r="AF15">
            <v>0</v>
          </cell>
          <cell r="AG15">
            <v>0</v>
          </cell>
          <cell r="AH15">
            <v>319</v>
          </cell>
          <cell r="AI15">
            <v>0</v>
          </cell>
          <cell r="AJ15">
            <v>162</v>
          </cell>
          <cell r="AK15">
            <v>910</v>
          </cell>
          <cell r="AL15">
            <v>1211</v>
          </cell>
          <cell r="AM15">
            <v>775</v>
          </cell>
          <cell r="AN15">
            <v>561</v>
          </cell>
          <cell r="AO15">
            <v>132</v>
          </cell>
          <cell r="AP15">
            <v>19</v>
          </cell>
          <cell r="AQ15">
            <v>0</v>
          </cell>
          <cell r="AR15">
            <v>0</v>
          </cell>
          <cell r="AS15">
            <v>0</v>
          </cell>
          <cell r="AT15">
            <v>115</v>
          </cell>
          <cell r="AU15">
            <v>115</v>
          </cell>
          <cell r="AV15">
            <v>295</v>
          </cell>
          <cell r="AW15">
            <v>1089</v>
          </cell>
          <cell r="AX15">
            <v>467</v>
          </cell>
          <cell r="AY15">
            <v>671</v>
          </cell>
          <cell r="AZ15">
            <v>628</v>
          </cell>
          <cell r="BA15">
            <v>169</v>
          </cell>
          <cell r="BB15">
            <v>47</v>
          </cell>
          <cell r="BC15">
            <v>0</v>
          </cell>
          <cell r="BD15">
            <v>0</v>
          </cell>
          <cell r="BE15">
            <v>0</v>
          </cell>
          <cell r="BF15">
            <v>121</v>
          </cell>
          <cell r="BG15">
            <v>295</v>
          </cell>
          <cell r="BH15">
            <v>295</v>
          </cell>
          <cell r="BI15">
            <v>619</v>
          </cell>
          <cell r="BJ15">
            <v>324</v>
          </cell>
          <cell r="BK15">
            <v>803</v>
          </cell>
          <cell r="BL15">
            <v>610</v>
          </cell>
          <cell r="BM15">
            <v>761</v>
          </cell>
          <cell r="BN15">
            <v>490</v>
          </cell>
          <cell r="BO15">
            <v>97</v>
          </cell>
          <cell r="BP15">
            <v>0</v>
          </cell>
          <cell r="BQ15">
            <v>1</v>
          </cell>
          <cell r="BR15">
            <v>11</v>
          </cell>
          <cell r="BS15">
            <v>0</v>
          </cell>
          <cell r="BT15">
            <v>80</v>
          </cell>
          <cell r="BU15">
            <v>266</v>
          </cell>
          <cell r="BV15">
            <v>0</v>
          </cell>
          <cell r="BW15">
            <v>1166</v>
          </cell>
          <cell r="BX15">
            <v>0</v>
          </cell>
          <cell r="BY15">
            <v>873</v>
          </cell>
          <cell r="BZ15">
            <v>510</v>
          </cell>
          <cell r="CA15">
            <v>262</v>
          </cell>
          <cell r="CB15">
            <v>7</v>
          </cell>
          <cell r="CC15">
            <v>0</v>
          </cell>
          <cell r="CD15">
            <v>0</v>
          </cell>
          <cell r="CE15">
            <v>0</v>
          </cell>
          <cell r="CF15">
            <v>0</v>
          </cell>
          <cell r="CG15">
            <v>280</v>
          </cell>
          <cell r="CH15">
            <v>272</v>
          </cell>
          <cell r="CI15">
            <v>849</v>
          </cell>
          <cell r="CJ15">
            <v>0</v>
          </cell>
          <cell r="CK15">
            <v>873</v>
          </cell>
          <cell r="CL15">
            <v>396</v>
          </cell>
          <cell r="CM15">
            <v>133</v>
          </cell>
          <cell r="CN15">
            <v>7</v>
          </cell>
          <cell r="CO15">
            <v>50</v>
          </cell>
          <cell r="CP15">
            <v>0</v>
          </cell>
          <cell r="CQ15">
            <v>0</v>
          </cell>
          <cell r="CR15">
            <v>0</v>
          </cell>
          <cell r="CS15">
            <v>0</v>
          </cell>
          <cell r="CT15">
            <v>0</v>
          </cell>
          <cell r="CU15">
            <v>0</v>
          </cell>
          <cell r="CV15">
            <v>0</v>
          </cell>
          <cell r="CW15">
            <v>0</v>
          </cell>
          <cell r="CX15">
            <v>0</v>
          </cell>
          <cell r="CY15">
            <v>0</v>
          </cell>
          <cell r="CZ15">
            <v>0</v>
          </cell>
        </row>
        <row r="16">
          <cell r="J16">
            <v>46</v>
          </cell>
          <cell r="K16">
            <v>238</v>
          </cell>
          <cell r="L16">
            <v>220</v>
          </cell>
          <cell r="M16">
            <v>185</v>
          </cell>
          <cell r="N16">
            <v>186</v>
          </cell>
          <cell r="O16">
            <v>137</v>
          </cell>
          <cell r="P16">
            <v>31</v>
          </cell>
          <cell r="Q16">
            <v>0</v>
          </cell>
          <cell r="R16">
            <v>0</v>
          </cell>
          <cell r="S16">
            <v>0</v>
          </cell>
          <cell r="T16">
            <v>0</v>
          </cell>
          <cell r="U16">
            <v>20</v>
          </cell>
          <cell r="V16">
            <v>450</v>
          </cell>
          <cell r="W16">
            <v>439</v>
          </cell>
          <cell r="X16">
            <v>439</v>
          </cell>
          <cell r="Y16">
            <v>-439</v>
          </cell>
          <cell r="Z16">
            <v>186</v>
          </cell>
          <cell r="AA16">
            <v>443</v>
          </cell>
          <cell r="AB16">
            <v>190</v>
          </cell>
          <cell r="AC16">
            <v>7</v>
          </cell>
          <cell r="AD16">
            <v>8</v>
          </cell>
          <cell r="AE16">
            <v>0</v>
          </cell>
          <cell r="AF16">
            <v>0</v>
          </cell>
          <cell r="AG16">
            <v>0</v>
          </cell>
          <cell r="AH16">
            <v>0</v>
          </cell>
          <cell r="AI16">
            <v>160</v>
          </cell>
          <cell r="AJ16">
            <v>544</v>
          </cell>
          <cell r="AK16">
            <v>782</v>
          </cell>
          <cell r="AL16">
            <v>682</v>
          </cell>
          <cell r="AM16">
            <v>840</v>
          </cell>
          <cell r="AN16">
            <v>335</v>
          </cell>
          <cell r="AO16">
            <v>6</v>
          </cell>
          <cell r="AP16">
            <v>8</v>
          </cell>
          <cell r="AQ16">
            <v>0</v>
          </cell>
          <cell r="AR16">
            <v>0</v>
          </cell>
          <cell r="AS16">
            <v>-73</v>
          </cell>
          <cell r="AT16">
            <v>19</v>
          </cell>
          <cell r="AU16">
            <v>113</v>
          </cell>
          <cell r="AV16">
            <v>291</v>
          </cell>
          <cell r="AW16">
            <v>804</v>
          </cell>
          <cell r="AX16">
            <v>751</v>
          </cell>
          <cell r="AY16">
            <v>820</v>
          </cell>
          <cell r="AZ16">
            <v>313</v>
          </cell>
          <cell r="BA16">
            <v>6</v>
          </cell>
          <cell r="BB16">
            <v>-142</v>
          </cell>
          <cell r="BC16">
            <v>0</v>
          </cell>
          <cell r="BD16">
            <v>0</v>
          </cell>
          <cell r="BE16">
            <v>0</v>
          </cell>
          <cell r="BF16">
            <v>0</v>
          </cell>
          <cell r="BG16">
            <v>178</v>
          </cell>
          <cell r="BH16">
            <v>178</v>
          </cell>
          <cell r="BI16">
            <v>577</v>
          </cell>
          <cell r="BJ16">
            <v>399</v>
          </cell>
          <cell r="BK16">
            <v>566</v>
          </cell>
          <cell r="BL16">
            <v>361</v>
          </cell>
          <cell r="BM16">
            <v>820</v>
          </cell>
          <cell r="BN16">
            <v>-820</v>
          </cell>
          <cell r="BO16">
            <v>239</v>
          </cell>
          <cell r="BP16">
            <v>4</v>
          </cell>
          <cell r="BQ16">
            <v>0</v>
          </cell>
          <cell r="BR16">
            <v>0</v>
          </cell>
          <cell r="BS16">
            <v>-243</v>
          </cell>
          <cell r="BT16">
            <v>0</v>
          </cell>
          <cell r="BU16">
            <v>0</v>
          </cell>
          <cell r="BV16">
            <v>0</v>
          </cell>
          <cell r="BW16">
            <v>563</v>
          </cell>
          <cell r="BX16">
            <v>0</v>
          </cell>
          <cell r="BY16">
            <v>-563</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row>
        <row r="17">
          <cell r="J17">
            <v>598</v>
          </cell>
          <cell r="K17">
            <v>504</v>
          </cell>
          <cell r="L17">
            <v>535</v>
          </cell>
          <cell r="M17">
            <v>146</v>
          </cell>
          <cell r="N17">
            <v>-1246</v>
          </cell>
          <cell r="O17">
            <v>-1213</v>
          </cell>
          <cell r="P17">
            <v>5</v>
          </cell>
          <cell r="Q17">
            <v>4</v>
          </cell>
          <cell r="R17">
            <v>0</v>
          </cell>
          <cell r="S17">
            <v>0</v>
          </cell>
          <cell r="T17">
            <v>2</v>
          </cell>
          <cell r="U17">
            <v>303</v>
          </cell>
          <cell r="V17">
            <v>270</v>
          </cell>
          <cell r="W17">
            <v>503</v>
          </cell>
          <cell r="X17">
            <v>503</v>
          </cell>
          <cell r="Y17">
            <v>-503</v>
          </cell>
          <cell r="Z17">
            <v>313</v>
          </cell>
          <cell r="AA17">
            <v>147</v>
          </cell>
          <cell r="AB17">
            <v>-43</v>
          </cell>
          <cell r="AC17">
            <v>5</v>
          </cell>
          <cell r="AD17">
            <v>-30</v>
          </cell>
          <cell r="AE17">
            <v>0</v>
          </cell>
          <cell r="AF17">
            <v>0</v>
          </cell>
          <cell r="AG17">
            <v>0</v>
          </cell>
          <cell r="AH17">
            <v>0</v>
          </cell>
          <cell r="AI17">
            <v>36</v>
          </cell>
          <cell r="AJ17">
            <v>34</v>
          </cell>
          <cell r="AK17">
            <v>263</v>
          </cell>
          <cell r="AL17">
            <v>278</v>
          </cell>
          <cell r="AM17">
            <v>263</v>
          </cell>
          <cell r="AN17">
            <v>253</v>
          </cell>
          <cell r="AO17">
            <v>255</v>
          </cell>
          <cell r="AP17">
            <v>62</v>
          </cell>
          <cell r="AQ17">
            <v>0</v>
          </cell>
          <cell r="AR17">
            <v>0</v>
          </cell>
          <cell r="AS17">
            <v>234</v>
          </cell>
          <cell r="AT17">
            <v>0</v>
          </cell>
          <cell r="AU17">
            <v>32</v>
          </cell>
          <cell r="AV17">
            <v>37</v>
          </cell>
          <cell r="AW17">
            <v>261</v>
          </cell>
          <cell r="AX17">
            <v>233</v>
          </cell>
          <cell r="AY17">
            <v>218</v>
          </cell>
          <cell r="AZ17">
            <v>0</v>
          </cell>
          <cell r="BA17">
            <v>98</v>
          </cell>
          <cell r="BB17">
            <v>95</v>
          </cell>
          <cell r="BC17">
            <v>0</v>
          </cell>
          <cell r="BD17">
            <v>98</v>
          </cell>
          <cell r="BE17">
            <v>95</v>
          </cell>
          <cell r="BF17">
            <v>0</v>
          </cell>
          <cell r="BG17">
            <v>32</v>
          </cell>
          <cell r="BH17">
            <v>32</v>
          </cell>
          <cell r="BI17">
            <v>37</v>
          </cell>
          <cell r="BJ17">
            <v>5</v>
          </cell>
          <cell r="BK17">
            <v>21</v>
          </cell>
          <cell r="BL17">
            <v>176</v>
          </cell>
          <cell r="BM17">
            <v>176</v>
          </cell>
          <cell r="BN17">
            <v>181</v>
          </cell>
          <cell r="BO17">
            <v>24</v>
          </cell>
          <cell r="BP17">
            <v>1</v>
          </cell>
          <cell r="BQ17">
            <v>0</v>
          </cell>
          <cell r="BR17">
            <v>0</v>
          </cell>
          <cell r="BS17">
            <v>0</v>
          </cell>
          <cell r="BT17">
            <v>9</v>
          </cell>
          <cell r="BU17">
            <v>31</v>
          </cell>
          <cell r="BV17">
            <v>2</v>
          </cell>
          <cell r="BW17">
            <v>29</v>
          </cell>
          <cell r="BX17">
            <v>377</v>
          </cell>
          <cell r="BY17">
            <v>562</v>
          </cell>
          <cell r="BZ17">
            <v>582</v>
          </cell>
          <cell r="CA17">
            <v>546</v>
          </cell>
          <cell r="CB17">
            <v>-929</v>
          </cell>
          <cell r="CC17">
            <v>0</v>
          </cell>
          <cell r="CD17">
            <v>0</v>
          </cell>
          <cell r="CE17">
            <v>0</v>
          </cell>
          <cell r="CF17">
            <v>2</v>
          </cell>
          <cell r="CG17">
            <v>2</v>
          </cell>
          <cell r="CH17">
            <v>1</v>
          </cell>
          <cell r="CI17">
            <v>255</v>
          </cell>
          <cell r="CJ17">
            <v>297</v>
          </cell>
          <cell r="CK17">
            <v>271</v>
          </cell>
          <cell r="CL17">
            <v>31</v>
          </cell>
          <cell r="CM17">
            <v>30</v>
          </cell>
          <cell r="CN17">
            <v>9</v>
          </cell>
          <cell r="CO17">
            <v>0</v>
          </cell>
          <cell r="CP17">
            <v>0</v>
          </cell>
          <cell r="CQ17">
            <v>0</v>
          </cell>
          <cell r="CR17">
            <v>0</v>
          </cell>
          <cell r="CS17">
            <v>51</v>
          </cell>
          <cell r="CT17">
            <v>296</v>
          </cell>
          <cell r="CU17">
            <v>0</v>
          </cell>
          <cell r="CV17">
            <v>1122</v>
          </cell>
          <cell r="CW17">
            <v>311</v>
          </cell>
          <cell r="CX17">
            <v>320</v>
          </cell>
          <cell r="CY17">
            <v>320</v>
          </cell>
          <cell r="CZ17">
            <v>94</v>
          </cell>
        </row>
        <row r="18">
          <cell r="J18">
            <v>5041</v>
          </cell>
          <cell r="K18">
            <v>4897</v>
          </cell>
          <cell r="L18">
            <v>4874</v>
          </cell>
          <cell r="M18">
            <v>4067</v>
          </cell>
          <cell r="N18">
            <v>258</v>
          </cell>
          <cell r="O18">
            <v>1262</v>
          </cell>
          <cell r="P18">
            <v>243</v>
          </cell>
          <cell r="Q18">
            <v>405</v>
          </cell>
          <cell r="R18">
            <v>0</v>
          </cell>
          <cell r="S18">
            <v>506</v>
          </cell>
          <cell r="T18">
            <v>51</v>
          </cell>
          <cell r="U18">
            <v>3489</v>
          </cell>
          <cell r="V18">
            <v>7860</v>
          </cell>
          <cell r="W18">
            <v>6101</v>
          </cell>
          <cell r="X18">
            <v>6101</v>
          </cell>
          <cell r="Y18">
            <v>-6101</v>
          </cell>
          <cell r="Z18">
            <v>4365</v>
          </cell>
          <cell r="AA18">
            <v>3412</v>
          </cell>
          <cell r="AB18">
            <v>1676</v>
          </cell>
          <cell r="AC18">
            <v>1702</v>
          </cell>
          <cell r="AD18">
            <v>105</v>
          </cell>
          <cell r="AE18">
            <v>119</v>
          </cell>
          <cell r="AF18">
            <v>86</v>
          </cell>
          <cell r="AG18">
            <v>95</v>
          </cell>
          <cell r="AH18">
            <v>405</v>
          </cell>
          <cell r="AI18">
            <v>943</v>
          </cell>
          <cell r="AJ18">
            <v>4548</v>
          </cell>
          <cell r="AK18">
            <v>2797</v>
          </cell>
          <cell r="AL18">
            <v>6196</v>
          </cell>
          <cell r="AM18">
            <v>3755</v>
          </cell>
          <cell r="AN18">
            <v>1256</v>
          </cell>
          <cell r="AO18">
            <v>484</v>
          </cell>
          <cell r="AP18">
            <v>179</v>
          </cell>
          <cell r="AQ18">
            <v>90</v>
          </cell>
          <cell r="AR18">
            <v>92</v>
          </cell>
          <cell r="AS18">
            <v>250</v>
          </cell>
          <cell r="AT18">
            <v>220</v>
          </cell>
          <cell r="AU18">
            <v>382</v>
          </cell>
          <cell r="AV18">
            <v>4013</v>
          </cell>
          <cell r="AW18">
            <v>5967</v>
          </cell>
          <cell r="AX18">
            <v>5754</v>
          </cell>
          <cell r="AY18">
            <v>5156</v>
          </cell>
          <cell r="AZ18">
            <v>4248</v>
          </cell>
          <cell r="BA18">
            <v>971</v>
          </cell>
          <cell r="BB18">
            <v>2879</v>
          </cell>
          <cell r="BC18">
            <v>110</v>
          </cell>
          <cell r="BD18">
            <v>-12</v>
          </cell>
          <cell r="BE18">
            <v>95</v>
          </cell>
          <cell r="BF18">
            <v>121</v>
          </cell>
          <cell r="BG18">
            <v>521</v>
          </cell>
          <cell r="BH18">
            <v>521</v>
          </cell>
          <cell r="BI18">
            <v>1233</v>
          </cell>
          <cell r="BJ18">
            <v>712</v>
          </cell>
          <cell r="BK18">
            <v>4943</v>
          </cell>
          <cell r="BL18">
            <v>4831</v>
          </cell>
          <cell r="BM18">
            <v>5418</v>
          </cell>
          <cell r="BN18">
            <v>4675</v>
          </cell>
          <cell r="BO18">
            <v>-683</v>
          </cell>
          <cell r="BP18">
            <v>41</v>
          </cell>
          <cell r="BQ18">
            <v>1</v>
          </cell>
          <cell r="BR18">
            <v>19</v>
          </cell>
          <cell r="BS18">
            <v>-243</v>
          </cell>
          <cell r="BT18">
            <v>104</v>
          </cell>
          <cell r="BU18">
            <v>523</v>
          </cell>
          <cell r="BV18">
            <v>3617</v>
          </cell>
          <cell r="BW18">
            <v>3692</v>
          </cell>
          <cell r="BX18">
            <v>5022</v>
          </cell>
          <cell r="BY18">
            <v>5392</v>
          </cell>
          <cell r="BZ18">
            <v>2743</v>
          </cell>
          <cell r="CA18">
            <v>5281</v>
          </cell>
          <cell r="CB18">
            <v>-787</v>
          </cell>
          <cell r="CC18">
            <v>0</v>
          </cell>
          <cell r="CD18">
            <v>0</v>
          </cell>
          <cell r="CE18">
            <v>8</v>
          </cell>
          <cell r="CF18">
            <v>2</v>
          </cell>
          <cell r="CG18">
            <v>480</v>
          </cell>
          <cell r="CH18">
            <v>3501</v>
          </cell>
          <cell r="CI18">
            <v>5043</v>
          </cell>
          <cell r="CJ18">
            <v>4076</v>
          </cell>
          <cell r="CK18">
            <v>4761</v>
          </cell>
          <cell r="CL18">
            <v>4188</v>
          </cell>
          <cell r="CM18">
            <v>1448</v>
          </cell>
          <cell r="CN18">
            <v>16</v>
          </cell>
          <cell r="CO18">
            <v>50</v>
          </cell>
          <cell r="CP18">
            <v>0</v>
          </cell>
          <cell r="CQ18">
            <v>0</v>
          </cell>
          <cell r="CR18">
            <v>0</v>
          </cell>
          <cell r="CS18">
            <v>361</v>
          </cell>
          <cell r="CT18">
            <v>3132</v>
          </cell>
          <cell r="CU18">
            <v>3070</v>
          </cell>
          <cell r="CV18">
            <v>4449</v>
          </cell>
          <cell r="CW18">
            <v>1090</v>
          </cell>
          <cell r="CX18">
            <v>2693</v>
          </cell>
          <cell r="CY18">
            <v>2693</v>
          </cell>
          <cell r="CZ18">
            <v>1002</v>
          </cell>
        </row>
        <row r="19">
          <cell r="AB19">
            <v>0</v>
          </cell>
          <cell r="BJ19">
            <v>0</v>
          </cell>
        </row>
        <row r="20">
          <cell r="J20">
            <v>1472</v>
          </cell>
          <cell r="K20">
            <v>3199</v>
          </cell>
          <cell r="L20">
            <v>2456</v>
          </cell>
          <cell r="M20">
            <v>1133</v>
          </cell>
          <cell r="N20">
            <v>2996</v>
          </cell>
          <cell r="O20">
            <v>489</v>
          </cell>
          <cell r="P20">
            <v>125</v>
          </cell>
          <cell r="Q20">
            <v>38</v>
          </cell>
          <cell r="R20">
            <v>31</v>
          </cell>
          <cell r="S20">
            <v>37</v>
          </cell>
          <cell r="T20">
            <v>205</v>
          </cell>
          <cell r="U20">
            <v>955</v>
          </cell>
          <cell r="V20">
            <v>2724</v>
          </cell>
          <cell r="W20">
            <v>1927</v>
          </cell>
          <cell r="X20">
            <v>1927</v>
          </cell>
          <cell r="Y20">
            <v>-1927</v>
          </cell>
          <cell r="Z20">
            <v>2909</v>
          </cell>
          <cell r="AA20">
            <v>1504</v>
          </cell>
          <cell r="AB20">
            <v>2486</v>
          </cell>
          <cell r="AC20">
            <v>428</v>
          </cell>
          <cell r="AD20">
            <v>100</v>
          </cell>
          <cell r="AE20">
            <v>18</v>
          </cell>
          <cell r="AF20">
            <v>14</v>
          </cell>
          <cell r="AG20">
            <v>17</v>
          </cell>
          <cell r="AH20">
            <v>101</v>
          </cell>
          <cell r="AI20">
            <v>692</v>
          </cell>
          <cell r="AJ20">
            <v>1991</v>
          </cell>
          <cell r="AK20">
            <v>3031</v>
          </cell>
          <cell r="AL20">
            <v>3748</v>
          </cell>
          <cell r="AM20">
            <v>2483</v>
          </cell>
          <cell r="AN20">
            <v>1906</v>
          </cell>
          <cell r="AO20">
            <v>345</v>
          </cell>
          <cell r="AP20">
            <v>50</v>
          </cell>
          <cell r="AQ20">
            <v>11</v>
          </cell>
          <cell r="AR20">
            <v>0</v>
          </cell>
          <cell r="AS20">
            <v>31</v>
          </cell>
          <cell r="AT20">
            <v>41</v>
          </cell>
          <cell r="AU20">
            <v>702</v>
          </cell>
          <cell r="AV20">
            <v>2222</v>
          </cell>
          <cell r="AW20">
            <v>2751</v>
          </cell>
          <cell r="AX20">
            <v>3598</v>
          </cell>
          <cell r="AY20">
            <v>2688</v>
          </cell>
          <cell r="AZ20">
            <v>1606</v>
          </cell>
          <cell r="BA20">
            <v>270</v>
          </cell>
          <cell r="BB20">
            <v>94</v>
          </cell>
          <cell r="BC20">
            <v>29</v>
          </cell>
          <cell r="BD20">
            <v>26</v>
          </cell>
          <cell r="BE20">
            <v>25</v>
          </cell>
          <cell r="BF20">
            <v>38</v>
          </cell>
          <cell r="BG20">
            <v>595</v>
          </cell>
          <cell r="BH20">
            <v>595</v>
          </cell>
          <cell r="BI20">
            <v>1833</v>
          </cell>
          <cell r="BJ20">
            <v>1238</v>
          </cell>
          <cell r="BK20">
            <v>2594</v>
          </cell>
          <cell r="BL20">
            <v>2384</v>
          </cell>
          <cell r="BM20">
            <v>2104</v>
          </cell>
          <cell r="BN20">
            <v>1161</v>
          </cell>
          <cell r="BO20">
            <v>366</v>
          </cell>
          <cell r="BP20">
            <v>104</v>
          </cell>
          <cell r="BQ20">
            <v>35</v>
          </cell>
          <cell r="BR20">
            <v>29</v>
          </cell>
          <cell r="BS20">
            <v>32</v>
          </cell>
          <cell r="BT20">
            <v>38</v>
          </cell>
          <cell r="BU20">
            <v>641</v>
          </cell>
          <cell r="BV20">
            <v>1456</v>
          </cell>
          <cell r="BW20">
            <v>1877</v>
          </cell>
          <cell r="BX20">
            <v>2825</v>
          </cell>
          <cell r="BY20">
            <v>2634</v>
          </cell>
          <cell r="BZ20">
            <v>1573</v>
          </cell>
          <cell r="CA20">
            <v>507</v>
          </cell>
          <cell r="CB20">
            <v>57</v>
          </cell>
          <cell r="CC20">
            <v>46</v>
          </cell>
          <cell r="CD20">
            <v>43</v>
          </cell>
          <cell r="CE20">
            <v>41</v>
          </cell>
          <cell r="CF20">
            <v>41</v>
          </cell>
          <cell r="CG20">
            <v>293</v>
          </cell>
          <cell r="CH20">
            <v>2202</v>
          </cell>
          <cell r="CI20">
            <v>2366</v>
          </cell>
          <cell r="CJ20">
            <v>2508</v>
          </cell>
          <cell r="CK20">
            <v>2057</v>
          </cell>
          <cell r="CL20">
            <v>1419</v>
          </cell>
          <cell r="CM20">
            <v>587</v>
          </cell>
          <cell r="CN20">
            <v>324</v>
          </cell>
          <cell r="CO20">
            <v>44</v>
          </cell>
          <cell r="CP20">
            <v>36</v>
          </cell>
          <cell r="CQ20">
            <v>36</v>
          </cell>
          <cell r="CR20">
            <v>40</v>
          </cell>
          <cell r="CS20">
            <v>703</v>
          </cell>
          <cell r="CT20">
            <v>0</v>
          </cell>
          <cell r="CU20">
            <v>4512</v>
          </cell>
          <cell r="CV20">
            <v>2518</v>
          </cell>
          <cell r="CW20">
            <v>2150</v>
          </cell>
          <cell r="CX20">
            <v>1189</v>
          </cell>
          <cell r="CY20">
            <v>1189</v>
          </cell>
          <cell r="CZ20">
            <v>536</v>
          </cell>
        </row>
        <row r="21">
          <cell r="J21">
            <v>0</v>
          </cell>
          <cell r="K21">
            <v>0</v>
          </cell>
          <cell r="L21">
            <v>0</v>
          </cell>
          <cell r="M21">
            <v>0</v>
          </cell>
          <cell r="N21">
            <v>0</v>
          </cell>
          <cell r="O21">
            <v>0</v>
          </cell>
          <cell r="P21">
            <v>143</v>
          </cell>
          <cell r="Q21">
            <v>82</v>
          </cell>
          <cell r="R21">
            <v>0</v>
          </cell>
          <cell r="S21">
            <v>81</v>
          </cell>
          <cell r="T21">
            <v>83</v>
          </cell>
          <cell r="U21">
            <v>702</v>
          </cell>
          <cell r="V21">
            <v>790</v>
          </cell>
          <cell r="W21">
            <v>814</v>
          </cell>
          <cell r="X21">
            <v>814</v>
          </cell>
          <cell r="Y21">
            <v>-814</v>
          </cell>
          <cell r="Z21">
            <v>853</v>
          </cell>
          <cell r="AA21">
            <v>749</v>
          </cell>
          <cell r="AB21">
            <v>788</v>
          </cell>
          <cell r="AC21">
            <v>775</v>
          </cell>
          <cell r="AD21">
            <v>736</v>
          </cell>
          <cell r="AE21">
            <v>677</v>
          </cell>
          <cell r="AF21">
            <v>703</v>
          </cell>
          <cell r="AG21">
            <v>811</v>
          </cell>
          <cell r="AH21">
            <v>737</v>
          </cell>
          <cell r="AI21">
            <v>783</v>
          </cell>
          <cell r="AJ21">
            <v>799</v>
          </cell>
          <cell r="AK21">
            <v>787</v>
          </cell>
          <cell r="AL21">
            <v>1002</v>
          </cell>
          <cell r="AM21">
            <v>872</v>
          </cell>
          <cell r="AN21">
            <v>768</v>
          </cell>
          <cell r="AO21">
            <v>765</v>
          </cell>
          <cell r="AP21">
            <v>762</v>
          </cell>
          <cell r="AQ21">
            <v>755</v>
          </cell>
          <cell r="AR21">
            <v>700</v>
          </cell>
          <cell r="AS21">
            <v>701</v>
          </cell>
          <cell r="AT21">
            <v>818</v>
          </cell>
          <cell r="AU21">
            <v>714</v>
          </cell>
          <cell r="AV21">
            <v>736</v>
          </cell>
          <cell r="AW21">
            <v>801</v>
          </cell>
          <cell r="AX21">
            <v>738</v>
          </cell>
          <cell r="AY21">
            <v>699</v>
          </cell>
          <cell r="AZ21">
            <v>764</v>
          </cell>
          <cell r="BA21">
            <v>305</v>
          </cell>
          <cell r="BB21">
            <v>1238</v>
          </cell>
          <cell r="BC21">
            <v>713</v>
          </cell>
          <cell r="BD21">
            <v>648</v>
          </cell>
          <cell r="BE21">
            <v>701</v>
          </cell>
          <cell r="BF21">
            <v>818</v>
          </cell>
          <cell r="BG21">
            <v>525</v>
          </cell>
          <cell r="BH21">
            <v>525</v>
          </cell>
          <cell r="BI21">
            <v>736</v>
          </cell>
          <cell r="BJ21">
            <v>211</v>
          </cell>
          <cell r="BK21">
            <v>2403</v>
          </cell>
          <cell r="BL21">
            <v>2403</v>
          </cell>
          <cell r="BM21">
            <v>-822</v>
          </cell>
          <cell r="BN21">
            <v>759</v>
          </cell>
          <cell r="BO21">
            <v>2403</v>
          </cell>
          <cell r="BP21">
            <v>-715</v>
          </cell>
          <cell r="BQ21">
            <v>739</v>
          </cell>
          <cell r="BR21">
            <v>1056</v>
          </cell>
          <cell r="BS21">
            <v>627</v>
          </cell>
          <cell r="BT21">
            <v>714</v>
          </cell>
          <cell r="BU21">
            <v>755</v>
          </cell>
          <cell r="BV21">
            <v>647</v>
          </cell>
          <cell r="BW21">
            <v>763</v>
          </cell>
          <cell r="BX21">
            <v>718</v>
          </cell>
          <cell r="BY21">
            <v>695</v>
          </cell>
          <cell r="BZ21">
            <v>652</v>
          </cell>
          <cell r="CA21">
            <v>682</v>
          </cell>
          <cell r="CB21">
            <v>598</v>
          </cell>
          <cell r="CC21">
            <v>617</v>
          </cell>
          <cell r="CD21">
            <v>770</v>
          </cell>
          <cell r="CE21">
            <v>616</v>
          </cell>
          <cell r="CF21">
            <v>642</v>
          </cell>
          <cell r="CG21">
            <v>668</v>
          </cell>
          <cell r="CH21">
            <v>672</v>
          </cell>
          <cell r="CI21">
            <v>710</v>
          </cell>
          <cell r="CJ21">
            <v>740</v>
          </cell>
          <cell r="CK21">
            <v>736</v>
          </cell>
          <cell r="CL21">
            <v>774</v>
          </cell>
          <cell r="CM21">
            <v>743</v>
          </cell>
          <cell r="CN21">
            <v>683</v>
          </cell>
          <cell r="CO21">
            <v>724</v>
          </cell>
          <cell r="CP21">
            <v>600</v>
          </cell>
          <cell r="CQ21">
            <v>610</v>
          </cell>
          <cell r="CR21">
            <v>736</v>
          </cell>
          <cell r="CS21">
            <v>858</v>
          </cell>
          <cell r="CT21">
            <v>883</v>
          </cell>
          <cell r="CU21">
            <v>788</v>
          </cell>
          <cell r="CV21">
            <v>915</v>
          </cell>
          <cell r="CW21">
            <v>828</v>
          </cell>
          <cell r="CX21">
            <v>794</v>
          </cell>
          <cell r="CY21">
            <v>794</v>
          </cell>
          <cell r="CZ21">
            <v>794</v>
          </cell>
        </row>
        <row r="22">
          <cell r="J22">
            <v>1759</v>
          </cell>
          <cell r="K22">
            <v>4550</v>
          </cell>
          <cell r="L22">
            <v>3321</v>
          </cell>
          <cell r="M22">
            <v>2799</v>
          </cell>
          <cell r="N22">
            <v>1722</v>
          </cell>
          <cell r="O22">
            <v>497</v>
          </cell>
          <cell r="P22">
            <v>128</v>
          </cell>
          <cell r="Q22">
            <v>170</v>
          </cell>
          <cell r="R22">
            <v>84</v>
          </cell>
          <cell r="S22">
            <v>69</v>
          </cell>
          <cell r="T22">
            <v>71</v>
          </cell>
          <cell r="U22">
            <v>1430</v>
          </cell>
          <cell r="V22">
            <v>1794</v>
          </cell>
          <cell r="W22">
            <v>6140</v>
          </cell>
          <cell r="X22">
            <v>6140</v>
          </cell>
          <cell r="Y22">
            <v>-6140</v>
          </cell>
          <cell r="Z22">
            <v>3103</v>
          </cell>
          <cell r="AA22">
            <v>1822</v>
          </cell>
          <cell r="AB22">
            <v>-1215</v>
          </cell>
          <cell r="AC22">
            <v>268</v>
          </cell>
          <cell r="AD22">
            <v>53</v>
          </cell>
          <cell r="AE22">
            <v>33</v>
          </cell>
          <cell r="AF22">
            <v>49</v>
          </cell>
          <cell r="AG22">
            <v>53</v>
          </cell>
          <cell r="AH22">
            <v>56</v>
          </cell>
          <cell r="AI22">
            <v>422</v>
          </cell>
          <cell r="AJ22">
            <v>3118</v>
          </cell>
          <cell r="AK22">
            <v>4164</v>
          </cell>
          <cell r="AL22">
            <v>4802</v>
          </cell>
          <cell r="AM22">
            <v>2762</v>
          </cell>
          <cell r="AN22">
            <v>1818</v>
          </cell>
          <cell r="AO22">
            <v>1737</v>
          </cell>
          <cell r="AP22">
            <v>34</v>
          </cell>
          <cell r="AQ22">
            <v>44</v>
          </cell>
          <cell r="AR22">
            <v>45</v>
          </cell>
          <cell r="AS22">
            <v>37</v>
          </cell>
          <cell r="AT22">
            <v>33</v>
          </cell>
          <cell r="AU22">
            <v>419</v>
          </cell>
          <cell r="AV22">
            <v>2022</v>
          </cell>
          <cell r="AW22">
            <v>2516</v>
          </cell>
          <cell r="AX22">
            <v>3470</v>
          </cell>
          <cell r="AY22">
            <v>1714</v>
          </cell>
          <cell r="AZ22">
            <v>429</v>
          </cell>
          <cell r="BA22">
            <v>93</v>
          </cell>
          <cell r="BB22">
            <v>54</v>
          </cell>
          <cell r="BC22">
            <v>44</v>
          </cell>
          <cell r="BD22">
            <v>35</v>
          </cell>
          <cell r="BE22">
            <v>46</v>
          </cell>
          <cell r="BF22">
            <v>57</v>
          </cell>
          <cell r="BG22">
            <v>199</v>
          </cell>
          <cell r="BH22">
            <v>199</v>
          </cell>
          <cell r="BI22">
            <v>1776</v>
          </cell>
          <cell r="BJ22">
            <v>1577</v>
          </cell>
          <cell r="BK22">
            <v>1752</v>
          </cell>
          <cell r="BL22">
            <v>1647</v>
          </cell>
          <cell r="BM22">
            <v>1414</v>
          </cell>
          <cell r="BN22">
            <v>739</v>
          </cell>
          <cell r="BO22">
            <v>244</v>
          </cell>
          <cell r="BP22">
            <v>58</v>
          </cell>
          <cell r="BQ22">
            <v>40</v>
          </cell>
          <cell r="BR22">
            <v>38</v>
          </cell>
          <cell r="BS22">
            <v>40</v>
          </cell>
          <cell r="BT22">
            <v>47</v>
          </cell>
          <cell r="BU22">
            <v>412</v>
          </cell>
          <cell r="BV22">
            <v>919</v>
          </cell>
          <cell r="BW22">
            <v>1593</v>
          </cell>
          <cell r="BX22">
            <v>2686</v>
          </cell>
          <cell r="BY22">
            <v>1457</v>
          </cell>
          <cell r="BZ22">
            <v>787</v>
          </cell>
          <cell r="CA22">
            <v>261</v>
          </cell>
          <cell r="CB22">
            <v>-121</v>
          </cell>
          <cell r="CC22">
            <v>52</v>
          </cell>
          <cell r="CD22">
            <v>57</v>
          </cell>
          <cell r="CE22">
            <v>50</v>
          </cell>
          <cell r="CF22">
            <v>67</v>
          </cell>
          <cell r="CG22">
            <v>699</v>
          </cell>
          <cell r="CH22">
            <v>1652</v>
          </cell>
          <cell r="CI22">
            <v>2395</v>
          </cell>
          <cell r="CJ22">
            <v>1941</v>
          </cell>
          <cell r="CK22">
            <v>1456</v>
          </cell>
          <cell r="CL22">
            <v>887</v>
          </cell>
          <cell r="CM22">
            <v>66</v>
          </cell>
          <cell r="CN22">
            <v>61</v>
          </cell>
          <cell r="CO22">
            <v>60</v>
          </cell>
          <cell r="CP22">
            <v>85</v>
          </cell>
          <cell r="CQ22">
            <v>115</v>
          </cell>
          <cell r="CR22">
            <v>137</v>
          </cell>
          <cell r="CS22">
            <v>709</v>
          </cell>
          <cell r="CT22">
            <v>2314</v>
          </cell>
          <cell r="CU22">
            <v>3200</v>
          </cell>
          <cell r="CV22">
            <v>2493</v>
          </cell>
          <cell r="CW22">
            <v>1517</v>
          </cell>
          <cell r="CX22">
            <v>925</v>
          </cell>
          <cell r="CY22">
            <v>925</v>
          </cell>
          <cell r="CZ22">
            <v>111</v>
          </cell>
        </row>
        <row r="23">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row>
        <row r="24">
          <cell r="J24">
            <v>87</v>
          </cell>
          <cell r="K24">
            <v>128</v>
          </cell>
          <cell r="L24">
            <v>60</v>
          </cell>
          <cell r="M24">
            <v>61</v>
          </cell>
          <cell r="N24">
            <v>56</v>
          </cell>
          <cell r="O24">
            <v>30</v>
          </cell>
          <cell r="P24">
            <v>4</v>
          </cell>
          <cell r="Q24">
            <v>2</v>
          </cell>
          <cell r="R24">
            <v>3</v>
          </cell>
          <cell r="S24">
            <v>2</v>
          </cell>
          <cell r="T24">
            <v>3</v>
          </cell>
          <cell r="U24">
            <v>12</v>
          </cell>
          <cell r="V24">
            <v>37</v>
          </cell>
          <cell r="W24">
            <v>95</v>
          </cell>
          <cell r="X24">
            <v>95</v>
          </cell>
          <cell r="Y24">
            <v>-95</v>
          </cell>
          <cell r="Z24">
            <v>70</v>
          </cell>
          <cell r="AA24">
            <v>31</v>
          </cell>
          <cell r="AB24">
            <v>6</v>
          </cell>
          <cell r="AC24">
            <v>9</v>
          </cell>
          <cell r="AD24">
            <v>2</v>
          </cell>
          <cell r="AE24">
            <v>2</v>
          </cell>
          <cell r="AF24">
            <v>2</v>
          </cell>
          <cell r="AG24">
            <v>2</v>
          </cell>
          <cell r="AH24">
            <v>3</v>
          </cell>
          <cell r="AI24">
            <v>41</v>
          </cell>
          <cell r="AJ24">
            <v>50</v>
          </cell>
          <cell r="AK24">
            <v>45</v>
          </cell>
          <cell r="AL24">
            <v>46</v>
          </cell>
          <cell r="AM24">
            <v>50</v>
          </cell>
          <cell r="AN24">
            <v>58</v>
          </cell>
          <cell r="AO24">
            <v>8</v>
          </cell>
          <cell r="AP24">
            <v>-4</v>
          </cell>
          <cell r="AQ24">
            <v>2</v>
          </cell>
          <cell r="AR24">
            <v>2</v>
          </cell>
          <cell r="AS24">
            <v>4</v>
          </cell>
          <cell r="AT24">
            <v>5</v>
          </cell>
          <cell r="AU24">
            <v>62</v>
          </cell>
          <cell r="AV24">
            <v>97</v>
          </cell>
          <cell r="AW24">
            <v>71</v>
          </cell>
          <cell r="AX24">
            <v>38</v>
          </cell>
          <cell r="AY24">
            <v>83</v>
          </cell>
          <cell r="AZ24">
            <v>93</v>
          </cell>
          <cell r="BA24">
            <v>54</v>
          </cell>
          <cell r="BB24">
            <v>2</v>
          </cell>
          <cell r="BC24">
            <v>4</v>
          </cell>
          <cell r="BD24">
            <v>2</v>
          </cell>
          <cell r="BE24">
            <v>2</v>
          </cell>
          <cell r="BF24">
            <v>2</v>
          </cell>
          <cell r="BG24">
            <v>29</v>
          </cell>
          <cell r="BH24">
            <v>29</v>
          </cell>
          <cell r="BI24">
            <v>78</v>
          </cell>
          <cell r="BJ24">
            <v>49</v>
          </cell>
          <cell r="BK24">
            <v>110</v>
          </cell>
          <cell r="BL24">
            <v>57</v>
          </cell>
          <cell r="BM24">
            <v>11</v>
          </cell>
          <cell r="BN24">
            <v>3</v>
          </cell>
          <cell r="BO24">
            <v>2</v>
          </cell>
          <cell r="BP24">
            <v>3</v>
          </cell>
          <cell r="BQ24">
            <v>3</v>
          </cell>
          <cell r="BR24">
            <v>2</v>
          </cell>
          <cell r="BS24">
            <v>1</v>
          </cell>
          <cell r="BT24">
            <v>11</v>
          </cell>
          <cell r="BU24">
            <v>37</v>
          </cell>
          <cell r="BV24">
            <v>41</v>
          </cell>
          <cell r="BW24">
            <v>15</v>
          </cell>
          <cell r="BX24">
            <v>1</v>
          </cell>
          <cell r="BY24">
            <v>12</v>
          </cell>
          <cell r="BZ24">
            <v>24</v>
          </cell>
          <cell r="CA24">
            <v>7</v>
          </cell>
          <cell r="CB24">
            <v>4</v>
          </cell>
          <cell r="CC24">
            <v>3</v>
          </cell>
          <cell r="CD24">
            <v>3</v>
          </cell>
          <cell r="CE24">
            <v>4</v>
          </cell>
          <cell r="CF24">
            <v>3</v>
          </cell>
          <cell r="CG24">
            <v>32</v>
          </cell>
          <cell r="CH24">
            <v>14</v>
          </cell>
          <cell r="CI24">
            <v>20</v>
          </cell>
          <cell r="CJ24">
            <v>7</v>
          </cell>
          <cell r="CK24">
            <v>38</v>
          </cell>
          <cell r="CL24">
            <v>29</v>
          </cell>
          <cell r="CM24">
            <v>7</v>
          </cell>
          <cell r="CN24">
            <v>5</v>
          </cell>
          <cell r="CO24">
            <v>2</v>
          </cell>
          <cell r="CP24">
            <v>3</v>
          </cell>
          <cell r="CQ24">
            <v>4</v>
          </cell>
          <cell r="CR24">
            <v>31</v>
          </cell>
          <cell r="CS24">
            <v>56</v>
          </cell>
          <cell r="CT24">
            <v>14</v>
          </cell>
          <cell r="CU24">
            <v>16</v>
          </cell>
          <cell r="CV24">
            <v>11</v>
          </cell>
          <cell r="CW24">
            <v>21</v>
          </cell>
          <cell r="CX24">
            <v>36</v>
          </cell>
          <cell r="CY24">
            <v>36</v>
          </cell>
          <cell r="CZ24">
            <v>13</v>
          </cell>
        </row>
        <row r="25">
          <cell r="J25">
            <v>0</v>
          </cell>
          <cell r="K25">
            <v>5055</v>
          </cell>
          <cell r="L25">
            <v>5817</v>
          </cell>
          <cell r="M25">
            <v>6443</v>
          </cell>
          <cell r="N25">
            <v>4335</v>
          </cell>
          <cell r="O25">
            <v>983</v>
          </cell>
          <cell r="P25">
            <v>836</v>
          </cell>
          <cell r="Q25">
            <v>3</v>
          </cell>
          <cell r="R25">
            <v>24</v>
          </cell>
          <cell r="S25">
            <v>11</v>
          </cell>
          <cell r="T25">
            <v>128</v>
          </cell>
          <cell r="U25">
            <v>4487</v>
          </cell>
          <cell r="V25">
            <v>6894</v>
          </cell>
          <cell r="W25">
            <v>7381</v>
          </cell>
          <cell r="X25">
            <v>7381</v>
          </cell>
          <cell r="Y25">
            <v>-7381</v>
          </cell>
          <cell r="Z25">
            <v>10504</v>
          </cell>
          <cell r="AA25">
            <v>4489</v>
          </cell>
          <cell r="AB25">
            <v>7612</v>
          </cell>
          <cell r="AC25">
            <v>1733</v>
          </cell>
          <cell r="AD25">
            <v>1389</v>
          </cell>
          <cell r="AE25">
            <v>13</v>
          </cell>
          <cell r="AF25">
            <v>39</v>
          </cell>
          <cell r="AG25">
            <v>10</v>
          </cell>
          <cell r="AH25">
            <v>141</v>
          </cell>
          <cell r="AI25">
            <v>3454</v>
          </cell>
          <cell r="AJ25">
            <v>7373</v>
          </cell>
          <cell r="AK25">
            <v>8442</v>
          </cell>
          <cell r="AL25">
            <v>13885</v>
          </cell>
          <cell r="AM25">
            <v>9446</v>
          </cell>
          <cell r="AN25">
            <v>7326</v>
          </cell>
          <cell r="AO25">
            <v>1189</v>
          </cell>
          <cell r="AP25">
            <v>108</v>
          </cell>
          <cell r="AQ25">
            <v>11</v>
          </cell>
          <cell r="AR25">
            <v>10</v>
          </cell>
          <cell r="AS25">
            <v>20</v>
          </cell>
          <cell r="AT25">
            <v>206</v>
          </cell>
          <cell r="AU25">
            <v>3532</v>
          </cell>
          <cell r="AV25">
            <v>6296</v>
          </cell>
          <cell r="AW25">
            <v>8026</v>
          </cell>
          <cell r="AX25">
            <v>12765</v>
          </cell>
          <cell r="AY25">
            <v>10527</v>
          </cell>
          <cell r="AZ25">
            <v>6281</v>
          </cell>
          <cell r="BA25">
            <v>2324</v>
          </cell>
          <cell r="BB25">
            <v>581</v>
          </cell>
          <cell r="BC25">
            <v>94</v>
          </cell>
          <cell r="BD25">
            <v>66</v>
          </cell>
          <cell r="BE25">
            <v>70</v>
          </cell>
          <cell r="BF25">
            <v>251</v>
          </cell>
          <cell r="BG25">
            <v>2516</v>
          </cell>
          <cell r="BH25">
            <v>2516</v>
          </cell>
          <cell r="BI25">
            <v>9117</v>
          </cell>
          <cell r="BJ25">
            <v>6601</v>
          </cell>
          <cell r="BK25">
            <v>8235</v>
          </cell>
          <cell r="BL25">
            <v>9164</v>
          </cell>
          <cell r="BM25">
            <v>9665</v>
          </cell>
          <cell r="BN25">
            <v>6069</v>
          </cell>
          <cell r="BO25">
            <v>2254</v>
          </cell>
          <cell r="BP25">
            <v>-113</v>
          </cell>
          <cell r="BQ25">
            <v>153</v>
          </cell>
          <cell r="BR25">
            <v>126</v>
          </cell>
          <cell r="BS25">
            <v>240</v>
          </cell>
          <cell r="BT25">
            <v>436</v>
          </cell>
          <cell r="BU25">
            <v>3238</v>
          </cell>
          <cell r="BV25">
            <v>6733</v>
          </cell>
          <cell r="BW25">
            <v>8216</v>
          </cell>
          <cell r="BX25">
            <v>0</v>
          </cell>
          <cell r="BY25">
            <v>21995</v>
          </cell>
          <cell r="BZ25">
            <v>5116</v>
          </cell>
          <cell r="CA25">
            <v>1802</v>
          </cell>
          <cell r="CB25">
            <v>344</v>
          </cell>
          <cell r="CC25">
            <v>170</v>
          </cell>
          <cell r="CD25">
            <v>186</v>
          </cell>
          <cell r="CE25">
            <v>275</v>
          </cell>
          <cell r="CF25">
            <v>468</v>
          </cell>
          <cell r="CG25">
            <v>2297</v>
          </cell>
          <cell r="CH25">
            <v>9406</v>
          </cell>
          <cell r="CI25">
            <v>7874</v>
          </cell>
          <cell r="CJ25">
            <v>10181</v>
          </cell>
          <cell r="CK25">
            <v>8518</v>
          </cell>
          <cell r="CL25">
            <v>6038</v>
          </cell>
          <cell r="CM25">
            <v>668</v>
          </cell>
          <cell r="CN25">
            <v>341</v>
          </cell>
          <cell r="CO25">
            <v>179</v>
          </cell>
          <cell r="CP25">
            <v>489</v>
          </cell>
          <cell r="CQ25">
            <v>284</v>
          </cell>
          <cell r="CR25">
            <v>285</v>
          </cell>
          <cell r="CS25">
            <v>3242</v>
          </cell>
          <cell r="CT25">
            <v>7825</v>
          </cell>
          <cell r="CU25">
            <v>10047</v>
          </cell>
          <cell r="CV25">
            <v>10505</v>
          </cell>
          <cell r="CW25">
            <v>8287</v>
          </cell>
          <cell r="CX25">
            <v>4261</v>
          </cell>
          <cell r="CY25">
            <v>4261</v>
          </cell>
          <cell r="CZ25">
            <v>832</v>
          </cell>
        </row>
        <row r="26">
          <cell r="J26" t="str">
            <v>closed</v>
          </cell>
          <cell r="K26" t="str">
            <v>closed</v>
          </cell>
          <cell r="L26" t="str">
            <v>closed</v>
          </cell>
          <cell r="M26" t="str">
            <v>closed</v>
          </cell>
          <cell r="N26" t="str">
            <v>closed</v>
          </cell>
          <cell r="O26" t="str">
            <v>closed</v>
          </cell>
          <cell r="P26" t="str">
            <v>closed</v>
          </cell>
          <cell r="Q26" t="str">
            <v>closed</v>
          </cell>
          <cell r="R26" t="str">
            <v>closed</v>
          </cell>
          <cell r="S26" t="str">
            <v>closed</v>
          </cell>
          <cell r="T26" t="str">
            <v>closed</v>
          </cell>
          <cell r="U26" t="str">
            <v>closed</v>
          </cell>
          <cell r="V26" t="str">
            <v>closed</v>
          </cell>
          <cell r="W26" t="str">
            <v>closed</v>
          </cell>
          <cell r="X26" t="str">
            <v>closed</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row>
        <row r="27">
          <cell r="J27">
            <v>2080</v>
          </cell>
          <cell r="K27">
            <v>3509</v>
          </cell>
          <cell r="L27">
            <v>3115</v>
          </cell>
          <cell r="M27">
            <v>3573</v>
          </cell>
          <cell r="N27">
            <v>2987</v>
          </cell>
          <cell r="O27">
            <v>1273</v>
          </cell>
          <cell r="P27">
            <v>541</v>
          </cell>
          <cell r="Q27">
            <v>64</v>
          </cell>
          <cell r="R27">
            <v>55</v>
          </cell>
          <cell r="S27">
            <v>70</v>
          </cell>
          <cell r="T27">
            <v>63</v>
          </cell>
          <cell r="U27">
            <v>1513</v>
          </cell>
          <cell r="V27">
            <v>4348</v>
          </cell>
          <cell r="W27">
            <v>4862</v>
          </cell>
          <cell r="X27">
            <v>4862</v>
          </cell>
          <cell r="Y27">
            <v>-4862</v>
          </cell>
          <cell r="Z27">
            <v>5506</v>
          </cell>
          <cell r="AA27">
            <v>3118</v>
          </cell>
          <cell r="AB27">
            <v>3762</v>
          </cell>
          <cell r="AC27">
            <v>2075</v>
          </cell>
          <cell r="AD27">
            <v>1247</v>
          </cell>
          <cell r="AE27">
            <v>96</v>
          </cell>
          <cell r="AF27">
            <v>56</v>
          </cell>
          <cell r="AG27">
            <v>77</v>
          </cell>
          <cell r="AH27">
            <v>634</v>
          </cell>
          <cell r="AI27">
            <v>1360</v>
          </cell>
          <cell r="AJ27">
            <v>4179</v>
          </cell>
          <cell r="AK27">
            <v>3226</v>
          </cell>
          <cell r="AL27">
            <v>4479</v>
          </cell>
          <cell r="AM27">
            <v>2872</v>
          </cell>
          <cell r="AN27">
            <v>2217</v>
          </cell>
          <cell r="AO27">
            <v>848</v>
          </cell>
          <cell r="AP27">
            <v>80</v>
          </cell>
          <cell r="AQ27">
            <v>106</v>
          </cell>
          <cell r="AR27">
            <v>59</v>
          </cell>
          <cell r="AS27">
            <v>36</v>
          </cell>
          <cell r="AT27">
            <v>57</v>
          </cell>
          <cell r="AU27">
            <v>1227</v>
          </cell>
          <cell r="AV27">
            <v>2745</v>
          </cell>
          <cell r="AW27">
            <v>3128</v>
          </cell>
          <cell r="AX27">
            <v>3833</v>
          </cell>
          <cell r="AY27">
            <v>3701</v>
          </cell>
          <cell r="AZ27">
            <v>2534</v>
          </cell>
          <cell r="BA27">
            <v>880</v>
          </cell>
          <cell r="BB27">
            <v>204</v>
          </cell>
          <cell r="BC27">
            <v>58</v>
          </cell>
          <cell r="BD27">
            <v>47</v>
          </cell>
          <cell r="BE27">
            <v>51</v>
          </cell>
          <cell r="BF27">
            <v>69</v>
          </cell>
          <cell r="BG27">
            <v>1957</v>
          </cell>
          <cell r="BH27">
            <v>1957</v>
          </cell>
          <cell r="BI27">
            <v>4283</v>
          </cell>
          <cell r="BJ27">
            <v>2326</v>
          </cell>
          <cell r="BK27">
            <v>4572</v>
          </cell>
          <cell r="BL27">
            <v>4000</v>
          </cell>
          <cell r="BM27">
            <v>4073</v>
          </cell>
          <cell r="BN27">
            <v>2780</v>
          </cell>
          <cell r="BO27">
            <v>434</v>
          </cell>
          <cell r="BP27">
            <v>116</v>
          </cell>
          <cell r="BQ27">
            <v>80</v>
          </cell>
          <cell r="BR27">
            <v>49</v>
          </cell>
          <cell r="BS27">
            <v>51</v>
          </cell>
          <cell r="BT27">
            <v>69</v>
          </cell>
          <cell r="BU27">
            <v>1069</v>
          </cell>
          <cell r="BV27">
            <v>1751</v>
          </cell>
          <cell r="BW27">
            <v>4057</v>
          </cell>
          <cell r="BX27">
            <v>6631</v>
          </cell>
          <cell r="BY27">
            <v>6343</v>
          </cell>
          <cell r="BZ27">
            <v>3077</v>
          </cell>
          <cell r="CA27">
            <v>1272</v>
          </cell>
          <cell r="CB27">
            <v>268</v>
          </cell>
          <cell r="CC27">
            <v>119</v>
          </cell>
          <cell r="CD27">
            <v>50</v>
          </cell>
          <cell r="CE27">
            <v>122</v>
          </cell>
          <cell r="CF27">
            <v>197</v>
          </cell>
          <cell r="CG27">
            <v>418</v>
          </cell>
          <cell r="CH27">
            <v>4376</v>
          </cell>
          <cell r="CI27">
            <v>4064</v>
          </cell>
          <cell r="CJ27">
            <v>4832</v>
          </cell>
          <cell r="CK27">
            <v>5133</v>
          </cell>
          <cell r="CL27">
            <v>3232</v>
          </cell>
          <cell r="CM27">
            <v>1472</v>
          </cell>
          <cell r="CN27">
            <v>521</v>
          </cell>
          <cell r="CO27">
            <v>55</v>
          </cell>
          <cell r="CP27">
            <v>45</v>
          </cell>
          <cell r="CQ27">
            <v>61</v>
          </cell>
          <cell r="CR27">
            <v>121</v>
          </cell>
          <cell r="CS27">
            <v>433</v>
          </cell>
          <cell r="CT27">
            <v>6014</v>
          </cell>
          <cell r="CU27">
            <v>6118</v>
          </cell>
          <cell r="CV27">
            <v>7143</v>
          </cell>
          <cell r="CW27">
            <v>4793</v>
          </cell>
          <cell r="CX27">
            <v>3427</v>
          </cell>
          <cell r="CY27">
            <v>3427</v>
          </cell>
          <cell r="CZ27">
            <v>1576</v>
          </cell>
        </row>
        <row r="28">
          <cell r="J28">
            <v>5398</v>
          </cell>
          <cell r="K28">
            <v>16441</v>
          </cell>
          <cell r="L28">
            <v>14769</v>
          </cell>
          <cell r="M28">
            <v>14009</v>
          </cell>
          <cell r="N28">
            <v>12096</v>
          </cell>
          <cell r="O28">
            <v>3272</v>
          </cell>
          <cell r="P28">
            <v>1777</v>
          </cell>
          <cell r="Q28">
            <v>359</v>
          </cell>
          <cell r="R28">
            <v>197</v>
          </cell>
          <cell r="S28">
            <v>270</v>
          </cell>
          <cell r="T28">
            <v>553</v>
          </cell>
          <cell r="U28">
            <v>9099</v>
          </cell>
          <cell r="V28">
            <v>16587</v>
          </cell>
          <cell r="W28">
            <v>21219</v>
          </cell>
          <cell r="X28">
            <v>21219</v>
          </cell>
          <cell r="Y28">
            <v>-21219</v>
          </cell>
          <cell r="Z28">
            <v>22945</v>
          </cell>
          <cell r="AA28">
            <v>11713</v>
          </cell>
          <cell r="AB28">
            <v>13439</v>
          </cell>
          <cell r="AC28">
            <v>5288</v>
          </cell>
          <cell r="AD28">
            <v>3527</v>
          </cell>
          <cell r="AE28">
            <v>839</v>
          </cell>
          <cell r="AF28">
            <v>863</v>
          </cell>
          <cell r="AG28">
            <v>970</v>
          </cell>
          <cell r="AH28">
            <v>1672</v>
          </cell>
          <cell r="AI28">
            <v>6752</v>
          </cell>
          <cell r="AJ28">
            <v>17510</v>
          </cell>
          <cell r="AK28">
            <v>19695</v>
          </cell>
          <cell r="AL28">
            <v>27962</v>
          </cell>
          <cell r="AM28">
            <v>18485</v>
          </cell>
          <cell r="AN28">
            <v>14093</v>
          </cell>
          <cell r="AO28">
            <v>4892</v>
          </cell>
          <cell r="AP28">
            <v>1030</v>
          </cell>
          <cell r="AQ28">
            <v>929</v>
          </cell>
          <cell r="AR28">
            <v>816</v>
          </cell>
          <cell r="AS28">
            <v>829</v>
          </cell>
          <cell r="AT28">
            <v>1160</v>
          </cell>
          <cell r="AU28">
            <v>6656</v>
          </cell>
          <cell r="AV28">
            <v>14118</v>
          </cell>
          <cell r="AW28">
            <v>17293</v>
          </cell>
          <cell r="AX28">
            <v>24442</v>
          </cell>
          <cell r="AY28">
            <v>19412</v>
          </cell>
          <cell r="AZ28">
            <v>11707</v>
          </cell>
          <cell r="BA28">
            <v>3926</v>
          </cell>
          <cell r="BB28">
            <v>2173</v>
          </cell>
          <cell r="BC28">
            <v>942</v>
          </cell>
          <cell r="BD28">
            <v>824</v>
          </cell>
          <cell r="BE28">
            <v>895</v>
          </cell>
          <cell r="BF28">
            <v>1235</v>
          </cell>
          <cell r="BG28">
            <v>5821</v>
          </cell>
          <cell r="BH28">
            <v>5821</v>
          </cell>
          <cell r="BI28">
            <v>17823</v>
          </cell>
          <cell r="BJ28">
            <v>12002</v>
          </cell>
          <cell r="BK28">
            <v>19666</v>
          </cell>
          <cell r="BL28">
            <v>19655</v>
          </cell>
          <cell r="BM28">
            <v>16445</v>
          </cell>
          <cell r="BN28">
            <v>11511</v>
          </cell>
          <cell r="BO28">
            <v>5703</v>
          </cell>
          <cell r="BP28">
            <v>-547</v>
          </cell>
          <cell r="BQ28">
            <v>1050</v>
          </cell>
          <cell r="BR28">
            <v>1300</v>
          </cell>
          <cell r="BS28">
            <v>991</v>
          </cell>
          <cell r="BT28">
            <v>1315</v>
          </cell>
          <cell r="BU28">
            <v>6152</v>
          </cell>
          <cell r="BV28">
            <v>11547</v>
          </cell>
          <cell r="BW28">
            <v>16521</v>
          </cell>
          <cell r="BX28">
            <v>12861</v>
          </cell>
          <cell r="BY28">
            <v>33136</v>
          </cell>
          <cell r="BZ28">
            <v>11229</v>
          </cell>
          <cell r="CA28">
            <v>4531</v>
          </cell>
          <cell r="CB28">
            <v>1150</v>
          </cell>
          <cell r="CC28">
            <v>1007</v>
          </cell>
          <cell r="CD28">
            <v>1109</v>
          </cell>
          <cell r="CE28">
            <v>1108</v>
          </cell>
          <cell r="CF28">
            <v>1418</v>
          </cell>
          <cell r="CG28">
            <v>4407</v>
          </cell>
          <cell r="CH28">
            <v>18322</v>
          </cell>
          <cell r="CI28">
            <v>17429</v>
          </cell>
          <cell r="CJ28">
            <v>20209</v>
          </cell>
          <cell r="CK28">
            <v>17938</v>
          </cell>
          <cell r="CL28">
            <v>12379</v>
          </cell>
          <cell r="CM28">
            <v>3543</v>
          </cell>
          <cell r="CN28">
            <v>1935</v>
          </cell>
          <cell r="CO28">
            <v>1064</v>
          </cell>
          <cell r="CP28">
            <v>1258</v>
          </cell>
          <cell r="CQ28">
            <v>1110</v>
          </cell>
          <cell r="CR28">
            <v>1350</v>
          </cell>
          <cell r="CS28">
            <v>6001</v>
          </cell>
          <cell r="CT28">
            <v>17050</v>
          </cell>
          <cell r="CU28">
            <v>24681</v>
          </cell>
          <cell r="CV28">
            <v>23585</v>
          </cell>
          <cell r="CW28">
            <v>17596</v>
          </cell>
          <cell r="CX28">
            <v>10632</v>
          </cell>
          <cell r="CY28">
            <v>10632</v>
          </cell>
          <cell r="CZ28">
            <v>3862</v>
          </cell>
        </row>
        <row r="29">
          <cell r="J29">
            <v>10439</v>
          </cell>
          <cell r="K29">
            <v>21338</v>
          </cell>
          <cell r="L29">
            <v>19643</v>
          </cell>
          <cell r="M29">
            <v>18076</v>
          </cell>
          <cell r="N29">
            <v>12354</v>
          </cell>
          <cell r="O29">
            <v>4534</v>
          </cell>
          <cell r="P29">
            <v>2020</v>
          </cell>
          <cell r="Q29">
            <v>764</v>
          </cell>
          <cell r="R29">
            <v>197</v>
          </cell>
          <cell r="S29">
            <v>776</v>
          </cell>
          <cell r="T29">
            <v>614</v>
          </cell>
          <cell r="U29">
            <v>12588</v>
          </cell>
          <cell r="V29">
            <v>24447</v>
          </cell>
          <cell r="W29">
            <v>27320</v>
          </cell>
          <cell r="X29">
            <v>27320</v>
          </cell>
          <cell r="Y29">
            <v>-27320</v>
          </cell>
          <cell r="Z29">
            <v>27310</v>
          </cell>
          <cell r="AA29">
            <v>15125</v>
          </cell>
          <cell r="AB29">
            <v>15115</v>
          </cell>
          <cell r="AC29">
            <v>6990</v>
          </cell>
          <cell r="AD29">
            <v>3632</v>
          </cell>
          <cell r="AE29">
            <v>958</v>
          </cell>
          <cell r="AF29">
            <v>949</v>
          </cell>
          <cell r="AG29">
            <v>1065</v>
          </cell>
          <cell r="AH29">
            <v>2077</v>
          </cell>
          <cell r="AI29">
            <v>7695</v>
          </cell>
          <cell r="AJ29">
            <v>22058</v>
          </cell>
          <cell r="AK29">
            <v>22492</v>
          </cell>
          <cell r="AL29">
            <v>34158</v>
          </cell>
          <cell r="AM29">
            <v>22240</v>
          </cell>
          <cell r="AN29">
            <v>15349</v>
          </cell>
          <cell r="AO29">
            <v>5376</v>
          </cell>
          <cell r="AP29">
            <v>1209</v>
          </cell>
          <cell r="AQ29">
            <v>1019</v>
          </cell>
          <cell r="AR29">
            <v>908</v>
          </cell>
          <cell r="AS29">
            <v>1079</v>
          </cell>
          <cell r="AT29">
            <v>1380</v>
          </cell>
          <cell r="AU29">
            <v>7038</v>
          </cell>
          <cell r="AV29">
            <v>18131</v>
          </cell>
          <cell r="AW29">
            <v>23260</v>
          </cell>
          <cell r="AX29">
            <v>30196</v>
          </cell>
          <cell r="AY29">
            <v>24568</v>
          </cell>
          <cell r="AZ29">
            <v>15955</v>
          </cell>
          <cell r="BA29">
            <v>4897</v>
          </cell>
          <cell r="BB29">
            <v>5052</v>
          </cell>
          <cell r="BC29">
            <v>1052</v>
          </cell>
          <cell r="BD29">
            <v>812</v>
          </cell>
          <cell r="BE29">
            <v>990</v>
          </cell>
          <cell r="BF29">
            <v>1356</v>
          </cell>
          <cell r="BG29">
            <v>6342</v>
          </cell>
          <cell r="BH29">
            <v>6342</v>
          </cell>
          <cell r="BI29">
            <v>19056</v>
          </cell>
          <cell r="BJ29">
            <v>12714</v>
          </cell>
          <cell r="BK29">
            <v>24609</v>
          </cell>
          <cell r="BL29">
            <v>24486</v>
          </cell>
          <cell r="BM29">
            <v>21863</v>
          </cell>
          <cell r="BN29">
            <v>16186</v>
          </cell>
          <cell r="BO29">
            <v>5020</v>
          </cell>
          <cell r="BP29">
            <v>-506</v>
          </cell>
          <cell r="BQ29">
            <v>1051</v>
          </cell>
          <cell r="BR29">
            <v>1327</v>
          </cell>
          <cell r="BS29">
            <v>748</v>
          </cell>
          <cell r="BT29">
            <v>1419</v>
          </cell>
          <cell r="BU29">
            <v>6675</v>
          </cell>
          <cell r="BV29">
            <v>15164</v>
          </cell>
          <cell r="BW29">
            <v>20213</v>
          </cell>
          <cell r="BX29">
            <v>17883</v>
          </cell>
          <cell r="BY29">
            <v>38528</v>
          </cell>
          <cell r="BZ29">
            <v>13972</v>
          </cell>
          <cell r="CA29">
            <v>9812</v>
          </cell>
          <cell r="CB29">
            <v>363</v>
          </cell>
          <cell r="CC29">
            <v>1007</v>
          </cell>
          <cell r="CD29">
            <v>1109</v>
          </cell>
          <cell r="CE29">
            <v>1116</v>
          </cell>
          <cell r="CF29">
            <v>1420</v>
          </cell>
          <cell r="CG29">
            <v>4887</v>
          </cell>
          <cell r="CH29">
            <v>21823</v>
          </cell>
          <cell r="CI29">
            <v>22472</v>
          </cell>
          <cell r="CJ29">
            <v>24285</v>
          </cell>
          <cell r="CK29">
            <v>22699</v>
          </cell>
          <cell r="CL29">
            <v>16567</v>
          </cell>
          <cell r="CM29">
            <v>4991</v>
          </cell>
          <cell r="CN29">
            <v>1951</v>
          </cell>
          <cell r="CO29">
            <v>1114</v>
          </cell>
          <cell r="CP29">
            <v>1258</v>
          </cell>
          <cell r="CQ29">
            <v>1110</v>
          </cell>
          <cell r="CR29">
            <v>1350</v>
          </cell>
          <cell r="CS29">
            <v>6362</v>
          </cell>
          <cell r="CT29">
            <v>20182</v>
          </cell>
          <cell r="CU29">
            <v>27751</v>
          </cell>
          <cell r="CV29">
            <v>28034</v>
          </cell>
          <cell r="CW29">
            <v>18686</v>
          </cell>
          <cell r="CX29">
            <v>13325</v>
          </cell>
          <cell r="CY29">
            <v>13325</v>
          </cell>
          <cell r="CZ29">
            <v>4864</v>
          </cell>
        </row>
        <row r="30">
          <cell r="AB30">
            <v>0</v>
          </cell>
          <cell r="BJ30">
            <v>0</v>
          </cell>
        </row>
        <row r="31">
          <cell r="AB31">
            <v>0</v>
          </cell>
          <cell r="BJ31">
            <v>0</v>
          </cell>
        </row>
        <row r="32">
          <cell r="AB32">
            <v>0</v>
          </cell>
          <cell r="BJ32">
            <v>0</v>
          </cell>
        </row>
        <row r="33">
          <cell r="AB33">
            <v>0</v>
          </cell>
          <cell r="BJ33">
            <v>0</v>
          </cell>
        </row>
        <row r="34">
          <cell r="AB34">
            <v>0</v>
          </cell>
          <cell r="BJ34">
            <v>0</v>
          </cell>
        </row>
        <row r="35">
          <cell r="AB35">
            <v>0</v>
          </cell>
          <cell r="BJ35">
            <v>0</v>
          </cell>
        </row>
        <row r="36">
          <cell r="AB36">
            <v>0</v>
          </cell>
          <cell r="BJ36">
            <v>0</v>
          </cell>
        </row>
        <row r="37">
          <cell r="AB37">
            <v>0</v>
          </cell>
          <cell r="BJ37">
            <v>0</v>
          </cell>
        </row>
        <row r="38">
          <cell r="AB38">
            <v>0</v>
          </cell>
          <cell r="BJ38">
            <v>0</v>
          </cell>
        </row>
        <row r="39">
          <cell r="J39">
            <v>254</v>
          </cell>
          <cell r="K39">
            <v>380</v>
          </cell>
          <cell r="L39">
            <v>368</v>
          </cell>
          <cell r="M39">
            <v>338</v>
          </cell>
          <cell r="N39">
            <v>153</v>
          </cell>
          <cell r="O39">
            <v>35</v>
          </cell>
          <cell r="P39">
            <v>38</v>
          </cell>
          <cell r="Q39">
            <v>36</v>
          </cell>
          <cell r="R39">
            <v>35</v>
          </cell>
          <cell r="S39">
            <v>34</v>
          </cell>
          <cell r="T39">
            <v>75</v>
          </cell>
          <cell r="U39">
            <v>68</v>
          </cell>
          <cell r="V39">
            <v>285</v>
          </cell>
          <cell r="W39">
            <v>500</v>
          </cell>
          <cell r="X39">
            <v>500</v>
          </cell>
          <cell r="Y39">
            <v>-500</v>
          </cell>
          <cell r="Z39">
            <v>421</v>
          </cell>
          <cell r="AA39">
            <v>183</v>
          </cell>
          <cell r="AB39">
            <v>104</v>
          </cell>
          <cell r="AC39">
            <v>16</v>
          </cell>
          <cell r="AD39">
            <v>35</v>
          </cell>
          <cell r="AE39">
            <v>36</v>
          </cell>
          <cell r="AF39">
            <v>6</v>
          </cell>
          <cell r="AG39">
            <v>-35</v>
          </cell>
          <cell r="AH39">
            <v>319</v>
          </cell>
          <cell r="AI39">
            <v>288</v>
          </cell>
          <cell r="AJ39">
            <v>445</v>
          </cell>
          <cell r="AK39">
            <v>861</v>
          </cell>
          <cell r="AL39">
            <v>630</v>
          </cell>
          <cell r="AM39">
            <v>119</v>
          </cell>
          <cell r="AN39">
            <v>224</v>
          </cell>
          <cell r="AO39">
            <v>13</v>
          </cell>
          <cell r="AP39">
            <v>14</v>
          </cell>
          <cell r="AQ39">
            <v>28</v>
          </cell>
          <cell r="AR39">
            <v>-7</v>
          </cell>
          <cell r="AS39">
            <v>2</v>
          </cell>
          <cell r="AT39">
            <v>32</v>
          </cell>
          <cell r="AU39">
            <v>284</v>
          </cell>
          <cell r="AV39">
            <v>458</v>
          </cell>
          <cell r="AW39">
            <v>523</v>
          </cell>
          <cell r="AX39">
            <v>511</v>
          </cell>
          <cell r="AY39">
            <v>483</v>
          </cell>
          <cell r="AZ39">
            <v>174</v>
          </cell>
          <cell r="BA39">
            <v>13</v>
          </cell>
          <cell r="BB39">
            <v>-22</v>
          </cell>
          <cell r="BC39">
            <v>0</v>
          </cell>
          <cell r="BD39">
            <v>0</v>
          </cell>
          <cell r="BE39">
            <v>0</v>
          </cell>
          <cell r="BF39">
            <v>97</v>
          </cell>
          <cell r="BG39">
            <v>287</v>
          </cell>
          <cell r="BH39">
            <v>287</v>
          </cell>
          <cell r="BI39">
            <v>448</v>
          </cell>
          <cell r="BJ39">
            <v>161</v>
          </cell>
          <cell r="BK39">
            <v>345</v>
          </cell>
          <cell r="BL39">
            <v>468</v>
          </cell>
          <cell r="BM39">
            <v>165</v>
          </cell>
          <cell r="BN39">
            <v>91</v>
          </cell>
          <cell r="BO39">
            <v>3</v>
          </cell>
          <cell r="BP39">
            <v>53</v>
          </cell>
          <cell r="BQ39">
            <v>0</v>
          </cell>
          <cell r="BR39">
            <v>0</v>
          </cell>
          <cell r="BS39">
            <v>0</v>
          </cell>
          <cell r="BT39">
            <v>13</v>
          </cell>
          <cell r="BU39">
            <v>335</v>
          </cell>
          <cell r="BV39">
            <v>122</v>
          </cell>
          <cell r="BW39">
            <v>350</v>
          </cell>
          <cell r="BX39">
            <v>804</v>
          </cell>
          <cell r="BY39">
            <v>408</v>
          </cell>
          <cell r="BZ39">
            <v>0</v>
          </cell>
          <cell r="CA39">
            <v>27</v>
          </cell>
          <cell r="CB39">
            <v>-13</v>
          </cell>
          <cell r="CC39">
            <v>0</v>
          </cell>
          <cell r="CD39">
            <v>0</v>
          </cell>
          <cell r="CE39">
            <v>0</v>
          </cell>
          <cell r="CF39">
            <v>0</v>
          </cell>
          <cell r="CG39">
            <v>239</v>
          </cell>
          <cell r="CH39">
            <v>347</v>
          </cell>
          <cell r="CI39">
            <v>350</v>
          </cell>
          <cell r="CJ39">
            <v>408</v>
          </cell>
          <cell r="CK39">
            <v>306</v>
          </cell>
          <cell r="CL39">
            <v>150</v>
          </cell>
          <cell r="CM39">
            <v>6</v>
          </cell>
          <cell r="CN39">
            <v>34</v>
          </cell>
          <cell r="CO39">
            <v>0</v>
          </cell>
          <cell r="CP39">
            <v>0</v>
          </cell>
          <cell r="CQ39">
            <v>0</v>
          </cell>
          <cell r="CR39">
            <v>53</v>
          </cell>
          <cell r="CS39">
            <v>270</v>
          </cell>
          <cell r="CT39">
            <v>214</v>
          </cell>
          <cell r="CU39">
            <v>438</v>
          </cell>
          <cell r="CV39">
            <v>452</v>
          </cell>
          <cell r="CW39">
            <v>246</v>
          </cell>
          <cell r="CX39">
            <v>156</v>
          </cell>
          <cell r="CY39">
            <v>156</v>
          </cell>
          <cell r="CZ39">
            <v>20</v>
          </cell>
        </row>
        <row r="40">
          <cell r="J40">
            <v>0</v>
          </cell>
          <cell r="AB40">
            <v>0</v>
          </cell>
          <cell r="BJ40">
            <v>0</v>
          </cell>
        </row>
        <row r="41">
          <cell r="J41">
            <v>1726</v>
          </cell>
          <cell r="K41">
            <v>4690</v>
          </cell>
          <cell r="L41">
            <v>4690</v>
          </cell>
          <cell r="M41">
            <v>3811</v>
          </cell>
          <cell r="N41">
            <v>2284</v>
          </cell>
          <cell r="O41">
            <v>1378</v>
          </cell>
          <cell r="P41">
            <v>175</v>
          </cell>
          <cell r="Q41">
            <v>124</v>
          </cell>
          <cell r="R41">
            <v>113</v>
          </cell>
          <cell r="S41">
            <v>114</v>
          </cell>
          <cell r="T41">
            <v>658</v>
          </cell>
          <cell r="U41">
            <v>2773</v>
          </cell>
          <cell r="V41">
            <v>5550</v>
          </cell>
          <cell r="W41">
            <v>6425</v>
          </cell>
          <cell r="X41">
            <v>6425</v>
          </cell>
          <cell r="Y41">
            <v>-6425</v>
          </cell>
          <cell r="Z41">
            <v>6328</v>
          </cell>
          <cell r="AA41">
            <v>2150</v>
          </cell>
          <cell r="AB41">
            <v>2053</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row>
        <row r="42">
          <cell r="AC42">
            <v>63</v>
          </cell>
          <cell r="AD42">
            <v>63</v>
          </cell>
          <cell r="AE42">
            <v>63</v>
          </cell>
          <cell r="AF42">
            <v>63</v>
          </cell>
          <cell r="AG42">
            <v>63</v>
          </cell>
          <cell r="AH42">
            <v>62</v>
          </cell>
          <cell r="AI42">
            <v>62</v>
          </cell>
          <cell r="AJ42">
            <v>93</v>
          </cell>
          <cell r="AK42">
            <v>62</v>
          </cell>
          <cell r="AL42">
            <v>62</v>
          </cell>
          <cell r="AM42">
            <v>143623</v>
          </cell>
          <cell r="AN42">
            <v>0</v>
          </cell>
          <cell r="AO42">
            <v>0</v>
          </cell>
          <cell r="AP42">
            <v>0</v>
          </cell>
          <cell r="AQ42">
            <v>0</v>
          </cell>
          <cell r="AR42">
            <v>0</v>
          </cell>
          <cell r="AS42">
            <v>0</v>
          </cell>
          <cell r="AT42">
            <v>10837</v>
          </cell>
          <cell r="AU42">
            <v>10515</v>
          </cell>
          <cell r="AV42">
            <v>-10837</v>
          </cell>
          <cell r="AW42">
            <v>0</v>
          </cell>
          <cell r="AX42">
            <v>0</v>
          </cell>
          <cell r="AY42">
            <v>10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41405</v>
          </cell>
          <cell r="CY42">
            <v>41405</v>
          </cell>
          <cell r="CZ42">
            <v>13905</v>
          </cell>
        </row>
        <row r="43">
          <cell r="J43">
            <v>1380</v>
          </cell>
          <cell r="K43">
            <v>16</v>
          </cell>
          <cell r="L43">
            <v>0</v>
          </cell>
          <cell r="M43">
            <v>0</v>
          </cell>
          <cell r="N43">
            <v>1827</v>
          </cell>
          <cell r="O43">
            <v>1102</v>
          </cell>
          <cell r="P43">
            <v>140</v>
          </cell>
          <cell r="Q43">
            <v>99</v>
          </cell>
          <cell r="R43">
            <v>91</v>
          </cell>
          <cell r="S43">
            <v>91</v>
          </cell>
          <cell r="T43">
            <v>400</v>
          </cell>
          <cell r="U43">
            <v>2218</v>
          </cell>
          <cell r="V43">
            <v>4440</v>
          </cell>
          <cell r="W43">
            <v>5140</v>
          </cell>
          <cell r="X43">
            <v>5140</v>
          </cell>
          <cell r="Y43">
            <v>-5140</v>
          </cell>
          <cell r="Z43">
            <v>50</v>
          </cell>
          <cell r="AA43">
            <v>50</v>
          </cell>
          <cell r="AB43">
            <v>-5040</v>
          </cell>
          <cell r="AD43">
            <v>0</v>
          </cell>
          <cell r="BJ43">
            <v>0</v>
          </cell>
        </row>
        <row r="44">
          <cell r="J44">
            <v>258</v>
          </cell>
          <cell r="K44">
            <v>3</v>
          </cell>
          <cell r="L44">
            <v>0</v>
          </cell>
          <cell r="M44">
            <v>0</v>
          </cell>
          <cell r="N44">
            <v>342</v>
          </cell>
          <cell r="O44">
            <v>206</v>
          </cell>
          <cell r="P44">
            <v>26</v>
          </cell>
          <cell r="Q44">
            <v>18</v>
          </cell>
          <cell r="R44">
            <v>17</v>
          </cell>
          <cell r="S44">
            <v>17</v>
          </cell>
          <cell r="T44">
            <v>75</v>
          </cell>
          <cell r="U44">
            <v>415</v>
          </cell>
          <cell r="V44">
            <v>832</v>
          </cell>
          <cell r="W44">
            <v>963</v>
          </cell>
          <cell r="X44">
            <v>963</v>
          </cell>
          <cell r="Y44">
            <v>-963</v>
          </cell>
          <cell r="Z44">
            <v>9</v>
          </cell>
          <cell r="AA44">
            <v>9</v>
          </cell>
          <cell r="AB44">
            <v>-945</v>
          </cell>
          <cell r="AD44">
            <v>0</v>
          </cell>
          <cell r="BJ44">
            <v>0</v>
          </cell>
        </row>
        <row r="45">
          <cell r="J45">
            <v>86.300000000000011</v>
          </cell>
          <cell r="K45">
            <v>1</v>
          </cell>
          <cell r="L45">
            <v>0</v>
          </cell>
          <cell r="M45">
            <v>0</v>
          </cell>
          <cell r="N45">
            <v>114</v>
          </cell>
          <cell r="O45">
            <v>68</v>
          </cell>
          <cell r="P45">
            <v>9</v>
          </cell>
          <cell r="Q45">
            <v>6</v>
          </cell>
          <cell r="R45">
            <v>5</v>
          </cell>
          <cell r="S45">
            <v>5</v>
          </cell>
          <cell r="T45">
            <v>25</v>
          </cell>
          <cell r="U45">
            <v>138</v>
          </cell>
          <cell r="V45">
            <v>278</v>
          </cell>
          <cell r="W45">
            <v>321</v>
          </cell>
          <cell r="X45">
            <v>321</v>
          </cell>
          <cell r="Y45">
            <v>-321</v>
          </cell>
          <cell r="Z45">
            <v>3</v>
          </cell>
          <cell r="AA45">
            <v>4</v>
          </cell>
          <cell r="AB45">
            <v>-314</v>
          </cell>
          <cell r="AD45">
            <v>0</v>
          </cell>
          <cell r="BJ45">
            <v>0</v>
          </cell>
        </row>
        <row r="46">
          <cell r="AC46">
            <v>3428</v>
          </cell>
          <cell r="AD46">
            <v>1635</v>
          </cell>
          <cell r="AE46">
            <v>2118</v>
          </cell>
          <cell r="AF46">
            <v>2800</v>
          </cell>
          <cell r="AG46">
            <v>2285</v>
          </cell>
          <cell r="AH46">
            <v>2957</v>
          </cell>
          <cell r="AI46">
            <v>4936</v>
          </cell>
          <cell r="AJ46">
            <v>11331</v>
          </cell>
          <cell r="AK46">
            <v>11906</v>
          </cell>
          <cell r="AL46">
            <v>15379</v>
          </cell>
          <cell r="AM46">
            <v>12293</v>
          </cell>
          <cell r="AN46">
            <v>9635</v>
          </cell>
          <cell r="AO46">
            <v>2676</v>
          </cell>
          <cell r="AP46">
            <v>3105</v>
          </cell>
          <cell r="AQ46">
            <v>2502</v>
          </cell>
          <cell r="AR46">
            <v>2792</v>
          </cell>
          <cell r="AS46">
            <v>2740</v>
          </cell>
          <cell r="AT46">
            <v>2052</v>
          </cell>
          <cell r="AU46">
            <v>6438</v>
          </cell>
          <cell r="AV46">
            <v>11038</v>
          </cell>
          <cell r="AW46">
            <v>13397</v>
          </cell>
          <cell r="AX46">
            <v>17176</v>
          </cell>
          <cell r="AY46">
            <v>15886</v>
          </cell>
          <cell r="AZ46">
            <v>9040</v>
          </cell>
          <cell r="BA46">
            <v>2035</v>
          </cell>
          <cell r="BB46">
            <v>3288</v>
          </cell>
          <cell r="BC46">
            <v>2183</v>
          </cell>
          <cell r="BD46">
            <v>2639</v>
          </cell>
          <cell r="BE46">
            <v>2785</v>
          </cell>
          <cell r="BF46">
            <v>3163</v>
          </cell>
          <cell r="BG46">
            <v>4769</v>
          </cell>
          <cell r="BH46">
            <v>4769</v>
          </cell>
          <cell r="BI46">
            <v>12450</v>
          </cell>
          <cell r="BJ46">
            <v>7681</v>
          </cell>
          <cell r="BK46">
            <v>12490</v>
          </cell>
          <cell r="BL46">
            <v>12981</v>
          </cell>
          <cell r="BM46">
            <v>12138</v>
          </cell>
          <cell r="BN46">
            <v>6720</v>
          </cell>
          <cell r="BO46">
            <v>2152</v>
          </cell>
          <cell r="BP46">
            <v>3401</v>
          </cell>
          <cell r="BQ46">
            <v>2386</v>
          </cell>
          <cell r="BR46">
            <v>2506</v>
          </cell>
          <cell r="BS46">
            <v>2993</v>
          </cell>
          <cell r="BT46">
            <v>2463</v>
          </cell>
          <cell r="BU46">
            <v>6250</v>
          </cell>
          <cell r="BV46">
            <v>8317</v>
          </cell>
          <cell r="BW46">
            <v>9098</v>
          </cell>
          <cell r="BX46">
            <v>17298</v>
          </cell>
          <cell r="BY46">
            <v>14398</v>
          </cell>
          <cell r="BZ46">
            <v>8747</v>
          </cell>
          <cell r="CA46">
            <v>2757</v>
          </cell>
          <cell r="CB46">
            <v>2007</v>
          </cell>
          <cell r="CC46">
            <v>2590</v>
          </cell>
          <cell r="CD46">
            <v>2700</v>
          </cell>
          <cell r="CE46">
            <v>2544</v>
          </cell>
          <cell r="CF46">
            <v>2456</v>
          </cell>
          <cell r="CG46">
            <v>3378</v>
          </cell>
          <cell r="CH46">
            <v>12229</v>
          </cell>
          <cell r="CI46">
            <v>12684</v>
          </cell>
          <cell r="CJ46">
            <v>13178</v>
          </cell>
          <cell r="CK46">
            <v>11975</v>
          </cell>
          <cell r="CL46">
            <v>8176</v>
          </cell>
          <cell r="CM46">
            <v>2735</v>
          </cell>
          <cell r="CN46">
            <v>2995</v>
          </cell>
          <cell r="CO46">
            <v>2381</v>
          </cell>
          <cell r="CP46">
            <v>2282</v>
          </cell>
          <cell r="CQ46">
            <v>1453</v>
          </cell>
          <cell r="CR46">
            <v>2308</v>
          </cell>
          <cell r="CS46">
            <v>4627</v>
          </cell>
          <cell r="CT46">
            <v>11113</v>
          </cell>
          <cell r="CU46">
            <v>15864</v>
          </cell>
          <cell r="CV46">
            <v>15310</v>
          </cell>
          <cell r="CW46">
            <v>12403</v>
          </cell>
          <cell r="CX46">
            <v>7739</v>
          </cell>
          <cell r="CY46">
            <v>7739</v>
          </cell>
          <cell r="CZ46">
            <v>3014</v>
          </cell>
        </row>
        <row r="47">
          <cell r="J47">
            <v>5124</v>
          </cell>
          <cell r="K47">
            <v>9214</v>
          </cell>
          <cell r="L47">
            <v>7963</v>
          </cell>
          <cell r="M47">
            <v>7004</v>
          </cell>
          <cell r="N47">
            <v>6168</v>
          </cell>
          <cell r="O47">
            <v>1703</v>
          </cell>
          <cell r="P47">
            <v>1887</v>
          </cell>
          <cell r="Q47">
            <v>2697</v>
          </cell>
          <cell r="R47">
            <v>1690</v>
          </cell>
          <cell r="S47">
            <v>1728</v>
          </cell>
          <cell r="T47">
            <v>1431</v>
          </cell>
          <cell r="U47">
            <v>6541</v>
          </cell>
          <cell r="V47">
            <v>9035</v>
          </cell>
          <cell r="W47">
            <v>9730</v>
          </cell>
          <cell r="X47">
            <v>9730</v>
          </cell>
          <cell r="Y47">
            <v>-9730</v>
          </cell>
          <cell r="Z47">
            <v>9656</v>
          </cell>
          <cell r="AA47">
            <v>5471</v>
          </cell>
          <cell r="AB47">
            <v>5397</v>
          </cell>
          <cell r="BJ47">
            <v>0</v>
          </cell>
        </row>
        <row r="48">
          <cell r="J48">
            <v>2196</v>
          </cell>
          <cell r="K48">
            <v>3948</v>
          </cell>
          <cell r="L48">
            <v>3412</v>
          </cell>
          <cell r="M48">
            <v>3002</v>
          </cell>
          <cell r="N48">
            <v>2643</v>
          </cell>
          <cell r="O48">
            <v>729</v>
          </cell>
          <cell r="P48">
            <v>809</v>
          </cell>
          <cell r="Q48">
            <v>809</v>
          </cell>
          <cell r="R48">
            <v>725</v>
          </cell>
          <cell r="S48">
            <v>741</v>
          </cell>
          <cell r="T48">
            <v>585</v>
          </cell>
          <cell r="U48">
            <v>2803</v>
          </cell>
          <cell r="V48">
            <v>3873</v>
          </cell>
          <cell r="W48">
            <v>4170</v>
          </cell>
          <cell r="X48">
            <v>4170</v>
          </cell>
          <cell r="Y48">
            <v>-4170</v>
          </cell>
          <cell r="Z48">
            <v>4138</v>
          </cell>
          <cell r="AA48">
            <v>2345</v>
          </cell>
          <cell r="AB48">
            <v>2313</v>
          </cell>
          <cell r="BJ48">
            <v>0</v>
          </cell>
        </row>
        <row r="49">
          <cell r="J49">
            <v>1527</v>
          </cell>
          <cell r="K49">
            <v>1675</v>
          </cell>
          <cell r="L49">
            <v>1511</v>
          </cell>
          <cell r="M49">
            <v>1317</v>
          </cell>
          <cell r="N49">
            <v>0</v>
          </cell>
          <cell r="O49">
            <v>514</v>
          </cell>
          <cell r="P49">
            <v>118</v>
          </cell>
          <cell r="Q49">
            <v>7</v>
          </cell>
          <cell r="R49">
            <v>4</v>
          </cell>
          <cell r="S49">
            <v>1</v>
          </cell>
          <cell r="T49">
            <v>1</v>
          </cell>
          <cell r="U49">
            <v>39</v>
          </cell>
          <cell r="V49">
            <v>779</v>
          </cell>
          <cell r="W49">
            <v>1952</v>
          </cell>
          <cell r="X49">
            <v>1952</v>
          </cell>
          <cell r="Y49">
            <v>-1952</v>
          </cell>
          <cell r="Z49">
            <v>2219</v>
          </cell>
          <cell r="AA49">
            <v>1209</v>
          </cell>
          <cell r="AB49">
            <v>1476</v>
          </cell>
          <cell r="AC49">
            <v>520</v>
          </cell>
          <cell r="AD49">
            <v>-517</v>
          </cell>
          <cell r="AE49">
            <v>1</v>
          </cell>
          <cell r="AF49">
            <v>0</v>
          </cell>
          <cell r="AG49">
            <v>1</v>
          </cell>
          <cell r="AH49">
            <v>0</v>
          </cell>
          <cell r="AI49">
            <v>782</v>
          </cell>
          <cell r="AJ49">
            <v>1161</v>
          </cell>
          <cell r="AK49">
            <v>1605</v>
          </cell>
          <cell r="AL49">
            <v>2743</v>
          </cell>
          <cell r="AM49">
            <v>1325</v>
          </cell>
          <cell r="AN49">
            <v>1506</v>
          </cell>
          <cell r="AO49">
            <v>117</v>
          </cell>
          <cell r="AP49">
            <v>1</v>
          </cell>
          <cell r="AQ49">
            <v>0</v>
          </cell>
          <cell r="AR49">
            <v>1</v>
          </cell>
          <cell r="AS49">
            <v>0</v>
          </cell>
          <cell r="AT49">
            <v>1</v>
          </cell>
          <cell r="AU49">
            <v>429</v>
          </cell>
          <cell r="AV49">
            <v>1321</v>
          </cell>
          <cell r="AW49">
            <v>1901</v>
          </cell>
          <cell r="AX49">
            <v>2481</v>
          </cell>
          <cell r="AY49">
            <v>2346</v>
          </cell>
          <cell r="AZ49">
            <v>1538</v>
          </cell>
          <cell r="BA49">
            <v>77</v>
          </cell>
          <cell r="BB49">
            <v>720</v>
          </cell>
          <cell r="BC49">
            <v>1</v>
          </cell>
          <cell r="BD49">
            <v>0</v>
          </cell>
          <cell r="BE49">
            <v>1</v>
          </cell>
          <cell r="BF49">
            <v>5</v>
          </cell>
          <cell r="BG49">
            <v>395</v>
          </cell>
          <cell r="BH49">
            <v>395</v>
          </cell>
          <cell r="BI49">
            <v>2388</v>
          </cell>
          <cell r="BJ49">
            <v>1993</v>
          </cell>
          <cell r="BK49">
            <v>1521</v>
          </cell>
          <cell r="BL49">
            <v>1765</v>
          </cell>
          <cell r="BM49">
            <v>2727</v>
          </cell>
          <cell r="BN49">
            <v>1191</v>
          </cell>
          <cell r="BO49">
            <v>402</v>
          </cell>
          <cell r="BP49">
            <v>92</v>
          </cell>
          <cell r="BQ49">
            <v>0</v>
          </cell>
          <cell r="BR49">
            <v>1</v>
          </cell>
          <cell r="BS49">
            <v>0</v>
          </cell>
          <cell r="BT49">
            <v>14</v>
          </cell>
          <cell r="BU49">
            <v>445</v>
          </cell>
          <cell r="BV49">
            <v>1156</v>
          </cell>
          <cell r="BW49">
            <v>1478</v>
          </cell>
          <cell r="BX49">
            <v>2776</v>
          </cell>
          <cell r="BY49">
            <v>3485</v>
          </cell>
          <cell r="BZ49">
            <v>1903</v>
          </cell>
          <cell r="CA49">
            <v>687</v>
          </cell>
          <cell r="CB49">
            <v>36</v>
          </cell>
          <cell r="CC49">
            <v>12</v>
          </cell>
          <cell r="CD49">
            <v>1</v>
          </cell>
          <cell r="CE49">
            <v>0</v>
          </cell>
          <cell r="CF49">
            <v>15</v>
          </cell>
          <cell r="CG49">
            <v>400</v>
          </cell>
          <cell r="CH49">
            <v>2430</v>
          </cell>
          <cell r="CI49">
            <v>2252</v>
          </cell>
          <cell r="CJ49">
            <v>2792</v>
          </cell>
          <cell r="CK49">
            <v>2887</v>
          </cell>
          <cell r="CL49">
            <v>423</v>
          </cell>
          <cell r="CM49">
            <v>682</v>
          </cell>
          <cell r="CN49">
            <v>38</v>
          </cell>
          <cell r="CO49">
            <v>64</v>
          </cell>
          <cell r="CP49">
            <v>0</v>
          </cell>
          <cell r="CQ49">
            <v>0</v>
          </cell>
          <cell r="CR49">
            <v>60</v>
          </cell>
          <cell r="CS49">
            <v>435</v>
          </cell>
          <cell r="CT49">
            <v>2013</v>
          </cell>
          <cell r="CU49">
            <v>2377</v>
          </cell>
          <cell r="CV49">
            <v>3161</v>
          </cell>
          <cell r="CW49">
            <v>2137</v>
          </cell>
          <cell r="CX49">
            <v>1439</v>
          </cell>
          <cell r="CY49">
            <v>1439</v>
          </cell>
          <cell r="CZ49">
            <v>731</v>
          </cell>
        </row>
        <row r="50">
          <cell r="J50">
            <v>194</v>
          </cell>
          <cell r="K50">
            <v>209</v>
          </cell>
          <cell r="L50">
            <v>195</v>
          </cell>
          <cell r="M50">
            <v>154</v>
          </cell>
          <cell r="N50">
            <v>35</v>
          </cell>
          <cell r="O50">
            <v>38</v>
          </cell>
          <cell r="P50">
            <v>35</v>
          </cell>
          <cell r="Q50">
            <v>36</v>
          </cell>
          <cell r="R50">
            <v>75</v>
          </cell>
          <cell r="S50">
            <v>35</v>
          </cell>
          <cell r="T50">
            <v>35</v>
          </cell>
          <cell r="U50">
            <v>193</v>
          </cell>
          <cell r="V50">
            <v>226</v>
          </cell>
          <cell r="W50">
            <v>308</v>
          </cell>
          <cell r="X50">
            <v>308</v>
          </cell>
          <cell r="Y50">
            <v>-308</v>
          </cell>
          <cell r="Z50">
            <v>280</v>
          </cell>
          <cell r="AA50">
            <v>162</v>
          </cell>
          <cell r="AB50">
            <v>134</v>
          </cell>
          <cell r="AC50">
            <v>38</v>
          </cell>
          <cell r="AD50">
            <v>36</v>
          </cell>
          <cell r="AE50">
            <v>35</v>
          </cell>
          <cell r="AF50">
            <v>38</v>
          </cell>
          <cell r="AG50">
            <v>38</v>
          </cell>
          <cell r="AH50">
            <v>37</v>
          </cell>
          <cell r="AI50">
            <v>35</v>
          </cell>
          <cell r="AJ50">
            <v>249</v>
          </cell>
          <cell r="AK50">
            <v>220</v>
          </cell>
          <cell r="AL50">
            <v>329</v>
          </cell>
          <cell r="AM50">
            <v>215</v>
          </cell>
          <cell r="AN50">
            <v>193</v>
          </cell>
          <cell r="AO50">
            <v>35</v>
          </cell>
          <cell r="AP50">
            <v>36</v>
          </cell>
          <cell r="AQ50">
            <v>35</v>
          </cell>
          <cell r="AR50">
            <v>39</v>
          </cell>
          <cell r="AS50">
            <v>35</v>
          </cell>
          <cell r="AT50">
            <v>36</v>
          </cell>
          <cell r="AU50">
            <v>37</v>
          </cell>
          <cell r="AV50">
            <v>152</v>
          </cell>
          <cell r="AW50">
            <v>218</v>
          </cell>
          <cell r="AX50">
            <v>279</v>
          </cell>
          <cell r="AY50">
            <v>215</v>
          </cell>
          <cell r="AZ50">
            <v>215</v>
          </cell>
          <cell r="BA50">
            <v>0</v>
          </cell>
          <cell r="BB50">
            <v>0</v>
          </cell>
          <cell r="BC50">
            <v>-235</v>
          </cell>
          <cell r="BD50">
            <v>145</v>
          </cell>
          <cell r="BE50">
            <v>35</v>
          </cell>
          <cell r="BF50">
            <v>38</v>
          </cell>
          <cell r="BG50">
            <v>35</v>
          </cell>
          <cell r="BH50">
            <v>35</v>
          </cell>
          <cell r="BI50">
            <v>61</v>
          </cell>
          <cell r="BJ50">
            <v>26</v>
          </cell>
          <cell r="BK50">
            <v>69</v>
          </cell>
          <cell r="BL50">
            <v>61</v>
          </cell>
          <cell r="BM50">
            <v>-65</v>
          </cell>
          <cell r="BN50">
            <v>-23</v>
          </cell>
          <cell r="BO50">
            <v>65</v>
          </cell>
          <cell r="BP50">
            <v>36</v>
          </cell>
          <cell r="BQ50">
            <v>37</v>
          </cell>
          <cell r="BR50">
            <v>70</v>
          </cell>
          <cell r="BS50">
            <v>0</v>
          </cell>
          <cell r="BT50">
            <v>73</v>
          </cell>
          <cell r="BU50">
            <v>0</v>
          </cell>
          <cell r="BV50">
            <v>47</v>
          </cell>
          <cell r="BW50">
            <v>44</v>
          </cell>
          <cell r="BX50">
            <v>48</v>
          </cell>
          <cell r="BY50">
            <v>54</v>
          </cell>
          <cell r="BZ50">
            <v>43</v>
          </cell>
          <cell r="CA50">
            <v>0</v>
          </cell>
          <cell r="CB50">
            <v>38</v>
          </cell>
          <cell r="CC50">
            <v>35</v>
          </cell>
          <cell r="CD50">
            <v>36</v>
          </cell>
          <cell r="CE50">
            <v>0</v>
          </cell>
          <cell r="CF50">
            <v>73</v>
          </cell>
          <cell r="CG50">
            <v>35</v>
          </cell>
          <cell r="CH50">
            <v>41</v>
          </cell>
          <cell r="CI50">
            <v>0</v>
          </cell>
          <cell r="CJ50">
            <v>38</v>
          </cell>
          <cell r="CK50">
            <v>36</v>
          </cell>
          <cell r="CL50">
            <v>-99</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row>
        <row r="51">
          <cell r="AC51">
            <v>1230</v>
          </cell>
          <cell r="AD51">
            <v>1560</v>
          </cell>
          <cell r="AE51">
            <v>2887</v>
          </cell>
          <cell r="AF51">
            <v>4881</v>
          </cell>
          <cell r="AG51">
            <v>4460</v>
          </cell>
          <cell r="AH51">
            <v>2629</v>
          </cell>
          <cell r="AI51">
            <v>1452</v>
          </cell>
          <cell r="AJ51">
            <v>3705</v>
          </cell>
          <cell r="AK51">
            <v>4368</v>
          </cell>
          <cell r="AL51">
            <v>5491</v>
          </cell>
          <cell r="AM51">
            <v>4476</v>
          </cell>
          <cell r="AN51">
            <v>2769</v>
          </cell>
          <cell r="AO51">
            <v>1920</v>
          </cell>
          <cell r="AP51">
            <v>1694</v>
          </cell>
          <cell r="AQ51">
            <v>3181</v>
          </cell>
          <cell r="AR51">
            <v>115</v>
          </cell>
          <cell r="AS51">
            <v>342</v>
          </cell>
          <cell r="AT51">
            <v>1544</v>
          </cell>
          <cell r="AU51">
            <v>869</v>
          </cell>
          <cell r="AV51">
            <v>1062</v>
          </cell>
          <cell r="AW51">
            <v>5392</v>
          </cell>
          <cell r="AX51">
            <v>6099</v>
          </cell>
          <cell r="AY51">
            <v>5088</v>
          </cell>
          <cell r="AZ51">
            <v>2928</v>
          </cell>
          <cell r="BA51">
            <v>2306</v>
          </cell>
          <cell r="BB51">
            <v>2826</v>
          </cell>
          <cell r="BC51">
            <v>3896</v>
          </cell>
          <cell r="BD51">
            <v>6015</v>
          </cell>
          <cell r="BE51">
            <v>4530</v>
          </cell>
          <cell r="BF51">
            <v>3819</v>
          </cell>
          <cell r="BG51">
            <v>1558</v>
          </cell>
          <cell r="BH51">
            <v>1558</v>
          </cell>
          <cell r="BI51">
            <v>2318</v>
          </cell>
          <cell r="BJ51">
            <v>760</v>
          </cell>
          <cell r="BK51">
            <v>4644</v>
          </cell>
          <cell r="BL51">
            <v>2992</v>
          </cell>
          <cell r="BM51">
            <v>4541</v>
          </cell>
          <cell r="BN51">
            <v>1550</v>
          </cell>
          <cell r="BO51">
            <v>1950</v>
          </cell>
          <cell r="BP51">
            <v>344</v>
          </cell>
          <cell r="BQ51">
            <v>3470</v>
          </cell>
          <cell r="BR51">
            <v>7489</v>
          </cell>
          <cell r="BS51">
            <v>1799</v>
          </cell>
          <cell r="BT51">
            <v>939</v>
          </cell>
          <cell r="BU51">
            <v>1920</v>
          </cell>
          <cell r="BV51">
            <v>0</v>
          </cell>
          <cell r="BW51">
            <v>8084</v>
          </cell>
          <cell r="BX51">
            <v>0</v>
          </cell>
          <cell r="BY51">
            <v>2750</v>
          </cell>
          <cell r="BZ51">
            <v>5567</v>
          </cell>
          <cell r="CA51">
            <v>1573</v>
          </cell>
          <cell r="CB51">
            <v>198</v>
          </cell>
          <cell r="CC51">
            <v>10</v>
          </cell>
          <cell r="CD51">
            <v>10</v>
          </cell>
          <cell r="CE51">
            <v>41</v>
          </cell>
          <cell r="CF51">
            <v>154</v>
          </cell>
          <cell r="CG51">
            <v>3062</v>
          </cell>
          <cell r="CH51">
            <v>3062</v>
          </cell>
          <cell r="CI51">
            <v>6596</v>
          </cell>
          <cell r="CJ51">
            <v>0</v>
          </cell>
          <cell r="CK51">
            <v>4745</v>
          </cell>
          <cell r="CL51">
            <v>2978</v>
          </cell>
          <cell r="CM51">
            <v>1026</v>
          </cell>
          <cell r="CN51">
            <v>349</v>
          </cell>
          <cell r="CO51">
            <v>31</v>
          </cell>
          <cell r="CP51">
            <v>41</v>
          </cell>
          <cell r="CQ51">
            <v>21</v>
          </cell>
          <cell r="CR51">
            <v>526</v>
          </cell>
          <cell r="CS51">
            <v>0</v>
          </cell>
          <cell r="CT51">
            <v>2815</v>
          </cell>
          <cell r="CU51">
            <v>4248</v>
          </cell>
          <cell r="CV51">
            <v>5999</v>
          </cell>
          <cell r="CW51">
            <v>4106</v>
          </cell>
          <cell r="CX51">
            <v>2402</v>
          </cell>
          <cell r="CY51">
            <v>2402</v>
          </cell>
          <cell r="CZ51">
            <v>1154</v>
          </cell>
        </row>
        <row r="52">
          <cell r="J52">
            <v>190</v>
          </cell>
          <cell r="K52">
            <v>190</v>
          </cell>
          <cell r="L52">
            <v>181</v>
          </cell>
          <cell r="M52">
            <v>112</v>
          </cell>
          <cell r="N52">
            <v>114</v>
          </cell>
          <cell r="O52">
            <v>93</v>
          </cell>
          <cell r="P52">
            <v>238</v>
          </cell>
          <cell r="Q52">
            <v>186</v>
          </cell>
          <cell r="R52">
            <v>186</v>
          </cell>
          <cell r="S52">
            <v>147</v>
          </cell>
          <cell r="T52">
            <v>31</v>
          </cell>
          <cell r="U52">
            <v>184</v>
          </cell>
          <cell r="V52">
            <v>228</v>
          </cell>
          <cell r="W52">
            <v>320</v>
          </cell>
          <cell r="X52">
            <v>320</v>
          </cell>
          <cell r="Y52">
            <v>-320</v>
          </cell>
          <cell r="Z52">
            <v>250</v>
          </cell>
          <cell r="AA52">
            <v>122</v>
          </cell>
          <cell r="AB52">
            <v>52</v>
          </cell>
          <cell r="AD52">
            <v>0</v>
          </cell>
          <cell r="BJ52">
            <v>0</v>
          </cell>
        </row>
        <row r="53">
          <cell r="J53">
            <v>3614</v>
          </cell>
          <cell r="K53">
            <v>3614</v>
          </cell>
          <cell r="L53">
            <v>3457</v>
          </cell>
          <cell r="M53">
            <v>2131</v>
          </cell>
          <cell r="N53">
            <v>2184</v>
          </cell>
          <cell r="O53">
            <v>1674</v>
          </cell>
          <cell r="P53">
            <v>4540</v>
          </cell>
          <cell r="Q53">
            <v>3549</v>
          </cell>
          <cell r="R53">
            <v>3535</v>
          </cell>
          <cell r="S53">
            <v>2794</v>
          </cell>
          <cell r="T53">
            <v>1603</v>
          </cell>
          <cell r="U53">
            <v>3506</v>
          </cell>
          <cell r="V53">
            <v>4347</v>
          </cell>
          <cell r="W53">
            <v>6082</v>
          </cell>
          <cell r="X53">
            <v>6082</v>
          </cell>
          <cell r="Y53">
            <v>-6082</v>
          </cell>
          <cell r="Z53">
            <v>4750</v>
          </cell>
          <cell r="AA53">
            <v>2316</v>
          </cell>
          <cell r="AB53">
            <v>984</v>
          </cell>
          <cell r="AD53">
            <v>0</v>
          </cell>
          <cell r="BJ53">
            <v>0</v>
          </cell>
        </row>
        <row r="54">
          <cell r="J54">
            <v>310</v>
          </cell>
          <cell r="K54">
            <v>434</v>
          </cell>
          <cell r="L54">
            <v>423</v>
          </cell>
          <cell r="M54">
            <v>331</v>
          </cell>
          <cell r="N54">
            <v>52</v>
          </cell>
          <cell r="O54">
            <v>21</v>
          </cell>
          <cell r="P54">
            <v>0</v>
          </cell>
          <cell r="Q54">
            <v>0</v>
          </cell>
          <cell r="R54">
            <v>0</v>
          </cell>
          <cell r="S54">
            <v>0</v>
          </cell>
          <cell r="T54">
            <v>31</v>
          </cell>
          <cell r="U54">
            <v>290</v>
          </cell>
          <cell r="V54">
            <v>507</v>
          </cell>
          <cell r="W54">
            <v>763</v>
          </cell>
          <cell r="X54">
            <v>763</v>
          </cell>
          <cell r="Y54">
            <v>-763</v>
          </cell>
          <cell r="Z54">
            <v>692</v>
          </cell>
          <cell r="AA54">
            <v>313</v>
          </cell>
          <cell r="AB54">
            <v>242</v>
          </cell>
          <cell r="AC54">
            <v>229</v>
          </cell>
          <cell r="AD54">
            <v>0</v>
          </cell>
          <cell r="AE54">
            <v>0</v>
          </cell>
          <cell r="AF54">
            <v>0</v>
          </cell>
          <cell r="AG54">
            <v>0</v>
          </cell>
          <cell r="AH54">
            <v>0</v>
          </cell>
          <cell r="AI54">
            <v>21</v>
          </cell>
          <cell r="AJ54">
            <v>342</v>
          </cell>
          <cell r="AK54">
            <v>863</v>
          </cell>
          <cell r="AL54">
            <v>1243</v>
          </cell>
          <cell r="AM54">
            <v>570</v>
          </cell>
          <cell r="AN54">
            <v>83</v>
          </cell>
          <cell r="AO54">
            <v>62</v>
          </cell>
          <cell r="AP54">
            <v>10</v>
          </cell>
          <cell r="AQ54">
            <v>10</v>
          </cell>
          <cell r="AR54">
            <v>0</v>
          </cell>
          <cell r="AS54">
            <v>0</v>
          </cell>
          <cell r="AT54">
            <v>0</v>
          </cell>
          <cell r="AU54">
            <v>0</v>
          </cell>
          <cell r="AV54">
            <v>0</v>
          </cell>
          <cell r="AW54">
            <v>0</v>
          </cell>
          <cell r="AX54">
            <v>21</v>
          </cell>
          <cell r="AY54">
            <v>0</v>
          </cell>
          <cell r="AZ54">
            <v>0</v>
          </cell>
          <cell r="BA54">
            <v>0</v>
          </cell>
          <cell r="BB54">
            <v>0</v>
          </cell>
          <cell r="BC54">
            <v>0</v>
          </cell>
          <cell r="BD54">
            <v>0</v>
          </cell>
          <cell r="BE54">
            <v>10</v>
          </cell>
          <cell r="BF54">
            <v>0</v>
          </cell>
          <cell r="BG54">
            <v>0</v>
          </cell>
          <cell r="BH54">
            <v>0</v>
          </cell>
          <cell r="BI54">
            <v>0</v>
          </cell>
          <cell r="BJ54">
            <v>0</v>
          </cell>
          <cell r="BK54">
            <v>94</v>
          </cell>
          <cell r="BL54">
            <v>468</v>
          </cell>
          <cell r="BM54">
            <v>805</v>
          </cell>
          <cell r="BN54">
            <v>238</v>
          </cell>
          <cell r="BO54">
            <v>104</v>
          </cell>
          <cell r="BP54">
            <v>0</v>
          </cell>
          <cell r="BQ54">
            <v>0</v>
          </cell>
          <cell r="BR54">
            <v>0</v>
          </cell>
          <cell r="BS54">
            <v>0</v>
          </cell>
          <cell r="BT54">
            <v>0</v>
          </cell>
          <cell r="BU54">
            <v>320</v>
          </cell>
          <cell r="BV54">
            <v>0</v>
          </cell>
          <cell r="BW54">
            <v>1503</v>
          </cell>
          <cell r="BX54">
            <v>0</v>
          </cell>
          <cell r="BY54">
            <v>772</v>
          </cell>
          <cell r="BZ54">
            <v>433</v>
          </cell>
          <cell r="CA54">
            <v>236</v>
          </cell>
          <cell r="CB54">
            <v>0</v>
          </cell>
          <cell r="CC54">
            <v>0</v>
          </cell>
          <cell r="CD54">
            <v>0</v>
          </cell>
          <cell r="CE54">
            <v>0</v>
          </cell>
          <cell r="CF54">
            <v>10</v>
          </cell>
          <cell r="CG54">
            <v>392</v>
          </cell>
          <cell r="CH54">
            <v>392</v>
          </cell>
          <cell r="CI54">
            <v>851</v>
          </cell>
          <cell r="CJ54">
            <v>0</v>
          </cell>
          <cell r="CK54">
            <v>647</v>
          </cell>
          <cell r="CL54">
            <v>144</v>
          </cell>
          <cell r="CM54">
            <v>31</v>
          </cell>
          <cell r="CN54">
            <v>31</v>
          </cell>
          <cell r="CO54">
            <v>10</v>
          </cell>
          <cell r="CP54">
            <v>20</v>
          </cell>
          <cell r="CQ54">
            <v>0</v>
          </cell>
          <cell r="CR54">
            <v>21</v>
          </cell>
          <cell r="CS54">
            <v>0</v>
          </cell>
          <cell r="CT54">
            <v>330</v>
          </cell>
          <cell r="CU54">
            <v>814</v>
          </cell>
          <cell r="CV54">
            <v>906</v>
          </cell>
          <cell r="CW54">
            <v>494</v>
          </cell>
          <cell r="CX54">
            <v>361</v>
          </cell>
          <cell r="CY54">
            <v>361</v>
          </cell>
          <cell r="CZ54">
            <v>206</v>
          </cell>
        </row>
        <row r="55">
          <cell r="J55">
            <v>5005</v>
          </cell>
          <cell r="K55">
            <v>6064</v>
          </cell>
          <cell r="L55">
            <v>6176</v>
          </cell>
          <cell r="M55">
            <v>5749</v>
          </cell>
          <cell r="N55">
            <v>5268</v>
          </cell>
          <cell r="O55">
            <v>5902</v>
          </cell>
          <cell r="P55">
            <v>5590</v>
          </cell>
          <cell r="Q55">
            <v>4869</v>
          </cell>
          <cell r="R55">
            <v>5977</v>
          </cell>
          <cell r="S55">
            <v>3963</v>
          </cell>
          <cell r="T55">
            <v>5139</v>
          </cell>
          <cell r="U55">
            <v>5480</v>
          </cell>
          <cell r="V55">
            <v>3995</v>
          </cell>
          <cell r="W55">
            <v>5392</v>
          </cell>
          <cell r="X55">
            <v>5392</v>
          </cell>
          <cell r="Y55">
            <v>-5392</v>
          </cell>
          <cell r="Z55">
            <v>4938</v>
          </cell>
          <cell r="AA55">
            <v>4699</v>
          </cell>
          <cell r="AB55">
            <v>4245</v>
          </cell>
          <cell r="AC55">
            <v>4470</v>
          </cell>
          <cell r="AD55">
            <v>4230</v>
          </cell>
          <cell r="AE55">
            <v>3515</v>
          </cell>
          <cell r="AF55">
            <v>3087</v>
          </cell>
          <cell r="AG55">
            <v>2928</v>
          </cell>
          <cell r="AH55">
            <v>4748</v>
          </cell>
          <cell r="AI55">
            <v>1369</v>
          </cell>
          <cell r="AJ55">
            <v>3188</v>
          </cell>
          <cell r="AK55">
            <v>2985</v>
          </cell>
          <cell r="AL55">
            <v>3667</v>
          </cell>
          <cell r="AM55">
            <v>3253</v>
          </cell>
          <cell r="AN55">
            <v>3246</v>
          </cell>
          <cell r="AO55">
            <v>2720</v>
          </cell>
          <cell r="AP55">
            <v>2951</v>
          </cell>
          <cell r="AQ55">
            <v>2242</v>
          </cell>
          <cell r="AR55">
            <v>2363</v>
          </cell>
          <cell r="AS55">
            <v>2176</v>
          </cell>
          <cell r="AT55">
            <v>2580</v>
          </cell>
          <cell r="AU55">
            <v>2564</v>
          </cell>
          <cell r="AV55">
            <v>2114</v>
          </cell>
          <cell r="AW55">
            <v>1880</v>
          </cell>
          <cell r="AX55">
            <v>2343</v>
          </cell>
          <cell r="AY55">
            <v>1858</v>
          </cell>
          <cell r="AZ55">
            <v>3444</v>
          </cell>
          <cell r="BA55">
            <v>455</v>
          </cell>
          <cell r="BB55">
            <v>1998</v>
          </cell>
          <cell r="BC55">
            <v>1590</v>
          </cell>
          <cell r="BD55">
            <v>1483</v>
          </cell>
          <cell r="BE55">
            <v>1164</v>
          </cell>
          <cell r="BF55">
            <v>1863</v>
          </cell>
          <cell r="BG55">
            <v>1703</v>
          </cell>
          <cell r="BH55">
            <v>1703</v>
          </cell>
          <cell r="BI55">
            <v>2004</v>
          </cell>
          <cell r="BJ55">
            <v>301</v>
          </cell>
          <cell r="BK55">
            <v>904</v>
          </cell>
          <cell r="BL55">
            <v>1236</v>
          </cell>
          <cell r="BM55">
            <v>1290</v>
          </cell>
          <cell r="BN55">
            <v>1209</v>
          </cell>
          <cell r="BO55">
            <v>881</v>
          </cell>
          <cell r="BP55">
            <v>2005</v>
          </cell>
          <cell r="BQ55">
            <v>21</v>
          </cell>
          <cell r="BR55">
            <v>2138</v>
          </cell>
          <cell r="BS55">
            <v>1861</v>
          </cell>
          <cell r="BT55">
            <v>62</v>
          </cell>
          <cell r="BU55">
            <v>1156</v>
          </cell>
          <cell r="BV55">
            <v>0</v>
          </cell>
          <cell r="BW55">
            <v>2470</v>
          </cell>
          <cell r="BX55">
            <v>0</v>
          </cell>
          <cell r="BY55">
            <v>1050</v>
          </cell>
          <cell r="BZ55">
            <v>1205</v>
          </cell>
          <cell r="CA55">
            <v>792</v>
          </cell>
          <cell r="CB55">
            <v>780</v>
          </cell>
          <cell r="CC55">
            <v>695</v>
          </cell>
          <cell r="CD55">
            <v>1044</v>
          </cell>
          <cell r="CE55">
            <v>2479</v>
          </cell>
          <cell r="CF55">
            <v>740</v>
          </cell>
          <cell r="CG55">
            <v>887</v>
          </cell>
          <cell r="CH55">
            <v>887</v>
          </cell>
          <cell r="CI55">
            <v>-332</v>
          </cell>
          <cell r="CJ55">
            <v>0</v>
          </cell>
          <cell r="CK55">
            <v>1859</v>
          </cell>
          <cell r="CL55">
            <v>883</v>
          </cell>
          <cell r="CM55">
            <v>1190</v>
          </cell>
          <cell r="CN55">
            <v>996</v>
          </cell>
          <cell r="CO55">
            <v>882</v>
          </cell>
          <cell r="CP55">
            <v>739</v>
          </cell>
          <cell r="CQ55">
            <v>650</v>
          </cell>
          <cell r="CR55">
            <v>557</v>
          </cell>
          <cell r="CS55">
            <v>0</v>
          </cell>
          <cell r="CT55">
            <v>660</v>
          </cell>
          <cell r="CU55">
            <v>763</v>
          </cell>
          <cell r="CV55">
            <v>1348</v>
          </cell>
          <cell r="CW55">
            <v>1235</v>
          </cell>
          <cell r="CX55">
            <v>1423</v>
          </cell>
          <cell r="CY55">
            <v>1423</v>
          </cell>
          <cell r="CZ55">
            <v>1566</v>
          </cell>
        </row>
        <row r="56">
          <cell r="J56">
            <v>1654</v>
          </cell>
          <cell r="K56">
            <v>1178</v>
          </cell>
          <cell r="L56">
            <v>474</v>
          </cell>
          <cell r="M56">
            <v>238</v>
          </cell>
          <cell r="N56">
            <v>289</v>
          </cell>
          <cell r="O56">
            <v>540</v>
          </cell>
          <cell r="P56">
            <v>540</v>
          </cell>
          <cell r="Q56">
            <v>2001</v>
          </cell>
          <cell r="R56">
            <v>2327</v>
          </cell>
          <cell r="S56">
            <v>2327</v>
          </cell>
          <cell r="T56">
            <v>981</v>
          </cell>
          <cell r="U56">
            <v>0</v>
          </cell>
          <cell r="V56">
            <v>176</v>
          </cell>
          <cell r="W56">
            <v>381</v>
          </cell>
          <cell r="X56">
            <v>381</v>
          </cell>
          <cell r="Y56">
            <v>-381</v>
          </cell>
          <cell r="Z56">
            <v>578</v>
          </cell>
          <cell r="AA56">
            <v>749</v>
          </cell>
          <cell r="AB56">
            <v>946</v>
          </cell>
          <cell r="AC56">
            <v>177</v>
          </cell>
          <cell r="AD56">
            <v>21</v>
          </cell>
          <cell r="AE56">
            <v>0</v>
          </cell>
          <cell r="AF56">
            <v>0</v>
          </cell>
          <cell r="AG56">
            <v>0</v>
          </cell>
          <cell r="AH56">
            <v>0</v>
          </cell>
          <cell r="AI56">
            <v>0</v>
          </cell>
          <cell r="AJ56">
            <v>186</v>
          </cell>
          <cell r="AK56">
            <v>322</v>
          </cell>
          <cell r="AL56">
            <v>787</v>
          </cell>
          <cell r="AM56">
            <v>41</v>
          </cell>
          <cell r="AN56">
            <v>581</v>
          </cell>
          <cell r="AO56">
            <v>529</v>
          </cell>
          <cell r="AP56">
            <v>31</v>
          </cell>
          <cell r="AQ56">
            <v>0</v>
          </cell>
          <cell r="AR56">
            <v>0</v>
          </cell>
          <cell r="AS56">
            <v>0</v>
          </cell>
          <cell r="AT56">
            <v>0</v>
          </cell>
          <cell r="AU56">
            <v>10</v>
          </cell>
          <cell r="AV56">
            <v>0</v>
          </cell>
          <cell r="AW56">
            <v>0</v>
          </cell>
          <cell r="AX56">
            <v>0</v>
          </cell>
          <cell r="AY56">
            <v>0</v>
          </cell>
          <cell r="AZ56">
            <v>0</v>
          </cell>
          <cell r="BA56">
            <v>0</v>
          </cell>
          <cell r="BB56">
            <v>0</v>
          </cell>
          <cell r="BC56">
            <v>0</v>
          </cell>
          <cell r="BD56">
            <v>10</v>
          </cell>
          <cell r="BE56">
            <v>0</v>
          </cell>
          <cell r="BF56">
            <v>0</v>
          </cell>
          <cell r="BG56">
            <v>0</v>
          </cell>
          <cell r="BH56">
            <v>0</v>
          </cell>
          <cell r="BI56">
            <v>10</v>
          </cell>
          <cell r="BJ56">
            <v>10</v>
          </cell>
          <cell r="BK56">
            <v>31</v>
          </cell>
          <cell r="BL56">
            <v>42</v>
          </cell>
          <cell r="BM56">
            <v>175</v>
          </cell>
          <cell r="BN56">
            <v>41</v>
          </cell>
          <cell r="BO56">
            <v>135</v>
          </cell>
          <cell r="BP56">
            <v>0</v>
          </cell>
          <cell r="BQ56">
            <v>0</v>
          </cell>
          <cell r="BR56">
            <v>0</v>
          </cell>
          <cell r="BS56">
            <v>0</v>
          </cell>
          <cell r="BT56">
            <v>0</v>
          </cell>
          <cell r="BU56">
            <v>41</v>
          </cell>
          <cell r="BV56">
            <v>0</v>
          </cell>
          <cell r="BW56">
            <v>185</v>
          </cell>
          <cell r="BX56">
            <v>0</v>
          </cell>
          <cell r="BY56">
            <v>154</v>
          </cell>
          <cell r="BZ56">
            <v>52</v>
          </cell>
          <cell r="CA56">
            <v>10</v>
          </cell>
          <cell r="CB56">
            <v>0</v>
          </cell>
          <cell r="CC56">
            <v>0</v>
          </cell>
          <cell r="CD56">
            <v>0</v>
          </cell>
          <cell r="CE56">
            <v>0</v>
          </cell>
          <cell r="CF56">
            <v>0</v>
          </cell>
          <cell r="CG56">
            <v>217</v>
          </cell>
          <cell r="CH56">
            <v>217</v>
          </cell>
          <cell r="CI56">
            <v>1561</v>
          </cell>
          <cell r="CJ56">
            <v>0</v>
          </cell>
          <cell r="CK56">
            <v>534</v>
          </cell>
          <cell r="CL56">
            <v>41</v>
          </cell>
          <cell r="CM56">
            <v>21</v>
          </cell>
          <cell r="CN56">
            <v>10</v>
          </cell>
          <cell r="CO56">
            <v>0</v>
          </cell>
          <cell r="CP56">
            <v>0</v>
          </cell>
          <cell r="CQ56">
            <v>10</v>
          </cell>
          <cell r="CR56">
            <v>31</v>
          </cell>
          <cell r="CS56">
            <v>0</v>
          </cell>
          <cell r="CT56">
            <v>495</v>
          </cell>
          <cell r="CU56">
            <v>1031</v>
          </cell>
          <cell r="CV56">
            <v>854</v>
          </cell>
          <cell r="CW56">
            <v>761</v>
          </cell>
          <cell r="CX56">
            <v>103</v>
          </cell>
          <cell r="CY56">
            <v>103</v>
          </cell>
          <cell r="CZ56">
            <v>41</v>
          </cell>
        </row>
        <row r="57">
          <cell r="J57">
            <v>1428</v>
          </cell>
          <cell r="K57">
            <v>1381</v>
          </cell>
          <cell r="L57">
            <v>1225</v>
          </cell>
          <cell r="M57">
            <v>799</v>
          </cell>
          <cell r="N57">
            <v>0</v>
          </cell>
          <cell r="O57">
            <v>0</v>
          </cell>
          <cell r="P57">
            <v>2</v>
          </cell>
          <cell r="Q57">
            <v>514</v>
          </cell>
          <cell r="R57">
            <v>0</v>
          </cell>
          <cell r="S57">
            <v>0</v>
          </cell>
          <cell r="T57">
            <v>0</v>
          </cell>
          <cell r="U57">
            <v>1570</v>
          </cell>
          <cell r="V57">
            <v>214</v>
          </cell>
          <cell r="W57">
            <v>2835</v>
          </cell>
          <cell r="X57">
            <v>2835</v>
          </cell>
          <cell r="Y57">
            <v>-2835</v>
          </cell>
          <cell r="Z57">
            <v>999</v>
          </cell>
          <cell r="AA57">
            <v>1423</v>
          </cell>
          <cell r="AB57">
            <v>-413</v>
          </cell>
          <cell r="AC57">
            <v>1195</v>
          </cell>
          <cell r="AD57">
            <v>-164</v>
          </cell>
          <cell r="AE57">
            <v>2</v>
          </cell>
          <cell r="AF57">
            <v>538</v>
          </cell>
          <cell r="AG57">
            <v>-527</v>
          </cell>
          <cell r="AH57">
            <v>142</v>
          </cell>
          <cell r="AI57">
            <v>725</v>
          </cell>
          <cell r="AJ57">
            <v>1022</v>
          </cell>
          <cell r="AK57">
            <v>1491</v>
          </cell>
          <cell r="AL57">
            <v>1708</v>
          </cell>
          <cell r="AM57">
            <v>1345</v>
          </cell>
          <cell r="AN57">
            <v>1126</v>
          </cell>
          <cell r="AO57">
            <v>4</v>
          </cell>
          <cell r="AP57">
            <v>0</v>
          </cell>
          <cell r="AQ57">
            <v>6</v>
          </cell>
          <cell r="AR57">
            <v>-6</v>
          </cell>
          <cell r="AS57">
            <v>0</v>
          </cell>
          <cell r="AT57">
            <v>0</v>
          </cell>
          <cell r="AU57">
            <v>6</v>
          </cell>
          <cell r="AV57">
            <v>3</v>
          </cell>
          <cell r="AW57">
            <v>216</v>
          </cell>
          <cell r="AX57">
            <v>1679</v>
          </cell>
          <cell r="AY57">
            <v>1780</v>
          </cell>
          <cell r="AZ57">
            <v>1351</v>
          </cell>
          <cell r="BA57">
            <v>2068</v>
          </cell>
          <cell r="BB57">
            <v>-2068</v>
          </cell>
          <cell r="BC57">
            <v>2078</v>
          </cell>
          <cell r="BD57">
            <v>-2078</v>
          </cell>
          <cell r="BE57">
            <v>1</v>
          </cell>
          <cell r="BF57">
            <v>0</v>
          </cell>
          <cell r="BG57">
            <v>0</v>
          </cell>
          <cell r="BH57">
            <v>0</v>
          </cell>
          <cell r="BI57">
            <v>620</v>
          </cell>
          <cell r="BJ57">
            <v>620</v>
          </cell>
          <cell r="BK57">
            <v>1528</v>
          </cell>
          <cell r="BL57">
            <v>749</v>
          </cell>
          <cell r="BM57">
            <v>1897</v>
          </cell>
          <cell r="BN57">
            <v>-519</v>
          </cell>
          <cell r="BO57">
            <v>102</v>
          </cell>
          <cell r="BP57">
            <v>184</v>
          </cell>
          <cell r="BQ57">
            <v>5</v>
          </cell>
          <cell r="BR57">
            <v>0</v>
          </cell>
          <cell r="BS57">
            <v>0</v>
          </cell>
          <cell r="BT57">
            <v>6</v>
          </cell>
          <cell r="BU57">
            <v>0</v>
          </cell>
          <cell r="BV57">
            <v>615</v>
          </cell>
          <cell r="BW57">
            <v>1508</v>
          </cell>
          <cell r="BX57">
            <v>744</v>
          </cell>
          <cell r="BY57">
            <v>719</v>
          </cell>
          <cell r="BZ57">
            <v>652</v>
          </cell>
          <cell r="CA57">
            <v>104</v>
          </cell>
          <cell r="CB57">
            <v>184</v>
          </cell>
          <cell r="CC57">
            <v>5</v>
          </cell>
          <cell r="CD57">
            <v>0</v>
          </cell>
          <cell r="CE57">
            <v>0</v>
          </cell>
          <cell r="CF57">
            <v>6</v>
          </cell>
          <cell r="CG57">
            <v>0</v>
          </cell>
          <cell r="CH57">
            <v>652</v>
          </cell>
          <cell r="CI57">
            <v>1415</v>
          </cell>
          <cell r="CJ57">
            <v>741</v>
          </cell>
          <cell r="CK57">
            <v>718</v>
          </cell>
          <cell r="CL57">
            <v>651</v>
          </cell>
          <cell r="CM57">
            <v>104</v>
          </cell>
          <cell r="CN57">
            <v>193</v>
          </cell>
          <cell r="CO57">
            <v>4</v>
          </cell>
          <cell r="CP57">
            <v>0</v>
          </cell>
          <cell r="CQ57">
            <v>0</v>
          </cell>
          <cell r="CR57">
            <v>222</v>
          </cell>
          <cell r="CS57">
            <v>366</v>
          </cell>
          <cell r="CT57">
            <v>430</v>
          </cell>
          <cell r="CU57">
            <v>392</v>
          </cell>
          <cell r="CV57">
            <v>403</v>
          </cell>
          <cell r="CW57">
            <v>379</v>
          </cell>
          <cell r="CX57">
            <v>0</v>
          </cell>
          <cell r="CY57">
            <v>0</v>
          </cell>
          <cell r="CZ57">
            <v>736</v>
          </cell>
        </row>
        <row r="58">
          <cell r="J58">
            <v>615</v>
          </cell>
          <cell r="K58">
            <v>591</v>
          </cell>
          <cell r="L58">
            <v>544</v>
          </cell>
          <cell r="M58">
            <v>464</v>
          </cell>
          <cell r="N58">
            <v>125</v>
          </cell>
          <cell r="O58">
            <v>3</v>
          </cell>
          <cell r="P58">
            <v>20</v>
          </cell>
          <cell r="Q58">
            <v>6</v>
          </cell>
          <cell r="R58">
            <v>6</v>
          </cell>
          <cell r="S58">
            <v>5</v>
          </cell>
          <cell r="T58">
            <v>246</v>
          </cell>
          <cell r="U58">
            <v>538</v>
          </cell>
          <cell r="V58">
            <v>729</v>
          </cell>
          <cell r="W58">
            <v>862</v>
          </cell>
          <cell r="X58">
            <v>862</v>
          </cell>
          <cell r="Y58">
            <v>-862</v>
          </cell>
          <cell r="Z58">
            <v>731</v>
          </cell>
          <cell r="AA58">
            <v>406</v>
          </cell>
          <cell r="AB58">
            <v>275</v>
          </cell>
          <cell r="AC58">
            <v>269</v>
          </cell>
          <cell r="AD58">
            <v>112</v>
          </cell>
          <cell r="AE58">
            <v>11</v>
          </cell>
          <cell r="AF58">
            <v>7</v>
          </cell>
          <cell r="AG58">
            <v>10</v>
          </cell>
          <cell r="AH58">
            <v>44</v>
          </cell>
          <cell r="AI58">
            <v>247</v>
          </cell>
          <cell r="AJ58">
            <v>495</v>
          </cell>
          <cell r="AK58">
            <v>623</v>
          </cell>
          <cell r="AL58">
            <v>1028</v>
          </cell>
          <cell r="AM58">
            <v>601</v>
          </cell>
          <cell r="AN58">
            <v>500</v>
          </cell>
          <cell r="AO58">
            <v>192</v>
          </cell>
          <cell r="AP58">
            <v>26</v>
          </cell>
          <cell r="AQ58">
            <v>11</v>
          </cell>
          <cell r="AR58">
            <v>6</v>
          </cell>
          <cell r="AS58">
            <v>9</v>
          </cell>
          <cell r="AT58">
            <v>39</v>
          </cell>
          <cell r="AU58">
            <v>204</v>
          </cell>
          <cell r="AV58">
            <v>462</v>
          </cell>
          <cell r="AW58">
            <v>658</v>
          </cell>
          <cell r="AX58">
            <v>756</v>
          </cell>
          <cell r="AY58">
            <v>716</v>
          </cell>
          <cell r="AZ58">
            <v>440</v>
          </cell>
          <cell r="BA58">
            <v>179</v>
          </cell>
          <cell r="BB58">
            <v>108</v>
          </cell>
          <cell r="BC58">
            <v>3</v>
          </cell>
          <cell r="BD58">
            <v>3</v>
          </cell>
          <cell r="BE58">
            <v>4</v>
          </cell>
          <cell r="BF58">
            <v>24</v>
          </cell>
          <cell r="BG58">
            <v>104</v>
          </cell>
          <cell r="BH58">
            <v>104</v>
          </cell>
          <cell r="BI58">
            <v>408</v>
          </cell>
          <cell r="BJ58">
            <v>304</v>
          </cell>
          <cell r="BK58">
            <v>611</v>
          </cell>
          <cell r="BL58">
            <v>539</v>
          </cell>
          <cell r="BM58">
            <v>763</v>
          </cell>
          <cell r="BN58">
            <v>133</v>
          </cell>
          <cell r="BO58">
            <v>60</v>
          </cell>
          <cell r="BP58">
            <v>20</v>
          </cell>
          <cell r="BQ58">
            <v>3</v>
          </cell>
          <cell r="BR58">
            <v>3</v>
          </cell>
          <cell r="BS58">
            <v>4</v>
          </cell>
          <cell r="BT58">
            <v>3</v>
          </cell>
          <cell r="BU58">
            <v>149</v>
          </cell>
          <cell r="BV58">
            <v>405</v>
          </cell>
          <cell r="BW58">
            <v>603</v>
          </cell>
          <cell r="BX58">
            <v>536</v>
          </cell>
          <cell r="BY58">
            <v>468</v>
          </cell>
          <cell r="BZ58">
            <v>454</v>
          </cell>
          <cell r="CA58">
            <v>192</v>
          </cell>
          <cell r="CB58">
            <v>32</v>
          </cell>
          <cell r="CC58">
            <v>21</v>
          </cell>
          <cell r="CD58">
            <v>3</v>
          </cell>
          <cell r="CE58">
            <v>34</v>
          </cell>
          <cell r="CF58">
            <v>21</v>
          </cell>
          <cell r="CG58">
            <v>102</v>
          </cell>
          <cell r="CH58">
            <v>513</v>
          </cell>
          <cell r="CI58">
            <v>543</v>
          </cell>
          <cell r="CJ58">
            <v>473</v>
          </cell>
          <cell r="CK58">
            <v>519</v>
          </cell>
          <cell r="CL58">
            <v>352</v>
          </cell>
          <cell r="CM58">
            <v>191</v>
          </cell>
          <cell r="CN58">
            <v>34</v>
          </cell>
          <cell r="CO58">
            <v>96</v>
          </cell>
          <cell r="CP58">
            <v>17</v>
          </cell>
          <cell r="CQ58">
            <v>20</v>
          </cell>
          <cell r="CR58">
            <v>12</v>
          </cell>
          <cell r="CS58">
            <v>105</v>
          </cell>
          <cell r="CT58">
            <v>503</v>
          </cell>
          <cell r="CU58">
            <v>473</v>
          </cell>
          <cell r="CV58">
            <v>631</v>
          </cell>
          <cell r="CW58">
            <v>487</v>
          </cell>
          <cell r="CX58">
            <v>447</v>
          </cell>
          <cell r="CY58">
            <v>447</v>
          </cell>
          <cell r="CZ58">
            <v>174</v>
          </cell>
        </row>
        <row r="59">
          <cell r="J59">
            <v>259</v>
          </cell>
          <cell r="K59">
            <v>850</v>
          </cell>
          <cell r="L59">
            <v>1162</v>
          </cell>
          <cell r="M59">
            <v>913</v>
          </cell>
          <cell r="N59">
            <v>1453</v>
          </cell>
          <cell r="O59">
            <v>85</v>
          </cell>
          <cell r="P59">
            <v>0</v>
          </cell>
          <cell r="Q59">
            <v>0</v>
          </cell>
          <cell r="R59">
            <v>0</v>
          </cell>
          <cell r="S59">
            <v>6</v>
          </cell>
          <cell r="T59">
            <v>0</v>
          </cell>
          <cell r="U59">
            <v>242</v>
          </cell>
          <cell r="V59">
            <v>599</v>
          </cell>
          <cell r="W59">
            <v>693</v>
          </cell>
          <cell r="X59">
            <v>693</v>
          </cell>
          <cell r="Y59">
            <v>-693</v>
          </cell>
          <cell r="Z59">
            <v>1026</v>
          </cell>
          <cell r="AA59">
            <v>168</v>
          </cell>
          <cell r="AB59">
            <v>501</v>
          </cell>
          <cell r="AC59">
            <v>8</v>
          </cell>
          <cell r="AD59">
            <v>17</v>
          </cell>
          <cell r="AE59">
            <v>0</v>
          </cell>
          <cell r="AF59">
            <v>0</v>
          </cell>
          <cell r="AG59">
            <v>0</v>
          </cell>
          <cell r="AH59">
            <v>107</v>
          </cell>
          <cell r="AI59">
            <v>102</v>
          </cell>
          <cell r="AJ59">
            <v>476</v>
          </cell>
          <cell r="AK59">
            <v>626</v>
          </cell>
          <cell r="AL59">
            <v>1229</v>
          </cell>
          <cell r="AM59">
            <v>769</v>
          </cell>
          <cell r="AN59">
            <v>563</v>
          </cell>
          <cell r="AO59">
            <v>167</v>
          </cell>
          <cell r="AP59">
            <v>0</v>
          </cell>
          <cell r="AQ59">
            <v>0</v>
          </cell>
          <cell r="AR59">
            <v>0</v>
          </cell>
          <cell r="AS59">
            <v>0</v>
          </cell>
          <cell r="AT59">
            <v>0</v>
          </cell>
          <cell r="AU59">
            <v>4</v>
          </cell>
          <cell r="AV59">
            <v>154</v>
          </cell>
          <cell r="AW59">
            <v>265</v>
          </cell>
          <cell r="AX59">
            <v>977</v>
          </cell>
          <cell r="AY59">
            <v>607</v>
          </cell>
          <cell r="AZ59">
            <v>300</v>
          </cell>
          <cell r="BA59">
            <v>22</v>
          </cell>
          <cell r="BB59">
            <v>379</v>
          </cell>
          <cell r="BC59">
            <v>2</v>
          </cell>
          <cell r="BD59">
            <v>0</v>
          </cell>
          <cell r="BE59">
            <v>0</v>
          </cell>
          <cell r="BF59">
            <v>0</v>
          </cell>
          <cell r="BG59">
            <v>110</v>
          </cell>
          <cell r="BH59">
            <v>110</v>
          </cell>
          <cell r="BI59">
            <v>1063</v>
          </cell>
          <cell r="BJ59">
            <v>953</v>
          </cell>
          <cell r="BK59">
            <v>1020</v>
          </cell>
          <cell r="BL59">
            <v>1029</v>
          </cell>
          <cell r="BM59">
            <v>950</v>
          </cell>
          <cell r="BN59">
            <v>423</v>
          </cell>
          <cell r="BO59">
            <v>82</v>
          </cell>
          <cell r="BP59">
            <v>47</v>
          </cell>
          <cell r="BQ59">
            <v>1</v>
          </cell>
          <cell r="BR59">
            <v>0</v>
          </cell>
          <cell r="BS59">
            <v>0</v>
          </cell>
          <cell r="BT59">
            <v>0</v>
          </cell>
          <cell r="BU59">
            <v>108</v>
          </cell>
          <cell r="BV59">
            <v>307</v>
          </cell>
          <cell r="BW59">
            <v>158</v>
          </cell>
          <cell r="BX59">
            <v>499</v>
          </cell>
          <cell r="BY59">
            <v>451</v>
          </cell>
          <cell r="BZ59">
            <v>235</v>
          </cell>
          <cell r="CA59">
            <v>62</v>
          </cell>
          <cell r="CB59">
            <v>0</v>
          </cell>
          <cell r="CC59">
            <v>0</v>
          </cell>
          <cell r="CD59">
            <v>0</v>
          </cell>
          <cell r="CE59">
            <v>0</v>
          </cell>
          <cell r="CF59">
            <v>56</v>
          </cell>
          <cell r="CG59">
            <v>-38</v>
          </cell>
          <cell r="CH59">
            <v>430</v>
          </cell>
          <cell r="CI59">
            <v>373</v>
          </cell>
          <cell r="CJ59">
            <v>504</v>
          </cell>
          <cell r="CK59">
            <v>403</v>
          </cell>
          <cell r="CL59">
            <v>431</v>
          </cell>
          <cell r="CM59">
            <v>104</v>
          </cell>
          <cell r="CN59">
            <v>0</v>
          </cell>
          <cell r="CO59">
            <v>13</v>
          </cell>
          <cell r="CP59">
            <v>0</v>
          </cell>
          <cell r="CQ59">
            <v>0</v>
          </cell>
          <cell r="CR59">
            <v>1</v>
          </cell>
          <cell r="CS59">
            <v>672</v>
          </cell>
          <cell r="CT59">
            <v>611</v>
          </cell>
          <cell r="CU59">
            <v>498</v>
          </cell>
          <cell r="CV59">
            <v>629</v>
          </cell>
          <cell r="CW59">
            <v>663</v>
          </cell>
          <cell r="CX59">
            <v>122</v>
          </cell>
          <cell r="CY59">
            <v>122</v>
          </cell>
          <cell r="CZ59">
            <v>46</v>
          </cell>
        </row>
        <row r="60">
          <cell r="J60">
            <v>0</v>
          </cell>
          <cell r="K60">
            <v>1098</v>
          </cell>
          <cell r="L60">
            <v>768</v>
          </cell>
          <cell r="M60">
            <v>221</v>
          </cell>
          <cell r="N60">
            <v>182</v>
          </cell>
          <cell r="O60">
            <v>102</v>
          </cell>
          <cell r="P60">
            <v>29</v>
          </cell>
          <cell r="Q60">
            <v>2</v>
          </cell>
          <cell r="R60">
            <v>0</v>
          </cell>
          <cell r="S60">
            <v>3</v>
          </cell>
          <cell r="T60">
            <v>0</v>
          </cell>
          <cell r="U60">
            <v>312</v>
          </cell>
          <cell r="V60">
            <v>676</v>
          </cell>
          <cell r="W60">
            <v>782</v>
          </cell>
          <cell r="X60">
            <v>782</v>
          </cell>
          <cell r="Y60">
            <v>-782</v>
          </cell>
          <cell r="Z60">
            <v>675</v>
          </cell>
          <cell r="AA60">
            <v>137</v>
          </cell>
          <cell r="AB60">
            <v>30</v>
          </cell>
          <cell r="AC60">
            <v>78</v>
          </cell>
          <cell r="AD60">
            <v>115</v>
          </cell>
          <cell r="AE60">
            <v>25</v>
          </cell>
          <cell r="AF60">
            <v>1</v>
          </cell>
          <cell r="AG60">
            <v>1</v>
          </cell>
          <cell r="AH60">
            <v>31</v>
          </cell>
          <cell r="AI60">
            <v>349</v>
          </cell>
          <cell r="AJ60">
            <v>838</v>
          </cell>
          <cell r="AK60">
            <v>926</v>
          </cell>
          <cell r="AL60">
            <v>735</v>
          </cell>
          <cell r="AM60">
            <v>257</v>
          </cell>
          <cell r="AN60">
            <v>199</v>
          </cell>
          <cell r="AO60">
            <v>57</v>
          </cell>
          <cell r="AP60">
            <v>2</v>
          </cell>
          <cell r="AQ60">
            <v>0</v>
          </cell>
          <cell r="AR60">
            <v>1</v>
          </cell>
          <cell r="AS60">
            <v>1</v>
          </cell>
          <cell r="AT60">
            <v>7</v>
          </cell>
          <cell r="AU60">
            <v>123</v>
          </cell>
          <cell r="AV60">
            <v>792</v>
          </cell>
          <cell r="AW60">
            <v>1042</v>
          </cell>
          <cell r="AX60">
            <v>851</v>
          </cell>
          <cell r="AY60">
            <v>574</v>
          </cell>
          <cell r="AZ60">
            <v>280</v>
          </cell>
          <cell r="BA60">
            <v>128</v>
          </cell>
          <cell r="BB60">
            <v>39</v>
          </cell>
          <cell r="BC60">
            <v>58</v>
          </cell>
          <cell r="BD60">
            <v>19</v>
          </cell>
          <cell r="BE60">
            <v>42</v>
          </cell>
          <cell r="BF60">
            <v>72</v>
          </cell>
          <cell r="BG60">
            <v>175</v>
          </cell>
          <cell r="BH60">
            <v>175</v>
          </cell>
          <cell r="BI60">
            <v>658</v>
          </cell>
          <cell r="BJ60">
            <v>483</v>
          </cell>
          <cell r="BK60">
            <v>804</v>
          </cell>
          <cell r="BL60">
            <v>775</v>
          </cell>
          <cell r="BM60">
            <v>773</v>
          </cell>
          <cell r="BN60">
            <v>389</v>
          </cell>
          <cell r="BO60">
            <v>169</v>
          </cell>
          <cell r="BP60">
            <v>232</v>
          </cell>
          <cell r="BQ60">
            <v>49</v>
          </cell>
          <cell r="BR60">
            <v>0</v>
          </cell>
          <cell r="BS60">
            <v>0</v>
          </cell>
          <cell r="BT60">
            <v>1</v>
          </cell>
          <cell r="BU60">
            <v>132</v>
          </cell>
          <cell r="BV60">
            <v>474</v>
          </cell>
          <cell r="BW60">
            <v>536</v>
          </cell>
          <cell r="BX60">
            <v>1129</v>
          </cell>
          <cell r="BY60">
            <v>909</v>
          </cell>
          <cell r="BZ60">
            <v>561</v>
          </cell>
          <cell r="CA60">
            <v>285</v>
          </cell>
          <cell r="CB60">
            <v>101</v>
          </cell>
          <cell r="CC60">
            <v>31</v>
          </cell>
          <cell r="CD60">
            <v>1</v>
          </cell>
          <cell r="CE60">
            <v>0</v>
          </cell>
          <cell r="CF60">
            <v>1</v>
          </cell>
          <cell r="CG60">
            <v>11856</v>
          </cell>
          <cell r="CH60">
            <v>-11333</v>
          </cell>
          <cell r="CI60">
            <v>632</v>
          </cell>
          <cell r="CJ60">
            <v>663</v>
          </cell>
          <cell r="CK60">
            <v>522</v>
          </cell>
          <cell r="CL60">
            <v>216</v>
          </cell>
          <cell r="CM60">
            <v>199</v>
          </cell>
          <cell r="CN60">
            <v>100</v>
          </cell>
          <cell r="CO60">
            <v>36</v>
          </cell>
          <cell r="CP60">
            <v>1</v>
          </cell>
          <cell r="CQ60">
            <v>0</v>
          </cell>
          <cell r="CR60">
            <v>1</v>
          </cell>
          <cell r="CS60">
            <v>12</v>
          </cell>
          <cell r="CT60">
            <v>395</v>
          </cell>
          <cell r="CU60">
            <v>576</v>
          </cell>
          <cell r="CV60">
            <v>536</v>
          </cell>
          <cell r="CW60">
            <v>261</v>
          </cell>
          <cell r="CX60">
            <v>73</v>
          </cell>
          <cell r="CY60">
            <v>73</v>
          </cell>
          <cell r="CZ60">
            <v>160</v>
          </cell>
        </row>
        <row r="61">
          <cell r="J61">
            <v>0</v>
          </cell>
          <cell r="K61">
            <v>859</v>
          </cell>
          <cell r="L61">
            <v>799</v>
          </cell>
          <cell r="M61">
            <v>847</v>
          </cell>
          <cell r="N61">
            <v>759</v>
          </cell>
          <cell r="O61">
            <v>735</v>
          </cell>
          <cell r="P61">
            <v>761</v>
          </cell>
          <cell r="Q61">
            <v>811</v>
          </cell>
          <cell r="R61">
            <v>735</v>
          </cell>
          <cell r="S61">
            <v>761</v>
          </cell>
          <cell r="T61">
            <v>811</v>
          </cell>
          <cell r="U61">
            <v>735</v>
          </cell>
          <cell r="V61">
            <v>882</v>
          </cell>
          <cell r="W61">
            <v>808</v>
          </cell>
          <cell r="X61">
            <v>808</v>
          </cell>
          <cell r="Y61">
            <v>-808</v>
          </cell>
          <cell r="Z61">
            <v>864</v>
          </cell>
          <cell r="AA61">
            <v>762</v>
          </cell>
          <cell r="AB61">
            <v>818</v>
          </cell>
          <cell r="AC61">
            <v>735</v>
          </cell>
          <cell r="AD61">
            <v>811</v>
          </cell>
          <cell r="AE61">
            <v>-2790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row>
        <row r="62">
          <cell r="AB62">
            <v>0</v>
          </cell>
          <cell r="BJ62">
            <v>0</v>
          </cell>
        </row>
        <row r="63">
          <cell r="AC63">
            <v>63</v>
          </cell>
          <cell r="AD63">
            <v>63</v>
          </cell>
          <cell r="AE63">
            <v>63</v>
          </cell>
          <cell r="AF63">
            <v>63</v>
          </cell>
          <cell r="AG63">
            <v>63</v>
          </cell>
          <cell r="AH63">
            <v>62</v>
          </cell>
          <cell r="AI63">
            <v>62</v>
          </cell>
          <cell r="AJ63">
            <v>93</v>
          </cell>
          <cell r="AK63">
            <v>62</v>
          </cell>
          <cell r="AL63">
            <v>154591</v>
          </cell>
          <cell r="AM63">
            <v>72551</v>
          </cell>
          <cell r="AN63">
            <v>33661</v>
          </cell>
          <cell r="AO63">
            <v>8906</v>
          </cell>
          <cell r="AP63">
            <v>94</v>
          </cell>
          <cell r="AQ63">
            <v>0</v>
          </cell>
          <cell r="AR63">
            <v>0</v>
          </cell>
          <cell r="AS63">
            <v>0</v>
          </cell>
          <cell r="AT63">
            <v>363</v>
          </cell>
          <cell r="AU63">
            <v>10692</v>
          </cell>
          <cell r="AV63">
            <v>52746</v>
          </cell>
          <cell r="AW63">
            <v>60616</v>
          </cell>
          <cell r="AX63">
            <v>68484</v>
          </cell>
          <cell r="AY63">
            <v>66141</v>
          </cell>
          <cell r="AZ63">
            <v>67726</v>
          </cell>
          <cell r="BA63">
            <v>18912</v>
          </cell>
          <cell r="BB63">
            <v>0</v>
          </cell>
          <cell r="BC63">
            <v>0</v>
          </cell>
          <cell r="BD63">
            <v>0</v>
          </cell>
          <cell r="BE63">
            <v>0</v>
          </cell>
          <cell r="BF63">
            <v>0</v>
          </cell>
          <cell r="BG63">
            <v>52746</v>
          </cell>
          <cell r="BH63">
            <v>52746</v>
          </cell>
          <cell r="BI63">
            <v>108356</v>
          </cell>
          <cell r="BJ63">
            <v>55610</v>
          </cell>
          <cell r="BK63">
            <v>77530</v>
          </cell>
          <cell r="BL63">
            <v>71712</v>
          </cell>
          <cell r="BM63">
            <v>75295</v>
          </cell>
          <cell r="BN63">
            <v>45049</v>
          </cell>
          <cell r="BO63">
            <v>9219</v>
          </cell>
          <cell r="BP63">
            <v>0</v>
          </cell>
          <cell r="BQ63">
            <v>0</v>
          </cell>
          <cell r="BR63">
            <v>0</v>
          </cell>
          <cell r="BS63">
            <v>0</v>
          </cell>
          <cell r="BT63">
            <v>1803</v>
          </cell>
          <cell r="BU63">
            <v>45945</v>
          </cell>
          <cell r="BV63">
            <v>0</v>
          </cell>
          <cell r="BW63">
            <v>122466</v>
          </cell>
          <cell r="BX63">
            <v>0</v>
          </cell>
          <cell r="BY63">
            <v>66072</v>
          </cell>
          <cell r="BZ63">
            <v>38707</v>
          </cell>
          <cell r="CA63">
            <v>24826</v>
          </cell>
          <cell r="CB63">
            <v>10</v>
          </cell>
          <cell r="CC63">
            <v>0</v>
          </cell>
          <cell r="CD63">
            <v>0</v>
          </cell>
          <cell r="CE63">
            <v>0</v>
          </cell>
          <cell r="CF63">
            <v>2642</v>
          </cell>
          <cell r="CG63">
            <v>98615</v>
          </cell>
          <cell r="CH63">
            <v>98615</v>
          </cell>
          <cell r="CI63">
            <v>-24527</v>
          </cell>
          <cell r="CJ63">
            <v>0</v>
          </cell>
          <cell r="CK63">
            <v>64465</v>
          </cell>
          <cell r="CL63">
            <v>51463</v>
          </cell>
          <cell r="CM63">
            <v>21700</v>
          </cell>
          <cell r="CN63">
            <v>21</v>
          </cell>
          <cell r="CO63">
            <v>0</v>
          </cell>
          <cell r="CP63">
            <v>0</v>
          </cell>
          <cell r="CQ63">
            <v>0</v>
          </cell>
          <cell r="CR63">
            <v>6361</v>
          </cell>
          <cell r="CS63">
            <v>0</v>
          </cell>
          <cell r="CT63">
            <v>50004</v>
          </cell>
          <cell r="CU63">
            <v>56509</v>
          </cell>
          <cell r="CV63">
            <v>81785</v>
          </cell>
          <cell r="CW63">
            <v>65774</v>
          </cell>
          <cell r="CX63">
            <v>52767</v>
          </cell>
          <cell r="CY63">
            <v>52767</v>
          </cell>
          <cell r="CZ63">
            <v>30148</v>
          </cell>
        </row>
        <row r="64">
          <cell r="J64">
            <v>306</v>
          </cell>
          <cell r="K64">
            <v>-280</v>
          </cell>
          <cell r="L64">
            <v>0</v>
          </cell>
          <cell r="M64">
            <v>0</v>
          </cell>
          <cell r="N64">
            <v>0</v>
          </cell>
          <cell r="O64">
            <v>0</v>
          </cell>
          <cell r="P64">
            <v>31</v>
          </cell>
          <cell r="Q64">
            <v>24</v>
          </cell>
          <cell r="R64">
            <v>382</v>
          </cell>
          <cell r="S64">
            <v>396</v>
          </cell>
          <cell r="T64">
            <v>412</v>
          </cell>
          <cell r="U64">
            <v>207</v>
          </cell>
          <cell r="V64">
            <v>74</v>
          </cell>
          <cell r="W64">
            <v>8</v>
          </cell>
          <cell r="X64">
            <v>8</v>
          </cell>
          <cell r="Y64">
            <v>-8</v>
          </cell>
          <cell r="Z64">
            <v>50</v>
          </cell>
          <cell r="AA64">
            <v>50</v>
          </cell>
          <cell r="AB64">
            <v>92</v>
          </cell>
          <cell r="AD64">
            <v>0</v>
          </cell>
          <cell r="BJ64">
            <v>0</v>
          </cell>
        </row>
        <row r="65">
          <cell r="J65">
            <v>57</v>
          </cell>
          <cell r="K65">
            <v>-52</v>
          </cell>
          <cell r="L65">
            <v>0</v>
          </cell>
          <cell r="M65">
            <v>0</v>
          </cell>
          <cell r="N65">
            <v>0</v>
          </cell>
          <cell r="O65">
            <v>0</v>
          </cell>
          <cell r="P65">
            <v>0</v>
          </cell>
          <cell r="Q65">
            <v>5</v>
          </cell>
          <cell r="R65">
            <v>71</v>
          </cell>
          <cell r="S65">
            <v>74</v>
          </cell>
          <cell r="T65">
            <v>77</v>
          </cell>
          <cell r="U65">
            <v>38</v>
          </cell>
          <cell r="V65">
            <v>13</v>
          </cell>
          <cell r="W65">
            <v>1</v>
          </cell>
          <cell r="X65">
            <v>1</v>
          </cell>
          <cell r="Y65">
            <v>-1</v>
          </cell>
          <cell r="Z65">
            <v>9</v>
          </cell>
          <cell r="AA65">
            <v>9</v>
          </cell>
          <cell r="AB65">
            <v>17</v>
          </cell>
          <cell r="AD65">
            <v>0</v>
          </cell>
          <cell r="BJ65">
            <v>0</v>
          </cell>
        </row>
        <row r="66">
          <cell r="J66">
            <v>19</v>
          </cell>
          <cell r="K66">
            <v>17</v>
          </cell>
          <cell r="L66">
            <v>0</v>
          </cell>
          <cell r="M66">
            <v>0</v>
          </cell>
          <cell r="N66">
            <v>0</v>
          </cell>
          <cell r="O66">
            <v>0</v>
          </cell>
          <cell r="P66">
            <v>0</v>
          </cell>
          <cell r="Q66">
            <v>2</v>
          </cell>
          <cell r="R66">
            <v>23</v>
          </cell>
          <cell r="S66">
            <v>25</v>
          </cell>
          <cell r="T66">
            <v>35</v>
          </cell>
          <cell r="U66">
            <v>13</v>
          </cell>
          <cell r="V66">
            <v>6</v>
          </cell>
          <cell r="W66">
            <v>1</v>
          </cell>
          <cell r="X66">
            <v>1</v>
          </cell>
          <cell r="Y66">
            <v>-1</v>
          </cell>
          <cell r="Z66">
            <v>3</v>
          </cell>
          <cell r="AA66">
            <v>4</v>
          </cell>
          <cell r="AB66">
            <v>6</v>
          </cell>
          <cell r="AD66">
            <v>0</v>
          </cell>
          <cell r="BJ66">
            <v>0</v>
          </cell>
        </row>
        <row r="67">
          <cell r="J67">
            <v>25948.3</v>
          </cell>
          <cell r="K67">
            <v>35700</v>
          </cell>
          <cell r="L67">
            <v>32980</v>
          </cell>
          <cell r="M67">
            <v>27093</v>
          </cell>
          <cell r="N67">
            <v>23839</v>
          </cell>
          <cell r="O67">
            <v>14893</v>
          </cell>
          <cell r="P67">
            <v>14950</v>
          </cell>
          <cell r="Q67">
            <v>15765</v>
          </cell>
          <cell r="R67">
            <v>15962</v>
          </cell>
          <cell r="S67">
            <v>13233</v>
          </cell>
          <cell r="T67">
            <v>12576</v>
          </cell>
          <cell r="U67">
            <v>28235</v>
          </cell>
          <cell r="V67">
            <v>37459</v>
          </cell>
          <cell r="W67">
            <v>47937</v>
          </cell>
          <cell r="X67">
            <v>47937</v>
          </cell>
          <cell r="Y67">
            <v>-47937</v>
          </cell>
          <cell r="Z67">
            <v>38248</v>
          </cell>
          <cell r="AA67">
            <v>22558</v>
          </cell>
          <cell r="AB67">
            <v>12869</v>
          </cell>
          <cell r="AC67">
            <v>12503</v>
          </cell>
          <cell r="AD67">
            <v>7982</v>
          </cell>
          <cell r="AE67">
            <v>5930</v>
          </cell>
          <cell r="AF67">
            <v>11478</v>
          </cell>
          <cell r="AG67">
            <v>9322</v>
          </cell>
          <cell r="AH67">
            <v>10819</v>
          </cell>
          <cell r="AI67">
            <v>10142</v>
          </cell>
          <cell r="AJ67">
            <v>23179</v>
          </cell>
          <cell r="AK67">
            <v>26059</v>
          </cell>
          <cell r="AL67">
            <v>188992</v>
          </cell>
          <cell r="AM67">
            <v>241319</v>
          </cell>
          <cell r="AN67">
            <v>54062</v>
          </cell>
          <cell r="AO67">
            <v>17385</v>
          </cell>
          <cell r="AP67">
            <v>7950</v>
          </cell>
          <cell r="AQ67">
            <v>7987</v>
          </cell>
          <cell r="AR67">
            <v>5311</v>
          </cell>
          <cell r="AS67">
            <v>5303</v>
          </cell>
          <cell r="AT67">
            <v>17459</v>
          </cell>
          <cell r="AU67">
            <v>31891</v>
          </cell>
          <cell r="AV67">
            <v>59007</v>
          </cell>
          <cell r="AW67">
            <v>85585</v>
          </cell>
          <cell r="AX67">
            <v>101146</v>
          </cell>
          <cell r="AY67">
            <v>95221</v>
          </cell>
          <cell r="AZ67">
            <v>87262</v>
          </cell>
          <cell r="BA67">
            <v>26182</v>
          </cell>
          <cell r="BB67">
            <v>7290</v>
          </cell>
          <cell r="BC67">
            <v>9576</v>
          </cell>
          <cell r="BD67">
            <v>8236</v>
          </cell>
          <cell r="BE67">
            <v>8572</v>
          </cell>
          <cell r="BF67">
            <v>8984</v>
          </cell>
          <cell r="BG67">
            <v>61595</v>
          </cell>
          <cell r="BH67">
            <v>61595</v>
          </cell>
          <cell r="BI67">
            <v>130336</v>
          </cell>
          <cell r="BJ67">
            <v>68741</v>
          </cell>
          <cell r="BK67">
            <v>101246</v>
          </cell>
          <cell r="BL67">
            <v>94349</v>
          </cell>
          <cell r="BM67">
            <v>101289</v>
          </cell>
          <cell r="BN67">
            <v>56401</v>
          </cell>
          <cell r="BO67">
            <v>15321</v>
          </cell>
          <cell r="BP67">
            <v>6361</v>
          </cell>
          <cell r="BQ67">
            <v>5972</v>
          </cell>
          <cell r="BR67">
            <v>12207</v>
          </cell>
          <cell r="BS67">
            <v>6657</v>
          </cell>
          <cell r="BT67">
            <v>5364</v>
          </cell>
          <cell r="BU67">
            <v>56466</v>
          </cell>
          <cell r="BV67">
            <v>11321</v>
          </cell>
          <cell r="BW67">
            <v>148133</v>
          </cell>
          <cell r="BX67">
            <v>23030</v>
          </cell>
          <cell r="BY67">
            <v>91282</v>
          </cell>
          <cell r="BZ67">
            <v>58559</v>
          </cell>
          <cell r="CA67">
            <v>31524</v>
          </cell>
          <cell r="CB67">
            <v>3386</v>
          </cell>
          <cell r="CC67">
            <v>3399</v>
          </cell>
          <cell r="CD67">
            <v>3795</v>
          </cell>
          <cell r="CE67">
            <v>5098</v>
          </cell>
          <cell r="CF67">
            <v>6174</v>
          </cell>
          <cell r="CG67">
            <v>118906</v>
          </cell>
          <cell r="CH67">
            <v>108135</v>
          </cell>
          <cell r="CI67">
            <v>2048</v>
          </cell>
          <cell r="CJ67">
            <v>18389</v>
          </cell>
          <cell r="CK67">
            <v>89310</v>
          </cell>
          <cell r="CL67">
            <v>65659</v>
          </cell>
          <cell r="CM67">
            <v>27983</v>
          </cell>
          <cell r="CN67">
            <v>4767</v>
          </cell>
          <cell r="CO67">
            <v>3517</v>
          </cell>
          <cell r="CP67">
            <v>3100</v>
          </cell>
          <cell r="CQ67">
            <v>2154</v>
          </cell>
          <cell r="CR67">
            <v>10100</v>
          </cell>
          <cell r="CS67">
            <v>6217</v>
          </cell>
          <cell r="CT67">
            <v>69369</v>
          </cell>
          <cell r="CU67">
            <v>83545</v>
          </cell>
          <cell r="CV67">
            <v>111562</v>
          </cell>
          <cell r="CW67">
            <v>88700</v>
          </cell>
          <cell r="CX67">
            <v>108281</v>
          </cell>
          <cell r="CY67">
            <v>108281</v>
          </cell>
          <cell r="CZ67">
            <v>51881</v>
          </cell>
        </row>
        <row r="68">
          <cell r="J68">
            <v>26202.3</v>
          </cell>
          <cell r="K68">
            <v>36080</v>
          </cell>
          <cell r="L68">
            <v>33348</v>
          </cell>
          <cell r="M68">
            <v>27431</v>
          </cell>
          <cell r="N68">
            <v>23992</v>
          </cell>
          <cell r="O68">
            <v>14928</v>
          </cell>
          <cell r="P68">
            <v>14988</v>
          </cell>
          <cell r="Q68">
            <v>15801</v>
          </cell>
          <cell r="R68">
            <v>15997</v>
          </cell>
          <cell r="S68">
            <v>13267</v>
          </cell>
          <cell r="T68">
            <v>12651</v>
          </cell>
          <cell r="U68">
            <v>28303</v>
          </cell>
          <cell r="V68">
            <v>37744</v>
          </cell>
          <cell r="W68">
            <v>48437</v>
          </cell>
          <cell r="X68">
            <v>48437</v>
          </cell>
          <cell r="Y68">
            <v>-48437</v>
          </cell>
          <cell r="Z68">
            <v>38669</v>
          </cell>
          <cell r="AA68">
            <v>22741</v>
          </cell>
          <cell r="AB68">
            <v>12973</v>
          </cell>
          <cell r="AC68">
            <v>12519</v>
          </cell>
          <cell r="AD68">
            <v>8017</v>
          </cell>
          <cell r="AE68">
            <v>5966</v>
          </cell>
          <cell r="AF68">
            <v>11484</v>
          </cell>
          <cell r="AG68">
            <v>9287</v>
          </cell>
          <cell r="AH68">
            <v>11138</v>
          </cell>
          <cell r="AI68">
            <v>10430</v>
          </cell>
          <cell r="AJ68">
            <v>23624</v>
          </cell>
          <cell r="AK68">
            <v>26920</v>
          </cell>
          <cell r="AL68">
            <v>189622</v>
          </cell>
          <cell r="AM68">
            <v>241438</v>
          </cell>
          <cell r="AN68">
            <v>54286</v>
          </cell>
          <cell r="AO68">
            <v>17398</v>
          </cell>
          <cell r="AP68">
            <v>7964</v>
          </cell>
          <cell r="AQ68">
            <v>8015</v>
          </cell>
          <cell r="AR68">
            <v>5304</v>
          </cell>
          <cell r="AS68">
            <v>5305</v>
          </cell>
          <cell r="AT68">
            <v>17491</v>
          </cell>
          <cell r="AU68">
            <v>32175</v>
          </cell>
          <cell r="AV68">
            <v>59465</v>
          </cell>
          <cell r="AW68">
            <v>86108</v>
          </cell>
          <cell r="AX68">
            <v>101657</v>
          </cell>
          <cell r="AY68">
            <v>95704</v>
          </cell>
          <cell r="AZ68">
            <v>87436</v>
          </cell>
          <cell r="BA68">
            <v>26195</v>
          </cell>
          <cell r="BB68">
            <v>7268</v>
          </cell>
          <cell r="BC68">
            <v>9576</v>
          </cell>
          <cell r="BD68">
            <v>8236</v>
          </cell>
          <cell r="BE68">
            <v>8572</v>
          </cell>
          <cell r="BF68">
            <v>9081</v>
          </cell>
          <cell r="BG68">
            <v>61882</v>
          </cell>
          <cell r="BH68">
            <v>61882</v>
          </cell>
          <cell r="BI68">
            <v>130784</v>
          </cell>
          <cell r="BJ68">
            <v>68902</v>
          </cell>
          <cell r="BK68">
            <v>101591</v>
          </cell>
          <cell r="BL68">
            <v>94817</v>
          </cell>
          <cell r="BM68">
            <v>101454</v>
          </cell>
          <cell r="BN68">
            <v>56492</v>
          </cell>
          <cell r="BO68">
            <v>15324</v>
          </cell>
          <cell r="BP68">
            <v>6414</v>
          </cell>
          <cell r="BQ68">
            <v>5972</v>
          </cell>
          <cell r="BR68">
            <v>12207</v>
          </cell>
          <cell r="BS68">
            <v>6657</v>
          </cell>
          <cell r="BT68">
            <v>5377</v>
          </cell>
          <cell r="BU68">
            <v>56801</v>
          </cell>
          <cell r="BV68">
            <v>11443</v>
          </cell>
          <cell r="BW68">
            <v>148483</v>
          </cell>
          <cell r="BX68">
            <v>23834</v>
          </cell>
          <cell r="BY68">
            <v>91690</v>
          </cell>
          <cell r="BZ68">
            <v>58559</v>
          </cell>
          <cell r="CA68">
            <v>31551</v>
          </cell>
          <cell r="CB68">
            <v>3373</v>
          </cell>
          <cell r="CC68">
            <v>3399</v>
          </cell>
          <cell r="CD68">
            <v>3795</v>
          </cell>
          <cell r="CE68">
            <v>5098</v>
          </cell>
          <cell r="CF68">
            <v>6174</v>
          </cell>
          <cell r="CG68">
            <v>119145</v>
          </cell>
          <cell r="CH68">
            <v>108482</v>
          </cell>
          <cell r="CI68">
            <v>2398</v>
          </cell>
          <cell r="CJ68">
            <v>18797</v>
          </cell>
          <cell r="CK68">
            <v>89616</v>
          </cell>
          <cell r="CL68">
            <v>65809</v>
          </cell>
          <cell r="CM68">
            <v>27989</v>
          </cell>
          <cell r="CN68">
            <v>4801</v>
          </cell>
          <cell r="CO68">
            <v>3517</v>
          </cell>
          <cell r="CP68">
            <v>3100</v>
          </cell>
          <cell r="CQ68">
            <v>2154</v>
          </cell>
          <cell r="CR68">
            <v>10153</v>
          </cell>
          <cell r="CS68">
            <v>6487</v>
          </cell>
          <cell r="CT68">
            <v>69583</v>
          </cell>
          <cell r="CU68">
            <v>83983</v>
          </cell>
          <cell r="CV68">
            <v>112014</v>
          </cell>
          <cell r="CW68">
            <v>88946</v>
          </cell>
          <cell r="CX68">
            <v>108437</v>
          </cell>
          <cell r="CY68">
            <v>108437</v>
          </cell>
          <cell r="CZ68">
            <v>51901</v>
          </cell>
        </row>
        <row r="69">
          <cell r="AB69">
            <v>0</v>
          </cell>
          <cell r="BJ69">
            <v>0</v>
          </cell>
        </row>
        <row r="70">
          <cell r="AB70">
            <v>0</v>
          </cell>
          <cell r="BJ70">
            <v>0</v>
          </cell>
        </row>
        <row r="71">
          <cell r="AB71">
            <v>0</v>
          </cell>
          <cell r="BJ71">
            <v>0</v>
          </cell>
        </row>
        <row r="72">
          <cell r="AB72">
            <v>0</v>
          </cell>
          <cell r="BJ72">
            <v>0</v>
          </cell>
        </row>
        <row r="73">
          <cell r="AB73">
            <v>0</v>
          </cell>
          <cell r="BJ73">
            <v>0</v>
          </cell>
        </row>
        <row r="74">
          <cell r="AB74">
            <v>0</v>
          </cell>
          <cell r="BJ74">
            <v>0</v>
          </cell>
        </row>
        <row r="75">
          <cell r="AB75">
            <v>0</v>
          </cell>
          <cell r="BJ75">
            <v>0</v>
          </cell>
        </row>
        <row r="76">
          <cell r="J76">
            <v>9716</v>
          </cell>
          <cell r="K76">
            <v>10207</v>
          </cell>
          <cell r="L76">
            <v>11186</v>
          </cell>
          <cell r="M76">
            <v>9567</v>
          </cell>
          <cell r="N76">
            <v>4809</v>
          </cell>
          <cell r="O76">
            <v>2234</v>
          </cell>
          <cell r="P76">
            <v>602</v>
          </cell>
          <cell r="Q76">
            <v>186</v>
          </cell>
          <cell r="R76">
            <v>186</v>
          </cell>
          <cell r="S76">
            <v>364</v>
          </cell>
          <cell r="T76">
            <v>3368</v>
          </cell>
          <cell r="U76">
            <v>11300</v>
          </cell>
          <cell r="V76">
            <v>12307</v>
          </cell>
          <cell r="W76">
            <v>15904</v>
          </cell>
          <cell r="X76">
            <v>15904</v>
          </cell>
          <cell r="Y76">
            <v>-15904</v>
          </cell>
          <cell r="Z76">
            <v>15639</v>
          </cell>
          <cell r="AA76">
            <v>9665</v>
          </cell>
          <cell r="AB76">
            <v>9400</v>
          </cell>
          <cell r="AC76">
            <v>6415</v>
          </cell>
          <cell r="AD76">
            <v>2793</v>
          </cell>
          <cell r="AE76">
            <v>738</v>
          </cell>
          <cell r="AF76">
            <v>124</v>
          </cell>
          <cell r="AG76">
            <v>239</v>
          </cell>
          <cell r="AH76">
            <v>165</v>
          </cell>
          <cell r="AI76">
            <v>3163</v>
          </cell>
          <cell r="AJ76">
            <v>6783</v>
          </cell>
          <cell r="AK76">
            <v>14384</v>
          </cell>
          <cell r="AL76">
            <v>22592</v>
          </cell>
          <cell r="AM76">
            <v>14826</v>
          </cell>
          <cell r="AN76">
            <v>11810</v>
          </cell>
          <cell r="AO76">
            <v>7267</v>
          </cell>
          <cell r="AP76">
            <v>1420</v>
          </cell>
          <cell r="AQ76">
            <v>217</v>
          </cell>
          <cell r="AR76">
            <v>82</v>
          </cell>
          <cell r="AS76">
            <v>103</v>
          </cell>
          <cell r="AT76">
            <v>172</v>
          </cell>
          <cell r="AU76">
            <v>2576</v>
          </cell>
          <cell r="AV76">
            <v>5995</v>
          </cell>
          <cell r="AW76">
            <v>10925</v>
          </cell>
          <cell r="AX76">
            <v>17171</v>
          </cell>
          <cell r="AY76">
            <v>15816</v>
          </cell>
          <cell r="AZ76">
            <v>12432</v>
          </cell>
          <cell r="BA76">
            <v>4231</v>
          </cell>
          <cell r="BB76">
            <v>2830</v>
          </cell>
          <cell r="BC76">
            <v>103</v>
          </cell>
          <cell r="BD76">
            <v>62</v>
          </cell>
          <cell r="BE76">
            <v>263</v>
          </cell>
          <cell r="BF76">
            <v>3485</v>
          </cell>
          <cell r="BG76">
            <v>5995</v>
          </cell>
          <cell r="BH76">
            <v>5995</v>
          </cell>
          <cell r="BI76">
            <v>6400</v>
          </cell>
          <cell r="BJ76">
            <v>405</v>
          </cell>
          <cell r="BK76">
            <v>10316</v>
          </cell>
          <cell r="BL76">
            <v>12710</v>
          </cell>
          <cell r="BM76">
            <v>13692</v>
          </cell>
          <cell r="BN76">
            <v>7801</v>
          </cell>
          <cell r="BO76">
            <v>3386</v>
          </cell>
          <cell r="BP76">
            <v>1580</v>
          </cell>
          <cell r="BQ76">
            <v>226</v>
          </cell>
          <cell r="BR76">
            <v>143</v>
          </cell>
          <cell r="BS76">
            <v>409</v>
          </cell>
          <cell r="BT76">
            <v>3650</v>
          </cell>
          <cell r="BU76">
            <v>6073</v>
          </cell>
          <cell r="BV76">
            <v>0</v>
          </cell>
          <cell r="BW76">
            <v>22227</v>
          </cell>
          <cell r="BX76">
            <v>0</v>
          </cell>
          <cell r="BY76">
            <v>14724</v>
          </cell>
          <cell r="BZ76">
            <v>11040</v>
          </cell>
          <cell r="CA76">
            <v>6770</v>
          </cell>
          <cell r="CB76">
            <v>1642</v>
          </cell>
          <cell r="CC76">
            <v>144</v>
          </cell>
          <cell r="CD76">
            <v>72</v>
          </cell>
          <cell r="CE76">
            <v>288</v>
          </cell>
          <cell r="CF76">
            <v>1424</v>
          </cell>
          <cell r="CG76">
            <v>9856</v>
          </cell>
          <cell r="CH76">
            <v>9856</v>
          </cell>
          <cell r="CI76">
            <v>11636</v>
          </cell>
          <cell r="CJ76">
            <v>0</v>
          </cell>
          <cell r="CK76">
            <v>12011</v>
          </cell>
          <cell r="CL76">
            <v>10537</v>
          </cell>
          <cell r="CM76">
            <v>4563</v>
          </cell>
          <cell r="CN76">
            <v>2656</v>
          </cell>
          <cell r="CO76">
            <v>173</v>
          </cell>
          <cell r="CP76">
            <v>203</v>
          </cell>
          <cell r="CQ76">
            <v>10845</v>
          </cell>
          <cell r="CR76">
            <v>13154</v>
          </cell>
          <cell r="CS76">
            <v>0</v>
          </cell>
          <cell r="CT76">
            <v>18780</v>
          </cell>
          <cell r="CU76">
            <v>14568</v>
          </cell>
          <cell r="CV76">
            <v>12286</v>
          </cell>
          <cell r="CW76">
            <v>12598</v>
          </cell>
          <cell r="CX76">
            <v>9222</v>
          </cell>
          <cell r="CY76">
            <v>9222</v>
          </cell>
          <cell r="CZ76">
            <v>5083</v>
          </cell>
        </row>
        <row r="77">
          <cell r="J77">
            <v>315</v>
          </cell>
          <cell r="K77">
            <v>401</v>
          </cell>
          <cell r="L77">
            <v>452</v>
          </cell>
          <cell r="M77">
            <v>317</v>
          </cell>
          <cell r="N77">
            <v>144</v>
          </cell>
          <cell r="O77">
            <v>43</v>
          </cell>
          <cell r="P77">
            <v>6</v>
          </cell>
          <cell r="Q77">
            <v>0</v>
          </cell>
          <cell r="R77">
            <v>7</v>
          </cell>
          <cell r="S77">
            <v>1</v>
          </cell>
          <cell r="T77">
            <v>90</v>
          </cell>
          <cell r="U77">
            <v>368</v>
          </cell>
          <cell r="V77">
            <v>453</v>
          </cell>
          <cell r="W77">
            <v>126</v>
          </cell>
          <cell r="X77">
            <v>126</v>
          </cell>
          <cell r="Y77">
            <v>-126</v>
          </cell>
          <cell r="Z77">
            <v>384</v>
          </cell>
          <cell r="AA77">
            <v>187</v>
          </cell>
          <cell r="AB77">
            <v>445</v>
          </cell>
          <cell r="AC77">
            <v>124</v>
          </cell>
          <cell r="AD77">
            <v>27</v>
          </cell>
          <cell r="AE77">
            <v>8</v>
          </cell>
          <cell r="AF77">
            <v>0</v>
          </cell>
          <cell r="AG77">
            <v>1</v>
          </cell>
          <cell r="AH77">
            <v>8</v>
          </cell>
          <cell r="AI77">
            <v>51</v>
          </cell>
          <cell r="AJ77">
            <v>196</v>
          </cell>
          <cell r="AK77">
            <v>278</v>
          </cell>
          <cell r="AL77">
            <v>414</v>
          </cell>
          <cell r="AM77">
            <v>259</v>
          </cell>
          <cell r="AN77">
            <v>232</v>
          </cell>
          <cell r="AO77">
            <v>82</v>
          </cell>
          <cell r="AP77">
            <v>27</v>
          </cell>
          <cell r="AQ77">
            <v>-13</v>
          </cell>
          <cell r="AR77">
            <v>0</v>
          </cell>
          <cell r="AS77">
            <v>0</v>
          </cell>
          <cell r="AT77">
            <v>8</v>
          </cell>
          <cell r="AU77">
            <v>53</v>
          </cell>
          <cell r="AV77">
            <v>171</v>
          </cell>
          <cell r="AW77">
            <v>266</v>
          </cell>
          <cell r="AX77">
            <v>356</v>
          </cell>
          <cell r="AY77">
            <v>299</v>
          </cell>
          <cell r="AZ77">
            <v>-87</v>
          </cell>
          <cell r="BA77">
            <v>53</v>
          </cell>
          <cell r="BB77">
            <v>36</v>
          </cell>
          <cell r="BC77">
            <v>1</v>
          </cell>
          <cell r="BD77">
            <v>0</v>
          </cell>
          <cell r="BE77">
            <v>0</v>
          </cell>
          <cell r="BF77">
            <v>2</v>
          </cell>
          <cell r="BG77">
            <v>48</v>
          </cell>
          <cell r="BH77">
            <v>48</v>
          </cell>
          <cell r="BI77">
            <v>154</v>
          </cell>
          <cell r="BJ77">
            <v>106</v>
          </cell>
          <cell r="BK77">
            <v>285</v>
          </cell>
          <cell r="BL77">
            <v>303</v>
          </cell>
          <cell r="BM77">
            <v>416</v>
          </cell>
          <cell r="BN77">
            <v>186</v>
          </cell>
          <cell r="BO77">
            <v>76</v>
          </cell>
          <cell r="BP77">
            <v>36</v>
          </cell>
          <cell r="BQ77">
            <v>-8</v>
          </cell>
          <cell r="BR77">
            <v>0</v>
          </cell>
          <cell r="BS77">
            <v>0</v>
          </cell>
          <cell r="BT77">
            <v>52</v>
          </cell>
          <cell r="BU77">
            <v>0</v>
          </cell>
          <cell r="BV77">
            <v>137</v>
          </cell>
          <cell r="BW77">
            <v>183</v>
          </cell>
          <cell r="BX77">
            <v>272</v>
          </cell>
          <cell r="BY77">
            <v>398</v>
          </cell>
          <cell r="BZ77">
            <v>181</v>
          </cell>
          <cell r="CA77">
            <v>151</v>
          </cell>
          <cell r="CB77">
            <v>20</v>
          </cell>
          <cell r="CC77">
            <v>0</v>
          </cell>
          <cell r="CD77">
            <v>0</v>
          </cell>
          <cell r="CE77">
            <v>0</v>
          </cell>
          <cell r="CF77">
            <v>0</v>
          </cell>
          <cell r="CG77">
            <v>12</v>
          </cell>
          <cell r="CH77">
            <v>178</v>
          </cell>
          <cell r="CI77">
            <v>294</v>
          </cell>
          <cell r="CJ77">
            <v>365</v>
          </cell>
          <cell r="CK77">
            <v>332</v>
          </cell>
          <cell r="CL77">
            <v>180</v>
          </cell>
          <cell r="CM77">
            <v>50</v>
          </cell>
          <cell r="CN77">
            <v>11</v>
          </cell>
          <cell r="CO77">
            <v>0</v>
          </cell>
          <cell r="CP77">
            <v>0</v>
          </cell>
          <cell r="CQ77">
            <v>0</v>
          </cell>
          <cell r="CR77">
            <v>1</v>
          </cell>
          <cell r="CS77">
            <v>12</v>
          </cell>
          <cell r="CT77">
            <v>167</v>
          </cell>
          <cell r="CU77">
            <v>260</v>
          </cell>
          <cell r="CV77">
            <v>366</v>
          </cell>
          <cell r="CW77">
            <v>297</v>
          </cell>
          <cell r="CX77">
            <v>180</v>
          </cell>
          <cell r="CY77">
            <v>180</v>
          </cell>
          <cell r="CZ77">
            <v>63</v>
          </cell>
        </row>
        <row r="78">
          <cell r="J78">
            <v>6377</v>
          </cell>
          <cell r="K78">
            <v>6363</v>
          </cell>
          <cell r="L78">
            <v>4522</v>
          </cell>
          <cell r="M78">
            <v>4238</v>
          </cell>
          <cell r="N78">
            <v>1978</v>
          </cell>
          <cell r="O78">
            <v>582</v>
          </cell>
          <cell r="P78">
            <v>0</v>
          </cell>
          <cell r="Q78">
            <v>0</v>
          </cell>
          <cell r="R78">
            <v>0</v>
          </cell>
          <cell r="S78">
            <v>0</v>
          </cell>
          <cell r="T78">
            <v>3981</v>
          </cell>
          <cell r="U78">
            <v>6448</v>
          </cell>
          <cell r="V78">
            <v>7717</v>
          </cell>
          <cell r="W78">
            <v>6842</v>
          </cell>
          <cell r="X78">
            <v>6842</v>
          </cell>
          <cell r="Y78">
            <v>-6842</v>
          </cell>
          <cell r="Z78">
            <v>8692</v>
          </cell>
          <cell r="AA78">
            <v>4922</v>
          </cell>
          <cell r="AB78">
            <v>6772</v>
          </cell>
          <cell r="AC78">
            <v>2666</v>
          </cell>
          <cell r="AD78">
            <v>332</v>
          </cell>
          <cell r="AE78">
            <v>6</v>
          </cell>
          <cell r="AF78">
            <v>0</v>
          </cell>
          <cell r="AG78">
            <v>0</v>
          </cell>
          <cell r="AH78">
            <v>22</v>
          </cell>
          <cell r="AI78">
            <v>211</v>
          </cell>
          <cell r="AJ78">
            <v>4332</v>
          </cell>
          <cell r="AK78">
            <v>4342</v>
          </cell>
          <cell r="AL78">
            <v>6384</v>
          </cell>
          <cell r="AM78">
            <v>4226</v>
          </cell>
          <cell r="AN78">
            <v>3502</v>
          </cell>
          <cell r="AO78">
            <v>1502</v>
          </cell>
          <cell r="AP78">
            <v>0</v>
          </cell>
          <cell r="AQ78">
            <v>0</v>
          </cell>
          <cell r="AR78">
            <v>0</v>
          </cell>
          <cell r="AS78">
            <v>0</v>
          </cell>
          <cell r="AT78">
            <v>29</v>
          </cell>
          <cell r="AU78">
            <v>1428</v>
          </cell>
          <cell r="AV78">
            <v>4126</v>
          </cell>
          <cell r="AW78">
            <v>3708</v>
          </cell>
          <cell r="AX78">
            <v>4221</v>
          </cell>
          <cell r="AY78">
            <v>2830</v>
          </cell>
          <cell r="AZ78">
            <v>1584</v>
          </cell>
          <cell r="BA78">
            <v>915</v>
          </cell>
          <cell r="BB78">
            <v>757</v>
          </cell>
          <cell r="BC78">
            <v>16</v>
          </cell>
          <cell r="BD78">
            <v>0</v>
          </cell>
          <cell r="BE78">
            <v>0</v>
          </cell>
          <cell r="BF78">
            <v>6</v>
          </cell>
          <cell r="BG78">
            <v>552</v>
          </cell>
          <cell r="BH78">
            <v>552</v>
          </cell>
          <cell r="BI78">
            <v>3541</v>
          </cell>
          <cell r="BJ78">
            <v>2989</v>
          </cell>
          <cell r="BK78">
            <v>4423</v>
          </cell>
          <cell r="BL78">
            <v>3381</v>
          </cell>
          <cell r="BM78">
            <v>3633</v>
          </cell>
          <cell r="BN78">
            <v>2305</v>
          </cell>
          <cell r="BO78">
            <v>928</v>
          </cell>
          <cell r="BP78">
            <v>674</v>
          </cell>
          <cell r="BQ78">
            <v>0</v>
          </cell>
          <cell r="BR78">
            <v>0</v>
          </cell>
          <cell r="BS78">
            <v>0</v>
          </cell>
          <cell r="BT78">
            <v>0</v>
          </cell>
          <cell r="BU78">
            <v>607</v>
          </cell>
          <cell r="BV78">
            <v>1273</v>
          </cell>
          <cell r="BW78">
            <v>2759</v>
          </cell>
          <cell r="BX78">
            <v>4834</v>
          </cell>
          <cell r="BY78">
            <v>4751</v>
          </cell>
          <cell r="BZ78">
            <v>2592</v>
          </cell>
          <cell r="CA78">
            <v>1199</v>
          </cell>
          <cell r="CB78">
            <v>0</v>
          </cell>
          <cell r="CC78">
            <v>0</v>
          </cell>
          <cell r="CD78">
            <v>0</v>
          </cell>
          <cell r="CE78">
            <v>0</v>
          </cell>
          <cell r="CF78">
            <v>0</v>
          </cell>
          <cell r="CG78">
            <v>49</v>
          </cell>
          <cell r="CH78">
            <v>3558</v>
          </cell>
          <cell r="CI78">
            <v>5325</v>
          </cell>
          <cell r="CJ78">
            <v>4208</v>
          </cell>
          <cell r="CK78">
            <v>4080</v>
          </cell>
          <cell r="CL78">
            <v>3207</v>
          </cell>
          <cell r="CM78">
            <v>650</v>
          </cell>
          <cell r="CN78">
            <v>625</v>
          </cell>
          <cell r="CO78">
            <v>68</v>
          </cell>
          <cell r="CP78">
            <v>0</v>
          </cell>
          <cell r="CQ78">
            <v>0</v>
          </cell>
          <cell r="CR78">
            <v>0</v>
          </cell>
          <cell r="CS78">
            <v>52</v>
          </cell>
          <cell r="CT78">
            <v>2513</v>
          </cell>
          <cell r="CU78">
            <v>3743</v>
          </cell>
          <cell r="CV78">
            <v>8041</v>
          </cell>
          <cell r="CW78">
            <v>6220</v>
          </cell>
          <cell r="CX78">
            <v>3794</v>
          </cell>
          <cell r="CY78">
            <v>3794</v>
          </cell>
          <cell r="CZ78">
            <v>1097</v>
          </cell>
        </row>
        <row r="79">
          <cell r="J79">
            <v>32953</v>
          </cell>
          <cell r="K79">
            <v>27473</v>
          </cell>
          <cell r="L79">
            <v>32672</v>
          </cell>
          <cell r="M79">
            <v>28352</v>
          </cell>
          <cell r="N79">
            <v>20754</v>
          </cell>
          <cell r="O79">
            <v>16312</v>
          </cell>
          <cell r="P79">
            <v>0</v>
          </cell>
          <cell r="Q79">
            <v>52453</v>
          </cell>
          <cell r="R79">
            <v>23317</v>
          </cell>
          <cell r="S79">
            <v>19154</v>
          </cell>
          <cell r="T79">
            <v>24043</v>
          </cell>
          <cell r="U79">
            <v>37234</v>
          </cell>
          <cell r="V79">
            <v>29694</v>
          </cell>
          <cell r="W79">
            <v>35528</v>
          </cell>
          <cell r="X79">
            <v>35528</v>
          </cell>
          <cell r="Y79">
            <v>-35528</v>
          </cell>
          <cell r="Z79">
            <v>40282</v>
          </cell>
          <cell r="AA79">
            <v>19354</v>
          </cell>
          <cell r="AB79">
            <v>24108</v>
          </cell>
          <cell r="AC79">
            <v>12575</v>
          </cell>
          <cell r="AD79">
            <v>7078</v>
          </cell>
          <cell r="AE79">
            <v>24964</v>
          </cell>
          <cell r="AF79">
            <v>32679</v>
          </cell>
          <cell r="AG79">
            <v>29125</v>
          </cell>
          <cell r="AH79">
            <v>21259</v>
          </cell>
          <cell r="AI79">
            <v>28276</v>
          </cell>
          <cell r="AJ79">
            <v>31930</v>
          </cell>
          <cell r="AK79">
            <v>29856</v>
          </cell>
          <cell r="AL79">
            <v>51595</v>
          </cell>
          <cell r="AM79">
            <v>42704</v>
          </cell>
          <cell r="AN79">
            <v>28069</v>
          </cell>
          <cell r="AO79">
            <v>19255</v>
          </cell>
          <cell r="AP79">
            <v>29610</v>
          </cell>
          <cell r="AQ79">
            <v>24648</v>
          </cell>
          <cell r="AR79">
            <v>23082</v>
          </cell>
          <cell r="AS79">
            <v>21423</v>
          </cell>
          <cell r="AT79">
            <v>15872</v>
          </cell>
          <cell r="AU79">
            <v>7821</v>
          </cell>
          <cell r="AV79">
            <v>31930</v>
          </cell>
          <cell r="AW79">
            <v>24367</v>
          </cell>
          <cell r="AX79">
            <v>40269</v>
          </cell>
          <cell r="AY79">
            <v>35264</v>
          </cell>
          <cell r="AZ79">
            <v>27682</v>
          </cell>
          <cell r="BA79">
            <v>11177</v>
          </cell>
          <cell r="BB79">
            <v>14716</v>
          </cell>
          <cell r="BC79">
            <v>24624</v>
          </cell>
          <cell r="BD79">
            <v>43086</v>
          </cell>
          <cell r="BE79">
            <v>27904</v>
          </cell>
          <cell r="BF79">
            <v>18113</v>
          </cell>
          <cell r="BG79">
            <v>16147</v>
          </cell>
          <cell r="BH79">
            <v>16147</v>
          </cell>
          <cell r="BI79">
            <v>24857</v>
          </cell>
          <cell r="BJ79">
            <v>8710</v>
          </cell>
          <cell r="BK79">
            <v>34864</v>
          </cell>
          <cell r="BL79">
            <v>32405</v>
          </cell>
          <cell r="BM79">
            <v>35428</v>
          </cell>
          <cell r="BN79">
            <v>19989</v>
          </cell>
          <cell r="BO79">
            <v>19006</v>
          </cell>
          <cell r="BP79">
            <v>19985</v>
          </cell>
          <cell r="BQ79">
            <v>25295</v>
          </cell>
          <cell r="BR79">
            <v>26153</v>
          </cell>
          <cell r="BS79">
            <v>22866</v>
          </cell>
          <cell r="BT79">
            <v>12356</v>
          </cell>
          <cell r="BU79">
            <v>12451</v>
          </cell>
          <cell r="BV79">
            <v>16110</v>
          </cell>
          <cell r="BW79">
            <v>25593</v>
          </cell>
          <cell r="BX79">
            <v>34751</v>
          </cell>
          <cell r="BY79">
            <v>37845</v>
          </cell>
          <cell r="BZ79">
            <v>28009</v>
          </cell>
          <cell r="CA79">
            <v>7114</v>
          </cell>
          <cell r="CB79">
            <v>13225</v>
          </cell>
          <cell r="CC79">
            <v>19492</v>
          </cell>
          <cell r="CD79">
            <v>28687</v>
          </cell>
          <cell r="CE79">
            <v>20767</v>
          </cell>
          <cell r="CF79">
            <v>16889</v>
          </cell>
          <cell r="CG79">
            <v>11045</v>
          </cell>
          <cell r="CH79">
            <v>30280</v>
          </cell>
          <cell r="CI79">
            <v>44828</v>
          </cell>
          <cell r="CJ79">
            <v>36562</v>
          </cell>
          <cell r="CK79">
            <v>29217</v>
          </cell>
          <cell r="CL79">
            <v>28133</v>
          </cell>
          <cell r="CM79">
            <v>13762</v>
          </cell>
          <cell r="CN79">
            <v>8514</v>
          </cell>
          <cell r="CO79">
            <v>27473</v>
          </cell>
          <cell r="CP79">
            <v>26242</v>
          </cell>
          <cell r="CQ79">
            <v>21042</v>
          </cell>
          <cell r="CR79">
            <v>15504</v>
          </cell>
          <cell r="CS79">
            <v>3862</v>
          </cell>
          <cell r="CT79">
            <v>19414</v>
          </cell>
          <cell r="CU79">
            <v>28510</v>
          </cell>
          <cell r="CV79">
            <v>33181</v>
          </cell>
          <cell r="CW79">
            <v>27023</v>
          </cell>
          <cell r="CX79">
            <v>17216</v>
          </cell>
          <cell r="CY79">
            <v>17216</v>
          </cell>
          <cell r="CZ79">
            <v>12445</v>
          </cell>
        </row>
        <row r="80">
          <cell r="J80">
            <v>1023</v>
          </cell>
          <cell r="K80">
            <v>890</v>
          </cell>
          <cell r="L80">
            <v>1685</v>
          </cell>
          <cell r="M80">
            <v>1042</v>
          </cell>
          <cell r="N80">
            <v>664</v>
          </cell>
          <cell r="O80">
            <v>762</v>
          </cell>
          <cell r="P80">
            <v>777</v>
          </cell>
          <cell r="Q80">
            <v>605</v>
          </cell>
          <cell r="R80">
            <v>642</v>
          </cell>
          <cell r="S80">
            <v>714</v>
          </cell>
          <cell r="T80">
            <v>779</v>
          </cell>
          <cell r="U80">
            <v>849</v>
          </cell>
          <cell r="V80">
            <v>867</v>
          </cell>
          <cell r="W80">
            <v>898</v>
          </cell>
          <cell r="X80">
            <v>898</v>
          </cell>
          <cell r="Y80">
            <v>-898</v>
          </cell>
          <cell r="Z80">
            <v>1059</v>
          </cell>
          <cell r="AA80">
            <v>965</v>
          </cell>
          <cell r="AB80">
            <v>1126</v>
          </cell>
          <cell r="AC80">
            <v>884</v>
          </cell>
          <cell r="AD80">
            <v>849</v>
          </cell>
          <cell r="AE80">
            <v>789</v>
          </cell>
          <cell r="AF80">
            <v>602</v>
          </cell>
          <cell r="AG80">
            <v>592</v>
          </cell>
          <cell r="AH80">
            <v>456</v>
          </cell>
          <cell r="AI80">
            <v>632</v>
          </cell>
          <cell r="AJ80">
            <v>719</v>
          </cell>
          <cell r="AK80">
            <v>702</v>
          </cell>
          <cell r="AL80">
            <v>794</v>
          </cell>
          <cell r="AM80">
            <v>793</v>
          </cell>
          <cell r="AN80">
            <v>678</v>
          </cell>
          <cell r="AO80">
            <v>603</v>
          </cell>
          <cell r="AP80">
            <v>620</v>
          </cell>
          <cell r="AQ80">
            <v>560</v>
          </cell>
          <cell r="AR80">
            <v>476</v>
          </cell>
          <cell r="AS80">
            <v>509</v>
          </cell>
          <cell r="AT80">
            <v>612</v>
          </cell>
          <cell r="AU80">
            <v>561</v>
          </cell>
          <cell r="AV80">
            <v>631</v>
          </cell>
          <cell r="AW80">
            <v>643</v>
          </cell>
          <cell r="AX80">
            <v>716</v>
          </cell>
          <cell r="AY80">
            <v>664</v>
          </cell>
          <cell r="AZ80">
            <v>674</v>
          </cell>
          <cell r="BA80">
            <v>621</v>
          </cell>
          <cell r="BB80">
            <v>648</v>
          </cell>
          <cell r="BC80">
            <v>560</v>
          </cell>
          <cell r="BD80">
            <v>595</v>
          </cell>
          <cell r="BE80">
            <v>591</v>
          </cell>
          <cell r="BF80">
            <v>646</v>
          </cell>
          <cell r="BG80">
            <v>666</v>
          </cell>
          <cell r="BH80">
            <v>666</v>
          </cell>
          <cell r="BI80">
            <v>823</v>
          </cell>
          <cell r="BJ80">
            <v>157</v>
          </cell>
          <cell r="BK80">
            <v>788</v>
          </cell>
          <cell r="BL80">
            <v>884</v>
          </cell>
          <cell r="BM80">
            <v>837</v>
          </cell>
          <cell r="BN80">
            <v>758</v>
          </cell>
          <cell r="BO80">
            <v>713</v>
          </cell>
          <cell r="BP80">
            <v>702</v>
          </cell>
          <cell r="BQ80">
            <v>631</v>
          </cell>
          <cell r="BR80">
            <v>591</v>
          </cell>
          <cell r="BS80">
            <v>577</v>
          </cell>
          <cell r="BT80">
            <v>621</v>
          </cell>
          <cell r="BU80">
            <v>673</v>
          </cell>
          <cell r="BV80">
            <v>754</v>
          </cell>
          <cell r="BW80">
            <v>656</v>
          </cell>
          <cell r="BX80">
            <v>845</v>
          </cell>
          <cell r="BY80">
            <v>908</v>
          </cell>
          <cell r="BZ80">
            <v>791</v>
          </cell>
          <cell r="CA80">
            <v>729</v>
          </cell>
          <cell r="CB80">
            <v>648</v>
          </cell>
          <cell r="CC80">
            <v>563</v>
          </cell>
          <cell r="CD80">
            <v>513</v>
          </cell>
          <cell r="CE80">
            <v>542</v>
          </cell>
          <cell r="CF80">
            <v>596</v>
          </cell>
          <cell r="CG80">
            <v>633</v>
          </cell>
          <cell r="CH80">
            <v>764</v>
          </cell>
          <cell r="CI80">
            <v>812</v>
          </cell>
          <cell r="CJ80">
            <v>780</v>
          </cell>
          <cell r="CK80">
            <v>792</v>
          </cell>
          <cell r="CL80">
            <v>749</v>
          </cell>
          <cell r="CM80">
            <v>661</v>
          </cell>
          <cell r="CN80">
            <v>697</v>
          </cell>
          <cell r="CO80">
            <v>693</v>
          </cell>
          <cell r="CP80">
            <v>629</v>
          </cell>
          <cell r="CQ80">
            <v>676</v>
          </cell>
          <cell r="CR80">
            <v>697</v>
          </cell>
          <cell r="CS80">
            <v>748</v>
          </cell>
          <cell r="CT80">
            <v>805</v>
          </cell>
          <cell r="CU80">
            <v>810</v>
          </cell>
          <cell r="CV80">
            <v>900</v>
          </cell>
          <cell r="CW80">
            <v>939</v>
          </cell>
          <cell r="CX80">
            <v>823</v>
          </cell>
          <cell r="CY80">
            <v>823</v>
          </cell>
          <cell r="CZ80">
            <v>768</v>
          </cell>
        </row>
        <row r="81">
          <cell r="J81">
            <v>5702</v>
          </cell>
          <cell r="K81">
            <v>10134</v>
          </cell>
          <cell r="L81">
            <v>8245</v>
          </cell>
          <cell r="M81">
            <v>7981</v>
          </cell>
          <cell r="N81">
            <v>5812</v>
          </cell>
          <cell r="O81">
            <v>2747</v>
          </cell>
          <cell r="P81">
            <v>924</v>
          </cell>
          <cell r="Q81">
            <v>553</v>
          </cell>
          <cell r="R81">
            <v>85</v>
          </cell>
          <cell r="S81">
            <v>38</v>
          </cell>
          <cell r="T81">
            <v>96</v>
          </cell>
          <cell r="U81">
            <v>6470</v>
          </cell>
          <cell r="V81">
            <v>11977</v>
          </cell>
          <cell r="W81">
            <v>20034</v>
          </cell>
          <cell r="X81">
            <v>20034</v>
          </cell>
          <cell r="Y81">
            <v>-20034</v>
          </cell>
          <cell r="Z81">
            <v>18098</v>
          </cell>
          <cell r="AA81">
            <v>9812</v>
          </cell>
          <cell r="AB81">
            <v>7876</v>
          </cell>
          <cell r="AC81">
            <v>4366</v>
          </cell>
          <cell r="AD81">
            <v>2648</v>
          </cell>
          <cell r="AE81">
            <v>1151</v>
          </cell>
          <cell r="AF81">
            <v>889</v>
          </cell>
          <cell r="AG81">
            <v>1091</v>
          </cell>
          <cell r="AH81">
            <v>2023</v>
          </cell>
          <cell r="AI81">
            <v>4982</v>
          </cell>
          <cell r="AJ81">
            <v>10170</v>
          </cell>
          <cell r="AK81">
            <v>15140</v>
          </cell>
          <cell r="AL81">
            <v>21639</v>
          </cell>
          <cell r="AM81">
            <v>9317</v>
          </cell>
          <cell r="AN81">
            <v>5477</v>
          </cell>
          <cell r="AO81">
            <v>2087</v>
          </cell>
          <cell r="AP81">
            <v>553</v>
          </cell>
          <cell r="AQ81">
            <v>294</v>
          </cell>
          <cell r="AR81">
            <v>280</v>
          </cell>
          <cell r="AS81">
            <v>294</v>
          </cell>
          <cell r="AT81">
            <v>619</v>
          </cell>
          <cell r="AU81">
            <v>2977</v>
          </cell>
          <cell r="AV81">
            <v>5055</v>
          </cell>
          <cell r="AW81">
            <v>6297</v>
          </cell>
          <cell r="AX81">
            <v>9187</v>
          </cell>
          <cell r="AY81">
            <v>7509</v>
          </cell>
          <cell r="AZ81">
            <v>4426</v>
          </cell>
          <cell r="BA81">
            <v>2985</v>
          </cell>
          <cell r="BB81">
            <v>838</v>
          </cell>
          <cell r="BC81">
            <v>451</v>
          </cell>
          <cell r="BD81">
            <v>254</v>
          </cell>
          <cell r="BE81">
            <v>275</v>
          </cell>
          <cell r="BF81">
            <v>1160</v>
          </cell>
          <cell r="BG81">
            <v>3314</v>
          </cell>
          <cell r="BH81">
            <v>3314</v>
          </cell>
          <cell r="BI81">
            <v>6463</v>
          </cell>
          <cell r="BJ81">
            <v>3149</v>
          </cell>
          <cell r="BK81">
            <v>7376</v>
          </cell>
          <cell r="BL81">
            <v>6055</v>
          </cell>
          <cell r="BM81">
            <v>6880</v>
          </cell>
          <cell r="BN81">
            <v>4494</v>
          </cell>
          <cell r="BO81">
            <v>2307</v>
          </cell>
          <cell r="BP81">
            <v>1285</v>
          </cell>
          <cell r="BQ81">
            <v>761</v>
          </cell>
          <cell r="BR81">
            <v>592</v>
          </cell>
          <cell r="BS81">
            <v>880</v>
          </cell>
          <cell r="BT81">
            <v>1048</v>
          </cell>
          <cell r="BU81">
            <v>3355</v>
          </cell>
          <cell r="BV81">
            <v>4570</v>
          </cell>
          <cell r="BW81">
            <v>5119</v>
          </cell>
          <cell r="BX81">
            <v>8150</v>
          </cell>
          <cell r="BY81">
            <v>7118</v>
          </cell>
          <cell r="BZ81">
            <v>5151</v>
          </cell>
          <cell r="CA81">
            <v>1958</v>
          </cell>
          <cell r="CB81">
            <v>879</v>
          </cell>
          <cell r="CC81">
            <v>573</v>
          </cell>
          <cell r="CD81">
            <v>507</v>
          </cell>
          <cell r="CE81">
            <v>699</v>
          </cell>
          <cell r="CF81">
            <v>934</v>
          </cell>
          <cell r="CG81">
            <v>2331</v>
          </cell>
          <cell r="CH81">
            <v>5733</v>
          </cell>
          <cell r="CI81">
            <v>6144</v>
          </cell>
          <cell r="CJ81">
            <v>6572</v>
          </cell>
          <cell r="CK81">
            <v>5658</v>
          </cell>
          <cell r="CL81">
            <v>3692</v>
          </cell>
          <cell r="CM81">
            <v>1644</v>
          </cell>
          <cell r="CN81">
            <v>748</v>
          </cell>
          <cell r="CO81">
            <v>260</v>
          </cell>
          <cell r="CP81">
            <v>135</v>
          </cell>
          <cell r="CQ81">
            <v>100</v>
          </cell>
          <cell r="CR81">
            <v>400</v>
          </cell>
          <cell r="CS81">
            <v>2599</v>
          </cell>
          <cell r="CT81">
            <v>6027</v>
          </cell>
          <cell r="CU81">
            <v>7636</v>
          </cell>
          <cell r="CV81">
            <v>8127</v>
          </cell>
          <cell r="CW81">
            <v>5828</v>
          </cell>
          <cell r="CX81">
            <v>4222</v>
          </cell>
          <cell r="CY81">
            <v>4222</v>
          </cell>
          <cell r="CZ81">
            <v>2040</v>
          </cell>
        </row>
        <row r="82">
          <cell r="J82">
            <v>56086</v>
          </cell>
          <cell r="K82">
            <v>55468</v>
          </cell>
          <cell r="L82">
            <v>58762</v>
          </cell>
          <cell r="M82">
            <v>51497</v>
          </cell>
          <cell r="N82">
            <v>34161</v>
          </cell>
          <cell r="O82">
            <v>22680</v>
          </cell>
          <cell r="P82">
            <v>2309</v>
          </cell>
          <cell r="Q82">
            <v>53797</v>
          </cell>
          <cell r="R82">
            <v>24237</v>
          </cell>
          <cell r="S82">
            <v>20271</v>
          </cell>
          <cell r="T82">
            <v>32357</v>
          </cell>
          <cell r="U82">
            <v>62669</v>
          </cell>
          <cell r="V82">
            <v>63015</v>
          </cell>
          <cell r="W82">
            <v>79332</v>
          </cell>
          <cell r="X82">
            <v>79332</v>
          </cell>
          <cell r="Y82">
            <v>-79332</v>
          </cell>
          <cell r="Z82">
            <v>84154</v>
          </cell>
          <cell r="AA82">
            <v>44905</v>
          </cell>
          <cell r="AB82">
            <v>49727</v>
          </cell>
          <cell r="AC82">
            <v>27030</v>
          </cell>
          <cell r="AD82">
            <v>13727</v>
          </cell>
          <cell r="AE82">
            <v>27656</v>
          </cell>
          <cell r="AF82">
            <v>34294</v>
          </cell>
          <cell r="AG82">
            <v>31048</v>
          </cell>
          <cell r="AH82">
            <v>23933</v>
          </cell>
          <cell r="AI82">
            <v>37315</v>
          </cell>
          <cell r="AJ82">
            <v>54130</v>
          </cell>
          <cell r="AK82">
            <v>64702</v>
          </cell>
          <cell r="AL82">
            <v>103418</v>
          </cell>
          <cell r="AM82">
            <v>72125</v>
          </cell>
          <cell r="AN82">
            <v>49768</v>
          </cell>
          <cell r="AO82">
            <v>30796</v>
          </cell>
          <cell r="AP82">
            <v>32230</v>
          </cell>
          <cell r="AQ82">
            <v>25706</v>
          </cell>
          <cell r="AR82">
            <v>23920</v>
          </cell>
          <cell r="AS82">
            <v>22329</v>
          </cell>
          <cell r="AT82">
            <v>17312</v>
          </cell>
          <cell r="AU82">
            <v>15416</v>
          </cell>
          <cell r="AV82">
            <v>47908</v>
          </cell>
          <cell r="AW82">
            <v>46206</v>
          </cell>
          <cell r="AX82">
            <v>71920</v>
          </cell>
          <cell r="AY82">
            <v>62382</v>
          </cell>
          <cell r="AZ82">
            <v>46711</v>
          </cell>
          <cell r="BA82">
            <v>19982</v>
          </cell>
          <cell r="BB82">
            <v>19825</v>
          </cell>
          <cell r="BC82">
            <v>25755</v>
          </cell>
          <cell r="BD82">
            <v>43997</v>
          </cell>
          <cell r="BE82">
            <v>29033</v>
          </cell>
          <cell r="BF82">
            <v>23412</v>
          </cell>
          <cell r="BG82">
            <v>26722</v>
          </cell>
          <cell r="BH82">
            <v>26722</v>
          </cell>
          <cell r="BI82">
            <v>42238</v>
          </cell>
          <cell r="BJ82">
            <v>15516</v>
          </cell>
          <cell r="BK82">
            <v>58052</v>
          </cell>
          <cell r="BL82">
            <v>55738</v>
          </cell>
          <cell r="BM82">
            <v>60886</v>
          </cell>
          <cell r="BN82">
            <v>35533</v>
          </cell>
          <cell r="BO82">
            <v>26416</v>
          </cell>
          <cell r="BP82">
            <v>24262</v>
          </cell>
          <cell r="BQ82">
            <v>26905</v>
          </cell>
          <cell r="BR82">
            <v>27479</v>
          </cell>
          <cell r="BS82">
            <v>24732</v>
          </cell>
          <cell r="BT82">
            <v>17727</v>
          </cell>
          <cell r="BU82">
            <v>23159</v>
          </cell>
          <cell r="BV82">
            <v>22844</v>
          </cell>
          <cell r="BW82">
            <v>56537</v>
          </cell>
          <cell r="BX82">
            <v>48852</v>
          </cell>
          <cell r="BY82">
            <v>65744</v>
          </cell>
          <cell r="BZ82">
            <v>47764</v>
          </cell>
          <cell r="CA82">
            <v>17921</v>
          </cell>
          <cell r="CB82">
            <v>16414</v>
          </cell>
          <cell r="CC82">
            <v>20772</v>
          </cell>
          <cell r="CD82">
            <v>29779</v>
          </cell>
          <cell r="CE82">
            <v>22296</v>
          </cell>
          <cell r="CF82">
            <v>19843</v>
          </cell>
          <cell r="CG82">
            <v>23926</v>
          </cell>
          <cell r="CH82">
            <v>50369</v>
          </cell>
          <cell r="CI82">
            <v>69039</v>
          </cell>
          <cell r="CJ82">
            <v>48487</v>
          </cell>
          <cell r="CK82">
            <v>52090</v>
          </cell>
          <cell r="CL82">
            <v>46498</v>
          </cell>
          <cell r="CM82">
            <v>21330</v>
          </cell>
          <cell r="CN82">
            <v>13251</v>
          </cell>
          <cell r="CO82">
            <v>28667</v>
          </cell>
          <cell r="CP82">
            <v>27209</v>
          </cell>
          <cell r="CQ82">
            <v>32663</v>
          </cell>
          <cell r="CR82">
            <v>29756</v>
          </cell>
          <cell r="CS82">
            <v>7273</v>
          </cell>
          <cell r="CT82">
            <v>47706</v>
          </cell>
          <cell r="CU82">
            <v>55527</v>
          </cell>
          <cell r="CV82">
            <v>62901</v>
          </cell>
          <cell r="CW82">
            <v>52905</v>
          </cell>
          <cell r="CX82">
            <v>35457</v>
          </cell>
          <cell r="CY82">
            <v>35457</v>
          </cell>
          <cell r="CZ82">
            <v>21496</v>
          </cell>
        </row>
        <row r="83">
          <cell r="S83">
            <v>226</v>
          </cell>
          <cell r="T83">
            <v>226</v>
          </cell>
          <cell r="U83">
            <v>226</v>
          </cell>
          <cell r="V83">
            <v>226</v>
          </cell>
          <cell r="W83">
            <v>226</v>
          </cell>
          <cell r="AB83">
            <v>0</v>
          </cell>
          <cell r="BJ83">
            <v>0</v>
          </cell>
        </row>
        <row r="84">
          <cell r="AB84">
            <v>0</v>
          </cell>
          <cell r="BJ84">
            <v>0</v>
          </cell>
        </row>
        <row r="85">
          <cell r="J85">
            <v>6983</v>
          </cell>
          <cell r="K85">
            <v>9741</v>
          </cell>
          <cell r="L85">
            <v>9846</v>
          </cell>
          <cell r="M85">
            <v>8913</v>
          </cell>
          <cell r="N85">
            <v>9805</v>
          </cell>
          <cell r="O85">
            <v>12915</v>
          </cell>
          <cell r="P85">
            <v>7328</v>
          </cell>
          <cell r="Q85">
            <v>9024</v>
          </cell>
          <cell r="R85">
            <v>8595</v>
          </cell>
          <cell r="S85">
            <v>8935</v>
          </cell>
          <cell r="T85">
            <v>8692</v>
          </cell>
          <cell r="U85">
            <v>9616</v>
          </cell>
          <cell r="V85">
            <v>8591</v>
          </cell>
          <cell r="W85">
            <v>8722</v>
          </cell>
          <cell r="X85">
            <v>8722</v>
          </cell>
          <cell r="Y85">
            <v>-8722</v>
          </cell>
          <cell r="Z85">
            <v>7954</v>
          </cell>
          <cell r="AA85">
            <v>8117</v>
          </cell>
          <cell r="AB85">
            <v>7349</v>
          </cell>
          <cell r="AC85">
            <v>7148</v>
          </cell>
          <cell r="AD85">
            <v>0</v>
          </cell>
          <cell r="AE85">
            <v>0</v>
          </cell>
          <cell r="AF85">
            <v>0</v>
          </cell>
          <cell r="AG85">
            <v>0</v>
          </cell>
          <cell r="AH85">
            <v>0</v>
          </cell>
          <cell r="AI85">
            <v>0</v>
          </cell>
          <cell r="AJ85">
            <v>0</v>
          </cell>
          <cell r="AK85">
            <v>0</v>
          </cell>
          <cell r="AL85">
            <v>0</v>
          </cell>
          <cell r="AM85">
            <v>0</v>
          </cell>
          <cell r="AN85">
            <v>5781</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687</v>
          </cell>
          <cell r="CW85">
            <v>0</v>
          </cell>
          <cell r="CX85">
            <v>0</v>
          </cell>
          <cell r="CY85">
            <v>0</v>
          </cell>
          <cell r="CZ85">
            <v>125</v>
          </cell>
        </row>
        <row r="86">
          <cell r="J86">
            <v>0</v>
          </cell>
          <cell r="K86">
            <v>0</v>
          </cell>
          <cell r="L86">
            <v>227</v>
          </cell>
          <cell r="M86">
            <v>392</v>
          </cell>
          <cell r="N86">
            <v>310</v>
          </cell>
          <cell r="O86">
            <v>0</v>
          </cell>
          <cell r="P86">
            <v>145</v>
          </cell>
          <cell r="Q86">
            <v>145</v>
          </cell>
          <cell r="R86">
            <v>72</v>
          </cell>
          <cell r="S86">
            <v>0</v>
          </cell>
          <cell r="T86">
            <v>0</v>
          </cell>
          <cell r="U86">
            <v>10</v>
          </cell>
          <cell r="V86">
            <v>21</v>
          </cell>
          <cell r="W86">
            <v>41</v>
          </cell>
          <cell r="X86">
            <v>41</v>
          </cell>
          <cell r="Y86">
            <v>-41</v>
          </cell>
          <cell r="Z86">
            <v>31</v>
          </cell>
          <cell r="AA86">
            <v>10</v>
          </cell>
          <cell r="AB86">
            <v>0</v>
          </cell>
          <cell r="AC86">
            <v>10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1031</v>
          </cell>
          <cell r="CW86">
            <v>0</v>
          </cell>
          <cell r="CX86">
            <v>0</v>
          </cell>
          <cell r="CY86">
            <v>0</v>
          </cell>
          <cell r="CZ86">
            <v>0</v>
          </cell>
        </row>
        <row r="87">
          <cell r="J87">
            <v>6983</v>
          </cell>
          <cell r="K87">
            <v>9741</v>
          </cell>
          <cell r="L87">
            <v>10073</v>
          </cell>
          <cell r="M87">
            <v>9305</v>
          </cell>
          <cell r="N87">
            <v>10115</v>
          </cell>
          <cell r="O87">
            <v>12915</v>
          </cell>
          <cell r="P87">
            <v>7473</v>
          </cell>
          <cell r="Q87">
            <v>9169</v>
          </cell>
          <cell r="R87">
            <v>8667</v>
          </cell>
          <cell r="S87">
            <v>8935</v>
          </cell>
          <cell r="T87">
            <v>8692</v>
          </cell>
          <cell r="U87">
            <v>9626</v>
          </cell>
          <cell r="V87">
            <v>8612</v>
          </cell>
          <cell r="W87">
            <v>8763</v>
          </cell>
          <cell r="X87">
            <v>8763</v>
          </cell>
          <cell r="Y87">
            <v>-8763</v>
          </cell>
          <cell r="Z87">
            <v>7985</v>
          </cell>
          <cell r="AA87">
            <v>8127</v>
          </cell>
          <cell r="AB87">
            <v>7349</v>
          </cell>
          <cell r="AC87">
            <v>7158</v>
          </cell>
          <cell r="AD87">
            <v>0</v>
          </cell>
          <cell r="AE87">
            <v>0</v>
          </cell>
          <cell r="AF87">
            <v>0</v>
          </cell>
          <cell r="AG87">
            <v>0</v>
          </cell>
          <cell r="AH87">
            <v>0</v>
          </cell>
          <cell r="AI87">
            <v>0</v>
          </cell>
          <cell r="AJ87">
            <v>0</v>
          </cell>
          <cell r="AK87">
            <v>0</v>
          </cell>
          <cell r="AL87">
            <v>0</v>
          </cell>
          <cell r="AM87">
            <v>0</v>
          </cell>
          <cell r="AN87">
            <v>5781</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1718</v>
          </cell>
          <cell r="CW87">
            <v>0</v>
          </cell>
          <cell r="CX87">
            <v>0</v>
          </cell>
          <cell r="CY87">
            <v>0</v>
          </cell>
          <cell r="CZ87">
            <v>125</v>
          </cell>
        </row>
        <row r="88">
          <cell r="BJ88">
            <v>0</v>
          </cell>
        </row>
        <row r="89">
          <cell r="J89">
            <v>63069</v>
          </cell>
          <cell r="K89">
            <v>65209</v>
          </cell>
          <cell r="L89">
            <v>68835</v>
          </cell>
          <cell r="M89">
            <v>60802</v>
          </cell>
          <cell r="N89">
            <v>44276</v>
          </cell>
          <cell r="O89">
            <v>35595</v>
          </cell>
          <cell r="P89">
            <v>9782</v>
          </cell>
          <cell r="Q89">
            <v>62966</v>
          </cell>
          <cell r="R89">
            <v>32904</v>
          </cell>
          <cell r="S89">
            <v>29206</v>
          </cell>
          <cell r="T89">
            <v>41049</v>
          </cell>
          <cell r="U89">
            <v>72295</v>
          </cell>
          <cell r="V89">
            <v>71627</v>
          </cell>
          <cell r="W89">
            <v>88095</v>
          </cell>
          <cell r="X89">
            <v>88095</v>
          </cell>
          <cell r="Y89">
            <v>-88095</v>
          </cell>
          <cell r="Z89">
            <v>92139</v>
          </cell>
          <cell r="AA89">
            <v>53032</v>
          </cell>
          <cell r="AB89">
            <v>57076</v>
          </cell>
          <cell r="AC89">
            <v>34188</v>
          </cell>
          <cell r="AD89">
            <v>13727</v>
          </cell>
          <cell r="AE89">
            <v>27656</v>
          </cell>
          <cell r="AF89">
            <v>34294</v>
          </cell>
          <cell r="AG89">
            <v>31048</v>
          </cell>
          <cell r="AH89">
            <v>23933</v>
          </cell>
          <cell r="AI89">
            <v>37315</v>
          </cell>
          <cell r="AJ89">
            <v>54130</v>
          </cell>
          <cell r="AK89">
            <v>64702</v>
          </cell>
          <cell r="AL89">
            <v>103418</v>
          </cell>
          <cell r="AM89">
            <v>72125</v>
          </cell>
          <cell r="AN89">
            <v>55549</v>
          </cell>
          <cell r="AO89">
            <v>30796</v>
          </cell>
          <cell r="AP89">
            <v>32230</v>
          </cell>
          <cell r="AQ89">
            <v>25706</v>
          </cell>
          <cell r="AR89">
            <v>23920</v>
          </cell>
          <cell r="AS89">
            <v>22329</v>
          </cell>
          <cell r="AT89">
            <v>17312</v>
          </cell>
          <cell r="AU89">
            <v>15416</v>
          </cell>
          <cell r="AV89">
            <v>47908</v>
          </cell>
          <cell r="AW89">
            <v>46206</v>
          </cell>
          <cell r="AX89">
            <v>71920</v>
          </cell>
          <cell r="AY89">
            <v>62382</v>
          </cell>
          <cell r="AZ89">
            <v>46711</v>
          </cell>
          <cell r="BA89">
            <v>19982</v>
          </cell>
          <cell r="BB89">
            <v>19825</v>
          </cell>
          <cell r="BC89">
            <v>25755</v>
          </cell>
          <cell r="BD89">
            <v>43997</v>
          </cell>
          <cell r="BE89">
            <v>29033</v>
          </cell>
          <cell r="BF89">
            <v>23412</v>
          </cell>
          <cell r="BG89">
            <v>26722</v>
          </cell>
          <cell r="BH89">
            <v>26722</v>
          </cell>
          <cell r="BI89">
            <v>42238</v>
          </cell>
          <cell r="BJ89">
            <v>15516</v>
          </cell>
          <cell r="BK89">
            <v>58052</v>
          </cell>
          <cell r="BL89">
            <v>55738</v>
          </cell>
          <cell r="BM89">
            <v>60886</v>
          </cell>
          <cell r="BN89">
            <v>35533</v>
          </cell>
          <cell r="BO89">
            <v>26416</v>
          </cell>
          <cell r="BP89">
            <v>24262</v>
          </cell>
          <cell r="BQ89">
            <v>26905</v>
          </cell>
          <cell r="BR89">
            <v>27479</v>
          </cell>
          <cell r="BS89">
            <v>24732</v>
          </cell>
          <cell r="BT89">
            <v>17727</v>
          </cell>
          <cell r="BU89">
            <v>23159</v>
          </cell>
          <cell r="BV89">
            <v>22844</v>
          </cell>
          <cell r="BW89">
            <v>56537</v>
          </cell>
          <cell r="BX89">
            <v>48852</v>
          </cell>
          <cell r="BY89">
            <v>65744</v>
          </cell>
          <cell r="BZ89">
            <v>47764</v>
          </cell>
          <cell r="CA89">
            <v>17921</v>
          </cell>
          <cell r="CB89">
            <v>16414</v>
          </cell>
          <cell r="CC89">
            <v>20772</v>
          </cell>
          <cell r="CD89">
            <v>29779</v>
          </cell>
          <cell r="CE89">
            <v>22296</v>
          </cell>
          <cell r="CF89">
            <v>19843</v>
          </cell>
          <cell r="CG89">
            <v>23926</v>
          </cell>
          <cell r="CH89">
            <v>50369</v>
          </cell>
          <cell r="CI89">
            <v>69039</v>
          </cell>
          <cell r="CJ89">
            <v>48487</v>
          </cell>
          <cell r="CK89">
            <v>52090</v>
          </cell>
          <cell r="CL89">
            <v>46498</v>
          </cell>
          <cell r="CM89">
            <v>21330</v>
          </cell>
          <cell r="CN89">
            <v>13251</v>
          </cell>
          <cell r="CO89">
            <v>28667</v>
          </cell>
          <cell r="CP89">
            <v>27209</v>
          </cell>
          <cell r="CQ89">
            <v>32663</v>
          </cell>
          <cell r="CR89">
            <v>29756</v>
          </cell>
          <cell r="CS89">
            <v>7273</v>
          </cell>
          <cell r="CT89">
            <v>47706</v>
          </cell>
          <cell r="CU89">
            <v>55527</v>
          </cell>
          <cell r="CV89">
            <v>64619</v>
          </cell>
          <cell r="CW89">
            <v>52905</v>
          </cell>
          <cell r="CX89">
            <v>35457</v>
          </cell>
          <cell r="CY89">
            <v>35457</v>
          </cell>
          <cell r="CZ89">
            <v>21621</v>
          </cell>
        </row>
        <row r="90">
          <cell r="AB90">
            <v>0</v>
          </cell>
          <cell r="BJ90">
            <v>0</v>
          </cell>
        </row>
        <row r="91">
          <cell r="AB91">
            <v>0</v>
          </cell>
          <cell r="BJ91">
            <v>0</v>
          </cell>
        </row>
        <row r="92">
          <cell r="AB92">
            <v>0</v>
          </cell>
          <cell r="BJ92">
            <v>0</v>
          </cell>
        </row>
        <row r="93">
          <cell r="AB93">
            <v>0</v>
          </cell>
          <cell r="BJ93">
            <v>0</v>
          </cell>
        </row>
        <row r="94">
          <cell r="AB94">
            <v>0</v>
          </cell>
          <cell r="BJ94">
            <v>0</v>
          </cell>
        </row>
        <row r="95">
          <cell r="AB95">
            <v>0</v>
          </cell>
          <cell r="BJ95">
            <v>0</v>
          </cell>
        </row>
        <row r="96">
          <cell r="AB96">
            <v>0</v>
          </cell>
          <cell r="BJ96">
            <v>0</v>
          </cell>
        </row>
        <row r="97">
          <cell r="AB97">
            <v>0</v>
          </cell>
          <cell r="BJ97">
            <v>0</v>
          </cell>
        </row>
        <row r="98">
          <cell r="AB98">
            <v>0</v>
          </cell>
          <cell r="BJ98">
            <v>0</v>
          </cell>
        </row>
        <row r="99">
          <cell r="AB99">
            <v>0</v>
          </cell>
          <cell r="BJ99">
            <v>0</v>
          </cell>
        </row>
        <row r="100">
          <cell r="J100">
            <v>1604</v>
          </cell>
          <cell r="K100">
            <v>1791</v>
          </cell>
          <cell r="L100">
            <v>2060</v>
          </cell>
          <cell r="M100">
            <v>1972</v>
          </cell>
          <cell r="N100">
            <v>1880</v>
          </cell>
          <cell r="O100">
            <v>1917</v>
          </cell>
          <cell r="P100">
            <v>1605</v>
          </cell>
          <cell r="Q100">
            <v>1473</v>
          </cell>
          <cell r="R100">
            <v>1404</v>
          </cell>
          <cell r="S100">
            <v>1455</v>
          </cell>
          <cell r="T100">
            <v>1644</v>
          </cell>
          <cell r="U100">
            <v>1620</v>
          </cell>
          <cell r="V100">
            <v>1808</v>
          </cell>
          <cell r="W100">
            <v>1808</v>
          </cell>
          <cell r="X100">
            <v>1808</v>
          </cell>
          <cell r="Y100">
            <v>-1808</v>
          </cell>
          <cell r="Z100">
            <v>322</v>
          </cell>
          <cell r="AA100">
            <v>1048</v>
          </cell>
          <cell r="AB100">
            <v>-438</v>
          </cell>
          <cell r="AC100">
            <v>750</v>
          </cell>
          <cell r="AD100">
            <v>615</v>
          </cell>
          <cell r="AE100">
            <v>445</v>
          </cell>
          <cell r="AF100">
            <v>393</v>
          </cell>
          <cell r="AG100">
            <v>371</v>
          </cell>
          <cell r="AH100">
            <v>444</v>
          </cell>
          <cell r="AI100">
            <v>361</v>
          </cell>
          <cell r="AJ100">
            <v>403</v>
          </cell>
          <cell r="AK100">
            <v>1749</v>
          </cell>
          <cell r="AL100">
            <v>1632</v>
          </cell>
          <cell r="AM100">
            <v>1955</v>
          </cell>
          <cell r="AN100">
            <v>331</v>
          </cell>
          <cell r="AO100">
            <v>309</v>
          </cell>
          <cell r="AP100">
            <v>206</v>
          </cell>
          <cell r="AQ100">
            <v>257</v>
          </cell>
          <cell r="AR100">
            <v>248</v>
          </cell>
          <cell r="AS100">
            <v>215</v>
          </cell>
          <cell r="AT100">
            <v>298</v>
          </cell>
          <cell r="AU100">
            <v>267</v>
          </cell>
          <cell r="AV100">
            <v>391</v>
          </cell>
          <cell r="AW100">
            <v>381</v>
          </cell>
          <cell r="AX100">
            <v>258</v>
          </cell>
          <cell r="AY100">
            <v>381</v>
          </cell>
          <cell r="AZ100">
            <v>288</v>
          </cell>
          <cell r="BA100">
            <v>299</v>
          </cell>
          <cell r="BB100">
            <v>392</v>
          </cell>
          <cell r="BC100">
            <v>393</v>
          </cell>
          <cell r="BD100">
            <v>175</v>
          </cell>
          <cell r="BE100">
            <v>134</v>
          </cell>
          <cell r="BF100">
            <v>41</v>
          </cell>
          <cell r="BG100">
            <v>10</v>
          </cell>
          <cell r="BH100">
            <v>10</v>
          </cell>
          <cell r="BI100">
            <v>21</v>
          </cell>
          <cell r="BJ100">
            <v>11</v>
          </cell>
          <cell r="BK100">
            <v>0</v>
          </cell>
          <cell r="BL100">
            <v>296</v>
          </cell>
          <cell r="BM100">
            <v>351</v>
          </cell>
          <cell r="BN100">
            <v>290</v>
          </cell>
          <cell r="BO100">
            <v>290</v>
          </cell>
          <cell r="BP100">
            <v>393</v>
          </cell>
          <cell r="BQ100">
            <v>-1593</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row>
        <row r="101">
          <cell r="J101">
            <v>756</v>
          </cell>
          <cell r="K101">
            <v>2341</v>
          </cell>
          <cell r="L101">
            <v>1136</v>
          </cell>
          <cell r="M101">
            <v>796</v>
          </cell>
          <cell r="N101">
            <v>411</v>
          </cell>
          <cell r="O101">
            <v>275</v>
          </cell>
          <cell r="P101">
            <v>1</v>
          </cell>
          <cell r="Q101">
            <v>31</v>
          </cell>
          <cell r="R101">
            <v>29</v>
          </cell>
          <cell r="S101">
            <v>32</v>
          </cell>
          <cell r="T101">
            <v>360</v>
          </cell>
          <cell r="U101">
            <v>267</v>
          </cell>
          <cell r="V101">
            <v>308</v>
          </cell>
          <cell r="W101">
            <v>308</v>
          </cell>
          <cell r="X101">
            <v>308</v>
          </cell>
          <cell r="Y101">
            <v>-308</v>
          </cell>
          <cell r="Z101">
            <v>1274</v>
          </cell>
          <cell r="AA101">
            <v>951</v>
          </cell>
          <cell r="AB101">
            <v>1917</v>
          </cell>
          <cell r="AC101">
            <v>0</v>
          </cell>
          <cell r="AD101">
            <v>0</v>
          </cell>
          <cell r="AE101">
            <v>31</v>
          </cell>
          <cell r="AF101">
            <v>30</v>
          </cell>
          <cell r="AG101">
            <v>32</v>
          </cell>
          <cell r="AH101">
            <v>215</v>
          </cell>
          <cell r="AI101">
            <v>986</v>
          </cell>
          <cell r="AJ101">
            <v>1497</v>
          </cell>
          <cell r="AK101">
            <v>2352</v>
          </cell>
          <cell r="AL101">
            <v>1858</v>
          </cell>
          <cell r="AM101">
            <v>573</v>
          </cell>
          <cell r="AN101">
            <v>701</v>
          </cell>
          <cell r="AO101">
            <v>141</v>
          </cell>
          <cell r="AP101">
            <v>0</v>
          </cell>
          <cell r="AQ101">
            <v>0</v>
          </cell>
          <cell r="AR101">
            <v>0</v>
          </cell>
          <cell r="AS101">
            <v>0</v>
          </cell>
          <cell r="AT101">
            <v>306</v>
          </cell>
          <cell r="AU101">
            <v>687</v>
          </cell>
          <cell r="AV101">
            <v>1194</v>
          </cell>
          <cell r="AW101">
            <v>2154</v>
          </cell>
          <cell r="AX101">
            <v>1751</v>
          </cell>
          <cell r="AY101">
            <v>1647</v>
          </cell>
          <cell r="AZ101">
            <v>558</v>
          </cell>
          <cell r="BA101">
            <v>239</v>
          </cell>
          <cell r="BB101">
            <v>37</v>
          </cell>
          <cell r="BC101">
            <v>0</v>
          </cell>
          <cell r="BD101">
            <v>0</v>
          </cell>
          <cell r="BE101">
            <v>0</v>
          </cell>
          <cell r="BF101">
            <v>112</v>
          </cell>
          <cell r="BG101">
            <v>529</v>
          </cell>
          <cell r="BH101">
            <v>529</v>
          </cell>
          <cell r="BI101">
            <v>1446</v>
          </cell>
          <cell r="BJ101">
            <v>917</v>
          </cell>
          <cell r="BK101">
            <v>1463</v>
          </cell>
          <cell r="BL101">
            <v>1546</v>
          </cell>
          <cell r="BM101">
            <v>1118</v>
          </cell>
          <cell r="BN101">
            <v>329</v>
          </cell>
          <cell r="BO101">
            <v>142</v>
          </cell>
          <cell r="BP101">
            <v>27</v>
          </cell>
          <cell r="BQ101">
            <v>0</v>
          </cell>
          <cell r="BR101">
            <v>10</v>
          </cell>
          <cell r="BS101">
            <v>0</v>
          </cell>
          <cell r="BT101">
            <v>112</v>
          </cell>
          <cell r="BU101">
            <v>526</v>
          </cell>
          <cell r="BV101">
            <v>1201</v>
          </cell>
          <cell r="BW101">
            <v>1358</v>
          </cell>
          <cell r="BX101">
            <v>2126</v>
          </cell>
          <cell r="BY101">
            <v>1184</v>
          </cell>
          <cell r="BZ101">
            <v>1184</v>
          </cell>
          <cell r="CA101">
            <v>-368</v>
          </cell>
          <cell r="CB101">
            <v>39</v>
          </cell>
          <cell r="CC101">
            <v>0</v>
          </cell>
          <cell r="CD101">
            <v>0</v>
          </cell>
          <cell r="CE101">
            <v>0</v>
          </cell>
          <cell r="CF101">
            <v>103</v>
          </cell>
          <cell r="CG101">
            <v>501</v>
          </cell>
          <cell r="CH101">
            <v>1755</v>
          </cell>
          <cell r="CI101">
            <v>1951</v>
          </cell>
          <cell r="CJ101">
            <v>2056</v>
          </cell>
          <cell r="CK101">
            <v>1569</v>
          </cell>
          <cell r="CL101">
            <v>750</v>
          </cell>
          <cell r="CM101">
            <v>8</v>
          </cell>
          <cell r="CN101">
            <v>9</v>
          </cell>
          <cell r="CO101">
            <v>9</v>
          </cell>
          <cell r="CP101">
            <v>8</v>
          </cell>
          <cell r="CQ101">
            <v>0</v>
          </cell>
          <cell r="CR101">
            <v>-5578</v>
          </cell>
          <cell r="CS101">
            <v>9</v>
          </cell>
          <cell r="CT101">
            <v>2038</v>
          </cell>
          <cell r="CU101">
            <v>2681</v>
          </cell>
          <cell r="CV101">
            <v>2015</v>
          </cell>
          <cell r="CW101">
            <v>-1259</v>
          </cell>
          <cell r="CX101">
            <v>-507</v>
          </cell>
          <cell r="CY101">
            <v>-507</v>
          </cell>
          <cell r="CZ101">
            <v>761</v>
          </cell>
        </row>
        <row r="102">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row>
        <row r="103">
          <cell r="J103">
            <v>756</v>
          </cell>
          <cell r="K103">
            <v>2341</v>
          </cell>
          <cell r="L103">
            <v>1136</v>
          </cell>
          <cell r="M103">
            <v>796</v>
          </cell>
          <cell r="N103">
            <v>411</v>
          </cell>
          <cell r="O103">
            <v>275</v>
          </cell>
          <cell r="P103">
            <v>1</v>
          </cell>
          <cell r="Q103">
            <v>31</v>
          </cell>
          <cell r="R103">
            <v>29</v>
          </cell>
          <cell r="S103">
            <v>32</v>
          </cell>
          <cell r="T103">
            <v>360</v>
          </cell>
          <cell r="U103">
            <v>267</v>
          </cell>
          <cell r="V103">
            <v>308</v>
          </cell>
          <cell r="W103">
            <v>308</v>
          </cell>
          <cell r="X103">
            <v>308</v>
          </cell>
          <cell r="Y103">
            <v>-308</v>
          </cell>
          <cell r="Z103">
            <v>1274</v>
          </cell>
          <cell r="AA103">
            <v>951</v>
          </cell>
          <cell r="AB103">
            <v>1917</v>
          </cell>
          <cell r="AC103">
            <v>0</v>
          </cell>
          <cell r="AD103">
            <v>0</v>
          </cell>
          <cell r="AE103">
            <v>31</v>
          </cell>
          <cell r="AF103">
            <v>30</v>
          </cell>
          <cell r="AG103">
            <v>32</v>
          </cell>
          <cell r="AH103">
            <v>215</v>
          </cell>
          <cell r="AI103">
            <v>986</v>
          </cell>
          <cell r="AJ103">
            <v>1497</v>
          </cell>
          <cell r="AK103">
            <v>2352</v>
          </cell>
          <cell r="AL103">
            <v>1858</v>
          </cell>
          <cell r="AM103">
            <v>573</v>
          </cell>
          <cell r="AN103">
            <v>701</v>
          </cell>
          <cell r="AO103">
            <v>141</v>
          </cell>
          <cell r="AP103">
            <v>0</v>
          </cell>
          <cell r="AQ103">
            <v>0</v>
          </cell>
          <cell r="AR103">
            <v>0</v>
          </cell>
          <cell r="AS103">
            <v>0</v>
          </cell>
          <cell r="AT103">
            <v>306</v>
          </cell>
          <cell r="AU103">
            <v>687</v>
          </cell>
          <cell r="AV103">
            <v>1194</v>
          </cell>
          <cell r="AW103">
            <v>2154</v>
          </cell>
          <cell r="AX103">
            <v>1751</v>
          </cell>
          <cell r="AY103">
            <v>1647</v>
          </cell>
          <cell r="AZ103">
            <v>558</v>
          </cell>
          <cell r="BA103">
            <v>239</v>
          </cell>
          <cell r="BB103">
            <v>37</v>
          </cell>
          <cell r="BC103">
            <v>0</v>
          </cell>
          <cell r="BD103">
            <v>0</v>
          </cell>
          <cell r="BE103">
            <v>0</v>
          </cell>
          <cell r="BF103">
            <v>112</v>
          </cell>
          <cell r="BG103">
            <v>529</v>
          </cell>
          <cell r="BH103">
            <v>529</v>
          </cell>
          <cell r="BI103">
            <v>1446</v>
          </cell>
          <cell r="BJ103">
            <v>917</v>
          </cell>
          <cell r="BK103">
            <v>1463</v>
          </cell>
          <cell r="BL103">
            <v>1546</v>
          </cell>
          <cell r="BM103">
            <v>1118</v>
          </cell>
          <cell r="BN103">
            <v>329</v>
          </cell>
          <cell r="BO103">
            <v>142</v>
          </cell>
          <cell r="BP103">
            <v>27</v>
          </cell>
          <cell r="BQ103">
            <v>0</v>
          </cell>
          <cell r="BR103">
            <v>10</v>
          </cell>
          <cell r="BS103">
            <v>0</v>
          </cell>
          <cell r="BT103">
            <v>112</v>
          </cell>
          <cell r="BU103">
            <v>526</v>
          </cell>
          <cell r="BV103">
            <v>1201</v>
          </cell>
          <cell r="BW103">
            <v>1358</v>
          </cell>
          <cell r="BX103">
            <v>2126</v>
          </cell>
          <cell r="BY103">
            <v>1184</v>
          </cell>
          <cell r="BZ103">
            <v>1184</v>
          </cell>
          <cell r="CA103">
            <v>-368</v>
          </cell>
          <cell r="CB103">
            <v>39</v>
          </cell>
          <cell r="CC103">
            <v>0</v>
          </cell>
          <cell r="CD103">
            <v>0</v>
          </cell>
          <cell r="CE103">
            <v>0</v>
          </cell>
          <cell r="CF103">
            <v>103</v>
          </cell>
          <cell r="CG103">
            <v>501</v>
          </cell>
          <cell r="CH103">
            <v>1755</v>
          </cell>
          <cell r="CI103">
            <v>1951</v>
          </cell>
          <cell r="CJ103">
            <v>2056</v>
          </cell>
          <cell r="CK103">
            <v>1569</v>
          </cell>
          <cell r="CL103">
            <v>750</v>
          </cell>
          <cell r="CM103">
            <v>8</v>
          </cell>
          <cell r="CN103">
            <v>9</v>
          </cell>
          <cell r="CO103">
            <v>9</v>
          </cell>
          <cell r="CP103">
            <v>8</v>
          </cell>
          <cell r="CQ103">
            <v>0</v>
          </cell>
          <cell r="CR103">
            <v>-5578</v>
          </cell>
          <cell r="CS103">
            <v>9</v>
          </cell>
          <cell r="CT103">
            <v>2038</v>
          </cell>
          <cell r="CU103">
            <v>2681</v>
          </cell>
          <cell r="CV103">
            <v>2015</v>
          </cell>
          <cell r="CW103">
            <v>-1259</v>
          </cell>
          <cell r="CX103">
            <v>-507</v>
          </cell>
          <cell r="CY103">
            <v>-507</v>
          </cell>
          <cell r="CZ103">
            <v>761</v>
          </cell>
        </row>
        <row r="104">
          <cell r="J104">
            <v>575</v>
          </cell>
          <cell r="K104">
            <v>2134</v>
          </cell>
          <cell r="L104">
            <v>1284</v>
          </cell>
          <cell r="M104">
            <v>1015</v>
          </cell>
          <cell r="N104">
            <v>342</v>
          </cell>
          <cell r="O104">
            <v>169</v>
          </cell>
          <cell r="P104">
            <v>0</v>
          </cell>
          <cell r="Q104">
            <v>0</v>
          </cell>
          <cell r="R104">
            <v>0</v>
          </cell>
          <cell r="S104">
            <v>21</v>
          </cell>
          <cell r="T104">
            <v>0</v>
          </cell>
          <cell r="U104">
            <v>0</v>
          </cell>
          <cell r="V104">
            <v>0</v>
          </cell>
          <cell r="W104">
            <v>0</v>
          </cell>
          <cell r="X104">
            <v>0</v>
          </cell>
          <cell r="Y104">
            <v>0</v>
          </cell>
          <cell r="AB104">
            <v>0</v>
          </cell>
          <cell r="AC104">
            <v>66</v>
          </cell>
          <cell r="AD104">
            <v>10</v>
          </cell>
          <cell r="AE104">
            <v>0</v>
          </cell>
          <cell r="AF104">
            <v>0</v>
          </cell>
          <cell r="AG104">
            <v>0</v>
          </cell>
          <cell r="AH104">
            <v>0</v>
          </cell>
          <cell r="AI104">
            <v>776</v>
          </cell>
          <cell r="AJ104">
            <v>1105</v>
          </cell>
          <cell r="AK104">
            <v>1617</v>
          </cell>
          <cell r="AL104">
            <v>1700</v>
          </cell>
          <cell r="AM104">
            <v>1513</v>
          </cell>
          <cell r="AN104">
            <v>752</v>
          </cell>
          <cell r="AO104">
            <v>263</v>
          </cell>
          <cell r="AP104">
            <v>10</v>
          </cell>
          <cell r="AQ104">
            <v>0</v>
          </cell>
          <cell r="AR104">
            <v>-10</v>
          </cell>
          <cell r="AS104">
            <v>0</v>
          </cell>
          <cell r="AT104">
            <v>0</v>
          </cell>
          <cell r="AU104">
            <v>531</v>
          </cell>
          <cell r="AV104">
            <v>1076</v>
          </cell>
          <cell r="AW104">
            <v>2019</v>
          </cell>
          <cell r="AX104">
            <v>1675</v>
          </cell>
          <cell r="AY104">
            <v>1487</v>
          </cell>
          <cell r="AZ104">
            <v>114</v>
          </cell>
          <cell r="BA104">
            <v>0</v>
          </cell>
          <cell r="BB104">
            <v>10</v>
          </cell>
          <cell r="BC104">
            <v>0</v>
          </cell>
          <cell r="BD104">
            <v>0</v>
          </cell>
          <cell r="BE104">
            <v>0</v>
          </cell>
          <cell r="BF104">
            <v>0</v>
          </cell>
          <cell r="BG104">
            <v>531</v>
          </cell>
          <cell r="BH104">
            <v>531</v>
          </cell>
          <cell r="BI104">
            <v>864</v>
          </cell>
          <cell r="BJ104">
            <v>333</v>
          </cell>
          <cell r="BK104">
            <v>914</v>
          </cell>
          <cell r="BL104">
            <v>0</v>
          </cell>
          <cell r="BM104">
            <v>1237</v>
          </cell>
          <cell r="BN104">
            <v>230</v>
          </cell>
          <cell r="BO104">
            <v>230</v>
          </cell>
          <cell r="BP104">
            <v>0</v>
          </cell>
          <cell r="BQ104">
            <v>0</v>
          </cell>
          <cell r="BR104">
            <v>0</v>
          </cell>
          <cell r="BS104">
            <v>0</v>
          </cell>
          <cell r="BT104">
            <v>195</v>
          </cell>
          <cell r="BU104">
            <v>189</v>
          </cell>
          <cell r="BV104">
            <v>520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row>
        <row r="105">
          <cell r="T105">
            <v>0</v>
          </cell>
          <cell r="AB105">
            <v>0</v>
          </cell>
          <cell r="BJ105">
            <v>0</v>
          </cell>
        </row>
        <row r="106">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row>
        <row r="107">
          <cell r="AB107">
            <v>0</v>
          </cell>
          <cell r="BJ107">
            <v>0</v>
          </cell>
        </row>
        <row r="108">
          <cell r="AB108">
            <v>0</v>
          </cell>
          <cell r="BJ108">
            <v>0</v>
          </cell>
        </row>
        <row r="109">
          <cell r="J109">
            <v>349</v>
          </cell>
          <cell r="K109">
            <v>772</v>
          </cell>
          <cell r="L109">
            <v>580</v>
          </cell>
          <cell r="M109">
            <v>533</v>
          </cell>
          <cell r="N109">
            <v>242</v>
          </cell>
          <cell r="O109">
            <v>2</v>
          </cell>
          <cell r="P109">
            <v>2</v>
          </cell>
          <cell r="Q109">
            <v>2</v>
          </cell>
          <cell r="R109">
            <v>2</v>
          </cell>
          <cell r="S109">
            <v>2</v>
          </cell>
          <cell r="T109">
            <v>2</v>
          </cell>
          <cell r="U109">
            <v>2</v>
          </cell>
          <cell r="V109">
            <v>2</v>
          </cell>
          <cell r="W109">
            <v>749</v>
          </cell>
          <cell r="X109">
            <v>749</v>
          </cell>
          <cell r="Y109">
            <v>-749</v>
          </cell>
          <cell r="Z109">
            <v>566</v>
          </cell>
          <cell r="AA109">
            <v>424</v>
          </cell>
          <cell r="AB109">
            <v>241</v>
          </cell>
          <cell r="AC109">
            <v>0</v>
          </cell>
          <cell r="AD109">
            <v>7</v>
          </cell>
          <cell r="AE109">
            <v>1</v>
          </cell>
          <cell r="AF109">
            <v>0</v>
          </cell>
          <cell r="AG109">
            <v>0</v>
          </cell>
          <cell r="AH109">
            <v>2</v>
          </cell>
          <cell r="AI109">
            <v>2</v>
          </cell>
          <cell r="AJ109">
            <v>570</v>
          </cell>
          <cell r="AK109">
            <v>722</v>
          </cell>
          <cell r="AL109">
            <v>596</v>
          </cell>
          <cell r="AM109">
            <v>566</v>
          </cell>
          <cell r="AN109">
            <v>29</v>
          </cell>
          <cell r="AO109">
            <v>658</v>
          </cell>
          <cell r="AP109">
            <v>7</v>
          </cell>
          <cell r="AQ109">
            <v>1</v>
          </cell>
          <cell r="AR109">
            <v>27</v>
          </cell>
          <cell r="AS109">
            <v>2</v>
          </cell>
          <cell r="AT109">
            <v>0</v>
          </cell>
          <cell r="AU109">
            <v>3</v>
          </cell>
          <cell r="AV109">
            <v>503</v>
          </cell>
          <cell r="AW109">
            <v>915</v>
          </cell>
          <cell r="AX109">
            <v>607</v>
          </cell>
          <cell r="AY109">
            <v>374</v>
          </cell>
          <cell r="AZ109">
            <v>180</v>
          </cell>
          <cell r="BA109">
            <v>1</v>
          </cell>
          <cell r="BB109">
            <v>7</v>
          </cell>
          <cell r="BC109">
            <v>-101</v>
          </cell>
          <cell r="BD109">
            <v>0</v>
          </cell>
          <cell r="BE109">
            <v>0</v>
          </cell>
          <cell r="BF109">
            <v>3</v>
          </cell>
          <cell r="BG109">
            <v>0</v>
          </cell>
          <cell r="BH109">
            <v>0</v>
          </cell>
          <cell r="BI109">
            <v>588</v>
          </cell>
          <cell r="BJ109">
            <v>588</v>
          </cell>
          <cell r="BK109">
            <v>236</v>
          </cell>
          <cell r="BL109">
            <v>393</v>
          </cell>
          <cell r="BM109">
            <v>293</v>
          </cell>
          <cell r="BN109">
            <v>95</v>
          </cell>
          <cell r="BO109">
            <v>95</v>
          </cell>
          <cell r="BP109">
            <v>-68</v>
          </cell>
          <cell r="BQ109">
            <v>0</v>
          </cell>
          <cell r="BR109">
            <v>1</v>
          </cell>
          <cell r="BS109">
            <v>0</v>
          </cell>
          <cell r="BT109">
            <v>1</v>
          </cell>
          <cell r="BU109">
            <v>0</v>
          </cell>
          <cell r="BV109">
            <v>277</v>
          </cell>
          <cell r="BW109">
            <v>0</v>
          </cell>
          <cell r="BX109">
            <v>0</v>
          </cell>
          <cell r="BY109">
            <v>1527</v>
          </cell>
          <cell r="BZ109">
            <v>235</v>
          </cell>
          <cell r="CA109">
            <v>-79</v>
          </cell>
          <cell r="CB109">
            <v>1</v>
          </cell>
          <cell r="CC109">
            <v>1</v>
          </cell>
          <cell r="CD109">
            <v>1</v>
          </cell>
          <cell r="CE109">
            <v>0</v>
          </cell>
          <cell r="CF109">
            <v>0</v>
          </cell>
          <cell r="CG109">
            <v>302</v>
          </cell>
          <cell r="CH109">
            <v>467</v>
          </cell>
          <cell r="CI109">
            <v>419</v>
          </cell>
          <cell r="CJ109">
            <v>517</v>
          </cell>
          <cell r="CK109">
            <v>192</v>
          </cell>
          <cell r="CL109">
            <v>171</v>
          </cell>
          <cell r="CM109">
            <v>15</v>
          </cell>
          <cell r="CN109">
            <v>1</v>
          </cell>
          <cell r="CO109">
            <v>1</v>
          </cell>
          <cell r="CP109">
            <v>0</v>
          </cell>
          <cell r="CQ109">
            <v>0</v>
          </cell>
          <cell r="CR109">
            <v>0</v>
          </cell>
          <cell r="CS109">
            <v>0</v>
          </cell>
          <cell r="CT109">
            <v>444</v>
          </cell>
          <cell r="CU109">
            <v>612</v>
          </cell>
          <cell r="CV109">
            <v>641</v>
          </cell>
          <cell r="CW109">
            <v>608</v>
          </cell>
          <cell r="CX109">
            <v>65</v>
          </cell>
          <cell r="CY109">
            <v>65</v>
          </cell>
          <cell r="CZ109">
            <v>10</v>
          </cell>
        </row>
        <row r="110">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row>
        <row r="111">
          <cell r="J111">
            <v>349</v>
          </cell>
          <cell r="K111">
            <v>772</v>
          </cell>
          <cell r="L111">
            <v>580</v>
          </cell>
          <cell r="M111">
            <v>533</v>
          </cell>
          <cell r="N111">
            <v>242</v>
          </cell>
          <cell r="O111">
            <v>2</v>
          </cell>
          <cell r="P111">
            <v>2</v>
          </cell>
          <cell r="Q111">
            <v>2</v>
          </cell>
          <cell r="R111">
            <v>2</v>
          </cell>
          <cell r="S111">
            <v>2</v>
          </cell>
          <cell r="T111">
            <v>2</v>
          </cell>
          <cell r="U111">
            <v>2</v>
          </cell>
          <cell r="V111">
            <v>2</v>
          </cell>
          <cell r="W111">
            <v>749</v>
          </cell>
          <cell r="X111">
            <v>749</v>
          </cell>
          <cell r="Y111">
            <v>-749</v>
          </cell>
          <cell r="Z111">
            <v>566</v>
          </cell>
          <cell r="AA111">
            <v>424</v>
          </cell>
          <cell r="AB111">
            <v>241</v>
          </cell>
          <cell r="AC111">
            <v>0</v>
          </cell>
          <cell r="AD111">
            <v>7</v>
          </cell>
          <cell r="AE111">
            <v>1</v>
          </cell>
          <cell r="AF111">
            <v>0</v>
          </cell>
          <cell r="AG111">
            <v>0</v>
          </cell>
          <cell r="AH111">
            <v>2</v>
          </cell>
          <cell r="AI111">
            <v>2</v>
          </cell>
          <cell r="AJ111">
            <v>570</v>
          </cell>
          <cell r="AK111">
            <v>722</v>
          </cell>
          <cell r="AL111">
            <v>596</v>
          </cell>
          <cell r="AM111">
            <v>566</v>
          </cell>
          <cell r="AN111">
            <v>29</v>
          </cell>
          <cell r="AO111">
            <v>658</v>
          </cell>
          <cell r="AP111">
            <v>7</v>
          </cell>
          <cell r="AQ111">
            <v>1</v>
          </cell>
          <cell r="AR111">
            <v>27</v>
          </cell>
          <cell r="AS111">
            <v>2</v>
          </cell>
          <cell r="AT111">
            <v>0</v>
          </cell>
          <cell r="AU111">
            <v>3</v>
          </cell>
          <cell r="AV111">
            <v>503</v>
          </cell>
          <cell r="AW111">
            <v>915</v>
          </cell>
          <cell r="AX111">
            <v>607</v>
          </cell>
          <cell r="AY111">
            <v>374</v>
          </cell>
          <cell r="AZ111">
            <v>180</v>
          </cell>
          <cell r="BA111">
            <v>1</v>
          </cell>
          <cell r="BB111">
            <v>7</v>
          </cell>
          <cell r="BC111">
            <v>-101</v>
          </cell>
          <cell r="BD111">
            <v>0</v>
          </cell>
          <cell r="BE111">
            <v>0</v>
          </cell>
          <cell r="BF111">
            <v>3</v>
          </cell>
          <cell r="BG111">
            <v>0</v>
          </cell>
          <cell r="BH111">
            <v>0</v>
          </cell>
          <cell r="BI111">
            <v>588</v>
          </cell>
          <cell r="BJ111">
            <v>588</v>
          </cell>
          <cell r="BK111">
            <v>236</v>
          </cell>
          <cell r="BL111">
            <v>393</v>
          </cell>
          <cell r="BM111">
            <v>293</v>
          </cell>
          <cell r="BN111">
            <v>95</v>
          </cell>
          <cell r="BO111">
            <v>95</v>
          </cell>
          <cell r="BP111">
            <v>-68</v>
          </cell>
          <cell r="BQ111">
            <v>0</v>
          </cell>
          <cell r="BR111">
            <v>1</v>
          </cell>
          <cell r="BS111">
            <v>0</v>
          </cell>
          <cell r="BT111">
            <v>1</v>
          </cell>
          <cell r="BU111">
            <v>0</v>
          </cell>
          <cell r="BV111">
            <v>277</v>
          </cell>
          <cell r="BW111">
            <v>0</v>
          </cell>
          <cell r="BX111">
            <v>0</v>
          </cell>
          <cell r="BY111">
            <v>1527</v>
          </cell>
          <cell r="BZ111">
            <v>235</v>
          </cell>
          <cell r="CA111">
            <v>-79</v>
          </cell>
          <cell r="CB111">
            <v>1</v>
          </cell>
          <cell r="CC111">
            <v>1</v>
          </cell>
          <cell r="CD111">
            <v>1</v>
          </cell>
          <cell r="CE111">
            <v>0</v>
          </cell>
          <cell r="CF111">
            <v>0</v>
          </cell>
          <cell r="CG111">
            <v>302</v>
          </cell>
          <cell r="CH111">
            <v>467</v>
          </cell>
          <cell r="CI111">
            <v>419</v>
          </cell>
          <cell r="CJ111">
            <v>517</v>
          </cell>
          <cell r="CK111">
            <v>192</v>
          </cell>
          <cell r="CL111">
            <v>171</v>
          </cell>
          <cell r="CM111">
            <v>15</v>
          </cell>
          <cell r="CN111">
            <v>1</v>
          </cell>
          <cell r="CO111">
            <v>1</v>
          </cell>
          <cell r="CP111">
            <v>0</v>
          </cell>
          <cell r="CQ111">
            <v>0</v>
          </cell>
          <cell r="CR111">
            <v>0</v>
          </cell>
          <cell r="CS111">
            <v>0</v>
          </cell>
          <cell r="CT111">
            <v>444</v>
          </cell>
          <cell r="CU111">
            <v>612</v>
          </cell>
          <cell r="CV111">
            <v>641</v>
          </cell>
          <cell r="CW111">
            <v>608</v>
          </cell>
          <cell r="CX111">
            <v>65</v>
          </cell>
          <cell r="CY111">
            <v>65</v>
          </cell>
          <cell r="CZ111">
            <v>10</v>
          </cell>
        </row>
        <row r="112">
          <cell r="J112">
            <v>2198</v>
          </cell>
          <cell r="K112">
            <v>5142</v>
          </cell>
          <cell r="L112">
            <v>3498</v>
          </cell>
          <cell r="M112">
            <v>3336</v>
          </cell>
          <cell r="N112">
            <v>1873</v>
          </cell>
          <cell r="O112">
            <v>1601</v>
          </cell>
          <cell r="P112">
            <v>251</v>
          </cell>
          <cell r="Q112">
            <v>82</v>
          </cell>
          <cell r="R112">
            <v>76</v>
          </cell>
          <cell r="S112">
            <v>118</v>
          </cell>
          <cell r="T112">
            <v>438</v>
          </cell>
          <cell r="U112">
            <v>2410</v>
          </cell>
          <cell r="V112">
            <v>4688</v>
          </cell>
          <cell r="W112">
            <v>4688</v>
          </cell>
          <cell r="X112">
            <v>4688</v>
          </cell>
          <cell r="Y112">
            <v>-4688</v>
          </cell>
          <cell r="Z112">
            <v>3579</v>
          </cell>
          <cell r="AA112">
            <v>2729</v>
          </cell>
          <cell r="AB112">
            <v>1620</v>
          </cell>
          <cell r="AC112">
            <v>1776</v>
          </cell>
          <cell r="AD112">
            <v>-454</v>
          </cell>
          <cell r="AE112">
            <v>235</v>
          </cell>
          <cell r="AF112">
            <v>243</v>
          </cell>
          <cell r="AG112">
            <v>243</v>
          </cell>
          <cell r="AH112">
            <v>602</v>
          </cell>
          <cell r="AI112">
            <v>1201</v>
          </cell>
          <cell r="AJ112">
            <v>4092</v>
          </cell>
          <cell r="AK112">
            <v>6362</v>
          </cell>
          <cell r="AL112">
            <v>5041</v>
          </cell>
          <cell r="AM112">
            <v>3265</v>
          </cell>
          <cell r="AN112">
            <v>2096</v>
          </cell>
          <cell r="AO112">
            <v>1590</v>
          </cell>
          <cell r="AP112">
            <v>235</v>
          </cell>
          <cell r="AQ112">
            <v>82</v>
          </cell>
          <cell r="AR112">
            <v>73</v>
          </cell>
          <cell r="AS112">
            <v>77</v>
          </cell>
          <cell r="AT112">
            <v>1082</v>
          </cell>
          <cell r="AU112">
            <v>164</v>
          </cell>
          <cell r="AV112">
            <v>3434</v>
          </cell>
          <cell r="AW112">
            <v>5528</v>
          </cell>
          <cell r="AX112">
            <v>4550</v>
          </cell>
          <cell r="AY112">
            <v>4286</v>
          </cell>
          <cell r="AZ112">
            <v>1499</v>
          </cell>
          <cell r="BA112">
            <v>74</v>
          </cell>
          <cell r="BB112">
            <v>77</v>
          </cell>
          <cell r="BC112">
            <v>83</v>
          </cell>
          <cell r="BD112">
            <v>73</v>
          </cell>
          <cell r="BE112">
            <v>1033</v>
          </cell>
          <cell r="BF112">
            <v>158</v>
          </cell>
          <cell r="BG112">
            <v>153</v>
          </cell>
          <cell r="BH112">
            <v>153</v>
          </cell>
          <cell r="BI112">
            <v>4384</v>
          </cell>
          <cell r="BJ112">
            <v>4231</v>
          </cell>
          <cell r="BK112">
            <v>3999</v>
          </cell>
          <cell r="BL112">
            <v>4432</v>
          </cell>
          <cell r="BM112">
            <v>3444</v>
          </cell>
          <cell r="BN112">
            <v>1270</v>
          </cell>
          <cell r="BO112">
            <v>148</v>
          </cell>
          <cell r="BP112">
            <v>153</v>
          </cell>
          <cell r="BQ112">
            <v>163</v>
          </cell>
          <cell r="BR112">
            <v>2244</v>
          </cell>
          <cell r="BS112">
            <v>138</v>
          </cell>
          <cell r="BT112">
            <v>413</v>
          </cell>
          <cell r="BU112">
            <v>212</v>
          </cell>
          <cell r="BV112">
            <v>2696</v>
          </cell>
          <cell r="BW112">
            <v>3960</v>
          </cell>
          <cell r="BX112">
            <v>6120</v>
          </cell>
          <cell r="BY112">
            <v>3451</v>
          </cell>
          <cell r="BZ112">
            <v>2388</v>
          </cell>
          <cell r="CA112">
            <v>133</v>
          </cell>
          <cell r="CB112">
            <v>147</v>
          </cell>
          <cell r="CC112">
            <v>138</v>
          </cell>
          <cell r="CD112">
            <v>133</v>
          </cell>
          <cell r="CE112">
            <v>146</v>
          </cell>
          <cell r="CF112">
            <v>-476</v>
          </cell>
          <cell r="CG112">
            <v>2296</v>
          </cell>
          <cell r="CH112">
            <v>4008</v>
          </cell>
          <cell r="CI112">
            <v>4461</v>
          </cell>
          <cell r="CJ112">
            <v>2795</v>
          </cell>
          <cell r="CK112">
            <v>3085</v>
          </cell>
          <cell r="CL112">
            <v>1580</v>
          </cell>
          <cell r="CM112">
            <v>0</v>
          </cell>
          <cell r="CN112">
            <v>615</v>
          </cell>
          <cell r="CO112">
            <v>120</v>
          </cell>
          <cell r="CP112">
            <v>71</v>
          </cell>
          <cell r="CQ112">
            <v>121</v>
          </cell>
          <cell r="CR112">
            <v>542</v>
          </cell>
          <cell r="CS112">
            <v>1564</v>
          </cell>
          <cell r="CT112">
            <v>3986</v>
          </cell>
          <cell r="CU112">
            <v>5180</v>
          </cell>
          <cell r="CV112">
            <v>5274</v>
          </cell>
          <cell r="CW112">
            <v>3208</v>
          </cell>
          <cell r="CX112">
            <v>2029</v>
          </cell>
          <cell r="CY112">
            <v>2029</v>
          </cell>
          <cell r="CZ112">
            <v>229</v>
          </cell>
        </row>
        <row r="113">
          <cell r="J113">
            <v>1995</v>
          </cell>
          <cell r="K113">
            <v>4906</v>
          </cell>
          <cell r="L113">
            <v>4166</v>
          </cell>
          <cell r="M113">
            <v>2812</v>
          </cell>
          <cell r="N113">
            <v>1267</v>
          </cell>
          <cell r="O113">
            <v>933</v>
          </cell>
          <cell r="P113">
            <v>170</v>
          </cell>
          <cell r="Q113">
            <v>6</v>
          </cell>
          <cell r="R113">
            <v>4</v>
          </cell>
          <cell r="S113">
            <v>147</v>
          </cell>
          <cell r="T113">
            <v>133</v>
          </cell>
          <cell r="U113">
            <v>1573</v>
          </cell>
          <cell r="V113">
            <v>5841</v>
          </cell>
          <cell r="W113">
            <v>605</v>
          </cell>
          <cell r="X113">
            <v>605</v>
          </cell>
          <cell r="Y113">
            <v>-605</v>
          </cell>
          <cell r="Z113">
            <v>3517</v>
          </cell>
          <cell r="AA113">
            <v>2626</v>
          </cell>
          <cell r="AB113">
            <v>5538</v>
          </cell>
          <cell r="AC113">
            <v>582</v>
          </cell>
          <cell r="AD113">
            <v>528</v>
          </cell>
          <cell r="AE113">
            <v>6</v>
          </cell>
          <cell r="AF113">
            <v>4</v>
          </cell>
          <cell r="AG113">
            <v>4</v>
          </cell>
          <cell r="AH113">
            <v>-3925</v>
          </cell>
          <cell r="AI113">
            <v>3280</v>
          </cell>
          <cell r="AJ113">
            <v>4132</v>
          </cell>
          <cell r="AK113">
            <v>6489</v>
          </cell>
          <cell r="AL113">
            <v>5126</v>
          </cell>
          <cell r="AM113">
            <v>3270</v>
          </cell>
          <cell r="AN113">
            <v>2034</v>
          </cell>
          <cell r="AO113">
            <v>521</v>
          </cell>
          <cell r="AP113">
            <v>539</v>
          </cell>
          <cell r="AQ113">
            <v>5</v>
          </cell>
          <cell r="AR113">
            <v>5</v>
          </cell>
          <cell r="AS113">
            <v>5</v>
          </cell>
          <cell r="AT113">
            <v>1592</v>
          </cell>
          <cell r="AU113">
            <v>5</v>
          </cell>
          <cell r="AV113">
            <v>3442</v>
          </cell>
          <cell r="AW113">
            <v>5615</v>
          </cell>
          <cell r="AX113">
            <v>4735</v>
          </cell>
          <cell r="AY113">
            <v>4454</v>
          </cell>
          <cell r="AZ113">
            <v>1511</v>
          </cell>
          <cell r="BA113">
            <v>5</v>
          </cell>
          <cell r="BB113">
            <v>5</v>
          </cell>
          <cell r="BC113">
            <v>5</v>
          </cell>
          <cell r="BD113">
            <v>5</v>
          </cell>
          <cell r="BE113">
            <v>5</v>
          </cell>
          <cell r="BF113">
            <v>1699</v>
          </cell>
          <cell r="BG113">
            <v>5</v>
          </cell>
          <cell r="BH113">
            <v>5</v>
          </cell>
          <cell r="BI113">
            <v>4557</v>
          </cell>
          <cell r="BJ113">
            <v>4552</v>
          </cell>
          <cell r="BK113">
            <v>4121</v>
          </cell>
          <cell r="BL113">
            <v>4598</v>
          </cell>
          <cell r="BM113">
            <v>3551</v>
          </cell>
          <cell r="BN113">
            <v>1218</v>
          </cell>
          <cell r="BO113">
            <v>-103</v>
          </cell>
          <cell r="BP113">
            <v>5</v>
          </cell>
          <cell r="BQ113">
            <v>5</v>
          </cell>
          <cell r="BR113">
            <v>5</v>
          </cell>
          <cell r="BS113">
            <v>5</v>
          </cell>
          <cell r="BT113">
            <v>5</v>
          </cell>
          <cell r="BU113">
            <v>5</v>
          </cell>
          <cell r="BV113">
            <v>2758</v>
          </cell>
          <cell r="BW113">
            <v>4098</v>
          </cell>
          <cell r="BX113">
            <v>6431</v>
          </cell>
          <cell r="BY113">
            <v>3574</v>
          </cell>
          <cell r="BZ113">
            <v>2430</v>
          </cell>
          <cell r="CA113">
            <v>5</v>
          </cell>
          <cell r="CB113">
            <v>5</v>
          </cell>
          <cell r="CC113">
            <v>5</v>
          </cell>
          <cell r="CD113">
            <v>5</v>
          </cell>
          <cell r="CE113">
            <v>5</v>
          </cell>
          <cell r="CF113">
            <v>199</v>
          </cell>
          <cell r="CG113">
            <v>1922</v>
          </cell>
          <cell r="CH113">
            <v>4035</v>
          </cell>
          <cell r="CI113">
            <v>3440</v>
          </cell>
          <cell r="CJ113">
            <v>4276</v>
          </cell>
          <cell r="CK113">
            <v>3683</v>
          </cell>
          <cell r="CL113">
            <v>1845</v>
          </cell>
          <cell r="CM113">
            <v>0</v>
          </cell>
          <cell r="CN113">
            <v>1221</v>
          </cell>
          <cell r="CO113">
            <v>11</v>
          </cell>
          <cell r="CP113">
            <v>0</v>
          </cell>
          <cell r="CQ113">
            <v>707</v>
          </cell>
          <cell r="CR113">
            <v>916</v>
          </cell>
          <cell r="CS113">
            <v>2165</v>
          </cell>
          <cell r="CT113">
            <v>4285</v>
          </cell>
          <cell r="CU113">
            <v>5531</v>
          </cell>
          <cell r="CV113">
            <v>4806</v>
          </cell>
          <cell r="CW113">
            <v>3876</v>
          </cell>
          <cell r="CX113">
            <v>1711</v>
          </cell>
          <cell r="CY113">
            <v>1711</v>
          </cell>
          <cell r="CZ113">
            <v>576</v>
          </cell>
        </row>
        <row r="114">
          <cell r="J114">
            <v>4193</v>
          </cell>
          <cell r="K114">
            <v>10048</v>
          </cell>
          <cell r="L114">
            <v>7664</v>
          </cell>
          <cell r="M114">
            <v>6148</v>
          </cell>
          <cell r="N114">
            <v>3140</v>
          </cell>
          <cell r="O114">
            <v>2534</v>
          </cell>
          <cell r="P114">
            <v>421</v>
          </cell>
          <cell r="Q114">
            <v>88</v>
          </cell>
          <cell r="R114">
            <v>80</v>
          </cell>
          <cell r="S114">
            <v>265</v>
          </cell>
          <cell r="T114">
            <v>571</v>
          </cell>
          <cell r="U114">
            <v>3983</v>
          </cell>
          <cell r="V114">
            <v>10529</v>
          </cell>
          <cell r="W114">
            <v>5293</v>
          </cell>
          <cell r="X114">
            <v>5293</v>
          </cell>
          <cell r="Y114">
            <v>-5293</v>
          </cell>
          <cell r="Z114">
            <v>7096</v>
          </cell>
          <cell r="AA114">
            <v>5355</v>
          </cell>
          <cell r="AB114">
            <v>7158</v>
          </cell>
          <cell r="AC114">
            <v>2358</v>
          </cell>
          <cell r="AD114">
            <v>74</v>
          </cell>
          <cell r="AE114">
            <v>241</v>
          </cell>
          <cell r="AF114">
            <v>247</v>
          </cell>
          <cell r="AG114">
            <v>247</v>
          </cell>
          <cell r="AH114">
            <v>-3323</v>
          </cell>
          <cell r="AI114">
            <v>4481</v>
          </cell>
          <cell r="AJ114">
            <v>8224</v>
          </cell>
          <cell r="AK114">
            <v>12851</v>
          </cell>
          <cell r="AL114">
            <v>10167</v>
          </cell>
          <cell r="AM114">
            <v>6535</v>
          </cell>
          <cell r="AN114">
            <v>4130</v>
          </cell>
          <cell r="AO114">
            <v>2111</v>
          </cell>
          <cell r="AP114">
            <v>774</v>
          </cell>
          <cell r="AQ114">
            <v>87</v>
          </cell>
          <cell r="AR114">
            <v>78</v>
          </cell>
          <cell r="AS114">
            <v>82</v>
          </cell>
          <cell r="AT114">
            <v>2674</v>
          </cell>
          <cell r="AU114">
            <v>169</v>
          </cell>
          <cell r="AV114">
            <v>6876</v>
          </cell>
          <cell r="AW114">
            <v>11143</v>
          </cell>
          <cell r="AX114">
            <v>9285</v>
          </cell>
          <cell r="AY114">
            <v>8740</v>
          </cell>
          <cell r="AZ114">
            <v>3010</v>
          </cell>
          <cell r="BA114">
            <v>79</v>
          </cell>
          <cell r="BB114">
            <v>82</v>
          </cell>
          <cell r="BC114">
            <v>88</v>
          </cell>
          <cell r="BD114">
            <v>78</v>
          </cell>
          <cell r="BE114">
            <v>1038</v>
          </cell>
          <cell r="BF114">
            <v>1857</v>
          </cell>
          <cell r="BG114">
            <v>158</v>
          </cell>
          <cell r="BH114">
            <v>158</v>
          </cell>
          <cell r="BI114">
            <v>8941</v>
          </cell>
          <cell r="BJ114">
            <v>8783</v>
          </cell>
          <cell r="BK114">
            <v>8120</v>
          </cell>
          <cell r="BL114">
            <v>9030</v>
          </cell>
          <cell r="BM114">
            <v>6995</v>
          </cell>
          <cell r="BN114">
            <v>2488</v>
          </cell>
          <cell r="BO114">
            <v>45</v>
          </cell>
          <cell r="BP114">
            <v>158</v>
          </cell>
          <cell r="BQ114">
            <v>168</v>
          </cell>
          <cell r="BR114">
            <v>2249</v>
          </cell>
          <cell r="BS114">
            <v>143</v>
          </cell>
          <cell r="BT114">
            <v>418</v>
          </cell>
          <cell r="BU114">
            <v>217</v>
          </cell>
          <cell r="BV114">
            <v>5454</v>
          </cell>
          <cell r="BW114">
            <v>8058</v>
          </cell>
          <cell r="BX114">
            <v>12551</v>
          </cell>
          <cell r="BY114">
            <v>7025</v>
          </cell>
          <cell r="BZ114">
            <v>4818</v>
          </cell>
          <cell r="CA114">
            <v>138</v>
          </cell>
          <cell r="CB114">
            <v>152</v>
          </cell>
          <cell r="CC114">
            <v>143</v>
          </cell>
          <cell r="CD114">
            <v>138</v>
          </cell>
          <cell r="CE114">
            <v>151</v>
          </cell>
          <cell r="CF114">
            <v>-277</v>
          </cell>
          <cell r="CG114">
            <v>4218</v>
          </cell>
          <cell r="CH114">
            <v>8043</v>
          </cell>
          <cell r="CI114">
            <v>7901</v>
          </cell>
          <cell r="CJ114">
            <v>7071</v>
          </cell>
          <cell r="CK114">
            <v>6768</v>
          </cell>
          <cell r="CL114">
            <v>3425</v>
          </cell>
          <cell r="CM114">
            <v>0</v>
          </cell>
          <cell r="CN114">
            <v>1836</v>
          </cell>
          <cell r="CO114">
            <v>131</v>
          </cell>
          <cell r="CP114">
            <v>71</v>
          </cell>
          <cell r="CQ114">
            <v>828</v>
          </cell>
          <cell r="CR114">
            <v>1458</v>
          </cell>
          <cell r="CS114">
            <v>3729</v>
          </cell>
          <cell r="CT114">
            <v>8271</v>
          </cell>
          <cell r="CU114">
            <v>10711</v>
          </cell>
          <cell r="CV114">
            <v>10080</v>
          </cell>
          <cell r="CW114">
            <v>7084</v>
          </cell>
          <cell r="CX114">
            <v>3740</v>
          </cell>
          <cell r="CY114">
            <v>3740</v>
          </cell>
          <cell r="CZ114">
            <v>805</v>
          </cell>
        </row>
        <row r="115">
          <cell r="J115">
            <v>935</v>
          </cell>
          <cell r="K115">
            <v>1886</v>
          </cell>
          <cell r="L115">
            <v>2049</v>
          </cell>
          <cell r="M115">
            <v>2397</v>
          </cell>
          <cell r="N115">
            <v>1880</v>
          </cell>
          <cell r="O115">
            <v>1906</v>
          </cell>
          <cell r="P115">
            <v>1945</v>
          </cell>
          <cell r="Q115">
            <v>1711</v>
          </cell>
          <cell r="R115">
            <v>1445</v>
          </cell>
          <cell r="S115">
            <v>1434</v>
          </cell>
          <cell r="T115">
            <v>1582</v>
          </cell>
          <cell r="U115">
            <v>1785</v>
          </cell>
          <cell r="V115">
            <v>1353</v>
          </cell>
          <cell r="W115">
            <v>1353</v>
          </cell>
          <cell r="X115">
            <v>1353</v>
          </cell>
          <cell r="Y115">
            <v>-1353</v>
          </cell>
          <cell r="Z115">
            <v>1091</v>
          </cell>
          <cell r="AA115">
            <v>799</v>
          </cell>
          <cell r="AB115">
            <v>537</v>
          </cell>
          <cell r="AC115">
            <v>844</v>
          </cell>
          <cell r="AD115">
            <v>824</v>
          </cell>
          <cell r="AE115">
            <v>663</v>
          </cell>
          <cell r="AF115">
            <v>599</v>
          </cell>
          <cell r="AG115">
            <v>670</v>
          </cell>
          <cell r="AH115">
            <v>774</v>
          </cell>
          <cell r="AI115">
            <v>826</v>
          </cell>
          <cell r="AJ115">
            <v>1510</v>
          </cell>
          <cell r="AK115">
            <v>1615</v>
          </cell>
          <cell r="AL115">
            <v>-302</v>
          </cell>
          <cell r="AM115">
            <v>599</v>
          </cell>
          <cell r="AN115">
            <v>661</v>
          </cell>
          <cell r="AO115">
            <v>556</v>
          </cell>
          <cell r="AP115">
            <v>515</v>
          </cell>
          <cell r="AQ115">
            <v>360</v>
          </cell>
          <cell r="AR115">
            <v>630</v>
          </cell>
          <cell r="AS115">
            <v>359</v>
          </cell>
          <cell r="AT115">
            <v>554</v>
          </cell>
          <cell r="AU115">
            <v>472</v>
          </cell>
          <cell r="AV115">
            <v>812</v>
          </cell>
          <cell r="AW115">
            <v>731</v>
          </cell>
          <cell r="AX115">
            <v>288</v>
          </cell>
          <cell r="AY115">
            <v>360</v>
          </cell>
          <cell r="AZ115">
            <v>494</v>
          </cell>
          <cell r="BA115">
            <v>381</v>
          </cell>
          <cell r="BB115">
            <v>217</v>
          </cell>
          <cell r="BC115">
            <v>165</v>
          </cell>
          <cell r="BD115">
            <v>247</v>
          </cell>
          <cell r="BE115">
            <v>144</v>
          </cell>
          <cell r="BF115">
            <v>584</v>
          </cell>
          <cell r="BG115">
            <v>472</v>
          </cell>
          <cell r="BH115">
            <v>472</v>
          </cell>
          <cell r="BI115">
            <v>17520</v>
          </cell>
          <cell r="BJ115">
            <v>17048</v>
          </cell>
          <cell r="BK115">
            <v>42</v>
          </cell>
          <cell r="BL115">
            <v>0</v>
          </cell>
          <cell r="BM115">
            <v>196</v>
          </cell>
          <cell r="BN115">
            <v>41</v>
          </cell>
          <cell r="BO115">
            <v>93</v>
          </cell>
          <cell r="BP115">
            <v>103</v>
          </cell>
          <cell r="BQ115">
            <v>144</v>
          </cell>
          <cell r="BR115">
            <v>185</v>
          </cell>
          <cell r="BS115">
            <v>226</v>
          </cell>
          <cell r="BT115">
            <v>155</v>
          </cell>
          <cell r="BU115">
            <v>310</v>
          </cell>
          <cell r="BV115">
            <v>196</v>
          </cell>
          <cell r="BW115">
            <v>227</v>
          </cell>
          <cell r="BX115">
            <v>31</v>
          </cell>
          <cell r="BY115">
            <v>93</v>
          </cell>
          <cell r="BZ115">
            <v>216</v>
          </cell>
          <cell r="CA115">
            <v>165</v>
          </cell>
          <cell r="CB115">
            <v>175</v>
          </cell>
          <cell r="CC115">
            <v>144</v>
          </cell>
          <cell r="CD115">
            <v>72</v>
          </cell>
          <cell r="CE115">
            <v>381</v>
          </cell>
          <cell r="CF115">
            <v>92</v>
          </cell>
          <cell r="CG115">
            <v>175</v>
          </cell>
          <cell r="CH115">
            <v>62</v>
          </cell>
          <cell r="CI115">
            <v>21</v>
          </cell>
          <cell r="CJ115">
            <v>452</v>
          </cell>
          <cell r="CK115">
            <v>410</v>
          </cell>
          <cell r="CL115">
            <v>62</v>
          </cell>
          <cell r="CM115">
            <v>164</v>
          </cell>
          <cell r="CN115">
            <v>266</v>
          </cell>
          <cell r="CO115">
            <v>236</v>
          </cell>
          <cell r="CP115">
            <v>227</v>
          </cell>
          <cell r="CQ115">
            <v>207</v>
          </cell>
          <cell r="CR115">
            <v>196</v>
          </cell>
          <cell r="CS115">
            <v>52</v>
          </cell>
          <cell r="CT115">
            <v>72</v>
          </cell>
          <cell r="CU115">
            <v>176</v>
          </cell>
          <cell r="CV115">
            <v>185</v>
          </cell>
          <cell r="CW115">
            <v>134</v>
          </cell>
          <cell r="CX115">
            <v>298</v>
          </cell>
          <cell r="CY115">
            <v>298</v>
          </cell>
          <cell r="CZ115">
            <v>309</v>
          </cell>
        </row>
        <row r="116">
          <cell r="J116">
            <v>6203</v>
          </cell>
          <cell r="K116">
            <v>11259</v>
          </cell>
          <cell r="L116">
            <v>10433</v>
          </cell>
          <cell r="M116">
            <v>8131</v>
          </cell>
          <cell r="N116">
            <v>2662</v>
          </cell>
          <cell r="O116">
            <v>2544</v>
          </cell>
          <cell r="P116">
            <v>226</v>
          </cell>
          <cell r="Q116">
            <v>58</v>
          </cell>
          <cell r="R116">
            <v>125</v>
          </cell>
          <cell r="S116">
            <v>114</v>
          </cell>
          <cell r="T116">
            <v>2818</v>
          </cell>
          <cell r="U116">
            <v>9618</v>
          </cell>
          <cell r="V116">
            <v>11430</v>
          </cell>
          <cell r="W116">
            <v>11430</v>
          </cell>
          <cell r="X116">
            <v>11430</v>
          </cell>
          <cell r="Y116">
            <v>-11430</v>
          </cell>
          <cell r="Z116">
            <v>8302</v>
          </cell>
          <cell r="AA116">
            <v>5669</v>
          </cell>
          <cell r="AB116">
            <v>2541</v>
          </cell>
          <cell r="AC116">
            <v>1144</v>
          </cell>
          <cell r="AD116">
            <v>62</v>
          </cell>
          <cell r="AE116">
            <v>0</v>
          </cell>
          <cell r="AF116">
            <v>0</v>
          </cell>
          <cell r="AG116">
            <v>67</v>
          </cell>
          <cell r="AH116">
            <v>3117</v>
          </cell>
          <cell r="AI116">
            <v>7827</v>
          </cell>
          <cell r="AJ116">
            <v>9862</v>
          </cell>
          <cell r="AK116">
            <v>15345</v>
          </cell>
          <cell r="AL116">
            <v>11430</v>
          </cell>
          <cell r="AM116">
            <v>7546</v>
          </cell>
          <cell r="AN116">
            <v>6298</v>
          </cell>
          <cell r="AO116">
            <v>219</v>
          </cell>
          <cell r="AP116">
            <v>116</v>
          </cell>
          <cell r="AQ116">
            <v>102</v>
          </cell>
          <cell r="AR116">
            <v>89</v>
          </cell>
          <cell r="AS116">
            <v>67</v>
          </cell>
          <cell r="AT116">
            <v>1801</v>
          </cell>
          <cell r="AU116">
            <v>5849</v>
          </cell>
          <cell r="AV116">
            <v>9624</v>
          </cell>
          <cell r="AW116">
            <v>11267</v>
          </cell>
          <cell r="AX116">
            <v>9207</v>
          </cell>
          <cell r="AY116">
            <v>11666</v>
          </cell>
          <cell r="AZ116">
            <v>3442</v>
          </cell>
          <cell r="BA116">
            <v>3633</v>
          </cell>
          <cell r="BB116">
            <v>562</v>
          </cell>
          <cell r="BC116">
            <v>97</v>
          </cell>
          <cell r="BD116">
            <v>85</v>
          </cell>
          <cell r="BE116">
            <v>94</v>
          </cell>
          <cell r="BF116">
            <v>2452</v>
          </cell>
          <cell r="BG116">
            <v>6715</v>
          </cell>
          <cell r="BH116">
            <v>6715</v>
          </cell>
          <cell r="BI116">
            <v>-664</v>
          </cell>
          <cell r="BJ116">
            <v>-7379</v>
          </cell>
          <cell r="BK116">
            <v>306</v>
          </cell>
          <cell r="BL116">
            <v>9667</v>
          </cell>
          <cell r="BM116">
            <v>8005</v>
          </cell>
          <cell r="BN116">
            <v>2538</v>
          </cell>
          <cell r="BO116">
            <v>1437</v>
          </cell>
          <cell r="BP116">
            <v>103</v>
          </cell>
          <cell r="BQ116">
            <v>81</v>
          </cell>
          <cell r="BR116">
            <v>73</v>
          </cell>
          <cell r="BS116">
            <v>92</v>
          </cell>
          <cell r="BT116">
            <v>915</v>
          </cell>
          <cell r="BU116">
            <v>4391</v>
          </cell>
          <cell r="BV116">
            <v>8975</v>
          </cell>
          <cell r="BW116">
            <v>7883</v>
          </cell>
          <cell r="BX116">
            <v>10980</v>
          </cell>
          <cell r="BY116">
            <v>7713</v>
          </cell>
          <cell r="BZ116">
            <v>5116</v>
          </cell>
          <cell r="CA116">
            <v>1433</v>
          </cell>
          <cell r="CB116">
            <v>-1193</v>
          </cell>
          <cell r="CC116">
            <v>35</v>
          </cell>
          <cell r="CD116">
            <v>32</v>
          </cell>
          <cell r="CE116">
            <v>40</v>
          </cell>
          <cell r="CF116">
            <v>82</v>
          </cell>
          <cell r="CG116">
            <v>7906</v>
          </cell>
          <cell r="CH116">
            <v>8506</v>
          </cell>
          <cell r="CI116">
            <v>5629</v>
          </cell>
          <cell r="CJ116">
            <v>4462</v>
          </cell>
          <cell r="CK116">
            <v>3223</v>
          </cell>
          <cell r="CL116">
            <v>1800</v>
          </cell>
          <cell r="CM116">
            <v>675</v>
          </cell>
          <cell r="CN116">
            <v>179</v>
          </cell>
          <cell r="CO116">
            <v>19</v>
          </cell>
          <cell r="CP116">
            <v>19</v>
          </cell>
          <cell r="CQ116">
            <v>23</v>
          </cell>
          <cell r="CR116">
            <v>468</v>
          </cell>
          <cell r="CS116">
            <v>2575</v>
          </cell>
          <cell r="CT116">
            <v>4947</v>
          </cell>
          <cell r="CU116">
            <v>5371</v>
          </cell>
          <cell r="CV116">
            <v>4127</v>
          </cell>
          <cell r="CW116">
            <v>2958</v>
          </cell>
          <cell r="CX116">
            <v>1906</v>
          </cell>
          <cell r="CY116">
            <v>1906</v>
          </cell>
          <cell r="CZ116">
            <v>0</v>
          </cell>
        </row>
        <row r="117">
          <cell r="J117">
            <v>934</v>
          </cell>
          <cell r="K117">
            <v>1758</v>
          </cell>
          <cell r="L117">
            <v>1407</v>
          </cell>
          <cell r="M117">
            <v>1285</v>
          </cell>
          <cell r="N117">
            <v>523</v>
          </cell>
          <cell r="O117">
            <v>379</v>
          </cell>
          <cell r="P117">
            <v>70</v>
          </cell>
          <cell r="Q117">
            <v>0</v>
          </cell>
          <cell r="R117">
            <v>0</v>
          </cell>
          <cell r="S117">
            <v>5</v>
          </cell>
          <cell r="T117">
            <v>223</v>
          </cell>
          <cell r="U117">
            <v>1123</v>
          </cell>
          <cell r="V117">
            <v>1875</v>
          </cell>
          <cell r="W117">
            <v>1875</v>
          </cell>
          <cell r="X117">
            <v>1875</v>
          </cell>
          <cell r="Y117">
            <v>-1875</v>
          </cell>
          <cell r="Z117">
            <v>1352</v>
          </cell>
          <cell r="AA117">
            <v>1130</v>
          </cell>
          <cell r="AB117">
            <v>607</v>
          </cell>
          <cell r="AC117">
            <v>214</v>
          </cell>
          <cell r="AD117">
            <v>41</v>
          </cell>
          <cell r="AE117">
            <v>0</v>
          </cell>
          <cell r="AF117">
            <v>1</v>
          </cell>
          <cell r="AG117">
            <v>21</v>
          </cell>
          <cell r="AH117">
            <v>398</v>
          </cell>
          <cell r="AI117">
            <v>1037</v>
          </cell>
          <cell r="AJ117">
            <v>1508</v>
          </cell>
          <cell r="AK117">
            <v>2117</v>
          </cell>
          <cell r="AL117">
            <v>1822</v>
          </cell>
          <cell r="AM117">
            <v>1533</v>
          </cell>
          <cell r="AN117">
            <v>716</v>
          </cell>
          <cell r="AO117">
            <v>203</v>
          </cell>
          <cell r="AP117">
            <v>12</v>
          </cell>
          <cell r="AQ117">
            <v>1</v>
          </cell>
          <cell r="AR117">
            <v>0</v>
          </cell>
          <cell r="AS117">
            <v>16</v>
          </cell>
          <cell r="AT117">
            <v>330</v>
          </cell>
          <cell r="AU117">
            <v>947</v>
          </cell>
          <cell r="AV117">
            <v>1521</v>
          </cell>
          <cell r="AW117">
            <v>1953</v>
          </cell>
          <cell r="AX117">
            <v>1710</v>
          </cell>
          <cell r="AY117">
            <v>1720</v>
          </cell>
          <cell r="AZ117">
            <v>640</v>
          </cell>
          <cell r="BA117">
            <v>310</v>
          </cell>
          <cell r="BB117">
            <v>48</v>
          </cell>
          <cell r="BC117">
            <v>0</v>
          </cell>
          <cell r="BD117">
            <v>0</v>
          </cell>
          <cell r="BE117">
            <v>0</v>
          </cell>
          <cell r="BF117">
            <v>314</v>
          </cell>
          <cell r="BG117">
            <v>704</v>
          </cell>
          <cell r="BH117">
            <v>704</v>
          </cell>
          <cell r="BI117">
            <v>1744</v>
          </cell>
          <cell r="BJ117">
            <v>1040</v>
          </cell>
          <cell r="BK117">
            <v>1988</v>
          </cell>
          <cell r="BL117">
            <v>1731</v>
          </cell>
          <cell r="BM117">
            <v>1312</v>
          </cell>
          <cell r="BN117">
            <v>438</v>
          </cell>
          <cell r="BO117">
            <v>344</v>
          </cell>
          <cell r="BP117">
            <v>44</v>
          </cell>
          <cell r="BQ117">
            <v>1</v>
          </cell>
          <cell r="BR117">
            <v>0</v>
          </cell>
          <cell r="BS117">
            <v>39</v>
          </cell>
          <cell r="BT117">
            <v>340</v>
          </cell>
          <cell r="BU117">
            <v>803</v>
          </cell>
          <cell r="BV117">
            <v>1503</v>
          </cell>
          <cell r="BW117">
            <v>1279</v>
          </cell>
          <cell r="BX117">
            <v>1859</v>
          </cell>
          <cell r="BY117">
            <v>1304</v>
          </cell>
          <cell r="BZ117">
            <v>946</v>
          </cell>
          <cell r="CA117">
            <v>118</v>
          </cell>
          <cell r="CB117">
            <v>0</v>
          </cell>
          <cell r="CC117">
            <v>0</v>
          </cell>
          <cell r="CD117">
            <v>0</v>
          </cell>
          <cell r="CE117">
            <v>0</v>
          </cell>
          <cell r="CF117">
            <v>314</v>
          </cell>
          <cell r="CG117">
            <v>1052</v>
          </cell>
          <cell r="CH117">
            <v>1610</v>
          </cell>
          <cell r="CI117">
            <v>1811</v>
          </cell>
          <cell r="CJ117">
            <v>1937</v>
          </cell>
          <cell r="CK117">
            <v>1580</v>
          </cell>
          <cell r="CL117">
            <v>725</v>
          </cell>
          <cell r="CM117">
            <v>768</v>
          </cell>
          <cell r="CN117">
            <v>41</v>
          </cell>
          <cell r="CO117">
            <v>0</v>
          </cell>
          <cell r="CP117">
            <v>0</v>
          </cell>
          <cell r="CQ117">
            <v>0</v>
          </cell>
          <cell r="CR117">
            <v>128</v>
          </cell>
          <cell r="CS117">
            <v>1528</v>
          </cell>
          <cell r="CT117">
            <v>1712</v>
          </cell>
          <cell r="CU117">
            <v>2127</v>
          </cell>
          <cell r="CV117">
            <v>1878</v>
          </cell>
          <cell r="CW117">
            <v>1625</v>
          </cell>
          <cell r="CX117">
            <v>1388</v>
          </cell>
          <cell r="CY117">
            <v>1388</v>
          </cell>
          <cell r="CZ117">
            <v>164</v>
          </cell>
        </row>
        <row r="118">
          <cell r="J118">
            <v>7137</v>
          </cell>
          <cell r="K118">
            <v>13017</v>
          </cell>
          <cell r="L118">
            <v>11840</v>
          </cell>
          <cell r="M118">
            <v>9416</v>
          </cell>
          <cell r="N118">
            <v>3185</v>
          </cell>
          <cell r="O118">
            <v>2923</v>
          </cell>
          <cell r="P118">
            <v>296</v>
          </cell>
          <cell r="Q118">
            <v>58</v>
          </cell>
          <cell r="R118">
            <v>125</v>
          </cell>
          <cell r="S118">
            <v>119</v>
          </cell>
          <cell r="T118">
            <v>3041</v>
          </cell>
          <cell r="U118">
            <v>10741</v>
          </cell>
          <cell r="V118">
            <v>13305</v>
          </cell>
          <cell r="W118">
            <v>13305</v>
          </cell>
          <cell r="X118">
            <v>13305</v>
          </cell>
          <cell r="Y118">
            <v>-13305</v>
          </cell>
          <cell r="Z118">
            <v>9654</v>
          </cell>
          <cell r="AA118">
            <v>6799</v>
          </cell>
          <cell r="AB118">
            <v>3148</v>
          </cell>
          <cell r="AC118">
            <v>1358</v>
          </cell>
          <cell r="AD118">
            <v>103</v>
          </cell>
          <cell r="AE118">
            <v>0</v>
          </cell>
          <cell r="AF118">
            <v>1</v>
          </cell>
          <cell r="AG118">
            <v>88</v>
          </cell>
          <cell r="AH118">
            <v>3515</v>
          </cell>
          <cell r="AI118">
            <v>8864</v>
          </cell>
          <cell r="AJ118">
            <v>11370</v>
          </cell>
          <cell r="AK118">
            <v>17462</v>
          </cell>
          <cell r="AL118">
            <v>13252</v>
          </cell>
          <cell r="AM118">
            <v>9079</v>
          </cell>
          <cell r="AN118">
            <v>7014</v>
          </cell>
          <cell r="AO118">
            <v>422</v>
          </cell>
          <cell r="AP118">
            <v>128</v>
          </cell>
          <cell r="AQ118">
            <v>103</v>
          </cell>
          <cell r="AR118">
            <v>89</v>
          </cell>
          <cell r="AS118">
            <v>83</v>
          </cell>
          <cell r="AT118">
            <v>2131</v>
          </cell>
          <cell r="AU118">
            <v>6796</v>
          </cell>
          <cell r="AV118">
            <v>11145</v>
          </cell>
          <cell r="AW118">
            <v>13220</v>
          </cell>
          <cell r="AX118">
            <v>10917</v>
          </cell>
          <cell r="AY118">
            <v>13386</v>
          </cell>
          <cell r="AZ118">
            <v>4082</v>
          </cell>
          <cell r="BA118">
            <v>3943</v>
          </cell>
          <cell r="BB118">
            <v>610</v>
          </cell>
          <cell r="BC118">
            <v>97</v>
          </cell>
          <cell r="BD118">
            <v>85</v>
          </cell>
          <cell r="BE118">
            <v>94</v>
          </cell>
          <cell r="BF118">
            <v>2766</v>
          </cell>
          <cell r="BG118">
            <v>7419</v>
          </cell>
          <cell r="BH118">
            <v>7419</v>
          </cell>
          <cell r="BI118">
            <v>1080</v>
          </cell>
          <cell r="BJ118">
            <v>-6339</v>
          </cell>
          <cell r="BK118">
            <v>2294</v>
          </cell>
          <cell r="BL118">
            <v>11398</v>
          </cell>
          <cell r="BM118">
            <v>9317</v>
          </cell>
          <cell r="BN118">
            <v>2976</v>
          </cell>
          <cell r="BO118">
            <v>1781</v>
          </cell>
          <cell r="BP118">
            <v>147</v>
          </cell>
          <cell r="BQ118">
            <v>82</v>
          </cell>
          <cell r="BR118">
            <v>73</v>
          </cell>
          <cell r="BS118">
            <v>131</v>
          </cell>
          <cell r="BT118">
            <v>1255</v>
          </cell>
          <cell r="BU118">
            <v>5194</v>
          </cell>
          <cell r="BV118">
            <v>10478</v>
          </cell>
          <cell r="BW118">
            <v>9162</v>
          </cell>
          <cell r="BX118">
            <v>12839</v>
          </cell>
          <cell r="BY118">
            <v>9017</v>
          </cell>
          <cell r="BZ118">
            <v>6062</v>
          </cell>
          <cell r="CA118">
            <v>1551</v>
          </cell>
          <cell r="CB118">
            <v>-1193</v>
          </cell>
          <cell r="CC118">
            <v>35</v>
          </cell>
          <cell r="CD118">
            <v>32</v>
          </cell>
          <cell r="CE118">
            <v>40</v>
          </cell>
          <cell r="CF118">
            <v>396</v>
          </cell>
          <cell r="CG118">
            <v>8958</v>
          </cell>
          <cell r="CH118">
            <v>10116</v>
          </cell>
          <cell r="CI118">
            <v>7440</v>
          </cell>
          <cell r="CJ118">
            <v>6399</v>
          </cell>
          <cell r="CK118">
            <v>4803</v>
          </cell>
          <cell r="CL118">
            <v>2525</v>
          </cell>
          <cell r="CM118">
            <v>1443</v>
          </cell>
          <cell r="CN118">
            <v>220</v>
          </cell>
          <cell r="CO118">
            <v>19</v>
          </cell>
          <cell r="CP118">
            <v>19</v>
          </cell>
          <cell r="CQ118">
            <v>23</v>
          </cell>
          <cell r="CR118">
            <v>596</v>
          </cell>
          <cell r="CS118">
            <v>4103</v>
          </cell>
          <cell r="CT118">
            <v>6659</v>
          </cell>
          <cell r="CU118">
            <v>7498</v>
          </cell>
          <cell r="CV118">
            <v>6005</v>
          </cell>
          <cell r="CW118">
            <v>4583</v>
          </cell>
          <cell r="CX118">
            <v>3294</v>
          </cell>
          <cell r="CY118">
            <v>3294</v>
          </cell>
          <cell r="CZ118">
            <v>164</v>
          </cell>
        </row>
        <row r="119">
          <cell r="J119">
            <v>923</v>
          </cell>
          <cell r="K119">
            <v>1807</v>
          </cell>
          <cell r="L119">
            <v>1425</v>
          </cell>
          <cell r="M119">
            <v>1149</v>
          </cell>
          <cell r="N119">
            <v>336</v>
          </cell>
          <cell r="O119">
            <v>53</v>
          </cell>
          <cell r="P119">
            <v>185</v>
          </cell>
          <cell r="Q119">
            <v>32</v>
          </cell>
          <cell r="R119">
            <v>34</v>
          </cell>
          <cell r="S119">
            <v>32</v>
          </cell>
          <cell r="T119">
            <v>203</v>
          </cell>
          <cell r="U119">
            <v>7792</v>
          </cell>
          <cell r="V119">
            <v>-5152</v>
          </cell>
          <cell r="W119">
            <v>1758</v>
          </cell>
          <cell r="X119">
            <v>1758</v>
          </cell>
          <cell r="Y119">
            <v>-1758</v>
          </cell>
          <cell r="Z119">
            <v>1064</v>
          </cell>
          <cell r="AA119">
            <v>807</v>
          </cell>
          <cell r="AB119">
            <v>113</v>
          </cell>
          <cell r="AC119">
            <v>191</v>
          </cell>
          <cell r="AD119">
            <v>97</v>
          </cell>
          <cell r="AE119">
            <v>32</v>
          </cell>
          <cell r="AF119">
            <v>33</v>
          </cell>
          <cell r="AG119">
            <v>34</v>
          </cell>
          <cell r="AH119">
            <v>356</v>
          </cell>
          <cell r="AI119">
            <v>748</v>
          </cell>
          <cell r="AJ119">
            <v>1360</v>
          </cell>
          <cell r="AK119">
            <v>1896</v>
          </cell>
          <cell r="AL119">
            <v>1701</v>
          </cell>
          <cell r="AM119">
            <v>1044</v>
          </cell>
          <cell r="AN119">
            <v>759</v>
          </cell>
          <cell r="AO119">
            <v>170</v>
          </cell>
          <cell r="AP119">
            <v>97</v>
          </cell>
          <cell r="AQ119">
            <v>-133</v>
          </cell>
          <cell r="AR119">
            <v>31</v>
          </cell>
          <cell r="AS119">
            <v>31</v>
          </cell>
          <cell r="AT119">
            <v>388</v>
          </cell>
          <cell r="AU119">
            <v>748</v>
          </cell>
          <cell r="AV119">
            <v>2141</v>
          </cell>
          <cell r="AW119">
            <v>1896</v>
          </cell>
          <cell r="AX119">
            <v>4130</v>
          </cell>
          <cell r="AY119">
            <v>3962</v>
          </cell>
          <cell r="AZ119">
            <v>1181</v>
          </cell>
          <cell r="BA119">
            <v>49</v>
          </cell>
          <cell r="BB119">
            <v>661</v>
          </cell>
          <cell r="BC119">
            <v>66</v>
          </cell>
          <cell r="BD119">
            <v>31</v>
          </cell>
          <cell r="BE119">
            <v>96</v>
          </cell>
          <cell r="BF119">
            <v>208</v>
          </cell>
          <cell r="BG119">
            <v>1378</v>
          </cell>
          <cell r="BH119">
            <v>1378</v>
          </cell>
          <cell r="BI119">
            <v>3843</v>
          </cell>
          <cell r="BJ119">
            <v>2465</v>
          </cell>
          <cell r="BK119">
            <v>3474</v>
          </cell>
          <cell r="BL119">
            <v>3071</v>
          </cell>
          <cell r="BM119">
            <v>2350</v>
          </cell>
          <cell r="BN119">
            <v>1006</v>
          </cell>
          <cell r="BO119">
            <v>202</v>
          </cell>
          <cell r="BP119">
            <v>125</v>
          </cell>
          <cell r="BQ119">
            <v>53</v>
          </cell>
          <cell r="BR119">
            <v>46</v>
          </cell>
          <cell r="BS119">
            <v>64</v>
          </cell>
          <cell r="BT119">
            <v>230</v>
          </cell>
          <cell r="BU119">
            <v>1102</v>
          </cell>
          <cell r="BV119">
            <v>2184</v>
          </cell>
          <cell r="BW119">
            <v>2349</v>
          </cell>
          <cell r="BX119">
            <v>3131</v>
          </cell>
          <cell r="BY119">
            <v>2093</v>
          </cell>
          <cell r="BZ119">
            <v>1673</v>
          </cell>
          <cell r="CA119">
            <v>207</v>
          </cell>
          <cell r="CB119">
            <v>459</v>
          </cell>
          <cell r="CC119">
            <v>70</v>
          </cell>
          <cell r="CD119">
            <v>121</v>
          </cell>
          <cell r="CE119">
            <v>204</v>
          </cell>
          <cell r="CF119">
            <v>273</v>
          </cell>
          <cell r="CG119">
            <v>1940</v>
          </cell>
          <cell r="CH119">
            <v>2771</v>
          </cell>
          <cell r="CI119">
            <v>1659</v>
          </cell>
          <cell r="CJ119">
            <v>2593</v>
          </cell>
          <cell r="CK119">
            <v>2293</v>
          </cell>
          <cell r="CL119">
            <v>1001</v>
          </cell>
          <cell r="CM119">
            <v>642</v>
          </cell>
          <cell r="CN119">
            <v>139</v>
          </cell>
          <cell r="CO119">
            <v>79</v>
          </cell>
          <cell r="CP119">
            <v>66</v>
          </cell>
          <cell r="CQ119">
            <v>171</v>
          </cell>
          <cell r="CR119">
            <v>616</v>
          </cell>
          <cell r="CS119">
            <v>1298</v>
          </cell>
          <cell r="CT119">
            <v>1961</v>
          </cell>
          <cell r="CU119">
            <v>2793</v>
          </cell>
          <cell r="CV119">
            <v>2944</v>
          </cell>
          <cell r="CW119">
            <v>1944</v>
          </cell>
          <cell r="CX119">
            <v>1688</v>
          </cell>
          <cell r="CY119">
            <v>1688</v>
          </cell>
          <cell r="CZ119">
            <v>467</v>
          </cell>
        </row>
        <row r="120">
          <cell r="J120">
            <v>10558</v>
          </cell>
          <cell r="K120">
            <v>5796</v>
          </cell>
          <cell r="L120">
            <v>9429</v>
          </cell>
          <cell r="M120">
            <v>9018</v>
          </cell>
          <cell r="N120">
            <v>7004</v>
          </cell>
          <cell r="O120">
            <v>5625</v>
          </cell>
          <cell r="P120">
            <v>9426</v>
          </cell>
          <cell r="Q120">
            <v>10256</v>
          </cell>
          <cell r="R120">
            <v>9360</v>
          </cell>
          <cell r="S120">
            <v>6698</v>
          </cell>
          <cell r="T120">
            <v>10857</v>
          </cell>
          <cell r="U120">
            <v>10857</v>
          </cell>
          <cell r="V120">
            <v>7792</v>
          </cell>
          <cell r="W120">
            <v>7792</v>
          </cell>
          <cell r="X120">
            <v>7792</v>
          </cell>
          <cell r="Y120">
            <v>-7792</v>
          </cell>
          <cell r="Z120">
            <v>8416</v>
          </cell>
          <cell r="AA120">
            <v>6000</v>
          </cell>
          <cell r="AB120">
            <v>6624</v>
          </cell>
          <cell r="AC120">
            <v>4929</v>
          </cell>
          <cell r="AD120">
            <v>4193</v>
          </cell>
          <cell r="AE120">
            <v>10246</v>
          </cell>
          <cell r="AF120">
            <v>1405</v>
          </cell>
          <cell r="AG120">
            <v>6310</v>
          </cell>
          <cell r="AH120">
            <v>10836</v>
          </cell>
          <cell r="AI120">
            <v>2735</v>
          </cell>
          <cell r="AJ120">
            <v>10599</v>
          </cell>
          <cell r="AK120">
            <v>12513</v>
          </cell>
          <cell r="AL120">
            <v>12210</v>
          </cell>
          <cell r="AM120">
            <v>9082</v>
          </cell>
          <cell r="AN120">
            <v>7404</v>
          </cell>
          <cell r="AO120">
            <v>13795</v>
          </cell>
          <cell r="AP120">
            <v>5793</v>
          </cell>
          <cell r="AQ120">
            <v>9374</v>
          </cell>
          <cell r="AR120">
            <v>8751</v>
          </cell>
          <cell r="AS120">
            <v>8752</v>
          </cell>
          <cell r="AT120">
            <v>9111</v>
          </cell>
          <cell r="AU120">
            <v>8822</v>
          </cell>
          <cell r="AV120">
            <v>12295</v>
          </cell>
          <cell r="AW120">
            <v>12432</v>
          </cell>
          <cell r="AX120">
            <v>13225</v>
          </cell>
          <cell r="AY120">
            <v>11576</v>
          </cell>
          <cell r="AZ120">
            <v>5614</v>
          </cell>
          <cell r="BA120">
            <v>11784</v>
          </cell>
          <cell r="BB120">
            <v>10248</v>
          </cell>
          <cell r="BC120">
            <v>11074</v>
          </cell>
          <cell r="BD120">
            <v>9434</v>
          </cell>
          <cell r="BE120">
            <v>7797</v>
          </cell>
          <cell r="BF120">
            <v>11704</v>
          </cell>
          <cell r="BG120">
            <v>5792</v>
          </cell>
          <cell r="BH120">
            <v>5792</v>
          </cell>
          <cell r="BI120">
            <v>11096</v>
          </cell>
          <cell r="BJ120">
            <v>5304</v>
          </cell>
          <cell r="BK120">
            <v>9736</v>
          </cell>
          <cell r="BL120">
            <v>10433</v>
          </cell>
          <cell r="BM120">
            <v>7946</v>
          </cell>
          <cell r="BN120">
            <v>3667</v>
          </cell>
          <cell r="BO120">
            <v>1396</v>
          </cell>
          <cell r="BP120">
            <v>4803</v>
          </cell>
          <cell r="BQ120">
            <v>9618</v>
          </cell>
          <cell r="BR120">
            <v>7790</v>
          </cell>
          <cell r="BS120">
            <v>3502</v>
          </cell>
          <cell r="BT120">
            <v>2343</v>
          </cell>
          <cell r="BU120">
            <v>3385</v>
          </cell>
          <cell r="BV120">
            <v>6442</v>
          </cell>
          <cell r="BW120">
            <v>7389</v>
          </cell>
          <cell r="BX120">
            <v>12927</v>
          </cell>
          <cell r="BY120">
            <v>8269</v>
          </cell>
          <cell r="BZ120">
            <v>4528</v>
          </cell>
          <cell r="CA120">
            <v>7104</v>
          </cell>
          <cell r="CB120">
            <v>6922</v>
          </cell>
          <cell r="CC120">
            <v>6217</v>
          </cell>
          <cell r="CD120">
            <v>6330</v>
          </cell>
          <cell r="CE120">
            <v>9292</v>
          </cell>
          <cell r="CF120">
            <v>8294</v>
          </cell>
          <cell r="CG120">
            <v>9612</v>
          </cell>
          <cell r="CH120">
            <v>9293</v>
          </cell>
          <cell r="CI120">
            <v>8822</v>
          </cell>
          <cell r="CJ120">
            <v>9613</v>
          </cell>
          <cell r="CK120">
            <v>6977</v>
          </cell>
          <cell r="CL120">
            <v>4330</v>
          </cell>
          <cell r="CM120">
            <v>7449</v>
          </cell>
          <cell r="CN120">
            <v>8677</v>
          </cell>
          <cell r="CO120">
            <v>79</v>
          </cell>
          <cell r="CP120">
            <v>17948</v>
          </cell>
          <cell r="CQ120">
            <v>7497</v>
          </cell>
          <cell r="CR120">
            <v>2926</v>
          </cell>
          <cell r="CS120">
            <v>4818</v>
          </cell>
          <cell r="CT120">
            <v>8766</v>
          </cell>
          <cell r="CU120">
            <v>10433</v>
          </cell>
          <cell r="CV120">
            <v>8304</v>
          </cell>
          <cell r="CW120">
            <v>6304</v>
          </cell>
          <cell r="CX120">
            <v>3746</v>
          </cell>
          <cell r="CY120">
            <v>3746</v>
          </cell>
          <cell r="CZ120">
            <v>4089</v>
          </cell>
        </row>
        <row r="121">
          <cell r="J121">
            <v>11481</v>
          </cell>
          <cell r="K121">
            <v>7603</v>
          </cell>
          <cell r="L121">
            <v>10854</v>
          </cell>
          <cell r="M121">
            <v>10167</v>
          </cell>
          <cell r="N121">
            <v>7340</v>
          </cell>
          <cell r="O121">
            <v>5678</v>
          </cell>
          <cell r="P121">
            <v>9611</v>
          </cell>
          <cell r="Q121">
            <v>10288</v>
          </cell>
          <cell r="R121">
            <v>9394</v>
          </cell>
          <cell r="S121">
            <v>6730</v>
          </cell>
          <cell r="T121">
            <v>11060</v>
          </cell>
          <cell r="U121">
            <v>18649</v>
          </cell>
          <cell r="V121">
            <v>2640</v>
          </cell>
          <cell r="W121">
            <v>9550</v>
          </cell>
          <cell r="X121">
            <v>9550</v>
          </cell>
          <cell r="Y121">
            <v>-9550</v>
          </cell>
          <cell r="Z121">
            <v>9480</v>
          </cell>
          <cell r="AA121">
            <v>6807</v>
          </cell>
          <cell r="AB121">
            <v>6737</v>
          </cell>
          <cell r="AC121">
            <v>5120</v>
          </cell>
          <cell r="AD121">
            <v>4290</v>
          </cell>
          <cell r="AE121">
            <v>10278</v>
          </cell>
          <cell r="AF121">
            <v>1438</v>
          </cell>
          <cell r="AG121">
            <v>6344</v>
          </cell>
          <cell r="AH121">
            <v>11192</v>
          </cell>
          <cell r="AI121">
            <v>3483</v>
          </cell>
          <cell r="AJ121">
            <v>11959</v>
          </cell>
          <cell r="AK121">
            <v>14409</v>
          </cell>
          <cell r="AL121">
            <v>13911</v>
          </cell>
          <cell r="AM121">
            <v>10126</v>
          </cell>
          <cell r="AN121">
            <v>8163</v>
          </cell>
          <cell r="AO121">
            <v>13965</v>
          </cell>
          <cell r="AP121">
            <v>5890</v>
          </cell>
          <cell r="AQ121">
            <v>9241</v>
          </cell>
          <cell r="AR121">
            <v>8782</v>
          </cell>
          <cell r="AS121">
            <v>8783</v>
          </cell>
          <cell r="AT121">
            <v>9499</v>
          </cell>
          <cell r="AU121">
            <v>9570</v>
          </cell>
          <cell r="AV121">
            <v>14436</v>
          </cell>
          <cell r="AW121">
            <v>14328</v>
          </cell>
          <cell r="AX121">
            <v>17355</v>
          </cell>
          <cell r="AY121">
            <v>15538</v>
          </cell>
          <cell r="AZ121">
            <v>6795</v>
          </cell>
          <cell r="BA121">
            <v>11833</v>
          </cell>
          <cell r="BB121">
            <v>10909</v>
          </cell>
          <cell r="BC121">
            <v>11140</v>
          </cell>
          <cell r="BD121">
            <v>9465</v>
          </cell>
          <cell r="BE121">
            <v>7893</v>
          </cell>
          <cell r="BF121">
            <v>11912</v>
          </cell>
          <cell r="BG121">
            <v>7170</v>
          </cell>
          <cell r="BH121">
            <v>7170</v>
          </cell>
          <cell r="BI121">
            <v>14939</v>
          </cell>
          <cell r="BJ121">
            <v>7769</v>
          </cell>
          <cell r="BK121">
            <v>13210</v>
          </cell>
          <cell r="BL121">
            <v>13504</v>
          </cell>
          <cell r="BM121">
            <v>10296</v>
          </cell>
          <cell r="BN121">
            <v>4673</v>
          </cell>
          <cell r="BO121">
            <v>1598</v>
          </cell>
          <cell r="BP121">
            <v>4928</v>
          </cell>
          <cell r="BQ121">
            <v>9671</v>
          </cell>
          <cell r="BR121">
            <v>7836</v>
          </cell>
          <cell r="BS121">
            <v>3566</v>
          </cell>
          <cell r="BT121">
            <v>2573</v>
          </cell>
          <cell r="BU121">
            <v>4487</v>
          </cell>
          <cell r="BV121">
            <v>8626</v>
          </cell>
          <cell r="BW121">
            <v>9738</v>
          </cell>
          <cell r="BX121">
            <v>16058</v>
          </cell>
          <cell r="BY121">
            <v>10362</v>
          </cell>
          <cell r="BZ121">
            <v>6201</v>
          </cell>
          <cell r="CA121">
            <v>7311</v>
          </cell>
          <cell r="CB121">
            <v>7381</v>
          </cell>
          <cell r="CC121">
            <v>6287</v>
          </cell>
          <cell r="CD121">
            <v>6451</v>
          </cell>
          <cell r="CE121">
            <v>9496</v>
          </cell>
          <cell r="CF121">
            <v>8567</v>
          </cell>
          <cell r="CG121">
            <v>11552</v>
          </cell>
          <cell r="CH121">
            <v>12064</v>
          </cell>
          <cell r="CI121">
            <v>10481</v>
          </cell>
          <cell r="CJ121">
            <v>12206</v>
          </cell>
          <cell r="CK121">
            <v>9270</v>
          </cell>
          <cell r="CL121">
            <v>5331</v>
          </cell>
          <cell r="CM121">
            <v>8091</v>
          </cell>
          <cell r="CN121">
            <v>8816</v>
          </cell>
          <cell r="CO121">
            <v>158</v>
          </cell>
          <cell r="CP121">
            <v>18014</v>
          </cell>
          <cell r="CQ121">
            <v>7668</v>
          </cell>
          <cell r="CR121">
            <v>3542</v>
          </cell>
          <cell r="CS121">
            <v>6116</v>
          </cell>
          <cell r="CT121">
            <v>10727</v>
          </cell>
          <cell r="CU121">
            <v>13226</v>
          </cell>
          <cell r="CV121">
            <v>11248</v>
          </cell>
          <cell r="CW121">
            <v>8248</v>
          </cell>
          <cell r="CX121">
            <v>5434</v>
          </cell>
          <cell r="CY121">
            <v>5434</v>
          </cell>
          <cell r="CZ121">
            <v>4556</v>
          </cell>
        </row>
        <row r="122">
          <cell r="CB122">
            <v>15857</v>
          </cell>
          <cell r="CC122">
            <v>134</v>
          </cell>
          <cell r="CD122">
            <v>113</v>
          </cell>
          <cell r="CE122">
            <v>124</v>
          </cell>
          <cell r="CF122">
            <v>123</v>
          </cell>
          <cell r="CG122">
            <v>123</v>
          </cell>
          <cell r="CH122">
            <v>3989</v>
          </cell>
          <cell r="CI122">
            <v>4591</v>
          </cell>
          <cell r="CJ122">
            <v>4437</v>
          </cell>
          <cell r="CK122">
            <v>4977</v>
          </cell>
          <cell r="CL122">
            <v>51</v>
          </cell>
          <cell r="CM122">
            <v>575</v>
          </cell>
          <cell r="CN122">
            <v>585</v>
          </cell>
          <cell r="CO122">
            <v>164</v>
          </cell>
          <cell r="CP122">
            <v>41</v>
          </cell>
          <cell r="CQ122">
            <v>52</v>
          </cell>
          <cell r="CR122">
            <v>62</v>
          </cell>
          <cell r="CS122">
            <v>1043</v>
          </cell>
          <cell r="CT122">
            <v>2981</v>
          </cell>
          <cell r="CU122">
            <v>3912</v>
          </cell>
          <cell r="CV122">
            <v>5351</v>
          </cell>
          <cell r="CW122">
            <v>3375</v>
          </cell>
          <cell r="CX122">
            <v>2155</v>
          </cell>
          <cell r="CY122">
            <v>2155</v>
          </cell>
          <cell r="CZ122">
            <v>823</v>
          </cell>
        </row>
        <row r="123">
          <cell r="AB123">
            <v>0</v>
          </cell>
          <cell r="BJ123">
            <v>0</v>
          </cell>
        </row>
        <row r="124">
          <cell r="AB124">
            <v>0</v>
          </cell>
          <cell r="BJ124">
            <v>0</v>
          </cell>
        </row>
        <row r="125">
          <cell r="J125">
            <v>4357</v>
          </cell>
          <cell r="K125">
            <v>7956</v>
          </cell>
          <cell r="L125">
            <v>6717</v>
          </cell>
          <cell r="M125">
            <v>5692</v>
          </cell>
          <cell r="N125">
            <v>3000</v>
          </cell>
          <cell r="O125">
            <v>3294</v>
          </cell>
          <cell r="P125">
            <v>659</v>
          </cell>
          <cell r="Q125">
            <v>384</v>
          </cell>
          <cell r="R125">
            <v>27039</v>
          </cell>
          <cell r="S125">
            <v>20</v>
          </cell>
          <cell r="T125">
            <v>140</v>
          </cell>
          <cell r="U125">
            <v>457</v>
          </cell>
          <cell r="V125">
            <v>-27656</v>
          </cell>
          <cell r="W125">
            <v>13256</v>
          </cell>
          <cell r="X125">
            <v>13256</v>
          </cell>
          <cell r="Y125">
            <v>-13256</v>
          </cell>
          <cell r="Z125">
            <v>0</v>
          </cell>
          <cell r="AA125">
            <v>9278</v>
          </cell>
          <cell r="AB125">
            <v>-3978</v>
          </cell>
          <cell r="AC125">
            <v>1209</v>
          </cell>
          <cell r="AD125">
            <v>302</v>
          </cell>
          <cell r="AE125">
            <v>124</v>
          </cell>
          <cell r="AF125">
            <v>300</v>
          </cell>
          <cell r="AG125">
            <v>175</v>
          </cell>
          <cell r="AH125">
            <v>1476</v>
          </cell>
          <cell r="AI125">
            <v>4180</v>
          </cell>
          <cell r="AJ125">
            <v>7166</v>
          </cell>
          <cell r="AK125">
            <v>10257</v>
          </cell>
          <cell r="AL125">
            <v>8264</v>
          </cell>
          <cell r="AM125">
            <v>5552</v>
          </cell>
          <cell r="AN125">
            <v>2934</v>
          </cell>
          <cell r="AO125">
            <v>1091</v>
          </cell>
          <cell r="AP125">
            <v>309</v>
          </cell>
          <cell r="AQ125">
            <v>124</v>
          </cell>
          <cell r="AR125">
            <v>-155</v>
          </cell>
          <cell r="AS125">
            <v>113</v>
          </cell>
          <cell r="AT125">
            <v>1426</v>
          </cell>
          <cell r="AU125">
            <v>2937</v>
          </cell>
          <cell r="AV125">
            <v>5716</v>
          </cell>
          <cell r="AW125">
            <v>9981</v>
          </cell>
          <cell r="AX125">
            <v>7468</v>
          </cell>
          <cell r="AY125">
            <v>7234</v>
          </cell>
          <cell r="AZ125">
            <v>2934</v>
          </cell>
          <cell r="BA125">
            <v>5222</v>
          </cell>
          <cell r="BB125">
            <v>546</v>
          </cell>
          <cell r="BC125">
            <v>114</v>
          </cell>
          <cell r="BD125">
            <v>103</v>
          </cell>
          <cell r="BE125">
            <v>134</v>
          </cell>
          <cell r="BF125">
            <v>1096</v>
          </cell>
          <cell r="BG125">
            <v>4059</v>
          </cell>
          <cell r="BH125">
            <v>4059</v>
          </cell>
          <cell r="BI125">
            <v>7183</v>
          </cell>
          <cell r="BJ125">
            <v>3124</v>
          </cell>
          <cell r="BK125">
            <v>6384</v>
          </cell>
          <cell r="BL125">
            <v>6126</v>
          </cell>
          <cell r="BM125">
            <v>4665</v>
          </cell>
          <cell r="BN125">
            <v>1357</v>
          </cell>
          <cell r="BO125">
            <v>682</v>
          </cell>
          <cell r="BP125">
            <v>300</v>
          </cell>
          <cell r="BQ125">
            <v>124</v>
          </cell>
          <cell r="BR125">
            <v>93</v>
          </cell>
          <cell r="BS125">
            <v>123</v>
          </cell>
          <cell r="BT125">
            <v>1434</v>
          </cell>
          <cell r="BU125">
            <v>3839</v>
          </cell>
          <cell r="BV125">
            <v>6242</v>
          </cell>
          <cell r="BW125">
            <v>6928</v>
          </cell>
          <cell r="BX125">
            <v>9177</v>
          </cell>
          <cell r="BY125">
            <v>6588</v>
          </cell>
          <cell r="BZ125">
            <v>6071</v>
          </cell>
          <cell r="CA125">
            <v>887</v>
          </cell>
          <cell r="CB125">
            <v>144</v>
          </cell>
          <cell r="CC125">
            <v>114</v>
          </cell>
          <cell r="CD125">
            <v>102</v>
          </cell>
          <cell r="CE125">
            <v>185</v>
          </cell>
          <cell r="CF125">
            <v>1054</v>
          </cell>
          <cell r="CG125">
            <v>4163</v>
          </cell>
          <cell r="CH125">
            <v>4729</v>
          </cell>
          <cell r="CI125">
            <v>5258</v>
          </cell>
          <cell r="CJ125">
            <v>5731</v>
          </cell>
          <cell r="CK125">
            <v>4094</v>
          </cell>
          <cell r="CL125">
            <v>2083</v>
          </cell>
          <cell r="CM125">
            <v>2134</v>
          </cell>
          <cell r="CN125">
            <v>419</v>
          </cell>
          <cell r="CO125">
            <v>123</v>
          </cell>
          <cell r="CP125">
            <v>103</v>
          </cell>
          <cell r="CQ125">
            <v>186</v>
          </cell>
          <cell r="CR125">
            <v>1137</v>
          </cell>
          <cell r="CS125">
            <v>3602</v>
          </cell>
          <cell r="CT125">
            <v>7597</v>
          </cell>
          <cell r="CU125">
            <v>8977</v>
          </cell>
          <cell r="CV125">
            <v>0</v>
          </cell>
          <cell r="CW125">
            <v>11485</v>
          </cell>
          <cell r="CX125">
            <v>0</v>
          </cell>
          <cell r="CY125">
            <v>0</v>
          </cell>
          <cell r="CZ125">
            <v>0</v>
          </cell>
        </row>
        <row r="126">
          <cell r="AB126">
            <v>0</v>
          </cell>
          <cell r="BJ126">
            <v>0</v>
          </cell>
        </row>
        <row r="127">
          <cell r="J127">
            <v>31387</v>
          </cell>
          <cell r="K127">
            <v>47548</v>
          </cell>
          <cell r="L127">
            <v>44184</v>
          </cell>
          <cell r="M127">
            <v>38136</v>
          </cell>
          <cell r="N127">
            <v>21420</v>
          </cell>
          <cell r="O127">
            <v>18698</v>
          </cell>
          <cell r="P127">
            <v>14540</v>
          </cell>
          <cell r="Q127">
            <v>14035</v>
          </cell>
          <cell r="R127">
            <v>39518</v>
          </cell>
          <cell r="S127">
            <v>10078</v>
          </cell>
          <cell r="T127">
            <v>18400</v>
          </cell>
          <cell r="U127">
            <v>37504</v>
          </cell>
          <cell r="V127">
            <v>2289</v>
          </cell>
          <cell r="W127">
            <v>45622</v>
          </cell>
          <cell r="X127">
            <v>45622</v>
          </cell>
          <cell r="Y127">
            <v>-45622</v>
          </cell>
          <cell r="Z127">
            <v>29483</v>
          </cell>
          <cell r="AA127">
            <v>31461</v>
          </cell>
          <cell r="AB127">
            <v>15322</v>
          </cell>
          <cell r="AC127">
            <v>11705</v>
          </cell>
          <cell r="AD127">
            <v>6225</v>
          </cell>
          <cell r="AE127">
            <v>11783</v>
          </cell>
          <cell r="AF127">
            <v>3008</v>
          </cell>
          <cell r="AG127">
            <v>7927</v>
          </cell>
          <cell r="AH127">
            <v>14295</v>
          </cell>
          <cell r="AI127">
            <v>23959</v>
          </cell>
          <cell r="AJ127">
            <v>43804</v>
          </cell>
          <cell r="AK127">
            <v>63034</v>
          </cell>
          <cell r="AL127">
            <v>51078</v>
          </cell>
          <cell r="AM127">
            <v>36498</v>
          </cell>
          <cell r="AN127">
            <v>24715</v>
          </cell>
          <cell r="AO127">
            <v>19516</v>
          </cell>
          <cell r="AP127">
            <v>7839</v>
          </cell>
          <cell r="AQ127">
            <v>10173</v>
          </cell>
          <cell r="AR127">
            <v>9689</v>
          </cell>
          <cell r="AS127">
            <v>9637</v>
          </cell>
          <cell r="AT127">
            <v>16888</v>
          </cell>
          <cell r="AU127">
            <v>21432</v>
          </cell>
          <cell r="AV127">
            <v>42149</v>
          </cell>
          <cell r="AW127">
            <v>54872</v>
          </cell>
          <cell r="AX127">
            <v>49604</v>
          </cell>
          <cell r="AY127">
            <v>49147</v>
          </cell>
          <cell r="AZ127">
            <v>18455</v>
          </cell>
          <cell r="BA127">
            <v>21997</v>
          </cell>
          <cell r="BB127">
            <v>12810</v>
          </cell>
          <cell r="BC127">
            <v>11896</v>
          </cell>
          <cell r="BD127">
            <v>10153</v>
          </cell>
          <cell r="BE127">
            <v>9437</v>
          </cell>
          <cell r="BF127">
            <v>18371</v>
          </cell>
          <cell r="BG127">
            <v>20348</v>
          </cell>
          <cell r="BH127">
            <v>20348</v>
          </cell>
          <cell r="BI127">
            <v>52582</v>
          </cell>
          <cell r="BJ127">
            <v>32234</v>
          </cell>
          <cell r="BK127">
            <v>32663</v>
          </cell>
          <cell r="BL127">
            <v>42293</v>
          </cell>
          <cell r="BM127">
            <v>34468</v>
          </cell>
          <cell r="BN127">
            <v>12479</v>
          </cell>
          <cell r="BO127">
            <v>4956</v>
          </cell>
          <cell r="BP127">
            <v>5988</v>
          </cell>
          <cell r="BQ127">
            <v>8596</v>
          </cell>
          <cell r="BR127">
            <v>10447</v>
          </cell>
          <cell r="BS127">
            <v>4189</v>
          </cell>
          <cell r="BT127">
            <v>6143</v>
          </cell>
          <cell r="BU127">
            <v>14762</v>
          </cell>
          <cell r="BV127">
            <v>32994</v>
          </cell>
          <cell r="BW127">
            <v>35471</v>
          </cell>
          <cell r="BX127">
            <v>52782</v>
          </cell>
          <cell r="BY127">
            <v>35796</v>
          </cell>
          <cell r="BZ127">
            <v>24787</v>
          </cell>
          <cell r="CA127">
            <v>9605</v>
          </cell>
          <cell r="CB127">
            <v>22556</v>
          </cell>
          <cell r="CC127">
            <v>6858</v>
          </cell>
          <cell r="CD127">
            <v>6909</v>
          </cell>
          <cell r="CE127">
            <v>10377</v>
          </cell>
          <cell r="CF127">
            <v>10058</v>
          </cell>
          <cell r="CG127">
            <v>29992</v>
          </cell>
          <cell r="CH127">
            <v>41225</v>
          </cell>
          <cell r="CI127">
            <v>38062</v>
          </cell>
          <cell r="CJ127">
            <v>38869</v>
          </cell>
          <cell r="CK127">
            <v>32083</v>
          </cell>
          <cell r="CL127">
            <v>14398</v>
          </cell>
          <cell r="CM127">
            <v>12430</v>
          </cell>
          <cell r="CN127">
            <v>12152</v>
          </cell>
          <cell r="CO127">
            <v>841</v>
          </cell>
          <cell r="CP127">
            <v>18483</v>
          </cell>
          <cell r="CQ127">
            <v>8964</v>
          </cell>
          <cell r="CR127">
            <v>1413</v>
          </cell>
          <cell r="CS127">
            <v>18654</v>
          </cell>
          <cell r="CT127">
            <v>38789</v>
          </cell>
          <cell r="CU127">
            <v>47793</v>
          </cell>
          <cell r="CV127">
            <v>35525</v>
          </cell>
          <cell r="CW127">
            <v>34258</v>
          </cell>
          <cell r="CX127">
            <v>14479</v>
          </cell>
          <cell r="CY127">
            <v>14479</v>
          </cell>
          <cell r="CZ127">
            <v>7428</v>
          </cell>
        </row>
        <row r="131">
          <cell r="BH131">
            <v>115294</v>
          </cell>
          <cell r="BI131">
            <v>244660</v>
          </cell>
          <cell r="BJ131">
            <v>129366</v>
          </cell>
          <cell r="BK131">
            <v>216915</v>
          </cell>
          <cell r="BL131">
            <v>217334</v>
          </cell>
          <cell r="BM131">
            <v>218671</v>
          </cell>
          <cell r="BN131">
            <v>120690</v>
          </cell>
          <cell r="BO131">
            <v>51716</v>
          </cell>
          <cell r="BP131">
            <v>36158</v>
          </cell>
          <cell r="BQ131">
            <v>42524</v>
          </cell>
          <cell r="BR131">
            <v>51460</v>
          </cell>
          <cell r="BS131">
            <v>36326</v>
          </cell>
          <cell r="BT131">
            <v>30666</v>
          </cell>
          <cell r="BU131">
            <v>101397</v>
          </cell>
          <cell r="BV131">
            <v>82445</v>
          </cell>
          <cell r="BW131">
            <v>260704</v>
          </cell>
          <cell r="BX131">
            <v>143351</v>
          </cell>
          <cell r="BY131">
            <v>231758</v>
          </cell>
          <cell r="BZ131">
            <v>145082</v>
          </cell>
          <cell r="CA131">
            <v>68889</v>
          </cell>
          <cell r="CB131">
            <v>42706</v>
          </cell>
          <cell r="CC131">
            <v>32036</v>
          </cell>
          <cell r="CD131">
            <v>41592</v>
          </cell>
          <cell r="CE131">
            <v>38887</v>
          </cell>
          <cell r="CF131">
            <v>37495</v>
          </cell>
          <cell r="CG131">
            <v>177950</v>
          </cell>
          <cell r="CH131">
            <v>221899</v>
          </cell>
          <cell r="CI131">
            <v>131971</v>
          </cell>
          <cell r="CJ131">
            <v>130438</v>
          </cell>
          <cell r="CK131">
            <v>196488</v>
          </cell>
          <cell r="CL131">
            <v>143272</v>
          </cell>
          <cell r="CM131">
            <v>66740</v>
          </cell>
          <cell r="CN131">
            <v>32155</v>
          </cell>
          <cell r="CO131">
            <v>34139</v>
          </cell>
          <cell r="CP131">
            <v>50050</v>
          </cell>
          <cell r="CQ131">
            <v>44891</v>
          </cell>
          <cell r="CR131">
            <v>42672</v>
          </cell>
          <cell r="CS131">
            <v>38776</v>
          </cell>
          <cell r="CT131">
            <v>176260</v>
          </cell>
          <cell r="CU131">
            <v>215054</v>
          </cell>
          <cell r="CV131">
            <v>240192</v>
          </cell>
          <cell r="CW131">
            <v>194795</v>
          </cell>
          <cell r="CX131">
            <v>171698</v>
          </cell>
          <cell r="CY131">
            <v>171698</v>
          </cell>
          <cell r="CZ131">
            <v>85814</v>
          </cell>
        </row>
      </sheetData>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Net Position Report"/>
      <sheetName val="Inputs for Net Position Report"/>
      <sheetName val="Broker Fund Transfer Data"/>
      <sheetName val="NYMEX Prices"/>
      <sheetName val="Initial_Mnt Margin Requirement"/>
      <sheetName val="Trade Calculations 1"/>
      <sheetName val="Current GHMA File Sorted"/>
      <sheetName val="Prior GHMA File Sorted"/>
      <sheetName val="Trade Calculations 2"/>
      <sheetName val="Hedges for NUGs"/>
      <sheetName val="Checklist"/>
      <sheetName val="Monthly Plan"/>
      <sheetName val="Mrktomrkt"/>
      <sheetName val="VISY_LEDERLE_STEAM_MTM"/>
      <sheetName val="Trade Report for RRMC"/>
      <sheetName val="Delta_Report"/>
      <sheetName val="GHMA_ERM Diffs"/>
      <sheetName val="Executive Summary"/>
      <sheetName val="Counterparty P_L"/>
      <sheetName val="Input_Stmt_Sales"/>
      <sheetName val="Services"/>
      <sheetName val="Commodity"/>
      <sheetName val="Trade Receivables"/>
    </sheetNames>
    <sheetDataSet>
      <sheetData sheetId="0"/>
      <sheetData sheetId="1"/>
      <sheetData sheetId="2"/>
      <sheetData sheetId="3"/>
      <sheetData sheetId="4"/>
      <sheetData sheetId="5">
        <row r="1">
          <cell r="A1" t="str">
            <v>Initial Margin Requirements</v>
          </cell>
          <cell r="B1" t="str">
            <v>PAR</v>
          </cell>
          <cell r="C1" t="str">
            <v>ABN</v>
          </cell>
          <cell r="D1" t="str">
            <v>RAF</v>
          </cell>
          <cell r="E1" t="str">
            <v>Maint.  Margin Requirements</v>
          </cell>
          <cell r="F1" t="str">
            <v>PAR</v>
          </cell>
          <cell r="G1" t="str">
            <v>ABN</v>
          </cell>
          <cell r="H1" t="str">
            <v>RAF</v>
          </cell>
        </row>
        <row r="2">
          <cell r="A2">
            <v>38355</v>
          </cell>
          <cell r="D2">
            <v>4736399</v>
          </cell>
          <cell r="E2">
            <v>38355</v>
          </cell>
          <cell r="H2">
            <v>3508443.7037037034</v>
          </cell>
        </row>
        <row r="3">
          <cell r="A3">
            <v>38356</v>
          </cell>
          <cell r="D3">
            <v>4757107</v>
          </cell>
          <cell r="E3">
            <v>38356</v>
          </cell>
          <cell r="H3">
            <v>3523782.9629629627</v>
          </cell>
        </row>
        <row r="4">
          <cell r="A4">
            <v>38357</v>
          </cell>
          <cell r="D4">
            <v>4650642</v>
          </cell>
          <cell r="E4">
            <v>38357</v>
          </cell>
          <cell r="H4">
            <v>3444920</v>
          </cell>
        </row>
        <row r="5">
          <cell r="A5">
            <v>38358</v>
          </cell>
          <cell r="D5">
            <v>4926729</v>
          </cell>
          <cell r="E5">
            <v>38358</v>
          </cell>
          <cell r="H5">
            <v>3649428.8888888885</v>
          </cell>
        </row>
        <row r="6">
          <cell r="A6">
            <v>38359</v>
          </cell>
          <cell r="D6">
            <v>4877757</v>
          </cell>
          <cell r="E6">
            <v>38359</v>
          </cell>
          <cell r="H6">
            <v>3613153.333333333</v>
          </cell>
        </row>
        <row r="7">
          <cell r="A7">
            <v>38362</v>
          </cell>
          <cell r="D7">
            <v>4049915</v>
          </cell>
          <cell r="E7">
            <v>38362</v>
          </cell>
          <cell r="H7">
            <v>2999937.0370370368</v>
          </cell>
        </row>
        <row r="8">
          <cell r="A8">
            <v>38363</v>
          </cell>
          <cell r="D8">
            <v>3818559</v>
          </cell>
          <cell r="E8">
            <v>38363</v>
          </cell>
          <cell r="H8">
            <v>2828562.222222222</v>
          </cell>
        </row>
        <row r="9">
          <cell r="A9">
            <v>38364</v>
          </cell>
          <cell r="D9">
            <v>3583856</v>
          </cell>
          <cell r="E9">
            <v>38364</v>
          </cell>
          <cell r="H9">
            <v>2654708.1481481479</v>
          </cell>
        </row>
        <row r="10">
          <cell r="A10">
            <v>38365</v>
          </cell>
          <cell r="D10">
            <v>5128684</v>
          </cell>
          <cell r="E10">
            <v>38365</v>
          </cell>
          <cell r="H10">
            <v>3799025.1851851852</v>
          </cell>
        </row>
        <row r="11">
          <cell r="A11">
            <v>38366</v>
          </cell>
          <cell r="D11">
            <v>5143688</v>
          </cell>
          <cell r="E11">
            <v>38366</v>
          </cell>
          <cell r="H11">
            <v>3810139.2592592589</v>
          </cell>
        </row>
        <row r="12">
          <cell r="A12">
            <v>38370</v>
          </cell>
          <cell r="D12">
            <v>4644776</v>
          </cell>
          <cell r="E12">
            <v>38370</v>
          </cell>
          <cell r="H12">
            <v>3440574.8148148144</v>
          </cell>
        </row>
        <row r="13">
          <cell r="A13">
            <v>38371</v>
          </cell>
          <cell r="D13">
            <v>4747912</v>
          </cell>
          <cell r="E13">
            <v>38371</v>
          </cell>
          <cell r="H13">
            <v>3516971.8518518517</v>
          </cell>
        </row>
        <row r="14">
          <cell r="A14">
            <v>38372</v>
          </cell>
          <cell r="D14">
            <v>4727574</v>
          </cell>
          <cell r="E14">
            <v>38372</v>
          </cell>
          <cell r="H14">
            <v>3501906.6666666665</v>
          </cell>
        </row>
        <row r="15">
          <cell r="A15">
            <v>38373</v>
          </cell>
          <cell r="D15">
            <v>4650346</v>
          </cell>
          <cell r="E15">
            <v>38373</v>
          </cell>
          <cell r="H15">
            <v>3444700.7407407407</v>
          </cell>
        </row>
        <row r="16">
          <cell r="A16">
            <v>38376</v>
          </cell>
          <cell r="D16">
            <v>4766866</v>
          </cell>
          <cell r="E16">
            <v>38376</v>
          </cell>
          <cell r="H16">
            <v>3531011.8518518517</v>
          </cell>
        </row>
        <row r="17">
          <cell r="A17">
            <v>38377</v>
          </cell>
          <cell r="D17">
            <v>4691373</v>
          </cell>
          <cell r="E17">
            <v>38377</v>
          </cell>
          <cell r="H17">
            <v>3475091.111111111</v>
          </cell>
        </row>
        <row r="18">
          <cell r="A18">
            <v>38378</v>
          </cell>
          <cell r="D18">
            <v>4742632</v>
          </cell>
          <cell r="E18">
            <v>38378</v>
          </cell>
          <cell r="H18">
            <v>3513060.7407407407</v>
          </cell>
        </row>
        <row r="19">
          <cell r="A19">
            <v>38379</v>
          </cell>
          <cell r="D19">
            <v>4904597</v>
          </cell>
          <cell r="E19">
            <v>38379</v>
          </cell>
          <cell r="H19">
            <v>3633034.8148148144</v>
          </cell>
        </row>
        <row r="20">
          <cell r="A20">
            <v>38380</v>
          </cell>
          <cell r="D20">
            <v>4926272</v>
          </cell>
          <cell r="E20">
            <v>38380</v>
          </cell>
          <cell r="H20">
            <v>3649090.3703703703</v>
          </cell>
        </row>
        <row r="21">
          <cell r="A21">
            <v>38383</v>
          </cell>
          <cell r="D21">
            <v>5181916</v>
          </cell>
          <cell r="E21">
            <v>38383</v>
          </cell>
          <cell r="H21">
            <v>3838456.2962962962</v>
          </cell>
        </row>
        <row r="22">
          <cell r="A22">
            <v>38384</v>
          </cell>
          <cell r="D22">
            <v>5086041</v>
          </cell>
          <cell r="E22">
            <v>38384</v>
          </cell>
          <cell r="H22">
            <v>3767437.7777777775</v>
          </cell>
        </row>
        <row r="23">
          <cell r="A23">
            <v>38385</v>
          </cell>
          <cell r="D23">
            <v>5092226</v>
          </cell>
          <cell r="E23">
            <v>38385</v>
          </cell>
          <cell r="H23">
            <v>3772019.2592592589</v>
          </cell>
        </row>
        <row r="24">
          <cell r="A24">
            <v>38386</v>
          </cell>
          <cell r="D24">
            <v>5187345</v>
          </cell>
          <cell r="E24">
            <v>38386</v>
          </cell>
          <cell r="H24">
            <v>3842477.7777777775</v>
          </cell>
        </row>
        <row r="25">
          <cell r="A25">
            <v>38387</v>
          </cell>
          <cell r="D25">
            <v>5183349</v>
          </cell>
          <cell r="E25">
            <v>38387</v>
          </cell>
          <cell r="H25">
            <v>3839517.7777777775</v>
          </cell>
        </row>
        <row r="26">
          <cell r="A26">
            <v>38390</v>
          </cell>
          <cell r="D26">
            <v>5063874</v>
          </cell>
          <cell r="E26">
            <v>38390</v>
          </cell>
          <cell r="H26">
            <v>3751017.7777777775</v>
          </cell>
        </row>
        <row r="27">
          <cell r="A27">
            <v>38391</v>
          </cell>
          <cell r="D27">
            <v>5426360</v>
          </cell>
          <cell r="E27">
            <v>38391</v>
          </cell>
          <cell r="H27">
            <v>4019525.9259259258</v>
          </cell>
        </row>
        <row r="28">
          <cell r="A28">
            <v>38392</v>
          </cell>
          <cell r="D28">
            <v>5393664</v>
          </cell>
          <cell r="E28">
            <v>38392</v>
          </cell>
          <cell r="H28">
            <v>3995306.6666666665</v>
          </cell>
        </row>
        <row r="29">
          <cell r="A29">
            <v>38393</v>
          </cell>
          <cell r="D29">
            <v>5152806</v>
          </cell>
          <cell r="E29">
            <v>38393</v>
          </cell>
          <cell r="H29">
            <v>3816893.333333333</v>
          </cell>
        </row>
        <row r="30">
          <cell r="A30">
            <v>38394</v>
          </cell>
          <cell r="D30">
            <v>5070292</v>
          </cell>
          <cell r="E30">
            <v>38394</v>
          </cell>
          <cell r="H30">
            <v>3755771.8518518517</v>
          </cell>
        </row>
        <row r="31">
          <cell r="A31">
            <v>38397</v>
          </cell>
          <cell r="D31">
            <v>5015146</v>
          </cell>
          <cell r="E31">
            <v>38397</v>
          </cell>
          <cell r="H31">
            <v>3714922.9629629627</v>
          </cell>
        </row>
        <row r="32">
          <cell r="A32">
            <v>38398</v>
          </cell>
          <cell r="D32">
            <v>5089663</v>
          </cell>
          <cell r="E32">
            <v>38398</v>
          </cell>
          <cell r="H32">
            <v>3770120.7407407407</v>
          </cell>
        </row>
        <row r="33">
          <cell r="A33">
            <v>38399</v>
          </cell>
          <cell r="D33">
            <v>5030514</v>
          </cell>
          <cell r="E33">
            <v>38399</v>
          </cell>
          <cell r="H33">
            <v>3726306.6666666665</v>
          </cell>
        </row>
        <row r="34">
          <cell r="A34">
            <v>38400</v>
          </cell>
          <cell r="D34">
            <v>4888338</v>
          </cell>
          <cell r="E34">
            <v>38400</v>
          </cell>
          <cell r="H34">
            <v>3620991.111111111</v>
          </cell>
        </row>
        <row r="35">
          <cell r="A35">
            <v>38401</v>
          </cell>
          <cell r="D35">
            <v>4235281</v>
          </cell>
          <cell r="E35">
            <v>38401</v>
          </cell>
          <cell r="H35">
            <v>3137245.1851851852</v>
          </cell>
        </row>
        <row r="36">
          <cell r="A36">
            <v>38405</v>
          </cell>
          <cell r="D36">
            <v>4341626</v>
          </cell>
          <cell r="E36">
            <v>38405</v>
          </cell>
          <cell r="H36">
            <v>3216019.2592592589</v>
          </cell>
        </row>
        <row r="37">
          <cell r="A37">
            <v>38406</v>
          </cell>
          <cell r="D37">
            <v>4692190</v>
          </cell>
          <cell r="E37">
            <v>38406</v>
          </cell>
          <cell r="H37">
            <v>3475696.2962962962</v>
          </cell>
        </row>
        <row r="38">
          <cell r="A38">
            <v>38407</v>
          </cell>
          <cell r="D38">
            <v>5146492</v>
          </cell>
          <cell r="E38">
            <v>38407</v>
          </cell>
          <cell r="H38">
            <v>3812216.2962962962</v>
          </cell>
        </row>
        <row r="39">
          <cell r="A39">
            <v>38408</v>
          </cell>
          <cell r="D39">
            <v>5499504</v>
          </cell>
          <cell r="E39">
            <v>38408</v>
          </cell>
          <cell r="H39">
            <v>4073706.6666666665</v>
          </cell>
        </row>
        <row r="40">
          <cell r="A40">
            <v>38411</v>
          </cell>
          <cell r="D40">
            <v>5685151</v>
          </cell>
          <cell r="E40">
            <v>38411</v>
          </cell>
          <cell r="H40">
            <v>4211222.9629629627</v>
          </cell>
        </row>
        <row r="41">
          <cell r="A41">
            <v>38412</v>
          </cell>
          <cell r="D41">
            <v>5643647</v>
          </cell>
          <cell r="E41">
            <v>38412</v>
          </cell>
          <cell r="H41">
            <v>4180479.2592592589</v>
          </cell>
        </row>
        <row r="42">
          <cell r="A42">
            <v>38413</v>
          </cell>
          <cell r="D42">
            <v>5669926</v>
          </cell>
          <cell r="E42">
            <v>38413</v>
          </cell>
          <cell r="H42">
            <v>4199945.1851851847</v>
          </cell>
        </row>
        <row r="43">
          <cell r="A43">
            <v>38414</v>
          </cell>
          <cell r="D43">
            <v>5618607</v>
          </cell>
          <cell r="E43">
            <v>38414</v>
          </cell>
          <cell r="H43">
            <v>4161931.111111111</v>
          </cell>
        </row>
        <row r="44">
          <cell r="A44">
            <v>38415</v>
          </cell>
          <cell r="D44">
            <v>5711337</v>
          </cell>
          <cell r="E44">
            <v>38415</v>
          </cell>
          <cell r="H44">
            <v>4230620</v>
          </cell>
        </row>
        <row r="45">
          <cell r="A45">
            <v>38418</v>
          </cell>
          <cell r="D45">
            <v>5666680</v>
          </cell>
          <cell r="E45">
            <v>38418</v>
          </cell>
          <cell r="H45">
            <v>4197540.7407407407</v>
          </cell>
        </row>
        <row r="46">
          <cell r="A46">
            <v>38419</v>
          </cell>
          <cell r="D46">
            <v>5791765</v>
          </cell>
          <cell r="E46">
            <v>38419</v>
          </cell>
          <cell r="H46">
            <v>4290196.2962962957</v>
          </cell>
        </row>
        <row r="47">
          <cell r="A47">
            <v>38420</v>
          </cell>
          <cell r="D47">
            <v>5808587</v>
          </cell>
          <cell r="E47">
            <v>38420</v>
          </cell>
          <cell r="H47">
            <v>4302657.0370370364</v>
          </cell>
        </row>
        <row r="48">
          <cell r="A48">
            <v>38421</v>
          </cell>
          <cell r="D48">
            <v>5676901</v>
          </cell>
          <cell r="E48">
            <v>38421</v>
          </cell>
          <cell r="H48">
            <v>4205111.8518518517</v>
          </cell>
        </row>
        <row r="49">
          <cell r="A49">
            <v>38422</v>
          </cell>
          <cell r="D49">
            <v>5698860</v>
          </cell>
          <cell r="E49">
            <v>38422</v>
          </cell>
          <cell r="H49">
            <v>4221377.7777777771</v>
          </cell>
        </row>
        <row r="50">
          <cell r="A50">
            <v>38425</v>
          </cell>
          <cell r="D50">
            <v>5609786</v>
          </cell>
          <cell r="E50">
            <v>38425</v>
          </cell>
          <cell r="H50">
            <v>4155397.0370370368</v>
          </cell>
        </row>
        <row r="51">
          <cell r="A51">
            <v>38426</v>
          </cell>
          <cell r="D51">
            <v>5819413</v>
          </cell>
          <cell r="E51">
            <v>38426</v>
          </cell>
          <cell r="H51">
            <v>4310676.2962962957</v>
          </cell>
        </row>
        <row r="52">
          <cell r="A52">
            <v>38427</v>
          </cell>
          <cell r="D52">
            <v>5859783</v>
          </cell>
          <cell r="E52">
            <v>38427</v>
          </cell>
          <cell r="H52">
            <v>4340580</v>
          </cell>
        </row>
        <row r="53">
          <cell r="A53">
            <v>38428</v>
          </cell>
          <cell r="D53">
            <v>5917496</v>
          </cell>
          <cell r="E53">
            <v>38428</v>
          </cell>
          <cell r="H53">
            <v>4383330.3703703703</v>
          </cell>
        </row>
        <row r="54">
          <cell r="A54">
            <v>38429</v>
          </cell>
          <cell r="D54">
            <v>5972238</v>
          </cell>
          <cell r="E54">
            <v>38429</v>
          </cell>
          <cell r="H54">
            <v>4423880</v>
          </cell>
        </row>
        <row r="55">
          <cell r="A55">
            <v>38432</v>
          </cell>
          <cell r="D55">
            <v>6001856</v>
          </cell>
          <cell r="E55">
            <v>38432</v>
          </cell>
          <cell r="H55">
            <v>4445819.2592592593</v>
          </cell>
        </row>
        <row r="56">
          <cell r="A56">
            <v>38433</v>
          </cell>
          <cell r="D56">
            <v>5915391</v>
          </cell>
          <cell r="E56">
            <v>38433</v>
          </cell>
          <cell r="H56">
            <v>4381771.111111111</v>
          </cell>
        </row>
        <row r="57">
          <cell r="A57">
            <v>38434</v>
          </cell>
          <cell r="D57">
            <v>5776790</v>
          </cell>
          <cell r="E57">
            <v>38434</v>
          </cell>
          <cell r="H57">
            <v>4279103.7037037034</v>
          </cell>
        </row>
        <row r="58">
          <cell r="A58">
            <v>38439</v>
          </cell>
          <cell r="D58">
            <v>5496884</v>
          </cell>
          <cell r="E58">
            <v>38439</v>
          </cell>
          <cell r="H58">
            <v>4071765.9259259258</v>
          </cell>
        </row>
        <row r="59">
          <cell r="A59">
            <v>38440</v>
          </cell>
          <cell r="D59">
            <v>5234343</v>
          </cell>
          <cell r="E59">
            <v>38440</v>
          </cell>
          <cell r="H59">
            <v>3877291.111111111</v>
          </cell>
        </row>
        <row r="60">
          <cell r="A60">
            <v>38441</v>
          </cell>
          <cell r="D60">
            <v>5071788</v>
          </cell>
          <cell r="E60">
            <v>38441</v>
          </cell>
          <cell r="H60">
            <v>3756879.9999999995</v>
          </cell>
        </row>
        <row r="61">
          <cell r="A61">
            <v>38442</v>
          </cell>
          <cell r="D61">
            <v>5862787</v>
          </cell>
          <cell r="E61">
            <v>38442</v>
          </cell>
          <cell r="H61">
            <v>4342805.1851851847</v>
          </cell>
        </row>
        <row r="62">
          <cell r="A62">
            <v>38443</v>
          </cell>
          <cell r="D62">
            <v>6001056</v>
          </cell>
          <cell r="E62">
            <v>38443</v>
          </cell>
          <cell r="H62">
            <v>4445226.666666666</v>
          </cell>
        </row>
        <row r="63">
          <cell r="A63">
            <v>38446</v>
          </cell>
          <cell r="D63">
            <v>5822414</v>
          </cell>
          <cell r="E63">
            <v>38446</v>
          </cell>
          <cell r="H63">
            <v>4312899.2592592593</v>
          </cell>
        </row>
        <row r="64">
          <cell r="A64">
            <v>38447</v>
          </cell>
          <cell r="D64">
            <v>5793327</v>
          </cell>
          <cell r="E64">
            <v>38447</v>
          </cell>
          <cell r="H64">
            <v>4291353.333333333</v>
          </cell>
        </row>
        <row r="65">
          <cell r="A65">
            <v>38448</v>
          </cell>
          <cell r="D65">
            <v>5780658</v>
          </cell>
          <cell r="E65">
            <v>38448</v>
          </cell>
          <cell r="H65">
            <v>4281968.888888889</v>
          </cell>
        </row>
        <row r="66">
          <cell r="A66">
            <v>38449</v>
          </cell>
          <cell r="D66">
            <v>5576086</v>
          </cell>
          <cell r="E66">
            <v>38449</v>
          </cell>
          <cell r="H66">
            <v>4130434.0740740737</v>
          </cell>
        </row>
        <row r="67">
          <cell r="A67">
            <v>38450</v>
          </cell>
          <cell r="D67">
            <v>5245170</v>
          </cell>
          <cell r="E67">
            <v>38450</v>
          </cell>
          <cell r="H67">
            <v>3885311.111111111</v>
          </cell>
        </row>
        <row r="68">
          <cell r="A68">
            <v>38453</v>
          </cell>
          <cell r="D68">
            <v>5282098</v>
          </cell>
          <cell r="E68">
            <v>38453</v>
          </cell>
          <cell r="H68">
            <v>3912665.1851851847</v>
          </cell>
        </row>
        <row r="69">
          <cell r="A69">
            <v>38454</v>
          </cell>
          <cell r="D69">
            <v>4981805</v>
          </cell>
          <cell r="E69">
            <v>38454</v>
          </cell>
          <cell r="H69">
            <v>3690225.9259259258</v>
          </cell>
        </row>
        <row r="70">
          <cell r="A70">
            <v>38455</v>
          </cell>
          <cell r="D70">
            <v>4824507</v>
          </cell>
          <cell r="E70">
            <v>38455</v>
          </cell>
          <cell r="H70">
            <v>3573708.8888888885</v>
          </cell>
        </row>
        <row r="71">
          <cell r="A71">
            <v>38456</v>
          </cell>
          <cell r="D71">
            <v>4935781</v>
          </cell>
          <cell r="E71">
            <v>38456</v>
          </cell>
          <cell r="H71">
            <v>3656134.0740740737</v>
          </cell>
        </row>
        <row r="72">
          <cell r="A72">
            <v>38457</v>
          </cell>
          <cell r="D72">
            <v>4879553</v>
          </cell>
          <cell r="E72">
            <v>38457</v>
          </cell>
          <cell r="H72">
            <v>3614483.7037037034</v>
          </cell>
        </row>
        <row r="73">
          <cell r="A73">
            <v>38460</v>
          </cell>
          <cell r="D73">
            <v>4755704</v>
          </cell>
          <cell r="E73">
            <v>38460</v>
          </cell>
          <cell r="H73">
            <v>3522743.7037037034</v>
          </cell>
        </row>
        <row r="74">
          <cell r="A74">
            <v>38461</v>
          </cell>
          <cell r="D74">
            <v>4864050</v>
          </cell>
          <cell r="E74">
            <v>38461</v>
          </cell>
          <cell r="H74">
            <v>3602999.9999999995</v>
          </cell>
        </row>
        <row r="75">
          <cell r="A75">
            <v>38462</v>
          </cell>
          <cell r="D75">
            <v>4866835</v>
          </cell>
          <cell r="E75">
            <v>38462</v>
          </cell>
          <cell r="H75">
            <v>3605062.9629629627</v>
          </cell>
        </row>
        <row r="76">
          <cell r="A76">
            <v>38463</v>
          </cell>
          <cell r="D76">
            <v>4816619</v>
          </cell>
          <cell r="E76">
            <v>38463</v>
          </cell>
          <cell r="H76">
            <v>3567865.9259259258</v>
          </cell>
        </row>
        <row r="77">
          <cell r="A77">
            <v>38464</v>
          </cell>
          <cell r="D77">
            <v>5065640</v>
          </cell>
          <cell r="E77">
            <v>38464</v>
          </cell>
          <cell r="H77">
            <v>3752325.9259259258</v>
          </cell>
        </row>
        <row r="78">
          <cell r="A78">
            <v>38467</v>
          </cell>
          <cell r="D78">
            <v>4847931</v>
          </cell>
          <cell r="E78">
            <v>38467</v>
          </cell>
          <cell r="H78">
            <v>3591059.9999999995</v>
          </cell>
        </row>
        <row r="79">
          <cell r="A79">
            <v>38468</v>
          </cell>
          <cell r="D79">
            <v>4816290</v>
          </cell>
          <cell r="E79">
            <v>38468</v>
          </cell>
          <cell r="H79">
            <v>3567622.222222222</v>
          </cell>
        </row>
        <row r="80">
          <cell r="A80">
            <v>38469</v>
          </cell>
          <cell r="D80">
            <v>3800515</v>
          </cell>
          <cell r="E80">
            <v>38469</v>
          </cell>
          <cell r="H80">
            <v>2815196.2962962962</v>
          </cell>
        </row>
        <row r="81">
          <cell r="A81">
            <v>38470</v>
          </cell>
          <cell r="D81">
            <v>3960918</v>
          </cell>
          <cell r="E81">
            <v>38470</v>
          </cell>
          <cell r="H81">
            <v>2934013.333333333</v>
          </cell>
        </row>
        <row r="82">
          <cell r="A82">
            <v>38471</v>
          </cell>
          <cell r="D82">
            <v>3822557</v>
          </cell>
          <cell r="E82">
            <v>38471</v>
          </cell>
          <cell r="H82">
            <v>2831523.7037037034</v>
          </cell>
        </row>
        <row r="83">
          <cell r="A83">
            <v>38474</v>
          </cell>
          <cell r="D83">
            <v>3918351</v>
          </cell>
          <cell r="E83">
            <v>38474</v>
          </cell>
          <cell r="H83">
            <v>2902482.222222222</v>
          </cell>
        </row>
        <row r="84">
          <cell r="A84">
            <v>38475</v>
          </cell>
          <cell r="D84">
            <v>3783457</v>
          </cell>
          <cell r="E84">
            <v>38475</v>
          </cell>
          <cell r="H84">
            <v>2802560.7407407407</v>
          </cell>
        </row>
        <row r="85">
          <cell r="A85">
            <v>38476</v>
          </cell>
          <cell r="D85">
            <v>3895869</v>
          </cell>
          <cell r="E85">
            <v>38476</v>
          </cell>
          <cell r="H85">
            <v>2885828.8888888885</v>
          </cell>
        </row>
        <row r="86">
          <cell r="A86">
            <v>38477</v>
          </cell>
          <cell r="D86">
            <v>3930795</v>
          </cell>
          <cell r="E86">
            <v>38477</v>
          </cell>
          <cell r="H86">
            <v>2911700</v>
          </cell>
        </row>
        <row r="87">
          <cell r="A87">
            <v>38478</v>
          </cell>
          <cell r="D87">
            <v>3939656</v>
          </cell>
          <cell r="E87">
            <v>38478</v>
          </cell>
          <cell r="H87">
            <v>2918263.7037037034</v>
          </cell>
        </row>
        <row r="88">
          <cell r="A88">
            <v>38481</v>
          </cell>
          <cell r="D88">
            <v>3825610</v>
          </cell>
          <cell r="E88">
            <v>38481</v>
          </cell>
          <cell r="H88">
            <v>2833785.1851851852</v>
          </cell>
        </row>
        <row r="89">
          <cell r="A89">
            <v>38482</v>
          </cell>
          <cell r="D89">
            <v>3374942</v>
          </cell>
          <cell r="E89">
            <v>38482</v>
          </cell>
          <cell r="H89">
            <v>2499957.0370370368</v>
          </cell>
        </row>
        <row r="90">
          <cell r="A90">
            <v>38483</v>
          </cell>
          <cell r="D90">
            <v>3366517</v>
          </cell>
          <cell r="E90">
            <v>38483</v>
          </cell>
          <cell r="H90">
            <v>2493716.2962962962</v>
          </cell>
        </row>
        <row r="91">
          <cell r="A91">
            <v>38484</v>
          </cell>
          <cell r="D91">
            <v>3280680</v>
          </cell>
          <cell r="E91">
            <v>38484</v>
          </cell>
          <cell r="H91">
            <v>2430133.333333333</v>
          </cell>
        </row>
        <row r="92">
          <cell r="A92">
            <v>38485</v>
          </cell>
          <cell r="D92">
            <v>3305668</v>
          </cell>
          <cell r="E92">
            <v>38485</v>
          </cell>
          <cell r="H92">
            <v>2448642.9629629627</v>
          </cell>
        </row>
        <row r="93">
          <cell r="A93">
            <v>38488</v>
          </cell>
          <cell r="D93">
            <v>3306155</v>
          </cell>
          <cell r="E93">
            <v>38488</v>
          </cell>
          <cell r="H93">
            <v>2449003.7037037034</v>
          </cell>
        </row>
        <row r="94">
          <cell r="A94">
            <v>38489</v>
          </cell>
          <cell r="D94">
            <v>3310747</v>
          </cell>
          <cell r="E94">
            <v>38489</v>
          </cell>
          <cell r="H94">
            <v>2452405.1851851852</v>
          </cell>
        </row>
        <row r="95">
          <cell r="A95">
            <v>38490</v>
          </cell>
          <cell r="D95">
            <v>3222503</v>
          </cell>
          <cell r="E95">
            <v>38490</v>
          </cell>
          <cell r="H95">
            <v>2387039.2592592593</v>
          </cell>
        </row>
        <row r="96">
          <cell r="A96">
            <v>38491</v>
          </cell>
          <cell r="D96">
            <v>3189885</v>
          </cell>
          <cell r="E96">
            <v>38491</v>
          </cell>
          <cell r="H96">
            <v>2362877.7777777775</v>
          </cell>
        </row>
        <row r="97">
          <cell r="A97">
            <v>38492</v>
          </cell>
          <cell r="D97">
            <v>3203547</v>
          </cell>
          <cell r="E97">
            <v>38492</v>
          </cell>
          <cell r="H97">
            <v>2372997.7777777775</v>
          </cell>
        </row>
        <row r="98">
          <cell r="A98">
            <v>38495</v>
          </cell>
          <cell r="D98">
            <v>3206181</v>
          </cell>
          <cell r="E98">
            <v>38495</v>
          </cell>
          <cell r="H98">
            <v>2374948.8888888885</v>
          </cell>
        </row>
        <row r="99">
          <cell r="A99">
            <v>38496</v>
          </cell>
          <cell r="D99">
            <v>3140386</v>
          </cell>
          <cell r="E99">
            <v>38496</v>
          </cell>
          <cell r="H99">
            <v>2326211.8518518517</v>
          </cell>
        </row>
        <row r="100">
          <cell r="A100">
            <v>38497</v>
          </cell>
          <cell r="D100">
            <v>3118457</v>
          </cell>
          <cell r="E100">
            <v>38497</v>
          </cell>
          <cell r="H100">
            <v>2309968.1481481479</v>
          </cell>
        </row>
        <row r="101">
          <cell r="A101">
            <v>38498</v>
          </cell>
          <cell r="D101">
            <v>3762341</v>
          </cell>
          <cell r="E101">
            <v>38498</v>
          </cell>
          <cell r="H101">
            <v>2786919.2592592589</v>
          </cell>
        </row>
        <row r="102">
          <cell r="A102">
            <v>38499</v>
          </cell>
          <cell r="D102">
            <v>3993044</v>
          </cell>
          <cell r="E102">
            <v>38499</v>
          </cell>
          <cell r="H102">
            <v>2957810.3703703703</v>
          </cell>
        </row>
        <row r="103">
          <cell r="A103">
            <v>38503</v>
          </cell>
          <cell r="D103">
            <v>3931659</v>
          </cell>
          <cell r="E103">
            <v>38503</v>
          </cell>
          <cell r="H103">
            <v>2912340</v>
          </cell>
        </row>
        <row r="104">
          <cell r="A104">
            <v>38504</v>
          </cell>
          <cell r="D104">
            <v>3994925</v>
          </cell>
          <cell r="E104">
            <v>38504</v>
          </cell>
          <cell r="H104">
            <v>2959203.7037037034</v>
          </cell>
        </row>
        <row r="105">
          <cell r="A105">
            <v>38505</v>
          </cell>
          <cell r="D105">
            <v>3669542</v>
          </cell>
          <cell r="E105">
            <v>38505</v>
          </cell>
          <cell r="H105">
            <v>2718179.2592592589</v>
          </cell>
        </row>
        <row r="106">
          <cell r="A106">
            <v>38506</v>
          </cell>
          <cell r="D106">
            <v>3756275</v>
          </cell>
          <cell r="E106">
            <v>38506</v>
          </cell>
          <cell r="H106">
            <v>2782425.9259259258</v>
          </cell>
        </row>
        <row r="107">
          <cell r="A107">
            <v>38509</v>
          </cell>
          <cell r="D107">
            <v>4021047</v>
          </cell>
          <cell r="E107">
            <v>38509</v>
          </cell>
          <cell r="H107">
            <v>2978553.333333333</v>
          </cell>
        </row>
        <row r="108">
          <cell r="A108">
            <v>38510</v>
          </cell>
          <cell r="D108">
            <v>3963419</v>
          </cell>
          <cell r="E108">
            <v>38510</v>
          </cell>
          <cell r="H108">
            <v>2935865.9259259258</v>
          </cell>
        </row>
        <row r="109">
          <cell r="A109">
            <v>38511</v>
          </cell>
          <cell r="D109">
            <v>3808307</v>
          </cell>
          <cell r="E109">
            <v>38511</v>
          </cell>
          <cell r="H109">
            <v>2820968.1481481479</v>
          </cell>
        </row>
        <row r="110">
          <cell r="A110">
            <v>38512</v>
          </cell>
          <cell r="D110">
            <v>3871062</v>
          </cell>
          <cell r="E110">
            <v>38512</v>
          </cell>
          <cell r="H110">
            <v>2867453.333333333</v>
          </cell>
        </row>
        <row r="111">
          <cell r="A111">
            <v>38513</v>
          </cell>
          <cell r="D111">
            <v>3811539</v>
          </cell>
          <cell r="E111">
            <v>38513</v>
          </cell>
          <cell r="H111">
            <v>2823362.222222222</v>
          </cell>
        </row>
        <row r="112">
          <cell r="A112">
            <v>38516</v>
          </cell>
          <cell r="D112">
            <v>4151399</v>
          </cell>
          <cell r="E112">
            <v>38516</v>
          </cell>
          <cell r="H112">
            <v>3075110.3703703703</v>
          </cell>
        </row>
        <row r="113">
          <cell r="A113">
            <v>38517</v>
          </cell>
          <cell r="D113">
            <v>4098751</v>
          </cell>
          <cell r="E113">
            <v>38517</v>
          </cell>
          <cell r="H113">
            <v>3036111.8518518517</v>
          </cell>
        </row>
        <row r="114">
          <cell r="A114">
            <v>38518</v>
          </cell>
          <cell r="D114">
            <v>4407589</v>
          </cell>
          <cell r="E114">
            <v>38518</v>
          </cell>
          <cell r="H114">
            <v>3264880.7407407407</v>
          </cell>
        </row>
        <row r="115">
          <cell r="A115">
            <v>38519</v>
          </cell>
          <cell r="D115">
            <v>4654404</v>
          </cell>
          <cell r="E115">
            <v>38519</v>
          </cell>
          <cell r="H115">
            <v>3447706.6666666665</v>
          </cell>
        </row>
        <row r="116">
          <cell r="A116">
            <v>38520</v>
          </cell>
          <cell r="D116">
            <v>4825026</v>
          </cell>
          <cell r="E116">
            <v>38520</v>
          </cell>
          <cell r="H116">
            <v>3574093.333333333</v>
          </cell>
        </row>
        <row r="117">
          <cell r="A117">
            <v>38523</v>
          </cell>
          <cell r="D117">
            <v>4701177</v>
          </cell>
          <cell r="E117">
            <v>38523</v>
          </cell>
          <cell r="H117">
            <v>3482353.333333333</v>
          </cell>
        </row>
        <row r="118">
          <cell r="A118">
            <v>38524</v>
          </cell>
          <cell r="D118">
            <v>4571729</v>
          </cell>
          <cell r="E118">
            <v>38524</v>
          </cell>
          <cell r="H118">
            <v>3386465.9259259258</v>
          </cell>
        </row>
        <row r="119">
          <cell r="A119">
            <v>38525</v>
          </cell>
          <cell r="D119">
            <v>4471365</v>
          </cell>
          <cell r="E119">
            <v>38525</v>
          </cell>
          <cell r="H119">
            <v>3312122.222222222</v>
          </cell>
        </row>
        <row r="120">
          <cell r="A120">
            <v>38526</v>
          </cell>
          <cell r="D120">
            <v>4513346</v>
          </cell>
          <cell r="E120">
            <v>38526</v>
          </cell>
          <cell r="H120">
            <v>3343219.2592592589</v>
          </cell>
        </row>
        <row r="121">
          <cell r="A121">
            <v>38527</v>
          </cell>
          <cell r="D121">
            <v>4380638</v>
          </cell>
          <cell r="E121">
            <v>38527</v>
          </cell>
          <cell r="H121">
            <v>3244917.0370370368</v>
          </cell>
        </row>
        <row r="122">
          <cell r="A122">
            <v>38530</v>
          </cell>
          <cell r="D122">
            <v>4148701</v>
          </cell>
          <cell r="E122">
            <v>38530</v>
          </cell>
          <cell r="H122">
            <v>3073111.8518518517</v>
          </cell>
        </row>
        <row r="123">
          <cell r="A123">
            <v>38531</v>
          </cell>
          <cell r="D123">
            <v>3631582</v>
          </cell>
          <cell r="E123">
            <v>38531</v>
          </cell>
          <cell r="H123">
            <v>2690060.7407407407</v>
          </cell>
        </row>
        <row r="124">
          <cell r="A124">
            <v>38532</v>
          </cell>
          <cell r="D124">
            <v>4285294</v>
          </cell>
          <cell r="E124">
            <v>38532</v>
          </cell>
          <cell r="H124">
            <v>3174291.8518518517</v>
          </cell>
        </row>
        <row r="125">
          <cell r="A125">
            <v>38533</v>
          </cell>
          <cell r="D125">
            <v>4682079</v>
          </cell>
          <cell r="E125">
            <v>38533</v>
          </cell>
          <cell r="H125">
            <v>3468206.6666666665</v>
          </cell>
        </row>
        <row r="126">
          <cell r="A126">
            <v>38534</v>
          </cell>
          <cell r="D126">
            <v>5022270</v>
          </cell>
          <cell r="E126">
            <v>38534</v>
          </cell>
          <cell r="H126">
            <v>3720199.9999999995</v>
          </cell>
        </row>
        <row r="127">
          <cell r="A127">
            <v>38538</v>
          </cell>
          <cell r="D127">
            <v>5403348</v>
          </cell>
          <cell r="E127">
            <v>38538</v>
          </cell>
          <cell r="H127">
            <v>4002479.9999999995</v>
          </cell>
        </row>
        <row r="128">
          <cell r="A128">
            <v>38539</v>
          </cell>
          <cell r="D128">
            <v>5707490</v>
          </cell>
          <cell r="E128">
            <v>38539</v>
          </cell>
          <cell r="H128">
            <v>4227770.3703703703</v>
          </cell>
        </row>
        <row r="129">
          <cell r="A129">
            <v>38540</v>
          </cell>
          <cell r="D129">
            <v>5308334</v>
          </cell>
          <cell r="E129">
            <v>38540</v>
          </cell>
          <cell r="H129">
            <v>3932099.2592592589</v>
          </cell>
        </row>
        <row r="130">
          <cell r="A130">
            <v>38541</v>
          </cell>
          <cell r="D130">
            <v>5498647</v>
          </cell>
          <cell r="E130">
            <v>38541</v>
          </cell>
          <cell r="H130">
            <v>4073071.8518518517</v>
          </cell>
        </row>
        <row r="131">
          <cell r="A131">
            <v>38544</v>
          </cell>
          <cell r="D131">
            <v>5350199</v>
          </cell>
          <cell r="E131">
            <v>38544</v>
          </cell>
          <cell r="H131">
            <v>3963110.3703703703</v>
          </cell>
        </row>
        <row r="132">
          <cell r="A132">
            <v>38545</v>
          </cell>
          <cell r="D132">
            <v>5690162</v>
          </cell>
          <cell r="E132">
            <v>38545</v>
          </cell>
          <cell r="H132">
            <v>4214934.8148148144</v>
          </cell>
        </row>
        <row r="133">
          <cell r="A133">
            <v>38546</v>
          </cell>
          <cell r="D133">
            <v>6844810</v>
          </cell>
          <cell r="E133">
            <v>38546</v>
          </cell>
          <cell r="H133">
            <v>5070229.6296296297</v>
          </cell>
        </row>
        <row r="134">
          <cell r="A134">
            <v>38547</v>
          </cell>
          <cell r="D134">
            <v>5641826</v>
          </cell>
          <cell r="E134">
            <v>38547</v>
          </cell>
          <cell r="H134">
            <v>4179130.3703703699</v>
          </cell>
        </row>
        <row r="135">
          <cell r="A135">
            <v>38548</v>
          </cell>
          <cell r="D135">
            <v>5753434</v>
          </cell>
          <cell r="E135">
            <v>38548</v>
          </cell>
          <cell r="H135">
            <v>4261802.9629629627</v>
          </cell>
        </row>
        <row r="136">
          <cell r="A136">
            <v>38551</v>
          </cell>
          <cell r="D136">
            <v>5358563</v>
          </cell>
          <cell r="E136">
            <v>38551</v>
          </cell>
          <cell r="H136">
            <v>3969305.9259259258</v>
          </cell>
        </row>
        <row r="137">
          <cell r="A137">
            <v>38552</v>
          </cell>
          <cell r="D137">
            <v>5252183</v>
          </cell>
          <cell r="E137">
            <v>38552</v>
          </cell>
          <cell r="H137">
            <v>3890505.9259259258</v>
          </cell>
        </row>
        <row r="138">
          <cell r="A138">
            <v>38553</v>
          </cell>
          <cell r="D138">
            <v>5173266</v>
          </cell>
          <cell r="E138">
            <v>38553</v>
          </cell>
          <cell r="H138">
            <v>3832048.8888888885</v>
          </cell>
        </row>
        <row r="139">
          <cell r="A139">
            <v>38554</v>
          </cell>
          <cell r="D139">
            <v>4725994</v>
          </cell>
          <cell r="E139">
            <v>38554</v>
          </cell>
          <cell r="H139">
            <v>3500736.2962962962</v>
          </cell>
        </row>
        <row r="140">
          <cell r="A140">
            <v>38555</v>
          </cell>
          <cell r="D140">
            <v>4950045</v>
          </cell>
          <cell r="E140">
            <v>38555</v>
          </cell>
          <cell r="H140">
            <v>3666699.9999999995</v>
          </cell>
        </row>
        <row r="141">
          <cell r="A141">
            <v>38558</v>
          </cell>
          <cell r="D141">
            <v>4645365</v>
          </cell>
          <cell r="E141">
            <v>38558</v>
          </cell>
          <cell r="H141">
            <v>3441011.111111111</v>
          </cell>
        </row>
        <row r="142">
          <cell r="A142">
            <v>38559</v>
          </cell>
          <cell r="D142">
            <v>4593529</v>
          </cell>
          <cell r="E142">
            <v>38559</v>
          </cell>
          <cell r="H142">
            <v>3402614.0740740737</v>
          </cell>
        </row>
        <row r="143">
          <cell r="A143">
            <v>38560</v>
          </cell>
          <cell r="D143">
            <v>4721259</v>
          </cell>
          <cell r="E143">
            <v>38560</v>
          </cell>
          <cell r="H143">
            <v>3497228.8888888885</v>
          </cell>
        </row>
        <row r="144">
          <cell r="A144">
            <v>38561</v>
          </cell>
          <cell r="D144">
            <v>4846003</v>
          </cell>
          <cell r="E144">
            <v>38561</v>
          </cell>
          <cell r="H144">
            <v>3589631.8518518517</v>
          </cell>
        </row>
        <row r="145">
          <cell r="A145">
            <v>38562</v>
          </cell>
          <cell r="D145">
            <v>5431693</v>
          </cell>
          <cell r="E145">
            <v>38562</v>
          </cell>
          <cell r="H145">
            <v>4023476.2962962962</v>
          </cell>
        </row>
        <row r="146">
          <cell r="A146">
            <v>38565</v>
          </cell>
          <cell r="D146">
            <v>5652192</v>
          </cell>
          <cell r="E146">
            <v>38565</v>
          </cell>
          <cell r="H146">
            <v>4186808.8888888885</v>
          </cell>
        </row>
        <row r="147">
          <cell r="A147">
            <v>38566</v>
          </cell>
          <cell r="D147">
            <v>4300723</v>
          </cell>
          <cell r="E147">
            <v>38566</v>
          </cell>
          <cell r="H147">
            <v>3185720.7407407407</v>
          </cell>
        </row>
        <row r="148">
          <cell r="A148">
            <v>38567</v>
          </cell>
          <cell r="D148">
            <v>5767394</v>
          </cell>
          <cell r="E148">
            <v>38567</v>
          </cell>
          <cell r="H148">
            <v>4272143.7037037034</v>
          </cell>
        </row>
        <row r="149">
          <cell r="A149">
            <v>38568</v>
          </cell>
          <cell r="D149">
            <v>5886266</v>
          </cell>
          <cell r="E149">
            <v>38568</v>
          </cell>
          <cell r="H149">
            <v>4360197.0370370364</v>
          </cell>
        </row>
        <row r="150">
          <cell r="A150">
            <v>38569</v>
          </cell>
          <cell r="D150">
            <v>6186455</v>
          </cell>
          <cell r="E150">
            <v>38569</v>
          </cell>
          <cell r="H150">
            <v>4582559.2592592593</v>
          </cell>
        </row>
        <row r="151">
          <cell r="A151">
            <v>38572</v>
          </cell>
          <cell r="D151">
            <v>6115015</v>
          </cell>
          <cell r="E151">
            <v>38572</v>
          </cell>
          <cell r="H151">
            <v>4529640.7407407407</v>
          </cell>
        </row>
        <row r="152">
          <cell r="A152">
            <v>38573</v>
          </cell>
          <cell r="D152">
            <v>6102505</v>
          </cell>
          <cell r="E152">
            <v>38573</v>
          </cell>
          <cell r="H152">
            <v>4520374.0740740737</v>
          </cell>
        </row>
        <row r="153">
          <cell r="A153">
            <v>38574</v>
          </cell>
          <cell r="D153">
            <v>6393569</v>
          </cell>
          <cell r="E153">
            <v>38574</v>
          </cell>
          <cell r="H153">
            <v>4735977.0370370364</v>
          </cell>
        </row>
        <row r="154">
          <cell r="A154">
            <v>38575</v>
          </cell>
          <cell r="D154">
            <v>6498904</v>
          </cell>
          <cell r="E154">
            <v>38575</v>
          </cell>
          <cell r="H154">
            <v>4814002.9629629627</v>
          </cell>
        </row>
        <row r="155">
          <cell r="A155">
            <v>38576</v>
          </cell>
          <cell r="D155">
            <v>7665689</v>
          </cell>
          <cell r="E155">
            <v>38576</v>
          </cell>
          <cell r="H155">
            <v>5678288.1481481474</v>
          </cell>
        </row>
        <row r="156">
          <cell r="A156">
            <v>38579</v>
          </cell>
          <cell r="D156">
            <v>7612719</v>
          </cell>
          <cell r="E156">
            <v>38579</v>
          </cell>
          <cell r="H156">
            <v>5639051.111111111</v>
          </cell>
        </row>
        <row r="157">
          <cell r="A157">
            <v>38580</v>
          </cell>
          <cell r="D157">
            <v>7715408</v>
          </cell>
          <cell r="E157">
            <v>38580</v>
          </cell>
          <cell r="H157">
            <v>5715117.0370370364</v>
          </cell>
        </row>
        <row r="158">
          <cell r="A158">
            <v>38581</v>
          </cell>
          <cell r="D158">
            <v>8395054</v>
          </cell>
          <cell r="E158">
            <v>38581</v>
          </cell>
          <cell r="H158">
            <v>6218558.5185185177</v>
          </cell>
        </row>
        <row r="159">
          <cell r="A159">
            <v>38582</v>
          </cell>
          <cell r="D159">
            <v>8018420</v>
          </cell>
          <cell r="E159">
            <v>38582</v>
          </cell>
          <cell r="H159">
            <v>5939570.3703703703</v>
          </cell>
        </row>
        <row r="160">
          <cell r="A160">
            <v>38583</v>
          </cell>
          <cell r="D160">
            <v>8311509</v>
          </cell>
          <cell r="E160">
            <v>38583</v>
          </cell>
          <cell r="H160">
            <v>6156673.333333333</v>
          </cell>
        </row>
        <row r="161">
          <cell r="A161">
            <v>38586</v>
          </cell>
          <cell r="D161">
            <v>8126496</v>
          </cell>
          <cell r="E161">
            <v>38586</v>
          </cell>
          <cell r="H161">
            <v>6019626.666666666</v>
          </cell>
        </row>
        <row r="162">
          <cell r="A162">
            <v>38587</v>
          </cell>
          <cell r="D162">
            <v>6534527</v>
          </cell>
          <cell r="E162">
            <v>38587</v>
          </cell>
          <cell r="H162">
            <v>4840390.3703703703</v>
          </cell>
        </row>
        <row r="163">
          <cell r="A163">
            <v>38588</v>
          </cell>
          <cell r="D163">
            <v>5848637</v>
          </cell>
          <cell r="E163">
            <v>38588</v>
          </cell>
          <cell r="H163">
            <v>4332323.7037037034</v>
          </cell>
        </row>
        <row r="164">
          <cell r="A164">
            <v>38589</v>
          </cell>
          <cell r="D164">
            <v>5728196</v>
          </cell>
          <cell r="E164">
            <v>38589</v>
          </cell>
          <cell r="H164">
            <v>4243108.1481481483</v>
          </cell>
        </row>
        <row r="165">
          <cell r="A165">
            <v>38590</v>
          </cell>
          <cell r="D165">
            <v>6147082</v>
          </cell>
          <cell r="E165">
            <v>38590</v>
          </cell>
          <cell r="H165">
            <v>4553394.0740740737</v>
          </cell>
        </row>
        <row r="166">
          <cell r="A166">
            <v>38593</v>
          </cell>
          <cell r="D166">
            <v>7644972</v>
          </cell>
          <cell r="E166">
            <v>38593</v>
          </cell>
          <cell r="H166">
            <v>5662942.222222222</v>
          </cell>
        </row>
        <row r="167">
          <cell r="A167">
            <v>38594</v>
          </cell>
          <cell r="D167">
            <v>8325538</v>
          </cell>
          <cell r="E167">
            <v>38594</v>
          </cell>
          <cell r="H167">
            <v>6167065.1851851847</v>
          </cell>
        </row>
        <row r="168">
          <cell r="A168">
            <v>38595</v>
          </cell>
          <cell r="D168">
            <v>8247057</v>
          </cell>
          <cell r="E168">
            <v>38595</v>
          </cell>
          <cell r="H168">
            <v>6108931.111111111</v>
          </cell>
        </row>
        <row r="174">
          <cell r="B174" t="str">
            <v>PAR</v>
          </cell>
          <cell r="C174" t="str">
            <v>PIO</v>
          </cell>
          <cell r="D174" t="str">
            <v>RAF</v>
          </cell>
          <cell r="F174" t="str">
            <v>PAR</v>
          </cell>
          <cell r="G174" t="str">
            <v>PIO</v>
          </cell>
          <cell r="H174" t="str">
            <v>RAF</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ust"/>
      <sheetName val="Departmental"/>
      <sheetName val="REPORT"/>
      <sheetName val="Initial_Mnt Margin Requirement"/>
    </sheetNames>
    <sheetDataSet>
      <sheetData sheetId="0" refreshError="1"/>
      <sheetData sheetId="1" refreshError="1">
        <row r="7">
          <cell r="C7" t="str">
            <v xml:space="preserve">Month of August </v>
          </cell>
          <cell r="M7" t="str">
            <v>Eight Months Ended August 31</v>
          </cell>
        </row>
        <row r="9">
          <cell r="C9" t="str">
            <v>Actual</v>
          </cell>
          <cell r="E9" t="str">
            <v>Budget</v>
          </cell>
          <cell r="G9" t="str">
            <v>Actual</v>
          </cell>
          <cell r="I9" t="str">
            <v>Variance</v>
          </cell>
          <cell r="M9" t="str">
            <v>Actual</v>
          </cell>
          <cell r="O9" t="str">
            <v>Budget</v>
          </cell>
          <cell r="Q9" t="str">
            <v>Actual</v>
          </cell>
          <cell r="S9" t="str">
            <v>Variance</v>
          </cell>
        </row>
        <row r="10">
          <cell r="C10">
            <v>2005</v>
          </cell>
          <cell r="E10">
            <v>2005</v>
          </cell>
          <cell r="G10">
            <v>2004</v>
          </cell>
          <cell r="I10" t="str">
            <v>Budget</v>
          </cell>
          <cell r="K10">
            <v>2004</v>
          </cell>
          <cell r="M10">
            <v>2005</v>
          </cell>
          <cell r="O10">
            <v>2005</v>
          </cell>
          <cell r="Q10">
            <v>2004</v>
          </cell>
          <cell r="S10" t="str">
            <v>Budget</v>
          </cell>
          <cell r="U10">
            <v>2004</v>
          </cell>
        </row>
        <row r="11">
          <cell r="A11" t="str">
            <v>President and Chief Operating Officer</v>
          </cell>
        </row>
        <row r="13">
          <cell r="A13" t="str">
            <v xml:space="preserve">  President &amp; Emergency Management</v>
          </cell>
          <cell r="C13">
            <v>187</v>
          </cell>
          <cell r="E13">
            <v>254</v>
          </cell>
          <cell r="F13">
            <v>677</v>
          </cell>
          <cell r="G13">
            <v>141</v>
          </cell>
          <cell r="I13">
            <v>-67</v>
          </cell>
          <cell r="K13">
            <v>46</v>
          </cell>
          <cell r="M13">
            <v>1336</v>
          </cell>
          <cell r="N13">
            <v>756</v>
          </cell>
          <cell r="O13">
            <v>1458</v>
          </cell>
          <cell r="P13">
            <v>752</v>
          </cell>
          <cell r="Q13">
            <v>1230</v>
          </cell>
          <cell r="S13">
            <v>-122</v>
          </cell>
          <cell r="T13" t="e">
            <v>#REF!</v>
          </cell>
          <cell r="U13">
            <v>106</v>
          </cell>
        </row>
        <row r="15">
          <cell r="A15" t="str">
            <v xml:space="preserve">  Electric Operations</v>
          </cell>
        </row>
        <row r="16">
          <cell r="A16" t="str">
            <v xml:space="preserve">     Distribution Field Operations</v>
          </cell>
          <cell r="C16">
            <v>13272</v>
          </cell>
          <cell r="E16">
            <v>12273</v>
          </cell>
          <cell r="F16">
            <v>10123</v>
          </cell>
          <cell r="G16">
            <v>14906</v>
          </cell>
          <cell r="I16">
            <v>999</v>
          </cell>
          <cell r="K16">
            <v>-1634</v>
          </cell>
          <cell r="M16">
            <v>111603</v>
          </cell>
          <cell r="N16">
            <v>9841</v>
          </cell>
          <cell r="O16">
            <v>102479</v>
          </cell>
          <cell r="P16">
            <v>11332</v>
          </cell>
          <cell r="Q16">
            <v>114513</v>
          </cell>
          <cell r="S16">
            <v>9124</v>
          </cell>
          <cell r="T16" t="e">
            <v>#REF!</v>
          </cell>
          <cell r="U16">
            <v>-2910</v>
          </cell>
        </row>
        <row r="17">
          <cell r="A17" t="str">
            <v xml:space="preserve">     Energy Services</v>
          </cell>
          <cell r="C17">
            <v>1043</v>
          </cell>
          <cell r="E17">
            <v>1198</v>
          </cell>
          <cell r="F17">
            <v>23828</v>
          </cell>
          <cell r="G17">
            <v>1209</v>
          </cell>
          <cell r="I17">
            <v>-155</v>
          </cell>
          <cell r="K17">
            <v>-166</v>
          </cell>
          <cell r="M17">
            <v>8643</v>
          </cell>
          <cell r="N17">
            <v>0</v>
          </cell>
          <cell r="O17">
            <v>10123</v>
          </cell>
          <cell r="P17">
            <v>0</v>
          </cell>
          <cell r="Q17">
            <v>8739</v>
          </cell>
          <cell r="R17">
            <v>19795</v>
          </cell>
          <cell r="S17">
            <v>-1480</v>
          </cell>
          <cell r="T17" t="e">
            <v>#REF!</v>
          </cell>
          <cell r="U17">
            <v>-96</v>
          </cell>
        </row>
        <row r="18">
          <cell r="A18" t="str">
            <v xml:space="preserve">     Engineering Services</v>
          </cell>
          <cell r="C18">
            <v>2242</v>
          </cell>
          <cell r="E18">
            <v>2481</v>
          </cell>
          <cell r="G18">
            <v>2560</v>
          </cell>
          <cell r="I18">
            <v>-239</v>
          </cell>
          <cell r="K18">
            <v>-318</v>
          </cell>
          <cell r="M18">
            <v>17302</v>
          </cell>
          <cell r="O18">
            <v>23151</v>
          </cell>
          <cell r="Q18">
            <v>19134</v>
          </cell>
          <cell r="S18">
            <v>-5849</v>
          </cell>
          <cell r="T18" t="e">
            <v>#REF!</v>
          </cell>
          <cell r="U18">
            <v>-1832</v>
          </cell>
        </row>
        <row r="19">
          <cell r="A19" t="str">
            <v xml:space="preserve">     Facilities Management</v>
          </cell>
          <cell r="C19">
            <v>821</v>
          </cell>
          <cell r="E19">
            <v>550</v>
          </cell>
          <cell r="G19">
            <v>628</v>
          </cell>
          <cell r="I19">
            <v>271</v>
          </cell>
          <cell r="K19">
            <v>193</v>
          </cell>
          <cell r="M19">
            <v>6043</v>
          </cell>
          <cell r="O19">
            <v>5601</v>
          </cell>
          <cell r="Q19">
            <v>4586</v>
          </cell>
          <cell r="S19">
            <v>442</v>
          </cell>
          <cell r="T19" t="e">
            <v>#REF!</v>
          </cell>
          <cell r="U19">
            <v>1457</v>
          </cell>
        </row>
        <row r="20">
          <cell r="A20" t="str">
            <v xml:space="preserve">     Public Affairs</v>
          </cell>
          <cell r="C20">
            <v>291</v>
          </cell>
          <cell r="E20">
            <v>282</v>
          </cell>
          <cell r="G20">
            <v>253</v>
          </cell>
          <cell r="I20">
            <v>9</v>
          </cell>
          <cell r="K20">
            <v>38</v>
          </cell>
          <cell r="M20">
            <v>2000</v>
          </cell>
          <cell r="N20">
            <v>123876</v>
          </cell>
          <cell r="O20">
            <v>2192</v>
          </cell>
          <cell r="P20">
            <v>117385</v>
          </cell>
          <cell r="Q20">
            <v>2161</v>
          </cell>
          <cell r="R20">
            <v>569</v>
          </cell>
          <cell r="S20">
            <v>-192</v>
          </cell>
          <cell r="T20" t="e">
            <v>#REF!</v>
          </cell>
          <cell r="U20">
            <v>-161</v>
          </cell>
        </row>
        <row r="21">
          <cell r="A21" t="str">
            <v xml:space="preserve">             Total - Electric Operations</v>
          </cell>
          <cell r="C21">
            <v>17669</v>
          </cell>
          <cell r="E21">
            <v>16784</v>
          </cell>
          <cell r="G21">
            <v>19556</v>
          </cell>
          <cell r="I21">
            <v>885</v>
          </cell>
          <cell r="K21">
            <v>-1887</v>
          </cell>
          <cell r="M21">
            <v>145591</v>
          </cell>
          <cell r="O21">
            <v>143546</v>
          </cell>
          <cell r="Q21">
            <v>149133</v>
          </cell>
          <cell r="S21">
            <v>2045</v>
          </cell>
          <cell r="U21">
            <v>-3542</v>
          </cell>
        </row>
      </sheetData>
      <sheetData sheetId="2" refreshError="1"/>
      <sheetData sheetId="3"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lights"/>
      <sheetName val="O&amp;M - Explanations"/>
      <sheetName val="O&amp;M - Departmental"/>
      <sheetName val="O&amp;M - Corporate"/>
      <sheetName val="Capital Exp. - Explanations"/>
      <sheetName val="Capital Exp."/>
      <sheetName val="Hedging Lookup"/>
    </sheetNames>
    <sheetDataSet>
      <sheetData sheetId="0"/>
      <sheetData sheetId="1"/>
      <sheetData sheetId="2"/>
      <sheetData sheetId="3"/>
      <sheetData sheetId="4"/>
      <sheetData sheetId="5"/>
      <sheetData sheetId="6"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sheetName val="Broker Input"/>
      <sheetName val="Storage Input"/>
      <sheetName val="Mrktomrkt"/>
      <sheetName val="Net Position"/>
      <sheetName val="TRADES"/>
      <sheetName val="Price Curves"/>
      <sheetName val="T_NYMEX"/>
      <sheetName val="HEC"/>
      <sheetName val="OTC"/>
      <sheetName val="Portfolio Volumes"/>
      <sheetName val="Physical MTM"/>
      <sheetName val="Margin Interest Calculation"/>
      <sheetName val="Sheet1"/>
      <sheetName val="Log"/>
      <sheetName val="Cov"/>
      <sheetName val="Ann"/>
    </sheetNames>
    <sheetDataSet>
      <sheetData sheetId="0" refreshError="1"/>
      <sheetData sheetId="1" refreshError="1">
        <row r="76">
          <cell r="A76" t="str">
            <v>Commissions*</v>
          </cell>
          <cell r="B76" t="str">
            <v>KOCH</v>
          </cell>
          <cell r="C76" t="str">
            <v>J ARON</v>
          </cell>
          <cell r="D76" t="str">
            <v>PAR</v>
          </cell>
          <cell r="E76" t="str">
            <v>PIO</v>
          </cell>
          <cell r="F76" t="str">
            <v>RAF</v>
          </cell>
        </row>
        <row r="77">
          <cell r="A77" t="str">
            <v>Futures Open</v>
          </cell>
          <cell r="B77">
            <v>0</v>
          </cell>
          <cell r="C77">
            <v>0</v>
          </cell>
          <cell r="D77">
            <v>5.59</v>
          </cell>
          <cell r="E77">
            <v>8.44</v>
          </cell>
          <cell r="F77">
            <v>0</v>
          </cell>
        </row>
        <row r="78">
          <cell r="A78" t="str">
            <v>Futures Close</v>
          </cell>
          <cell r="B78">
            <v>0</v>
          </cell>
          <cell r="C78">
            <v>0</v>
          </cell>
          <cell r="D78">
            <v>5.59</v>
          </cell>
          <cell r="E78">
            <v>8.44</v>
          </cell>
          <cell r="F78">
            <v>12.04</v>
          </cell>
        </row>
        <row r="79">
          <cell r="A79" t="str">
            <v>Options Open</v>
          </cell>
          <cell r="B79">
            <v>0</v>
          </cell>
          <cell r="C79">
            <v>0</v>
          </cell>
          <cell r="D79">
            <v>5.59</v>
          </cell>
          <cell r="E79">
            <v>8.44</v>
          </cell>
          <cell r="F79">
            <v>11.95</v>
          </cell>
        </row>
        <row r="80">
          <cell r="A80" t="str">
            <v>Options Sell</v>
          </cell>
          <cell r="B80">
            <v>0</v>
          </cell>
          <cell r="C80">
            <v>0</v>
          </cell>
          <cell r="D80">
            <v>5.59</v>
          </cell>
          <cell r="E80">
            <v>8.44</v>
          </cell>
          <cell r="F80">
            <v>0.09</v>
          </cell>
        </row>
        <row r="81">
          <cell r="A81" t="str">
            <v>Options Exercise</v>
          </cell>
          <cell r="B81">
            <v>0</v>
          </cell>
          <cell r="C81">
            <v>0</v>
          </cell>
          <cell r="D81">
            <v>0</v>
          </cell>
          <cell r="E81">
            <v>0.85</v>
          </cell>
          <cell r="F81">
            <v>0.85</v>
          </cell>
        </row>
        <row r="82">
          <cell r="A82" t="str">
            <v>Options Expire</v>
          </cell>
          <cell r="B82">
            <v>0</v>
          </cell>
          <cell r="C82">
            <v>0</v>
          </cell>
          <cell r="D82">
            <v>0</v>
          </cell>
          <cell r="E82">
            <v>0</v>
          </cell>
          <cell r="F82">
            <v>0</v>
          </cell>
        </row>
      </sheetData>
      <sheetData sheetId="2" refreshError="1">
        <row r="4">
          <cell r="A4" t="str">
            <v>Transfer date</v>
          </cell>
          <cell r="B4" t="str">
            <v>Tennessee Honeoye</v>
          </cell>
          <cell r="C4" t="str">
            <v>Tennessee SSE</v>
          </cell>
          <cell r="D4" t="str">
            <v>Tetco CNGGSS</v>
          </cell>
          <cell r="E4" t="str">
            <v>Tetco SS1</v>
          </cell>
          <cell r="F4" t="str">
            <v>Transco GSS</v>
          </cell>
          <cell r="G4" t="str">
            <v>Transco SS2</v>
          </cell>
          <cell r="H4" t="str">
            <v>Tennessee FSMA</v>
          </cell>
          <cell r="I4" t="str">
            <v>Columbia FSS</v>
          </cell>
          <cell r="J4" t="str">
            <v>Transco WSS</v>
          </cell>
          <cell r="K4" t="str">
            <v>Transco Hattiesburg</v>
          </cell>
        </row>
        <row r="5">
          <cell r="A5">
            <v>36998</v>
          </cell>
          <cell r="B5">
            <v>4.1997</v>
          </cell>
          <cell r="D5">
            <v>4.3791000000000002</v>
          </cell>
          <cell r="G5">
            <v>2.9167000000000001</v>
          </cell>
          <cell r="H5">
            <v>4.4867999999999997</v>
          </cell>
          <cell r="I5">
            <v>4.1266999999999996</v>
          </cell>
        </row>
        <row r="80">
          <cell r="A80" t="str">
            <v>Tennessee Honeoye</v>
          </cell>
          <cell r="B80">
            <v>36465</v>
          </cell>
          <cell r="C80">
            <v>36495</v>
          </cell>
          <cell r="D80">
            <v>36526</v>
          </cell>
          <cell r="E80">
            <v>36557</v>
          </cell>
          <cell r="F80">
            <v>36586</v>
          </cell>
          <cell r="G80">
            <v>36831</v>
          </cell>
          <cell r="H80">
            <v>36861</v>
          </cell>
          <cell r="I80">
            <v>36892</v>
          </cell>
          <cell r="J80">
            <v>36923</v>
          </cell>
          <cell r="K80">
            <v>36951</v>
          </cell>
        </row>
        <row r="81">
          <cell r="A81">
            <v>36678</v>
          </cell>
          <cell r="B81">
            <v>4.617</v>
          </cell>
          <cell r="C81">
            <v>4.617</v>
          </cell>
          <cell r="D81">
            <v>4.617</v>
          </cell>
          <cell r="E81">
            <v>4.617</v>
          </cell>
          <cell r="F81">
            <v>4.617</v>
          </cell>
          <cell r="G81">
            <v>4.617</v>
          </cell>
          <cell r="H81">
            <v>4.617</v>
          </cell>
          <cell r="I81">
            <v>4.617</v>
          </cell>
          <cell r="J81">
            <v>4.617</v>
          </cell>
          <cell r="K81">
            <v>4.617</v>
          </cell>
        </row>
        <row r="82">
          <cell r="A82">
            <v>36708</v>
          </cell>
          <cell r="B82">
            <v>4.58</v>
          </cell>
          <cell r="C82">
            <v>4.58</v>
          </cell>
          <cell r="D82">
            <v>4.58</v>
          </cell>
          <cell r="E82">
            <v>4.58</v>
          </cell>
          <cell r="F82">
            <v>4.58</v>
          </cell>
          <cell r="G82">
            <v>4.58</v>
          </cell>
          <cell r="H82">
            <v>4.58</v>
          </cell>
          <cell r="I82">
            <v>4.58</v>
          </cell>
          <cell r="J82">
            <v>4.58</v>
          </cell>
          <cell r="K82">
            <v>4.58</v>
          </cell>
        </row>
        <row r="83">
          <cell r="A83">
            <v>36739</v>
          </cell>
          <cell r="B83">
            <v>4.0309999999999997</v>
          </cell>
          <cell r="C83">
            <v>4.0309999999999997</v>
          </cell>
          <cell r="D83">
            <v>4.0309999999999997</v>
          </cell>
          <cell r="E83">
            <v>4.0309999999999997</v>
          </cell>
          <cell r="F83">
            <v>4.0309999999999997</v>
          </cell>
          <cell r="G83">
            <v>4.0309999999999997</v>
          </cell>
          <cell r="H83">
            <v>4.0309999999999997</v>
          </cell>
          <cell r="I83">
            <v>4.0309999999999997</v>
          </cell>
          <cell r="J83">
            <v>4.0309999999999997</v>
          </cell>
          <cell r="K83">
            <v>4.0309999999999997</v>
          </cell>
        </row>
        <row r="84">
          <cell r="A84">
            <v>36770</v>
          </cell>
          <cell r="B84">
            <v>4.8290000000000006</v>
          </cell>
          <cell r="C84">
            <v>4.8290000000000006</v>
          </cell>
          <cell r="D84">
            <v>4.8290000000000006</v>
          </cell>
          <cell r="E84">
            <v>4.8290000000000006</v>
          </cell>
          <cell r="F84">
            <v>4.8290000000000006</v>
          </cell>
          <cell r="G84">
            <v>4.8290000000000006</v>
          </cell>
          <cell r="H84">
            <v>4.8290000000000006</v>
          </cell>
          <cell r="I84">
            <v>4.8290000000000006</v>
          </cell>
          <cell r="J84">
            <v>4.8290000000000006</v>
          </cell>
          <cell r="K84">
            <v>4.8290000000000006</v>
          </cell>
        </row>
        <row r="85">
          <cell r="A85">
            <v>36800</v>
          </cell>
          <cell r="B85">
            <v>5.5230000000000006</v>
          </cell>
          <cell r="C85">
            <v>5.5230000000000006</v>
          </cell>
          <cell r="D85">
            <v>5.5230000000000006</v>
          </cell>
          <cell r="E85">
            <v>5.5230000000000006</v>
          </cell>
          <cell r="F85">
            <v>5.5230000000000006</v>
          </cell>
          <cell r="G85">
            <v>5.5230000000000006</v>
          </cell>
          <cell r="H85">
            <v>5.5230000000000006</v>
          </cell>
          <cell r="I85">
            <v>5.5230000000000006</v>
          </cell>
          <cell r="J85">
            <v>5.5230000000000006</v>
          </cell>
          <cell r="K85">
            <v>5.5230000000000006</v>
          </cell>
        </row>
        <row r="86">
          <cell r="A86">
            <v>36831</v>
          </cell>
          <cell r="B86">
            <v>4.7520000000000007</v>
          </cell>
          <cell r="C86">
            <v>4.7520000000000007</v>
          </cell>
          <cell r="D86">
            <v>4.7520000000000007</v>
          </cell>
          <cell r="E86">
            <v>4.7520000000000007</v>
          </cell>
          <cell r="F86">
            <v>4.7520000000000007</v>
          </cell>
          <cell r="G86">
            <v>4.7520000000000007</v>
          </cell>
          <cell r="H86">
            <v>4.7520000000000007</v>
          </cell>
          <cell r="I86">
            <v>4.7520000000000007</v>
          </cell>
          <cell r="J86">
            <v>4.7520000000000007</v>
          </cell>
          <cell r="K86">
            <v>4.7520000000000007</v>
          </cell>
        </row>
        <row r="87">
          <cell r="A87">
            <v>36861</v>
          </cell>
          <cell r="B87">
            <v>6.2270000000000003</v>
          </cell>
          <cell r="C87">
            <v>6.2270000000000003</v>
          </cell>
          <cell r="D87">
            <v>6.2270000000000003</v>
          </cell>
          <cell r="E87">
            <v>6.2270000000000003</v>
          </cell>
          <cell r="F87">
            <v>6.2270000000000003</v>
          </cell>
          <cell r="G87">
            <v>6.2270000000000003</v>
          </cell>
          <cell r="H87">
            <v>6.2270000000000003</v>
          </cell>
          <cell r="I87">
            <v>6.2270000000000003</v>
          </cell>
          <cell r="J87">
            <v>6.2270000000000003</v>
          </cell>
          <cell r="K87">
            <v>6.2270000000000003</v>
          </cell>
        </row>
        <row r="88">
          <cell r="A88">
            <v>36892</v>
          </cell>
          <cell r="B88">
            <v>10.191000000000001</v>
          </cell>
          <cell r="C88">
            <v>10.191000000000001</v>
          </cell>
          <cell r="D88">
            <v>10.191000000000001</v>
          </cell>
          <cell r="E88">
            <v>10.191000000000001</v>
          </cell>
          <cell r="F88">
            <v>10.191000000000001</v>
          </cell>
          <cell r="G88">
            <v>10.191000000000001</v>
          </cell>
          <cell r="H88">
            <v>10.191000000000001</v>
          </cell>
          <cell r="I88">
            <v>10.191000000000001</v>
          </cell>
          <cell r="J88">
            <v>10.191000000000001</v>
          </cell>
          <cell r="K88">
            <v>10.191000000000001</v>
          </cell>
        </row>
        <row r="89">
          <cell r="A89">
            <v>36923</v>
          </cell>
          <cell r="B89">
            <v>6.5040000000000004</v>
          </cell>
          <cell r="C89">
            <v>6.5040000000000004</v>
          </cell>
          <cell r="D89">
            <v>6.5040000000000004</v>
          </cell>
          <cell r="E89">
            <v>6.5040000000000004</v>
          </cell>
          <cell r="F89">
            <v>6.5040000000000004</v>
          </cell>
          <cell r="G89">
            <v>6.5040000000000004</v>
          </cell>
          <cell r="H89">
            <v>6.5040000000000004</v>
          </cell>
          <cell r="I89">
            <v>2.9516</v>
          </cell>
          <cell r="J89">
            <v>6.5040000000000004</v>
          </cell>
          <cell r="K89">
            <v>6.5040000000000004</v>
          </cell>
        </row>
        <row r="90">
          <cell r="A90">
            <v>36951</v>
          </cell>
          <cell r="B90">
            <v>5.2090000000000005</v>
          </cell>
          <cell r="C90">
            <v>5.2090000000000005</v>
          </cell>
          <cell r="D90">
            <v>5.2090000000000005</v>
          </cell>
          <cell r="E90">
            <v>5.2090000000000005</v>
          </cell>
          <cell r="F90">
            <v>5.2090000000000005</v>
          </cell>
          <cell r="G90">
            <v>5.2090000000000005</v>
          </cell>
          <cell r="H90">
            <v>5.2090000000000005</v>
          </cell>
          <cell r="I90">
            <v>5.2090000000000005</v>
          </cell>
          <cell r="J90">
            <v>5.2090000000000005</v>
          </cell>
          <cell r="K90">
            <v>5.2090000000000005</v>
          </cell>
        </row>
        <row r="91">
          <cell r="A91">
            <v>36982</v>
          </cell>
          <cell r="B91">
            <v>5.5950000000000006</v>
          </cell>
          <cell r="C91">
            <v>5.5950000000000006</v>
          </cell>
          <cell r="D91">
            <v>5.5950000000000006</v>
          </cell>
          <cell r="E91">
            <v>5.5950000000000006</v>
          </cell>
          <cell r="F91">
            <v>5.5950000000000006</v>
          </cell>
          <cell r="G91">
            <v>5.5950000000000006</v>
          </cell>
          <cell r="H91">
            <v>5.5950000000000006</v>
          </cell>
          <cell r="I91">
            <v>5.5950000000000006</v>
          </cell>
          <cell r="J91">
            <v>5.5950000000000006</v>
          </cell>
          <cell r="K91">
            <v>5.5950000000000006</v>
          </cell>
        </row>
        <row r="92">
          <cell r="A92">
            <v>37012</v>
          </cell>
          <cell r="B92">
            <v>5.1020000000000003</v>
          </cell>
          <cell r="C92">
            <v>5.1020000000000003</v>
          </cell>
          <cell r="D92">
            <v>5.1020000000000003</v>
          </cell>
          <cell r="E92">
            <v>5.1020000000000003</v>
          </cell>
          <cell r="F92">
            <v>5.1020000000000003</v>
          </cell>
          <cell r="G92">
            <v>5.1020000000000003</v>
          </cell>
          <cell r="H92">
            <v>5.1020000000000003</v>
          </cell>
          <cell r="I92">
            <v>5.1020000000000003</v>
          </cell>
          <cell r="J92">
            <v>5.1020000000000003</v>
          </cell>
          <cell r="K92">
            <v>5.1020000000000003</v>
          </cell>
        </row>
        <row r="93">
          <cell r="A93">
            <v>37043</v>
          </cell>
          <cell r="B93">
            <v>3.9489999999999998</v>
          </cell>
          <cell r="C93">
            <v>3.9489999999999998</v>
          </cell>
          <cell r="D93">
            <v>3.9489999999999998</v>
          </cell>
          <cell r="E93">
            <v>3.9489999999999998</v>
          </cell>
          <cell r="F93">
            <v>3.9489999999999998</v>
          </cell>
          <cell r="G93">
            <v>3.9489999999999998</v>
          </cell>
          <cell r="H93">
            <v>3.9489999999999998</v>
          </cell>
          <cell r="I93">
            <v>3.9489999999999998</v>
          </cell>
          <cell r="J93">
            <v>3.9489999999999998</v>
          </cell>
          <cell r="K93">
            <v>3.9489999999999998</v>
          </cell>
        </row>
        <row r="94">
          <cell r="A94">
            <v>37073</v>
          </cell>
          <cell r="B94">
            <v>3.3929999999999998</v>
          </cell>
          <cell r="C94">
            <v>3.3929999999999998</v>
          </cell>
          <cell r="D94">
            <v>3.3929999999999998</v>
          </cell>
          <cell r="E94">
            <v>3.3929999999999998</v>
          </cell>
          <cell r="F94">
            <v>3.3929999999999998</v>
          </cell>
          <cell r="G94">
            <v>3.3929999999999998</v>
          </cell>
          <cell r="H94">
            <v>3.3929999999999998</v>
          </cell>
          <cell r="I94">
            <v>3.3929999999999998</v>
          </cell>
          <cell r="J94">
            <v>3.3929999999999998</v>
          </cell>
          <cell r="K94">
            <v>3.3929999999999998</v>
          </cell>
        </row>
        <row r="95">
          <cell r="A95">
            <v>37104</v>
          </cell>
          <cell r="B95">
            <v>3.3779999999999997</v>
          </cell>
          <cell r="C95">
            <v>3.3779999999999997</v>
          </cell>
          <cell r="D95">
            <v>3.3779999999999997</v>
          </cell>
          <cell r="E95">
            <v>3.3779999999999997</v>
          </cell>
          <cell r="F95">
            <v>3.3779999999999997</v>
          </cell>
          <cell r="G95">
            <v>3.3779999999999997</v>
          </cell>
          <cell r="H95">
            <v>3.3779999999999997</v>
          </cell>
          <cell r="I95">
            <v>3.3779999999999997</v>
          </cell>
          <cell r="J95">
            <v>3.3779999999999997</v>
          </cell>
          <cell r="K95">
            <v>3.3779999999999997</v>
          </cell>
        </row>
        <row r="96">
          <cell r="A96">
            <v>37135</v>
          </cell>
          <cell r="B96">
            <v>2.5059999999999998</v>
          </cell>
          <cell r="C96">
            <v>2.5059999999999998</v>
          </cell>
          <cell r="D96">
            <v>2.5059999999999998</v>
          </cell>
          <cell r="E96">
            <v>2.5059999999999998</v>
          </cell>
          <cell r="F96">
            <v>2.5059999999999998</v>
          </cell>
          <cell r="G96">
            <v>2.5059999999999998</v>
          </cell>
          <cell r="H96">
            <v>2.5059999999999998</v>
          </cell>
          <cell r="I96">
            <v>2.5059999999999998</v>
          </cell>
          <cell r="J96">
            <v>2.5059999999999998</v>
          </cell>
          <cell r="K96">
            <v>2.5059999999999998</v>
          </cell>
        </row>
        <row r="97">
          <cell r="A97">
            <v>37165</v>
          </cell>
          <cell r="B97">
            <v>2.0409999999999999</v>
          </cell>
          <cell r="C97">
            <v>2.0409999999999999</v>
          </cell>
          <cell r="D97">
            <v>2.0409999999999999</v>
          </cell>
          <cell r="E97">
            <v>2.0409999999999999</v>
          </cell>
          <cell r="F97">
            <v>2.0409999999999999</v>
          </cell>
          <cell r="G97">
            <v>2.0409999999999999</v>
          </cell>
          <cell r="H97">
            <v>2.0409999999999999</v>
          </cell>
          <cell r="I97">
            <v>2.0409999999999999</v>
          </cell>
          <cell r="J97">
            <v>2.0409999999999999</v>
          </cell>
          <cell r="K97">
            <v>2.0409999999999999</v>
          </cell>
        </row>
        <row r="98">
          <cell r="A98">
            <v>37196</v>
          </cell>
          <cell r="B98">
            <v>3.4129999999999998</v>
          </cell>
          <cell r="C98">
            <v>3.4129999999999998</v>
          </cell>
          <cell r="D98">
            <v>3.4129999999999998</v>
          </cell>
          <cell r="E98">
            <v>3.4129999999999998</v>
          </cell>
          <cell r="F98">
            <v>3.4129999999999998</v>
          </cell>
          <cell r="G98">
            <v>3.4129999999999998</v>
          </cell>
          <cell r="H98">
            <v>3.4129999999999998</v>
          </cell>
          <cell r="I98">
            <v>3.4129999999999998</v>
          </cell>
          <cell r="J98">
            <v>3.4129999999999998</v>
          </cell>
          <cell r="K98">
            <v>3.4129999999999998</v>
          </cell>
        </row>
        <row r="99">
          <cell r="A99">
            <v>37226</v>
          </cell>
          <cell r="B99">
            <v>2.5269999999999997</v>
          </cell>
          <cell r="C99">
            <v>2.5269999999999997</v>
          </cell>
          <cell r="D99">
            <v>2.5269999999999997</v>
          </cell>
          <cell r="E99">
            <v>2.5269999999999997</v>
          </cell>
          <cell r="F99">
            <v>2.5269999999999997</v>
          </cell>
          <cell r="G99">
            <v>2.5269999999999997</v>
          </cell>
          <cell r="H99">
            <v>2.5269999999999997</v>
          </cell>
          <cell r="I99">
            <v>2.5269999999999997</v>
          </cell>
          <cell r="J99">
            <v>2.5269999999999997</v>
          </cell>
          <cell r="K99">
            <v>2.5269999999999997</v>
          </cell>
        </row>
        <row r="100">
          <cell r="A100">
            <v>37257</v>
          </cell>
          <cell r="B100">
            <v>2.766</v>
          </cell>
          <cell r="C100">
            <v>2.766</v>
          </cell>
          <cell r="D100">
            <v>2.766</v>
          </cell>
          <cell r="E100">
            <v>2.766</v>
          </cell>
          <cell r="F100">
            <v>2.766</v>
          </cell>
          <cell r="G100">
            <v>2.766</v>
          </cell>
          <cell r="H100">
            <v>2.766</v>
          </cell>
          <cell r="I100">
            <v>2.766</v>
          </cell>
          <cell r="J100">
            <v>2.766</v>
          </cell>
          <cell r="K100">
            <v>2.766</v>
          </cell>
        </row>
        <row r="101">
          <cell r="A101">
            <v>37288</v>
          </cell>
          <cell r="B101">
            <v>2.2169999999999996</v>
          </cell>
          <cell r="C101">
            <v>2.2169999999999996</v>
          </cell>
          <cell r="D101">
            <v>2.2169999999999996</v>
          </cell>
          <cell r="E101">
            <v>2.2169999999999996</v>
          </cell>
          <cell r="F101">
            <v>2.2169999999999996</v>
          </cell>
          <cell r="G101">
            <v>2.2169999999999996</v>
          </cell>
          <cell r="H101">
            <v>2.2169999999999996</v>
          </cell>
          <cell r="I101">
            <v>2.2169999999999996</v>
          </cell>
          <cell r="J101">
            <v>2.2169999999999996</v>
          </cell>
          <cell r="K101">
            <v>2.2169999999999996</v>
          </cell>
        </row>
        <row r="102">
          <cell r="A102">
            <v>37316</v>
          </cell>
          <cell r="B102">
            <v>2.5989999999999998</v>
          </cell>
          <cell r="C102">
            <v>2.5989999999999998</v>
          </cell>
          <cell r="D102">
            <v>2.5989999999999998</v>
          </cell>
          <cell r="E102">
            <v>2.5989999999999998</v>
          </cell>
          <cell r="F102">
            <v>2.5989999999999998</v>
          </cell>
          <cell r="G102">
            <v>2.5989999999999998</v>
          </cell>
          <cell r="H102">
            <v>2.5989999999999998</v>
          </cell>
          <cell r="I102">
            <v>2.5989999999999998</v>
          </cell>
          <cell r="J102">
            <v>2.5989999999999998</v>
          </cell>
          <cell r="K102">
            <v>2.5989999999999998</v>
          </cell>
        </row>
        <row r="103">
          <cell r="A103">
            <v>37347</v>
          </cell>
          <cell r="B103">
            <v>3.6829999999999998</v>
          </cell>
          <cell r="C103">
            <v>3.6829999999999998</v>
          </cell>
          <cell r="D103">
            <v>3.6829999999999998</v>
          </cell>
          <cell r="E103">
            <v>3.6829999999999998</v>
          </cell>
          <cell r="F103">
            <v>3.6829999999999998</v>
          </cell>
          <cell r="G103">
            <v>3.6829999999999998</v>
          </cell>
          <cell r="H103">
            <v>3.6829999999999998</v>
          </cell>
          <cell r="I103">
            <v>3.6829999999999998</v>
          </cell>
          <cell r="J103">
            <v>3.6829999999999998</v>
          </cell>
          <cell r="K103">
            <v>3.6829999999999998</v>
          </cell>
        </row>
        <row r="104">
          <cell r="A104">
            <v>37377</v>
          </cell>
          <cell r="B104">
            <v>3.53</v>
          </cell>
          <cell r="C104">
            <v>3.53</v>
          </cell>
          <cell r="D104">
            <v>3.53</v>
          </cell>
          <cell r="E104">
            <v>3.53</v>
          </cell>
          <cell r="F104">
            <v>3.53</v>
          </cell>
          <cell r="G104">
            <v>3.53</v>
          </cell>
          <cell r="H104">
            <v>3.53</v>
          </cell>
          <cell r="I104">
            <v>3.53</v>
          </cell>
          <cell r="J104">
            <v>3.53</v>
          </cell>
          <cell r="K104">
            <v>3.53</v>
          </cell>
        </row>
        <row r="105">
          <cell r="A105">
            <v>37408</v>
          </cell>
          <cell r="B105">
            <v>3.7719999999999998</v>
          </cell>
          <cell r="C105">
            <v>3.7719999999999998</v>
          </cell>
          <cell r="D105">
            <v>3.7719999999999998</v>
          </cell>
          <cell r="E105">
            <v>3.7719999999999998</v>
          </cell>
          <cell r="F105">
            <v>3.7719999999999998</v>
          </cell>
          <cell r="G105">
            <v>3.7719999999999998</v>
          </cell>
          <cell r="H105">
            <v>3.7719999999999998</v>
          </cell>
          <cell r="I105">
            <v>3.7719999999999998</v>
          </cell>
          <cell r="J105">
            <v>3.7719999999999998</v>
          </cell>
          <cell r="K105">
            <v>3.7719999999999998</v>
          </cell>
        </row>
        <row r="106">
          <cell r="A106">
            <v>37438</v>
          </cell>
          <cell r="B106">
            <v>3.8</v>
          </cell>
          <cell r="C106">
            <v>3.8</v>
          </cell>
          <cell r="D106">
            <v>3.8</v>
          </cell>
          <cell r="E106">
            <v>3.8</v>
          </cell>
          <cell r="F106">
            <v>3.8</v>
          </cell>
          <cell r="G106">
            <v>3.8</v>
          </cell>
          <cell r="H106">
            <v>3.8</v>
          </cell>
          <cell r="I106">
            <v>3.8</v>
          </cell>
          <cell r="J106">
            <v>3.8</v>
          </cell>
          <cell r="K106">
            <v>3.8</v>
          </cell>
        </row>
        <row r="107">
          <cell r="A107">
            <v>37469</v>
          </cell>
          <cell r="B107">
            <v>3.83</v>
          </cell>
          <cell r="C107">
            <v>3.83</v>
          </cell>
          <cell r="D107">
            <v>3.83</v>
          </cell>
          <cell r="E107">
            <v>3.83</v>
          </cell>
          <cell r="F107">
            <v>3.83</v>
          </cell>
          <cell r="G107">
            <v>3.83</v>
          </cell>
          <cell r="H107">
            <v>3.83</v>
          </cell>
          <cell r="I107">
            <v>3.83</v>
          </cell>
          <cell r="J107">
            <v>3.83</v>
          </cell>
          <cell r="K107">
            <v>3.83</v>
          </cell>
        </row>
        <row r="109">
          <cell r="A109">
            <v>36281</v>
          </cell>
          <cell r="B109">
            <v>9.9999000000000002</v>
          </cell>
          <cell r="C109">
            <v>9.9999000000000002</v>
          </cell>
          <cell r="D109">
            <v>9.9999000000000002</v>
          </cell>
          <cell r="E109">
            <v>9.9999000000000002</v>
          </cell>
          <cell r="F109">
            <v>9.9999000000000002</v>
          </cell>
          <cell r="G109">
            <v>9.9999000000000002</v>
          </cell>
          <cell r="H109">
            <v>9.9999000000000002</v>
          </cell>
          <cell r="I109">
            <v>9.9999000000000002</v>
          </cell>
          <cell r="J109">
            <v>9.9999000000000002</v>
          </cell>
          <cell r="K109">
            <v>9.9999000000000002</v>
          </cell>
        </row>
        <row r="110">
          <cell r="A110" t="str">
            <v>Tennessee SSE</v>
          </cell>
          <cell r="B110">
            <v>36465</v>
          </cell>
          <cell r="C110">
            <v>36495</v>
          </cell>
          <cell r="D110">
            <v>36526</v>
          </cell>
          <cell r="E110">
            <v>36557</v>
          </cell>
          <cell r="F110">
            <v>36586</v>
          </cell>
          <cell r="G110">
            <v>36831</v>
          </cell>
          <cell r="H110">
            <v>36861</v>
          </cell>
          <cell r="I110">
            <v>36892</v>
          </cell>
          <cell r="J110">
            <v>36923</v>
          </cell>
          <cell r="K110">
            <v>36951</v>
          </cell>
        </row>
        <row r="111">
          <cell r="A111">
            <v>36678</v>
          </cell>
          <cell r="B111">
            <v>4.6539999999999999</v>
          </cell>
          <cell r="C111">
            <v>4.6539999999999999</v>
          </cell>
          <cell r="D111">
            <v>4.6539999999999999</v>
          </cell>
          <cell r="E111">
            <v>4.6539999999999999</v>
          </cell>
          <cell r="F111">
            <v>4.6539999999999999</v>
          </cell>
          <cell r="G111">
            <v>4.6539999999999999</v>
          </cell>
          <cell r="H111">
            <v>4.6539999999999999</v>
          </cell>
          <cell r="I111">
            <v>4.6539999999999999</v>
          </cell>
          <cell r="J111">
            <v>4.6539999999999999</v>
          </cell>
          <cell r="K111">
            <v>4.6539999999999999</v>
          </cell>
        </row>
        <row r="112">
          <cell r="A112">
            <v>36708</v>
          </cell>
          <cell r="B112">
            <v>4.617</v>
          </cell>
          <cell r="C112">
            <v>4.617</v>
          </cell>
          <cell r="D112">
            <v>4.617</v>
          </cell>
          <cell r="E112">
            <v>4.617</v>
          </cell>
          <cell r="F112">
            <v>4.617</v>
          </cell>
          <cell r="G112">
            <v>4.617</v>
          </cell>
          <cell r="H112">
            <v>4.617</v>
          </cell>
          <cell r="I112">
            <v>4.617</v>
          </cell>
          <cell r="J112">
            <v>4.617</v>
          </cell>
          <cell r="K112">
            <v>4.617</v>
          </cell>
        </row>
        <row r="113">
          <cell r="A113">
            <v>36739</v>
          </cell>
          <cell r="B113">
            <v>4.0679999999999996</v>
          </cell>
          <cell r="C113">
            <v>4.0679999999999996</v>
          </cell>
          <cell r="D113">
            <v>4.0679999999999996</v>
          </cell>
          <cell r="E113">
            <v>4.0679999999999996</v>
          </cell>
          <cell r="F113">
            <v>4.0679999999999996</v>
          </cell>
          <cell r="G113">
            <v>4.0679999999999996</v>
          </cell>
          <cell r="H113">
            <v>4.0679999999999996</v>
          </cell>
          <cell r="I113">
            <v>4.0679999999999996</v>
          </cell>
          <cell r="J113">
            <v>4.0679999999999996</v>
          </cell>
          <cell r="K113">
            <v>4.0679999999999996</v>
          </cell>
        </row>
        <row r="114">
          <cell r="A114">
            <v>36770</v>
          </cell>
          <cell r="B114">
            <v>4.8660000000000005</v>
          </cell>
          <cell r="C114">
            <v>4.8660000000000005</v>
          </cell>
          <cell r="D114">
            <v>4.8660000000000005</v>
          </cell>
          <cell r="E114">
            <v>4.8660000000000005</v>
          </cell>
          <cell r="F114">
            <v>4.8660000000000005</v>
          </cell>
          <cell r="G114">
            <v>4.8660000000000005</v>
          </cell>
          <cell r="H114">
            <v>4.8660000000000005</v>
          </cell>
          <cell r="I114">
            <v>4.8660000000000005</v>
          </cell>
          <cell r="J114">
            <v>4.8660000000000005</v>
          </cell>
          <cell r="K114">
            <v>4.8660000000000005</v>
          </cell>
        </row>
        <row r="115">
          <cell r="A115">
            <v>36800</v>
          </cell>
          <cell r="B115">
            <v>5.5600000000000005</v>
          </cell>
          <cell r="C115">
            <v>5.5600000000000005</v>
          </cell>
          <cell r="D115">
            <v>5.5600000000000005</v>
          </cell>
          <cell r="E115">
            <v>5.5600000000000005</v>
          </cell>
          <cell r="F115">
            <v>5.5600000000000005</v>
          </cell>
          <cell r="G115">
            <v>5.5600000000000005</v>
          </cell>
          <cell r="H115">
            <v>5.5600000000000005</v>
          </cell>
          <cell r="I115">
            <v>5.5600000000000005</v>
          </cell>
          <cell r="J115">
            <v>5.5600000000000005</v>
          </cell>
          <cell r="K115">
            <v>5.5600000000000005</v>
          </cell>
        </row>
        <row r="116">
          <cell r="A116">
            <v>36831</v>
          </cell>
          <cell r="B116">
            <v>4.7890000000000006</v>
          </cell>
          <cell r="C116">
            <v>4.7890000000000006</v>
          </cell>
          <cell r="D116">
            <v>4.7890000000000006</v>
          </cell>
          <cell r="E116">
            <v>4.7890000000000006</v>
          </cell>
          <cell r="F116">
            <v>4.7890000000000006</v>
          </cell>
          <cell r="G116">
            <v>4.7890000000000006</v>
          </cell>
          <cell r="H116">
            <v>4.7890000000000006</v>
          </cell>
          <cell r="I116">
            <v>4.7890000000000006</v>
          </cell>
          <cell r="J116">
            <v>4.7890000000000006</v>
          </cell>
          <cell r="K116">
            <v>4.7890000000000006</v>
          </cell>
        </row>
        <row r="117">
          <cell r="A117">
            <v>36861</v>
          </cell>
          <cell r="B117">
            <v>6.2640000000000002</v>
          </cell>
          <cell r="C117">
            <v>6.2640000000000002</v>
          </cell>
          <cell r="D117">
            <v>6.2640000000000002</v>
          </cell>
          <cell r="E117">
            <v>6.2640000000000002</v>
          </cell>
          <cell r="F117">
            <v>6.2640000000000002</v>
          </cell>
          <cell r="G117">
            <v>6.2640000000000002</v>
          </cell>
          <cell r="H117">
            <v>6.2640000000000002</v>
          </cell>
          <cell r="I117">
            <v>6.2640000000000002</v>
          </cell>
          <cell r="J117">
            <v>6.2640000000000002</v>
          </cell>
          <cell r="K117">
            <v>6.2640000000000002</v>
          </cell>
        </row>
        <row r="118">
          <cell r="A118">
            <v>36892</v>
          </cell>
          <cell r="B118">
            <v>10.228</v>
          </cell>
          <cell r="C118">
            <v>10.228</v>
          </cell>
          <cell r="D118">
            <v>10.228</v>
          </cell>
          <cell r="E118">
            <v>10.228</v>
          </cell>
          <cell r="F118">
            <v>10.228</v>
          </cell>
          <cell r="G118">
            <v>10.228</v>
          </cell>
          <cell r="H118">
            <v>10.228</v>
          </cell>
          <cell r="I118">
            <v>10.228</v>
          </cell>
          <cell r="J118">
            <v>10.228</v>
          </cell>
          <cell r="K118">
            <v>10.228</v>
          </cell>
        </row>
        <row r="119">
          <cell r="A119">
            <v>36923</v>
          </cell>
          <cell r="B119">
            <v>6.5410000000000004</v>
          </cell>
          <cell r="C119">
            <v>6.5410000000000004</v>
          </cell>
          <cell r="D119">
            <v>3.19</v>
          </cell>
          <cell r="E119">
            <v>6.5410000000000004</v>
          </cell>
          <cell r="F119">
            <v>6.5410000000000004</v>
          </cell>
          <cell r="G119">
            <v>6.5410000000000004</v>
          </cell>
          <cell r="H119">
            <v>6.5410000000000004</v>
          </cell>
          <cell r="I119">
            <v>6.5410000000000004</v>
          </cell>
          <cell r="J119">
            <v>6.5410000000000004</v>
          </cell>
          <cell r="K119">
            <v>6.5410000000000004</v>
          </cell>
        </row>
        <row r="120">
          <cell r="A120">
            <v>36951</v>
          </cell>
          <cell r="B120">
            <v>5.2460000000000004</v>
          </cell>
          <cell r="C120">
            <v>5.2460000000000004</v>
          </cell>
          <cell r="D120">
            <v>5.2460000000000004</v>
          </cell>
          <cell r="E120">
            <v>5.2460000000000004</v>
          </cell>
          <cell r="F120">
            <v>5.2460000000000004</v>
          </cell>
          <cell r="G120">
            <v>5.2460000000000004</v>
          </cell>
          <cell r="H120">
            <v>3.34</v>
          </cell>
          <cell r="I120">
            <v>5.2460000000000004</v>
          </cell>
          <cell r="J120">
            <v>5.2460000000000004</v>
          </cell>
          <cell r="K120">
            <v>5.2460000000000004</v>
          </cell>
        </row>
        <row r="121">
          <cell r="A121">
            <v>36982</v>
          </cell>
          <cell r="B121">
            <v>5.6320000000000006</v>
          </cell>
          <cell r="C121">
            <v>5.6320000000000006</v>
          </cell>
          <cell r="D121">
            <v>5.6320000000000006</v>
          </cell>
          <cell r="E121">
            <v>5.6320000000000006</v>
          </cell>
          <cell r="F121">
            <v>5.6320000000000006</v>
          </cell>
          <cell r="G121">
            <v>5.6320000000000006</v>
          </cell>
          <cell r="H121">
            <v>5.6320000000000006</v>
          </cell>
          <cell r="I121">
            <v>5.6320000000000006</v>
          </cell>
          <cell r="J121">
            <v>5.6320000000000006</v>
          </cell>
          <cell r="K121">
            <v>5.6320000000000006</v>
          </cell>
        </row>
        <row r="122">
          <cell r="A122">
            <v>37012</v>
          </cell>
          <cell r="B122">
            <v>5.1390000000000002</v>
          </cell>
          <cell r="C122">
            <v>5.1390000000000002</v>
          </cell>
          <cell r="D122">
            <v>5.1390000000000002</v>
          </cell>
          <cell r="E122">
            <v>5.1390000000000002</v>
          </cell>
          <cell r="F122">
            <v>5.1390000000000002</v>
          </cell>
          <cell r="G122">
            <v>5.1390000000000002</v>
          </cell>
          <cell r="H122">
            <v>5.1390000000000002</v>
          </cell>
          <cell r="I122">
            <v>5.1390000000000002</v>
          </cell>
          <cell r="J122">
            <v>5.1390000000000002</v>
          </cell>
          <cell r="K122">
            <v>5.1390000000000002</v>
          </cell>
        </row>
        <row r="123">
          <cell r="A123">
            <v>37043</v>
          </cell>
          <cell r="B123">
            <v>3.9859999999999998</v>
          </cell>
          <cell r="C123">
            <v>3.9859999999999998</v>
          </cell>
          <cell r="D123">
            <v>3.9859999999999998</v>
          </cell>
          <cell r="E123">
            <v>3.9859999999999998</v>
          </cell>
          <cell r="F123">
            <v>3.9859999999999998</v>
          </cell>
          <cell r="G123">
            <v>3.9859999999999998</v>
          </cell>
          <cell r="H123">
            <v>3.9859999999999998</v>
          </cell>
          <cell r="I123">
            <v>3.9859999999999998</v>
          </cell>
          <cell r="J123">
            <v>3.9859999999999998</v>
          </cell>
          <cell r="K123">
            <v>3.9859999999999998</v>
          </cell>
        </row>
        <row r="124">
          <cell r="A124">
            <v>37073</v>
          </cell>
          <cell r="B124">
            <v>3.4299999999999997</v>
          </cell>
          <cell r="C124">
            <v>3.4299999999999997</v>
          </cell>
          <cell r="D124">
            <v>3.4299999999999997</v>
          </cell>
          <cell r="E124">
            <v>3.4299999999999997</v>
          </cell>
          <cell r="F124">
            <v>3.4299999999999997</v>
          </cell>
          <cell r="G124">
            <v>3.4299999999999997</v>
          </cell>
          <cell r="H124">
            <v>3.4299999999999997</v>
          </cell>
          <cell r="I124">
            <v>3.4299999999999997</v>
          </cell>
          <cell r="J124">
            <v>3.4299999999999997</v>
          </cell>
          <cell r="K124">
            <v>3.4299999999999997</v>
          </cell>
        </row>
        <row r="125">
          <cell r="A125">
            <v>37104</v>
          </cell>
          <cell r="B125">
            <v>3.415</v>
          </cell>
          <cell r="C125">
            <v>3.415</v>
          </cell>
          <cell r="D125">
            <v>3.415</v>
          </cell>
          <cell r="E125">
            <v>3.415</v>
          </cell>
          <cell r="F125">
            <v>3.415</v>
          </cell>
          <cell r="G125">
            <v>3.415</v>
          </cell>
          <cell r="H125">
            <v>3.415</v>
          </cell>
          <cell r="I125">
            <v>3.415</v>
          </cell>
          <cell r="J125">
            <v>3.415</v>
          </cell>
          <cell r="K125">
            <v>3.415</v>
          </cell>
        </row>
        <row r="126">
          <cell r="A126">
            <v>37135</v>
          </cell>
          <cell r="B126">
            <v>2.5430000000000001</v>
          </cell>
          <cell r="C126">
            <v>2.5430000000000001</v>
          </cell>
          <cell r="D126">
            <v>2.5430000000000001</v>
          </cell>
          <cell r="E126">
            <v>2.5430000000000001</v>
          </cell>
          <cell r="F126">
            <v>2.5430000000000001</v>
          </cell>
          <cell r="G126">
            <v>2.5430000000000001</v>
          </cell>
          <cell r="H126">
            <v>2.5430000000000001</v>
          </cell>
          <cell r="I126">
            <v>2.5430000000000001</v>
          </cell>
          <cell r="J126">
            <v>2.5430000000000001</v>
          </cell>
          <cell r="K126">
            <v>2.5430000000000001</v>
          </cell>
        </row>
        <row r="127">
          <cell r="A127">
            <v>37165</v>
          </cell>
          <cell r="B127">
            <v>2.0780000000000003</v>
          </cell>
          <cell r="C127">
            <v>2.0780000000000003</v>
          </cell>
          <cell r="D127">
            <v>2.0780000000000003</v>
          </cell>
          <cell r="E127">
            <v>2.0780000000000003</v>
          </cell>
          <cell r="F127">
            <v>2.0780000000000003</v>
          </cell>
          <cell r="G127">
            <v>2.0780000000000003</v>
          </cell>
          <cell r="H127">
            <v>2.0780000000000003</v>
          </cell>
          <cell r="I127">
            <v>2.0780000000000003</v>
          </cell>
          <cell r="J127">
            <v>2.0780000000000003</v>
          </cell>
          <cell r="K127">
            <v>2.0780000000000003</v>
          </cell>
        </row>
        <row r="128">
          <cell r="A128">
            <v>37196</v>
          </cell>
          <cell r="B128">
            <v>3.45</v>
          </cell>
          <cell r="C128">
            <v>3.45</v>
          </cell>
          <cell r="D128">
            <v>3.45</v>
          </cell>
          <cell r="E128">
            <v>3.45</v>
          </cell>
          <cell r="F128">
            <v>3.45</v>
          </cell>
          <cell r="G128">
            <v>3.45</v>
          </cell>
          <cell r="H128">
            <v>3.45</v>
          </cell>
          <cell r="I128">
            <v>3.45</v>
          </cell>
          <cell r="J128">
            <v>3.45</v>
          </cell>
          <cell r="K128">
            <v>3.45</v>
          </cell>
        </row>
        <row r="129">
          <cell r="A129">
            <v>37226</v>
          </cell>
          <cell r="B129">
            <v>2.5640000000000001</v>
          </cell>
          <cell r="C129">
            <v>2.5640000000000001</v>
          </cell>
          <cell r="D129">
            <v>2.5640000000000001</v>
          </cell>
          <cell r="E129">
            <v>2.5640000000000001</v>
          </cell>
          <cell r="F129">
            <v>2.5640000000000001</v>
          </cell>
          <cell r="G129">
            <v>2.5640000000000001</v>
          </cell>
          <cell r="H129">
            <v>2.5640000000000001</v>
          </cell>
          <cell r="I129">
            <v>2.5640000000000001</v>
          </cell>
          <cell r="J129">
            <v>2.5640000000000001</v>
          </cell>
          <cell r="K129">
            <v>2.5640000000000001</v>
          </cell>
        </row>
        <row r="130">
          <cell r="A130">
            <v>37257</v>
          </cell>
          <cell r="B130">
            <v>2.8029999999999999</v>
          </cell>
          <cell r="C130">
            <v>2.8029999999999999</v>
          </cell>
          <cell r="D130">
            <v>2.8029999999999999</v>
          </cell>
          <cell r="E130">
            <v>2.8029999999999999</v>
          </cell>
          <cell r="F130">
            <v>2.8029999999999999</v>
          </cell>
          <cell r="G130">
            <v>2.8029999999999999</v>
          </cell>
          <cell r="H130">
            <v>2.8029999999999999</v>
          </cell>
          <cell r="I130">
            <v>2.8029999999999999</v>
          </cell>
          <cell r="J130">
            <v>2.8029999999999999</v>
          </cell>
          <cell r="K130">
            <v>2.8029999999999999</v>
          </cell>
        </row>
        <row r="131">
          <cell r="A131">
            <v>37288</v>
          </cell>
          <cell r="B131">
            <v>2.2539999999999996</v>
          </cell>
          <cell r="C131">
            <v>2.2539999999999996</v>
          </cell>
          <cell r="D131">
            <v>2.2539999999999996</v>
          </cell>
          <cell r="E131">
            <v>2.2539999999999996</v>
          </cell>
          <cell r="F131">
            <v>2.2539999999999996</v>
          </cell>
          <cell r="G131">
            <v>2.2539999999999996</v>
          </cell>
          <cell r="H131">
            <v>2.2539999999999996</v>
          </cell>
          <cell r="I131">
            <v>2.2539999999999996</v>
          </cell>
          <cell r="J131">
            <v>2.2539999999999996</v>
          </cell>
          <cell r="K131">
            <v>2.2539999999999996</v>
          </cell>
        </row>
        <row r="132">
          <cell r="A132">
            <v>37316</v>
          </cell>
          <cell r="B132">
            <v>2.6360000000000001</v>
          </cell>
          <cell r="C132">
            <v>2.6360000000000001</v>
          </cell>
          <cell r="D132">
            <v>2.6360000000000001</v>
          </cell>
          <cell r="E132">
            <v>2.6360000000000001</v>
          </cell>
          <cell r="F132">
            <v>2.6360000000000001</v>
          </cell>
          <cell r="G132">
            <v>2.6360000000000001</v>
          </cell>
          <cell r="H132">
            <v>2.6360000000000001</v>
          </cell>
          <cell r="I132">
            <v>2.6360000000000001</v>
          </cell>
          <cell r="J132">
            <v>2.6360000000000001</v>
          </cell>
          <cell r="K132">
            <v>2.6360000000000001</v>
          </cell>
        </row>
        <row r="133">
          <cell r="A133">
            <v>37347</v>
          </cell>
          <cell r="B133">
            <v>3.7199999999999998</v>
          </cell>
          <cell r="C133">
            <v>3.7199999999999998</v>
          </cell>
          <cell r="D133">
            <v>3.7199999999999998</v>
          </cell>
          <cell r="E133">
            <v>3.7199999999999998</v>
          </cell>
          <cell r="F133">
            <v>3.7199999999999998</v>
          </cell>
          <cell r="G133">
            <v>3.7199999999999998</v>
          </cell>
          <cell r="H133">
            <v>3.7199999999999998</v>
          </cell>
          <cell r="I133">
            <v>3.7199999999999998</v>
          </cell>
          <cell r="J133">
            <v>3.7199999999999998</v>
          </cell>
          <cell r="K133">
            <v>3.7199999999999998</v>
          </cell>
        </row>
        <row r="134">
          <cell r="A134">
            <v>37377</v>
          </cell>
          <cell r="B134">
            <v>3.5670000000000002</v>
          </cell>
          <cell r="C134">
            <v>3.5670000000000002</v>
          </cell>
          <cell r="D134">
            <v>3.5670000000000002</v>
          </cell>
          <cell r="E134">
            <v>3.5670000000000002</v>
          </cell>
          <cell r="F134">
            <v>3.5670000000000002</v>
          </cell>
          <cell r="G134">
            <v>3.5670000000000002</v>
          </cell>
          <cell r="H134">
            <v>3.5670000000000002</v>
          </cell>
          <cell r="I134">
            <v>3.5670000000000002</v>
          </cell>
          <cell r="J134">
            <v>3.5670000000000002</v>
          </cell>
          <cell r="K134">
            <v>3.5670000000000002</v>
          </cell>
        </row>
        <row r="135">
          <cell r="A135">
            <v>37408</v>
          </cell>
          <cell r="B135">
            <v>3.8090000000000002</v>
          </cell>
          <cell r="C135">
            <v>3.8090000000000002</v>
          </cell>
          <cell r="D135">
            <v>3.8090000000000002</v>
          </cell>
          <cell r="E135">
            <v>3.8090000000000002</v>
          </cell>
          <cell r="F135">
            <v>3.8090000000000002</v>
          </cell>
          <cell r="G135">
            <v>3.8090000000000002</v>
          </cell>
          <cell r="H135">
            <v>3.8090000000000002</v>
          </cell>
          <cell r="I135">
            <v>3.8090000000000002</v>
          </cell>
          <cell r="J135">
            <v>3.8090000000000002</v>
          </cell>
          <cell r="K135">
            <v>3.8090000000000002</v>
          </cell>
        </row>
        <row r="136">
          <cell r="A136">
            <v>37438</v>
          </cell>
          <cell r="B136">
            <v>3.8369999999999997</v>
          </cell>
          <cell r="C136">
            <v>3.8369999999999997</v>
          </cell>
          <cell r="D136">
            <v>3.8369999999999997</v>
          </cell>
          <cell r="E136">
            <v>3.8369999999999997</v>
          </cell>
          <cell r="F136">
            <v>3.8369999999999997</v>
          </cell>
          <cell r="G136">
            <v>3.8369999999999997</v>
          </cell>
          <cell r="H136">
            <v>3.8369999999999997</v>
          </cell>
          <cell r="I136">
            <v>3.8369999999999997</v>
          </cell>
          <cell r="J136">
            <v>3.8369999999999997</v>
          </cell>
          <cell r="K136">
            <v>3.8369999999999997</v>
          </cell>
        </row>
        <row r="137">
          <cell r="A137">
            <v>37469</v>
          </cell>
          <cell r="B137">
            <v>3.867</v>
          </cell>
          <cell r="C137">
            <v>3.867</v>
          </cell>
          <cell r="D137">
            <v>3.867</v>
          </cell>
          <cell r="E137">
            <v>3.867</v>
          </cell>
          <cell r="F137">
            <v>3.867</v>
          </cell>
          <cell r="G137">
            <v>3.867</v>
          </cell>
          <cell r="H137">
            <v>3.867</v>
          </cell>
          <cell r="I137">
            <v>3.867</v>
          </cell>
          <cell r="J137">
            <v>3.867</v>
          </cell>
          <cell r="K137">
            <v>3.867</v>
          </cell>
        </row>
        <row r="139">
          <cell r="A139">
            <v>36281</v>
          </cell>
          <cell r="B139">
            <v>9.9999000000000002</v>
          </cell>
          <cell r="C139">
            <v>9.9999000000000002</v>
          </cell>
          <cell r="D139">
            <v>9.9999000000000002</v>
          </cell>
          <cell r="E139">
            <v>9.9999000000000002</v>
          </cell>
          <cell r="F139">
            <v>9.9999000000000002</v>
          </cell>
          <cell r="G139">
            <v>9.9999000000000002</v>
          </cell>
          <cell r="H139">
            <v>9.9999000000000002</v>
          </cell>
          <cell r="I139">
            <v>9.9999000000000002</v>
          </cell>
          <cell r="J139">
            <v>9.9999000000000002</v>
          </cell>
          <cell r="K139">
            <v>9.9999000000000002</v>
          </cell>
        </row>
        <row r="140">
          <cell r="A140" t="str">
            <v>Tetco CNGGSS</v>
          </cell>
          <cell r="B140">
            <v>36465</v>
          </cell>
          <cell r="C140">
            <v>36495</v>
          </cell>
          <cell r="D140">
            <v>36526</v>
          </cell>
          <cell r="E140">
            <v>36557</v>
          </cell>
          <cell r="F140">
            <v>36586</v>
          </cell>
          <cell r="G140">
            <v>36831</v>
          </cell>
          <cell r="H140">
            <v>36861</v>
          </cell>
          <cell r="I140">
            <v>36892</v>
          </cell>
          <cell r="J140">
            <v>36923</v>
          </cell>
          <cell r="K140">
            <v>36951</v>
          </cell>
        </row>
        <row r="141">
          <cell r="A141">
            <v>36678</v>
          </cell>
          <cell r="B141">
            <v>4.6829999999999998</v>
          </cell>
          <cell r="C141">
            <v>4.6829999999999998</v>
          </cell>
          <cell r="D141">
            <v>4.6829999999999998</v>
          </cell>
          <cell r="E141">
            <v>4.6829999999999998</v>
          </cell>
          <cell r="F141">
            <v>4.6829999999999998</v>
          </cell>
          <cell r="G141">
            <v>4.6829999999999998</v>
          </cell>
          <cell r="H141">
            <v>4.6829999999999998</v>
          </cell>
          <cell r="I141">
            <v>4.6829999999999998</v>
          </cell>
          <cell r="J141">
            <v>4.6829999999999998</v>
          </cell>
          <cell r="K141">
            <v>4.6829999999999998</v>
          </cell>
        </row>
        <row r="142">
          <cell r="A142">
            <v>36708</v>
          </cell>
          <cell r="B142">
            <v>4.6459999999999999</v>
          </cell>
          <cell r="C142">
            <v>4.6459999999999999</v>
          </cell>
          <cell r="D142">
            <v>4.6459999999999999</v>
          </cell>
          <cell r="E142">
            <v>2.6791999999999998</v>
          </cell>
          <cell r="F142">
            <v>4.6459999999999999</v>
          </cell>
          <cell r="G142">
            <v>4.6459999999999999</v>
          </cell>
          <cell r="H142">
            <v>4.6459999999999999</v>
          </cell>
          <cell r="I142">
            <v>4.6459999999999999</v>
          </cell>
          <cell r="J142">
            <v>4.6459999999999999</v>
          </cell>
          <cell r="K142">
            <v>4.6459999999999999</v>
          </cell>
        </row>
        <row r="143">
          <cell r="A143">
            <v>36739</v>
          </cell>
          <cell r="B143">
            <v>4.0969999999999995</v>
          </cell>
          <cell r="C143">
            <v>2.4754</v>
          </cell>
          <cell r="D143">
            <v>2.3363999999999998</v>
          </cell>
          <cell r="E143">
            <v>2.3104</v>
          </cell>
          <cell r="F143">
            <v>2.2381000000000002</v>
          </cell>
          <cell r="G143">
            <v>4.0969999999999995</v>
          </cell>
          <cell r="H143">
            <v>4.0969999999999995</v>
          </cell>
          <cell r="I143">
            <v>4.0969999999999995</v>
          </cell>
          <cell r="J143">
            <v>4.0969999999999995</v>
          </cell>
          <cell r="K143">
            <v>4.0969999999999995</v>
          </cell>
        </row>
        <row r="144">
          <cell r="A144">
            <v>36770</v>
          </cell>
          <cell r="B144">
            <v>4.8950000000000005</v>
          </cell>
          <cell r="C144">
            <v>4.8950000000000005</v>
          </cell>
          <cell r="D144">
            <v>4.8950000000000005</v>
          </cell>
          <cell r="E144">
            <v>4.8950000000000005</v>
          </cell>
          <cell r="F144">
            <v>4.8950000000000005</v>
          </cell>
          <cell r="G144">
            <v>4.8950000000000005</v>
          </cell>
          <cell r="H144">
            <v>4.8950000000000005</v>
          </cell>
          <cell r="I144">
            <v>4.8950000000000005</v>
          </cell>
          <cell r="J144">
            <v>4.8950000000000005</v>
          </cell>
          <cell r="K144">
            <v>4.8950000000000005</v>
          </cell>
        </row>
        <row r="145">
          <cell r="A145">
            <v>36800</v>
          </cell>
          <cell r="B145">
            <v>5.5890000000000004</v>
          </cell>
          <cell r="C145">
            <v>5.5890000000000004</v>
          </cell>
          <cell r="D145">
            <v>5.5890000000000004</v>
          </cell>
          <cell r="E145">
            <v>5.5890000000000004</v>
          </cell>
          <cell r="F145">
            <v>5.5890000000000004</v>
          </cell>
          <cell r="G145">
            <v>5.5890000000000004</v>
          </cell>
          <cell r="H145">
            <v>5.5890000000000004</v>
          </cell>
          <cell r="I145">
            <v>5.5890000000000004</v>
          </cell>
          <cell r="J145">
            <v>5.5890000000000004</v>
          </cell>
          <cell r="K145">
            <v>5.5890000000000004</v>
          </cell>
        </row>
        <row r="146">
          <cell r="A146">
            <v>36831</v>
          </cell>
          <cell r="B146">
            <v>4.8180000000000005</v>
          </cell>
          <cell r="C146">
            <v>4.8180000000000005</v>
          </cell>
          <cell r="D146">
            <v>4.8180000000000005</v>
          </cell>
          <cell r="E146">
            <v>4.8180000000000005</v>
          </cell>
          <cell r="F146">
            <v>4.8180000000000005</v>
          </cell>
          <cell r="G146">
            <v>4.8180000000000005</v>
          </cell>
          <cell r="H146">
            <v>4.8180000000000005</v>
          </cell>
          <cell r="I146">
            <v>4.8180000000000005</v>
          </cell>
          <cell r="J146">
            <v>4.8180000000000005</v>
          </cell>
          <cell r="K146">
            <v>4.8180000000000005</v>
          </cell>
        </row>
        <row r="147">
          <cell r="A147">
            <v>36861</v>
          </cell>
          <cell r="B147">
            <v>6.2930000000000001</v>
          </cell>
          <cell r="C147">
            <v>6.2930000000000001</v>
          </cell>
          <cell r="D147">
            <v>6.2930000000000001</v>
          </cell>
          <cell r="E147">
            <v>6.2930000000000001</v>
          </cell>
          <cell r="F147">
            <v>6.2930000000000001</v>
          </cell>
          <cell r="G147">
            <v>6.2930000000000001</v>
          </cell>
          <cell r="H147">
            <v>6.2930000000000001</v>
          </cell>
          <cell r="I147">
            <v>6.2930000000000001</v>
          </cell>
          <cell r="J147">
            <v>6.2930000000000001</v>
          </cell>
          <cell r="K147">
            <v>6.2930000000000001</v>
          </cell>
        </row>
        <row r="148">
          <cell r="A148">
            <v>36892</v>
          </cell>
          <cell r="B148">
            <v>10.257</v>
          </cell>
          <cell r="C148">
            <v>10.257</v>
          </cell>
          <cell r="D148">
            <v>10.257</v>
          </cell>
          <cell r="E148">
            <v>10.257</v>
          </cell>
          <cell r="F148">
            <v>10.257</v>
          </cell>
          <cell r="G148">
            <v>10.257</v>
          </cell>
          <cell r="H148">
            <v>10.257</v>
          </cell>
          <cell r="I148">
            <v>10.257</v>
          </cell>
          <cell r="J148">
            <v>10.257</v>
          </cell>
          <cell r="K148">
            <v>10.257</v>
          </cell>
        </row>
        <row r="149">
          <cell r="A149">
            <v>36923</v>
          </cell>
          <cell r="B149">
            <v>6.57</v>
          </cell>
          <cell r="C149">
            <v>6.57</v>
          </cell>
          <cell r="D149">
            <v>6.57</v>
          </cell>
          <cell r="E149">
            <v>6.57</v>
          </cell>
          <cell r="F149">
            <v>6.57</v>
          </cell>
          <cell r="G149">
            <v>6.57</v>
          </cell>
          <cell r="H149">
            <v>3.2961999999999998</v>
          </cell>
          <cell r="I149">
            <v>6.57</v>
          </cell>
          <cell r="J149">
            <v>6.57</v>
          </cell>
          <cell r="K149">
            <v>6.57</v>
          </cell>
        </row>
        <row r="150">
          <cell r="A150">
            <v>36951</v>
          </cell>
          <cell r="B150">
            <v>5.2750000000000004</v>
          </cell>
          <cell r="C150">
            <v>5.2750000000000004</v>
          </cell>
          <cell r="D150">
            <v>5.2750000000000004</v>
          </cell>
          <cell r="E150">
            <v>5.2750000000000004</v>
          </cell>
          <cell r="F150">
            <v>5.2750000000000004</v>
          </cell>
          <cell r="G150">
            <v>5.2750000000000004</v>
          </cell>
          <cell r="H150">
            <v>5.2750000000000004</v>
          </cell>
          <cell r="I150">
            <v>5.2750000000000004</v>
          </cell>
          <cell r="J150">
            <v>5.2750000000000004</v>
          </cell>
          <cell r="K150">
            <v>5.2750000000000004</v>
          </cell>
        </row>
        <row r="151">
          <cell r="A151">
            <v>36982</v>
          </cell>
          <cell r="B151">
            <v>5.6610000000000005</v>
          </cell>
          <cell r="C151">
            <v>5.6610000000000005</v>
          </cell>
          <cell r="D151">
            <v>5.6610000000000005</v>
          </cell>
          <cell r="E151">
            <v>5.6610000000000005</v>
          </cell>
          <cell r="F151">
            <v>5.6610000000000005</v>
          </cell>
          <cell r="G151">
            <v>5.6610000000000005</v>
          </cell>
          <cell r="H151">
            <v>5.6610000000000005</v>
          </cell>
          <cell r="I151">
            <v>5.6610000000000005</v>
          </cell>
          <cell r="J151">
            <v>5.6610000000000005</v>
          </cell>
          <cell r="K151">
            <v>5.6610000000000005</v>
          </cell>
        </row>
        <row r="152">
          <cell r="A152">
            <v>37012</v>
          </cell>
          <cell r="B152">
            <v>5.1680000000000001</v>
          </cell>
          <cell r="C152">
            <v>5.1680000000000001</v>
          </cell>
          <cell r="D152">
            <v>5.1680000000000001</v>
          </cell>
          <cell r="E152">
            <v>5.1680000000000001</v>
          </cell>
          <cell r="F152">
            <v>5.1680000000000001</v>
          </cell>
          <cell r="G152">
            <v>5.1680000000000001</v>
          </cell>
          <cell r="H152">
            <v>5.1680000000000001</v>
          </cell>
          <cell r="I152">
            <v>5.1680000000000001</v>
          </cell>
          <cell r="J152">
            <v>5.1680000000000001</v>
          </cell>
          <cell r="K152">
            <v>5.1680000000000001</v>
          </cell>
        </row>
        <row r="153">
          <cell r="A153">
            <v>37043</v>
          </cell>
          <cell r="B153">
            <v>4.0149999999999997</v>
          </cell>
          <cell r="C153">
            <v>4.0149999999999997</v>
          </cell>
          <cell r="D153">
            <v>4.0149999999999997</v>
          </cell>
          <cell r="E153">
            <v>4.0149999999999997</v>
          </cell>
          <cell r="F153">
            <v>4.0149999999999997</v>
          </cell>
          <cell r="G153">
            <v>4.0149999999999997</v>
          </cell>
          <cell r="H153">
            <v>4.0149999999999997</v>
          </cell>
          <cell r="I153">
            <v>4.0149999999999997</v>
          </cell>
          <cell r="J153">
            <v>4.0149999999999997</v>
          </cell>
          <cell r="K153">
            <v>4.0149999999999997</v>
          </cell>
        </row>
        <row r="154">
          <cell r="A154">
            <v>37073</v>
          </cell>
          <cell r="B154">
            <v>3.4590000000000001</v>
          </cell>
          <cell r="C154">
            <v>3.4590000000000001</v>
          </cell>
          <cell r="D154">
            <v>3.4590000000000001</v>
          </cell>
          <cell r="E154">
            <v>3.4590000000000001</v>
          </cell>
          <cell r="F154">
            <v>3.4590000000000001</v>
          </cell>
          <cell r="G154">
            <v>3.4590000000000001</v>
          </cell>
          <cell r="H154">
            <v>3.4590000000000001</v>
          </cell>
          <cell r="I154">
            <v>3.4590000000000001</v>
          </cell>
          <cell r="J154">
            <v>3.4590000000000001</v>
          </cell>
          <cell r="K154">
            <v>3.4590000000000001</v>
          </cell>
        </row>
        <row r="155">
          <cell r="A155">
            <v>37104</v>
          </cell>
          <cell r="B155">
            <v>3.444</v>
          </cell>
          <cell r="C155">
            <v>3.444</v>
          </cell>
          <cell r="D155">
            <v>3.444</v>
          </cell>
          <cell r="E155">
            <v>3.444</v>
          </cell>
          <cell r="F155">
            <v>3.444</v>
          </cell>
          <cell r="G155">
            <v>3.444</v>
          </cell>
          <cell r="H155">
            <v>3.444</v>
          </cell>
          <cell r="I155">
            <v>3.444</v>
          </cell>
          <cell r="J155">
            <v>3.444</v>
          </cell>
          <cell r="K155">
            <v>3.444</v>
          </cell>
        </row>
        <row r="156">
          <cell r="A156">
            <v>37135</v>
          </cell>
          <cell r="B156">
            <v>2.5720000000000001</v>
          </cell>
          <cell r="C156">
            <v>2.5720000000000001</v>
          </cell>
          <cell r="D156">
            <v>2.5720000000000001</v>
          </cell>
          <cell r="E156">
            <v>2.5720000000000001</v>
          </cell>
          <cell r="F156">
            <v>2.5720000000000001</v>
          </cell>
          <cell r="G156">
            <v>2.5720000000000001</v>
          </cell>
          <cell r="H156">
            <v>2.5720000000000001</v>
          </cell>
          <cell r="I156">
            <v>2.5720000000000001</v>
          </cell>
          <cell r="J156">
            <v>2.5720000000000001</v>
          </cell>
          <cell r="K156">
            <v>2.5720000000000001</v>
          </cell>
        </row>
        <row r="157">
          <cell r="A157">
            <v>37165</v>
          </cell>
          <cell r="B157">
            <v>2.1070000000000002</v>
          </cell>
          <cell r="C157">
            <v>2.1070000000000002</v>
          </cell>
          <cell r="D157">
            <v>2.1070000000000002</v>
          </cell>
          <cell r="E157">
            <v>2.1070000000000002</v>
          </cell>
          <cell r="F157">
            <v>2.1070000000000002</v>
          </cell>
          <cell r="G157">
            <v>2.1070000000000002</v>
          </cell>
          <cell r="H157">
            <v>2.1070000000000002</v>
          </cell>
          <cell r="I157">
            <v>2.1070000000000002</v>
          </cell>
          <cell r="J157">
            <v>2.1070000000000002</v>
          </cell>
          <cell r="K157">
            <v>2.1070000000000002</v>
          </cell>
        </row>
        <row r="158">
          <cell r="A158">
            <v>37196</v>
          </cell>
          <cell r="B158">
            <v>3.4790000000000001</v>
          </cell>
          <cell r="C158">
            <v>3.4790000000000001</v>
          </cell>
          <cell r="D158">
            <v>3.4790000000000001</v>
          </cell>
          <cell r="E158">
            <v>3.4790000000000001</v>
          </cell>
          <cell r="F158">
            <v>3.4790000000000001</v>
          </cell>
          <cell r="G158">
            <v>3.4790000000000001</v>
          </cell>
          <cell r="H158">
            <v>3.4790000000000001</v>
          </cell>
          <cell r="I158">
            <v>3.4790000000000001</v>
          </cell>
          <cell r="J158">
            <v>3.4790000000000001</v>
          </cell>
          <cell r="K158">
            <v>3.4790000000000001</v>
          </cell>
        </row>
        <row r="159">
          <cell r="A159">
            <v>37226</v>
          </cell>
          <cell r="B159">
            <v>2.593</v>
          </cell>
          <cell r="C159">
            <v>2.593</v>
          </cell>
          <cell r="D159">
            <v>2.593</v>
          </cell>
          <cell r="E159">
            <v>2.593</v>
          </cell>
          <cell r="F159">
            <v>2.593</v>
          </cell>
          <cell r="G159">
            <v>2.593</v>
          </cell>
          <cell r="H159">
            <v>2.593</v>
          </cell>
          <cell r="I159">
            <v>2.593</v>
          </cell>
          <cell r="J159">
            <v>2.593</v>
          </cell>
          <cell r="K159">
            <v>2.593</v>
          </cell>
        </row>
        <row r="160">
          <cell r="A160">
            <v>37257</v>
          </cell>
          <cell r="B160">
            <v>2.8320000000000003</v>
          </cell>
          <cell r="C160">
            <v>2.8320000000000003</v>
          </cell>
          <cell r="D160">
            <v>2.8320000000000003</v>
          </cell>
          <cell r="E160">
            <v>2.8320000000000003</v>
          </cell>
          <cell r="F160">
            <v>2.8320000000000003</v>
          </cell>
          <cell r="G160">
            <v>2.8320000000000003</v>
          </cell>
          <cell r="H160">
            <v>2.8320000000000003</v>
          </cell>
          <cell r="I160">
            <v>2.8320000000000003</v>
          </cell>
          <cell r="J160">
            <v>2.8320000000000003</v>
          </cell>
          <cell r="K160">
            <v>2.8320000000000003</v>
          </cell>
        </row>
        <row r="161">
          <cell r="A161">
            <v>37288</v>
          </cell>
          <cell r="B161">
            <v>2.2829999999999999</v>
          </cell>
          <cell r="C161">
            <v>2.2829999999999999</v>
          </cell>
          <cell r="D161">
            <v>2.2829999999999999</v>
          </cell>
          <cell r="E161">
            <v>2.2829999999999999</v>
          </cell>
          <cell r="F161">
            <v>2.2829999999999999</v>
          </cell>
          <cell r="G161">
            <v>2.2829999999999999</v>
          </cell>
          <cell r="H161">
            <v>2.2829999999999999</v>
          </cell>
          <cell r="I161">
            <v>2.2829999999999999</v>
          </cell>
          <cell r="J161">
            <v>2.2829999999999999</v>
          </cell>
          <cell r="K161">
            <v>2.2829999999999999</v>
          </cell>
        </row>
        <row r="162">
          <cell r="A162">
            <v>37316</v>
          </cell>
          <cell r="B162">
            <v>2.665</v>
          </cell>
          <cell r="C162">
            <v>2.665</v>
          </cell>
          <cell r="D162">
            <v>2.665</v>
          </cell>
          <cell r="E162">
            <v>2.665</v>
          </cell>
          <cell r="F162">
            <v>2.665</v>
          </cell>
          <cell r="G162">
            <v>2.665</v>
          </cell>
          <cell r="H162">
            <v>2.665</v>
          </cell>
          <cell r="I162">
            <v>2.665</v>
          </cell>
          <cell r="J162">
            <v>2.665</v>
          </cell>
          <cell r="K162">
            <v>2.665</v>
          </cell>
        </row>
        <row r="163">
          <cell r="A163">
            <v>37347</v>
          </cell>
          <cell r="B163">
            <v>3.7490000000000001</v>
          </cell>
          <cell r="C163">
            <v>3.7490000000000001</v>
          </cell>
          <cell r="D163">
            <v>3.7490000000000001</v>
          </cell>
          <cell r="E163">
            <v>3.7490000000000001</v>
          </cell>
          <cell r="F163">
            <v>3.7490000000000001</v>
          </cell>
          <cell r="G163">
            <v>3.7490000000000001</v>
          </cell>
          <cell r="H163">
            <v>3.7490000000000001</v>
          </cell>
          <cell r="I163">
            <v>3.7490000000000001</v>
          </cell>
          <cell r="J163">
            <v>3.7490000000000001</v>
          </cell>
          <cell r="K163">
            <v>3.7490000000000001</v>
          </cell>
        </row>
        <row r="164">
          <cell r="A164">
            <v>37377</v>
          </cell>
          <cell r="B164">
            <v>3.5960000000000001</v>
          </cell>
          <cell r="C164">
            <v>3.5960000000000001</v>
          </cell>
          <cell r="D164">
            <v>3.5960000000000001</v>
          </cell>
          <cell r="E164">
            <v>3.5960000000000001</v>
          </cell>
          <cell r="F164">
            <v>3.5960000000000001</v>
          </cell>
          <cell r="G164">
            <v>3.5960000000000001</v>
          </cell>
          <cell r="H164">
            <v>3.5960000000000001</v>
          </cell>
          <cell r="I164">
            <v>3.5960000000000001</v>
          </cell>
          <cell r="J164">
            <v>3.5960000000000001</v>
          </cell>
          <cell r="K164">
            <v>3.5960000000000001</v>
          </cell>
        </row>
        <row r="165">
          <cell r="A165">
            <v>37408</v>
          </cell>
          <cell r="B165">
            <v>3.8380000000000001</v>
          </cell>
          <cell r="C165">
            <v>3.8380000000000001</v>
          </cell>
          <cell r="D165">
            <v>3.8380000000000001</v>
          </cell>
          <cell r="E165">
            <v>3.8380000000000001</v>
          </cell>
          <cell r="F165">
            <v>3.8380000000000001</v>
          </cell>
          <cell r="G165">
            <v>3.8380000000000001</v>
          </cell>
          <cell r="H165">
            <v>3.8380000000000001</v>
          </cell>
          <cell r="I165">
            <v>3.8380000000000001</v>
          </cell>
          <cell r="J165">
            <v>3.8380000000000001</v>
          </cell>
          <cell r="K165">
            <v>3.8380000000000001</v>
          </cell>
        </row>
        <row r="166">
          <cell r="A166">
            <v>37438</v>
          </cell>
          <cell r="B166">
            <v>3.8660000000000001</v>
          </cell>
          <cell r="C166">
            <v>3.8660000000000001</v>
          </cell>
          <cell r="D166">
            <v>3.8660000000000001</v>
          </cell>
          <cell r="E166">
            <v>3.8660000000000001</v>
          </cell>
          <cell r="F166">
            <v>3.8660000000000001</v>
          </cell>
          <cell r="G166">
            <v>3.8660000000000001</v>
          </cell>
          <cell r="H166">
            <v>3.8660000000000001</v>
          </cell>
          <cell r="I166">
            <v>3.8660000000000001</v>
          </cell>
          <cell r="J166">
            <v>3.8660000000000001</v>
          </cell>
          <cell r="K166">
            <v>3.8660000000000001</v>
          </cell>
        </row>
        <row r="167">
          <cell r="A167">
            <v>37469</v>
          </cell>
          <cell r="B167">
            <v>3.8960000000000004</v>
          </cell>
          <cell r="C167">
            <v>3.8960000000000004</v>
          </cell>
          <cell r="D167">
            <v>3.8960000000000004</v>
          </cell>
          <cell r="E167">
            <v>3.8960000000000004</v>
          </cell>
          <cell r="F167">
            <v>3.8960000000000004</v>
          </cell>
          <cell r="G167">
            <v>3.8960000000000004</v>
          </cell>
          <cell r="H167">
            <v>3.8960000000000004</v>
          </cell>
          <cell r="I167">
            <v>3.8960000000000004</v>
          </cell>
          <cell r="J167">
            <v>3.8960000000000004</v>
          </cell>
          <cell r="K167">
            <v>3.8960000000000004</v>
          </cell>
        </row>
        <row r="169">
          <cell r="A169">
            <v>36281</v>
          </cell>
          <cell r="B169">
            <v>9.9999000000000002</v>
          </cell>
          <cell r="C169">
            <v>9.9999000000000002</v>
          </cell>
          <cell r="D169">
            <v>9.9999000000000002</v>
          </cell>
          <cell r="E169">
            <v>9.9999000000000002</v>
          </cell>
          <cell r="F169">
            <v>9.9999000000000002</v>
          </cell>
          <cell r="G169">
            <v>9.9999000000000002</v>
          </cell>
          <cell r="H169">
            <v>9.9999000000000002</v>
          </cell>
          <cell r="I169">
            <v>9.9999000000000002</v>
          </cell>
          <cell r="J169">
            <v>9.9999000000000002</v>
          </cell>
          <cell r="K169">
            <v>9.9999000000000002</v>
          </cell>
        </row>
        <row r="200">
          <cell r="A200" t="str">
            <v>Transco GSS</v>
          </cell>
          <cell r="B200">
            <v>36465</v>
          </cell>
          <cell r="C200">
            <v>36495</v>
          </cell>
          <cell r="D200">
            <v>36526</v>
          </cell>
          <cell r="E200">
            <v>36557</v>
          </cell>
          <cell r="F200">
            <v>36586</v>
          </cell>
          <cell r="G200">
            <v>36831</v>
          </cell>
          <cell r="H200">
            <v>36861</v>
          </cell>
          <cell r="I200">
            <v>36892</v>
          </cell>
          <cell r="J200">
            <v>36923</v>
          </cell>
          <cell r="K200">
            <v>36951</v>
          </cell>
        </row>
        <row r="201">
          <cell r="A201">
            <v>36678</v>
          </cell>
          <cell r="B201">
            <v>4.6989999999999998</v>
          </cell>
          <cell r="C201">
            <v>4.6989999999999998</v>
          </cell>
          <cell r="D201">
            <v>4.6989999999999998</v>
          </cell>
          <cell r="E201">
            <v>4.6989999999999998</v>
          </cell>
          <cell r="F201">
            <v>4.6989999999999998</v>
          </cell>
          <cell r="G201">
            <v>4.6989999999999998</v>
          </cell>
          <cell r="H201">
            <v>4.6989999999999998</v>
          </cell>
          <cell r="I201">
            <v>4.6989999999999998</v>
          </cell>
          <cell r="J201">
            <v>4.6989999999999998</v>
          </cell>
          <cell r="K201">
            <v>4.6989999999999998</v>
          </cell>
        </row>
        <row r="202">
          <cell r="A202">
            <v>36708</v>
          </cell>
          <cell r="B202">
            <v>4.6619999999999999</v>
          </cell>
          <cell r="C202">
            <v>4.6619999999999999</v>
          </cell>
          <cell r="D202">
            <v>4.6619999999999999</v>
          </cell>
          <cell r="E202">
            <v>4.6619999999999999</v>
          </cell>
          <cell r="F202">
            <v>4.6619999999999999</v>
          </cell>
          <cell r="G202">
            <v>4.6619999999999999</v>
          </cell>
          <cell r="H202">
            <v>4.6619999999999999</v>
          </cell>
          <cell r="I202">
            <v>4.6619999999999999</v>
          </cell>
          <cell r="J202">
            <v>4.6619999999999999</v>
          </cell>
          <cell r="K202">
            <v>4.6619999999999999</v>
          </cell>
        </row>
        <row r="203">
          <cell r="A203">
            <v>36739</v>
          </cell>
          <cell r="B203">
            <v>4.1129999999999995</v>
          </cell>
          <cell r="C203">
            <v>4.1129999999999995</v>
          </cell>
          <cell r="D203">
            <v>4.1129999999999995</v>
          </cell>
          <cell r="E203">
            <v>4.1129999999999995</v>
          </cell>
          <cell r="F203">
            <v>4.1129999999999995</v>
          </cell>
          <cell r="G203">
            <v>4.1129999999999995</v>
          </cell>
          <cell r="H203">
            <v>4.1129999999999995</v>
          </cell>
          <cell r="I203">
            <v>4.1129999999999995</v>
          </cell>
          <cell r="J203">
            <v>4.1129999999999995</v>
          </cell>
          <cell r="K203">
            <v>4.1129999999999995</v>
          </cell>
        </row>
        <row r="204">
          <cell r="A204">
            <v>36770</v>
          </cell>
          <cell r="B204">
            <v>4.9110000000000005</v>
          </cell>
          <cell r="C204">
            <v>4.9110000000000005</v>
          </cell>
          <cell r="D204">
            <v>2.4645000000000001</v>
          </cell>
          <cell r="E204">
            <v>4.9110000000000005</v>
          </cell>
          <cell r="F204">
            <v>4.9110000000000005</v>
          </cell>
          <cell r="G204">
            <v>4.9110000000000005</v>
          </cell>
          <cell r="H204">
            <v>4.9110000000000005</v>
          </cell>
          <cell r="I204">
            <v>4.9110000000000005</v>
          </cell>
          <cell r="J204">
            <v>4.9110000000000005</v>
          </cell>
          <cell r="K204">
            <v>4.9110000000000005</v>
          </cell>
        </row>
        <row r="205">
          <cell r="A205">
            <v>36800</v>
          </cell>
          <cell r="B205">
            <v>5.6050000000000004</v>
          </cell>
          <cell r="C205">
            <v>5.6050000000000004</v>
          </cell>
          <cell r="D205">
            <v>5.6050000000000004</v>
          </cell>
          <cell r="E205">
            <v>5.6050000000000004</v>
          </cell>
          <cell r="F205">
            <v>5.6050000000000004</v>
          </cell>
          <cell r="G205">
            <v>5.6050000000000004</v>
          </cell>
          <cell r="H205">
            <v>5.6050000000000004</v>
          </cell>
          <cell r="I205">
            <v>5.6050000000000004</v>
          </cell>
          <cell r="J205">
            <v>5.6050000000000004</v>
          </cell>
          <cell r="K205">
            <v>5.6050000000000004</v>
          </cell>
        </row>
        <row r="206">
          <cell r="A206">
            <v>36831</v>
          </cell>
          <cell r="B206">
            <v>4.8340000000000005</v>
          </cell>
          <cell r="C206">
            <v>4.8340000000000005</v>
          </cell>
          <cell r="D206">
            <v>4.8340000000000005</v>
          </cell>
          <cell r="E206">
            <v>4.8340000000000005</v>
          </cell>
          <cell r="F206">
            <v>4.8340000000000005</v>
          </cell>
          <cell r="G206">
            <v>4.8340000000000005</v>
          </cell>
          <cell r="H206">
            <v>4.8340000000000005</v>
          </cell>
          <cell r="I206">
            <v>4.8340000000000005</v>
          </cell>
          <cell r="J206">
            <v>4.8340000000000005</v>
          </cell>
          <cell r="K206">
            <v>4.8340000000000005</v>
          </cell>
        </row>
        <row r="207">
          <cell r="A207">
            <v>36861</v>
          </cell>
          <cell r="B207">
            <v>6.3090000000000002</v>
          </cell>
          <cell r="C207">
            <v>6.3090000000000002</v>
          </cell>
          <cell r="D207">
            <v>6.3090000000000002</v>
          </cell>
          <cell r="E207">
            <v>6.3090000000000002</v>
          </cell>
          <cell r="F207">
            <v>6.3090000000000002</v>
          </cell>
          <cell r="G207">
            <v>6.3090000000000002</v>
          </cell>
          <cell r="H207">
            <v>6.3090000000000002</v>
          </cell>
          <cell r="I207">
            <v>6.3090000000000002</v>
          </cell>
          <cell r="J207">
            <v>6.3090000000000002</v>
          </cell>
          <cell r="K207">
            <v>6.3090000000000002</v>
          </cell>
        </row>
        <row r="208">
          <cell r="A208">
            <v>36892</v>
          </cell>
          <cell r="B208">
            <v>10.273</v>
          </cell>
          <cell r="C208">
            <v>10.273</v>
          </cell>
          <cell r="D208">
            <v>10.273</v>
          </cell>
          <cell r="E208">
            <v>10.273</v>
          </cell>
          <cell r="F208">
            <v>10.273</v>
          </cell>
          <cell r="G208">
            <v>10.273</v>
          </cell>
          <cell r="H208">
            <v>10.273</v>
          </cell>
          <cell r="I208">
            <v>10.273</v>
          </cell>
          <cell r="J208">
            <v>10.273</v>
          </cell>
          <cell r="K208">
            <v>10.273</v>
          </cell>
        </row>
        <row r="209">
          <cell r="A209">
            <v>36923</v>
          </cell>
          <cell r="B209">
            <v>6.5860000000000003</v>
          </cell>
          <cell r="C209">
            <v>6.5860000000000003</v>
          </cell>
          <cell r="D209">
            <v>6.5860000000000003</v>
          </cell>
          <cell r="E209">
            <v>6.5860000000000003</v>
          </cell>
          <cell r="F209">
            <v>6.5860000000000003</v>
          </cell>
          <cell r="G209">
            <v>6.5860000000000003</v>
          </cell>
          <cell r="H209">
            <v>6.5860000000000003</v>
          </cell>
          <cell r="I209">
            <v>6.5860000000000003</v>
          </cell>
          <cell r="J209">
            <v>6.5860000000000003</v>
          </cell>
          <cell r="K209">
            <v>6.5860000000000003</v>
          </cell>
        </row>
        <row r="210">
          <cell r="A210">
            <v>36951</v>
          </cell>
          <cell r="B210">
            <v>5.2910000000000004</v>
          </cell>
          <cell r="C210">
            <v>5.2910000000000004</v>
          </cell>
          <cell r="D210">
            <v>5.2910000000000004</v>
          </cell>
          <cell r="E210">
            <v>5.2910000000000004</v>
          </cell>
          <cell r="F210">
            <v>5.2910000000000004</v>
          </cell>
          <cell r="G210">
            <v>5.2910000000000004</v>
          </cell>
          <cell r="H210">
            <v>3.3512</v>
          </cell>
          <cell r="I210">
            <v>3.3475000000000001</v>
          </cell>
          <cell r="J210">
            <v>5.2910000000000004</v>
          </cell>
          <cell r="K210">
            <v>5.2910000000000004</v>
          </cell>
        </row>
        <row r="211">
          <cell r="A211">
            <v>36982</v>
          </cell>
          <cell r="B211">
            <v>5.6770000000000005</v>
          </cell>
          <cell r="C211">
            <v>5.6770000000000005</v>
          </cell>
          <cell r="D211">
            <v>5.6770000000000005</v>
          </cell>
          <cell r="E211">
            <v>5.6770000000000005</v>
          </cell>
          <cell r="F211">
            <v>5.6770000000000005</v>
          </cell>
          <cell r="G211">
            <v>5.6770000000000005</v>
          </cell>
          <cell r="H211">
            <v>5.6770000000000005</v>
          </cell>
          <cell r="I211">
            <v>5.6770000000000005</v>
          </cell>
          <cell r="J211">
            <v>5.6770000000000005</v>
          </cell>
          <cell r="K211">
            <v>5.6770000000000005</v>
          </cell>
        </row>
        <row r="212">
          <cell r="A212">
            <v>37012</v>
          </cell>
          <cell r="B212">
            <v>5.1840000000000002</v>
          </cell>
          <cell r="C212">
            <v>5.1840000000000002</v>
          </cell>
          <cell r="D212">
            <v>5.1840000000000002</v>
          </cell>
          <cell r="E212">
            <v>5.1840000000000002</v>
          </cell>
          <cell r="F212">
            <v>5.1840000000000002</v>
          </cell>
          <cell r="G212">
            <v>5.1840000000000002</v>
          </cell>
          <cell r="H212">
            <v>5.1840000000000002</v>
          </cell>
          <cell r="I212">
            <v>5.1840000000000002</v>
          </cell>
          <cell r="J212">
            <v>5.1840000000000002</v>
          </cell>
          <cell r="K212">
            <v>5.1840000000000002</v>
          </cell>
        </row>
        <row r="213">
          <cell r="A213">
            <v>37043</v>
          </cell>
          <cell r="B213">
            <v>4.0309999999999997</v>
          </cell>
          <cell r="C213">
            <v>4.0309999999999997</v>
          </cell>
          <cell r="D213">
            <v>4.0309999999999997</v>
          </cell>
          <cell r="E213">
            <v>4.0309999999999997</v>
          </cell>
          <cell r="F213">
            <v>4.0309999999999997</v>
          </cell>
          <cell r="G213">
            <v>4.0309999999999997</v>
          </cell>
          <cell r="H213">
            <v>4.0309999999999997</v>
          </cell>
          <cell r="I213">
            <v>4.0309999999999997</v>
          </cell>
          <cell r="J213">
            <v>4.0309999999999997</v>
          </cell>
          <cell r="K213">
            <v>4.0309999999999997</v>
          </cell>
        </row>
        <row r="214">
          <cell r="A214">
            <v>37073</v>
          </cell>
          <cell r="B214">
            <v>3.4750000000000001</v>
          </cell>
          <cell r="C214">
            <v>3.4750000000000001</v>
          </cell>
          <cell r="D214">
            <v>3.4750000000000001</v>
          </cell>
          <cell r="E214">
            <v>3.4750000000000001</v>
          </cell>
          <cell r="F214">
            <v>3.4750000000000001</v>
          </cell>
          <cell r="G214">
            <v>3.4750000000000001</v>
          </cell>
          <cell r="H214">
            <v>3.4750000000000001</v>
          </cell>
          <cell r="I214">
            <v>3.4750000000000001</v>
          </cell>
          <cell r="J214">
            <v>3.4750000000000001</v>
          </cell>
          <cell r="K214">
            <v>3.4750000000000001</v>
          </cell>
        </row>
        <row r="215">
          <cell r="A215">
            <v>37104</v>
          </cell>
          <cell r="B215">
            <v>3.46</v>
          </cell>
          <cell r="C215">
            <v>3.46</v>
          </cell>
          <cell r="D215">
            <v>3.46</v>
          </cell>
          <cell r="E215">
            <v>3.46</v>
          </cell>
          <cell r="F215">
            <v>3.46</v>
          </cell>
          <cell r="G215">
            <v>3.46</v>
          </cell>
          <cell r="H215">
            <v>3.46</v>
          </cell>
          <cell r="I215">
            <v>3.46</v>
          </cell>
          <cell r="J215">
            <v>3.46</v>
          </cell>
          <cell r="K215">
            <v>3.46</v>
          </cell>
        </row>
        <row r="216">
          <cell r="A216">
            <v>37135</v>
          </cell>
          <cell r="B216">
            <v>2.5880000000000001</v>
          </cell>
          <cell r="C216">
            <v>2.5880000000000001</v>
          </cell>
          <cell r="D216">
            <v>2.5880000000000001</v>
          </cell>
          <cell r="E216">
            <v>2.5880000000000001</v>
          </cell>
          <cell r="F216">
            <v>2.5880000000000001</v>
          </cell>
          <cell r="G216">
            <v>2.5880000000000001</v>
          </cell>
          <cell r="H216">
            <v>2.5880000000000001</v>
          </cell>
          <cell r="I216">
            <v>2.5880000000000001</v>
          </cell>
          <cell r="J216">
            <v>2.5880000000000001</v>
          </cell>
          <cell r="K216">
            <v>2.5880000000000001</v>
          </cell>
        </row>
        <row r="217">
          <cell r="A217">
            <v>37165</v>
          </cell>
          <cell r="B217">
            <v>2.1230000000000002</v>
          </cell>
          <cell r="C217">
            <v>2.1230000000000002</v>
          </cell>
          <cell r="D217">
            <v>2.1230000000000002</v>
          </cell>
          <cell r="E217">
            <v>2.1230000000000002</v>
          </cell>
          <cell r="F217">
            <v>2.1230000000000002</v>
          </cell>
          <cell r="G217">
            <v>2.1230000000000002</v>
          </cell>
          <cell r="H217">
            <v>2.1230000000000002</v>
          </cell>
          <cell r="I217">
            <v>2.1230000000000002</v>
          </cell>
          <cell r="J217">
            <v>2.1230000000000002</v>
          </cell>
          <cell r="K217">
            <v>2.1230000000000002</v>
          </cell>
        </row>
        <row r="218">
          <cell r="A218">
            <v>37196</v>
          </cell>
          <cell r="B218">
            <v>3.4950000000000001</v>
          </cell>
          <cell r="C218">
            <v>3.4950000000000001</v>
          </cell>
          <cell r="D218">
            <v>3.4950000000000001</v>
          </cell>
          <cell r="E218">
            <v>3.4950000000000001</v>
          </cell>
          <cell r="F218">
            <v>3.4950000000000001</v>
          </cell>
          <cell r="G218">
            <v>3.4950000000000001</v>
          </cell>
          <cell r="H218">
            <v>3.4950000000000001</v>
          </cell>
          <cell r="I218">
            <v>3.4950000000000001</v>
          </cell>
          <cell r="J218">
            <v>3.4950000000000001</v>
          </cell>
          <cell r="K218">
            <v>3.4950000000000001</v>
          </cell>
        </row>
        <row r="219">
          <cell r="A219">
            <v>37226</v>
          </cell>
          <cell r="B219">
            <v>2.609</v>
          </cell>
          <cell r="C219">
            <v>2.609</v>
          </cell>
          <cell r="D219">
            <v>2.609</v>
          </cell>
          <cell r="E219">
            <v>2.609</v>
          </cell>
          <cell r="F219">
            <v>2.609</v>
          </cell>
          <cell r="G219">
            <v>2.609</v>
          </cell>
          <cell r="H219">
            <v>2.609</v>
          </cell>
          <cell r="I219">
            <v>2.609</v>
          </cell>
          <cell r="J219">
            <v>2.609</v>
          </cell>
          <cell r="K219">
            <v>2.609</v>
          </cell>
        </row>
        <row r="220">
          <cell r="A220">
            <v>37257</v>
          </cell>
          <cell r="B220">
            <v>2.8480000000000003</v>
          </cell>
          <cell r="C220">
            <v>2.8480000000000003</v>
          </cell>
          <cell r="D220">
            <v>2.8480000000000003</v>
          </cell>
          <cell r="E220">
            <v>2.8480000000000003</v>
          </cell>
          <cell r="F220">
            <v>2.8480000000000003</v>
          </cell>
          <cell r="G220">
            <v>2.8480000000000003</v>
          </cell>
          <cell r="H220">
            <v>2.8480000000000003</v>
          </cell>
          <cell r="I220">
            <v>2.8480000000000003</v>
          </cell>
          <cell r="J220">
            <v>2.8480000000000003</v>
          </cell>
          <cell r="K220">
            <v>2.8480000000000003</v>
          </cell>
        </row>
        <row r="221">
          <cell r="A221">
            <v>37288</v>
          </cell>
          <cell r="B221">
            <v>2.2989999999999999</v>
          </cell>
          <cell r="C221">
            <v>2.2989999999999999</v>
          </cell>
          <cell r="D221">
            <v>2.2989999999999999</v>
          </cell>
          <cell r="E221">
            <v>2.2989999999999999</v>
          </cell>
          <cell r="F221">
            <v>2.2989999999999999</v>
          </cell>
          <cell r="G221">
            <v>2.2989999999999999</v>
          </cell>
          <cell r="H221">
            <v>2.2989999999999999</v>
          </cell>
          <cell r="I221">
            <v>2.2989999999999999</v>
          </cell>
          <cell r="J221">
            <v>2.2989999999999999</v>
          </cell>
          <cell r="K221">
            <v>2.2989999999999999</v>
          </cell>
        </row>
        <row r="222">
          <cell r="A222">
            <v>37316</v>
          </cell>
          <cell r="B222">
            <v>2.681</v>
          </cell>
          <cell r="C222">
            <v>2.681</v>
          </cell>
          <cell r="D222">
            <v>2.681</v>
          </cell>
          <cell r="E222">
            <v>2.681</v>
          </cell>
          <cell r="F222">
            <v>2.681</v>
          </cell>
          <cell r="G222">
            <v>2.681</v>
          </cell>
          <cell r="H222">
            <v>2.681</v>
          </cell>
          <cell r="I222">
            <v>2.681</v>
          </cell>
          <cell r="J222">
            <v>2.681</v>
          </cell>
          <cell r="K222">
            <v>2.681</v>
          </cell>
        </row>
        <row r="223">
          <cell r="A223">
            <v>37347</v>
          </cell>
          <cell r="B223">
            <v>3.7650000000000001</v>
          </cell>
          <cell r="C223">
            <v>3.7650000000000001</v>
          </cell>
          <cell r="D223">
            <v>3.7650000000000001</v>
          </cell>
          <cell r="E223">
            <v>3.7650000000000001</v>
          </cell>
          <cell r="F223">
            <v>3.7650000000000001</v>
          </cell>
          <cell r="G223">
            <v>3.7650000000000001</v>
          </cell>
          <cell r="H223">
            <v>3.7650000000000001</v>
          </cell>
          <cell r="I223">
            <v>3.7650000000000001</v>
          </cell>
          <cell r="J223">
            <v>3.7650000000000001</v>
          </cell>
          <cell r="K223">
            <v>3.7650000000000001</v>
          </cell>
        </row>
        <row r="224">
          <cell r="A224">
            <v>37377</v>
          </cell>
          <cell r="B224">
            <v>3.6120000000000001</v>
          </cell>
          <cell r="C224">
            <v>3.6120000000000001</v>
          </cell>
          <cell r="D224">
            <v>3.6120000000000001</v>
          </cell>
          <cell r="E224">
            <v>3.6120000000000001</v>
          </cell>
          <cell r="F224">
            <v>3.6120000000000001</v>
          </cell>
          <cell r="G224">
            <v>3.6120000000000001</v>
          </cell>
          <cell r="H224">
            <v>3.6120000000000001</v>
          </cell>
          <cell r="I224">
            <v>3.6120000000000001</v>
          </cell>
          <cell r="J224">
            <v>3.6120000000000001</v>
          </cell>
          <cell r="K224">
            <v>3.6120000000000001</v>
          </cell>
        </row>
        <row r="225">
          <cell r="A225">
            <v>37408</v>
          </cell>
          <cell r="B225">
            <v>3.8540000000000001</v>
          </cell>
          <cell r="C225">
            <v>3.8540000000000001</v>
          </cell>
          <cell r="D225">
            <v>3.8540000000000001</v>
          </cell>
          <cell r="E225">
            <v>3.8540000000000001</v>
          </cell>
          <cell r="F225">
            <v>3.8540000000000001</v>
          </cell>
          <cell r="G225">
            <v>3.8540000000000001</v>
          </cell>
          <cell r="H225">
            <v>3.8540000000000001</v>
          </cell>
          <cell r="I225">
            <v>3.8540000000000001</v>
          </cell>
          <cell r="J225">
            <v>3.8540000000000001</v>
          </cell>
          <cell r="K225">
            <v>3.8540000000000001</v>
          </cell>
        </row>
        <row r="226">
          <cell r="A226">
            <v>37438</v>
          </cell>
          <cell r="B226">
            <v>3.8820000000000001</v>
          </cell>
          <cell r="C226">
            <v>3.8820000000000001</v>
          </cell>
          <cell r="D226">
            <v>3.8820000000000001</v>
          </cell>
          <cell r="E226">
            <v>3.8820000000000001</v>
          </cell>
          <cell r="F226">
            <v>3.8820000000000001</v>
          </cell>
          <cell r="G226">
            <v>3.8820000000000001</v>
          </cell>
          <cell r="H226">
            <v>3.8820000000000001</v>
          </cell>
          <cell r="I226">
            <v>3.8820000000000001</v>
          </cell>
          <cell r="J226">
            <v>3.8820000000000001</v>
          </cell>
          <cell r="K226">
            <v>3.8820000000000001</v>
          </cell>
        </row>
        <row r="227">
          <cell r="A227">
            <v>37469</v>
          </cell>
          <cell r="B227">
            <v>3.9120000000000004</v>
          </cell>
          <cell r="C227">
            <v>3.9120000000000004</v>
          </cell>
          <cell r="D227">
            <v>3.9120000000000004</v>
          </cell>
          <cell r="E227">
            <v>3.9120000000000004</v>
          </cell>
          <cell r="F227">
            <v>3.9120000000000004</v>
          </cell>
          <cell r="G227">
            <v>3.9120000000000004</v>
          </cell>
          <cell r="H227">
            <v>3.9120000000000004</v>
          </cell>
          <cell r="I227">
            <v>3.9120000000000004</v>
          </cell>
          <cell r="J227">
            <v>3.9120000000000004</v>
          </cell>
          <cell r="K227">
            <v>3.9120000000000004</v>
          </cell>
        </row>
        <row r="229">
          <cell r="A229">
            <v>36281</v>
          </cell>
          <cell r="B229">
            <v>9.9999000000000002</v>
          </cell>
          <cell r="C229">
            <v>9.9999000000000002</v>
          </cell>
          <cell r="D229">
            <v>9.9999000000000002</v>
          </cell>
          <cell r="E229">
            <v>9.9999000000000002</v>
          </cell>
          <cell r="F229">
            <v>9.9999000000000002</v>
          </cell>
          <cell r="G229">
            <v>9.9999000000000002</v>
          </cell>
          <cell r="H229">
            <v>9.9999000000000002</v>
          </cell>
          <cell r="I229">
            <v>9.9999000000000002</v>
          </cell>
          <cell r="J229">
            <v>9.9999000000000002</v>
          </cell>
          <cell r="K229">
            <v>9.9999000000000002</v>
          </cell>
        </row>
        <row r="230">
          <cell r="A230" t="str">
            <v>Transco SS2</v>
          </cell>
          <cell r="B230">
            <v>36465</v>
          </cell>
          <cell r="C230">
            <v>36495</v>
          </cell>
          <cell r="D230">
            <v>36526</v>
          </cell>
          <cell r="E230">
            <v>36557</v>
          </cell>
          <cell r="F230">
            <v>36586</v>
          </cell>
          <cell r="G230">
            <v>36831</v>
          </cell>
          <cell r="H230">
            <v>36861</v>
          </cell>
          <cell r="I230">
            <v>36892</v>
          </cell>
          <cell r="J230">
            <v>36923</v>
          </cell>
          <cell r="K230">
            <v>36951</v>
          </cell>
        </row>
        <row r="231">
          <cell r="A231">
            <v>36678</v>
          </cell>
          <cell r="B231">
            <v>4.6099999999999994</v>
          </cell>
          <cell r="C231">
            <v>4.6099999999999994</v>
          </cell>
          <cell r="D231">
            <v>4.6099999999999994</v>
          </cell>
          <cell r="E231">
            <v>4.6099999999999994</v>
          </cell>
          <cell r="F231">
            <v>4.6099999999999994</v>
          </cell>
          <cell r="G231">
            <v>4.6099999999999994</v>
          </cell>
          <cell r="H231">
            <v>4.6099999999999994</v>
          </cell>
          <cell r="I231">
            <v>4.6099999999999994</v>
          </cell>
          <cell r="J231">
            <v>4.6099999999999994</v>
          </cell>
          <cell r="K231">
            <v>4.6099999999999994</v>
          </cell>
        </row>
        <row r="232">
          <cell r="A232">
            <v>36708</v>
          </cell>
          <cell r="B232">
            <v>4.5729999999999995</v>
          </cell>
          <cell r="C232">
            <v>4.5729999999999995</v>
          </cell>
          <cell r="D232">
            <v>4.5729999999999995</v>
          </cell>
          <cell r="E232">
            <v>4.5729999999999995</v>
          </cell>
          <cell r="F232">
            <v>4.5729999999999995</v>
          </cell>
          <cell r="G232">
            <v>4.5729999999999995</v>
          </cell>
          <cell r="H232">
            <v>4.5729999999999995</v>
          </cell>
          <cell r="I232">
            <v>4.5729999999999995</v>
          </cell>
          <cell r="J232">
            <v>4.5729999999999995</v>
          </cell>
          <cell r="K232">
            <v>4.5729999999999995</v>
          </cell>
        </row>
        <row r="233">
          <cell r="A233">
            <v>36739</v>
          </cell>
          <cell r="B233">
            <v>4.024</v>
          </cell>
          <cell r="C233">
            <v>4.024</v>
          </cell>
          <cell r="D233">
            <v>4.024</v>
          </cell>
          <cell r="E233">
            <v>4.024</v>
          </cell>
          <cell r="F233">
            <v>4.024</v>
          </cell>
          <cell r="G233">
            <v>4.024</v>
          </cell>
          <cell r="H233">
            <v>4.024</v>
          </cell>
          <cell r="I233">
            <v>4.024</v>
          </cell>
          <cell r="J233">
            <v>4.024</v>
          </cell>
          <cell r="K233">
            <v>4.024</v>
          </cell>
        </row>
        <row r="234">
          <cell r="A234">
            <v>36770</v>
          </cell>
          <cell r="B234">
            <v>4.8220000000000001</v>
          </cell>
          <cell r="C234">
            <v>4.8220000000000001</v>
          </cell>
          <cell r="D234">
            <v>4.8220000000000001</v>
          </cell>
          <cell r="E234">
            <v>4.8220000000000001</v>
          </cell>
          <cell r="F234">
            <v>4.8220000000000001</v>
          </cell>
          <cell r="G234">
            <v>4.8220000000000001</v>
          </cell>
          <cell r="H234">
            <v>4.8220000000000001</v>
          </cell>
          <cell r="I234">
            <v>4.8220000000000001</v>
          </cell>
          <cell r="J234">
            <v>4.8220000000000001</v>
          </cell>
          <cell r="K234">
            <v>4.8220000000000001</v>
          </cell>
        </row>
        <row r="235">
          <cell r="A235">
            <v>36800</v>
          </cell>
          <cell r="B235">
            <v>5.516</v>
          </cell>
          <cell r="C235">
            <v>5.516</v>
          </cell>
          <cell r="D235">
            <v>5.516</v>
          </cell>
          <cell r="E235">
            <v>5.516</v>
          </cell>
          <cell r="F235">
            <v>5.516</v>
          </cell>
          <cell r="G235">
            <v>5.516</v>
          </cell>
          <cell r="H235">
            <v>5.516</v>
          </cell>
          <cell r="I235">
            <v>5.516</v>
          </cell>
          <cell r="J235">
            <v>5.516</v>
          </cell>
          <cell r="K235">
            <v>5.516</v>
          </cell>
        </row>
        <row r="236">
          <cell r="A236">
            <v>36831</v>
          </cell>
          <cell r="B236">
            <v>4.7450000000000001</v>
          </cell>
          <cell r="C236">
            <v>4.7450000000000001</v>
          </cell>
          <cell r="D236">
            <v>4.7450000000000001</v>
          </cell>
          <cell r="E236">
            <v>4.7450000000000001</v>
          </cell>
          <cell r="F236">
            <v>4.7450000000000001</v>
          </cell>
          <cell r="G236">
            <v>4.7450000000000001</v>
          </cell>
          <cell r="H236">
            <v>4.7450000000000001</v>
          </cell>
          <cell r="I236">
            <v>4.7450000000000001</v>
          </cell>
          <cell r="J236">
            <v>4.7450000000000001</v>
          </cell>
          <cell r="K236">
            <v>4.7450000000000001</v>
          </cell>
        </row>
        <row r="237">
          <cell r="A237">
            <v>36861</v>
          </cell>
          <cell r="B237">
            <v>6.22</v>
          </cell>
          <cell r="C237">
            <v>6.22</v>
          </cell>
          <cell r="D237">
            <v>6.22</v>
          </cell>
          <cell r="E237">
            <v>6.22</v>
          </cell>
          <cell r="F237">
            <v>6.22</v>
          </cell>
          <cell r="G237">
            <v>6.22</v>
          </cell>
          <cell r="H237">
            <v>6.22</v>
          </cell>
          <cell r="I237">
            <v>6.22</v>
          </cell>
          <cell r="J237">
            <v>6.22</v>
          </cell>
          <cell r="K237">
            <v>6.22</v>
          </cell>
        </row>
        <row r="238">
          <cell r="A238">
            <v>36892</v>
          </cell>
          <cell r="B238">
            <v>10.184000000000001</v>
          </cell>
          <cell r="C238">
            <v>10.184000000000001</v>
          </cell>
          <cell r="D238">
            <v>10.184000000000001</v>
          </cell>
          <cell r="E238">
            <v>10.184000000000001</v>
          </cell>
          <cell r="F238">
            <v>10.184000000000001</v>
          </cell>
          <cell r="G238">
            <v>10.184000000000001</v>
          </cell>
          <cell r="H238">
            <v>10.184000000000001</v>
          </cell>
          <cell r="I238">
            <v>10.184000000000001</v>
          </cell>
          <cell r="J238">
            <v>10.184000000000001</v>
          </cell>
          <cell r="K238">
            <v>10.184000000000001</v>
          </cell>
        </row>
        <row r="239">
          <cell r="A239">
            <v>36923</v>
          </cell>
          <cell r="B239">
            <v>6.4969999999999999</v>
          </cell>
          <cell r="C239">
            <v>6.4969999999999999</v>
          </cell>
          <cell r="D239">
            <v>6.4969999999999999</v>
          </cell>
          <cell r="E239">
            <v>6.4969999999999999</v>
          </cell>
          <cell r="F239">
            <v>6.4969999999999999</v>
          </cell>
          <cell r="G239">
            <v>6.4969999999999999</v>
          </cell>
          <cell r="H239">
            <v>6.4969999999999999</v>
          </cell>
          <cell r="I239">
            <v>2.0468999999999999</v>
          </cell>
          <cell r="J239">
            <v>6.4969999999999999</v>
          </cell>
          <cell r="K239">
            <v>6.4969999999999999</v>
          </cell>
        </row>
        <row r="240">
          <cell r="A240">
            <v>36951</v>
          </cell>
          <cell r="B240">
            <v>5.202</v>
          </cell>
          <cell r="C240">
            <v>5.202</v>
          </cell>
          <cell r="D240">
            <v>5.202</v>
          </cell>
          <cell r="E240">
            <v>5.202</v>
          </cell>
          <cell r="F240">
            <v>5.202</v>
          </cell>
          <cell r="G240">
            <v>5.202</v>
          </cell>
          <cell r="H240">
            <v>5.202</v>
          </cell>
          <cell r="I240">
            <v>5.202</v>
          </cell>
          <cell r="J240">
            <v>5.202</v>
          </cell>
          <cell r="K240">
            <v>5.202</v>
          </cell>
        </row>
        <row r="241">
          <cell r="A241">
            <v>36982</v>
          </cell>
          <cell r="B241">
            <v>5.5880000000000001</v>
          </cell>
          <cell r="C241">
            <v>5.5880000000000001</v>
          </cell>
          <cell r="D241">
            <v>5.5880000000000001</v>
          </cell>
          <cell r="E241">
            <v>5.5880000000000001</v>
          </cell>
          <cell r="F241">
            <v>5.5880000000000001</v>
          </cell>
          <cell r="G241">
            <v>5.5880000000000001</v>
          </cell>
          <cell r="H241">
            <v>5.5880000000000001</v>
          </cell>
          <cell r="I241">
            <v>5.5880000000000001</v>
          </cell>
          <cell r="J241">
            <v>5.5880000000000001</v>
          </cell>
          <cell r="K241">
            <v>5.5880000000000001</v>
          </cell>
        </row>
        <row r="242">
          <cell r="A242">
            <v>37012</v>
          </cell>
          <cell r="B242">
            <v>5.0949999999999998</v>
          </cell>
          <cell r="C242">
            <v>5.0949999999999998</v>
          </cell>
          <cell r="D242">
            <v>5.0949999999999998</v>
          </cell>
          <cell r="E242">
            <v>5.0949999999999998</v>
          </cell>
          <cell r="F242">
            <v>5.0949999999999998</v>
          </cell>
          <cell r="G242">
            <v>5.0949999999999998</v>
          </cell>
          <cell r="H242">
            <v>5.0949999999999998</v>
          </cell>
          <cell r="I242">
            <v>5.0949999999999998</v>
          </cell>
          <cell r="J242">
            <v>5.0949999999999998</v>
          </cell>
          <cell r="K242">
            <v>5.0949999999999998</v>
          </cell>
        </row>
        <row r="243">
          <cell r="A243">
            <v>37043</v>
          </cell>
          <cell r="B243">
            <v>3.9420000000000002</v>
          </cell>
          <cell r="C243">
            <v>3.9420000000000002</v>
          </cell>
          <cell r="D243">
            <v>3.9420000000000002</v>
          </cell>
          <cell r="E243">
            <v>3.9420000000000002</v>
          </cell>
          <cell r="F243">
            <v>3.9420000000000002</v>
          </cell>
          <cell r="G243">
            <v>3.9420000000000002</v>
          </cell>
          <cell r="H243">
            <v>3.9420000000000002</v>
          </cell>
          <cell r="I243">
            <v>3.9420000000000002</v>
          </cell>
          <cell r="J243">
            <v>3.9420000000000002</v>
          </cell>
          <cell r="K243">
            <v>3.9420000000000002</v>
          </cell>
        </row>
        <row r="244">
          <cell r="A244">
            <v>37073</v>
          </cell>
          <cell r="B244">
            <v>3.3860000000000001</v>
          </cell>
          <cell r="C244">
            <v>3.3860000000000001</v>
          </cell>
          <cell r="D244">
            <v>3.3860000000000001</v>
          </cell>
          <cell r="E244">
            <v>3.3860000000000001</v>
          </cell>
          <cell r="F244">
            <v>3.3860000000000001</v>
          </cell>
          <cell r="G244">
            <v>3.3860000000000001</v>
          </cell>
          <cell r="H244">
            <v>3.3860000000000001</v>
          </cell>
          <cell r="I244">
            <v>3.3860000000000001</v>
          </cell>
          <cell r="J244">
            <v>3.3860000000000001</v>
          </cell>
          <cell r="K244">
            <v>3.3860000000000001</v>
          </cell>
        </row>
        <row r="245">
          <cell r="A245">
            <v>37104</v>
          </cell>
          <cell r="B245">
            <v>3.371</v>
          </cell>
          <cell r="C245">
            <v>3.371</v>
          </cell>
          <cell r="D245">
            <v>3.371</v>
          </cell>
          <cell r="E245">
            <v>3.371</v>
          </cell>
          <cell r="F245">
            <v>3.371</v>
          </cell>
          <cell r="G245">
            <v>3.371</v>
          </cell>
          <cell r="H245">
            <v>3.371</v>
          </cell>
          <cell r="I245">
            <v>3.371</v>
          </cell>
          <cell r="J245">
            <v>3.371</v>
          </cell>
          <cell r="K245">
            <v>3.371</v>
          </cell>
        </row>
        <row r="246">
          <cell r="A246">
            <v>37135</v>
          </cell>
          <cell r="B246">
            <v>2.4990000000000001</v>
          </cell>
          <cell r="C246">
            <v>2.4990000000000001</v>
          </cell>
          <cell r="D246">
            <v>2.4990000000000001</v>
          </cell>
          <cell r="E246">
            <v>2.4990000000000001</v>
          </cell>
          <cell r="F246">
            <v>2.4990000000000001</v>
          </cell>
          <cell r="G246">
            <v>2.4990000000000001</v>
          </cell>
          <cell r="H246">
            <v>2.4990000000000001</v>
          </cell>
          <cell r="I246">
            <v>2.4990000000000001</v>
          </cell>
          <cell r="J246">
            <v>2.4990000000000001</v>
          </cell>
          <cell r="K246">
            <v>2.4990000000000001</v>
          </cell>
        </row>
        <row r="247">
          <cell r="A247">
            <v>37165</v>
          </cell>
          <cell r="B247">
            <v>2.0340000000000003</v>
          </cell>
          <cell r="C247">
            <v>2.0340000000000003</v>
          </cell>
          <cell r="D247">
            <v>2.0340000000000003</v>
          </cell>
          <cell r="E247">
            <v>2.0340000000000003</v>
          </cell>
          <cell r="F247">
            <v>2.0340000000000003</v>
          </cell>
          <cell r="G247">
            <v>2.0340000000000003</v>
          </cell>
          <cell r="H247">
            <v>2.0340000000000003</v>
          </cell>
          <cell r="I247">
            <v>2.0340000000000003</v>
          </cell>
          <cell r="J247">
            <v>2.0340000000000003</v>
          </cell>
          <cell r="K247">
            <v>2.0340000000000003</v>
          </cell>
        </row>
        <row r="248">
          <cell r="A248">
            <v>37196</v>
          </cell>
          <cell r="B248">
            <v>3.4060000000000001</v>
          </cell>
          <cell r="C248">
            <v>3.4060000000000001</v>
          </cell>
          <cell r="D248">
            <v>3.4060000000000001</v>
          </cell>
          <cell r="E248">
            <v>3.4060000000000001</v>
          </cell>
          <cell r="F248">
            <v>3.4060000000000001</v>
          </cell>
          <cell r="G248">
            <v>3.4060000000000001</v>
          </cell>
          <cell r="H248">
            <v>3.4060000000000001</v>
          </cell>
          <cell r="I248">
            <v>3.4060000000000001</v>
          </cell>
          <cell r="J248">
            <v>3.4060000000000001</v>
          </cell>
          <cell r="K248">
            <v>3.4060000000000001</v>
          </cell>
        </row>
        <row r="249">
          <cell r="A249">
            <v>37226</v>
          </cell>
          <cell r="B249">
            <v>2.52</v>
          </cell>
          <cell r="C249">
            <v>2.52</v>
          </cell>
          <cell r="D249">
            <v>2.52</v>
          </cell>
          <cell r="E249">
            <v>2.52</v>
          </cell>
          <cell r="F249">
            <v>2.52</v>
          </cell>
          <cell r="G249">
            <v>2.52</v>
          </cell>
          <cell r="H249">
            <v>2.52</v>
          </cell>
          <cell r="I249">
            <v>2.52</v>
          </cell>
          <cell r="J249">
            <v>2.52</v>
          </cell>
          <cell r="K249">
            <v>2.52</v>
          </cell>
        </row>
        <row r="250">
          <cell r="A250">
            <v>37257</v>
          </cell>
          <cell r="B250">
            <v>2.7590000000000003</v>
          </cell>
          <cell r="C250">
            <v>2.7590000000000003</v>
          </cell>
          <cell r="D250">
            <v>2.7590000000000003</v>
          </cell>
          <cell r="E250">
            <v>2.7590000000000003</v>
          </cell>
          <cell r="F250">
            <v>2.7590000000000003</v>
          </cell>
          <cell r="G250">
            <v>2.7590000000000003</v>
          </cell>
          <cell r="H250">
            <v>2.7590000000000003</v>
          </cell>
          <cell r="I250">
            <v>2.7590000000000003</v>
          </cell>
          <cell r="J250">
            <v>2.7590000000000003</v>
          </cell>
          <cell r="K250">
            <v>2.7590000000000003</v>
          </cell>
        </row>
        <row r="251">
          <cell r="A251">
            <v>37288</v>
          </cell>
          <cell r="B251">
            <v>2.21</v>
          </cell>
          <cell r="C251">
            <v>2.21</v>
          </cell>
          <cell r="D251">
            <v>2.21</v>
          </cell>
          <cell r="E251">
            <v>2.21</v>
          </cell>
          <cell r="F251">
            <v>2.21</v>
          </cell>
          <cell r="G251">
            <v>2.21</v>
          </cell>
          <cell r="H251">
            <v>2.21</v>
          </cell>
          <cell r="I251">
            <v>2.21</v>
          </cell>
          <cell r="J251">
            <v>2.21</v>
          </cell>
          <cell r="K251">
            <v>2.21</v>
          </cell>
        </row>
        <row r="252">
          <cell r="A252">
            <v>37316</v>
          </cell>
          <cell r="B252">
            <v>2.5920000000000001</v>
          </cell>
          <cell r="C252">
            <v>2.5920000000000001</v>
          </cell>
          <cell r="D252">
            <v>2.5920000000000001</v>
          </cell>
          <cell r="E252">
            <v>2.5920000000000001</v>
          </cell>
          <cell r="F252">
            <v>2.5920000000000001</v>
          </cell>
          <cell r="G252">
            <v>2.5920000000000001</v>
          </cell>
          <cell r="H252">
            <v>2.5920000000000001</v>
          </cell>
          <cell r="I252">
            <v>2.5920000000000001</v>
          </cell>
          <cell r="J252">
            <v>2.5920000000000001</v>
          </cell>
          <cell r="K252">
            <v>2.5920000000000001</v>
          </cell>
        </row>
        <row r="253">
          <cell r="A253">
            <v>37347</v>
          </cell>
          <cell r="B253">
            <v>3.6760000000000002</v>
          </cell>
          <cell r="C253">
            <v>3.6760000000000002</v>
          </cell>
          <cell r="D253">
            <v>3.6760000000000002</v>
          </cell>
          <cell r="E253">
            <v>3.6760000000000002</v>
          </cell>
          <cell r="F253">
            <v>3.6760000000000002</v>
          </cell>
          <cell r="G253">
            <v>3.6760000000000002</v>
          </cell>
          <cell r="H253">
            <v>3.6760000000000002</v>
          </cell>
          <cell r="I253">
            <v>3.6760000000000002</v>
          </cell>
          <cell r="J253">
            <v>3.6760000000000002</v>
          </cell>
          <cell r="K253">
            <v>3.6760000000000002</v>
          </cell>
        </row>
        <row r="254">
          <cell r="A254">
            <v>37377</v>
          </cell>
          <cell r="B254">
            <v>3.5230000000000001</v>
          </cell>
          <cell r="C254">
            <v>3.5230000000000001</v>
          </cell>
          <cell r="D254">
            <v>3.5230000000000001</v>
          </cell>
          <cell r="E254">
            <v>3.5230000000000001</v>
          </cell>
          <cell r="F254">
            <v>3.5230000000000001</v>
          </cell>
          <cell r="G254">
            <v>3.5230000000000001</v>
          </cell>
          <cell r="H254">
            <v>3.5230000000000001</v>
          </cell>
          <cell r="I254">
            <v>3.5230000000000001</v>
          </cell>
          <cell r="J254">
            <v>3.5230000000000001</v>
          </cell>
          <cell r="K254">
            <v>3.5230000000000001</v>
          </cell>
        </row>
        <row r="255">
          <cell r="A255">
            <v>37408</v>
          </cell>
          <cell r="B255">
            <v>3.7650000000000001</v>
          </cell>
          <cell r="C255">
            <v>3.7650000000000001</v>
          </cell>
          <cell r="D255">
            <v>3.7650000000000001</v>
          </cell>
          <cell r="E255">
            <v>3.7650000000000001</v>
          </cell>
          <cell r="F255">
            <v>3.7650000000000001</v>
          </cell>
          <cell r="G255">
            <v>3.7650000000000001</v>
          </cell>
          <cell r="H255">
            <v>3.7650000000000001</v>
          </cell>
          <cell r="I255">
            <v>3.7650000000000001</v>
          </cell>
          <cell r="J255">
            <v>3.7650000000000001</v>
          </cell>
          <cell r="K255">
            <v>3.7650000000000001</v>
          </cell>
        </row>
        <row r="256">
          <cell r="A256">
            <v>37438</v>
          </cell>
          <cell r="B256">
            <v>3.7930000000000001</v>
          </cell>
          <cell r="C256">
            <v>3.7930000000000001</v>
          </cell>
          <cell r="D256">
            <v>3.7930000000000001</v>
          </cell>
          <cell r="E256">
            <v>3.7930000000000001</v>
          </cell>
          <cell r="F256">
            <v>3.7930000000000001</v>
          </cell>
          <cell r="G256">
            <v>3.7930000000000001</v>
          </cell>
          <cell r="H256">
            <v>3.7930000000000001</v>
          </cell>
          <cell r="I256">
            <v>3.7930000000000001</v>
          </cell>
          <cell r="J256">
            <v>3.7930000000000001</v>
          </cell>
          <cell r="K256">
            <v>3.7930000000000001</v>
          </cell>
        </row>
        <row r="257">
          <cell r="A257">
            <v>37469</v>
          </cell>
          <cell r="B257">
            <v>3.8230000000000004</v>
          </cell>
          <cell r="C257">
            <v>3.8230000000000004</v>
          </cell>
          <cell r="D257">
            <v>3.8230000000000004</v>
          </cell>
          <cell r="E257">
            <v>3.8230000000000004</v>
          </cell>
          <cell r="F257">
            <v>3.8230000000000004</v>
          </cell>
          <cell r="G257">
            <v>3.8230000000000004</v>
          </cell>
          <cell r="H257">
            <v>3.8230000000000004</v>
          </cell>
          <cell r="I257">
            <v>3.8230000000000004</v>
          </cell>
          <cell r="J257">
            <v>3.8230000000000004</v>
          </cell>
          <cell r="K257">
            <v>3.8230000000000004</v>
          </cell>
        </row>
        <row r="259">
          <cell r="A259">
            <v>36281</v>
          </cell>
          <cell r="B259">
            <v>9.9999000000000002</v>
          </cell>
          <cell r="C259">
            <v>9.9999000000000002</v>
          </cell>
          <cell r="D259">
            <v>9.9999000000000002</v>
          </cell>
          <cell r="E259">
            <v>9.9999000000000002</v>
          </cell>
          <cell r="F259">
            <v>9.9999000000000002</v>
          </cell>
          <cell r="G259">
            <v>9.9999000000000002</v>
          </cell>
          <cell r="H259">
            <v>9.9999000000000002</v>
          </cell>
          <cell r="I259">
            <v>9.9999000000000002</v>
          </cell>
          <cell r="J259">
            <v>9.9999000000000002</v>
          </cell>
          <cell r="K259">
            <v>9.9999000000000002</v>
          </cell>
        </row>
        <row r="260">
          <cell r="A260" t="str">
            <v>Transco WSS</v>
          </cell>
          <cell r="B260">
            <v>36251</v>
          </cell>
          <cell r="C260">
            <v>36465</v>
          </cell>
          <cell r="D260">
            <v>36495</v>
          </cell>
          <cell r="E260">
            <v>36526</v>
          </cell>
          <cell r="F260">
            <v>36557</v>
          </cell>
          <cell r="G260">
            <v>36586</v>
          </cell>
          <cell r="H260">
            <v>36831</v>
          </cell>
          <cell r="I260">
            <v>36861</v>
          </cell>
          <cell r="J260">
            <v>36892</v>
          </cell>
          <cell r="K260">
            <v>36923</v>
          </cell>
          <cell r="L260">
            <v>36951</v>
          </cell>
          <cell r="M260">
            <v>37196</v>
          </cell>
          <cell r="N260">
            <v>37226</v>
          </cell>
          <cell r="O260">
            <v>37257</v>
          </cell>
          <cell r="P260">
            <v>37288</v>
          </cell>
          <cell r="Q260">
            <v>37316</v>
          </cell>
        </row>
        <row r="261">
          <cell r="A261">
            <v>36678</v>
          </cell>
          <cell r="B261">
            <v>4.4659999999999993</v>
          </cell>
        </row>
        <row r="262">
          <cell r="A262">
            <v>36708</v>
          </cell>
          <cell r="B262">
            <v>1.92195</v>
          </cell>
        </row>
        <row r="263">
          <cell r="A263">
            <v>36739</v>
          </cell>
          <cell r="B263">
            <v>1.5755857142857141</v>
          </cell>
        </row>
        <row r="264">
          <cell r="A264">
            <v>36770</v>
          </cell>
          <cell r="B264">
            <v>2.0718399999999999</v>
          </cell>
        </row>
        <row r="265">
          <cell r="A265">
            <v>36800</v>
          </cell>
          <cell r="B265">
            <v>5.3719999999999999</v>
          </cell>
        </row>
        <row r="266">
          <cell r="A266">
            <v>36831</v>
          </cell>
          <cell r="C266">
            <v>2.1171000000000002</v>
          </cell>
          <cell r="D266">
            <v>2.0956000000000001</v>
          </cell>
          <cell r="E266">
            <v>2.1171000000000002</v>
          </cell>
          <cell r="F266">
            <v>2.1171000000000002</v>
          </cell>
          <cell r="G266">
            <v>4.601</v>
          </cell>
          <cell r="H266">
            <v>4.601</v>
          </cell>
          <cell r="I266">
            <v>4.601</v>
          </cell>
          <cell r="J266">
            <v>4.601</v>
          </cell>
          <cell r="K266">
            <v>4.601</v>
          </cell>
          <cell r="L266">
            <v>4.601</v>
          </cell>
          <cell r="M266">
            <v>4.601</v>
          </cell>
          <cell r="N266">
            <v>4.601</v>
          </cell>
          <cell r="O266">
            <v>4.601</v>
          </cell>
          <cell r="P266">
            <v>4.601</v>
          </cell>
          <cell r="Q266">
            <v>4.601</v>
          </cell>
        </row>
        <row r="267">
          <cell r="A267">
            <v>36861</v>
          </cell>
          <cell r="C267">
            <v>6.0759999999999996</v>
          </cell>
          <cell r="D267">
            <v>6.0759999999999996</v>
          </cell>
          <cell r="E267">
            <v>6.0759999999999996</v>
          </cell>
          <cell r="F267">
            <v>6.0759999999999996</v>
          </cell>
          <cell r="G267">
            <v>6.0759999999999996</v>
          </cell>
          <cell r="H267">
            <v>6.0759999999999996</v>
          </cell>
          <cell r="I267">
            <v>6.0759999999999996</v>
          </cell>
          <cell r="J267">
            <v>6.0759999999999996</v>
          </cell>
          <cell r="K267">
            <v>6.0759999999999996</v>
          </cell>
          <cell r="L267">
            <v>6.0759999999999996</v>
          </cell>
          <cell r="M267">
            <v>6.0759999999999996</v>
          </cell>
          <cell r="N267">
            <v>6.0759999999999996</v>
          </cell>
          <cell r="O267">
            <v>6.0759999999999996</v>
          </cell>
          <cell r="P267">
            <v>6.0759999999999996</v>
          </cell>
          <cell r="Q267">
            <v>6.0759999999999996</v>
          </cell>
        </row>
        <row r="268">
          <cell r="A268">
            <v>36892</v>
          </cell>
          <cell r="C268">
            <v>10.040000000000001</v>
          </cell>
          <cell r="D268">
            <v>10.040000000000001</v>
          </cell>
          <cell r="E268">
            <v>10.040000000000001</v>
          </cell>
          <cell r="F268">
            <v>10.040000000000001</v>
          </cell>
          <cell r="G268">
            <v>10.040000000000001</v>
          </cell>
          <cell r="H268">
            <v>10.040000000000001</v>
          </cell>
          <cell r="I268">
            <v>10.040000000000001</v>
          </cell>
          <cell r="J268">
            <v>10.040000000000001</v>
          </cell>
          <cell r="K268">
            <v>10.040000000000001</v>
          </cell>
          <cell r="L268">
            <v>10.040000000000001</v>
          </cell>
          <cell r="M268">
            <v>10.040000000000001</v>
          </cell>
          <cell r="N268">
            <v>10.040000000000001</v>
          </cell>
          <cell r="O268">
            <v>10.040000000000001</v>
          </cell>
          <cell r="P268">
            <v>10.040000000000001</v>
          </cell>
          <cell r="Q268">
            <v>10.040000000000001</v>
          </cell>
        </row>
        <row r="269">
          <cell r="A269">
            <v>36923</v>
          </cell>
          <cell r="C269">
            <v>6.3529999999999998</v>
          </cell>
          <cell r="D269">
            <v>6.3529999999999998</v>
          </cell>
          <cell r="E269">
            <v>6.3529999999999998</v>
          </cell>
          <cell r="F269">
            <v>6.3529999999999998</v>
          </cell>
          <cell r="G269">
            <v>6.3529999999999998</v>
          </cell>
          <cell r="H269">
            <v>6.3529999999999998</v>
          </cell>
          <cell r="I269">
            <v>6.3529999999999998</v>
          </cell>
          <cell r="J269">
            <v>6.3529999999999998</v>
          </cell>
          <cell r="K269">
            <v>6.3529999999999998</v>
          </cell>
          <cell r="L269">
            <v>6.3529999999999998</v>
          </cell>
          <cell r="M269">
            <v>6.3529999999999998</v>
          </cell>
          <cell r="N269">
            <v>6.3529999999999998</v>
          </cell>
          <cell r="O269">
            <v>6.3529999999999998</v>
          </cell>
          <cell r="P269">
            <v>6.3529999999999998</v>
          </cell>
          <cell r="Q269">
            <v>6.3529999999999998</v>
          </cell>
        </row>
        <row r="270">
          <cell r="A270">
            <v>36951</v>
          </cell>
          <cell r="C270">
            <v>5.0579999999999998</v>
          </cell>
          <cell r="D270">
            <v>5.0579999999999998</v>
          </cell>
          <cell r="E270">
            <v>5.0579999999999998</v>
          </cell>
          <cell r="F270">
            <v>5.0579999999999998</v>
          </cell>
          <cell r="G270">
            <v>5.0579999999999998</v>
          </cell>
          <cell r="H270">
            <v>5.0579999999999998</v>
          </cell>
          <cell r="I270">
            <v>5.0579999999999998</v>
          </cell>
          <cell r="J270">
            <v>5.0579999999999998</v>
          </cell>
          <cell r="K270">
            <v>5.0579999999999998</v>
          </cell>
          <cell r="L270">
            <v>5.0579999999999998</v>
          </cell>
          <cell r="M270">
            <v>5.0579999999999998</v>
          </cell>
          <cell r="N270">
            <v>5.0579999999999998</v>
          </cell>
          <cell r="O270">
            <v>5.0579999999999998</v>
          </cell>
          <cell r="P270">
            <v>5.0579999999999998</v>
          </cell>
          <cell r="Q270">
            <v>5.0579999999999998</v>
          </cell>
        </row>
        <row r="271">
          <cell r="A271">
            <v>36982</v>
          </cell>
          <cell r="C271">
            <v>5.444</v>
          </cell>
          <cell r="D271">
            <v>5.444</v>
          </cell>
          <cell r="E271">
            <v>5.444</v>
          </cell>
          <cell r="F271">
            <v>5.444</v>
          </cell>
          <cell r="G271">
            <v>5.444</v>
          </cell>
          <cell r="H271">
            <v>5.444</v>
          </cell>
          <cell r="I271">
            <v>5.444</v>
          </cell>
          <cell r="J271">
            <v>5.444</v>
          </cell>
          <cell r="K271">
            <v>5.444</v>
          </cell>
          <cell r="L271">
            <v>5.444</v>
          </cell>
          <cell r="M271">
            <v>5.444</v>
          </cell>
          <cell r="N271">
            <v>5.444</v>
          </cell>
          <cell r="O271">
            <v>5.444</v>
          </cell>
          <cell r="P271">
            <v>5.444</v>
          </cell>
          <cell r="Q271">
            <v>5.444</v>
          </cell>
        </row>
        <row r="272">
          <cell r="A272">
            <v>37012</v>
          </cell>
          <cell r="C272">
            <v>4.9509999999999996</v>
          </cell>
          <cell r="D272">
            <v>4.9509999999999996</v>
          </cell>
          <cell r="E272">
            <v>4.9509999999999996</v>
          </cell>
          <cell r="F272">
            <v>4.9509999999999996</v>
          </cell>
          <cell r="G272">
            <v>4.9509999999999996</v>
          </cell>
          <cell r="H272">
            <v>4.9509999999999996</v>
          </cell>
          <cell r="I272">
            <v>4.9509999999999996</v>
          </cell>
          <cell r="J272">
            <v>4.9509999999999996</v>
          </cell>
          <cell r="K272">
            <v>4.9509999999999996</v>
          </cell>
          <cell r="L272">
            <v>4.9509999999999996</v>
          </cell>
          <cell r="M272">
            <v>4.9509999999999996</v>
          </cell>
          <cell r="N272">
            <v>4.9509999999999996</v>
          </cell>
          <cell r="O272">
            <v>4.9509999999999996</v>
          </cell>
          <cell r="P272">
            <v>4.9509999999999996</v>
          </cell>
          <cell r="Q272">
            <v>4.9509999999999996</v>
          </cell>
        </row>
        <row r="273">
          <cell r="A273">
            <v>37043</v>
          </cell>
          <cell r="C273">
            <v>3.798</v>
          </cell>
          <cell r="D273">
            <v>3.798</v>
          </cell>
          <cell r="E273">
            <v>3.798</v>
          </cell>
          <cell r="F273">
            <v>3.798</v>
          </cell>
          <cell r="G273">
            <v>3.798</v>
          </cell>
          <cell r="H273">
            <v>3.798</v>
          </cell>
          <cell r="I273">
            <v>3.798</v>
          </cell>
          <cell r="J273">
            <v>3.798</v>
          </cell>
          <cell r="K273">
            <v>3.798</v>
          </cell>
          <cell r="L273">
            <v>3.798</v>
          </cell>
          <cell r="M273">
            <v>3.798</v>
          </cell>
          <cell r="N273">
            <v>3.798</v>
          </cell>
          <cell r="O273">
            <v>3.798</v>
          </cell>
          <cell r="P273">
            <v>3.798</v>
          </cell>
          <cell r="Q273">
            <v>3.798</v>
          </cell>
        </row>
        <row r="274">
          <cell r="A274">
            <v>37073</v>
          </cell>
          <cell r="C274">
            <v>3.242</v>
          </cell>
          <cell r="D274">
            <v>3.242</v>
          </cell>
          <cell r="E274">
            <v>3.242</v>
          </cell>
          <cell r="F274">
            <v>3.242</v>
          </cell>
          <cell r="G274">
            <v>3.242</v>
          </cell>
          <cell r="H274">
            <v>3.242</v>
          </cell>
          <cell r="I274">
            <v>3.242</v>
          </cell>
          <cell r="J274">
            <v>3.242</v>
          </cell>
          <cell r="K274">
            <v>3.242</v>
          </cell>
          <cell r="L274">
            <v>3.242</v>
          </cell>
          <cell r="M274">
            <v>3.242</v>
          </cell>
          <cell r="N274">
            <v>3.242</v>
          </cell>
          <cell r="O274">
            <v>3.242</v>
          </cell>
          <cell r="P274">
            <v>3.242</v>
          </cell>
          <cell r="Q274">
            <v>3.242</v>
          </cell>
        </row>
        <row r="275">
          <cell r="A275">
            <v>37104</v>
          </cell>
          <cell r="C275">
            <v>3.2269999999999999</v>
          </cell>
          <cell r="D275">
            <v>3.2269999999999999</v>
          </cell>
          <cell r="E275">
            <v>3.2269999999999999</v>
          </cell>
          <cell r="F275">
            <v>3.2269999999999999</v>
          </cell>
          <cell r="G275">
            <v>3.2269999999999999</v>
          </cell>
          <cell r="H275">
            <v>3.2269999999999999</v>
          </cell>
          <cell r="I275">
            <v>3.2269999999999999</v>
          </cell>
          <cell r="J275">
            <v>3.2269999999999999</v>
          </cell>
          <cell r="K275">
            <v>3.2269999999999999</v>
          </cell>
          <cell r="L275">
            <v>3.2269999999999999</v>
          </cell>
          <cell r="M275">
            <v>3.2269999999999999</v>
          </cell>
          <cell r="N275">
            <v>3.2269999999999999</v>
          </cell>
          <cell r="O275">
            <v>3.2269999999999999</v>
          </cell>
          <cell r="P275">
            <v>3.2269999999999999</v>
          </cell>
          <cell r="Q275">
            <v>3.2269999999999999</v>
          </cell>
        </row>
        <row r="276">
          <cell r="A276">
            <v>37135</v>
          </cell>
          <cell r="C276">
            <v>2.355</v>
          </cell>
          <cell r="D276">
            <v>2.355</v>
          </cell>
          <cell r="E276">
            <v>2.355</v>
          </cell>
          <cell r="F276">
            <v>2.355</v>
          </cell>
          <cell r="G276">
            <v>2.355</v>
          </cell>
          <cell r="H276">
            <v>2.355</v>
          </cell>
          <cell r="I276">
            <v>2.355</v>
          </cell>
          <cell r="J276">
            <v>2.355</v>
          </cell>
          <cell r="K276">
            <v>2.355</v>
          </cell>
          <cell r="L276">
            <v>2.355</v>
          </cell>
          <cell r="M276">
            <v>2.355</v>
          </cell>
          <cell r="N276">
            <v>2.355</v>
          </cell>
          <cell r="O276">
            <v>2.355</v>
          </cell>
          <cell r="P276">
            <v>2.355</v>
          </cell>
          <cell r="Q276">
            <v>2.355</v>
          </cell>
        </row>
        <row r="277">
          <cell r="A277">
            <v>37165</v>
          </cell>
          <cell r="C277">
            <v>1.8900000000000001</v>
          </cell>
          <cell r="D277">
            <v>1.8900000000000001</v>
          </cell>
          <cell r="E277">
            <v>1.8900000000000001</v>
          </cell>
          <cell r="F277">
            <v>1.8900000000000001</v>
          </cell>
          <cell r="G277">
            <v>1.8900000000000001</v>
          </cell>
          <cell r="H277">
            <v>1.8900000000000001</v>
          </cell>
          <cell r="I277">
            <v>1.8900000000000001</v>
          </cell>
          <cell r="J277">
            <v>1.8900000000000001</v>
          </cell>
          <cell r="K277">
            <v>1.8900000000000001</v>
          </cell>
          <cell r="L277">
            <v>1.8900000000000001</v>
          </cell>
          <cell r="M277">
            <v>1.8900000000000001</v>
          </cell>
          <cell r="N277">
            <v>1.8900000000000001</v>
          </cell>
          <cell r="O277">
            <v>1.8900000000000001</v>
          </cell>
          <cell r="P277">
            <v>1.8900000000000001</v>
          </cell>
          <cell r="Q277">
            <v>1.8900000000000001</v>
          </cell>
        </row>
        <row r="278">
          <cell r="A278">
            <v>37196</v>
          </cell>
          <cell r="C278">
            <v>3.262</v>
          </cell>
          <cell r="D278">
            <v>3.262</v>
          </cell>
          <cell r="E278">
            <v>3.262</v>
          </cell>
          <cell r="F278">
            <v>3.262</v>
          </cell>
          <cell r="G278">
            <v>3.262</v>
          </cell>
          <cell r="H278">
            <v>3.262</v>
          </cell>
          <cell r="I278">
            <v>3.262</v>
          </cell>
          <cell r="J278">
            <v>3.262</v>
          </cell>
          <cell r="K278">
            <v>3.262</v>
          </cell>
          <cell r="L278">
            <v>3.262</v>
          </cell>
          <cell r="M278">
            <v>3.262</v>
          </cell>
          <cell r="N278">
            <v>3.262</v>
          </cell>
          <cell r="O278">
            <v>3.262</v>
          </cell>
          <cell r="P278">
            <v>3.262</v>
          </cell>
          <cell r="Q278">
            <v>3.262</v>
          </cell>
        </row>
        <row r="279">
          <cell r="A279">
            <v>37226</v>
          </cell>
          <cell r="C279">
            <v>2.3759999999999999</v>
          </cell>
          <cell r="D279">
            <v>2.3759999999999999</v>
          </cell>
          <cell r="E279">
            <v>2.3759999999999999</v>
          </cell>
          <cell r="F279">
            <v>2.3759999999999999</v>
          </cell>
          <cell r="G279">
            <v>2.3759999999999999</v>
          </cell>
          <cell r="H279">
            <v>2.3759999999999999</v>
          </cell>
          <cell r="I279">
            <v>2.3759999999999999</v>
          </cell>
          <cell r="J279">
            <v>2.3759999999999999</v>
          </cell>
          <cell r="K279">
            <v>2.3759999999999999</v>
          </cell>
          <cell r="L279">
            <v>2.3759999999999999</v>
          </cell>
          <cell r="M279">
            <v>2.3759999999999999</v>
          </cell>
          <cell r="N279">
            <v>2.3759999999999999</v>
          </cell>
          <cell r="O279">
            <v>2.3759999999999999</v>
          </cell>
          <cell r="P279">
            <v>2.3759999999999999</v>
          </cell>
          <cell r="Q279">
            <v>2.3759999999999999</v>
          </cell>
        </row>
        <row r="280">
          <cell r="A280">
            <v>37257</v>
          </cell>
          <cell r="C280">
            <v>2.6150000000000002</v>
          </cell>
          <cell r="D280">
            <v>2.6150000000000002</v>
          </cell>
          <cell r="E280">
            <v>2.6150000000000002</v>
          </cell>
          <cell r="F280">
            <v>2.6150000000000002</v>
          </cell>
          <cell r="G280">
            <v>2.6150000000000002</v>
          </cell>
          <cell r="H280">
            <v>2.6150000000000002</v>
          </cell>
          <cell r="I280">
            <v>2.6150000000000002</v>
          </cell>
          <cell r="J280">
            <v>2.6150000000000002</v>
          </cell>
          <cell r="K280">
            <v>2.6150000000000002</v>
          </cell>
          <cell r="L280">
            <v>2.6150000000000002</v>
          </cell>
          <cell r="M280">
            <v>2.6150000000000002</v>
          </cell>
          <cell r="N280">
            <v>2.6150000000000002</v>
          </cell>
          <cell r="O280">
            <v>2.6150000000000002</v>
          </cell>
          <cell r="P280">
            <v>2.6150000000000002</v>
          </cell>
          <cell r="Q280">
            <v>2.6150000000000002</v>
          </cell>
        </row>
        <row r="281">
          <cell r="A281">
            <v>37288</v>
          </cell>
          <cell r="C281">
            <v>2.0659999999999998</v>
          </cell>
          <cell r="D281">
            <v>2.0659999999999998</v>
          </cell>
          <cell r="E281">
            <v>2.0659999999999998</v>
          </cell>
          <cell r="F281">
            <v>2.0659999999999998</v>
          </cell>
          <cell r="G281">
            <v>2.0659999999999998</v>
          </cell>
          <cell r="H281">
            <v>2.0659999999999998</v>
          </cell>
          <cell r="I281">
            <v>2.0659999999999998</v>
          </cell>
          <cell r="J281">
            <v>2.0659999999999998</v>
          </cell>
          <cell r="K281">
            <v>2.0659999999999998</v>
          </cell>
          <cell r="L281">
            <v>2.0659999999999998</v>
          </cell>
          <cell r="M281">
            <v>2.0659999999999998</v>
          </cell>
          <cell r="N281">
            <v>2.0659999999999998</v>
          </cell>
          <cell r="O281">
            <v>2.0659999999999998</v>
          </cell>
          <cell r="P281">
            <v>2.0659999999999998</v>
          </cell>
          <cell r="Q281">
            <v>2.0659999999999998</v>
          </cell>
        </row>
        <row r="282">
          <cell r="A282">
            <v>37316</v>
          </cell>
          <cell r="C282">
            <v>2.448</v>
          </cell>
          <cell r="D282">
            <v>2.448</v>
          </cell>
          <cell r="E282">
            <v>2.448</v>
          </cell>
          <cell r="F282">
            <v>2.448</v>
          </cell>
          <cell r="G282">
            <v>2.448</v>
          </cell>
          <cell r="H282">
            <v>2.448</v>
          </cell>
          <cell r="I282">
            <v>2.448</v>
          </cell>
          <cell r="J282">
            <v>2.448</v>
          </cell>
          <cell r="K282">
            <v>2.448</v>
          </cell>
          <cell r="L282">
            <v>2.448</v>
          </cell>
          <cell r="M282">
            <v>2.448</v>
          </cell>
          <cell r="N282">
            <v>2.448</v>
          </cell>
          <cell r="O282">
            <v>2.448</v>
          </cell>
          <cell r="P282">
            <v>2.448</v>
          </cell>
          <cell r="Q282">
            <v>2.448</v>
          </cell>
        </row>
        <row r="283">
          <cell r="A283">
            <v>37347</v>
          </cell>
          <cell r="C283">
            <v>3.532</v>
          </cell>
          <cell r="D283">
            <v>3.532</v>
          </cell>
          <cell r="E283">
            <v>3.532</v>
          </cell>
          <cell r="F283">
            <v>3.532</v>
          </cell>
          <cell r="G283">
            <v>3.532</v>
          </cell>
          <cell r="H283">
            <v>3.532</v>
          </cell>
          <cell r="I283">
            <v>3.532</v>
          </cell>
          <cell r="J283">
            <v>3.532</v>
          </cell>
          <cell r="K283">
            <v>3.532</v>
          </cell>
          <cell r="L283">
            <v>3.532</v>
          </cell>
          <cell r="M283">
            <v>3.532</v>
          </cell>
          <cell r="N283">
            <v>3.532</v>
          </cell>
          <cell r="O283">
            <v>3.532</v>
          </cell>
          <cell r="P283">
            <v>3.532</v>
          </cell>
          <cell r="Q283">
            <v>3.532</v>
          </cell>
        </row>
        <row r="284">
          <cell r="A284">
            <v>37377</v>
          </cell>
          <cell r="C284">
            <v>3.379</v>
          </cell>
          <cell r="D284">
            <v>3.379</v>
          </cell>
          <cell r="E284">
            <v>3.379</v>
          </cell>
          <cell r="F284">
            <v>3.379</v>
          </cell>
          <cell r="G284">
            <v>3.379</v>
          </cell>
          <cell r="H284">
            <v>3.379</v>
          </cell>
          <cell r="I284">
            <v>3.379</v>
          </cell>
          <cell r="J284">
            <v>3.379</v>
          </cell>
          <cell r="K284">
            <v>3.379</v>
          </cell>
          <cell r="L284">
            <v>3.379</v>
          </cell>
          <cell r="M284">
            <v>3.379</v>
          </cell>
          <cell r="N284">
            <v>3.379</v>
          </cell>
          <cell r="O284">
            <v>3.379</v>
          </cell>
          <cell r="P284">
            <v>3.379</v>
          </cell>
          <cell r="Q284">
            <v>3.379</v>
          </cell>
        </row>
        <row r="285">
          <cell r="A285">
            <v>37408</v>
          </cell>
          <cell r="C285">
            <v>3.621</v>
          </cell>
          <cell r="D285">
            <v>3.621</v>
          </cell>
          <cell r="E285">
            <v>3.621</v>
          </cell>
          <cell r="F285">
            <v>3.621</v>
          </cell>
          <cell r="G285">
            <v>3.621</v>
          </cell>
          <cell r="H285">
            <v>3.621</v>
          </cell>
          <cell r="I285">
            <v>3.621</v>
          </cell>
          <cell r="J285">
            <v>3.621</v>
          </cell>
          <cell r="K285">
            <v>3.621</v>
          </cell>
          <cell r="L285">
            <v>3.621</v>
          </cell>
          <cell r="M285">
            <v>3.621</v>
          </cell>
          <cell r="N285">
            <v>3.621</v>
          </cell>
          <cell r="O285">
            <v>3.621</v>
          </cell>
          <cell r="P285">
            <v>3.621</v>
          </cell>
          <cell r="Q285">
            <v>3.621</v>
          </cell>
        </row>
        <row r="286">
          <cell r="A286">
            <v>37438</v>
          </cell>
          <cell r="C286">
            <v>3.649</v>
          </cell>
          <cell r="D286">
            <v>3.649</v>
          </cell>
          <cell r="E286">
            <v>3.649</v>
          </cell>
          <cell r="F286">
            <v>3.649</v>
          </cell>
          <cell r="G286">
            <v>3.649</v>
          </cell>
          <cell r="H286">
            <v>3.649</v>
          </cell>
          <cell r="I286">
            <v>3.649</v>
          </cell>
          <cell r="J286">
            <v>3.649</v>
          </cell>
          <cell r="K286">
            <v>3.649</v>
          </cell>
          <cell r="L286">
            <v>3.649</v>
          </cell>
          <cell r="M286">
            <v>3.649</v>
          </cell>
          <cell r="N286">
            <v>3.649</v>
          </cell>
          <cell r="O286">
            <v>3.649</v>
          </cell>
          <cell r="P286">
            <v>3.649</v>
          </cell>
          <cell r="Q286">
            <v>3.649</v>
          </cell>
        </row>
        <row r="287">
          <cell r="A287">
            <v>37469</v>
          </cell>
          <cell r="C287">
            <v>3.6790000000000003</v>
          </cell>
          <cell r="D287">
            <v>3.6790000000000003</v>
          </cell>
          <cell r="E287">
            <v>3.6790000000000003</v>
          </cell>
          <cell r="F287">
            <v>3.6790000000000003</v>
          </cell>
          <cell r="G287">
            <v>3.6790000000000003</v>
          </cell>
          <cell r="H287">
            <v>3.6790000000000003</v>
          </cell>
          <cell r="I287">
            <v>3.6790000000000003</v>
          </cell>
          <cell r="J287">
            <v>3.6790000000000003</v>
          </cell>
          <cell r="K287">
            <v>3.6790000000000003</v>
          </cell>
          <cell r="L287">
            <v>3.6790000000000003</v>
          </cell>
          <cell r="M287">
            <v>3.6790000000000003</v>
          </cell>
          <cell r="N287">
            <v>3.6790000000000003</v>
          </cell>
          <cell r="O287">
            <v>3.6790000000000003</v>
          </cell>
          <cell r="P287">
            <v>3.6790000000000003</v>
          </cell>
          <cell r="Q287">
            <v>3.6790000000000003</v>
          </cell>
        </row>
        <row r="288">
          <cell r="A288">
            <v>37500</v>
          </cell>
          <cell r="C288">
            <v>3.6760000000000002</v>
          </cell>
          <cell r="D288">
            <v>3.6760000000000002</v>
          </cell>
          <cell r="E288">
            <v>3.6760000000000002</v>
          </cell>
          <cell r="F288">
            <v>3.6760000000000002</v>
          </cell>
          <cell r="G288">
            <v>3.6760000000000002</v>
          </cell>
          <cell r="H288">
            <v>3.6760000000000002</v>
          </cell>
          <cell r="I288">
            <v>3.6760000000000002</v>
          </cell>
          <cell r="J288">
            <v>3.6760000000000002</v>
          </cell>
          <cell r="K288">
            <v>3.6760000000000002</v>
          </cell>
          <cell r="L288">
            <v>3.6760000000000002</v>
          </cell>
          <cell r="M288">
            <v>3.6760000000000002</v>
          </cell>
          <cell r="N288">
            <v>3.6760000000000002</v>
          </cell>
          <cell r="O288">
            <v>3.6760000000000002</v>
          </cell>
          <cell r="P288">
            <v>3.6760000000000002</v>
          </cell>
          <cell r="Q288">
            <v>3.6760000000000002</v>
          </cell>
        </row>
        <row r="289">
          <cell r="A289">
            <v>37530</v>
          </cell>
          <cell r="C289">
            <v>3.6760000000000002</v>
          </cell>
          <cell r="D289">
            <v>3.6760000000000002</v>
          </cell>
          <cell r="E289">
            <v>3.6760000000000002</v>
          </cell>
          <cell r="F289">
            <v>3.6760000000000002</v>
          </cell>
          <cell r="G289">
            <v>3.6760000000000002</v>
          </cell>
          <cell r="H289">
            <v>3.6760000000000002</v>
          </cell>
          <cell r="I289">
            <v>3.6760000000000002</v>
          </cell>
          <cell r="J289">
            <v>3.6760000000000002</v>
          </cell>
          <cell r="K289">
            <v>3.6760000000000002</v>
          </cell>
          <cell r="L289">
            <v>3.6760000000000002</v>
          </cell>
          <cell r="M289">
            <v>3.6760000000000002</v>
          </cell>
          <cell r="N289">
            <v>3.6760000000000002</v>
          </cell>
          <cell r="O289">
            <v>3.6760000000000002</v>
          </cell>
          <cell r="P289">
            <v>3.6760000000000002</v>
          </cell>
          <cell r="Q289">
            <v>3.6760000000000002</v>
          </cell>
        </row>
        <row r="290">
          <cell r="A290">
            <v>37561</v>
          </cell>
          <cell r="C290">
            <v>3.9210000000000003</v>
          </cell>
          <cell r="D290">
            <v>3.9210000000000003</v>
          </cell>
          <cell r="E290">
            <v>3.9210000000000003</v>
          </cell>
          <cell r="F290">
            <v>3.9210000000000003</v>
          </cell>
          <cell r="G290">
            <v>3.9210000000000003</v>
          </cell>
          <cell r="H290">
            <v>3.9210000000000003</v>
          </cell>
          <cell r="I290">
            <v>3.9210000000000003</v>
          </cell>
          <cell r="J290">
            <v>3.9210000000000003</v>
          </cell>
          <cell r="K290">
            <v>3.9210000000000003</v>
          </cell>
          <cell r="L290">
            <v>3.9210000000000003</v>
          </cell>
          <cell r="M290">
            <v>3.9210000000000003</v>
          </cell>
          <cell r="N290">
            <v>3.9210000000000003</v>
          </cell>
          <cell r="O290">
            <v>3.9210000000000003</v>
          </cell>
          <cell r="P290">
            <v>3.9210000000000003</v>
          </cell>
          <cell r="Q290">
            <v>3.9210000000000003</v>
          </cell>
        </row>
        <row r="291">
          <cell r="A291">
            <v>37591</v>
          </cell>
          <cell r="C291">
            <v>4.1339999999999995</v>
          </cell>
          <cell r="D291">
            <v>4.1339999999999995</v>
          </cell>
          <cell r="E291">
            <v>4.1339999999999995</v>
          </cell>
          <cell r="F291">
            <v>4.1339999999999995</v>
          </cell>
          <cell r="G291">
            <v>4.1339999999999995</v>
          </cell>
          <cell r="H291">
            <v>4.1339999999999995</v>
          </cell>
          <cell r="I291">
            <v>4.1339999999999995</v>
          </cell>
          <cell r="J291">
            <v>4.1339999999999995</v>
          </cell>
          <cell r="K291">
            <v>4.1339999999999995</v>
          </cell>
          <cell r="L291">
            <v>4.1339999999999995</v>
          </cell>
          <cell r="M291">
            <v>4.1339999999999995</v>
          </cell>
          <cell r="N291">
            <v>4.1339999999999995</v>
          </cell>
          <cell r="O291">
            <v>4.1339999999999995</v>
          </cell>
          <cell r="P291">
            <v>4.1339999999999995</v>
          </cell>
          <cell r="Q291">
            <v>4.1339999999999995</v>
          </cell>
        </row>
        <row r="292">
          <cell r="A292">
            <v>37622</v>
          </cell>
          <cell r="C292">
            <v>4.2139999999999995</v>
          </cell>
          <cell r="D292">
            <v>4.2139999999999995</v>
          </cell>
          <cell r="E292">
            <v>4.2139999999999995</v>
          </cell>
          <cell r="F292">
            <v>4.2139999999999995</v>
          </cell>
          <cell r="G292">
            <v>4.2139999999999995</v>
          </cell>
          <cell r="H292">
            <v>4.2139999999999995</v>
          </cell>
          <cell r="I292">
            <v>4.2139999999999995</v>
          </cell>
          <cell r="J292">
            <v>4.2139999999999995</v>
          </cell>
          <cell r="K292">
            <v>4.2139999999999995</v>
          </cell>
          <cell r="L292">
            <v>4.2139999999999995</v>
          </cell>
          <cell r="M292">
            <v>4.2139999999999995</v>
          </cell>
          <cell r="N292">
            <v>4.2139999999999995</v>
          </cell>
          <cell r="O292">
            <v>4.2139999999999995</v>
          </cell>
          <cell r="P292">
            <v>4.2139999999999995</v>
          </cell>
          <cell r="Q292">
            <v>4.2139999999999995</v>
          </cell>
        </row>
        <row r="294">
          <cell r="A294">
            <v>36281</v>
          </cell>
          <cell r="B294">
            <v>9.9999000000000002</v>
          </cell>
          <cell r="C294">
            <v>9.9999000000000002</v>
          </cell>
          <cell r="D294">
            <v>9.9999000000000002</v>
          </cell>
          <cell r="E294">
            <v>9.9999000000000002</v>
          </cell>
          <cell r="F294">
            <v>9.9999000000000002</v>
          </cell>
          <cell r="G294">
            <v>9.9999000000000002</v>
          </cell>
          <cell r="H294">
            <v>9.9999000000000002</v>
          </cell>
          <cell r="I294">
            <v>9.9999000000000002</v>
          </cell>
          <cell r="J294">
            <v>9.9999000000000002</v>
          </cell>
          <cell r="K294">
            <v>9.9999000000000002</v>
          </cell>
          <cell r="L294">
            <v>10.9999</v>
          </cell>
          <cell r="M294">
            <v>11.9999</v>
          </cell>
          <cell r="N294">
            <v>12.9999</v>
          </cell>
          <cell r="O294">
            <v>13.9999</v>
          </cell>
          <cell r="P294">
            <v>14.9999</v>
          </cell>
          <cell r="Q294">
            <v>9.9999000000000002</v>
          </cell>
        </row>
        <row r="295">
          <cell r="A295" t="str">
            <v>Transco Hattiesburg</v>
          </cell>
          <cell r="B295">
            <v>36251</v>
          </cell>
          <cell r="C295">
            <v>36465</v>
          </cell>
          <cell r="D295">
            <v>36495</v>
          </cell>
          <cell r="E295">
            <v>36831</v>
          </cell>
          <cell r="F295">
            <v>36861</v>
          </cell>
          <cell r="G295">
            <v>36892</v>
          </cell>
          <cell r="H295">
            <v>36923</v>
          </cell>
          <cell r="I295">
            <v>36951</v>
          </cell>
        </row>
        <row r="296">
          <cell r="A296">
            <v>36678</v>
          </cell>
        </row>
        <row r="297">
          <cell r="A297">
            <v>36708</v>
          </cell>
        </row>
        <row r="298">
          <cell r="A298">
            <v>36739</v>
          </cell>
        </row>
        <row r="299">
          <cell r="A299">
            <v>36770</v>
          </cell>
        </row>
        <row r="300">
          <cell r="A300">
            <v>36800</v>
          </cell>
        </row>
        <row r="301">
          <cell r="A301">
            <v>36831</v>
          </cell>
        </row>
        <row r="302">
          <cell r="A302">
            <v>36861</v>
          </cell>
        </row>
        <row r="303">
          <cell r="A303">
            <v>36892</v>
          </cell>
        </row>
        <row r="304">
          <cell r="A304">
            <v>36923</v>
          </cell>
        </row>
        <row r="305">
          <cell r="A305">
            <v>36951</v>
          </cell>
        </row>
        <row r="306">
          <cell r="A306">
            <v>36982</v>
          </cell>
          <cell r="D306">
            <v>2.3805000000000001</v>
          </cell>
        </row>
        <row r="307">
          <cell r="A307">
            <v>37012</v>
          </cell>
        </row>
        <row r="308">
          <cell r="A308">
            <v>37043</v>
          </cell>
        </row>
        <row r="309">
          <cell r="A309">
            <v>37073</v>
          </cell>
          <cell r="E309">
            <v>3.242</v>
          </cell>
          <cell r="F309">
            <v>3.242</v>
          </cell>
          <cell r="G309">
            <v>3.242</v>
          </cell>
          <cell r="H309">
            <v>3.242</v>
          </cell>
          <cell r="I309">
            <v>3.242</v>
          </cell>
        </row>
        <row r="310">
          <cell r="A310">
            <v>37104</v>
          </cell>
          <cell r="E310">
            <v>3.2269999999999999</v>
          </cell>
          <cell r="F310">
            <v>3.2269999999999999</v>
          </cell>
          <cell r="G310">
            <v>3.2269999999999999</v>
          </cell>
          <cell r="H310">
            <v>3.2269999999999999</v>
          </cell>
          <cell r="I310">
            <v>3.2269999999999999</v>
          </cell>
        </row>
        <row r="311">
          <cell r="A311">
            <v>37135</v>
          </cell>
          <cell r="E311">
            <v>2.355</v>
          </cell>
          <cell r="F311">
            <v>2.355</v>
          </cell>
          <cell r="G311">
            <v>2.355</v>
          </cell>
          <cell r="H311">
            <v>2.355</v>
          </cell>
          <cell r="I311">
            <v>2.355</v>
          </cell>
        </row>
        <row r="312">
          <cell r="A312">
            <v>37165</v>
          </cell>
          <cell r="E312">
            <v>1.8900000000000001</v>
          </cell>
          <cell r="F312">
            <v>1.8900000000000001</v>
          </cell>
          <cell r="G312">
            <v>1.8900000000000001</v>
          </cell>
          <cell r="H312">
            <v>1.8900000000000001</v>
          </cell>
          <cell r="I312">
            <v>1.8900000000000001</v>
          </cell>
        </row>
        <row r="313">
          <cell r="A313">
            <v>37196</v>
          </cell>
          <cell r="E313">
            <v>3.262</v>
          </cell>
          <cell r="F313">
            <v>3.262</v>
          </cell>
          <cell r="G313">
            <v>3.262</v>
          </cell>
          <cell r="H313">
            <v>3.262</v>
          </cell>
          <cell r="I313">
            <v>3.262</v>
          </cell>
        </row>
        <row r="314">
          <cell r="A314">
            <v>37226</v>
          </cell>
          <cell r="E314">
            <v>2.3759999999999999</v>
          </cell>
          <cell r="F314">
            <v>2.3759999999999999</v>
          </cell>
          <cell r="G314">
            <v>2.3759999999999999</v>
          </cell>
          <cell r="H314">
            <v>2.3759999999999999</v>
          </cell>
          <cell r="I314">
            <v>2.3759999999999999</v>
          </cell>
        </row>
        <row r="315">
          <cell r="A315">
            <v>37257</v>
          </cell>
          <cell r="E315">
            <v>2.6150000000000002</v>
          </cell>
          <cell r="F315">
            <v>2.6150000000000002</v>
          </cell>
          <cell r="G315">
            <v>2.6150000000000002</v>
          </cell>
          <cell r="H315">
            <v>2.6150000000000002</v>
          </cell>
          <cell r="I315">
            <v>2.6150000000000002</v>
          </cell>
        </row>
        <row r="316">
          <cell r="A316">
            <v>37288</v>
          </cell>
          <cell r="E316">
            <v>2.0659999999999998</v>
          </cell>
          <cell r="F316">
            <v>2.0659999999999998</v>
          </cell>
          <cell r="G316">
            <v>2.0659999999999998</v>
          </cell>
          <cell r="H316">
            <v>2.0659999999999998</v>
          </cell>
          <cell r="I316">
            <v>2.0659999999999998</v>
          </cell>
        </row>
        <row r="317">
          <cell r="A317">
            <v>37316</v>
          </cell>
          <cell r="E317">
            <v>2.448</v>
          </cell>
          <cell r="F317">
            <v>2.448</v>
          </cell>
          <cell r="G317">
            <v>2.448</v>
          </cell>
          <cell r="H317">
            <v>2.448</v>
          </cell>
          <cell r="I317">
            <v>2.448</v>
          </cell>
        </row>
        <row r="318">
          <cell r="A318">
            <v>37347</v>
          </cell>
          <cell r="E318">
            <v>3.532</v>
          </cell>
          <cell r="F318">
            <v>3.532</v>
          </cell>
          <cell r="G318">
            <v>3.532</v>
          </cell>
          <cell r="H318">
            <v>3.532</v>
          </cell>
          <cell r="I318">
            <v>3.532</v>
          </cell>
        </row>
        <row r="319">
          <cell r="A319">
            <v>37377</v>
          </cell>
          <cell r="E319">
            <v>3.379</v>
          </cell>
          <cell r="F319">
            <v>3.379</v>
          </cell>
          <cell r="G319">
            <v>3.379</v>
          </cell>
          <cell r="H319">
            <v>3.379</v>
          </cell>
          <cell r="I319">
            <v>3.379</v>
          </cell>
        </row>
        <row r="320">
          <cell r="A320">
            <v>37408</v>
          </cell>
          <cell r="E320">
            <v>3.621</v>
          </cell>
          <cell r="F320">
            <v>3.621</v>
          </cell>
          <cell r="G320">
            <v>3.621</v>
          </cell>
          <cell r="H320">
            <v>3.621</v>
          </cell>
          <cell r="I320">
            <v>3.621</v>
          </cell>
        </row>
        <row r="321">
          <cell r="A321">
            <v>37438</v>
          </cell>
          <cell r="E321">
            <v>3.649</v>
          </cell>
          <cell r="F321">
            <v>3.649</v>
          </cell>
          <cell r="G321">
            <v>3.649</v>
          </cell>
          <cell r="H321">
            <v>3.649</v>
          </cell>
          <cell r="I321">
            <v>3.649</v>
          </cell>
        </row>
        <row r="322">
          <cell r="A322">
            <v>37469</v>
          </cell>
          <cell r="E322">
            <v>3.6790000000000003</v>
          </cell>
          <cell r="F322">
            <v>3.6790000000000003</v>
          </cell>
          <cell r="G322">
            <v>3.6790000000000003</v>
          </cell>
          <cell r="H322">
            <v>3.6790000000000003</v>
          </cell>
          <cell r="I322">
            <v>3.6790000000000003</v>
          </cell>
        </row>
        <row r="323">
          <cell r="A323">
            <v>37500</v>
          </cell>
          <cell r="E323">
            <v>3.6760000000000002</v>
          </cell>
          <cell r="F323">
            <v>3.6760000000000002</v>
          </cell>
          <cell r="G323">
            <v>3.6760000000000002</v>
          </cell>
          <cell r="H323">
            <v>3.6760000000000002</v>
          </cell>
          <cell r="I323">
            <v>3.6760000000000002</v>
          </cell>
        </row>
        <row r="324">
          <cell r="A324">
            <v>37530</v>
          </cell>
          <cell r="E324">
            <v>3.6760000000000002</v>
          </cell>
          <cell r="F324">
            <v>3.6760000000000002</v>
          </cell>
          <cell r="G324">
            <v>3.6760000000000002</v>
          </cell>
          <cell r="H324">
            <v>3.6760000000000002</v>
          </cell>
          <cell r="I324">
            <v>3.6760000000000002</v>
          </cell>
        </row>
        <row r="325">
          <cell r="A325">
            <v>37561</v>
          </cell>
          <cell r="E325">
            <v>3.9210000000000003</v>
          </cell>
          <cell r="F325">
            <v>3.9210000000000003</v>
          </cell>
          <cell r="G325">
            <v>3.9210000000000003</v>
          </cell>
          <cell r="H325">
            <v>3.9210000000000003</v>
          </cell>
          <cell r="I325">
            <v>3.9210000000000003</v>
          </cell>
        </row>
        <row r="326">
          <cell r="A326">
            <v>37591</v>
          </cell>
          <cell r="E326">
            <v>4.1339999999999995</v>
          </cell>
          <cell r="F326">
            <v>4.1339999999999995</v>
          </cell>
          <cell r="G326">
            <v>4.1339999999999995</v>
          </cell>
          <cell r="H326">
            <v>4.1339999999999995</v>
          </cell>
          <cell r="I326">
            <v>4.1339999999999995</v>
          </cell>
        </row>
        <row r="327">
          <cell r="A327">
            <v>37622</v>
          </cell>
          <cell r="E327">
            <v>4.2139999999999995</v>
          </cell>
          <cell r="F327">
            <v>4.2139999999999995</v>
          </cell>
          <cell r="G327">
            <v>4.2139999999999995</v>
          </cell>
          <cell r="H327">
            <v>4.2139999999999995</v>
          </cell>
          <cell r="I327">
            <v>4.2139999999999995</v>
          </cell>
        </row>
        <row r="329">
          <cell r="A329">
            <v>36281</v>
          </cell>
          <cell r="B329">
            <v>9.9999000000000002</v>
          </cell>
          <cell r="C329">
            <v>9.9999000000000002</v>
          </cell>
          <cell r="D329">
            <v>9.9999000000000002</v>
          </cell>
          <cell r="E329">
            <v>9.9999000000000002</v>
          </cell>
          <cell r="F329">
            <v>9.9999000000000002</v>
          </cell>
          <cell r="G329">
            <v>10.9999</v>
          </cell>
          <cell r="H329">
            <v>10.9999</v>
          </cell>
          <cell r="I329">
            <v>10.9999</v>
          </cell>
        </row>
        <row r="330">
          <cell r="A330" t="str">
            <v>Tennessee FSMA</v>
          </cell>
          <cell r="B330">
            <v>36831</v>
          </cell>
          <cell r="C330">
            <v>36861</v>
          </cell>
          <cell r="D330">
            <v>36892</v>
          </cell>
          <cell r="E330">
            <v>36923</v>
          </cell>
          <cell r="F330">
            <v>36951</v>
          </cell>
          <cell r="G330">
            <v>36982</v>
          </cell>
          <cell r="H330">
            <v>37012</v>
          </cell>
          <cell r="I330">
            <v>37043</v>
          </cell>
        </row>
        <row r="331">
          <cell r="A331">
            <v>36678</v>
          </cell>
        </row>
        <row r="332">
          <cell r="A332">
            <v>36708</v>
          </cell>
          <cell r="B332">
            <v>3.0838999999999999</v>
          </cell>
          <cell r="C332">
            <v>3.0838999999999999</v>
          </cell>
          <cell r="D332">
            <v>3.0838999999999999</v>
          </cell>
          <cell r="E332">
            <v>3.0838999999999999</v>
          </cell>
          <cell r="F332">
            <v>3.0838999999999999</v>
          </cell>
          <cell r="G332">
            <v>3.0838999999999999</v>
          </cell>
          <cell r="H332">
            <v>4.6339999999999995</v>
          </cell>
          <cell r="I332">
            <v>4.6339999999999995</v>
          </cell>
        </row>
        <row r="333">
          <cell r="A333">
            <v>36739</v>
          </cell>
          <cell r="B333">
            <v>3.2305000000000001</v>
          </cell>
          <cell r="C333">
            <v>3.2305000000000001</v>
          </cell>
          <cell r="D333">
            <v>3.2305000000000001</v>
          </cell>
          <cell r="E333">
            <v>3.2305000000000001</v>
          </cell>
          <cell r="F333">
            <v>3.2305000000000001</v>
          </cell>
          <cell r="G333">
            <v>3.2305000000000001</v>
          </cell>
          <cell r="H333">
            <v>4.085</v>
          </cell>
          <cell r="I333">
            <v>4.085</v>
          </cell>
        </row>
        <row r="334">
          <cell r="A334">
            <v>36770</v>
          </cell>
          <cell r="B334">
            <v>4.883</v>
          </cell>
          <cell r="C334">
            <v>4.883</v>
          </cell>
          <cell r="D334">
            <v>4.883</v>
          </cell>
          <cell r="E334">
            <v>4.883</v>
          </cell>
          <cell r="F334">
            <v>4.883</v>
          </cell>
          <cell r="G334">
            <v>4.883</v>
          </cell>
          <cell r="H334">
            <v>4.883</v>
          </cell>
          <cell r="I334">
            <v>4.883</v>
          </cell>
        </row>
        <row r="335">
          <cell r="A335">
            <v>36800</v>
          </cell>
          <cell r="B335">
            <v>5.577</v>
          </cell>
          <cell r="C335">
            <v>5.577</v>
          </cell>
          <cell r="D335">
            <v>5.577</v>
          </cell>
          <cell r="E335">
            <v>5.577</v>
          </cell>
          <cell r="F335">
            <v>5.577</v>
          </cell>
          <cell r="G335">
            <v>5.577</v>
          </cell>
          <cell r="H335">
            <v>5.577</v>
          </cell>
          <cell r="I335">
            <v>5.577</v>
          </cell>
        </row>
        <row r="336">
          <cell r="A336">
            <v>36831</v>
          </cell>
          <cell r="B336">
            <v>4.806</v>
          </cell>
          <cell r="C336">
            <v>4.806</v>
          </cell>
          <cell r="D336">
            <v>4.806</v>
          </cell>
          <cell r="E336">
            <v>4.806</v>
          </cell>
          <cell r="F336">
            <v>4.806</v>
          </cell>
          <cell r="G336">
            <v>4.806</v>
          </cell>
          <cell r="H336">
            <v>4.806</v>
          </cell>
          <cell r="I336">
            <v>4.806</v>
          </cell>
        </row>
        <row r="337">
          <cell r="A337">
            <v>36861</v>
          </cell>
          <cell r="B337">
            <v>6.2809999999999997</v>
          </cell>
          <cell r="C337">
            <v>6.2809999999999997</v>
          </cell>
          <cell r="D337">
            <v>6.2809999999999997</v>
          </cell>
          <cell r="E337">
            <v>6.2809999999999997</v>
          </cell>
          <cell r="F337">
            <v>6.2809999999999997</v>
          </cell>
          <cell r="G337">
            <v>6.2809999999999997</v>
          </cell>
          <cell r="H337">
            <v>6.2809999999999997</v>
          </cell>
          <cell r="I337">
            <v>6.2809999999999997</v>
          </cell>
        </row>
        <row r="338">
          <cell r="A338">
            <v>36892</v>
          </cell>
          <cell r="B338">
            <v>10.245000000000001</v>
          </cell>
          <cell r="C338">
            <v>10.245000000000001</v>
          </cell>
          <cell r="D338">
            <v>10.245000000000001</v>
          </cell>
          <cell r="E338">
            <v>10.245000000000001</v>
          </cell>
          <cell r="F338">
            <v>10.245000000000001</v>
          </cell>
          <cell r="G338">
            <v>10.245000000000001</v>
          </cell>
          <cell r="H338">
            <v>10.245000000000001</v>
          </cell>
          <cell r="I338">
            <v>10.245000000000001</v>
          </cell>
        </row>
        <row r="339">
          <cell r="A339">
            <v>36923</v>
          </cell>
          <cell r="B339">
            <v>6.5579999999999998</v>
          </cell>
          <cell r="C339">
            <v>6.5579999999999998</v>
          </cell>
          <cell r="D339">
            <v>6.5579999999999998</v>
          </cell>
          <cell r="E339">
            <v>6.5579999999999998</v>
          </cell>
          <cell r="F339">
            <v>6.5579999999999998</v>
          </cell>
          <cell r="G339">
            <v>6.5579999999999998</v>
          </cell>
          <cell r="H339">
            <v>6.5579999999999998</v>
          </cell>
          <cell r="I339">
            <v>6.5579999999999998</v>
          </cell>
        </row>
        <row r="340">
          <cell r="A340">
            <v>36951</v>
          </cell>
          <cell r="B340">
            <v>5.2629999999999999</v>
          </cell>
          <cell r="C340">
            <v>5.2629999999999999</v>
          </cell>
          <cell r="D340">
            <v>5.2629999999999999</v>
          </cell>
          <cell r="E340">
            <v>5.2629999999999999</v>
          </cell>
          <cell r="F340">
            <v>5.2629999999999999</v>
          </cell>
          <cell r="G340">
            <v>5.2629999999999999</v>
          </cell>
          <cell r="H340">
            <v>5.2629999999999999</v>
          </cell>
          <cell r="I340">
            <v>5.2629999999999999</v>
          </cell>
        </row>
        <row r="341">
          <cell r="A341">
            <v>36982</v>
          </cell>
          <cell r="B341">
            <v>5.649</v>
          </cell>
          <cell r="C341">
            <v>5.649</v>
          </cell>
          <cell r="D341">
            <v>5.649</v>
          </cell>
          <cell r="E341">
            <v>5.649</v>
          </cell>
          <cell r="F341">
            <v>5.649</v>
          </cell>
          <cell r="G341">
            <v>5.649</v>
          </cell>
          <cell r="H341">
            <v>5.649</v>
          </cell>
          <cell r="I341">
            <v>5.649</v>
          </cell>
        </row>
        <row r="342">
          <cell r="A342">
            <v>37012</v>
          </cell>
          <cell r="B342">
            <v>5.1559999999999997</v>
          </cell>
          <cell r="C342">
            <v>5.1559999999999997</v>
          </cell>
          <cell r="D342">
            <v>5.1559999999999997</v>
          </cell>
          <cell r="E342">
            <v>5.1559999999999997</v>
          </cell>
          <cell r="F342">
            <v>5.1559999999999997</v>
          </cell>
          <cell r="G342">
            <v>5.1559999999999997</v>
          </cell>
          <cell r="H342">
            <v>5.1559999999999997</v>
          </cell>
          <cell r="I342">
            <v>5.1559999999999997</v>
          </cell>
        </row>
        <row r="343">
          <cell r="A343">
            <v>37043</v>
          </cell>
          <cell r="B343">
            <v>4.0030000000000001</v>
          </cell>
          <cell r="C343">
            <v>4.0030000000000001</v>
          </cell>
          <cell r="D343">
            <v>4.0030000000000001</v>
          </cell>
          <cell r="E343">
            <v>4.0030000000000001</v>
          </cell>
          <cell r="F343">
            <v>4.0030000000000001</v>
          </cell>
          <cell r="G343">
            <v>4.0030000000000001</v>
          </cell>
          <cell r="H343">
            <v>4.0030000000000001</v>
          </cell>
          <cell r="I343">
            <v>4.0030000000000001</v>
          </cell>
        </row>
        <row r="344">
          <cell r="A344">
            <v>37073</v>
          </cell>
          <cell r="B344">
            <v>3.4470000000000001</v>
          </cell>
          <cell r="C344">
            <v>3.4470000000000001</v>
          </cell>
          <cell r="D344">
            <v>3.4470000000000001</v>
          </cell>
          <cell r="E344">
            <v>3.4470000000000001</v>
          </cell>
          <cell r="F344">
            <v>3.4470000000000001</v>
          </cell>
          <cell r="G344">
            <v>3.4470000000000001</v>
          </cell>
          <cell r="H344">
            <v>3.4470000000000001</v>
          </cell>
          <cell r="I344">
            <v>3.4470000000000001</v>
          </cell>
        </row>
        <row r="345">
          <cell r="A345">
            <v>37104</v>
          </cell>
          <cell r="B345">
            <v>3.4319999999999999</v>
          </cell>
          <cell r="C345">
            <v>3.4319999999999999</v>
          </cell>
          <cell r="D345">
            <v>3.4319999999999999</v>
          </cell>
          <cell r="E345">
            <v>3.4319999999999999</v>
          </cell>
          <cell r="F345">
            <v>3.4319999999999999</v>
          </cell>
          <cell r="G345">
            <v>3.4319999999999999</v>
          </cell>
          <cell r="H345">
            <v>3.4319999999999999</v>
          </cell>
          <cell r="I345">
            <v>3.4319999999999999</v>
          </cell>
        </row>
        <row r="346">
          <cell r="A346">
            <v>37135</v>
          </cell>
          <cell r="B346">
            <v>2.56</v>
          </cell>
          <cell r="C346">
            <v>2.56</v>
          </cell>
          <cell r="D346">
            <v>2.56</v>
          </cell>
          <cell r="E346">
            <v>2.56</v>
          </cell>
          <cell r="F346">
            <v>2.56</v>
          </cell>
          <cell r="G346">
            <v>2.56</v>
          </cell>
          <cell r="H346">
            <v>2.56</v>
          </cell>
          <cell r="I346">
            <v>2.56</v>
          </cell>
        </row>
        <row r="347">
          <cell r="A347">
            <v>37165</v>
          </cell>
          <cell r="B347">
            <v>2.0950000000000002</v>
          </cell>
          <cell r="C347">
            <v>2.0950000000000002</v>
          </cell>
          <cell r="D347">
            <v>2.0950000000000002</v>
          </cell>
          <cell r="E347">
            <v>2.0950000000000002</v>
          </cell>
          <cell r="F347">
            <v>2.0950000000000002</v>
          </cell>
          <cell r="G347">
            <v>2.0950000000000002</v>
          </cell>
          <cell r="H347">
            <v>2.0950000000000002</v>
          </cell>
          <cell r="I347">
            <v>2.0950000000000002</v>
          </cell>
        </row>
        <row r="348">
          <cell r="A348">
            <v>37196</v>
          </cell>
          <cell r="B348">
            <v>3.4670000000000001</v>
          </cell>
          <cell r="C348">
            <v>3.4670000000000001</v>
          </cell>
          <cell r="D348">
            <v>3.4670000000000001</v>
          </cell>
          <cell r="E348">
            <v>3.4670000000000001</v>
          </cell>
          <cell r="F348">
            <v>3.4670000000000001</v>
          </cell>
          <cell r="G348">
            <v>3.4670000000000001</v>
          </cell>
          <cell r="H348">
            <v>3.4670000000000001</v>
          </cell>
          <cell r="I348">
            <v>3.4670000000000001</v>
          </cell>
        </row>
        <row r="349">
          <cell r="A349">
            <v>37226</v>
          </cell>
          <cell r="B349">
            <v>2.581</v>
          </cell>
          <cell r="C349">
            <v>2.581</v>
          </cell>
          <cell r="D349">
            <v>2.581</v>
          </cell>
          <cell r="E349">
            <v>2.581</v>
          </cell>
          <cell r="F349">
            <v>2.581</v>
          </cell>
          <cell r="G349">
            <v>2.581</v>
          </cell>
          <cell r="H349">
            <v>2.581</v>
          </cell>
          <cell r="I349">
            <v>2.581</v>
          </cell>
        </row>
        <row r="350">
          <cell r="A350">
            <v>37257</v>
          </cell>
          <cell r="B350">
            <v>2.8200000000000003</v>
          </cell>
          <cell r="C350">
            <v>2.8200000000000003</v>
          </cell>
          <cell r="D350">
            <v>2.8200000000000003</v>
          </cell>
          <cell r="E350">
            <v>2.8200000000000003</v>
          </cell>
          <cell r="F350">
            <v>2.8200000000000003</v>
          </cell>
          <cell r="G350">
            <v>2.8200000000000003</v>
          </cell>
          <cell r="H350">
            <v>2.8200000000000003</v>
          </cell>
          <cell r="I350">
            <v>2.8200000000000003</v>
          </cell>
        </row>
        <row r="351">
          <cell r="A351">
            <v>37288</v>
          </cell>
          <cell r="B351">
            <v>2.2709999999999999</v>
          </cell>
          <cell r="C351">
            <v>2.2709999999999999</v>
          </cell>
          <cell r="D351">
            <v>2.2709999999999999</v>
          </cell>
          <cell r="E351">
            <v>2.2709999999999999</v>
          </cell>
          <cell r="F351">
            <v>2.2709999999999999</v>
          </cell>
          <cell r="G351">
            <v>2.2709999999999999</v>
          </cell>
          <cell r="H351">
            <v>2.2709999999999999</v>
          </cell>
          <cell r="I351">
            <v>2.2709999999999999</v>
          </cell>
        </row>
        <row r="352">
          <cell r="A352">
            <v>37316</v>
          </cell>
          <cell r="B352">
            <v>2.653</v>
          </cell>
          <cell r="C352">
            <v>2.653</v>
          </cell>
          <cell r="D352">
            <v>2.653</v>
          </cell>
          <cell r="E352">
            <v>2.653</v>
          </cell>
          <cell r="F352">
            <v>2.653</v>
          </cell>
          <cell r="G352">
            <v>2.653</v>
          </cell>
          <cell r="H352">
            <v>2.653</v>
          </cell>
          <cell r="I352">
            <v>2.653</v>
          </cell>
        </row>
        <row r="353">
          <cell r="A353">
            <v>37347</v>
          </cell>
          <cell r="B353">
            <v>3.7370000000000001</v>
          </cell>
          <cell r="C353">
            <v>3.7370000000000001</v>
          </cell>
          <cell r="D353">
            <v>3.7370000000000001</v>
          </cell>
          <cell r="E353">
            <v>3.7370000000000001</v>
          </cell>
          <cell r="F353">
            <v>3.7370000000000001</v>
          </cell>
          <cell r="G353">
            <v>3.7370000000000001</v>
          </cell>
          <cell r="H353">
            <v>3.7370000000000001</v>
          </cell>
          <cell r="I353">
            <v>3.7370000000000001</v>
          </cell>
        </row>
        <row r="354">
          <cell r="A354">
            <v>37377</v>
          </cell>
          <cell r="B354">
            <v>3.5840000000000001</v>
          </cell>
          <cell r="C354">
            <v>3.5840000000000001</v>
          </cell>
          <cell r="D354">
            <v>3.5840000000000001</v>
          </cell>
          <cell r="E354">
            <v>3.5840000000000001</v>
          </cell>
          <cell r="F354">
            <v>3.5840000000000001</v>
          </cell>
          <cell r="G354">
            <v>3.5840000000000001</v>
          </cell>
          <cell r="H354">
            <v>3.5840000000000001</v>
          </cell>
          <cell r="I354">
            <v>3.5840000000000001</v>
          </cell>
        </row>
        <row r="355">
          <cell r="A355">
            <v>37408</v>
          </cell>
          <cell r="B355">
            <v>3.8260000000000001</v>
          </cell>
          <cell r="C355">
            <v>3.8260000000000001</v>
          </cell>
          <cell r="D355">
            <v>3.8260000000000001</v>
          </cell>
          <cell r="E355">
            <v>3.8260000000000001</v>
          </cell>
          <cell r="F355">
            <v>3.8260000000000001</v>
          </cell>
          <cell r="G355">
            <v>3.8260000000000001</v>
          </cell>
          <cell r="H355">
            <v>3.8260000000000001</v>
          </cell>
          <cell r="I355">
            <v>3.8260000000000001</v>
          </cell>
        </row>
        <row r="357">
          <cell r="A357">
            <v>36281</v>
          </cell>
          <cell r="B357">
            <v>9.9999000000000002</v>
          </cell>
          <cell r="C357">
            <v>9.9999000000000002</v>
          </cell>
          <cell r="D357">
            <v>9.9999000000000002</v>
          </cell>
          <cell r="E357">
            <v>9.9999000000000002</v>
          </cell>
          <cell r="F357">
            <v>9.9999000000000002</v>
          </cell>
          <cell r="G357">
            <v>10.9999</v>
          </cell>
          <cell r="H357">
            <v>10.9999</v>
          </cell>
          <cell r="I357">
            <v>10.9999</v>
          </cell>
        </row>
        <row r="358">
          <cell r="A358" t="str">
            <v>Columbia FSS</v>
          </cell>
          <cell r="B358">
            <v>36831</v>
          </cell>
          <cell r="C358">
            <v>36861</v>
          </cell>
          <cell r="D358">
            <v>36892</v>
          </cell>
          <cell r="E358">
            <v>36923</v>
          </cell>
          <cell r="F358">
            <v>36951</v>
          </cell>
          <cell r="G358">
            <v>36982</v>
          </cell>
          <cell r="H358">
            <v>37012</v>
          </cell>
          <cell r="I358">
            <v>37043</v>
          </cell>
        </row>
        <row r="359">
          <cell r="A359">
            <v>36678</v>
          </cell>
        </row>
        <row r="360">
          <cell r="A360">
            <v>36708</v>
          </cell>
          <cell r="B360">
            <v>4.6339999999999995</v>
          </cell>
          <cell r="C360">
            <v>4.6339999999999995</v>
          </cell>
          <cell r="D360">
            <v>4.6339999999999995</v>
          </cell>
          <cell r="E360">
            <v>4.6339999999999995</v>
          </cell>
          <cell r="F360">
            <v>4.6339999999999995</v>
          </cell>
          <cell r="G360">
            <v>4.6339999999999995</v>
          </cell>
          <cell r="H360">
            <v>4.6339999999999995</v>
          </cell>
          <cell r="I360">
            <v>4.6339999999999995</v>
          </cell>
        </row>
        <row r="361">
          <cell r="A361">
            <v>36739</v>
          </cell>
          <cell r="B361">
            <v>4.085</v>
          </cell>
          <cell r="C361">
            <v>4.085</v>
          </cell>
          <cell r="D361">
            <v>4.085</v>
          </cell>
          <cell r="E361">
            <v>4.085</v>
          </cell>
          <cell r="F361">
            <v>4.085</v>
          </cell>
          <cell r="G361">
            <v>4.085</v>
          </cell>
          <cell r="H361">
            <v>4.085</v>
          </cell>
          <cell r="I361">
            <v>4.085</v>
          </cell>
        </row>
        <row r="362">
          <cell r="A362">
            <v>36770</v>
          </cell>
          <cell r="B362">
            <v>4.883</v>
          </cell>
          <cell r="C362">
            <v>4.883</v>
          </cell>
          <cell r="D362">
            <v>4.883</v>
          </cell>
          <cell r="E362">
            <v>4.883</v>
          </cell>
          <cell r="F362">
            <v>4.883</v>
          </cell>
          <cell r="G362">
            <v>4.883</v>
          </cell>
          <cell r="H362">
            <v>4.883</v>
          </cell>
          <cell r="I362">
            <v>4.883</v>
          </cell>
        </row>
        <row r="363">
          <cell r="A363">
            <v>36800</v>
          </cell>
          <cell r="B363">
            <v>5.577</v>
          </cell>
          <cell r="C363">
            <v>5.577</v>
          </cell>
          <cell r="D363">
            <v>5.577</v>
          </cell>
          <cell r="E363">
            <v>5.577</v>
          </cell>
          <cell r="F363">
            <v>5.577</v>
          </cell>
          <cell r="G363">
            <v>5.577</v>
          </cell>
          <cell r="H363">
            <v>5.577</v>
          </cell>
          <cell r="I363">
            <v>5.577</v>
          </cell>
        </row>
        <row r="364">
          <cell r="A364">
            <v>36831</v>
          </cell>
          <cell r="B364">
            <v>4.806</v>
          </cell>
          <cell r="C364">
            <v>4.806</v>
          </cell>
          <cell r="D364">
            <v>4.806</v>
          </cell>
          <cell r="E364">
            <v>4.806</v>
          </cell>
          <cell r="F364">
            <v>4.806</v>
          </cell>
          <cell r="G364">
            <v>4.806</v>
          </cell>
          <cell r="H364">
            <v>4.806</v>
          </cell>
          <cell r="I364">
            <v>4.806</v>
          </cell>
        </row>
        <row r="365">
          <cell r="A365">
            <v>36861</v>
          </cell>
          <cell r="B365">
            <v>6.2809999999999997</v>
          </cell>
          <cell r="C365">
            <v>6.2809999999999997</v>
          </cell>
          <cell r="D365">
            <v>6.2809999999999997</v>
          </cell>
          <cell r="E365">
            <v>6.2809999999999997</v>
          </cell>
          <cell r="F365">
            <v>6.2809999999999997</v>
          </cell>
          <cell r="G365">
            <v>6.2809999999999997</v>
          </cell>
          <cell r="H365">
            <v>6.2809999999999997</v>
          </cell>
          <cell r="I365">
            <v>6.2809999999999997</v>
          </cell>
        </row>
        <row r="366">
          <cell r="A366">
            <v>36892</v>
          </cell>
          <cell r="B366">
            <v>10.245000000000001</v>
          </cell>
          <cell r="C366">
            <v>10.245000000000001</v>
          </cell>
          <cell r="D366">
            <v>10.245000000000001</v>
          </cell>
          <cell r="E366">
            <v>10.245000000000001</v>
          </cell>
          <cell r="F366">
            <v>10.245000000000001</v>
          </cell>
          <cell r="G366">
            <v>10.245000000000001</v>
          </cell>
          <cell r="H366">
            <v>10.245000000000001</v>
          </cell>
          <cell r="I366">
            <v>10.245000000000001</v>
          </cell>
        </row>
        <row r="367">
          <cell r="A367">
            <v>36923</v>
          </cell>
          <cell r="B367">
            <v>6.5579999999999998</v>
          </cell>
          <cell r="C367">
            <v>6.5579999999999998</v>
          </cell>
          <cell r="D367">
            <v>6.5579999999999998</v>
          </cell>
          <cell r="E367">
            <v>6.5579999999999998</v>
          </cell>
          <cell r="F367">
            <v>6.5579999999999998</v>
          </cell>
          <cell r="G367">
            <v>6.5579999999999998</v>
          </cell>
          <cell r="H367">
            <v>6.5579999999999998</v>
          </cell>
          <cell r="I367">
            <v>6.5579999999999998</v>
          </cell>
        </row>
        <row r="368">
          <cell r="A368">
            <v>36951</v>
          </cell>
          <cell r="B368">
            <v>5.2629999999999999</v>
          </cell>
          <cell r="C368">
            <v>5.2629999999999999</v>
          </cell>
          <cell r="D368">
            <v>5.2629999999999999</v>
          </cell>
          <cell r="E368">
            <v>5.2629999999999999</v>
          </cell>
          <cell r="F368">
            <v>5.2629999999999999</v>
          </cell>
          <cell r="G368">
            <v>5.2629999999999999</v>
          </cell>
          <cell r="H368">
            <v>5.2629999999999999</v>
          </cell>
          <cell r="I368">
            <v>5.2629999999999999</v>
          </cell>
        </row>
        <row r="369">
          <cell r="A369">
            <v>36982</v>
          </cell>
          <cell r="B369">
            <v>5.649</v>
          </cell>
          <cell r="C369">
            <v>5.649</v>
          </cell>
          <cell r="D369">
            <v>5.649</v>
          </cell>
          <cell r="E369">
            <v>5.649</v>
          </cell>
          <cell r="F369">
            <v>5.649</v>
          </cell>
          <cell r="G369">
            <v>5.649</v>
          </cell>
          <cell r="H369">
            <v>5.649</v>
          </cell>
          <cell r="I369">
            <v>5.649</v>
          </cell>
        </row>
        <row r="370">
          <cell r="A370">
            <v>37012</v>
          </cell>
          <cell r="B370">
            <v>5.1559999999999997</v>
          </cell>
          <cell r="C370">
            <v>5.1559999999999997</v>
          </cell>
          <cell r="D370">
            <v>5.1559999999999997</v>
          </cell>
          <cell r="E370">
            <v>5.1559999999999997</v>
          </cell>
          <cell r="F370">
            <v>5.1559999999999997</v>
          </cell>
          <cell r="G370">
            <v>5.1559999999999997</v>
          </cell>
          <cell r="H370">
            <v>5.1559999999999997</v>
          </cell>
          <cell r="I370">
            <v>5.1559999999999997</v>
          </cell>
        </row>
        <row r="371">
          <cell r="A371">
            <v>37043</v>
          </cell>
          <cell r="B371">
            <v>4.0030000000000001</v>
          </cell>
          <cell r="C371">
            <v>4.0030000000000001</v>
          </cell>
          <cell r="D371">
            <v>4.0030000000000001</v>
          </cell>
          <cell r="E371">
            <v>4.0030000000000001</v>
          </cell>
          <cell r="F371">
            <v>4.0030000000000001</v>
          </cell>
          <cell r="G371">
            <v>4.0030000000000001</v>
          </cell>
          <cell r="H371">
            <v>4.0030000000000001</v>
          </cell>
          <cell r="I371">
            <v>4.0030000000000001</v>
          </cell>
        </row>
        <row r="372">
          <cell r="A372">
            <v>37073</v>
          </cell>
          <cell r="B372">
            <v>3.4470000000000001</v>
          </cell>
          <cell r="C372">
            <v>3.4470000000000001</v>
          </cell>
          <cell r="D372">
            <v>3.4470000000000001</v>
          </cell>
          <cell r="E372">
            <v>3.4470000000000001</v>
          </cell>
          <cell r="F372">
            <v>3.4470000000000001</v>
          </cell>
          <cell r="G372">
            <v>3.4470000000000001</v>
          </cell>
          <cell r="H372">
            <v>3.4470000000000001</v>
          </cell>
          <cell r="I372">
            <v>3.4470000000000001</v>
          </cell>
        </row>
        <row r="373">
          <cell r="A373">
            <v>37104</v>
          </cell>
          <cell r="B373">
            <v>3.4319999999999999</v>
          </cell>
          <cell r="C373">
            <v>3.4319999999999999</v>
          </cell>
          <cell r="D373">
            <v>3.4319999999999999</v>
          </cell>
          <cell r="E373">
            <v>3.4319999999999999</v>
          </cell>
          <cell r="F373">
            <v>3.4319999999999999</v>
          </cell>
          <cell r="G373">
            <v>3.4319999999999999</v>
          </cell>
          <cell r="H373">
            <v>3.4319999999999999</v>
          </cell>
          <cell r="I373">
            <v>3.4319999999999999</v>
          </cell>
        </row>
        <row r="374">
          <cell r="A374">
            <v>37135</v>
          </cell>
          <cell r="B374">
            <v>2.56</v>
          </cell>
          <cell r="C374">
            <v>2.56</v>
          </cell>
          <cell r="D374">
            <v>2.56</v>
          </cell>
          <cell r="E374">
            <v>2.56</v>
          </cell>
          <cell r="F374">
            <v>2.56</v>
          </cell>
          <cell r="G374">
            <v>2.56</v>
          </cell>
          <cell r="H374">
            <v>2.56</v>
          </cell>
          <cell r="I374">
            <v>2.56</v>
          </cell>
        </row>
        <row r="375">
          <cell r="A375">
            <v>37165</v>
          </cell>
          <cell r="B375">
            <v>2.0950000000000002</v>
          </cell>
          <cell r="C375">
            <v>2.0950000000000002</v>
          </cell>
          <cell r="D375">
            <v>2.0950000000000002</v>
          </cell>
          <cell r="E375">
            <v>2.0950000000000002</v>
          </cell>
          <cell r="F375">
            <v>2.0950000000000002</v>
          </cell>
          <cell r="G375">
            <v>2.0950000000000002</v>
          </cell>
          <cell r="H375">
            <v>2.0950000000000002</v>
          </cell>
          <cell r="I375">
            <v>2.0950000000000002</v>
          </cell>
        </row>
        <row r="376">
          <cell r="A376">
            <v>37196</v>
          </cell>
          <cell r="B376">
            <v>3.4670000000000001</v>
          </cell>
          <cell r="C376">
            <v>3.4670000000000001</v>
          </cell>
          <cell r="D376">
            <v>3.4670000000000001</v>
          </cell>
          <cell r="E376">
            <v>3.4670000000000001</v>
          </cell>
          <cell r="F376">
            <v>3.4670000000000001</v>
          </cell>
          <cell r="G376">
            <v>3.4670000000000001</v>
          </cell>
          <cell r="H376">
            <v>3.4670000000000001</v>
          </cell>
          <cell r="I376">
            <v>3.4670000000000001</v>
          </cell>
        </row>
        <row r="377">
          <cell r="A377">
            <v>37226</v>
          </cell>
          <cell r="B377">
            <v>2.581</v>
          </cell>
          <cell r="C377">
            <v>2.581</v>
          </cell>
          <cell r="D377">
            <v>2.581</v>
          </cell>
          <cell r="E377">
            <v>2.581</v>
          </cell>
          <cell r="F377">
            <v>2.581</v>
          </cell>
          <cell r="G377">
            <v>2.581</v>
          </cell>
          <cell r="H377">
            <v>2.581</v>
          </cell>
          <cell r="I377">
            <v>2.581</v>
          </cell>
        </row>
        <row r="378">
          <cell r="A378">
            <v>37257</v>
          </cell>
          <cell r="B378">
            <v>2.8200000000000003</v>
          </cell>
          <cell r="C378">
            <v>2.8200000000000003</v>
          </cell>
          <cell r="D378">
            <v>2.8200000000000003</v>
          </cell>
          <cell r="E378">
            <v>2.8200000000000003</v>
          </cell>
          <cell r="F378">
            <v>2.8200000000000003</v>
          </cell>
          <cell r="G378">
            <v>2.8200000000000003</v>
          </cell>
          <cell r="H378">
            <v>2.8200000000000003</v>
          </cell>
          <cell r="I378">
            <v>2.8200000000000003</v>
          </cell>
        </row>
        <row r="379">
          <cell r="A379">
            <v>37288</v>
          </cell>
          <cell r="B379">
            <v>2.2709999999999999</v>
          </cell>
          <cell r="C379">
            <v>2.2709999999999999</v>
          </cell>
          <cell r="D379">
            <v>2.2709999999999999</v>
          </cell>
          <cell r="E379">
            <v>2.2709999999999999</v>
          </cell>
          <cell r="F379">
            <v>2.2709999999999999</v>
          </cell>
          <cell r="G379">
            <v>2.2709999999999999</v>
          </cell>
          <cell r="H379">
            <v>2.2709999999999999</v>
          </cell>
          <cell r="I379">
            <v>2.2709999999999999</v>
          </cell>
        </row>
        <row r="380">
          <cell r="A380">
            <v>37316</v>
          </cell>
          <cell r="B380">
            <v>2.653</v>
          </cell>
          <cell r="C380">
            <v>2.653</v>
          </cell>
          <cell r="D380">
            <v>2.653</v>
          </cell>
          <cell r="E380">
            <v>2.653</v>
          </cell>
          <cell r="F380">
            <v>2.653</v>
          </cell>
          <cell r="G380">
            <v>2.653</v>
          </cell>
          <cell r="H380">
            <v>2.653</v>
          </cell>
          <cell r="I380">
            <v>2.653</v>
          </cell>
        </row>
        <row r="381">
          <cell r="A381">
            <v>37347</v>
          </cell>
          <cell r="B381">
            <v>3.7370000000000001</v>
          </cell>
          <cell r="C381">
            <v>3.7370000000000001</v>
          </cell>
          <cell r="D381">
            <v>3.7370000000000001</v>
          </cell>
          <cell r="E381">
            <v>3.7370000000000001</v>
          </cell>
          <cell r="F381">
            <v>3.7370000000000001</v>
          </cell>
          <cell r="G381">
            <v>3.7370000000000001</v>
          </cell>
          <cell r="H381">
            <v>3.7370000000000001</v>
          </cell>
          <cell r="I381">
            <v>3.7370000000000001</v>
          </cell>
        </row>
        <row r="382">
          <cell r="A382">
            <v>37377</v>
          </cell>
          <cell r="B382">
            <v>3.5840000000000001</v>
          </cell>
          <cell r="C382">
            <v>3.5840000000000001</v>
          </cell>
          <cell r="D382">
            <v>3.5840000000000001</v>
          </cell>
          <cell r="E382">
            <v>3.5840000000000001</v>
          </cell>
          <cell r="F382">
            <v>3.5840000000000001</v>
          </cell>
          <cell r="G382">
            <v>3.5840000000000001</v>
          </cell>
          <cell r="H382">
            <v>3.5840000000000001</v>
          </cell>
          <cell r="I382">
            <v>3.5840000000000001</v>
          </cell>
        </row>
        <row r="383">
          <cell r="A383">
            <v>37408</v>
          </cell>
          <cell r="B383">
            <v>3.8260000000000001</v>
          </cell>
          <cell r="C383">
            <v>3.8260000000000001</v>
          </cell>
          <cell r="D383">
            <v>3.8260000000000001</v>
          </cell>
          <cell r="E383">
            <v>3.8260000000000001</v>
          </cell>
          <cell r="F383">
            <v>3.8260000000000001</v>
          </cell>
          <cell r="G383">
            <v>3.8260000000000001</v>
          </cell>
          <cell r="H383">
            <v>3.8260000000000001</v>
          </cell>
          <cell r="I383">
            <v>3.8260000000000001</v>
          </cell>
        </row>
        <row r="385">
          <cell r="A385">
            <v>36281</v>
          </cell>
          <cell r="B385">
            <v>9.9999000000000002</v>
          </cell>
          <cell r="C385">
            <v>9.9999000000000002</v>
          </cell>
          <cell r="D385">
            <v>9.9999000000000002</v>
          </cell>
          <cell r="E385">
            <v>9.9999000000000002</v>
          </cell>
          <cell r="F385">
            <v>9.9999000000000002</v>
          </cell>
          <cell r="G385">
            <v>10.9999</v>
          </cell>
          <cell r="H385">
            <v>10.9999</v>
          </cell>
          <cell r="I385">
            <v>10.9999</v>
          </cell>
        </row>
        <row r="390">
          <cell r="B390" t="str">
            <v>Tennessee Honeoye</v>
          </cell>
          <cell r="C390" t="str">
            <v>Tennessee SSE</v>
          </cell>
          <cell r="D390" t="str">
            <v>Tetco CNGGSS</v>
          </cell>
          <cell r="E390" t="str">
            <v>Tetco SS1</v>
          </cell>
          <cell r="F390" t="str">
            <v>Transco GSS</v>
          </cell>
          <cell r="G390" t="str">
            <v>Transco SS2</v>
          </cell>
          <cell r="H390" t="str">
            <v>Tennessee FSMA</v>
          </cell>
          <cell r="I390" t="str">
            <v>Columbia FSS</v>
          </cell>
          <cell r="J390" t="str">
            <v>Transco WSS</v>
          </cell>
          <cell r="K390" t="str">
            <v>Transco Hattiesburg</v>
          </cell>
        </row>
        <row r="391">
          <cell r="A391" t="str">
            <v>NYMEX TO STORAGE</v>
          </cell>
          <cell r="B391">
            <v>0.21099999999999997</v>
          </cell>
          <cell r="C391">
            <v>0.248</v>
          </cell>
          <cell r="D391">
            <v>0.27700000000000002</v>
          </cell>
          <cell r="E391">
            <v>0.27899999999999997</v>
          </cell>
          <cell r="F391">
            <v>0.29299999999999998</v>
          </cell>
          <cell r="G391">
            <v>0.20400000000000001</v>
          </cell>
          <cell r="H391">
            <v>0.26499999999999996</v>
          </cell>
          <cell r="I391">
            <v>0.26499999999999996</v>
          </cell>
          <cell r="J391">
            <v>6.0000000000000005E-2</v>
          </cell>
          <cell r="K391">
            <v>6.0000000000000005E-2</v>
          </cell>
        </row>
        <row r="392">
          <cell r="A392" t="str">
            <v>STORAGE TO NYC</v>
          </cell>
          <cell r="B392">
            <v>0.10299999999999999</v>
          </cell>
          <cell r="C392">
            <v>5.6000000000000001E-2</v>
          </cell>
          <cell r="D392">
            <v>8.2000000000000003E-2</v>
          </cell>
          <cell r="E392">
            <v>0.113</v>
          </cell>
          <cell r="F392">
            <v>5.6000000000000001E-2</v>
          </cell>
          <cell r="G392">
            <v>5.5E-2</v>
          </cell>
          <cell r="H392">
            <v>0.11</v>
          </cell>
          <cell r="I392">
            <v>0.11</v>
          </cell>
          <cell r="J392">
            <v>0</v>
          </cell>
          <cell r="K392">
            <v>0</v>
          </cell>
        </row>
        <row r="393">
          <cell r="A393" t="str">
            <v>NYMEX TO NYC</v>
          </cell>
          <cell r="B393">
            <v>0.19599999999999998</v>
          </cell>
          <cell r="C393">
            <v>0.19599999999999998</v>
          </cell>
          <cell r="D393">
            <v>0.26400000000000001</v>
          </cell>
          <cell r="E393">
            <v>0.26400000000000001</v>
          </cell>
          <cell r="F393">
            <v>0.14499999999999999</v>
          </cell>
          <cell r="G393">
            <v>0.14499999999999999</v>
          </cell>
          <cell r="H393">
            <v>0.19599999999999998</v>
          </cell>
          <cell r="I393">
            <v>0.19999999999999998</v>
          </cell>
          <cell r="J393">
            <v>0.02</v>
          </cell>
          <cell r="K393">
            <v>0.02</v>
          </cell>
        </row>
        <row r="394">
          <cell r="A394" t="str">
            <v>PRODUCTION TO NYC</v>
          </cell>
          <cell r="B394">
            <v>0.28599999999999998</v>
          </cell>
          <cell r="C394">
            <v>0.28599999999999998</v>
          </cell>
          <cell r="D394">
            <v>0.32900000000000001</v>
          </cell>
          <cell r="E394">
            <v>0.32900000000000001</v>
          </cell>
          <cell r="F394">
            <v>0.125</v>
          </cell>
          <cell r="G394">
            <v>0.125</v>
          </cell>
          <cell r="H394">
            <v>0.28599999999999998</v>
          </cell>
          <cell r="I394">
            <v>0.28999999999999998</v>
          </cell>
          <cell r="J394">
            <v>0</v>
          </cell>
          <cell r="K394">
            <v>0</v>
          </cell>
        </row>
        <row r="395">
          <cell r="A395" t="str">
            <v>PRODUCTION TO STORAGE</v>
          </cell>
          <cell r="B395">
            <v>0.29599999999999999</v>
          </cell>
          <cell r="C395">
            <v>0.33300000000000002</v>
          </cell>
          <cell r="D395">
            <v>0.34200000000000003</v>
          </cell>
          <cell r="E395">
            <v>0.34399999999999997</v>
          </cell>
          <cell r="F395">
            <v>0.28299999999999997</v>
          </cell>
          <cell r="G395">
            <v>0.19400000000000001</v>
          </cell>
          <cell r="H395">
            <v>0.35</v>
          </cell>
          <cell r="I395">
            <v>0.35</v>
          </cell>
          <cell r="J395">
            <v>0.05</v>
          </cell>
          <cell r="K395">
            <v>0.05</v>
          </cell>
        </row>
        <row r="396">
          <cell r="A396" t="str">
            <v>PRODUCTION TO NYMEX SUMMER</v>
          </cell>
          <cell r="B396">
            <v>-8.5000000000000006E-2</v>
          </cell>
          <cell r="C396">
            <v>-8.5000000000000006E-2</v>
          </cell>
          <cell r="D396">
            <v>-6.5000000000000002E-2</v>
          </cell>
          <cell r="E396">
            <v>-6.5000000000000002E-2</v>
          </cell>
          <cell r="F396">
            <v>0.01</v>
          </cell>
          <cell r="G396">
            <v>0.01</v>
          </cell>
          <cell r="H396">
            <v>-8.5000000000000006E-2</v>
          </cell>
          <cell r="I396">
            <v>-8.5000000000000006E-2</v>
          </cell>
          <cell r="J396">
            <v>0.01</v>
          </cell>
          <cell r="K396">
            <v>0.01</v>
          </cell>
        </row>
        <row r="397">
          <cell r="A397" t="str">
            <v>PRODUCTION TO NYMEX WINTER</v>
          </cell>
          <cell r="B397">
            <v>-0.09</v>
          </cell>
          <cell r="C397">
            <v>-0.09</v>
          </cell>
          <cell r="D397">
            <v>-6.5000000000000002E-2</v>
          </cell>
          <cell r="E397">
            <v>-6.5000000000000002E-2</v>
          </cell>
          <cell r="F397">
            <v>0.02</v>
          </cell>
          <cell r="G397">
            <v>0.02</v>
          </cell>
          <cell r="H397">
            <v>-0.09</v>
          </cell>
          <cell r="I397">
            <v>-0.09</v>
          </cell>
          <cell r="J397">
            <v>0.02</v>
          </cell>
          <cell r="K397">
            <v>0.02</v>
          </cell>
        </row>
        <row r="398">
          <cell r="A398" t="str">
            <v>PRODUCTION TO NYMEX WINTER</v>
          </cell>
          <cell r="B398">
            <v>-0.09</v>
          </cell>
          <cell r="C398">
            <v>-0.09</v>
          </cell>
          <cell r="D398">
            <v>-6.5000000000000002E-2</v>
          </cell>
          <cell r="E398">
            <v>-6.5000000000000002E-2</v>
          </cell>
          <cell r="F398">
            <v>0.02</v>
          </cell>
          <cell r="G398">
            <v>0.02</v>
          </cell>
          <cell r="H398">
            <v>-0.09</v>
          </cell>
          <cell r="I398">
            <v>-0.09</v>
          </cell>
          <cell r="J398">
            <v>0.02</v>
          </cell>
          <cell r="K398">
            <v>0.02</v>
          </cell>
        </row>
      </sheetData>
      <sheetData sheetId="3" refreshError="1"/>
      <sheetData sheetId="4" refreshError="1"/>
      <sheetData sheetId="5" refreshError="1"/>
      <sheetData sheetId="6" refreshError="1">
        <row r="291">
          <cell r="A291" t="str">
            <v>Target (Hedged Should be below)</v>
          </cell>
          <cell r="B291">
            <v>36982</v>
          </cell>
          <cell r="C291">
            <v>37012</v>
          </cell>
          <cell r="D291">
            <v>37043</v>
          </cell>
          <cell r="E291">
            <v>37073</v>
          </cell>
          <cell r="F291">
            <v>37104</v>
          </cell>
          <cell r="G291">
            <v>37135</v>
          </cell>
          <cell r="H291">
            <v>37165</v>
          </cell>
          <cell r="I291">
            <v>37196</v>
          </cell>
          <cell r="J291">
            <v>37226</v>
          </cell>
          <cell r="K291">
            <v>37257</v>
          </cell>
          <cell r="L291">
            <v>37288</v>
          </cell>
          <cell r="M291">
            <v>37316</v>
          </cell>
          <cell r="N291">
            <v>37347</v>
          </cell>
          <cell r="O291">
            <v>37377</v>
          </cell>
          <cell r="P291">
            <v>37408</v>
          </cell>
          <cell r="Q291">
            <v>37438</v>
          </cell>
          <cell r="R291">
            <v>37469</v>
          </cell>
          <cell r="S291">
            <v>37500</v>
          </cell>
          <cell r="T291">
            <v>37530</v>
          </cell>
          <cell r="U291">
            <v>37561</v>
          </cell>
          <cell r="V291">
            <v>37591</v>
          </cell>
          <cell r="W291">
            <v>37622</v>
          </cell>
          <cell r="X291">
            <v>37653</v>
          </cell>
          <cell r="Y291">
            <v>37681</v>
          </cell>
          <cell r="Z291">
            <v>37712</v>
          </cell>
          <cell r="AA291">
            <v>37742</v>
          </cell>
          <cell r="AB291">
            <v>37773</v>
          </cell>
          <cell r="AC291">
            <v>37803</v>
          </cell>
          <cell r="AD291">
            <v>37834</v>
          </cell>
          <cell r="AE291">
            <v>37865</v>
          </cell>
          <cell r="AF291">
            <v>37895</v>
          </cell>
          <cell r="AG291">
            <v>37926</v>
          </cell>
          <cell r="AH291">
            <v>37956</v>
          </cell>
          <cell r="AI291">
            <v>37987</v>
          </cell>
          <cell r="AJ291">
            <v>38018</v>
          </cell>
          <cell r="AK291">
            <v>38047</v>
          </cell>
          <cell r="AL291" t="str">
            <v>Total</v>
          </cell>
        </row>
        <row r="292">
          <cell r="A292" t="str">
            <v>Tennessee Honeoye</v>
          </cell>
          <cell r="B292">
            <v>5.86</v>
          </cell>
          <cell r="C292">
            <v>5.33</v>
          </cell>
          <cell r="D292">
            <v>4.13</v>
          </cell>
          <cell r="E292">
            <v>3.62</v>
          </cell>
          <cell r="F292">
            <v>3.63</v>
          </cell>
          <cell r="G292">
            <v>2.6</v>
          </cell>
          <cell r="H292">
            <v>2.16</v>
          </cell>
          <cell r="I292">
            <v>3.65</v>
          </cell>
          <cell r="J292">
            <v>3.12</v>
          </cell>
          <cell r="K292">
            <v>4.92</v>
          </cell>
          <cell r="L292">
            <v>2.58</v>
          </cell>
          <cell r="M292">
            <v>2.76</v>
          </cell>
          <cell r="N292">
            <v>3.73</v>
          </cell>
          <cell r="O292">
            <v>3.6989999999999998</v>
          </cell>
          <cell r="P292">
            <v>3.9409999999999998</v>
          </cell>
          <cell r="Q292">
            <v>3.9689999999999999</v>
          </cell>
          <cell r="R292">
            <v>3.9990000000000001</v>
          </cell>
          <cell r="S292">
            <v>3.996</v>
          </cell>
          <cell r="T292">
            <v>3.996</v>
          </cell>
          <cell r="U292">
            <v>5.1110000000000007</v>
          </cell>
          <cell r="V292">
            <v>5.3239999999999998</v>
          </cell>
          <cell r="W292">
            <v>5.4039999999999999</v>
          </cell>
          <cell r="X292">
            <v>5.3090000000000002</v>
          </cell>
          <cell r="Y292">
            <v>5.1440000000000001</v>
          </cell>
          <cell r="Z292">
            <v>4.0489999999999995</v>
          </cell>
          <cell r="AA292">
            <v>4.024</v>
          </cell>
          <cell r="AB292">
            <v>4.0489999999999995</v>
          </cell>
          <cell r="AC292">
            <v>4.0640000000000001</v>
          </cell>
          <cell r="AD292">
            <v>4.0789999999999997</v>
          </cell>
          <cell r="AE292">
            <v>4.0659999999999998</v>
          </cell>
          <cell r="AF292">
            <v>4.0910000000000002</v>
          </cell>
          <cell r="AG292">
            <v>5.3929999999999998</v>
          </cell>
          <cell r="AH292">
            <v>5.5679999999999996</v>
          </cell>
          <cell r="AI292">
            <v>5.6429999999999998</v>
          </cell>
          <cell r="AJ292">
            <v>5.5380000000000003</v>
          </cell>
          <cell r="AK292">
            <v>5.3680000000000003</v>
          </cell>
        </row>
        <row r="293">
          <cell r="A293" t="str">
            <v>Tennessee SSE</v>
          </cell>
          <cell r="B293">
            <v>5.86</v>
          </cell>
          <cell r="C293">
            <v>5.33</v>
          </cell>
          <cell r="D293">
            <v>4.13</v>
          </cell>
          <cell r="E293">
            <v>3.62</v>
          </cell>
          <cell r="F293">
            <v>3.63</v>
          </cell>
          <cell r="G293">
            <v>2.6</v>
          </cell>
          <cell r="H293">
            <v>2.16</v>
          </cell>
          <cell r="I293">
            <v>3.65</v>
          </cell>
          <cell r="J293">
            <v>3.12</v>
          </cell>
          <cell r="K293">
            <v>4.92</v>
          </cell>
          <cell r="L293">
            <v>2.58</v>
          </cell>
          <cell r="M293">
            <v>2.76</v>
          </cell>
          <cell r="N293">
            <v>3.73</v>
          </cell>
          <cell r="O293">
            <v>3.6989999999999998</v>
          </cell>
          <cell r="P293">
            <v>3.9409999999999998</v>
          </cell>
          <cell r="Q293">
            <v>3.9689999999999999</v>
          </cell>
          <cell r="R293">
            <v>3.9990000000000001</v>
          </cell>
          <cell r="S293">
            <v>3.996</v>
          </cell>
          <cell r="T293">
            <v>3.996</v>
          </cell>
          <cell r="U293">
            <v>5.1110000000000007</v>
          </cell>
          <cell r="V293">
            <v>5.3239999999999998</v>
          </cell>
          <cell r="W293">
            <v>5.4039999999999999</v>
          </cell>
          <cell r="X293">
            <v>5.3090000000000002</v>
          </cell>
          <cell r="Y293">
            <v>5.1440000000000001</v>
          </cell>
          <cell r="Z293">
            <v>4.0489999999999995</v>
          </cell>
          <cell r="AA293">
            <v>4.024</v>
          </cell>
          <cell r="AB293">
            <v>4.0489999999999995</v>
          </cell>
          <cell r="AC293">
            <v>4.0640000000000001</v>
          </cell>
          <cell r="AD293">
            <v>4.0789999999999997</v>
          </cell>
          <cell r="AE293">
            <v>4.0659999999999998</v>
          </cell>
          <cell r="AF293">
            <v>4.0910000000000002</v>
          </cell>
          <cell r="AG293">
            <v>5.3929999999999998</v>
          </cell>
          <cell r="AH293">
            <v>5.5679999999999996</v>
          </cell>
          <cell r="AI293">
            <v>5.6429999999999998</v>
          </cell>
          <cell r="AJ293">
            <v>5.5380000000000003</v>
          </cell>
          <cell r="AK293">
            <v>5.3680000000000003</v>
          </cell>
        </row>
        <row r="294">
          <cell r="A294" t="str">
            <v>Tetco CNGGSS</v>
          </cell>
          <cell r="B294">
            <v>5.86</v>
          </cell>
          <cell r="C294">
            <v>5.33</v>
          </cell>
          <cell r="D294">
            <v>4.13</v>
          </cell>
          <cell r="E294">
            <v>3.62</v>
          </cell>
          <cell r="F294">
            <v>3.63</v>
          </cell>
          <cell r="G294">
            <v>2.6</v>
          </cell>
          <cell r="H294">
            <v>2.16</v>
          </cell>
          <cell r="I294">
            <v>3.65</v>
          </cell>
          <cell r="J294">
            <v>3.12</v>
          </cell>
          <cell r="K294">
            <v>4.92</v>
          </cell>
          <cell r="L294">
            <v>2.58</v>
          </cell>
          <cell r="M294">
            <v>2.76</v>
          </cell>
          <cell r="N294">
            <v>3.73</v>
          </cell>
          <cell r="O294">
            <v>3.6989999999999998</v>
          </cell>
          <cell r="P294">
            <v>3.9409999999999998</v>
          </cell>
          <cell r="Q294">
            <v>3.9689999999999999</v>
          </cell>
          <cell r="R294">
            <v>3.9990000000000001</v>
          </cell>
          <cell r="S294">
            <v>3.996</v>
          </cell>
          <cell r="T294">
            <v>3.996</v>
          </cell>
          <cell r="U294">
            <v>5.1110000000000007</v>
          </cell>
          <cell r="V294">
            <v>5.3239999999999998</v>
          </cell>
          <cell r="W294">
            <v>5.4039999999999999</v>
          </cell>
          <cell r="X294">
            <v>5.3090000000000002</v>
          </cell>
          <cell r="Y294">
            <v>5.1440000000000001</v>
          </cell>
          <cell r="Z294">
            <v>4.0489999999999995</v>
          </cell>
          <cell r="AA294">
            <v>4.024</v>
          </cell>
          <cell r="AB294">
            <v>4.0489999999999995</v>
          </cell>
          <cell r="AC294">
            <v>4.0640000000000001</v>
          </cell>
          <cell r="AD294">
            <v>4.0789999999999997</v>
          </cell>
          <cell r="AE294">
            <v>4.0659999999999998</v>
          </cell>
          <cell r="AF294">
            <v>4.0910000000000002</v>
          </cell>
          <cell r="AG294">
            <v>5.3929999999999998</v>
          </cell>
          <cell r="AH294">
            <v>5.5679999999999996</v>
          </cell>
          <cell r="AI294">
            <v>5.6429999999999998</v>
          </cell>
          <cell r="AJ294">
            <v>5.5380000000000003</v>
          </cell>
          <cell r="AK294">
            <v>5.3680000000000003</v>
          </cell>
        </row>
        <row r="295">
          <cell r="A295" t="str">
            <v>Tetco SS1</v>
          </cell>
          <cell r="B295">
            <v>5.86</v>
          </cell>
          <cell r="C295">
            <v>5.33</v>
          </cell>
          <cell r="D295">
            <v>4.13</v>
          </cell>
          <cell r="E295">
            <v>3.62</v>
          </cell>
          <cell r="F295">
            <v>3.63</v>
          </cell>
          <cell r="G295">
            <v>2.6</v>
          </cell>
          <cell r="H295">
            <v>2.16</v>
          </cell>
          <cell r="I295">
            <v>3.65</v>
          </cell>
          <cell r="J295">
            <v>3.12</v>
          </cell>
          <cell r="K295">
            <v>4.92</v>
          </cell>
          <cell r="L295">
            <v>2.58</v>
          </cell>
          <cell r="M295">
            <v>2.76</v>
          </cell>
          <cell r="N295">
            <v>3.73</v>
          </cell>
          <cell r="O295">
            <v>3.6989999999999998</v>
          </cell>
          <cell r="P295">
            <v>3.9409999999999998</v>
          </cell>
          <cell r="Q295">
            <v>3.9689999999999999</v>
          </cell>
          <cell r="R295">
            <v>3.9990000000000001</v>
          </cell>
          <cell r="S295">
            <v>3.996</v>
          </cell>
          <cell r="T295">
            <v>3.996</v>
          </cell>
          <cell r="U295">
            <v>5.1110000000000007</v>
          </cell>
          <cell r="V295">
            <v>5.3239999999999998</v>
          </cell>
          <cell r="W295">
            <v>5.4039999999999999</v>
          </cell>
          <cell r="X295">
            <v>5.3090000000000002</v>
          </cell>
          <cell r="Y295">
            <v>5.1440000000000001</v>
          </cell>
          <cell r="Z295">
            <v>4.0489999999999995</v>
          </cell>
          <cell r="AA295">
            <v>4.024</v>
          </cell>
          <cell r="AB295">
            <v>4.0489999999999995</v>
          </cell>
          <cell r="AC295">
            <v>4.0640000000000001</v>
          </cell>
          <cell r="AD295">
            <v>4.0789999999999997</v>
          </cell>
          <cell r="AE295">
            <v>4.0659999999999998</v>
          </cell>
          <cell r="AF295">
            <v>4.0910000000000002</v>
          </cell>
          <cell r="AG295">
            <v>5.3929999999999998</v>
          </cell>
          <cell r="AH295">
            <v>5.5679999999999996</v>
          </cell>
          <cell r="AI295">
            <v>5.6429999999999998</v>
          </cell>
          <cell r="AJ295">
            <v>5.5380000000000003</v>
          </cell>
          <cell r="AK295">
            <v>5.3680000000000003</v>
          </cell>
        </row>
        <row r="296">
          <cell r="A296" t="str">
            <v>Transco GSS</v>
          </cell>
          <cell r="B296">
            <v>5.86</v>
          </cell>
          <cell r="C296">
            <v>5.33</v>
          </cell>
          <cell r="D296">
            <v>4.13</v>
          </cell>
          <cell r="E296">
            <v>3.62</v>
          </cell>
          <cell r="F296">
            <v>3.63</v>
          </cell>
          <cell r="G296">
            <v>2.6</v>
          </cell>
          <cell r="H296">
            <v>2.16</v>
          </cell>
          <cell r="I296">
            <v>3.65</v>
          </cell>
          <cell r="J296">
            <v>3.12</v>
          </cell>
          <cell r="K296">
            <v>4.92</v>
          </cell>
          <cell r="L296">
            <v>2.58</v>
          </cell>
          <cell r="M296">
            <v>2.76</v>
          </cell>
          <cell r="N296">
            <v>3.73</v>
          </cell>
          <cell r="O296">
            <v>3.6989999999999998</v>
          </cell>
          <cell r="P296">
            <v>3.9409999999999998</v>
          </cell>
          <cell r="Q296">
            <v>3.9689999999999999</v>
          </cell>
          <cell r="R296">
            <v>3.9990000000000001</v>
          </cell>
          <cell r="S296">
            <v>3.996</v>
          </cell>
          <cell r="T296">
            <v>3.996</v>
          </cell>
          <cell r="U296">
            <v>5.1110000000000007</v>
          </cell>
          <cell r="V296">
            <v>5.3239999999999998</v>
          </cell>
          <cell r="W296">
            <v>5.4039999999999999</v>
          </cell>
          <cell r="X296">
            <v>5.3090000000000002</v>
          </cell>
          <cell r="Y296">
            <v>5.1440000000000001</v>
          </cell>
          <cell r="Z296">
            <v>4.0489999999999995</v>
          </cell>
          <cell r="AA296">
            <v>4.024</v>
          </cell>
          <cell r="AB296">
            <v>4.0489999999999995</v>
          </cell>
          <cell r="AC296">
            <v>4.0640000000000001</v>
          </cell>
          <cell r="AD296">
            <v>4.0789999999999997</v>
          </cell>
          <cell r="AE296">
            <v>4.0659999999999998</v>
          </cell>
          <cell r="AF296">
            <v>4.0910000000000002</v>
          </cell>
          <cell r="AG296">
            <v>5.3929999999999998</v>
          </cell>
          <cell r="AH296">
            <v>5.5679999999999996</v>
          </cell>
          <cell r="AI296">
            <v>5.6429999999999998</v>
          </cell>
          <cell r="AJ296">
            <v>5.5380000000000003</v>
          </cell>
          <cell r="AK296">
            <v>5.3680000000000003</v>
          </cell>
        </row>
        <row r="297">
          <cell r="A297" t="str">
            <v>Transco SS2</v>
          </cell>
          <cell r="B297">
            <v>5.86</v>
          </cell>
          <cell r="C297">
            <v>5.33</v>
          </cell>
          <cell r="D297">
            <v>4.13</v>
          </cell>
          <cell r="E297">
            <v>3.62</v>
          </cell>
          <cell r="F297">
            <v>3.63</v>
          </cell>
          <cell r="G297">
            <v>2.6</v>
          </cell>
          <cell r="H297">
            <v>2.16</v>
          </cell>
          <cell r="I297">
            <v>3.65</v>
          </cell>
          <cell r="J297">
            <v>3.12</v>
          </cell>
          <cell r="K297">
            <v>4.92</v>
          </cell>
          <cell r="L297">
            <v>2.58</v>
          </cell>
          <cell r="M297">
            <v>2.76</v>
          </cell>
          <cell r="N297">
            <v>3.73</v>
          </cell>
          <cell r="O297">
            <v>3.6989999999999998</v>
          </cell>
          <cell r="P297">
            <v>3.9409999999999998</v>
          </cell>
          <cell r="Q297">
            <v>3.9689999999999999</v>
          </cell>
          <cell r="R297">
            <v>3.9990000000000001</v>
          </cell>
          <cell r="S297">
            <v>3.996</v>
          </cell>
          <cell r="T297">
            <v>3.996</v>
          </cell>
          <cell r="U297">
            <v>5.1110000000000007</v>
          </cell>
          <cell r="V297">
            <v>5.3239999999999998</v>
          </cell>
          <cell r="W297">
            <v>5.4039999999999999</v>
          </cell>
          <cell r="X297">
            <v>5.3090000000000002</v>
          </cell>
          <cell r="Y297">
            <v>5.1440000000000001</v>
          </cell>
          <cell r="Z297">
            <v>4.0489999999999995</v>
          </cell>
          <cell r="AA297">
            <v>4.024</v>
          </cell>
          <cell r="AB297">
            <v>4.0489999999999995</v>
          </cell>
          <cell r="AC297">
            <v>4.0640000000000001</v>
          </cell>
          <cell r="AD297">
            <v>4.0789999999999997</v>
          </cell>
          <cell r="AE297">
            <v>4.0659999999999998</v>
          </cell>
          <cell r="AF297">
            <v>4.0910000000000002</v>
          </cell>
          <cell r="AG297">
            <v>5.3929999999999998</v>
          </cell>
          <cell r="AH297">
            <v>5.5679999999999996</v>
          </cell>
          <cell r="AI297">
            <v>5.6429999999999998</v>
          </cell>
          <cell r="AJ297">
            <v>5.5380000000000003</v>
          </cell>
          <cell r="AK297">
            <v>5.3680000000000003</v>
          </cell>
        </row>
        <row r="298">
          <cell r="A298" t="str">
            <v>Tennessee FSMA</v>
          </cell>
          <cell r="B298">
            <v>5.86</v>
          </cell>
          <cell r="C298">
            <v>5.33</v>
          </cell>
          <cell r="D298">
            <v>4.13</v>
          </cell>
          <cell r="E298">
            <v>3.62</v>
          </cell>
          <cell r="F298">
            <v>3.63</v>
          </cell>
          <cell r="G298">
            <v>2.6</v>
          </cell>
          <cell r="H298">
            <v>2.16</v>
          </cell>
          <cell r="I298">
            <v>3.65</v>
          </cell>
          <cell r="J298">
            <v>3.12</v>
          </cell>
          <cell r="K298">
            <v>4.92</v>
          </cell>
          <cell r="L298">
            <v>2.58</v>
          </cell>
          <cell r="M298">
            <v>2.76</v>
          </cell>
          <cell r="N298">
            <v>3.73</v>
          </cell>
          <cell r="O298">
            <v>3.6989999999999998</v>
          </cell>
          <cell r="P298">
            <v>3.9409999999999998</v>
          </cell>
          <cell r="Q298">
            <v>3.9689999999999999</v>
          </cell>
          <cell r="R298">
            <v>3.9990000000000001</v>
          </cell>
          <cell r="S298">
            <v>3.996</v>
          </cell>
          <cell r="T298">
            <v>3.996</v>
          </cell>
          <cell r="U298">
            <v>5.1110000000000007</v>
          </cell>
          <cell r="V298">
            <v>5.3239999999999998</v>
          </cell>
          <cell r="W298">
            <v>5.4039999999999999</v>
          </cell>
          <cell r="X298">
            <v>5.3090000000000002</v>
          </cell>
          <cell r="Y298">
            <v>5.1440000000000001</v>
          </cell>
          <cell r="Z298">
            <v>4.0489999999999995</v>
          </cell>
          <cell r="AA298">
            <v>4.024</v>
          </cell>
          <cell r="AB298">
            <v>4.0489999999999995</v>
          </cell>
          <cell r="AC298">
            <v>4.0640000000000001</v>
          </cell>
          <cell r="AD298">
            <v>4.0789999999999997</v>
          </cell>
          <cell r="AE298">
            <v>4.0659999999999998</v>
          </cell>
          <cell r="AF298">
            <v>4.0910000000000002</v>
          </cell>
          <cell r="AG298">
            <v>5.3929999999999998</v>
          </cell>
          <cell r="AH298">
            <v>5.5679999999999996</v>
          </cell>
          <cell r="AI298">
            <v>5.6429999999999998</v>
          </cell>
          <cell r="AJ298">
            <v>5.5380000000000003</v>
          </cell>
          <cell r="AK298">
            <v>5.3680000000000003</v>
          </cell>
        </row>
        <row r="299">
          <cell r="A299" t="str">
            <v>Columbia FSS</v>
          </cell>
          <cell r="B299">
            <v>5.86</v>
          </cell>
          <cell r="C299">
            <v>5.33</v>
          </cell>
          <cell r="D299">
            <v>4.13</v>
          </cell>
          <cell r="E299">
            <v>3.62</v>
          </cell>
          <cell r="F299">
            <v>3.63</v>
          </cell>
          <cell r="G299">
            <v>2.6</v>
          </cell>
          <cell r="H299">
            <v>2.16</v>
          </cell>
          <cell r="I299">
            <v>3.65</v>
          </cell>
          <cell r="J299">
            <v>3.12</v>
          </cell>
          <cell r="K299">
            <v>4.92</v>
          </cell>
          <cell r="L299">
            <v>2.58</v>
          </cell>
          <cell r="M299">
            <v>2.76</v>
          </cell>
          <cell r="N299">
            <v>3.73</v>
          </cell>
          <cell r="O299">
            <v>3.6989999999999998</v>
          </cell>
          <cell r="P299">
            <v>3.9409999999999998</v>
          </cell>
          <cell r="Q299">
            <v>3.9689999999999999</v>
          </cell>
          <cell r="R299">
            <v>3.9990000000000001</v>
          </cell>
          <cell r="S299">
            <v>3.996</v>
          </cell>
          <cell r="T299">
            <v>3.996</v>
          </cell>
          <cell r="U299">
            <v>5.1110000000000007</v>
          </cell>
          <cell r="V299">
            <v>5.3239999999999998</v>
          </cell>
          <cell r="W299">
            <v>5.4039999999999999</v>
          </cell>
          <cell r="X299">
            <v>5.3090000000000002</v>
          </cell>
          <cell r="Y299">
            <v>5.1440000000000001</v>
          </cell>
          <cell r="Z299">
            <v>4.0489999999999995</v>
          </cell>
          <cell r="AA299">
            <v>4.024</v>
          </cell>
          <cell r="AB299">
            <v>4.0489999999999995</v>
          </cell>
          <cell r="AC299">
            <v>4.0640000000000001</v>
          </cell>
          <cell r="AD299">
            <v>4.0789999999999997</v>
          </cell>
          <cell r="AE299">
            <v>4.0659999999999998</v>
          </cell>
          <cell r="AF299">
            <v>4.0910000000000002</v>
          </cell>
          <cell r="AG299">
            <v>5.3929999999999998</v>
          </cell>
          <cell r="AH299">
            <v>5.5679999999999996</v>
          </cell>
          <cell r="AI299">
            <v>5.6429999999999998</v>
          </cell>
          <cell r="AJ299">
            <v>5.5380000000000003</v>
          </cell>
          <cell r="AK299">
            <v>5.3680000000000003</v>
          </cell>
        </row>
        <row r="300">
          <cell r="A300" t="str">
            <v>Total Market Area</v>
          </cell>
          <cell r="B300">
            <v>5.86</v>
          </cell>
          <cell r="C300">
            <v>5.33</v>
          </cell>
          <cell r="D300">
            <v>4.13</v>
          </cell>
          <cell r="E300">
            <v>3.62</v>
          </cell>
          <cell r="F300">
            <v>3.63</v>
          </cell>
          <cell r="G300">
            <v>2.6</v>
          </cell>
          <cell r="H300">
            <v>2.16</v>
          </cell>
          <cell r="I300">
            <v>3.65</v>
          </cell>
          <cell r="J300">
            <v>3.12</v>
          </cell>
          <cell r="K300">
            <v>4.92</v>
          </cell>
          <cell r="L300">
            <v>2.58</v>
          </cell>
          <cell r="M300">
            <v>2.76</v>
          </cell>
          <cell r="N300">
            <v>3.73</v>
          </cell>
          <cell r="O300">
            <v>3.6989999999999998</v>
          </cell>
          <cell r="P300">
            <v>3.9409999999999998</v>
          </cell>
          <cell r="Q300">
            <v>3.9689999999999999</v>
          </cell>
          <cell r="R300">
            <v>3.9990000000000001</v>
          </cell>
          <cell r="S300">
            <v>3.996</v>
          </cell>
          <cell r="T300">
            <v>3.996</v>
          </cell>
          <cell r="U300">
            <v>5.1110000000000007</v>
          </cell>
          <cell r="V300">
            <v>5.3239999999999998</v>
          </cell>
          <cell r="W300">
            <v>5.4039999999999999</v>
          </cell>
          <cell r="X300">
            <v>5.3090000000000002</v>
          </cell>
          <cell r="Y300">
            <v>5.1440000000000001</v>
          </cell>
          <cell r="Z300">
            <v>4.0489999999999995</v>
          </cell>
          <cell r="AA300">
            <v>4.024</v>
          </cell>
          <cell r="AB300">
            <v>4.0489999999999995</v>
          </cell>
          <cell r="AC300">
            <v>4.0640000000000001</v>
          </cell>
          <cell r="AD300">
            <v>4.0789999999999997</v>
          </cell>
          <cell r="AE300">
            <v>4.0659999999999998</v>
          </cell>
          <cell r="AF300">
            <v>4.0910000000000002</v>
          </cell>
          <cell r="AG300">
            <v>5.3929999999999998</v>
          </cell>
          <cell r="AH300">
            <v>5.5679999999999996</v>
          </cell>
          <cell r="AI300">
            <v>5.6429999999999998</v>
          </cell>
          <cell r="AJ300">
            <v>5.5380000000000003</v>
          </cell>
          <cell r="AK300">
            <v>5.3680000000000003</v>
          </cell>
        </row>
        <row r="301">
          <cell r="A301" t="str">
            <v>(to Henry Hub)</v>
          </cell>
        </row>
        <row r="302">
          <cell r="A302" t="str">
            <v>Transco WSS</v>
          </cell>
          <cell r="B302">
            <v>5.38</v>
          </cell>
          <cell r="C302">
            <v>4.88</v>
          </cell>
          <cell r="D302">
            <v>3.74</v>
          </cell>
          <cell r="E302">
            <v>3.19</v>
          </cell>
          <cell r="F302">
            <v>3.19</v>
          </cell>
          <cell r="G302">
            <v>2.33</v>
          </cell>
          <cell r="H302">
            <v>1.86</v>
          </cell>
          <cell r="I302">
            <v>3.18</v>
          </cell>
          <cell r="J302">
            <v>2.2999999999999998</v>
          </cell>
          <cell r="K302">
            <v>2.65</v>
          </cell>
          <cell r="L302">
            <v>2.06</v>
          </cell>
          <cell r="M302">
            <v>2.4300000000000002</v>
          </cell>
          <cell r="N302">
            <v>3.43</v>
          </cell>
          <cell r="O302">
            <v>3.3209999999999997</v>
          </cell>
          <cell r="P302">
            <v>3.5629999999999997</v>
          </cell>
          <cell r="Q302">
            <v>3.5909999999999997</v>
          </cell>
          <cell r="R302">
            <v>3.621</v>
          </cell>
          <cell r="S302">
            <v>3.6179999999999999</v>
          </cell>
          <cell r="T302">
            <v>3.6179999999999999</v>
          </cell>
          <cell r="U302">
            <v>3.8660000000000001</v>
          </cell>
          <cell r="V302">
            <v>4.0789999999999997</v>
          </cell>
          <cell r="W302">
            <v>4.1589999999999998</v>
          </cell>
          <cell r="X302">
            <v>4.0640000000000001</v>
          </cell>
          <cell r="Y302">
            <v>3.899</v>
          </cell>
          <cell r="Z302">
            <v>3.6809999999999996</v>
          </cell>
          <cell r="AA302">
            <v>3.6559999999999997</v>
          </cell>
          <cell r="AB302">
            <v>3.6809999999999996</v>
          </cell>
          <cell r="AC302">
            <v>3.6959999999999997</v>
          </cell>
          <cell r="AD302">
            <v>3.7109999999999999</v>
          </cell>
          <cell r="AE302">
            <v>3.698</v>
          </cell>
          <cell r="AF302">
            <v>3.7229999999999999</v>
          </cell>
          <cell r="AG302">
            <v>3.8979999999999997</v>
          </cell>
          <cell r="AH302">
            <v>4.0729999999999995</v>
          </cell>
          <cell r="AI302">
            <v>4.1479999999999997</v>
          </cell>
          <cell r="AJ302">
            <v>4.0430000000000001</v>
          </cell>
          <cell r="AK302">
            <v>3.8729999999999998</v>
          </cell>
        </row>
        <row r="303">
          <cell r="A303" t="str">
            <v>Transco Hattiesburg</v>
          </cell>
          <cell r="B303">
            <v>5.38</v>
          </cell>
          <cell r="C303">
            <v>4.88</v>
          </cell>
          <cell r="D303">
            <v>3.74</v>
          </cell>
          <cell r="E303">
            <v>3.19</v>
          </cell>
          <cell r="F303">
            <v>3.19</v>
          </cell>
          <cell r="G303">
            <v>2.33</v>
          </cell>
          <cell r="H303">
            <v>1.86</v>
          </cell>
          <cell r="I303">
            <v>3.18</v>
          </cell>
          <cell r="J303">
            <v>2.2999999999999998</v>
          </cell>
          <cell r="K303">
            <v>2.65</v>
          </cell>
          <cell r="L303">
            <v>2.06</v>
          </cell>
          <cell r="M303">
            <v>2.4300000000000002</v>
          </cell>
          <cell r="N303">
            <v>3.43</v>
          </cell>
          <cell r="O303">
            <v>3.3209999999999997</v>
          </cell>
          <cell r="P303">
            <v>3.5629999999999997</v>
          </cell>
          <cell r="Q303">
            <v>3.5909999999999997</v>
          </cell>
          <cell r="R303">
            <v>3.621</v>
          </cell>
          <cell r="S303">
            <v>3.6179999999999999</v>
          </cell>
          <cell r="T303">
            <v>3.6179999999999999</v>
          </cell>
          <cell r="U303">
            <v>3.8660000000000001</v>
          </cell>
          <cell r="V303">
            <v>4.0789999999999997</v>
          </cell>
          <cell r="W303">
            <v>4.1589999999999998</v>
          </cell>
          <cell r="X303">
            <v>4.0640000000000001</v>
          </cell>
          <cell r="Y303">
            <v>3.899</v>
          </cell>
          <cell r="Z303">
            <v>3.6809999999999996</v>
          </cell>
          <cell r="AA303">
            <v>3.6559999999999997</v>
          </cell>
          <cell r="AB303">
            <v>3.6809999999999996</v>
          </cell>
          <cell r="AC303">
            <v>3.6959999999999997</v>
          </cell>
          <cell r="AD303">
            <v>3.7109999999999999</v>
          </cell>
          <cell r="AE303">
            <v>3.698</v>
          </cell>
          <cell r="AF303">
            <v>3.7229999999999999</v>
          </cell>
          <cell r="AG303">
            <v>3.8979999999999997</v>
          </cell>
          <cell r="AH303">
            <v>4.0729999999999995</v>
          </cell>
          <cell r="AI303">
            <v>4.1479999999999997</v>
          </cell>
          <cell r="AJ303">
            <v>4.0430000000000001</v>
          </cell>
          <cell r="AK303">
            <v>3.8729999999999998</v>
          </cell>
        </row>
        <row r="304">
          <cell r="A304" t="str">
            <v>Total Production Area</v>
          </cell>
          <cell r="B304">
            <v>5.38</v>
          </cell>
          <cell r="C304">
            <v>4.88</v>
          </cell>
          <cell r="D304">
            <v>3.74</v>
          </cell>
          <cell r="E304">
            <v>3.19</v>
          </cell>
          <cell r="F304">
            <v>3.19</v>
          </cell>
          <cell r="G304">
            <v>2.33</v>
          </cell>
          <cell r="H304">
            <v>1.86</v>
          </cell>
          <cell r="I304">
            <v>3.18</v>
          </cell>
          <cell r="J304">
            <v>2.2999999999999998</v>
          </cell>
          <cell r="K304">
            <v>2.65</v>
          </cell>
          <cell r="L304">
            <v>2.06</v>
          </cell>
          <cell r="M304">
            <v>2.4300000000000002</v>
          </cell>
          <cell r="N304">
            <v>3.43</v>
          </cell>
          <cell r="O304">
            <v>3.3209999999999997</v>
          </cell>
          <cell r="P304">
            <v>3.5629999999999997</v>
          </cell>
          <cell r="Q304">
            <v>3.5909999999999997</v>
          </cell>
          <cell r="R304">
            <v>3.621</v>
          </cell>
          <cell r="S304">
            <v>3.6179999999999999</v>
          </cell>
          <cell r="T304">
            <v>3.6179999999999999</v>
          </cell>
          <cell r="U304">
            <v>3.8660000000000001</v>
          </cell>
          <cell r="V304">
            <v>4.0789999999999997</v>
          </cell>
          <cell r="W304">
            <v>4.1589999999999998</v>
          </cell>
          <cell r="X304">
            <v>4.0640000000000001</v>
          </cell>
          <cell r="Y304">
            <v>3.899</v>
          </cell>
          <cell r="Z304">
            <v>3.6809999999999996</v>
          </cell>
          <cell r="AA304">
            <v>3.6559999999999997</v>
          </cell>
          <cell r="AB304">
            <v>3.6809999999999996</v>
          </cell>
          <cell r="AC304">
            <v>3.6959999999999997</v>
          </cell>
          <cell r="AD304">
            <v>3.7109999999999999</v>
          </cell>
          <cell r="AE304">
            <v>3.698</v>
          </cell>
          <cell r="AF304">
            <v>3.7229999999999999</v>
          </cell>
          <cell r="AG304">
            <v>3.8979999999999997</v>
          </cell>
          <cell r="AH304">
            <v>4.0729999999999995</v>
          </cell>
          <cell r="AI304">
            <v>4.1479999999999997</v>
          </cell>
          <cell r="AJ304">
            <v>4.0430000000000001</v>
          </cell>
          <cell r="AK304">
            <v>3.8729999999999998</v>
          </cell>
        </row>
        <row r="305">
          <cell r="A305" t="str">
            <v>Expiration Target</v>
          </cell>
          <cell r="B305">
            <v>4.5603333333333333</v>
          </cell>
          <cell r="C305">
            <v>4.7046666666666672</v>
          </cell>
          <cell r="D305">
            <v>5.1209999999999996</v>
          </cell>
          <cell r="E305">
            <v>5.3574999999999999</v>
          </cell>
          <cell r="F305">
            <v>5.39</v>
          </cell>
          <cell r="G305">
            <v>2.2949999999999999</v>
          </cell>
          <cell r="H305">
            <v>1.83</v>
          </cell>
          <cell r="I305">
            <v>3.202</v>
          </cell>
          <cell r="J305">
            <v>2.3159999999999998</v>
          </cell>
          <cell r="K305">
            <v>2.5550000000000002</v>
          </cell>
          <cell r="L305">
            <v>2.0059999999999998</v>
          </cell>
          <cell r="M305">
            <v>2.3879999999999999</v>
          </cell>
          <cell r="N305">
            <v>3.472</v>
          </cell>
          <cell r="O305">
            <v>3.319</v>
          </cell>
          <cell r="P305">
            <v>3.5609999999999999</v>
          </cell>
          <cell r="Q305">
            <v>3.589</v>
          </cell>
          <cell r="R305">
            <v>3.6190000000000002</v>
          </cell>
          <cell r="S305">
            <v>3.6160000000000001</v>
          </cell>
          <cell r="T305">
            <v>3.6160000000000001</v>
          </cell>
          <cell r="U305">
            <v>3.8610000000000002</v>
          </cell>
          <cell r="V305">
            <v>4.0739999999999998</v>
          </cell>
          <cell r="W305">
            <v>4.1539999999999999</v>
          </cell>
          <cell r="X305">
            <v>4.0590000000000002</v>
          </cell>
          <cell r="Y305">
            <v>3.8940000000000001</v>
          </cell>
          <cell r="Z305">
            <v>3.6789999999999998</v>
          </cell>
          <cell r="AA305">
            <v>3.6539999999999999</v>
          </cell>
          <cell r="AB305">
            <v>3.6789999999999998</v>
          </cell>
          <cell r="AC305">
            <v>3.694</v>
          </cell>
          <cell r="AD305">
            <v>3.7090000000000001</v>
          </cell>
          <cell r="AE305">
            <v>3.6960000000000002</v>
          </cell>
          <cell r="AF305">
            <v>3.7210000000000001</v>
          </cell>
          <cell r="AG305">
            <v>3.8929999999999998</v>
          </cell>
          <cell r="AH305">
            <v>4.0679999999999996</v>
          </cell>
          <cell r="AI305">
            <v>4.1429999999999998</v>
          </cell>
          <cell r="AJ305">
            <v>4.0380000000000003</v>
          </cell>
          <cell r="AK305">
            <v>3.8679999999999999</v>
          </cell>
        </row>
        <row r="306">
          <cell r="A306" t="str">
            <v>Monthly Plan</v>
          </cell>
          <cell r="B306" t="e">
            <v>#REF!</v>
          </cell>
          <cell r="C306" t="e">
            <v>#REF!</v>
          </cell>
          <cell r="D306" t="e">
            <v>#REF!</v>
          </cell>
          <cell r="E306" t="e">
            <v>#REF!</v>
          </cell>
          <cell r="F306" t="e">
            <v>#REF!</v>
          </cell>
          <cell r="G306" t="e">
            <v>#REF!</v>
          </cell>
          <cell r="H306" t="e">
            <v>#REF!</v>
          </cell>
          <cell r="I306" t="e">
            <v>#REF!</v>
          </cell>
          <cell r="J306" t="e">
            <v>#REF!</v>
          </cell>
          <cell r="K306" t="e">
            <v>#REF!</v>
          </cell>
          <cell r="L306" t="e">
            <v>#REF!</v>
          </cell>
          <cell r="M306">
            <v>0</v>
          </cell>
          <cell r="N306" t="e">
            <v>#REF!</v>
          </cell>
          <cell r="O306" t="e">
            <v>#REF!</v>
          </cell>
          <cell r="P306" t="e">
            <v>#REF!</v>
          </cell>
          <cell r="Q306" t="e">
            <v>#REF!</v>
          </cell>
          <cell r="R306" t="e">
            <v>#REF!</v>
          </cell>
          <cell r="S306" t="e">
            <v>#REF!</v>
          </cell>
          <cell r="T306" t="e">
            <v>#REF!</v>
          </cell>
          <cell r="U306" t="e">
            <v>#REF!</v>
          </cell>
          <cell r="V306" t="e">
            <v>#REF!</v>
          </cell>
          <cell r="W306" t="e">
            <v>#REF!</v>
          </cell>
          <cell r="X306" t="e">
            <v>#VALUE!</v>
          </cell>
          <cell r="Y306">
            <v>3.8940000000000001</v>
          </cell>
          <cell r="Z306">
            <v>3.6789999999999998</v>
          </cell>
          <cell r="AA306">
            <v>0</v>
          </cell>
          <cell r="AB306">
            <v>0</v>
          </cell>
          <cell r="AC306">
            <v>0</v>
          </cell>
          <cell r="AD306">
            <v>0</v>
          </cell>
          <cell r="AE306">
            <v>0</v>
          </cell>
          <cell r="AF306">
            <v>0</v>
          </cell>
          <cell r="AG306">
            <v>0</v>
          </cell>
          <cell r="AH306">
            <v>0</v>
          </cell>
          <cell r="AI306">
            <v>0</v>
          </cell>
          <cell r="AJ306">
            <v>0</v>
          </cell>
          <cell r="AK306">
            <v>0</v>
          </cell>
        </row>
        <row r="307">
          <cell r="A307" t="str">
            <v>Discretionary</v>
          </cell>
          <cell r="B307" t="e">
            <v>#REF!</v>
          </cell>
          <cell r="C307" t="e">
            <v>#REF!</v>
          </cell>
          <cell r="D307" t="e">
            <v>#REF!</v>
          </cell>
          <cell r="E307" t="e">
            <v>#REF!</v>
          </cell>
          <cell r="F307" t="e">
            <v>#REF!</v>
          </cell>
          <cell r="G307" t="e">
            <v>#REF!</v>
          </cell>
          <cell r="H307" t="e">
            <v>#REF!</v>
          </cell>
          <cell r="I307" t="e">
            <v>#REF!</v>
          </cell>
          <cell r="J307" t="e">
            <v>#REF!</v>
          </cell>
          <cell r="K307" t="e">
            <v>#REF!</v>
          </cell>
          <cell r="L307" t="e">
            <v>#REF!</v>
          </cell>
          <cell r="M307">
            <v>0</v>
          </cell>
          <cell r="N307" t="e">
            <v>#REF!</v>
          </cell>
          <cell r="O307" t="e">
            <v>#REF!</v>
          </cell>
          <cell r="P307" t="e">
            <v>#REF!</v>
          </cell>
          <cell r="Q307" t="e">
            <v>#REF!</v>
          </cell>
          <cell r="R307" t="e">
            <v>#REF!</v>
          </cell>
          <cell r="S307" t="e">
            <v>#REF!</v>
          </cell>
          <cell r="T307" t="e">
            <v>#REF!</v>
          </cell>
          <cell r="U307" t="e">
            <v>#REF!</v>
          </cell>
          <cell r="V307" t="e">
            <v>#REF!</v>
          </cell>
          <cell r="W307" t="e">
            <v>#REF!</v>
          </cell>
          <cell r="X307" t="e">
            <v>#VALUE!</v>
          </cell>
          <cell r="Y307">
            <v>0</v>
          </cell>
          <cell r="Z307">
            <v>0</v>
          </cell>
          <cell r="AA307">
            <v>0</v>
          </cell>
          <cell r="AB307">
            <v>0</v>
          </cell>
          <cell r="AC307">
            <v>0</v>
          </cell>
          <cell r="AD307">
            <v>0</v>
          </cell>
          <cell r="AE307">
            <v>0</v>
          </cell>
          <cell r="AF307">
            <v>0</v>
          </cell>
          <cell r="AG307">
            <v>0</v>
          </cell>
          <cell r="AH307">
            <v>0</v>
          </cell>
          <cell r="AI307">
            <v>0</v>
          </cell>
          <cell r="AJ307">
            <v>0</v>
          </cell>
          <cell r="AK307">
            <v>0</v>
          </cell>
        </row>
        <row r="308">
          <cell r="A308" t="str">
            <v>Flowing Gas</v>
          </cell>
          <cell r="B308" t="e">
            <v>#REF!</v>
          </cell>
          <cell r="C308" t="e">
            <v>#REF!</v>
          </cell>
          <cell r="D308" t="e">
            <v>#REF!</v>
          </cell>
          <cell r="E308" t="e">
            <v>#REF!</v>
          </cell>
          <cell r="F308" t="e">
            <v>#REF!</v>
          </cell>
          <cell r="G308" t="e">
            <v>#REF!</v>
          </cell>
          <cell r="H308" t="e">
            <v>#REF!</v>
          </cell>
          <cell r="I308" t="e">
            <v>#REF!</v>
          </cell>
          <cell r="J308" t="e">
            <v>#REF!</v>
          </cell>
          <cell r="K308" t="e">
            <v>#REF!</v>
          </cell>
          <cell r="L308" t="e">
            <v>#REF!</v>
          </cell>
          <cell r="M308">
            <v>0</v>
          </cell>
          <cell r="N308" t="e">
            <v>#REF!</v>
          </cell>
          <cell r="O308" t="e">
            <v>#REF!</v>
          </cell>
          <cell r="P308" t="e">
            <v>#REF!</v>
          </cell>
          <cell r="Q308" t="e">
            <v>#REF!</v>
          </cell>
          <cell r="R308" t="e">
            <v>#REF!</v>
          </cell>
          <cell r="S308" t="e">
            <v>#REF!</v>
          </cell>
          <cell r="T308" t="e">
            <v>#REF!</v>
          </cell>
          <cell r="U308" t="e">
            <v>#REF!</v>
          </cell>
          <cell r="V308" t="e">
            <v>#REF!</v>
          </cell>
          <cell r="W308" t="e">
            <v>#REF!</v>
          </cell>
          <cell r="X308" t="e">
            <v>#VALUE!</v>
          </cell>
          <cell r="Y308">
            <v>3.6118260869565217</v>
          </cell>
          <cell r="Z308">
            <v>3.6789999999999998</v>
          </cell>
          <cell r="AA308">
            <v>0</v>
          </cell>
          <cell r="AB308">
            <v>0</v>
          </cell>
          <cell r="AC308">
            <v>0</v>
          </cell>
          <cell r="AD308">
            <v>0</v>
          </cell>
          <cell r="AE308">
            <v>0</v>
          </cell>
          <cell r="AF308">
            <v>0</v>
          </cell>
          <cell r="AG308">
            <v>0</v>
          </cell>
          <cell r="AH308">
            <v>0</v>
          </cell>
          <cell r="AI308">
            <v>0</v>
          </cell>
          <cell r="AJ308">
            <v>0</v>
          </cell>
          <cell r="AK308">
            <v>0</v>
          </cell>
        </row>
        <row r="309">
          <cell r="A309" t="str">
            <v>Expiration Target Average of Three Monthly Prices</v>
          </cell>
          <cell r="B309">
            <v>4.5603333333333333</v>
          </cell>
          <cell r="C309">
            <v>4.7046666666666672</v>
          </cell>
          <cell r="D309">
            <v>5.1209999999999996</v>
          </cell>
          <cell r="E309">
            <v>5.3574999999999999</v>
          </cell>
          <cell r="F309">
            <v>5.39</v>
          </cell>
          <cell r="G309">
            <v>2.2949999999999999</v>
          </cell>
          <cell r="H309">
            <v>1.83</v>
          </cell>
          <cell r="I309">
            <v>3.202</v>
          </cell>
          <cell r="J309">
            <v>2.3159999999999998</v>
          </cell>
          <cell r="K309">
            <v>2.5550000000000002</v>
          </cell>
          <cell r="L309">
            <v>2.0059999999999998</v>
          </cell>
          <cell r="M309">
            <v>2.3879999999999999</v>
          </cell>
          <cell r="N309">
            <v>3.472</v>
          </cell>
          <cell r="O309">
            <v>3.319</v>
          </cell>
          <cell r="P309">
            <v>3.5609999999999999</v>
          </cell>
          <cell r="Q309">
            <v>3.589</v>
          </cell>
          <cell r="R309">
            <v>3.6190000000000002</v>
          </cell>
          <cell r="S309">
            <v>3.6160000000000001</v>
          </cell>
          <cell r="T309">
            <v>3.6160000000000001</v>
          </cell>
          <cell r="U309">
            <v>3.8610000000000002</v>
          </cell>
          <cell r="V309">
            <v>4.0739999999999998</v>
          </cell>
          <cell r="W309">
            <v>4.1539999999999999</v>
          </cell>
          <cell r="X309">
            <v>4.0590000000000002</v>
          </cell>
          <cell r="Y309">
            <v>3.8940000000000001</v>
          </cell>
          <cell r="Z309">
            <v>3.6789999999999998</v>
          </cell>
          <cell r="AA309">
            <v>3.6539999999999999</v>
          </cell>
          <cell r="AB309">
            <v>3.6789999999999998</v>
          </cell>
          <cell r="AC309">
            <v>3.694</v>
          </cell>
          <cell r="AD309">
            <v>3.7090000000000001</v>
          </cell>
          <cell r="AE309">
            <v>3.6960000000000002</v>
          </cell>
          <cell r="AF309">
            <v>3.7210000000000001</v>
          </cell>
          <cell r="AG309">
            <v>3.8929999999999998</v>
          </cell>
          <cell r="AH309">
            <v>4.0679999999999996</v>
          </cell>
          <cell r="AI309">
            <v>4.1429999999999998</v>
          </cell>
          <cell r="AJ309">
            <v>4.0380000000000003</v>
          </cell>
          <cell r="AK309">
            <v>3.8679999999999999</v>
          </cell>
          <cell r="AL309">
            <v>4.7220000000000004</v>
          </cell>
        </row>
      </sheetData>
      <sheetData sheetId="7" refreshError="1">
        <row r="7">
          <cell r="B7" t="str">
            <v>NGM8</v>
          </cell>
          <cell r="C7">
            <v>35947</v>
          </cell>
          <cell r="D7">
            <v>2.0169999999999999</v>
          </cell>
        </row>
        <row r="8">
          <cell r="B8" t="str">
            <v>NGN8</v>
          </cell>
          <cell r="C8">
            <v>35977</v>
          </cell>
          <cell r="D8">
            <v>2.3580000000000001</v>
          </cell>
        </row>
        <row r="9">
          <cell r="B9" t="str">
            <v>NGQ8</v>
          </cell>
          <cell r="C9">
            <v>36008</v>
          </cell>
          <cell r="D9">
            <v>1.9419999999999999</v>
          </cell>
        </row>
        <row r="10">
          <cell r="B10" t="str">
            <v>NGU8</v>
          </cell>
          <cell r="C10">
            <v>36039</v>
          </cell>
          <cell r="D10">
            <v>1.6719999999999999</v>
          </cell>
        </row>
        <row r="11">
          <cell r="B11" t="str">
            <v>NGV8</v>
          </cell>
          <cell r="C11">
            <v>36069</v>
          </cell>
          <cell r="D11">
            <v>2.0310000000000001</v>
          </cell>
        </row>
        <row r="12">
          <cell r="B12" t="str">
            <v>NGX8</v>
          </cell>
          <cell r="C12">
            <v>36100</v>
          </cell>
          <cell r="D12">
            <v>1.972</v>
          </cell>
          <cell r="E12">
            <v>1.8724000000000001</v>
          </cell>
        </row>
        <row r="13">
          <cell r="B13" t="str">
            <v>NGZ8</v>
          </cell>
          <cell r="C13">
            <v>36130</v>
          </cell>
          <cell r="D13">
            <v>2.149</v>
          </cell>
        </row>
        <row r="14">
          <cell r="B14" t="str">
            <v>NGF9</v>
          </cell>
          <cell r="C14">
            <v>36161</v>
          </cell>
          <cell r="D14">
            <v>1.7649999999999999</v>
          </cell>
        </row>
        <row r="15">
          <cell r="B15" t="str">
            <v>NGG9</v>
          </cell>
          <cell r="C15">
            <v>36192</v>
          </cell>
          <cell r="D15">
            <v>1.81</v>
          </cell>
        </row>
        <row r="16">
          <cell r="B16" t="str">
            <v>NGH9</v>
          </cell>
          <cell r="C16">
            <v>36220</v>
          </cell>
          <cell r="D16">
            <v>1.6659999999999999</v>
          </cell>
        </row>
        <row r="17">
          <cell r="B17" t="str">
            <v>NGJ9</v>
          </cell>
          <cell r="C17">
            <v>36251</v>
          </cell>
          <cell r="D17">
            <v>1.8520000000000001</v>
          </cell>
        </row>
        <row r="18">
          <cell r="B18" t="str">
            <v>NGK9</v>
          </cell>
          <cell r="C18">
            <v>36281</v>
          </cell>
          <cell r="D18">
            <v>2.3479999999999999</v>
          </cell>
        </row>
        <row r="19">
          <cell r="B19" t="str">
            <v>NGM9</v>
          </cell>
          <cell r="C19">
            <v>36312</v>
          </cell>
          <cell r="D19">
            <v>2.226</v>
          </cell>
        </row>
        <row r="20">
          <cell r="B20" t="str">
            <v>NGN9</v>
          </cell>
          <cell r="C20">
            <v>36342</v>
          </cell>
          <cell r="D20">
            <v>2.262</v>
          </cell>
        </row>
        <row r="21">
          <cell r="B21" t="str">
            <v>NGQ9</v>
          </cell>
          <cell r="C21">
            <v>36373</v>
          </cell>
          <cell r="D21">
            <v>2.601</v>
          </cell>
        </row>
        <row r="22">
          <cell r="B22" t="str">
            <v>NGU9</v>
          </cell>
          <cell r="C22">
            <v>36404</v>
          </cell>
          <cell r="D22">
            <v>2.9119999999999999</v>
          </cell>
        </row>
        <row r="23">
          <cell r="B23" t="str">
            <v>NGV9</v>
          </cell>
          <cell r="C23">
            <v>36434</v>
          </cell>
          <cell r="D23">
            <v>2.56</v>
          </cell>
        </row>
        <row r="24">
          <cell r="B24" t="str">
            <v>NGX9</v>
          </cell>
          <cell r="C24">
            <v>36465</v>
          </cell>
          <cell r="D24">
            <v>3.0920000000000001</v>
          </cell>
        </row>
        <row r="25">
          <cell r="B25" t="str">
            <v>NGZ9</v>
          </cell>
          <cell r="C25">
            <v>36495</v>
          </cell>
          <cell r="D25">
            <v>2.12</v>
          </cell>
        </row>
        <row r="26">
          <cell r="B26" t="str">
            <v>NGF0</v>
          </cell>
          <cell r="C26">
            <v>36526</v>
          </cell>
          <cell r="D26">
            <v>2.3439999999999999</v>
          </cell>
          <cell r="E26" t="str">
            <v xml:space="preserve"> </v>
          </cell>
        </row>
        <row r="27">
          <cell r="B27" t="str">
            <v>NGG0</v>
          </cell>
          <cell r="C27">
            <v>36557</v>
          </cell>
          <cell r="D27">
            <v>2.61</v>
          </cell>
        </row>
        <row r="28">
          <cell r="B28" t="str">
            <v>NGH0</v>
          </cell>
          <cell r="C28">
            <v>36586</v>
          </cell>
          <cell r="D28">
            <v>2.6030000000000002</v>
          </cell>
        </row>
        <row r="29">
          <cell r="B29" t="str">
            <v>NGJ0</v>
          </cell>
          <cell r="C29">
            <v>36617</v>
          </cell>
          <cell r="D29">
            <v>2.9</v>
          </cell>
        </row>
        <row r="30">
          <cell r="B30" t="str">
            <v>NGK0</v>
          </cell>
          <cell r="C30">
            <v>36647</v>
          </cell>
          <cell r="D30">
            <v>3.089</v>
          </cell>
        </row>
        <row r="31">
          <cell r="B31" t="str">
            <v>NGM0</v>
          </cell>
          <cell r="C31">
            <v>36678</v>
          </cell>
          <cell r="D31">
            <v>4.4059999999999997</v>
          </cell>
        </row>
        <row r="32">
          <cell r="B32" t="str">
            <v>NGN0</v>
          </cell>
          <cell r="C32">
            <v>36708</v>
          </cell>
          <cell r="D32">
            <v>4.3689999999999998</v>
          </cell>
        </row>
        <row r="33">
          <cell r="B33" t="str">
            <v>NGQ0</v>
          </cell>
          <cell r="C33">
            <v>36739</v>
          </cell>
          <cell r="D33">
            <v>3.82</v>
          </cell>
        </row>
        <row r="34">
          <cell r="B34" t="str">
            <v>NGU0</v>
          </cell>
          <cell r="C34">
            <v>36770</v>
          </cell>
          <cell r="D34">
            <v>4.6180000000000003</v>
          </cell>
        </row>
        <row r="35">
          <cell r="B35" t="str">
            <v>NGV0</v>
          </cell>
          <cell r="C35">
            <v>36800</v>
          </cell>
          <cell r="D35">
            <v>5.3120000000000003</v>
          </cell>
        </row>
        <row r="36">
          <cell r="B36" t="str">
            <v>NGX0</v>
          </cell>
          <cell r="C36">
            <v>36831</v>
          </cell>
          <cell r="D36">
            <v>4.5410000000000004</v>
          </cell>
        </row>
        <row r="37">
          <cell r="B37" t="str">
            <v>NGZ0</v>
          </cell>
          <cell r="C37">
            <v>36861</v>
          </cell>
          <cell r="D37">
            <v>6.016</v>
          </cell>
        </row>
        <row r="38">
          <cell r="B38" t="str">
            <v>NGF1</v>
          </cell>
          <cell r="C38">
            <v>36892</v>
          </cell>
          <cell r="D38">
            <v>9.98</v>
          </cell>
        </row>
        <row r="39">
          <cell r="B39" t="str">
            <v>NGG1</v>
          </cell>
          <cell r="C39">
            <v>36923</v>
          </cell>
          <cell r="D39">
            <v>6.2930000000000001</v>
          </cell>
        </row>
        <row r="40">
          <cell r="B40" t="str">
            <v>NGH1</v>
          </cell>
          <cell r="C40">
            <v>36951</v>
          </cell>
          <cell r="D40">
            <v>4.9980000000000002</v>
          </cell>
        </row>
        <row r="41">
          <cell r="B41" t="str">
            <v>NGJ1</v>
          </cell>
          <cell r="C41">
            <v>36982</v>
          </cell>
          <cell r="D41">
            <v>5.3840000000000003</v>
          </cell>
        </row>
        <row r="42">
          <cell r="B42" t="str">
            <v>NGK1</v>
          </cell>
          <cell r="C42">
            <v>37012</v>
          </cell>
          <cell r="D42">
            <v>4.891</v>
          </cell>
        </row>
        <row r="43">
          <cell r="B43" t="str">
            <v>NGM1</v>
          </cell>
          <cell r="C43">
            <v>37043</v>
          </cell>
          <cell r="D43">
            <v>3.738</v>
          </cell>
        </row>
        <row r="44">
          <cell r="B44" t="str">
            <v>NGN1</v>
          </cell>
          <cell r="C44">
            <v>37073</v>
          </cell>
          <cell r="D44">
            <v>3.1819999999999999</v>
          </cell>
        </row>
        <row r="45">
          <cell r="B45" t="str">
            <v>NGQ1</v>
          </cell>
          <cell r="C45">
            <v>37104</v>
          </cell>
          <cell r="D45">
            <v>3.1669999999999998</v>
          </cell>
        </row>
        <row r="46">
          <cell r="B46" t="str">
            <v>NGU1</v>
          </cell>
          <cell r="C46">
            <v>37135</v>
          </cell>
          <cell r="D46">
            <v>2.2949999999999999</v>
          </cell>
        </row>
        <row r="47">
          <cell r="B47" t="str">
            <v>NGV1</v>
          </cell>
          <cell r="C47">
            <v>37165</v>
          </cell>
          <cell r="D47">
            <v>1.83</v>
          </cell>
        </row>
        <row r="48">
          <cell r="B48" t="str">
            <v>NGX1</v>
          </cell>
          <cell r="C48">
            <v>37196</v>
          </cell>
          <cell r="D48">
            <v>3.202</v>
          </cell>
        </row>
        <row r="49">
          <cell r="B49" t="str">
            <v>NGZ1</v>
          </cell>
          <cell r="C49">
            <v>37226</v>
          </cell>
          <cell r="D49">
            <v>2.3159999999999998</v>
          </cell>
        </row>
        <row r="50">
          <cell r="B50" t="str">
            <v>NGF2</v>
          </cell>
          <cell r="C50">
            <v>37257</v>
          </cell>
          <cell r="D50">
            <v>2.5550000000000002</v>
          </cell>
        </row>
        <row r="51">
          <cell r="B51" t="str">
            <v>NGG2</v>
          </cell>
          <cell r="C51">
            <v>37288</v>
          </cell>
          <cell r="D51">
            <v>2.0059999999999998</v>
          </cell>
        </row>
        <row r="52">
          <cell r="B52" t="str">
            <v>NGH2</v>
          </cell>
          <cell r="C52">
            <v>37316</v>
          </cell>
          <cell r="D52">
            <v>2.3879999999999999</v>
          </cell>
        </row>
        <row r="53">
          <cell r="B53" t="str">
            <v>NGJ2</v>
          </cell>
          <cell r="C53">
            <v>37347</v>
          </cell>
          <cell r="D53">
            <v>3.472</v>
          </cell>
        </row>
        <row r="54">
          <cell r="B54" t="str">
            <v>NGK2</v>
          </cell>
          <cell r="C54">
            <v>37377</v>
          </cell>
          <cell r="D54">
            <v>3.319</v>
          </cell>
        </row>
        <row r="55">
          <cell r="B55" t="str">
            <v>NGM2</v>
          </cell>
          <cell r="C55">
            <v>37408</v>
          </cell>
          <cell r="D55">
            <v>3.5609999999999999</v>
          </cell>
        </row>
        <row r="56">
          <cell r="B56" t="str">
            <v>NGN2</v>
          </cell>
          <cell r="C56">
            <v>37438</v>
          </cell>
          <cell r="D56">
            <v>3.589</v>
          </cell>
        </row>
        <row r="57">
          <cell r="B57" t="str">
            <v>NGQ2</v>
          </cell>
          <cell r="C57">
            <v>37469</v>
          </cell>
          <cell r="D57">
            <v>3.6190000000000002</v>
          </cell>
        </row>
        <row r="58">
          <cell r="B58" t="str">
            <v>NGU2</v>
          </cell>
          <cell r="C58">
            <v>37500</v>
          </cell>
          <cell r="D58">
            <v>3.6160000000000001</v>
          </cell>
        </row>
        <row r="59">
          <cell r="B59" t="str">
            <v>NGV2</v>
          </cell>
          <cell r="C59">
            <v>37530</v>
          </cell>
          <cell r="D59">
            <v>3.6160000000000001</v>
          </cell>
        </row>
        <row r="60">
          <cell r="B60" t="str">
            <v>NGX2</v>
          </cell>
          <cell r="C60">
            <v>37561</v>
          </cell>
          <cell r="D60">
            <v>3.8610000000000002</v>
          </cell>
        </row>
        <row r="61">
          <cell r="B61" t="str">
            <v>NGZ2</v>
          </cell>
          <cell r="C61">
            <v>37591</v>
          </cell>
          <cell r="D61">
            <v>4.0739999999999998</v>
          </cell>
        </row>
        <row r="62">
          <cell r="B62" t="str">
            <v>NGF3</v>
          </cell>
          <cell r="C62">
            <v>37622</v>
          </cell>
          <cell r="D62">
            <v>4.1539999999999999</v>
          </cell>
        </row>
        <row r="63">
          <cell r="B63" t="str">
            <v>NGG3</v>
          </cell>
          <cell r="C63">
            <v>37653</v>
          </cell>
          <cell r="D63">
            <v>4.0590000000000002</v>
          </cell>
        </row>
        <row r="64">
          <cell r="B64" t="str">
            <v>NGH3</v>
          </cell>
          <cell r="C64">
            <v>37681</v>
          </cell>
          <cell r="D64">
            <v>3.8940000000000001</v>
          </cell>
        </row>
        <row r="65">
          <cell r="B65" t="str">
            <v>NGJ3</v>
          </cell>
          <cell r="C65">
            <v>37712</v>
          </cell>
          <cell r="D65">
            <v>3.6789999999999998</v>
          </cell>
        </row>
        <row r="66">
          <cell r="B66" t="str">
            <v>NGK3</v>
          </cell>
          <cell r="C66">
            <v>37742</v>
          </cell>
          <cell r="D66">
            <v>3.6539999999999999</v>
          </cell>
        </row>
        <row r="67">
          <cell r="B67" t="str">
            <v>NGM3</v>
          </cell>
          <cell r="C67">
            <v>37773</v>
          </cell>
          <cell r="D67">
            <v>3.6789999999999998</v>
          </cell>
        </row>
        <row r="68">
          <cell r="B68" t="str">
            <v>NGN3</v>
          </cell>
          <cell r="C68">
            <v>37803</v>
          </cell>
          <cell r="D68">
            <v>3.694</v>
          </cell>
        </row>
        <row r="69">
          <cell r="B69" t="str">
            <v>NGQ3</v>
          </cell>
          <cell r="C69">
            <v>37834</v>
          </cell>
          <cell r="D69">
            <v>3.7090000000000001</v>
          </cell>
        </row>
        <row r="70">
          <cell r="B70" t="str">
            <v>NGU3</v>
          </cell>
          <cell r="C70">
            <v>37865</v>
          </cell>
          <cell r="D70">
            <v>3.6960000000000002</v>
          </cell>
        </row>
        <row r="71">
          <cell r="B71" t="str">
            <v>NGV3</v>
          </cell>
          <cell r="C71">
            <v>37895</v>
          </cell>
          <cell r="D71">
            <v>3.7210000000000001</v>
          </cell>
        </row>
        <row r="72">
          <cell r="B72" t="str">
            <v>NGX3</v>
          </cell>
          <cell r="C72">
            <v>37926</v>
          </cell>
          <cell r="D72">
            <v>3.8929999999999998</v>
          </cell>
        </row>
        <row r="73">
          <cell r="B73" t="str">
            <v>NGZ3</v>
          </cell>
          <cell r="C73">
            <v>37956</v>
          </cell>
          <cell r="D73">
            <v>4.0679999999999996</v>
          </cell>
        </row>
        <row r="74">
          <cell r="B74" t="str">
            <v>NGF4</v>
          </cell>
          <cell r="C74">
            <v>37987</v>
          </cell>
          <cell r="D74">
            <v>4.1429999999999998</v>
          </cell>
        </row>
        <row r="75">
          <cell r="B75" t="str">
            <v>NGG4</v>
          </cell>
          <cell r="C75">
            <v>38018</v>
          </cell>
          <cell r="D75">
            <v>4.0380000000000003</v>
          </cell>
        </row>
        <row r="76">
          <cell r="B76" t="str">
            <v>NGH4</v>
          </cell>
          <cell r="C76">
            <v>38047</v>
          </cell>
          <cell r="D76">
            <v>3.8679999999999999</v>
          </cell>
        </row>
        <row r="77">
          <cell r="B77" t="str">
            <v>NGJ4</v>
          </cell>
          <cell r="C77">
            <v>38078</v>
          </cell>
          <cell r="D77">
            <v>0</v>
          </cell>
        </row>
        <row r="78">
          <cell r="B78" t="str">
            <v>NGK4</v>
          </cell>
          <cell r="C78">
            <v>38108</v>
          </cell>
          <cell r="D78">
            <v>3.5579999999999998</v>
          </cell>
        </row>
        <row r="79">
          <cell r="B79" t="str">
            <v>NGU1950C8</v>
          </cell>
          <cell r="C79">
            <v>36039</v>
          </cell>
          <cell r="D79">
            <v>0</v>
          </cell>
        </row>
        <row r="80">
          <cell r="B80" t="str">
            <v>NGV2400C8</v>
          </cell>
          <cell r="C80">
            <v>36069</v>
          </cell>
          <cell r="D80">
            <v>0</v>
          </cell>
        </row>
        <row r="81">
          <cell r="B81" t="str">
            <v>NGJ1850C9</v>
          </cell>
          <cell r="C81">
            <v>36251</v>
          </cell>
          <cell r="D81">
            <v>2E-3</v>
          </cell>
        </row>
        <row r="82">
          <cell r="B82" t="str">
            <v>NGJ1900C9</v>
          </cell>
          <cell r="C82">
            <v>36251</v>
          </cell>
          <cell r="D82">
            <v>0</v>
          </cell>
        </row>
        <row r="83">
          <cell r="B83" t="str">
            <v>NGJ1950C9</v>
          </cell>
          <cell r="C83">
            <v>36251</v>
          </cell>
          <cell r="D83">
            <v>0</v>
          </cell>
        </row>
        <row r="84">
          <cell r="B84" t="str">
            <v>NGJ2050C9</v>
          </cell>
          <cell r="C84">
            <v>36251</v>
          </cell>
          <cell r="D84">
            <v>0</v>
          </cell>
        </row>
        <row r="85">
          <cell r="B85" t="str">
            <v>NGK1950C9</v>
          </cell>
          <cell r="C85">
            <v>36281</v>
          </cell>
          <cell r="D85">
            <v>0.39800000000000002</v>
          </cell>
        </row>
        <row r="86">
          <cell r="B86" t="str">
            <v>NGK2000C9</v>
          </cell>
          <cell r="C86">
            <v>36281</v>
          </cell>
          <cell r="D86">
            <v>0.34799999999999998</v>
          </cell>
        </row>
        <row r="87">
          <cell r="B87" t="str">
            <v>NGK2050C9</v>
          </cell>
          <cell r="C87">
            <v>36281</v>
          </cell>
          <cell r="D87">
            <v>0.29799999999999999</v>
          </cell>
        </row>
        <row r="88">
          <cell r="B88" t="str">
            <v>NGK2100C9</v>
          </cell>
          <cell r="C88">
            <v>36281</v>
          </cell>
          <cell r="D88">
            <v>0.248</v>
          </cell>
        </row>
        <row r="89">
          <cell r="B89" t="str">
            <v>NGK2150C9</v>
          </cell>
          <cell r="C89">
            <v>36281</v>
          </cell>
          <cell r="D89">
            <v>0.19800000000000001</v>
          </cell>
        </row>
        <row r="90">
          <cell r="B90" t="str">
            <v>NGK2200C9</v>
          </cell>
          <cell r="C90">
            <v>36281</v>
          </cell>
          <cell r="D90">
            <v>0.14799999999999999</v>
          </cell>
        </row>
        <row r="91">
          <cell r="B91" t="str">
            <v>NGM1950C9</v>
          </cell>
          <cell r="C91">
            <v>36312</v>
          </cell>
          <cell r="D91">
            <v>0.27600000000000002</v>
          </cell>
        </row>
        <row r="92">
          <cell r="B92" t="str">
            <v>NGM2000C9</v>
          </cell>
          <cell r="C92">
            <v>36312</v>
          </cell>
          <cell r="D92">
            <v>0.22600000000000001</v>
          </cell>
        </row>
        <row r="93">
          <cell r="B93" t="str">
            <v>NGM2100C9</v>
          </cell>
          <cell r="C93">
            <v>36312</v>
          </cell>
          <cell r="D93">
            <v>0.126</v>
          </cell>
        </row>
        <row r="94">
          <cell r="B94" t="str">
            <v>NGM2150C9</v>
          </cell>
          <cell r="C94">
            <v>36312</v>
          </cell>
          <cell r="D94">
            <v>7.5999999999999998E-2</v>
          </cell>
        </row>
        <row r="95">
          <cell r="B95" t="str">
            <v>NGM2200C9</v>
          </cell>
          <cell r="C95">
            <v>36312</v>
          </cell>
          <cell r="D95">
            <v>2.5999999999999999E-2</v>
          </cell>
        </row>
        <row r="96">
          <cell r="B96" t="str">
            <v>NGM2250C9</v>
          </cell>
          <cell r="C96">
            <v>36312</v>
          </cell>
          <cell r="D96">
            <v>0</v>
          </cell>
        </row>
        <row r="97">
          <cell r="B97" t="str">
            <v>NGM2300C9</v>
          </cell>
          <cell r="C97">
            <v>36312</v>
          </cell>
          <cell r="D97">
            <v>0</v>
          </cell>
        </row>
        <row r="98">
          <cell r="B98" t="str">
            <v>NGM2400C9</v>
          </cell>
          <cell r="C98">
            <v>36312</v>
          </cell>
          <cell r="D98">
            <v>0</v>
          </cell>
        </row>
        <row r="99">
          <cell r="B99" t="str">
            <v>NGM2450C9</v>
          </cell>
          <cell r="C99">
            <v>36312</v>
          </cell>
          <cell r="D99">
            <v>0</v>
          </cell>
        </row>
        <row r="100">
          <cell r="B100" t="str">
            <v>NGN1950C9</v>
          </cell>
          <cell r="C100">
            <v>36342</v>
          </cell>
          <cell r="D100">
            <v>0.31200000000000006</v>
          </cell>
        </row>
        <row r="101">
          <cell r="B101" t="str">
            <v>NGN2100C9</v>
          </cell>
          <cell r="C101">
            <v>36342</v>
          </cell>
          <cell r="D101">
            <v>0.16199999999999992</v>
          </cell>
        </row>
        <row r="102">
          <cell r="B102" t="str">
            <v>NGN2200C9</v>
          </cell>
          <cell r="C102">
            <v>36342</v>
          </cell>
          <cell r="D102">
            <v>6.1999999999999833E-2</v>
          </cell>
        </row>
        <row r="103">
          <cell r="B103" t="str">
            <v>NGN2300C9</v>
          </cell>
          <cell r="C103">
            <v>36342</v>
          </cell>
          <cell r="D103">
            <v>0</v>
          </cell>
        </row>
        <row r="104">
          <cell r="B104" t="str">
            <v>NGN2350C9</v>
          </cell>
          <cell r="C104">
            <v>36342</v>
          </cell>
          <cell r="D104">
            <v>0</v>
          </cell>
        </row>
        <row r="105">
          <cell r="B105" t="str">
            <v>NGN2400C9</v>
          </cell>
          <cell r="C105">
            <v>36342</v>
          </cell>
          <cell r="D105">
            <v>0</v>
          </cell>
        </row>
        <row r="106">
          <cell r="B106" t="str">
            <v>NGN2450C9</v>
          </cell>
          <cell r="C106">
            <v>36342</v>
          </cell>
          <cell r="D106">
            <v>0</v>
          </cell>
        </row>
        <row r="107">
          <cell r="B107" t="str">
            <v>NGN2500C9</v>
          </cell>
          <cell r="C107">
            <v>36342</v>
          </cell>
          <cell r="D107">
            <v>0</v>
          </cell>
        </row>
        <row r="108">
          <cell r="B108" t="str">
            <v>NGQ2100C9</v>
          </cell>
          <cell r="C108">
            <v>36373</v>
          </cell>
          <cell r="D108">
            <v>0.501</v>
          </cell>
        </row>
        <row r="109">
          <cell r="B109" t="str">
            <v>NGQ2200C9</v>
          </cell>
          <cell r="C109">
            <v>36373</v>
          </cell>
          <cell r="D109">
            <v>0.40100000000000002</v>
          </cell>
        </row>
        <row r="110">
          <cell r="B110" t="str">
            <v>NGQ2350C9</v>
          </cell>
          <cell r="C110">
            <v>36373</v>
          </cell>
          <cell r="D110">
            <v>0.251</v>
          </cell>
        </row>
        <row r="111">
          <cell r="B111" t="str">
            <v>NGQ2400C9</v>
          </cell>
          <cell r="C111">
            <v>36373</v>
          </cell>
          <cell r="D111">
            <v>0.20100000000000001</v>
          </cell>
        </row>
        <row r="112">
          <cell r="B112" t="str">
            <v>NGQ2500C9</v>
          </cell>
          <cell r="C112">
            <v>36373</v>
          </cell>
          <cell r="D112">
            <v>0.10100000000000001</v>
          </cell>
        </row>
        <row r="113">
          <cell r="B113" t="str">
            <v>NGU2400C9</v>
          </cell>
          <cell r="C113">
            <v>36404</v>
          </cell>
          <cell r="D113">
            <v>0.51200000000000001</v>
          </cell>
        </row>
        <row r="114">
          <cell r="B114" t="str">
            <v>NGU2450C9</v>
          </cell>
          <cell r="C114">
            <v>36404</v>
          </cell>
          <cell r="D114">
            <v>0.46200000000000002</v>
          </cell>
        </row>
        <row r="115">
          <cell r="B115" t="str">
            <v>NGU2500C9</v>
          </cell>
          <cell r="C115">
            <v>36404</v>
          </cell>
          <cell r="D115">
            <v>0.41199999999999998</v>
          </cell>
        </row>
        <row r="116">
          <cell r="B116" t="str">
            <v>NGU2550C9</v>
          </cell>
          <cell r="C116">
            <v>36404</v>
          </cell>
          <cell r="D116">
            <v>0.36199999999999999</v>
          </cell>
        </row>
        <row r="117">
          <cell r="B117" t="str">
            <v>NGV2450C9</v>
          </cell>
          <cell r="C117">
            <v>36434</v>
          </cell>
          <cell r="D117">
            <v>0.11</v>
          </cell>
        </row>
        <row r="118">
          <cell r="B118" t="str">
            <v>NGV2500C9</v>
          </cell>
          <cell r="C118">
            <v>36434</v>
          </cell>
          <cell r="D118">
            <v>0.06</v>
          </cell>
        </row>
        <row r="119">
          <cell r="B119" t="str">
            <v>NGV2600C9</v>
          </cell>
          <cell r="C119">
            <v>36434</v>
          </cell>
          <cell r="D119">
            <v>0</v>
          </cell>
        </row>
        <row r="120">
          <cell r="B120" t="str">
            <v>NGX2650C9</v>
          </cell>
          <cell r="C120">
            <v>36465</v>
          </cell>
          <cell r="D120">
            <v>0.442</v>
          </cell>
        </row>
        <row r="121">
          <cell r="B121" t="str">
            <v>NGZ2450C9</v>
          </cell>
          <cell r="C121">
            <v>36495</v>
          </cell>
          <cell r="D121">
            <v>0</v>
          </cell>
        </row>
        <row r="122">
          <cell r="B122" t="str">
            <v>NGZ2800C9</v>
          </cell>
          <cell r="C122">
            <v>36495</v>
          </cell>
          <cell r="D122">
            <v>0</v>
          </cell>
        </row>
        <row r="123">
          <cell r="B123" t="str">
            <v>NGG2500C0</v>
          </cell>
          <cell r="C123">
            <v>36557</v>
          </cell>
          <cell r="D123">
            <v>2.3E-2</v>
          </cell>
        </row>
        <row r="124">
          <cell r="B124" t="str">
            <v>NGG2550C0</v>
          </cell>
          <cell r="C124">
            <v>36557</v>
          </cell>
          <cell r="D124">
            <v>0</v>
          </cell>
        </row>
        <row r="125">
          <cell r="B125" t="str">
            <v>NGH2600C0</v>
          </cell>
          <cell r="C125">
            <v>36586</v>
          </cell>
          <cell r="D125">
            <v>0</v>
          </cell>
        </row>
        <row r="126">
          <cell r="B126" t="str">
            <v>NGJ2600C0</v>
          </cell>
          <cell r="C126">
            <v>36617</v>
          </cell>
          <cell r="D126">
            <v>0.3</v>
          </cell>
        </row>
        <row r="127">
          <cell r="B127" t="str">
            <v>NGJ2650C0</v>
          </cell>
          <cell r="C127">
            <v>36617</v>
          </cell>
          <cell r="D127">
            <v>0.25</v>
          </cell>
        </row>
        <row r="128">
          <cell r="B128" t="str">
            <v>NGJ2750C0</v>
          </cell>
          <cell r="C128">
            <v>36617</v>
          </cell>
          <cell r="D128">
            <v>0.15</v>
          </cell>
        </row>
        <row r="129">
          <cell r="B129" t="str">
            <v>NGJ2800C0</v>
          </cell>
          <cell r="C129">
            <v>36617</v>
          </cell>
          <cell r="D129">
            <v>0.1</v>
          </cell>
        </row>
        <row r="130">
          <cell r="B130" t="str">
            <v>NGJ2850C0</v>
          </cell>
          <cell r="C130">
            <v>36617</v>
          </cell>
          <cell r="D130">
            <v>0.05</v>
          </cell>
        </row>
        <row r="131">
          <cell r="B131" t="str">
            <v>NGK2600C0</v>
          </cell>
          <cell r="C131">
            <v>36647</v>
          </cell>
          <cell r="D131">
            <v>0.51</v>
          </cell>
        </row>
        <row r="132">
          <cell r="B132" t="str">
            <v>NGK2650C0</v>
          </cell>
          <cell r="C132">
            <v>36647</v>
          </cell>
          <cell r="D132">
            <v>0.46</v>
          </cell>
        </row>
        <row r="133">
          <cell r="B133" t="str">
            <v>NGK2850C0</v>
          </cell>
          <cell r="C133">
            <v>36647</v>
          </cell>
          <cell r="D133">
            <v>0.26</v>
          </cell>
        </row>
        <row r="134">
          <cell r="B134" t="str">
            <v>NGK3100C0</v>
          </cell>
          <cell r="C134">
            <v>36647</v>
          </cell>
          <cell r="D134">
            <v>0.01</v>
          </cell>
        </row>
        <row r="135">
          <cell r="B135" t="str">
            <v>NGM2850C0</v>
          </cell>
          <cell r="C135">
            <v>36678</v>
          </cell>
          <cell r="D135">
            <v>1.556</v>
          </cell>
        </row>
        <row r="136">
          <cell r="B136" t="str">
            <v>NGM3450C0</v>
          </cell>
          <cell r="C136">
            <v>36678</v>
          </cell>
          <cell r="D136">
            <v>0.95599999999999996</v>
          </cell>
        </row>
        <row r="137">
          <cell r="B137" t="str">
            <v>NGN2800C0</v>
          </cell>
          <cell r="C137">
            <v>36708</v>
          </cell>
          <cell r="D137">
            <v>1.569</v>
          </cell>
        </row>
        <row r="138">
          <cell r="B138" t="str">
            <v>NGN2850C0</v>
          </cell>
          <cell r="C138">
            <v>36708</v>
          </cell>
          <cell r="D138">
            <v>1.5189999999999999</v>
          </cell>
        </row>
        <row r="139">
          <cell r="B139" t="str">
            <v>NGN2950C0</v>
          </cell>
          <cell r="C139">
            <v>36708</v>
          </cell>
          <cell r="D139">
            <v>1.419</v>
          </cell>
        </row>
        <row r="140">
          <cell r="B140" t="str">
            <v>NGN4000C0</v>
          </cell>
          <cell r="C140">
            <v>36708</v>
          </cell>
          <cell r="D140">
            <v>0.36899999999999999</v>
          </cell>
        </row>
        <row r="141">
          <cell r="B141" t="str">
            <v>NGQ2850C0</v>
          </cell>
          <cell r="C141">
            <v>36739</v>
          </cell>
          <cell r="D141">
            <v>0.97</v>
          </cell>
        </row>
        <row r="142">
          <cell r="B142" t="str">
            <v>NGQ3000C0</v>
          </cell>
          <cell r="C142">
            <v>36739</v>
          </cell>
          <cell r="D142">
            <v>0.82</v>
          </cell>
        </row>
        <row r="143">
          <cell r="B143" t="str">
            <v>NGQ3200C0</v>
          </cell>
          <cell r="C143">
            <v>36739</v>
          </cell>
          <cell r="D143">
            <v>0.62</v>
          </cell>
        </row>
        <row r="144">
          <cell r="B144" t="str">
            <v>NGU3000C0</v>
          </cell>
          <cell r="C144">
            <v>36770</v>
          </cell>
          <cell r="D144">
            <v>1.6180000000000001</v>
          </cell>
        </row>
        <row r="145">
          <cell r="B145" t="str">
            <v>NGU3200C0</v>
          </cell>
          <cell r="C145">
            <v>36770</v>
          </cell>
          <cell r="D145">
            <v>1.4179999999999999</v>
          </cell>
        </row>
        <row r="146">
          <cell r="B146" t="str">
            <v>NGU4000C0</v>
          </cell>
          <cell r="C146">
            <v>36770</v>
          </cell>
          <cell r="D146">
            <v>0.61799999999999999</v>
          </cell>
        </row>
        <row r="147">
          <cell r="B147" t="str">
            <v>NGU4100C0</v>
          </cell>
          <cell r="C147">
            <v>36770</v>
          </cell>
          <cell r="D147">
            <v>0.51800000000000002</v>
          </cell>
        </row>
        <row r="148">
          <cell r="B148" t="str">
            <v>NGU4450C0</v>
          </cell>
          <cell r="C148">
            <v>36770</v>
          </cell>
          <cell r="D148">
            <v>0.16800000000000001</v>
          </cell>
        </row>
        <row r="149">
          <cell r="B149" t="str">
            <v>NGV3250C0</v>
          </cell>
          <cell r="C149">
            <v>36800</v>
          </cell>
          <cell r="D149">
            <v>2.0619999999999998</v>
          </cell>
        </row>
        <row r="150">
          <cell r="B150" t="str">
            <v>NGV4000C0</v>
          </cell>
          <cell r="C150">
            <v>36800</v>
          </cell>
          <cell r="D150">
            <v>1.3120000000000001</v>
          </cell>
        </row>
        <row r="151">
          <cell r="B151" t="str">
            <v>NGV4100C0</v>
          </cell>
          <cell r="C151">
            <v>36800</v>
          </cell>
          <cell r="D151">
            <v>1.212</v>
          </cell>
        </row>
        <row r="152">
          <cell r="B152" t="str">
            <v>NGV4150C0</v>
          </cell>
          <cell r="C152">
            <v>36800</v>
          </cell>
          <cell r="D152">
            <v>1.1619999999999999</v>
          </cell>
        </row>
        <row r="153">
          <cell r="B153" t="str">
            <v>NGV4450C0</v>
          </cell>
          <cell r="C153">
            <v>36800</v>
          </cell>
          <cell r="D153">
            <v>0.86199999999999999</v>
          </cell>
        </row>
        <row r="154">
          <cell r="B154" t="str">
            <v>NGX3950C0</v>
          </cell>
          <cell r="C154">
            <v>36831</v>
          </cell>
          <cell r="D154">
            <v>0.59099999999999997</v>
          </cell>
        </row>
        <row r="155">
          <cell r="B155" t="str">
            <v>NGX4000C0</v>
          </cell>
          <cell r="C155">
            <v>36831</v>
          </cell>
          <cell r="D155">
            <v>0.54100000000000004</v>
          </cell>
        </row>
        <row r="156">
          <cell r="B156" t="str">
            <v>NGX4050C0</v>
          </cell>
          <cell r="C156">
            <v>36831</v>
          </cell>
          <cell r="D156">
            <v>0.49099999999999999</v>
          </cell>
        </row>
        <row r="157">
          <cell r="B157" t="str">
            <v>NGX4200C0</v>
          </cell>
          <cell r="C157">
            <v>36831</v>
          </cell>
          <cell r="D157">
            <v>0.34100000000000003</v>
          </cell>
        </row>
        <row r="158">
          <cell r="B158" t="str">
            <v>NGX4250C0</v>
          </cell>
          <cell r="C158">
            <v>36831</v>
          </cell>
          <cell r="D158">
            <v>0.29099999999999998</v>
          </cell>
        </row>
        <row r="159">
          <cell r="B159" t="str">
            <v>NGX4300C0</v>
          </cell>
          <cell r="C159">
            <v>36831</v>
          </cell>
          <cell r="D159">
            <v>0.24099999999999999</v>
          </cell>
        </row>
        <row r="160">
          <cell r="B160" t="str">
            <v>NGX4400C0</v>
          </cell>
          <cell r="C160">
            <v>36831</v>
          </cell>
          <cell r="D160">
            <v>0.14099999999999999</v>
          </cell>
        </row>
        <row r="161">
          <cell r="B161" t="str">
            <v>NGX4550C0</v>
          </cell>
          <cell r="C161">
            <v>36831</v>
          </cell>
          <cell r="D161">
            <v>0</v>
          </cell>
        </row>
        <row r="162">
          <cell r="B162" t="str">
            <v>NGX5200C0</v>
          </cell>
          <cell r="C162">
            <v>36831</v>
          </cell>
          <cell r="D162">
            <v>0</v>
          </cell>
        </row>
        <row r="163">
          <cell r="B163" t="str">
            <v>NGZ4100C0</v>
          </cell>
          <cell r="C163">
            <v>36861</v>
          </cell>
          <cell r="D163">
            <v>2.2680000000000007</v>
          </cell>
        </row>
        <row r="164">
          <cell r="B164" t="str">
            <v>NGZ4200C0</v>
          </cell>
          <cell r="C164">
            <v>36861</v>
          </cell>
          <cell r="D164">
            <v>2.1680000000000001</v>
          </cell>
        </row>
        <row r="165">
          <cell r="B165" t="str">
            <v>NGZ4250C0</v>
          </cell>
          <cell r="C165">
            <v>36861</v>
          </cell>
          <cell r="D165">
            <v>2.1180000000000003</v>
          </cell>
        </row>
        <row r="166">
          <cell r="B166" t="str">
            <v>NGZ4300C0</v>
          </cell>
          <cell r="C166">
            <v>36861</v>
          </cell>
          <cell r="D166">
            <v>2.0680000000000005</v>
          </cell>
        </row>
        <row r="167">
          <cell r="B167" t="str">
            <v>NGZ4350C0</v>
          </cell>
          <cell r="C167">
            <v>36861</v>
          </cell>
          <cell r="D167">
            <v>2.0180000000000007</v>
          </cell>
        </row>
        <row r="168">
          <cell r="B168" t="str">
            <v>NGZ4500C0</v>
          </cell>
          <cell r="C168">
            <v>36861</v>
          </cell>
          <cell r="D168">
            <v>1.8680000000000003</v>
          </cell>
        </row>
        <row r="169">
          <cell r="B169" t="str">
            <v>NGZ4600C0</v>
          </cell>
          <cell r="C169">
            <v>36861</v>
          </cell>
          <cell r="D169">
            <v>1.7680000000000007</v>
          </cell>
        </row>
        <row r="170">
          <cell r="B170" t="str">
            <v>NGZ4650C0</v>
          </cell>
          <cell r="C170">
            <v>36861</v>
          </cell>
          <cell r="D170">
            <v>1.718</v>
          </cell>
        </row>
        <row r="171">
          <cell r="B171" t="str">
            <v>NGZ4800C0</v>
          </cell>
          <cell r="C171">
            <v>36861</v>
          </cell>
          <cell r="D171">
            <v>1.5680000000000005</v>
          </cell>
        </row>
        <row r="172">
          <cell r="B172" t="str">
            <v>NGZ4900C0</v>
          </cell>
          <cell r="C172">
            <v>36861</v>
          </cell>
          <cell r="D172">
            <v>1.468</v>
          </cell>
        </row>
        <row r="173">
          <cell r="B173" t="str">
            <v>NGZ5500C0</v>
          </cell>
          <cell r="C173">
            <v>36861</v>
          </cell>
          <cell r="D173">
            <v>0.86800000000000033</v>
          </cell>
        </row>
        <row r="174">
          <cell r="B174" t="str">
            <v>NGZ6000C0</v>
          </cell>
          <cell r="C174">
            <v>36861</v>
          </cell>
          <cell r="D174">
            <v>0.36800000000000033</v>
          </cell>
        </row>
        <row r="175">
          <cell r="B175" t="str">
            <v>NGZ6100C0</v>
          </cell>
          <cell r="C175">
            <v>36861</v>
          </cell>
          <cell r="D175">
            <v>0.26800000000000068</v>
          </cell>
        </row>
        <row r="176">
          <cell r="B176" t="str">
            <v>NGZ6200C0</v>
          </cell>
          <cell r="C176">
            <v>36861</v>
          </cell>
          <cell r="D176">
            <v>0.16800000000000015</v>
          </cell>
        </row>
        <row r="177">
          <cell r="B177" t="str">
            <v>NGF4100C1</v>
          </cell>
          <cell r="C177">
            <v>36892</v>
          </cell>
          <cell r="D177">
            <v>5.7050000000000001</v>
          </cell>
        </row>
        <row r="178">
          <cell r="B178" t="str">
            <v>NGF4200C1</v>
          </cell>
          <cell r="C178">
            <v>36892</v>
          </cell>
          <cell r="D178">
            <v>5.6050000000000004</v>
          </cell>
        </row>
        <row r="179">
          <cell r="B179" t="str">
            <v>NGF4350C1</v>
          </cell>
          <cell r="C179">
            <v>36892</v>
          </cell>
          <cell r="D179">
            <v>5.4550000000000001</v>
          </cell>
        </row>
        <row r="180">
          <cell r="B180" t="str">
            <v>NGF4600C1</v>
          </cell>
          <cell r="C180">
            <v>36892</v>
          </cell>
          <cell r="D180">
            <v>5.2050000000000001</v>
          </cell>
        </row>
        <row r="181">
          <cell r="B181" t="str">
            <v>NGF4750C1</v>
          </cell>
          <cell r="C181">
            <v>36892</v>
          </cell>
          <cell r="D181">
            <v>5.0549999999999997</v>
          </cell>
        </row>
        <row r="182">
          <cell r="B182" t="str">
            <v>NGF4900C1</v>
          </cell>
          <cell r="C182">
            <v>36892</v>
          </cell>
          <cell r="D182">
            <v>4.9050000000000002</v>
          </cell>
        </row>
        <row r="183">
          <cell r="B183" t="str">
            <v>NGF5100C1</v>
          </cell>
          <cell r="C183">
            <v>36892</v>
          </cell>
          <cell r="D183">
            <v>4.7050000000000001</v>
          </cell>
        </row>
        <row r="184">
          <cell r="B184" t="str">
            <v>NGF5300C1</v>
          </cell>
          <cell r="C184">
            <v>36892</v>
          </cell>
          <cell r="D184">
            <v>4.5049999999999999</v>
          </cell>
        </row>
        <row r="185">
          <cell r="B185" t="str">
            <v>NGF5400C1</v>
          </cell>
          <cell r="C185">
            <v>36892</v>
          </cell>
          <cell r="D185">
            <v>4.4050000000000002</v>
          </cell>
        </row>
        <row r="186">
          <cell r="B186" t="str">
            <v>NGF5450C1</v>
          </cell>
          <cell r="C186">
            <v>36892</v>
          </cell>
          <cell r="D186">
            <v>4.3550000000000004</v>
          </cell>
        </row>
        <row r="187">
          <cell r="B187" t="str">
            <v>NGG4050C1</v>
          </cell>
          <cell r="C187">
            <v>36923</v>
          </cell>
          <cell r="D187">
            <v>2.2429999999999999</v>
          </cell>
        </row>
        <row r="188">
          <cell r="B188" t="str">
            <v>NGG4400C1</v>
          </cell>
          <cell r="C188">
            <v>36923</v>
          </cell>
          <cell r="D188">
            <v>1.893</v>
          </cell>
        </row>
        <row r="189">
          <cell r="B189" t="str">
            <v>NGG4500C1</v>
          </cell>
          <cell r="C189">
            <v>36923</v>
          </cell>
          <cell r="D189">
            <v>1.7929999999999999</v>
          </cell>
        </row>
        <row r="190">
          <cell r="B190" t="str">
            <v>NGG4600C1</v>
          </cell>
          <cell r="C190">
            <v>36923</v>
          </cell>
          <cell r="D190">
            <v>1.6930000000000001</v>
          </cell>
        </row>
        <row r="191">
          <cell r="B191" t="str">
            <v>NGG4800C1</v>
          </cell>
          <cell r="C191">
            <v>36923</v>
          </cell>
          <cell r="D191">
            <v>1.4930000000000001</v>
          </cell>
        </row>
        <row r="192">
          <cell r="B192" t="str">
            <v>NGG4900C1</v>
          </cell>
          <cell r="C192">
            <v>36923</v>
          </cell>
          <cell r="D192">
            <v>1.393</v>
          </cell>
        </row>
        <row r="193">
          <cell r="B193" t="str">
            <v>NGG5000C1</v>
          </cell>
          <cell r="C193">
            <v>36923</v>
          </cell>
          <cell r="D193">
            <v>1.2929999999999999</v>
          </cell>
        </row>
        <row r="194">
          <cell r="B194" t="str">
            <v>NGG5150C1</v>
          </cell>
          <cell r="C194">
            <v>36923</v>
          </cell>
          <cell r="D194">
            <v>1.143</v>
          </cell>
        </row>
        <row r="195">
          <cell r="B195" t="str">
            <v>NGG5200C1</v>
          </cell>
          <cell r="C195">
            <v>36923</v>
          </cell>
          <cell r="D195">
            <v>1.093</v>
          </cell>
        </row>
        <row r="196">
          <cell r="B196" t="str">
            <v>NGG5300C1</v>
          </cell>
          <cell r="C196">
            <v>36923</v>
          </cell>
          <cell r="D196">
            <v>0.99299999999999999</v>
          </cell>
        </row>
        <row r="197">
          <cell r="B197" t="str">
            <v>NGG8000C1</v>
          </cell>
          <cell r="C197">
            <v>36923</v>
          </cell>
          <cell r="D197">
            <v>0</v>
          </cell>
        </row>
        <row r="198">
          <cell r="B198" t="str">
            <v>NGH4300C1</v>
          </cell>
          <cell r="C198">
            <v>36951</v>
          </cell>
          <cell r="D198">
            <v>0.83099999999999996</v>
          </cell>
        </row>
        <row r="199">
          <cell r="B199" t="str">
            <v>NGH4500C1</v>
          </cell>
          <cell r="C199">
            <v>36951</v>
          </cell>
          <cell r="D199">
            <v>0.63100000000000001</v>
          </cell>
        </row>
        <row r="200">
          <cell r="B200" t="str">
            <v>NGH4650C1</v>
          </cell>
          <cell r="C200">
            <v>36951</v>
          </cell>
          <cell r="D200">
            <v>0.48099999999999998</v>
          </cell>
        </row>
        <row r="201">
          <cell r="B201" t="str">
            <v>NGH4700C1</v>
          </cell>
          <cell r="C201">
            <v>36951</v>
          </cell>
          <cell r="D201">
            <v>0.43099999999999999</v>
          </cell>
        </row>
        <row r="202">
          <cell r="B202" t="str">
            <v>NGH4800C1</v>
          </cell>
          <cell r="C202">
            <v>36951</v>
          </cell>
          <cell r="D202">
            <v>0.33100000000000002</v>
          </cell>
        </row>
        <row r="203">
          <cell r="B203" t="str">
            <v>NGH4850C1</v>
          </cell>
          <cell r="C203">
            <v>36951</v>
          </cell>
          <cell r="D203">
            <v>0.28100000000000003</v>
          </cell>
        </row>
        <row r="204">
          <cell r="B204" t="str">
            <v>NGH4900C1</v>
          </cell>
          <cell r="C204">
            <v>36951</v>
          </cell>
          <cell r="D204">
            <v>0.23100000000000001</v>
          </cell>
        </row>
        <row r="205">
          <cell r="B205" t="str">
            <v>NGH4950C1</v>
          </cell>
          <cell r="C205">
            <v>36951</v>
          </cell>
          <cell r="D205">
            <v>0.18099999999999999</v>
          </cell>
        </row>
        <row r="206">
          <cell r="B206" t="str">
            <v>NGH5050C1</v>
          </cell>
          <cell r="C206">
            <v>36951</v>
          </cell>
          <cell r="D206">
            <v>8.1000000000000003E-2</v>
          </cell>
        </row>
        <row r="207">
          <cell r="B207" t="str">
            <v>NGH5200C1</v>
          </cell>
          <cell r="C207">
            <v>36951</v>
          </cell>
          <cell r="D207">
            <v>0</v>
          </cell>
        </row>
        <row r="208">
          <cell r="B208" t="str">
            <v>NGH5600C1</v>
          </cell>
          <cell r="C208">
            <v>36951</v>
          </cell>
          <cell r="D208">
            <v>0</v>
          </cell>
        </row>
        <row r="209">
          <cell r="B209" t="str">
            <v>NGH7100C1</v>
          </cell>
          <cell r="C209">
            <v>36951</v>
          </cell>
          <cell r="D209">
            <v>0</v>
          </cell>
        </row>
        <row r="210">
          <cell r="B210" t="str">
            <v>NGH7500C1</v>
          </cell>
          <cell r="C210">
            <v>36951</v>
          </cell>
          <cell r="D210">
            <v>0</v>
          </cell>
        </row>
        <row r="211">
          <cell r="B211" t="str">
            <v>NGJ4150C1</v>
          </cell>
          <cell r="C211">
            <v>36982</v>
          </cell>
          <cell r="D211">
            <v>1.234</v>
          </cell>
        </row>
        <row r="212">
          <cell r="B212" t="str">
            <v>NGJ4500C1</v>
          </cell>
          <cell r="C212">
            <v>36982</v>
          </cell>
          <cell r="D212">
            <v>0.88400000000000001</v>
          </cell>
        </row>
        <row r="213">
          <cell r="B213" t="str">
            <v>NGJ4550C1</v>
          </cell>
          <cell r="C213">
            <v>36982</v>
          </cell>
          <cell r="D213">
            <v>0.83399999999999996</v>
          </cell>
        </row>
        <row r="214">
          <cell r="B214" t="str">
            <v>NGJ4600C1</v>
          </cell>
          <cell r="C214">
            <v>36982</v>
          </cell>
          <cell r="D214">
            <v>0.78400000000000003</v>
          </cell>
        </row>
        <row r="215">
          <cell r="B215" t="str">
            <v>NGJ4750C1</v>
          </cell>
          <cell r="C215">
            <v>36982</v>
          </cell>
          <cell r="D215">
            <v>0.63400000000000001</v>
          </cell>
        </row>
        <row r="216">
          <cell r="B216" t="str">
            <v>NGJ5000C1</v>
          </cell>
          <cell r="C216">
            <v>36982</v>
          </cell>
          <cell r="D216">
            <v>0.38400000000000001</v>
          </cell>
        </row>
        <row r="217">
          <cell r="B217" t="str">
            <v>NGJ5750C1</v>
          </cell>
          <cell r="C217">
            <v>36982</v>
          </cell>
          <cell r="D217">
            <v>0</v>
          </cell>
        </row>
        <row r="218">
          <cell r="B218" t="str">
            <v>NGJ6100C1</v>
          </cell>
          <cell r="C218">
            <v>36982</v>
          </cell>
          <cell r="D218">
            <v>0</v>
          </cell>
        </row>
        <row r="219">
          <cell r="B219" t="str">
            <v>NGJ6600C1</v>
          </cell>
          <cell r="C219">
            <v>36982</v>
          </cell>
          <cell r="D219">
            <v>0</v>
          </cell>
        </row>
        <row r="220">
          <cell r="B220" t="str">
            <v>NGK4050C1</v>
          </cell>
          <cell r="C220">
            <v>37012</v>
          </cell>
          <cell r="D220">
            <v>0.84100000000000019</v>
          </cell>
        </row>
        <row r="221">
          <cell r="B221" t="str">
            <v>NGK4500C1</v>
          </cell>
          <cell r="C221">
            <v>37012</v>
          </cell>
          <cell r="D221">
            <v>0.39100000000000001</v>
          </cell>
        </row>
        <row r="222">
          <cell r="B222" t="str">
            <v>NGK4750C1</v>
          </cell>
          <cell r="C222">
            <v>37012</v>
          </cell>
          <cell r="D222">
            <v>0.14100000000000001</v>
          </cell>
        </row>
        <row r="223">
          <cell r="B223" t="str">
            <v>NGK5000C1</v>
          </cell>
          <cell r="C223">
            <v>37012</v>
          </cell>
          <cell r="D223">
            <v>0</v>
          </cell>
        </row>
        <row r="224">
          <cell r="B224" t="str">
            <v>NGK5250C1</v>
          </cell>
          <cell r="C224">
            <v>37012</v>
          </cell>
          <cell r="D224">
            <v>0</v>
          </cell>
        </row>
        <row r="225">
          <cell r="B225" t="str">
            <v>NGK5300C1</v>
          </cell>
          <cell r="C225">
            <v>37012</v>
          </cell>
          <cell r="D225">
            <v>0</v>
          </cell>
        </row>
        <row r="226">
          <cell r="B226" t="str">
            <v>NGK5500C1</v>
          </cell>
          <cell r="C226">
            <v>37012</v>
          </cell>
          <cell r="D226">
            <v>0</v>
          </cell>
        </row>
        <row r="227">
          <cell r="B227" t="str">
            <v>NGM5300C1</v>
          </cell>
          <cell r="C227">
            <v>37043</v>
          </cell>
          <cell r="D227">
            <v>0</v>
          </cell>
        </row>
        <row r="228">
          <cell r="B228" t="str">
            <v>NGM5450C1</v>
          </cell>
          <cell r="C228">
            <v>37043</v>
          </cell>
          <cell r="D228">
            <v>0</v>
          </cell>
        </row>
        <row r="229">
          <cell r="B229" t="str">
            <v>NGN5400C1</v>
          </cell>
          <cell r="C229">
            <v>37073</v>
          </cell>
          <cell r="D229">
            <v>0</v>
          </cell>
        </row>
        <row r="230">
          <cell r="B230" t="str">
            <v>NGN5450C1</v>
          </cell>
          <cell r="C230">
            <v>37073</v>
          </cell>
          <cell r="D230">
            <v>0</v>
          </cell>
        </row>
        <row r="231">
          <cell r="B231" t="str">
            <v>NGQ5200C1</v>
          </cell>
          <cell r="C231">
            <v>37104</v>
          </cell>
          <cell r="D231">
            <v>0</v>
          </cell>
        </row>
        <row r="232">
          <cell r="B232" t="str">
            <v>NGQ5500C1</v>
          </cell>
          <cell r="C232">
            <v>37104</v>
          </cell>
          <cell r="D232">
            <v>0</v>
          </cell>
        </row>
        <row r="233">
          <cell r="B233" t="str">
            <v>NGQ5650C1</v>
          </cell>
          <cell r="C233">
            <v>37104</v>
          </cell>
          <cell r="D233">
            <v>0</v>
          </cell>
        </row>
        <row r="234">
          <cell r="B234" t="str">
            <v>NGU5100C1</v>
          </cell>
          <cell r="C234">
            <v>37135</v>
          </cell>
          <cell r="D234">
            <v>0</v>
          </cell>
        </row>
        <row r="235">
          <cell r="B235" t="str">
            <v>NGU5500C1</v>
          </cell>
          <cell r="C235">
            <v>37135</v>
          </cell>
          <cell r="D235">
            <v>0</v>
          </cell>
        </row>
        <row r="236">
          <cell r="B236" t="str">
            <v>NGU5550C1</v>
          </cell>
          <cell r="C236">
            <v>37135</v>
          </cell>
          <cell r="D236">
            <v>0</v>
          </cell>
        </row>
        <row r="237">
          <cell r="B237" t="str">
            <v>NGV4300C1</v>
          </cell>
          <cell r="C237">
            <v>37165</v>
          </cell>
          <cell r="D237">
            <v>0</v>
          </cell>
        </row>
        <row r="238">
          <cell r="B238" t="str">
            <v>NGV4600C1</v>
          </cell>
          <cell r="C238">
            <v>37165</v>
          </cell>
          <cell r="D238">
            <v>0</v>
          </cell>
        </row>
        <row r="239">
          <cell r="B239" t="str">
            <v>NGV4950C1</v>
          </cell>
          <cell r="C239">
            <v>37165</v>
          </cell>
          <cell r="D239">
            <v>0</v>
          </cell>
        </row>
        <row r="240">
          <cell r="B240" t="str">
            <v>NGV5100C1</v>
          </cell>
          <cell r="C240">
            <v>37165</v>
          </cell>
          <cell r="D240">
            <v>0</v>
          </cell>
        </row>
        <row r="241">
          <cell r="B241" t="str">
            <v>NGV5400C1</v>
          </cell>
          <cell r="C241">
            <v>37165</v>
          </cell>
          <cell r="D241">
            <v>0</v>
          </cell>
        </row>
        <row r="242">
          <cell r="B242" t="str">
            <v>NGV5500C1</v>
          </cell>
          <cell r="C242">
            <v>37165</v>
          </cell>
          <cell r="D242">
            <v>0</v>
          </cell>
        </row>
        <row r="243">
          <cell r="B243" t="str">
            <v>NGV5550C1</v>
          </cell>
          <cell r="C243">
            <v>37165</v>
          </cell>
          <cell r="D243">
            <v>0</v>
          </cell>
        </row>
        <row r="244">
          <cell r="B244" t="str">
            <v>NGX3750C1</v>
          </cell>
          <cell r="C244">
            <v>37196</v>
          </cell>
          <cell r="D244">
            <v>0</v>
          </cell>
        </row>
        <row r="245">
          <cell r="B245" t="str">
            <v>NGX3850C1</v>
          </cell>
          <cell r="C245">
            <v>37196</v>
          </cell>
          <cell r="D245">
            <v>0</v>
          </cell>
        </row>
        <row r="246">
          <cell r="B246" t="str">
            <v>NGX4100C1</v>
          </cell>
          <cell r="C246">
            <v>37196</v>
          </cell>
          <cell r="D246">
            <v>0</v>
          </cell>
        </row>
        <row r="247">
          <cell r="B247" t="str">
            <v>NGX4150C1</v>
          </cell>
          <cell r="C247">
            <v>37196</v>
          </cell>
          <cell r="D247">
            <v>0</v>
          </cell>
        </row>
        <row r="248">
          <cell r="B248" t="str">
            <v>NGX4500C1</v>
          </cell>
          <cell r="C248">
            <v>37196</v>
          </cell>
          <cell r="D248">
            <v>0</v>
          </cell>
        </row>
        <row r="249">
          <cell r="B249" t="str">
            <v>NGX4600C1</v>
          </cell>
          <cell r="C249">
            <v>37196</v>
          </cell>
          <cell r="D249">
            <v>0</v>
          </cell>
        </row>
        <row r="250">
          <cell r="B250" t="str">
            <v>NGX4700C1</v>
          </cell>
          <cell r="C250">
            <v>37196</v>
          </cell>
          <cell r="D250">
            <v>0</v>
          </cell>
        </row>
        <row r="251">
          <cell r="B251" t="str">
            <v>NGX4950C1</v>
          </cell>
          <cell r="C251">
            <v>37196</v>
          </cell>
          <cell r="D251">
            <v>0</v>
          </cell>
        </row>
        <row r="252">
          <cell r="B252" t="str">
            <v>NGX5250C1</v>
          </cell>
          <cell r="C252">
            <v>37196</v>
          </cell>
          <cell r="D252">
            <v>0</v>
          </cell>
        </row>
        <row r="253">
          <cell r="B253" t="str">
            <v>NGX5350C1</v>
          </cell>
          <cell r="C253">
            <v>37196</v>
          </cell>
          <cell r="D253">
            <v>0</v>
          </cell>
        </row>
        <row r="254">
          <cell r="B254" t="str">
            <v>NGX5500C1</v>
          </cell>
          <cell r="C254">
            <v>37196</v>
          </cell>
          <cell r="D254">
            <v>0</v>
          </cell>
        </row>
        <row r="255">
          <cell r="B255" t="str">
            <v>NGX5550C1</v>
          </cell>
          <cell r="C255">
            <v>37196</v>
          </cell>
          <cell r="D255">
            <v>0</v>
          </cell>
        </row>
        <row r="256">
          <cell r="B256" t="str">
            <v>NGX5650C1</v>
          </cell>
          <cell r="C256">
            <v>37196</v>
          </cell>
          <cell r="D256">
            <v>0</v>
          </cell>
        </row>
        <row r="257">
          <cell r="B257" t="str">
            <v>NGZ3600C1</v>
          </cell>
          <cell r="C257">
            <v>37226</v>
          </cell>
          <cell r="D257">
            <v>0</v>
          </cell>
        </row>
        <row r="258">
          <cell r="B258" t="str">
            <v>NGZ3750C1</v>
          </cell>
          <cell r="C258">
            <v>37226</v>
          </cell>
          <cell r="D258">
            <v>0</v>
          </cell>
        </row>
        <row r="259">
          <cell r="B259" t="str">
            <v>NGZ3800C1</v>
          </cell>
          <cell r="C259">
            <v>37226</v>
          </cell>
          <cell r="D259">
            <v>0</v>
          </cell>
        </row>
        <row r="260">
          <cell r="B260" t="str">
            <v>NGZ3850C1</v>
          </cell>
          <cell r="C260">
            <v>37226</v>
          </cell>
          <cell r="D260">
            <v>0</v>
          </cell>
        </row>
        <row r="261">
          <cell r="B261" t="str">
            <v>NGZ3900C1</v>
          </cell>
          <cell r="C261">
            <v>37226</v>
          </cell>
          <cell r="D261">
            <v>0</v>
          </cell>
        </row>
        <row r="262">
          <cell r="B262" t="str">
            <v>NGZ3950C1</v>
          </cell>
          <cell r="C262">
            <v>37226</v>
          </cell>
          <cell r="D262">
            <v>0</v>
          </cell>
        </row>
        <row r="263">
          <cell r="B263" t="str">
            <v>NGZ4000C1</v>
          </cell>
          <cell r="C263">
            <v>37226</v>
          </cell>
          <cell r="D263">
            <v>0</v>
          </cell>
        </row>
        <row r="264">
          <cell r="B264" t="str">
            <v>NGZ4100C1</v>
          </cell>
          <cell r="C264">
            <v>37226</v>
          </cell>
          <cell r="D264">
            <v>0</v>
          </cell>
        </row>
        <row r="265">
          <cell r="B265" t="str">
            <v>NGZ4300C1</v>
          </cell>
          <cell r="C265">
            <v>37226</v>
          </cell>
          <cell r="D265">
            <v>0</v>
          </cell>
        </row>
        <row r="266">
          <cell r="B266" t="str">
            <v>NGZ4350C1</v>
          </cell>
          <cell r="C266">
            <v>37226</v>
          </cell>
          <cell r="D266">
            <v>0</v>
          </cell>
        </row>
        <row r="267">
          <cell r="B267" t="str">
            <v>NGZ4400C1</v>
          </cell>
          <cell r="C267">
            <v>37226</v>
          </cell>
          <cell r="D267">
            <v>0</v>
          </cell>
        </row>
        <row r="268">
          <cell r="B268" t="str">
            <v>NGZ4600C1</v>
          </cell>
          <cell r="C268">
            <v>37226</v>
          </cell>
          <cell r="D268">
            <v>0</v>
          </cell>
        </row>
        <row r="269">
          <cell r="B269" t="str">
            <v>NGZ4700C1</v>
          </cell>
          <cell r="C269">
            <v>37226</v>
          </cell>
          <cell r="D269">
            <v>0</v>
          </cell>
        </row>
        <row r="270">
          <cell r="B270" t="str">
            <v>NGZ4950C1</v>
          </cell>
          <cell r="C270">
            <v>37226</v>
          </cell>
          <cell r="D270">
            <v>0</v>
          </cell>
        </row>
        <row r="271">
          <cell r="B271" t="str">
            <v>NGF3650C2</v>
          </cell>
          <cell r="C271">
            <v>37257</v>
          </cell>
          <cell r="D271">
            <v>0</v>
          </cell>
        </row>
        <row r="272">
          <cell r="B272" t="str">
            <v>NGF3700C2</v>
          </cell>
          <cell r="C272">
            <v>37257</v>
          </cell>
          <cell r="D272">
            <v>0</v>
          </cell>
        </row>
        <row r="273">
          <cell r="B273" t="str">
            <v>NGF3850C2</v>
          </cell>
          <cell r="C273">
            <v>37257</v>
          </cell>
          <cell r="D273">
            <v>0</v>
          </cell>
        </row>
        <row r="274">
          <cell r="B274" t="str">
            <v>NGF3900C2</v>
          </cell>
          <cell r="C274">
            <v>37257</v>
          </cell>
          <cell r="D274">
            <v>0</v>
          </cell>
        </row>
        <row r="275">
          <cell r="B275" t="str">
            <v>NGF3950C2</v>
          </cell>
          <cell r="C275">
            <v>37257</v>
          </cell>
          <cell r="D275">
            <v>0</v>
          </cell>
        </row>
        <row r="276">
          <cell r="B276" t="str">
            <v>NGF4000C2</v>
          </cell>
          <cell r="C276">
            <v>37257</v>
          </cell>
          <cell r="D276">
            <v>0</v>
          </cell>
        </row>
        <row r="277">
          <cell r="B277" t="str">
            <v>NGF4100C2</v>
          </cell>
          <cell r="C277">
            <v>37257</v>
          </cell>
          <cell r="D277">
            <v>0</v>
          </cell>
        </row>
        <row r="278">
          <cell r="B278" t="str">
            <v>NGF4150C2</v>
          </cell>
          <cell r="C278">
            <v>37257</v>
          </cell>
          <cell r="D278">
            <v>0</v>
          </cell>
        </row>
        <row r="279">
          <cell r="B279" t="str">
            <v>NGF4200C2</v>
          </cell>
          <cell r="C279">
            <v>37257</v>
          </cell>
          <cell r="D279">
            <v>0</v>
          </cell>
        </row>
        <row r="280">
          <cell r="B280" t="str">
            <v>NGF4400C2</v>
          </cell>
          <cell r="C280">
            <v>37257</v>
          </cell>
          <cell r="D280">
            <v>0</v>
          </cell>
        </row>
        <row r="281">
          <cell r="B281" t="str">
            <v>NGF4700C2</v>
          </cell>
          <cell r="C281">
            <v>37257</v>
          </cell>
          <cell r="D281">
            <v>0</v>
          </cell>
        </row>
        <row r="282">
          <cell r="B282" t="str">
            <v>NGG3600C2</v>
          </cell>
          <cell r="C282">
            <v>37288</v>
          </cell>
          <cell r="D282">
            <v>0</v>
          </cell>
        </row>
        <row r="283">
          <cell r="B283" t="str">
            <v>NGG3650C2</v>
          </cell>
          <cell r="C283">
            <v>37288</v>
          </cell>
          <cell r="D283">
            <v>0</v>
          </cell>
        </row>
        <row r="284">
          <cell r="B284" t="str">
            <v>NGG3750C2</v>
          </cell>
          <cell r="C284">
            <v>37288</v>
          </cell>
          <cell r="D284">
            <v>0</v>
          </cell>
        </row>
        <row r="285">
          <cell r="B285" t="str">
            <v>NGG3850C2</v>
          </cell>
          <cell r="C285">
            <v>37288</v>
          </cell>
          <cell r="D285">
            <v>0</v>
          </cell>
        </row>
        <row r="286">
          <cell r="B286" t="str">
            <v>NGG3950C2</v>
          </cell>
          <cell r="C286">
            <v>37288</v>
          </cell>
          <cell r="D286">
            <v>0</v>
          </cell>
        </row>
        <row r="287">
          <cell r="B287" t="str">
            <v>NGG4100C2</v>
          </cell>
          <cell r="C287">
            <v>37288</v>
          </cell>
          <cell r="D287">
            <v>0</v>
          </cell>
        </row>
        <row r="288">
          <cell r="B288" t="str">
            <v>NGH3500C2</v>
          </cell>
          <cell r="C288">
            <v>37316</v>
          </cell>
          <cell r="D288">
            <v>0</v>
          </cell>
        </row>
        <row r="289">
          <cell r="B289" t="str">
            <v>NGH3600C2</v>
          </cell>
          <cell r="C289">
            <v>37316</v>
          </cell>
          <cell r="D289">
            <v>0</v>
          </cell>
        </row>
        <row r="290">
          <cell r="B290" t="str">
            <v>NGJ3350C2</v>
          </cell>
          <cell r="C290">
            <v>37347</v>
          </cell>
          <cell r="D290">
            <v>0.122</v>
          </cell>
        </row>
        <row r="291">
          <cell r="B291" t="str">
            <v>NGJ3500C2</v>
          </cell>
          <cell r="C291">
            <v>37347</v>
          </cell>
          <cell r="D291">
            <v>0</v>
          </cell>
        </row>
        <row r="292">
          <cell r="B292" t="str">
            <v>NGK3500C2</v>
          </cell>
          <cell r="C292">
            <v>37377</v>
          </cell>
          <cell r="D292">
            <v>0</v>
          </cell>
        </row>
        <row r="293">
          <cell r="B293" t="str">
            <v>NGK3650C2</v>
          </cell>
          <cell r="C293">
            <v>37377</v>
          </cell>
          <cell r="D293">
            <v>0</v>
          </cell>
        </row>
        <row r="294">
          <cell r="B294" t="str">
            <v>NGK4400C2</v>
          </cell>
          <cell r="C294">
            <v>37377</v>
          </cell>
          <cell r="D294">
            <v>0</v>
          </cell>
        </row>
        <row r="295">
          <cell r="B295" t="str">
            <v>NGM3500C2</v>
          </cell>
          <cell r="C295">
            <v>37408</v>
          </cell>
          <cell r="D295">
            <v>0.28299999999999997</v>
          </cell>
        </row>
        <row r="296">
          <cell r="B296" t="str">
            <v>NGN3500C2</v>
          </cell>
          <cell r="C296">
            <v>37438</v>
          </cell>
          <cell r="D296">
            <v>0.378</v>
          </cell>
        </row>
        <row r="297">
          <cell r="B297" t="str">
            <v>NGQ3500C2</v>
          </cell>
          <cell r="C297">
            <v>37469</v>
          </cell>
          <cell r="D297">
            <v>0.46</v>
          </cell>
        </row>
        <row r="298">
          <cell r="B298" t="str">
            <v>NGQ3600C2</v>
          </cell>
          <cell r="C298">
            <v>37469</v>
          </cell>
          <cell r="D298">
            <v>0.41499999999999998</v>
          </cell>
        </row>
        <row r="299">
          <cell r="B299" t="str">
            <v>NGU3500C2</v>
          </cell>
          <cell r="C299">
            <v>37500</v>
          </cell>
          <cell r="D299">
            <v>0.51</v>
          </cell>
        </row>
        <row r="300">
          <cell r="B300" t="str">
            <v>NGU3600C2</v>
          </cell>
          <cell r="C300">
            <v>37500</v>
          </cell>
          <cell r="D300">
            <v>0.46700000000000003</v>
          </cell>
        </row>
        <row r="301">
          <cell r="B301" t="str">
            <v>NGV3500C2</v>
          </cell>
          <cell r="C301">
            <v>37530</v>
          </cell>
          <cell r="D301">
            <v>0.55900000000000005</v>
          </cell>
        </row>
        <row r="302">
          <cell r="B302" t="str">
            <v>NGV3600C2</v>
          </cell>
          <cell r="C302">
            <v>37530</v>
          </cell>
          <cell r="D302">
            <v>0.51700000000000002</v>
          </cell>
        </row>
        <row r="303">
          <cell r="B303" t="str">
            <v>NGH3750C3</v>
          </cell>
          <cell r="C303">
            <v>37681</v>
          </cell>
          <cell r="D303">
            <v>0.76900000000000002</v>
          </cell>
        </row>
        <row r="304">
          <cell r="B304" t="str">
            <v>NGF2300P9</v>
          </cell>
          <cell r="C304">
            <v>36161</v>
          </cell>
          <cell r="D304">
            <v>0.53500000000000003</v>
          </cell>
        </row>
        <row r="305">
          <cell r="B305" t="str">
            <v>NGF2450P9</v>
          </cell>
          <cell r="C305">
            <v>36161</v>
          </cell>
          <cell r="D305">
            <v>0.68500000000000005</v>
          </cell>
        </row>
        <row r="306">
          <cell r="B306" t="str">
            <v>NGF2500P9</v>
          </cell>
          <cell r="C306">
            <v>36161</v>
          </cell>
          <cell r="D306">
            <v>0.73499999999999999</v>
          </cell>
        </row>
        <row r="307">
          <cell r="B307" t="str">
            <v>NGG2200P9</v>
          </cell>
          <cell r="C307">
            <v>36192</v>
          </cell>
          <cell r="D307">
            <v>0.39</v>
          </cell>
        </row>
        <row r="308">
          <cell r="B308" t="str">
            <v>NGG2250P9</v>
          </cell>
          <cell r="C308">
            <v>36192</v>
          </cell>
          <cell r="D308">
            <v>0.44</v>
          </cell>
        </row>
        <row r="309">
          <cell r="B309" t="str">
            <v>NGJ1750P9</v>
          </cell>
          <cell r="C309">
            <v>36251</v>
          </cell>
          <cell r="D309">
            <v>0</v>
          </cell>
        </row>
        <row r="310">
          <cell r="B310" t="str">
            <v>NGJ1800P9</v>
          </cell>
          <cell r="C310">
            <v>36251</v>
          </cell>
          <cell r="D310">
            <v>0</v>
          </cell>
        </row>
        <row r="311">
          <cell r="B311" t="str">
            <v>NGJ1850P9</v>
          </cell>
          <cell r="C311">
            <v>36251</v>
          </cell>
          <cell r="D311">
            <v>0</v>
          </cell>
        </row>
        <row r="312">
          <cell r="B312" t="str">
            <v>NGK1800P9</v>
          </cell>
          <cell r="C312">
            <v>36281</v>
          </cell>
          <cell r="D312">
            <v>0</v>
          </cell>
        </row>
        <row r="313">
          <cell r="B313" t="str">
            <v>NGK1950P9</v>
          </cell>
          <cell r="C313">
            <v>36281</v>
          </cell>
          <cell r="D313">
            <v>0</v>
          </cell>
        </row>
        <row r="314">
          <cell r="B314" t="str">
            <v>NGK1980P9</v>
          </cell>
          <cell r="C314">
            <v>36281</v>
          </cell>
          <cell r="D314">
            <v>0</v>
          </cell>
        </row>
        <row r="315">
          <cell r="B315" t="str">
            <v>NGK2020P9</v>
          </cell>
          <cell r="C315">
            <v>36281</v>
          </cell>
          <cell r="D315">
            <v>0</v>
          </cell>
        </row>
        <row r="316">
          <cell r="B316" t="str">
            <v>NGM1800P9</v>
          </cell>
          <cell r="C316">
            <v>36312</v>
          </cell>
          <cell r="D316">
            <v>0</v>
          </cell>
        </row>
        <row r="317">
          <cell r="B317" t="str">
            <v>NGM1950P9</v>
          </cell>
          <cell r="C317">
            <v>36312</v>
          </cell>
          <cell r="D317">
            <v>0</v>
          </cell>
        </row>
        <row r="318">
          <cell r="B318" t="str">
            <v>NGM1980P9</v>
          </cell>
          <cell r="C318">
            <v>36312</v>
          </cell>
          <cell r="D318">
            <v>0</v>
          </cell>
        </row>
        <row r="319">
          <cell r="B319" t="str">
            <v>NGM2000P9</v>
          </cell>
          <cell r="C319">
            <v>36312</v>
          </cell>
          <cell r="D319">
            <v>0</v>
          </cell>
        </row>
        <row r="320">
          <cell r="B320" t="str">
            <v>NGM2020P9</v>
          </cell>
          <cell r="C320">
            <v>36312</v>
          </cell>
          <cell r="D320">
            <v>0</v>
          </cell>
        </row>
        <row r="321">
          <cell r="B321" t="str">
            <v>NGM2050P9</v>
          </cell>
          <cell r="C321">
            <v>36312</v>
          </cell>
          <cell r="D321">
            <v>0</v>
          </cell>
        </row>
        <row r="322">
          <cell r="B322" t="str">
            <v>NGN1800P9</v>
          </cell>
          <cell r="C322">
            <v>36342</v>
          </cell>
          <cell r="D322">
            <v>0</v>
          </cell>
        </row>
        <row r="323">
          <cell r="B323" t="str">
            <v>NGN1950P9</v>
          </cell>
          <cell r="C323">
            <v>36342</v>
          </cell>
          <cell r="D323">
            <v>0</v>
          </cell>
        </row>
        <row r="324">
          <cell r="B324" t="str">
            <v>NGN1980P9</v>
          </cell>
          <cell r="C324">
            <v>36342</v>
          </cell>
          <cell r="D324">
            <v>0</v>
          </cell>
        </row>
        <row r="325">
          <cell r="B325" t="str">
            <v>NGN2000P9</v>
          </cell>
          <cell r="C325">
            <v>36342</v>
          </cell>
          <cell r="D325">
            <v>0</v>
          </cell>
        </row>
        <row r="326">
          <cell r="B326" t="str">
            <v>NGN2020P9</v>
          </cell>
          <cell r="C326">
            <v>36342</v>
          </cell>
          <cell r="D326">
            <v>0</v>
          </cell>
        </row>
        <row r="327">
          <cell r="B327" t="str">
            <v>NGN2050P9</v>
          </cell>
          <cell r="C327">
            <v>36342</v>
          </cell>
          <cell r="D327">
            <v>0</v>
          </cell>
        </row>
        <row r="328">
          <cell r="B328" t="str">
            <v>NGN2100P9</v>
          </cell>
          <cell r="C328">
            <v>36342</v>
          </cell>
          <cell r="D328">
            <v>0</v>
          </cell>
        </row>
        <row r="329">
          <cell r="B329" t="str">
            <v>NGN2200P9</v>
          </cell>
          <cell r="C329">
            <v>36342</v>
          </cell>
          <cell r="D329">
            <v>0</v>
          </cell>
        </row>
        <row r="330">
          <cell r="B330" t="str">
            <v>NGQ1950P9</v>
          </cell>
          <cell r="C330">
            <v>36373</v>
          </cell>
          <cell r="D330">
            <v>0</v>
          </cell>
        </row>
        <row r="331">
          <cell r="B331" t="str">
            <v>NGQ1980P9</v>
          </cell>
          <cell r="C331">
            <v>36373</v>
          </cell>
          <cell r="D331">
            <v>0</v>
          </cell>
        </row>
        <row r="332">
          <cell r="B332" t="str">
            <v>NGQ2000P9</v>
          </cell>
          <cell r="C332">
            <v>36373</v>
          </cell>
          <cell r="D332">
            <v>0</v>
          </cell>
        </row>
        <row r="333">
          <cell r="B333" t="str">
            <v>NGQ2020P9</v>
          </cell>
          <cell r="C333">
            <v>36373</v>
          </cell>
          <cell r="D333">
            <v>0</v>
          </cell>
        </row>
        <row r="334">
          <cell r="B334" t="str">
            <v>NGQ2050P9</v>
          </cell>
          <cell r="C334">
            <v>36373</v>
          </cell>
          <cell r="D334">
            <v>0</v>
          </cell>
        </row>
        <row r="335">
          <cell r="B335" t="str">
            <v>NGQ2100P9</v>
          </cell>
          <cell r="C335">
            <v>36373</v>
          </cell>
          <cell r="D335">
            <v>0</v>
          </cell>
        </row>
        <row r="336">
          <cell r="B336" t="str">
            <v>NGQ2200P9</v>
          </cell>
          <cell r="C336">
            <v>36373</v>
          </cell>
          <cell r="D336">
            <v>0</v>
          </cell>
        </row>
        <row r="337">
          <cell r="B337" t="str">
            <v>NGU1950P9</v>
          </cell>
          <cell r="C337">
            <v>36404</v>
          </cell>
          <cell r="D337">
            <v>0</v>
          </cell>
        </row>
        <row r="338">
          <cell r="B338" t="str">
            <v>NGU1980P9</v>
          </cell>
          <cell r="C338">
            <v>36404</v>
          </cell>
          <cell r="D338">
            <v>0</v>
          </cell>
        </row>
        <row r="339">
          <cell r="B339" t="str">
            <v>NGU2000P9</v>
          </cell>
          <cell r="C339">
            <v>36404</v>
          </cell>
          <cell r="D339">
            <v>0</v>
          </cell>
        </row>
        <row r="340">
          <cell r="B340" t="str">
            <v>NGU2020P9</v>
          </cell>
          <cell r="C340">
            <v>36404</v>
          </cell>
          <cell r="D340">
            <v>0</v>
          </cell>
        </row>
        <row r="341">
          <cell r="B341" t="str">
            <v>NGU2050P9</v>
          </cell>
          <cell r="C341">
            <v>36404</v>
          </cell>
          <cell r="D341">
            <v>0</v>
          </cell>
        </row>
        <row r="342">
          <cell r="B342" t="str">
            <v>NGU2200P9</v>
          </cell>
          <cell r="C342">
            <v>36404</v>
          </cell>
          <cell r="D342">
            <v>0</v>
          </cell>
        </row>
        <row r="343">
          <cell r="B343" t="str">
            <v>NGU2300P9</v>
          </cell>
          <cell r="C343">
            <v>36404</v>
          </cell>
          <cell r="D343">
            <v>0</v>
          </cell>
        </row>
        <row r="344">
          <cell r="B344" t="str">
            <v>NGV1950P9</v>
          </cell>
          <cell r="C344">
            <v>36434</v>
          </cell>
          <cell r="D344">
            <v>0</v>
          </cell>
        </row>
        <row r="345">
          <cell r="B345" t="str">
            <v>NGV1980P9</v>
          </cell>
          <cell r="C345">
            <v>36434</v>
          </cell>
          <cell r="D345">
            <v>0</v>
          </cell>
        </row>
        <row r="346">
          <cell r="B346" t="str">
            <v>NGV2000P9</v>
          </cell>
          <cell r="C346">
            <v>36434</v>
          </cell>
          <cell r="D346">
            <v>0</v>
          </cell>
        </row>
        <row r="347">
          <cell r="B347" t="str">
            <v>NGV2020P9</v>
          </cell>
          <cell r="C347">
            <v>36434</v>
          </cell>
          <cell r="D347">
            <v>0</v>
          </cell>
        </row>
        <row r="348">
          <cell r="B348" t="str">
            <v>NGV2050P9</v>
          </cell>
          <cell r="C348">
            <v>36434</v>
          </cell>
          <cell r="D348">
            <v>0</v>
          </cell>
        </row>
        <row r="349">
          <cell r="B349" t="str">
            <v>NGV2150P9</v>
          </cell>
          <cell r="C349">
            <v>36434</v>
          </cell>
          <cell r="D349">
            <v>0</v>
          </cell>
        </row>
        <row r="350">
          <cell r="B350" t="str">
            <v>NGV2350P9</v>
          </cell>
          <cell r="C350">
            <v>36434</v>
          </cell>
          <cell r="D350">
            <v>0</v>
          </cell>
        </row>
        <row r="351">
          <cell r="B351" t="str">
            <v>NGX2200P9</v>
          </cell>
          <cell r="C351">
            <v>36465</v>
          </cell>
          <cell r="D351">
            <v>0</v>
          </cell>
        </row>
        <row r="352">
          <cell r="B352" t="str">
            <v>NGX2350P9</v>
          </cell>
          <cell r="C352">
            <v>36465</v>
          </cell>
          <cell r="D352">
            <v>0</v>
          </cell>
        </row>
        <row r="353">
          <cell r="B353" t="str">
            <v>NGX2450P9</v>
          </cell>
          <cell r="C353">
            <v>36465</v>
          </cell>
          <cell r="D353">
            <v>0</v>
          </cell>
        </row>
        <row r="354">
          <cell r="B354" t="str">
            <v>NGZ2350P9</v>
          </cell>
          <cell r="C354">
            <v>36495</v>
          </cell>
          <cell r="D354">
            <v>0.22999999999999998</v>
          </cell>
        </row>
        <row r="355">
          <cell r="B355" t="str">
            <v>NGZ2500P9</v>
          </cell>
          <cell r="C355">
            <v>36495</v>
          </cell>
          <cell r="D355">
            <v>0.37999999999999989</v>
          </cell>
        </row>
        <row r="356">
          <cell r="B356" t="str">
            <v>NGZ2550P9</v>
          </cell>
          <cell r="C356">
            <v>36495</v>
          </cell>
          <cell r="D356">
            <v>0.42999999999999972</v>
          </cell>
        </row>
        <row r="357">
          <cell r="B357" t="str">
            <v>NGZ2600P9</v>
          </cell>
          <cell r="C357">
            <v>36495</v>
          </cell>
          <cell r="D357">
            <v>0.48</v>
          </cell>
        </row>
        <row r="358">
          <cell r="B358" t="str">
            <v>NGZ2850P9</v>
          </cell>
          <cell r="C358">
            <v>36495</v>
          </cell>
          <cell r="D358">
            <v>0.73</v>
          </cell>
        </row>
        <row r="359">
          <cell r="B359" t="str">
            <v>NGF2200P0</v>
          </cell>
          <cell r="C359">
            <v>36526</v>
          </cell>
          <cell r="D359">
            <v>0</v>
          </cell>
        </row>
        <row r="360">
          <cell r="B360" t="str">
            <v>NGF2250P0</v>
          </cell>
          <cell r="C360">
            <v>36526</v>
          </cell>
          <cell r="D360">
            <v>0</v>
          </cell>
        </row>
        <row r="361">
          <cell r="B361" t="str">
            <v>NGF2500P0</v>
          </cell>
          <cell r="C361">
            <v>36526</v>
          </cell>
          <cell r="D361">
            <v>0.156</v>
          </cell>
        </row>
        <row r="362">
          <cell r="B362" t="str">
            <v>NGF2600P0</v>
          </cell>
          <cell r="C362">
            <v>36526</v>
          </cell>
          <cell r="D362">
            <v>0.25600000000000001</v>
          </cell>
          <cell r="E362" t="str">
            <v xml:space="preserve"> </v>
          </cell>
        </row>
        <row r="363">
          <cell r="B363" t="str">
            <v>NGF2850P0</v>
          </cell>
          <cell r="C363">
            <v>36526</v>
          </cell>
          <cell r="D363">
            <v>0.50600000000000001</v>
          </cell>
        </row>
        <row r="364">
          <cell r="B364" t="str">
            <v>NGF3100P0</v>
          </cell>
          <cell r="C364">
            <v>36526</v>
          </cell>
          <cell r="D364">
            <v>0.75600000000000001</v>
          </cell>
        </row>
        <row r="365">
          <cell r="B365" t="str">
            <v>NGG2000P0</v>
          </cell>
          <cell r="C365">
            <v>36557</v>
          </cell>
          <cell r="D365">
            <v>0</v>
          </cell>
        </row>
        <row r="366">
          <cell r="B366" t="str">
            <v>NGG2050P0</v>
          </cell>
          <cell r="C366">
            <v>36557</v>
          </cell>
          <cell r="D366">
            <v>0</v>
          </cell>
        </row>
        <row r="367">
          <cell r="B367" t="str">
            <v>NGG2150P0</v>
          </cell>
          <cell r="C367">
            <v>36557</v>
          </cell>
          <cell r="D367">
            <v>0</v>
          </cell>
        </row>
        <row r="368">
          <cell r="B368" t="str">
            <v>NGG2300P0</v>
          </cell>
          <cell r="C368">
            <v>36557</v>
          </cell>
          <cell r="D368">
            <v>0</v>
          </cell>
        </row>
        <row r="369">
          <cell r="B369" t="str">
            <v>NGG2350P0</v>
          </cell>
          <cell r="C369">
            <v>36557</v>
          </cell>
          <cell r="D369">
            <v>0</v>
          </cell>
        </row>
        <row r="370">
          <cell r="B370" t="str">
            <v>NGG3000P0</v>
          </cell>
          <cell r="C370">
            <v>36557</v>
          </cell>
          <cell r="D370">
            <v>0.47699999999999998</v>
          </cell>
        </row>
        <row r="371">
          <cell r="B371" t="str">
            <v>NGH2000P0</v>
          </cell>
          <cell r="C371">
            <v>36586</v>
          </cell>
          <cell r="D371">
            <v>0</v>
          </cell>
        </row>
        <row r="372">
          <cell r="B372" t="str">
            <v>NGH2050P0</v>
          </cell>
          <cell r="C372">
            <v>36586</v>
          </cell>
          <cell r="D372">
            <v>0</v>
          </cell>
        </row>
        <row r="373">
          <cell r="B373" t="str">
            <v>NGH2150P0</v>
          </cell>
          <cell r="C373">
            <v>36586</v>
          </cell>
          <cell r="D373">
            <v>0</v>
          </cell>
        </row>
        <row r="374">
          <cell r="B374" t="str">
            <v>NGJ2450P0</v>
          </cell>
          <cell r="C374">
            <v>36617</v>
          </cell>
          <cell r="D374">
            <v>0</v>
          </cell>
        </row>
        <row r="375">
          <cell r="B375" t="str">
            <v>NGQ2600P0</v>
          </cell>
          <cell r="C375">
            <v>36739</v>
          </cell>
          <cell r="D375">
            <v>0</v>
          </cell>
        </row>
        <row r="376">
          <cell r="B376" t="str">
            <v>NGU2600P0</v>
          </cell>
          <cell r="C376">
            <v>36770</v>
          </cell>
          <cell r="D376">
            <v>0</v>
          </cell>
        </row>
        <row r="377">
          <cell r="B377" t="str">
            <v>NGU2650P0</v>
          </cell>
          <cell r="C377">
            <v>36770</v>
          </cell>
          <cell r="D377">
            <v>0</v>
          </cell>
        </row>
        <row r="378">
          <cell r="B378" t="str">
            <v>NGV3000P0</v>
          </cell>
          <cell r="C378">
            <v>36800</v>
          </cell>
          <cell r="D378">
            <v>0</v>
          </cell>
        </row>
        <row r="379">
          <cell r="B379" t="str">
            <v>NGV3200P0</v>
          </cell>
          <cell r="C379">
            <v>36800</v>
          </cell>
          <cell r="D379">
            <v>0</v>
          </cell>
        </row>
        <row r="380">
          <cell r="B380" t="str">
            <v>NGV3450P0</v>
          </cell>
          <cell r="C380">
            <v>36800</v>
          </cell>
          <cell r="D380">
            <v>0</v>
          </cell>
        </row>
        <row r="381">
          <cell r="B381" t="str">
            <v>NGX2950P0</v>
          </cell>
          <cell r="C381">
            <v>36831</v>
          </cell>
          <cell r="D381">
            <v>0</v>
          </cell>
        </row>
        <row r="382">
          <cell r="B382" t="str">
            <v>NGX3000P0</v>
          </cell>
          <cell r="C382">
            <v>36831</v>
          </cell>
          <cell r="D382">
            <v>0</v>
          </cell>
        </row>
        <row r="383">
          <cell r="B383" t="str">
            <v>NGX3100P0</v>
          </cell>
          <cell r="C383">
            <v>36831</v>
          </cell>
          <cell r="D383">
            <v>0</v>
          </cell>
        </row>
        <row r="384">
          <cell r="B384" t="str">
            <v>NGX3200P0</v>
          </cell>
          <cell r="C384">
            <v>36831</v>
          </cell>
          <cell r="D384">
            <v>0</v>
          </cell>
        </row>
        <row r="385">
          <cell r="B385" t="str">
            <v>NGX3300P0</v>
          </cell>
          <cell r="C385">
            <v>36831</v>
          </cell>
          <cell r="D385">
            <v>0</v>
          </cell>
        </row>
        <row r="386">
          <cell r="B386" t="str">
            <v>NGX3400P0</v>
          </cell>
          <cell r="C386">
            <v>36831</v>
          </cell>
          <cell r="D386">
            <v>0</v>
          </cell>
        </row>
        <row r="387">
          <cell r="B387" t="str">
            <v>NGX3550P0</v>
          </cell>
          <cell r="C387">
            <v>36831</v>
          </cell>
          <cell r="D387">
            <v>0</v>
          </cell>
        </row>
        <row r="388">
          <cell r="B388" t="str">
            <v>NGX4600P0</v>
          </cell>
          <cell r="C388">
            <v>36831</v>
          </cell>
          <cell r="D388">
            <v>5.8999999999999997E-2</v>
          </cell>
        </row>
        <row r="389">
          <cell r="B389" t="str">
            <v>NGX4850P0</v>
          </cell>
          <cell r="C389">
            <v>36831</v>
          </cell>
          <cell r="D389">
            <v>0.309</v>
          </cell>
        </row>
        <row r="390">
          <cell r="B390" t="str">
            <v>NGX5300P0</v>
          </cell>
          <cell r="C390">
            <v>36831</v>
          </cell>
          <cell r="D390">
            <v>0.75900000000000001</v>
          </cell>
        </row>
        <row r="391">
          <cell r="B391" t="str">
            <v>NGZ3100P0</v>
          </cell>
          <cell r="C391">
            <v>36861</v>
          </cell>
          <cell r="D391">
            <v>0</v>
          </cell>
        </row>
        <row r="392">
          <cell r="B392" t="str">
            <v>NGZ3250P0</v>
          </cell>
          <cell r="C392">
            <v>36861</v>
          </cell>
          <cell r="D392">
            <v>0</v>
          </cell>
        </row>
        <row r="393">
          <cell r="B393" t="str">
            <v>NGZ3300P0</v>
          </cell>
          <cell r="C393">
            <v>36861</v>
          </cell>
          <cell r="D393">
            <v>0</v>
          </cell>
        </row>
        <row r="394">
          <cell r="B394" t="str">
            <v>NGZ3350P0</v>
          </cell>
          <cell r="C394">
            <v>36861</v>
          </cell>
          <cell r="D394">
            <v>0</v>
          </cell>
        </row>
        <row r="395">
          <cell r="B395" t="str">
            <v>NGZ3500P0</v>
          </cell>
          <cell r="C395">
            <v>36861</v>
          </cell>
          <cell r="D395">
            <v>0</v>
          </cell>
        </row>
        <row r="396">
          <cell r="B396" t="str">
            <v>NGZ3550P0</v>
          </cell>
          <cell r="C396">
            <v>36861</v>
          </cell>
          <cell r="D396">
            <v>0</v>
          </cell>
        </row>
        <row r="397">
          <cell r="B397" t="str">
            <v>NGZ3600P0</v>
          </cell>
          <cell r="C397">
            <v>36861</v>
          </cell>
          <cell r="D397">
            <v>0</v>
          </cell>
        </row>
        <row r="398">
          <cell r="B398" t="str">
            <v>NGZ3650P0</v>
          </cell>
          <cell r="C398">
            <v>36861</v>
          </cell>
          <cell r="D398">
            <v>0</v>
          </cell>
        </row>
        <row r="399">
          <cell r="B399" t="str">
            <v>NGZ3800P0</v>
          </cell>
          <cell r="C399">
            <v>36861</v>
          </cell>
          <cell r="D399">
            <v>0</v>
          </cell>
        </row>
        <row r="400">
          <cell r="B400" t="str">
            <v>NGZ4500P0</v>
          </cell>
          <cell r="C400">
            <v>36861</v>
          </cell>
          <cell r="D400">
            <v>0</v>
          </cell>
        </row>
        <row r="401">
          <cell r="B401" t="str">
            <v>NGZ4900P0</v>
          </cell>
          <cell r="C401">
            <v>36861</v>
          </cell>
          <cell r="D401">
            <v>0</v>
          </cell>
        </row>
        <row r="402">
          <cell r="B402" t="str">
            <v>NGZ5200P0</v>
          </cell>
          <cell r="C402">
            <v>36861</v>
          </cell>
          <cell r="D402">
            <v>0</v>
          </cell>
        </row>
        <row r="403">
          <cell r="B403" t="str">
            <v>NGZ5250P0</v>
          </cell>
          <cell r="C403">
            <v>36861</v>
          </cell>
          <cell r="D403">
            <v>0</v>
          </cell>
        </row>
        <row r="404">
          <cell r="B404" t="str">
            <v>NGZ5000P0</v>
          </cell>
          <cell r="C404">
            <v>36861</v>
          </cell>
          <cell r="D404">
            <v>0</v>
          </cell>
        </row>
        <row r="405">
          <cell r="B405" t="str">
            <v>NGZ5350P0</v>
          </cell>
          <cell r="C405">
            <v>36861</v>
          </cell>
          <cell r="D405">
            <v>0</v>
          </cell>
        </row>
        <row r="406">
          <cell r="B406" t="str">
            <v>NGZ5500P0</v>
          </cell>
          <cell r="C406">
            <v>36861</v>
          </cell>
          <cell r="D406">
            <v>0</v>
          </cell>
        </row>
        <row r="407">
          <cell r="B407" t="str">
            <v>NGF3100P1</v>
          </cell>
          <cell r="C407">
            <v>36892</v>
          </cell>
          <cell r="D407">
            <v>0</v>
          </cell>
        </row>
        <row r="408">
          <cell r="B408" t="str">
            <v>NGF3200P1</v>
          </cell>
          <cell r="C408">
            <v>36892</v>
          </cell>
          <cell r="D408">
            <v>0</v>
          </cell>
        </row>
        <row r="409">
          <cell r="B409" t="str">
            <v>NGF3350P1</v>
          </cell>
          <cell r="C409">
            <v>36892</v>
          </cell>
          <cell r="D409">
            <v>0</v>
          </cell>
        </row>
        <row r="410">
          <cell r="B410" t="str">
            <v>NGF3600P1</v>
          </cell>
          <cell r="C410">
            <v>36892</v>
          </cell>
          <cell r="D410">
            <v>0</v>
          </cell>
        </row>
        <row r="411">
          <cell r="B411" t="str">
            <v>NGF3750P1</v>
          </cell>
          <cell r="C411">
            <v>36892</v>
          </cell>
          <cell r="D411">
            <v>0</v>
          </cell>
        </row>
        <row r="412">
          <cell r="B412" t="str">
            <v>NGF3900P1</v>
          </cell>
          <cell r="C412">
            <v>36892</v>
          </cell>
          <cell r="D412">
            <v>0</v>
          </cell>
        </row>
        <row r="413">
          <cell r="B413" t="str">
            <v>NGF4100P1</v>
          </cell>
          <cell r="C413">
            <v>36892</v>
          </cell>
          <cell r="D413">
            <v>0</v>
          </cell>
        </row>
        <row r="414">
          <cell r="B414" t="str">
            <v>NGF4300P1</v>
          </cell>
          <cell r="C414">
            <v>36892</v>
          </cell>
          <cell r="D414">
            <v>0</v>
          </cell>
        </row>
        <row r="415">
          <cell r="B415" t="str">
            <v>NGF4400P1</v>
          </cell>
          <cell r="C415">
            <v>36892</v>
          </cell>
          <cell r="D415">
            <v>0</v>
          </cell>
        </row>
        <row r="416">
          <cell r="B416" t="str">
            <v>NGF4450P1</v>
          </cell>
          <cell r="C416">
            <v>36892</v>
          </cell>
          <cell r="D416">
            <v>0</v>
          </cell>
        </row>
        <row r="417">
          <cell r="B417" t="str">
            <v>NGF4850P1</v>
          </cell>
          <cell r="C417">
            <v>36892</v>
          </cell>
          <cell r="D417">
            <v>0</v>
          </cell>
        </row>
        <row r="418">
          <cell r="B418" t="str">
            <v>NGF4950P1</v>
          </cell>
          <cell r="C418">
            <v>36892</v>
          </cell>
          <cell r="D418">
            <v>0</v>
          </cell>
        </row>
        <row r="419">
          <cell r="B419" t="str">
            <v>NGF5000P1</v>
          </cell>
          <cell r="C419">
            <v>36892</v>
          </cell>
          <cell r="D419">
            <v>0</v>
          </cell>
        </row>
        <row r="420">
          <cell r="B420" t="str">
            <v>NGF5200P1</v>
          </cell>
          <cell r="C420">
            <v>36892</v>
          </cell>
          <cell r="D420">
            <v>0</v>
          </cell>
        </row>
        <row r="421">
          <cell r="B421" t="str">
            <v>NGG3050P1</v>
          </cell>
          <cell r="C421">
            <v>36923</v>
          </cell>
          <cell r="D421">
            <v>0</v>
          </cell>
        </row>
        <row r="422">
          <cell r="B422" t="str">
            <v>NGG3400P1</v>
          </cell>
          <cell r="C422">
            <v>36923</v>
          </cell>
          <cell r="D422">
            <v>0</v>
          </cell>
        </row>
        <row r="423">
          <cell r="B423" t="str">
            <v>NGG3500P1</v>
          </cell>
          <cell r="C423">
            <v>36923</v>
          </cell>
          <cell r="D423">
            <v>0</v>
          </cell>
        </row>
        <row r="424">
          <cell r="B424" t="str">
            <v>NGG3600P1</v>
          </cell>
          <cell r="C424">
            <v>36923</v>
          </cell>
          <cell r="D424">
            <v>0</v>
          </cell>
        </row>
        <row r="425">
          <cell r="B425" t="str">
            <v>NGG3800P1</v>
          </cell>
          <cell r="C425">
            <v>36923</v>
          </cell>
          <cell r="D425">
            <v>0</v>
          </cell>
        </row>
        <row r="426">
          <cell r="B426" t="str">
            <v>NGG3900P1</v>
          </cell>
          <cell r="C426">
            <v>36923</v>
          </cell>
          <cell r="D426">
            <v>0</v>
          </cell>
        </row>
        <row r="427">
          <cell r="B427" t="str">
            <v>NGG4000P1</v>
          </cell>
          <cell r="C427">
            <v>36923</v>
          </cell>
          <cell r="D427">
            <v>0</v>
          </cell>
        </row>
        <row r="428">
          <cell r="B428" t="str">
            <v>NGG4150P1</v>
          </cell>
          <cell r="C428">
            <v>36923</v>
          </cell>
          <cell r="D428">
            <v>0</v>
          </cell>
        </row>
        <row r="429">
          <cell r="B429" t="str">
            <v>NGG4200P1</v>
          </cell>
          <cell r="C429">
            <v>36923</v>
          </cell>
          <cell r="D429">
            <v>0</v>
          </cell>
        </row>
        <row r="430">
          <cell r="B430" t="str">
            <v>NGG4300P1</v>
          </cell>
          <cell r="C430">
            <v>36923</v>
          </cell>
          <cell r="D430">
            <v>0</v>
          </cell>
        </row>
        <row r="431">
          <cell r="B431" t="str">
            <v>NGG4900P1</v>
          </cell>
          <cell r="C431">
            <v>36923</v>
          </cell>
          <cell r="D431">
            <v>0</v>
          </cell>
        </row>
        <row r="432">
          <cell r="B432" t="str">
            <v>NGG5000P1</v>
          </cell>
          <cell r="C432">
            <v>36923</v>
          </cell>
          <cell r="D432">
            <v>0</v>
          </cell>
        </row>
        <row r="433">
          <cell r="B433" t="str">
            <v>NGH3300P1</v>
          </cell>
          <cell r="C433">
            <v>36951</v>
          </cell>
          <cell r="D433">
            <v>0</v>
          </cell>
        </row>
        <row r="434">
          <cell r="B434" t="str">
            <v>NGH3500P1</v>
          </cell>
          <cell r="C434">
            <v>36951</v>
          </cell>
          <cell r="D434">
            <v>0</v>
          </cell>
        </row>
        <row r="435">
          <cell r="B435" t="str">
            <v>NGH3650P1</v>
          </cell>
          <cell r="C435">
            <v>36951</v>
          </cell>
          <cell r="D435">
            <v>0</v>
          </cell>
        </row>
        <row r="436">
          <cell r="B436" t="str">
            <v>NGH3700P1</v>
          </cell>
          <cell r="C436">
            <v>36951</v>
          </cell>
          <cell r="D436">
            <v>0</v>
          </cell>
        </row>
        <row r="437">
          <cell r="B437" t="str">
            <v>NGH3800P1</v>
          </cell>
          <cell r="C437">
            <v>36951</v>
          </cell>
          <cell r="D437">
            <v>0</v>
          </cell>
        </row>
        <row r="438">
          <cell r="B438" t="str">
            <v>NGH3850P1</v>
          </cell>
          <cell r="C438">
            <v>36951</v>
          </cell>
          <cell r="D438">
            <v>0</v>
          </cell>
        </row>
        <row r="439">
          <cell r="B439" t="str">
            <v>NGH3900P1</v>
          </cell>
          <cell r="C439">
            <v>36951</v>
          </cell>
          <cell r="D439">
            <v>0</v>
          </cell>
        </row>
        <row r="440">
          <cell r="B440" t="str">
            <v>NGH3950P1</v>
          </cell>
          <cell r="C440">
            <v>36951</v>
          </cell>
          <cell r="D440">
            <v>0</v>
          </cell>
        </row>
        <row r="441">
          <cell r="B441" t="str">
            <v>NGH4050P1</v>
          </cell>
          <cell r="C441">
            <v>36951</v>
          </cell>
          <cell r="D441">
            <v>0</v>
          </cell>
        </row>
        <row r="442">
          <cell r="B442" t="str">
            <v>NGH4200P1</v>
          </cell>
          <cell r="C442">
            <v>36951</v>
          </cell>
          <cell r="D442">
            <v>0</v>
          </cell>
        </row>
        <row r="443">
          <cell r="B443" t="str">
            <v>NGH4600P1</v>
          </cell>
          <cell r="C443">
            <v>36951</v>
          </cell>
          <cell r="D443">
            <v>0</v>
          </cell>
        </row>
        <row r="444">
          <cell r="B444" t="str">
            <v>NGH5000P1</v>
          </cell>
          <cell r="C444">
            <v>36951</v>
          </cell>
          <cell r="D444">
            <v>2E-3</v>
          </cell>
        </row>
        <row r="445">
          <cell r="B445" t="str">
            <v>NGJ3500P1</v>
          </cell>
          <cell r="C445">
            <v>36982</v>
          </cell>
          <cell r="D445">
            <v>0</v>
          </cell>
        </row>
        <row r="446">
          <cell r="B446" t="str">
            <v>NGJ3550P1</v>
          </cell>
          <cell r="C446">
            <v>36982</v>
          </cell>
          <cell r="D446">
            <v>0</v>
          </cell>
        </row>
        <row r="447">
          <cell r="B447" t="str">
            <v>NGJ3600P1</v>
          </cell>
          <cell r="C447">
            <v>36982</v>
          </cell>
          <cell r="D447">
            <v>0</v>
          </cell>
        </row>
        <row r="448">
          <cell r="B448" t="str">
            <v>NGJ3750P1</v>
          </cell>
          <cell r="C448">
            <v>36982</v>
          </cell>
          <cell r="D448">
            <v>0</v>
          </cell>
        </row>
        <row r="449">
          <cell r="B449" t="str">
            <v>NGJ4000P1</v>
          </cell>
          <cell r="C449">
            <v>36982</v>
          </cell>
          <cell r="D449">
            <v>0</v>
          </cell>
        </row>
        <row r="450">
          <cell r="B450" t="str">
            <v>NGJ4600P1</v>
          </cell>
          <cell r="C450">
            <v>36982</v>
          </cell>
          <cell r="D450">
            <v>0</v>
          </cell>
        </row>
        <row r="451">
          <cell r="B451" t="str">
            <v>NGJ4750P1</v>
          </cell>
          <cell r="C451">
            <v>36982</v>
          </cell>
          <cell r="D451">
            <v>0</v>
          </cell>
        </row>
        <row r="452">
          <cell r="B452" t="str">
            <v>NGJ5100P1</v>
          </cell>
          <cell r="C452">
            <v>36982</v>
          </cell>
          <cell r="D452">
            <v>0</v>
          </cell>
        </row>
        <row r="453">
          <cell r="B453" t="str">
            <v>NGK3500P1</v>
          </cell>
          <cell r="C453">
            <v>37012</v>
          </cell>
          <cell r="D453">
            <v>0</v>
          </cell>
        </row>
        <row r="454">
          <cell r="B454" t="str">
            <v>NGK3750P1</v>
          </cell>
          <cell r="C454">
            <v>37012</v>
          </cell>
          <cell r="D454">
            <v>0</v>
          </cell>
        </row>
        <row r="455">
          <cell r="B455" t="str">
            <v>NGK4000P1</v>
          </cell>
          <cell r="C455">
            <v>37012</v>
          </cell>
          <cell r="D455">
            <v>0</v>
          </cell>
        </row>
        <row r="456">
          <cell r="B456" t="str">
            <v>NGK4250P1</v>
          </cell>
          <cell r="C456">
            <v>37012</v>
          </cell>
          <cell r="D456">
            <v>0</v>
          </cell>
        </row>
        <row r="457">
          <cell r="B457" t="str">
            <v>NGK4300P1</v>
          </cell>
          <cell r="C457">
            <v>37012</v>
          </cell>
          <cell r="D457">
            <v>0</v>
          </cell>
        </row>
        <row r="458">
          <cell r="B458" t="str">
            <v>NGM4000P1</v>
          </cell>
          <cell r="C458">
            <v>37043</v>
          </cell>
          <cell r="D458">
            <v>2.7000000000000135E-2</v>
          </cell>
        </row>
        <row r="459">
          <cell r="B459" t="str">
            <v>NGM4100P1</v>
          </cell>
          <cell r="C459">
            <v>37043</v>
          </cell>
          <cell r="D459">
            <v>0.12699999999999978</v>
          </cell>
        </row>
        <row r="460">
          <cell r="B460" t="str">
            <v>NGM4500P1</v>
          </cell>
          <cell r="C460">
            <v>37043</v>
          </cell>
          <cell r="D460">
            <v>0.52700000000000014</v>
          </cell>
        </row>
        <row r="461">
          <cell r="B461" t="str">
            <v>NGM4650P1</v>
          </cell>
          <cell r="C461">
            <v>37043</v>
          </cell>
          <cell r="D461">
            <v>0.67700000000000049</v>
          </cell>
        </row>
        <row r="462">
          <cell r="B462" t="str">
            <v>NGN4200P1</v>
          </cell>
          <cell r="C462">
            <v>37073</v>
          </cell>
          <cell r="D462">
            <v>1.018</v>
          </cell>
        </row>
        <row r="463">
          <cell r="B463" t="str">
            <v>NGN4400P1</v>
          </cell>
          <cell r="C463">
            <v>37073</v>
          </cell>
          <cell r="D463">
            <v>1.218</v>
          </cell>
        </row>
        <row r="464">
          <cell r="B464" t="str">
            <v>NGN4700P1</v>
          </cell>
          <cell r="C464">
            <v>37073</v>
          </cell>
          <cell r="D464">
            <v>1.518</v>
          </cell>
        </row>
        <row r="465">
          <cell r="B465" t="str">
            <v>NGQ4200P1</v>
          </cell>
          <cell r="C465">
            <v>37104</v>
          </cell>
          <cell r="D465">
            <v>1.0329999999999999</v>
          </cell>
        </row>
        <row r="466">
          <cell r="B466" t="str">
            <v>NGQ4700P1</v>
          </cell>
          <cell r="C466">
            <v>37104</v>
          </cell>
          <cell r="D466">
            <v>1.5329999999999999</v>
          </cell>
        </row>
        <row r="467">
          <cell r="B467" t="str">
            <v>NGQ4850P1</v>
          </cell>
          <cell r="C467">
            <v>37104</v>
          </cell>
          <cell r="D467">
            <v>1.6830000000000001</v>
          </cell>
        </row>
        <row r="468">
          <cell r="B468" t="str">
            <v>NGU4100P1</v>
          </cell>
          <cell r="C468">
            <v>37135</v>
          </cell>
          <cell r="D468">
            <v>1.8049999999999999</v>
          </cell>
        </row>
        <row r="469">
          <cell r="B469" t="str">
            <v>NGU4700P1</v>
          </cell>
          <cell r="C469">
            <v>37135</v>
          </cell>
          <cell r="D469">
            <v>2.4049999999999998</v>
          </cell>
        </row>
        <row r="470">
          <cell r="B470" t="str">
            <v>NGU4750P1</v>
          </cell>
          <cell r="C470">
            <v>37135</v>
          </cell>
          <cell r="D470">
            <v>2.4550000000000001</v>
          </cell>
        </row>
        <row r="471">
          <cell r="B471" t="str">
            <v>NGV3500P1</v>
          </cell>
          <cell r="C471">
            <v>37165</v>
          </cell>
          <cell r="D471">
            <v>1.67</v>
          </cell>
        </row>
        <row r="472">
          <cell r="B472" t="str">
            <v>NGV3800P1</v>
          </cell>
          <cell r="C472">
            <v>37165</v>
          </cell>
          <cell r="D472">
            <v>1.97</v>
          </cell>
        </row>
        <row r="473">
          <cell r="B473" t="str">
            <v>NGV4150P1</v>
          </cell>
          <cell r="C473">
            <v>37165</v>
          </cell>
          <cell r="D473">
            <v>2.3199999999999998</v>
          </cell>
        </row>
        <row r="474">
          <cell r="B474" t="str">
            <v>NGV4400P1</v>
          </cell>
          <cell r="C474">
            <v>37165</v>
          </cell>
          <cell r="D474">
            <v>2.57</v>
          </cell>
        </row>
        <row r="475">
          <cell r="B475" t="str">
            <v>NGV4550P1</v>
          </cell>
          <cell r="C475">
            <v>37165</v>
          </cell>
          <cell r="D475">
            <v>2.72</v>
          </cell>
        </row>
        <row r="476">
          <cell r="B476" t="str">
            <v>NGV4700P1</v>
          </cell>
          <cell r="C476">
            <v>37165</v>
          </cell>
          <cell r="D476">
            <v>2.87</v>
          </cell>
        </row>
        <row r="477">
          <cell r="B477" t="str">
            <v>NGV4750P1</v>
          </cell>
          <cell r="C477">
            <v>37165</v>
          </cell>
          <cell r="D477">
            <v>2.92</v>
          </cell>
        </row>
        <row r="478">
          <cell r="B478" t="str">
            <v>NGX2850P1</v>
          </cell>
          <cell r="C478">
            <v>37196</v>
          </cell>
          <cell r="D478">
            <v>0</v>
          </cell>
        </row>
        <row r="479">
          <cell r="B479" t="str">
            <v>NGX3250P1</v>
          </cell>
          <cell r="C479">
            <v>37196</v>
          </cell>
          <cell r="D479">
            <v>4.8000000000000001E-2</v>
          </cell>
        </row>
        <row r="480">
          <cell r="B480" t="str">
            <v>NGX3700P1</v>
          </cell>
          <cell r="C480">
            <v>37196</v>
          </cell>
          <cell r="D480">
            <v>0.498</v>
          </cell>
        </row>
        <row r="481">
          <cell r="B481" t="str">
            <v>NGX3800P1</v>
          </cell>
          <cell r="C481">
            <v>37196</v>
          </cell>
          <cell r="D481">
            <v>0.59799999999999998</v>
          </cell>
        </row>
        <row r="482">
          <cell r="B482" t="str">
            <v>NGX4150P1</v>
          </cell>
          <cell r="C482">
            <v>37196</v>
          </cell>
          <cell r="D482">
            <v>0.94799999999999995</v>
          </cell>
        </row>
        <row r="483">
          <cell r="B483" t="str">
            <v>NGX4400P1</v>
          </cell>
          <cell r="C483">
            <v>37196</v>
          </cell>
          <cell r="D483">
            <v>1.198</v>
          </cell>
        </row>
        <row r="484">
          <cell r="B484" t="str">
            <v>NGX4550P1</v>
          </cell>
          <cell r="C484">
            <v>37196</v>
          </cell>
          <cell r="D484">
            <v>1.3480000000000001</v>
          </cell>
        </row>
        <row r="485">
          <cell r="B485" t="str">
            <v>NGX4750P1</v>
          </cell>
          <cell r="C485">
            <v>37196</v>
          </cell>
          <cell r="D485">
            <v>1.548</v>
          </cell>
        </row>
        <row r="486">
          <cell r="B486" t="str">
            <v>NGX4850P1</v>
          </cell>
          <cell r="C486">
            <v>37196</v>
          </cell>
          <cell r="D486">
            <v>1.6479999999999999</v>
          </cell>
        </row>
        <row r="487">
          <cell r="B487" t="str">
            <v>NGZ2800P1</v>
          </cell>
          <cell r="C487">
            <v>37226</v>
          </cell>
          <cell r="D487">
            <v>0.19400000000000001</v>
          </cell>
        </row>
        <row r="488">
          <cell r="B488" t="str">
            <v>NGZ2850P1</v>
          </cell>
          <cell r="C488">
            <v>37226</v>
          </cell>
          <cell r="D488">
            <v>0.24399999999999999</v>
          </cell>
        </row>
        <row r="489">
          <cell r="B489" t="str">
            <v>NGZ2950P1</v>
          </cell>
          <cell r="C489">
            <v>37226</v>
          </cell>
          <cell r="D489">
            <v>0.34399999999999997</v>
          </cell>
        </row>
        <row r="490">
          <cell r="B490" t="str">
            <v>NGZ3000P1</v>
          </cell>
          <cell r="C490">
            <v>37226</v>
          </cell>
          <cell r="D490">
            <v>0.39400000000000002</v>
          </cell>
        </row>
        <row r="491">
          <cell r="B491" t="str">
            <v>NGZ3100P1</v>
          </cell>
          <cell r="C491">
            <v>37226</v>
          </cell>
          <cell r="D491">
            <v>0.49399999999999999</v>
          </cell>
        </row>
        <row r="492">
          <cell r="B492" t="str">
            <v>NGZ3350P1</v>
          </cell>
          <cell r="C492">
            <v>37226</v>
          </cell>
          <cell r="D492">
            <v>0.74399999999999999</v>
          </cell>
        </row>
        <row r="493">
          <cell r="B493" t="str">
            <v>NGZ3450P1</v>
          </cell>
          <cell r="C493">
            <v>37226</v>
          </cell>
          <cell r="D493">
            <v>0.84399999999999997</v>
          </cell>
        </row>
        <row r="494">
          <cell r="B494" t="str">
            <v>NGZ3500P1</v>
          </cell>
          <cell r="C494">
            <v>37226</v>
          </cell>
          <cell r="D494">
            <v>0.89400000000000002</v>
          </cell>
        </row>
        <row r="495">
          <cell r="B495" t="str">
            <v>NGZ3600P1</v>
          </cell>
          <cell r="C495">
            <v>37226</v>
          </cell>
          <cell r="D495">
            <v>0.99399999999999999</v>
          </cell>
        </row>
        <row r="496">
          <cell r="B496" t="str">
            <v>NGZ3700P1</v>
          </cell>
          <cell r="C496">
            <v>37226</v>
          </cell>
          <cell r="D496">
            <v>1.0940000000000001</v>
          </cell>
        </row>
        <row r="497">
          <cell r="B497" t="str">
            <v>NGZ3800P1</v>
          </cell>
          <cell r="C497">
            <v>37226</v>
          </cell>
          <cell r="D497">
            <v>1.194</v>
          </cell>
        </row>
        <row r="498">
          <cell r="B498" t="str">
            <v>NGZ4150P1</v>
          </cell>
          <cell r="C498">
            <v>37226</v>
          </cell>
          <cell r="D498">
            <v>1.544</v>
          </cell>
        </row>
        <row r="499">
          <cell r="B499" t="str">
            <v>NGF2700P2</v>
          </cell>
          <cell r="C499">
            <v>37257</v>
          </cell>
          <cell r="D499">
            <v>0.14499999999999999</v>
          </cell>
        </row>
        <row r="500">
          <cell r="B500" t="str">
            <v>NGF2850P2</v>
          </cell>
          <cell r="C500">
            <v>37257</v>
          </cell>
          <cell r="D500">
            <v>0.29499999999999998</v>
          </cell>
        </row>
        <row r="501">
          <cell r="B501" t="str">
            <v>NGF2900P2</v>
          </cell>
          <cell r="C501">
            <v>37257</v>
          </cell>
          <cell r="D501">
            <v>0.34499999999999997</v>
          </cell>
        </row>
        <row r="502">
          <cell r="B502" t="str">
            <v>NGF2950P2</v>
          </cell>
          <cell r="C502">
            <v>37257</v>
          </cell>
          <cell r="D502">
            <v>0.39500000000000002</v>
          </cell>
        </row>
        <row r="503">
          <cell r="B503" t="str">
            <v>NGF3000P2</v>
          </cell>
          <cell r="C503">
            <v>37257</v>
          </cell>
          <cell r="D503">
            <v>0.44500000000000001</v>
          </cell>
        </row>
        <row r="504">
          <cell r="B504" t="str">
            <v>NGF3100P2</v>
          </cell>
          <cell r="C504">
            <v>37257</v>
          </cell>
          <cell r="D504">
            <v>0.54500000000000004</v>
          </cell>
        </row>
        <row r="505">
          <cell r="B505" t="str">
            <v>NGF3150P2</v>
          </cell>
          <cell r="C505">
            <v>37257</v>
          </cell>
          <cell r="D505">
            <v>0.59499999999999997</v>
          </cell>
        </row>
        <row r="506">
          <cell r="B506" t="str">
            <v>NGF3200P2</v>
          </cell>
          <cell r="C506">
            <v>37257</v>
          </cell>
          <cell r="D506">
            <v>0.64500000000000002</v>
          </cell>
        </row>
        <row r="507">
          <cell r="B507" t="str">
            <v>NGF3400P2</v>
          </cell>
          <cell r="C507">
            <v>37257</v>
          </cell>
          <cell r="D507">
            <v>0.84499999999999997</v>
          </cell>
        </row>
        <row r="508">
          <cell r="B508" t="str">
            <v>NGF3500P2</v>
          </cell>
          <cell r="C508">
            <v>37257</v>
          </cell>
          <cell r="D508">
            <v>0.94499999999999995</v>
          </cell>
        </row>
        <row r="509">
          <cell r="B509" t="str">
            <v>NGF3700P2</v>
          </cell>
          <cell r="C509">
            <v>37257</v>
          </cell>
          <cell r="D509">
            <v>1.145</v>
          </cell>
        </row>
        <row r="510">
          <cell r="B510" t="str">
            <v>NGG2600P2</v>
          </cell>
          <cell r="C510">
            <v>37288</v>
          </cell>
          <cell r="D510">
            <v>0.59399999999999997</v>
          </cell>
        </row>
        <row r="511">
          <cell r="B511" t="str">
            <v>NGG2650P2</v>
          </cell>
          <cell r="C511">
            <v>37288</v>
          </cell>
          <cell r="D511">
            <v>0.64400000000000002</v>
          </cell>
        </row>
        <row r="512">
          <cell r="B512" t="str">
            <v>NGG2750P2</v>
          </cell>
          <cell r="C512">
            <v>37288</v>
          </cell>
          <cell r="D512">
            <v>0.74399999999999999</v>
          </cell>
        </row>
        <row r="513">
          <cell r="B513" t="str">
            <v>NGG2850P2</v>
          </cell>
          <cell r="C513">
            <v>37288</v>
          </cell>
          <cell r="D513">
            <v>0.84399999999999997</v>
          </cell>
        </row>
        <row r="514">
          <cell r="B514" t="str">
            <v>NGG2950P2</v>
          </cell>
          <cell r="C514">
            <v>37288</v>
          </cell>
          <cell r="D514">
            <v>0.94399999999999995</v>
          </cell>
        </row>
        <row r="515">
          <cell r="B515" t="str">
            <v>NGG3100P2</v>
          </cell>
          <cell r="C515">
            <v>37288</v>
          </cell>
          <cell r="D515">
            <v>1.0940000000000001</v>
          </cell>
        </row>
        <row r="516">
          <cell r="B516" t="str">
            <v>NGH2600P2</v>
          </cell>
          <cell r="C516">
            <v>37316</v>
          </cell>
          <cell r="D516">
            <v>0.21199999999999999</v>
          </cell>
        </row>
        <row r="517">
          <cell r="B517" t="str">
            <v>NGH3050P2</v>
          </cell>
          <cell r="C517">
            <v>37316</v>
          </cell>
          <cell r="D517">
            <v>0.66200000000000003</v>
          </cell>
        </row>
        <row r="518">
          <cell r="B518" t="str">
            <v>NGJ2500P2</v>
          </cell>
          <cell r="C518">
            <v>37347</v>
          </cell>
          <cell r="D518">
            <v>0</v>
          </cell>
        </row>
        <row r="519">
          <cell r="B519" t="str">
            <v>NGJ2510P2</v>
          </cell>
          <cell r="C519">
            <v>37347</v>
          </cell>
          <cell r="D519">
            <v>0</v>
          </cell>
        </row>
        <row r="520">
          <cell r="B520" t="str">
            <v>NGJ3040P2</v>
          </cell>
          <cell r="C520">
            <v>37347</v>
          </cell>
          <cell r="D520">
            <v>0</v>
          </cell>
        </row>
        <row r="521">
          <cell r="B521" t="str">
            <v>NGJ3050P2</v>
          </cell>
          <cell r="C521">
            <v>37347</v>
          </cell>
          <cell r="D521">
            <v>0</v>
          </cell>
        </row>
        <row r="522">
          <cell r="B522" t="str">
            <v>NGJ3780P2</v>
          </cell>
          <cell r="C522">
            <v>37347</v>
          </cell>
          <cell r="D522">
            <v>0.308</v>
          </cell>
        </row>
        <row r="523">
          <cell r="B523" t="str">
            <v>NGK2500P2</v>
          </cell>
          <cell r="C523">
            <v>37377</v>
          </cell>
          <cell r="D523">
            <v>0</v>
          </cell>
        </row>
        <row r="524">
          <cell r="B524" t="str">
            <v>NGK2510P2</v>
          </cell>
          <cell r="C524">
            <v>37377</v>
          </cell>
          <cell r="D524">
            <v>0</v>
          </cell>
        </row>
        <row r="525">
          <cell r="B525" t="str">
            <v>NGK2850P2</v>
          </cell>
          <cell r="C525">
            <v>37377</v>
          </cell>
          <cell r="D525">
            <v>0</v>
          </cell>
        </row>
        <row r="526">
          <cell r="B526" t="str">
            <v>NGK3040P2</v>
          </cell>
          <cell r="C526">
            <v>37377</v>
          </cell>
          <cell r="D526">
            <v>0</v>
          </cell>
        </row>
        <row r="527">
          <cell r="B527" t="str">
            <v>NGK3050P2</v>
          </cell>
          <cell r="C527">
            <v>37377</v>
          </cell>
          <cell r="D527">
            <v>0</v>
          </cell>
        </row>
        <row r="528">
          <cell r="B528" t="str">
            <v>NGK3600P2</v>
          </cell>
          <cell r="C528">
            <v>37377</v>
          </cell>
          <cell r="D528">
            <v>0.30499999999999999</v>
          </cell>
        </row>
        <row r="529">
          <cell r="B529" t="str">
            <v>NGM2500P2</v>
          </cell>
          <cell r="C529">
            <v>37408</v>
          </cell>
          <cell r="D529">
            <v>0</v>
          </cell>
        </row>
        <row r="530">
          <cell r="B530" t="str">
            <v>NGM2510P2</v>
          </cell>
          <cell r="C530">
            <v>37408</v>
          </cell>
          <cell r="D530">
            <v>0</v>
          </cell>
        </row>
        <row r="531">
          <cell r="B531" t="str">
            <v>NGM3040P2</v>
          </cell>
          <cell r="C531">
            <v>37408</v>
          </cell>
          <cell r="D531">
            <v>5.6899999999999999E-2</v>
          </cell>
        </row>
        <row r="532">
          <cell r="B532" t="str">
            <v>NGN2500P2</v>
          </cell>
          <cell r="C532">
            <v>37438</v>
          </cell>
          <cell r="D532">
            <v>0</v>
          </cell>
        </row>
        <row r="533">
          <cell r="B533" t="str">
            <v>NGN2510P2</v>
          </cell>
          <cell r="C533">
            <v>37438</v>
          </cell>
          <cell r="D533">
            <v>0</v>
          </cell>
        </row>
        <row r="534">
          <cell r="B534" t="str">
            <v>NGN3040P2</v>
          </cell>
          <cell r="C534">
            <v>37438</v>
          </cell>
          <cell r="D534">
            <v>0.1043</v>
          </cell>
        </row>
        <row r="535">
          <cell r="B535" t="str">
            <v>NGQ2500P2</v>
          </cell>
          <cell r="C535">
            <v>37469</v>
          </cell>
          <cell r="D535">
            <v>0</v>
          </cell>
        </row>
        <row r="536">
          <cell r="B536" t="str">
            <v>NGQ2510P2</v>
          </cell>
          <cell r="C536">
            <v>37469</v>
          </cell>
          <cell r="D536">
            <v>0</v>
          </cell>
        </row>
        <row r="537">
          <cell r="B537" t="str">
            <v>NGQ2600P2</v>
          </cell>
          <cell r="C537">
            <v>37469</v>
          </cell>
          <cell r="D537">
            <v>4.3999999999999997E-2</v>
          </cell>
        </row>
        <row r="538">
          <cell r="B538" t="str">
            <v>NGQ3040P2</v>
          </cell>
          <cell r="C538">
            <v>37469</v>
          </cell>
          <cell r="D538">
            <v>0.1449</v>
          </cell>
        </row>
        <row r="539">
          <cell r="B539" t="str">
            <v>NGU2500P2</v>
          </cell>
          <cell r="C539">
            <v>37500</v>
          </cell>
          <cell r="D539">
            <v>0</v>
          </cell>
        </row>
        <row r="540">
          <cell r="B540" t="str">
            <v>NGU2510P2</v>
          </cell>
          <cell r="C540">
            <v>37500</v>
          </cell>
          <cell r="D540">
            <v>0</v>
          </cell>
        </row>
        <row r="541">
          <cell r="B541" t="str">
            <v>NGU2600P2</v>
          </cell>
          <cell r="C541">
            <v>37500</v>
          </cell>
          <cell r="D541">
            <v>6.7000000000000004E-2</v>
          </cell>
        </row>
        <row r="542">
          <cell r="B542" t="str">
            <v>NGU3040P2</v>
          </cell>
          <cell r="C542">
            <v>37500</v>
          </cell>
          <cell r="D542">
            <v>0.18559999999999999</v>
          </cell>
        </row>
        <row r="543">
          <cell r="B543" t="str">
            <v>NGV2500P2</v>
          </cell>
          <cell r="C543">
            <v>37530</v>
          </cell>
          <cell r="D543">
            <v>0</v>
          </cell>
        </row>
        <row r="544">
          <cell r="B544" t="str">
            <v>NGV2510P2</v>
          </cell>
          <cell r="C544">
            <v>37530</v>
          </cell>
          <cell r="D544">
            <v>0</v>
          </cell>
        </row>
        <row r="545">
          <cell r="B545" t="str">
            <v>NGV2600P2</v>
          </cell>
          <cell r="C545">
            <v>37530</v>
          </cell>
          <cell r="D545">
            <v>0.09</v>
          </cell>
        </row>
        <row r="546">
          <cell r="B546" t="str">
            <v>NGV3040P2</v>
          </cell>
          <cell r="C546">
            <v>37530</v>
          </cell>
          <cell r="D546">
            <v>0.2223</v>
          </cell>
        </row>
        <row r="547">
          <cell r="B547" t="str">
            <v>NGH2750P3</v>
          </cell>
          <cell r="C547">
            <v>37681</v>
          </cell>
          <cell r="D547">
            <v>0.17599999999999999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sheetName val="Broker Input"/>
      <sheetName val="Storage Input"/>
      <sheetName val="Mrktomrkt"/>
      <sheetName val="Net Position"/>
      <sheetName val="TRADES"/>
      <sheetName val="Price Curves"/>
      <sheetName val="T_NYMEX"/>
      <sheetName val="HEC"/>
      <sheetName val="OTC"/>
      <sheetName val="Portfolio Volumes"/>
      <sheetName val="Physical MTM"/>
      <sheetName val="Margin Interest Calculation"/>
      <sheetName val="PRICING"/>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age Input"/>
      <sheetName val="Plan"/>
      <sheetName val="Broker Input"/>
      <sheetName val="Mrktomrkt"/>
      <sheetName val="Net Position"/>
      <sheetName val="Price Curves"/>
      <sheetName val="TRADES"/>
      <sheetName val="T_NYMEX"/>
      <sheetName val="HEC"/>
      <sheetName val="OTC"/>
      <sheetName val="Portfolio Volumes"/>
      <sheetName val="Margin Interest Calculation"/>
      <sheetName val="Physical MTM"/>
      <sheetName val="Sheet1"/>
    </sheetNames>
    <sheetDataSet>
      <sheetData sheetId="0" refreshError="1">
        <row r="390">
          <cell r="B390" t="str">
            <v>Tennessee Honeoye</v>
          </cell>
          <cell r="C390" t="str">
            <v>Tennessee SSE</v>
          </cell>
          <cell r="D390" t="str">
            <v>Tetco CNGGSS</v>
          </cell>
          <cell r="E390" t="str">
            <v>Tetco SS1</v>
          </cell>
          <cell r="F390" t="str">
            <v>Transco GSS</v>
          </cell>
          <cell r="G390" t="str">
            <v>Transco SS2</v>
          </cell>
          <cell r="H390" t="str">
            <v>Tennessee FSMA</v>
          </cell>
          <cell r="I390" t="str">
            <v>Columbia FSS</v>
          </cell>
          <cell r="J390" t="str">
            <v>Transco WSS</v>
          </cell>
          <cell r="K390" t="str">
            <v>Transco Hattiesburg</v>
          </cell>
        </row>
        <row r="391">
          <cell r="A391" t="str">
            <v>NYMEX TO STORAGE</v>
          </cell>
          <cell r="B391">
            <v>0.21099999999999997</v>
          </cell>
          <cell r="C391">
            <v>0.248</v>
          </cell>
          <cell r="D391">
            <v>0.27700000000000002</v>
          </cell>
          <cell r="E391">
            <v>0.27899999999999997</v>
          </cell>
          <cell r="F391">
            <v>0.29299999999999998</v>
          </cell>
          <cell r="G391">
            <v>0.20400000000000001</v>
          </cell>
          <cell r="H391">
            <v>0.26499999999999996</v>
          </cell>
          <cell r="I391">
            <v>0.26499999999999996</v>
          </cell>
          <cell r="J391">
            <v>6.0000000000000005E-2</v>
          </cell>
          <cell r="K391">
            <v>6.0000000000000005E-2</v>
          </cell>
        </row>
        <row r="392">
          <cell r="A392" t="str">
            <v>STORAGE TO NYC</v>
          </cell>
          <cell r="B392">
            <v>0.10299999999999999</v>
          </cell>
          <cell r="C392">
            <v>5.6000000000000001E-2</v>
          </cell>
          <cell r="D392">
            <v>8.2000000000000003E-2</v>
          </cell>
          <cell r="E392">
            <v>0.113</v>
          </cell>
          <cell r="F392">
            <v>5.6000000000000001E-2</v>
          </cell>
          <cell r="G392">
            <v>5.5E-2</v>
          </cell>
          <cell r="H392">
            <v>0.11</v>
          </cell>
          <cell r="I392">
            <v>0.11</v>
          </cell>
          <cell r="J392">
            <v>0</v>
          </cell>
          <cell r="K392">
            <v>0</v>
          </cell>
        </row>
        <row r="393">
          <cell r="A393" t="str">
            <v>NYMEX TO NYC</v>
          </cell>
          <cell r="B393">
            <v>0.19599999999999998</v>
          </cell>
          <cell r="C393">
            <v>0.19599999999999998</v>
          </cell>
          <cell r="D393">
            <v>0.26400000000000001</v>
          </cell>
          <cell r="E393">
            <v>0.26400000000000001</v>
          </cell>
          <cell r="F393">
            <v>0.14499999999999999</v>
          </cell>
          <cell r="G393">
            <v>0.14499999999999999</v>
          </cell>
          <cell r="H393">
            <v>0.19599999999999998</v>
          </cell>
          <cell r="I393">
            <v>0.19999999999999998</v>
          </cell>
          <cell r="J393">
            <v>0.02</v>
          </cell>
          <cell r="K393">
            <v>0.02</v>
          </cell>
        </row>
        <row r="394">
          <cell r="A394" t="str">
            <v>PRODUCTION TO NYC</v>
          </cell>
          <cell r="B394">
            <v>0.28599999999999998</v>
          </cell>
          <cell r="C394">
            <v>0.28599999999999998</v>
          </cell>
          <cell r="D394">
            <v>0.32900000000000001</v>
          </cell>
          <cell r="E394">
            <v>0.32900000000000001</v>
          </cell>
          <cell r="F394">
            <v>0.125</v>
          </cell>
          <cell r="G394">
            <v>0.125</v>
          </cell>
          <cell r="H394">
            <v>0.28599999999999998</v>
          </cell>
          <cell r="I394">
            <v>0.28999999999999998</v>
          </cell>
          <cell r="J394">
            <v>0</v>
          </cell>
          <cell r="K394">
            <v>0</v>
          </cell>
        </row>
        <row r="395">
          <cell r="A395" t="str">
            <v>PRODUCTION TO STORAGE</v>
          </cell>
          <cell r="B395">
            <v>0.29599999999999999</v>
          </cell>
          <cell r="C395">
            <v>0.33300000000000002</v>
          </cell>
          <cell r="D395">
            <v>0.34200000000000003</v>
          </cell>
          <cell r="E395">
            <v>0.34399999999999997</v>
          </cell>
          <cell r="F395">
            <v>0.28299999999999997</v>
          </cell>
          <cell r="G395">
            <v>0.19400000000000001</v>
          </cell>
          <cell r="H395">
            <v>0.35</v>
          </cell>
          <cell r="I395">
            <v>0.35</v>
          </cell>
          <cell r="J395">
            <v>0.05</v>
          </cell>
          <cell r="K395">
            <v>0.05</v>
          </cell>
        </row>
        <row r="396">
          <cell r="A396" t="str">
            <v>PRODUCTION TO NYMEX SUMMER</v>
          </cell>
          <cell r="B396">
            <v>-8.5000000000000006E-2</v>
          </cell>
          <cell r="C396">
            <v>-8.5000000000000006E-2</v>
          </cell>
          <cell r="D396">
            <v>-6.5000000000000002E-2</v>
          </cell>
          <cell r="E396">
            <v>-6.5000000000000002E-2</v>
          </cell>
          <cell r="F396">
            <v>0.01</v>
          </cell>
          <cell r="G396">
            <v>0.01</v>
          </cell>
          <cell r="H396">
            <v>-8.5000000000000006E-2</v>
          </cell>
          <cell r="I396">
            <v>-8.5000000000000006E-2</v>
          </cell>
          <cell r="J396">
            <v>0.01</v>
          </cell>
          <cell r="K396">
            <v>0.01</v>
          </cell>
        </row>
        <row r="397">
          <cell r="A397" t="str">
            <v>PRODUCTION TO NYMEX WINTER</v>
          </cell>
          <cell r="B397">
            <v>-0.09</v>
          </cell>
          <cell r="C397">
            <v>-0.09</v>
          </cell>
          <cell r="D397">
            <v>-6.5000000000000002E-2</v>
          </cell>
          <cell r="E397">
            <v>-6.5000000000000002E-2</v>
          </cell>
          <cell r="F397">
            <v>0.02</v>
          </cell>
          <cell r="G397">
            <v>0.02</v>
          </cell>
          <cell r="H397">
            <v>-0.09</v>
          </cell>
          <cell r="I397">
            <v>-0.09</v>
          </cell>
          <cell r="J397">
            <v>0.02</v>
          </cell>
          <cell r="K397">
            <v>0.02</v>
          </cell>
        </row>
        <row r="398">
          <cell r="A398" t="str">
            <v>PRODUCTION TO NYMEX WINTER</v>
          </cell>
          <cell r="B398">
            <v>-0.09</v>
          </cell>
          <cell r="C398">
            <v>-0.09</v>
          </cell>
          <cell r="D398">
            <v>-6.5000000000000002E-2</v>
          </cell>
          <cell r="E398">
            <v>-6.5000000000000002E-2</v>
          </cell>
          <cell r="F398">
            <v>0.02</v>
          </cell>
          <cell r="G398">
            <v>0.02</v>
          </cell>
          <cell r="H398">
            <v>-0.09</v>
          </cell>
          <cell r="I398">
            <v>-0.09</v>
          </cell>
          <cell r="J398">
            <v>0.02</v>
          </cell>
          <cell r="K398">
            <v>0.02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03"/>
      <sheetName val="CP Reclass"/>
      <sheetName val="Common Stock Issuance"/>
      <sheetName val="Retained Earning CEB"/>
      <sheetName val="Retained Earning Download"/>
      <sheetName val="Retained Earnings"/>
      <sheetName val="Bond Issuance Cost"/>
      <sheetName val="Topside"/>
      <sheetName val="CECONY Plant"/>
      <sheetName val="LT Debt Summary"/>
      <sheetName val="LT Debt Download"/>
      <sheetName val="LT Debt CECONY"/>
      <sheetName val="LT Debt O&amp;R"/>
      <sheetName val="LT Debt Non-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B2Assumptions"/>
      <sheetName val="Sheet2"/>
      <sheetName val="2001A"/>
      <sheetName val="2001B"/>
      <sheetName val="2002A"/>
      <sheetName val="2002B"/>
      <sheetName val="2002C"/>
      <sheetName val="VolumeSummary"/>
      <sheetName val="GrowthCaseVolumes"/>
      <sheetName val="Appendix"/>
      <sheetName val="Trillium"/>
      <sheetName val="Sheet1"/>
      <sheetName val="IS2002_Plan"/>
      <sheetName val="LOB"/>
      <sheetName val="LOB (2)"/>
      <sheetName val="LOB (3)"/>
      <sheetName val="IS5Yr"/>
      <sheetName val="GasAnalysis"/>
      <sheetName val="IS5Yr LOB MM"/>
      <sheetName val="IS5Yr LOB Gas"/>
      <sheetName val="IS5YrElec"/>
      <sheetName val="IS5YrSvcs"/>
      <sheetName val="IS_Mo"/>
      <sheetName val="IS_Mo_Intercompany"/>
      <sheetName val="IS_Qtr"/>
      <sheetName val="BS"/>
      <sheetName val="CF"/>
      <sheetName val="OPEX Growth"/>
      <sheetName val="OpexbyDept"/>
      <sheetName val="OpexbyMonth"/>
      <sheetName val="Headcount"/>
      <sheetName val="Sales"/>
      <sheetName val="Marketing"/>
      <sheetName val="Energy Svcs"/>
      <sheetName val="CustOps"/>
      <sheetName val="IT"/>
      <sheetName val="President"/>
      <sheetName val="Finance"/>
      <sheetName val="Central Svcs"/>
      <sheetName val="Public Affairs"/>
      <sheetName val="G&amp;A"/>
      <sheetName val="Electric"/>
      <sheetName val="Facility Flexx"/>
      <sheetName val="Elec_Commercial"/>
      <sheetName val="Elec_MM"/>
      <sheetName val="Gas_Rev"/>
      <sheetName val="Investments"/>
      <sheetName val="DG"/>
      <sheetName val="Services"/>
      <sheetName val="PPE"/>
      <sheetName val="Financing"/>
      <sheetName val="Depreciation"/>
      <sheetName val="CapEx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CFERC2009"/>
      <sheetName val="TRANS-STG"/>
      <sheetName val="PBT"/>
      <sheetName val="total purchase price"/>
      <sheetName val="SCHE. 1"/>
      <sheetName val="403.E"/>
      <sheetName val="SCH034"/>
      <sheetName val="REFUNDS"/>
      <sheetName val="MONTHLY RECEIPTS BY ASSET #"/>
      <sheetName val="CONSUMED ELECT-STM"/>
    </sheetNames>
    <sheetDataSet>
      <sheetData sheetId="0"/>
      <sheetData sheetId="1"/>
      <sheetData sheetId="2"/>
      <sheetData sheetId="3"/>
      <sheetData sheetId="4">
        <row r="15">
          <cell r="I15">
            <v>1.7264999999999999</v>
          </cell>
        </row>
      </sheetData>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amp;105 attached"/>
      <sheetName val="108109"/>
      <sheetName val="110113"/>
      <sheetName val="114117"/>
      <sheetName val="118119"/>
      <sheetName val="120121A"/>
      <sheetName val="122123"/>
      <sheetName val="122A-B"/>
      <sheetName val="200201"/>
      <sheetName val="202203"/>
      <sheetName val="204207"/>
      <sheetName val="208"/>
      <sheetName val="213"/>
      <sheetName val="214"/>
      <sheetName val="216"/>
      <sheetName val="216-A"/>
      <sheetName val="216-B"/>
      <sheetName val="216-C"/>
      <sheetName val="219"/>
      <sheetName val="221"/>
      <sheetName val="224225"/>
      <sheetName val="227"/>
      <sheetName val="228229"/>
      <sheetName val="230"/>
      <sheetName val="232"/>
      <sheetName val="233"/>
      <sheetName val="234"/>
      <sheetName val="250251"/>
      <sheetName val="253"/>
      <sheetName val="256257"/>
      <sheetName val="261"/>
      <sheetName val="262263"/>
      <sheetName val="262A-C"/>
      <sheetName val="262D"/>
      <sheetName val="266267"/>
      <sheetName val="269"/>
      <sheetName val="272273"/>
      <sheetName val="274275"/>
      <sheetName val="276-277A-F"/>
      <sheetName val="278A-B"/>
      <sheetName val="300301"/>
      <sheetName val="304"/>
      <sheetName val="310311"/>
      <sheetName val="320323"/>
      <sheetName val="326327"/>
      <sheetName val="328330"/>
      <sheetName val="332"/>
      <sheetName val="335"/>
      <sheetName val="336"/>
      <sheetName val="337-337A"/>
      <sheetName val="337B"/>
      <sheetName val="338"/>
      <sheetName val="340"/>
      <sheetName val="350351"/>
      <sheetName val="352353"/>
      <sheetName val="354355"/>
      <sheetName val="356-356A"/>
      <sheetName val="398"/>
      <sheetName val="400"/>
      <sheetName val="401"/>
      <sheetName val="402403"/>
      <sheetName val="406407"/>
      <sheetName val="408409"/>
      <sheetName val="422423"/>
      <sheetName val="424425"/>
      <sheetName val="426427"/>
      <sheetName val="450"/>
      <sheetName val="BOOK"/>
    </sheetNames>
    <sheetDataSet>
      <sheetData sheetId="0" refreshError="1"/>
      <sheetData sheetId="1">
        <row r="25">
          <cell r="C25" t="str">
            <v>Consolidated Edison Company of New York, Inc.</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sheetData sheetId="30" refreshError="1"/>
      <sheetData sheetId="31" refreshError="1"/>
      <sheetData sheetId="32">
        <row r="1">
          <cell r="A1" t="str">
            <v>Name of Respondent</v>
          </cell>
        </row>
      </sheetData>
      <sheetData sheetId="33"/>
      <sheetData sheetId="34"/>
      <sheetData sheetId="35"/>
      <sheetData sheetId="36"/>
      <sheetData sheetId="37" refreshError="1"/>
      <sheetData sheetId="38"/>
      <sheetData sheetId="39"/>
      <sheetData sheetId="40" refreshError="1"/>
      <sheetData sheetId="41" refreshError="1"/>
      <sheetData sheetId="42" refreshError="1"/>
      <sheetData sheetId="43"/>
      <sheetData sheetId="44"/>
      <sheetData sheetId="45"/>
      <sheetData sheetId="46"/>
      <sheetData sheetId="47" refreshError="1"/>
      <sheetData sheetId="48"/>
      <sheetData sheetId="49" refreshError="1"/>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EW SCREEN"/>
      <sheetName val="CONTROLS"/>
      <sheetName val="DETAIL REPORT"/>
      <sheetName val="POST DATA"/>
      <sheetName val="DATA"/>
      <sheetName val="TABLE"/>
      <sheetName val="Actual"/>
      <sheetName val="Adj"/>
      <sheetName val="Net"/>
    </sheetNames>
    <sheetDataSet>
      <sheetData sheetId="0"/>
      <sheetData sheetId="1" refreshError="1">
        <row r="3">
          <cell r="B3" t="str">
            <v>-</v>
          </cell>
        </row>
        <row r="4">
          <cell r="B4" t="str">
            <v>APPLY</v>
          </cell>
        </row>
      </sheetData>
      <sheetData sheetId="2" refreshError="1">
        <row r="1105">
          <cell r="G1105" t="str">
            <v>-</v>
          </cell>
        </row>
        <row r="1106">
          <cell r="G1106" t="str">
            <v>269</v>
          </cell>
        </row>
        <row r="1107">
          <cell r="G1107" t="str">
            <v>-</v>
          </cell>
        </row>
        <row r="1108">
          <cell r="G1108" t="str">
            <v>_</v>
          </cell>
        </row>
        <row r="1112">
          <cell r="L1112" t="str">
            <v>CONSTR</v>
          </cell>
        </row>
        <row r="1113">
          <cell r="L1113" t="str">
            <v>SUBSTATION</v>
          </cell>
        </row>
        <row r="1114">
          <cell r="L1114" t="str">
            <v>-</v>
          </cell>
        </row>
        <row r="1118">
          <cell r="F1118" t="str">
            <v>-</v>
          </cell>
        </row>
        <row r="1119">
          <cell r="F1119" t="str">
            <v>1 FAIL-XFR</v>
          </cell>
        </row>
        <row r="1120">
          <cell r="F1120" t="str">
            <v>2 FAIL-OTH</v>
          </cell>
        </row>
        <row r="1121">
          <cell r="F1121" t="str">
            <v>3 BENSON</v>
          </cell>
        </row>
        <row r="1122">
          <cell r="F1122" t="str">
            <v>4 WATER</v>
          </cell>
        </row>
        <row r="1123">
          <cell r="F1123" t="str">
            <v>5 AVE A</v>
          </cell>
        </row>
        <row r="1124">
          <cell r="F1124" t="str">
            <v>6 HG</v>
          </cell>
        </row>
        <row r="1125">
          <cell r="F1125" t="str">
            <v>7 M H 345</v>
          </cell>
        </row>
        <row r="1126">
          <cell r="F1126" t="str">
            <v>8 M H 138</v>
          </cell>
        </row>
        <row r="1127">
          <cell r="F1127" t="str">
            <v>9 YONKERS</v>
          </cell>
        </row>
        <row r="1128">
          <cell r="F1128" t="str">
            <v>10 HARLEM</v>
          </cell>
        </row>
        <row r="1129">
          <cell r="F1129" t="str">
            <v>11 RIVERSIDE</v>
          </cell>
        </row>
        <row r="1130">
          <cell r="F1130" t="str">
            <v>12 GLENDALE</v>
          </cell>
        </row>
        <row r="1131">
          <cell r="F1131" t="str">
            <v>13 WOODROW</v>
          </cell>
        </row>
        <row r="1132">
          <cell r="F1132" t="str">
            <v>14 FK EXP</v>
          </cell>
        </row>
        <row r="1133">
          <cell r="F1133" t="str">
            <v>15 CEDAR</v>
          </cell>
        </row>
        <row r="1134">
          <cell r="F1134" t="str">
            <v>16 G H SPARY</v>
          </cell>
        </row>
        <row r="1135">
          <cell r="F1135" t="str">
            <v>17 GRASS</v>
          </cell>
        </row>
        <row r="1136">
          <cell r="F1136" t="str">
            <v>18 SB REACT</v>
          </cell>
        </row>
        <row r="1137">
          <cell r="F1137" t="str">
            <v>19 DUN REACT</v>
          </cell>
        </row>
        <row r="1138">
          <cell r="F1138" t="str">
            <v>20 RELAYS</v>
          </cell>
        </row>
        <row r="1139">
          <cell r="F1139" t="str">
            <v>21 WP CONT</v>
          </cell>
        </row>
        <row r="1140">
          <cell r="F1140" t="str">
            <v>22 PP IMP</v>
          </cell>
        </row>
        <row r="1141">
          <cell r="F1141" t="str">
            <v>23 BLUESTONE</v>
          </cell>
        </row>
        <row r="1142">
          <cell r="F1142" t="str">
            <v>24 SPCC</v>
          </cell>
        </row>
        <row r="1143">
          <cell r="F1143" t="str">
            <v>25 RISK ASSES</v>
          </cell>
        </row>
        <row r="1144">
          <cell r="F1144" t="str">
            <v>26 OBS 345 BKR</v>
          </cell>
        </row>
        <row r="1145">
          <cell r="F1145" t="str">
            <v>27 OD 27 BKRS</v>
          </cell>
        </row>
        <row r="1146">
          <cell r="F1146" t="str">
            <v>28 OD 13 BKRS</v>
          </cell>
        </row>
        <row r="1147">
          <cell r="F1147" t="str">
            <v>29 OBS 138 BKRS</v>
          </cell>
        </row>
        <row r="1148">
          <cell r="F1148" t="str">
            <v>30 LEON CONT</v>
          </cell>
        </row>
        <row r="1149">
          <cell r="F1149" t="str">
            <v>31 BLACKSTART</v>
          </cell>
        </row>
        <row r="1150">
          <cell r="F1150" t="str">
            <v>32 BATTERY</v>
          </cell>
        </row>
        <row r="1151">
          <cell r="F1151" t="str">
            <v>33 ROOF</v>
          </cell>
        </row>
        <row r="1152">
          <cell r="F1152" t="str">
            <v>34 CORONA TRF</v>
          </cell>
        </row>
        <row r="1153">
          <cell r="F1153" t="str">
            <v>35 OBS XFER</v>
          </cell>
        </row>
        <row r="1154">
          <cell r="F1154" t="str">
            <v>36 RELAY MOD</v>
          </cell>
        </row>
        <row r="1155">
          <cell r="F1155" t="str">
            <v>37 RELAY PRO</v>
          </cell>
        </row>
        <row r="1156">
          <cell r="F1156" t="str">
            <v>38 CC</v>
          </cell>
        </row>
        <row r="1157">
          <cell r="F1157" t="str">
            <v>39 CORONA SET</v>
          </cell>
        </row>
        <row r="1158">
          <cell r="F1158" t="str">
            <v>40 AUDIOTONE</v>
          </cell>
        </row>
        <row r="1159">
          <cell r="F1159" t="str">
            <v>41 BASE MON</v>
          </cell>
        </row>
        <row r="1160">
          <cell r="F1160" t="str">
            <v>42 DISC SW</v>
          </cell>
        </row>
        <row r="1161">
          <cell r="F1161" t="str">
            <v>43 ELMSFORD</v>
          </cell>
        </row>
        <row r="1162">
          <cell r="F1162" t="str">
            <v>44 SS REL</v>
          </cell>
        </row>
        <row r="1163">
          <cell r="F1163" t="str">
            <v>45 GND SW</v>
          </cell>
        </row>
        <row r="1164">
          <cell r="F1164" t="str">
            <v>46 ALARMS</v>
          </cell>
        </row>
        <row r="1165">
          <cell r="F1165" t="str">
            <v>47 ANALOG</v>
          </cell>
        </row>
        <row r="1166">
          <cell r="F1166" t="str">
            <v>48 C B COMP</v>
          </cell>
        </row>
        <row r="1167">
          <cell r="F1167" t="str">
            <v>49 63 CONT</v>
          </cell>
        </row>
        <row r="1168">
          <cell r="F1168" t="str">
            <v>50 PURS FIRE</v>
          </cell>
        </row>
        <row r="1169">
          <cell r="F1169" t="str">
            <v>51 OIL ALARM</v>
          </cell>
        </row>
        <row r="1170">
          <cell r="F1170" t="str">
            <v>52 SS AUTO</v>
          </cell>
        </row>
        <row r="1171">
          <cell r="F1171" t="str">
            <v>53 E F BKR</v>
          </cell>
        </row>
        <row r="1172">
          <cell r="F1172" t="str">
            <v>54 SMALL</v>
          </cell>
        </row>
        <row r="1173">
          <cell r="F1173" t="str">
            <v>55 MAX</v>
          </cell>
        </row>
        <row r="1174">
          <cell r="F1174" t="str">
            <v>56 DWG SYS</v>
          </cell>
        </row>
        <row r="1175">
          <cell r="F1175" t="str">
            <v>57 BUCH  D P</v>
          </cell>
        </row>
        <row r="1176">
          <cell r="F1176" t="str">
            <v>58 FAC</v>
          </cell>
        </row>
        <row r="1177">
          <cell r="F1177" t="str">
            <v>59 RRE</v>
          </cell>
        </row>
        <row r="1178">
          <cell r="F1178" t="str">
            <v>60 SIGN/OUT</v>
          </cell>
        </row>
        <row r="1179">
          <cell r="F1179" t="str">
            <v>61 SOCCS X</v>
          </cell>
        </row>
        <row r="1180">
          <cell r="F1180" t="str">
            <v>62 SW UPGRD</v>
          </cell>
        </row>
        <row r="1181">
          <cell r="F1181" t="str">
            <v>63 ER UPGD</v>
          </cell>
        </row>
        <row r="1182">
          <cell r="F1182" t="str">
            <v>64 FLEX SW</v>
          </cell>
        </row>
        <row r="1183">
          <cell r="F1183" t="str">
            <v>65 PWTT</v>
          </cell>
        </row>
        <row r="1184">
          <cell r="F1184" t="str">
            <v>66 BK DIAG</v>
          </cell>
        </row>
        <row r="1185">
          <cell r="F1185" t="str">
            <v>67 TEST FAC</v>
          </cell>
        </row>
        <row r="1186">
          <cell r="F1186" t="str">
            <v>68 BETTER</v>
          </cell>
        </row>
        <row r="1187">
          <cell r="F1187" t="str">
            <v>69 PORT PP</v>
          </cell>
        </row>
        <row r="1188">
          <cell r="F1188" t="str">
            <v>70 LOSS CONT</v>
          </cell>
        </row>
        <row r="1189">
          <cell r="F1189" t="str">
            <v>71 MURRAY HILL</v>
          </cell>
        </row>
        <row r="1190">
          <cell r="F1190" t="str">
            <v>72 SER</v>
          </cell>
        </row>
        <row r="1191">
          <cell r="F1191" t="str">
            <v>73 DATA EXTRACT</v>
          </cell>
        </row>
        <row r="1192">
          <cell r="F1192" t="str">
            <v>74 OH FIBER OPTIC</v>
          </cell>
        </row>
        <row r="1193">
          <cell r="F1193" t="str">
            <v>75 RELAY ENC</v>
          </cell>
        </row>
        <row r="1194">
          <cell r="F1194" t="str">
            <v>76 SYNCHROSCOPE</v>
          </cell>
        </row>
        <row r="1195">
          <cell r="F1195" t="str">
            <v>98 FUTURE PROJ</v>
          </cell>
        </row>
        <row r="1196">
          <cell r="F1196" t="str">
            <v>99 COMP</v>
          </cell>
        </row>
        <row r="1197">
          <cell r="F1197" t="str">
            <v>-</v>
          </cell>
        </row>
        <row r="1198">
          <cell r="F1198" t="str">
            <v>_</v>
          </cell>
        </row>
      </sheetData>
      <sheetData sheetId="3"/>
      <sheetData sheetId="4"/>
      <sheetData sheetId="5"/>
      <sheetData sheetId="6" refreshError="1"/>
      <sheetData sheetId="7" refreshError="1"/>
      <sheetData sheetId="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EW SCREEN"/>
      <sheetName val="CONTROLS"/>
      <sheetName val="DETAIL REPORT"/>
      <sheetName val="POST DATA"/>
      <sheetName val="DATA"/>
      <sheetName val="TABLE"/>
    </sheetNames>
    <sheetDataSet>
      <sheetData sheetId="0"/>
      <sheetData sheetId="1" refreshError="1">
        <row r="27">
          <cell r="A27" t="str">
            <v>-</v>
          </cell>
        </row>
        <row r="28">
          <cell r="A28" t="str">
            <v>A. CHIN</v>
          </cell>
        </row>
        <row r="29">
          <cell r="A29" t="str">
            <v>A. GAROFALO</v>
          </cell>
        </row>
        <row r="30">
          <cell r="A30" t="str">
            <v>J. MINELLA</v>
          </cell>
        </row>
        <row r="31">
          <cell r="A31" t="str">
            <v xml:space="preserve">M. SAN ANTONIO </v>
          </cell>
        </row>
        <row r="32">
          <cell r="A32" t="str">
            <v>P. SIMPSON</v>
          </cell>
        </row>
        <row r="33">
          <cell r="A33" t="str">
            <v>T. THEODOROU</v>
          </cell>
        </row>
        <row r="34">
          <cell r="A34" t="str">
            <v>S. BECCALORI</v>
          </cell>
        </row>
        <row r="35">
          <cell r="A35" t="str">
            <v>T. CELENTANO</v>
          </cell>
        </row>
        <row r="36">
          <cell r="A36" t="str">
            <v>T. STEWART</v>
          </cell>
        </row>
        <row r="37">
          <cell r="A37" t="str">
            <v>W. OLANSEN</v>
          </cell>
        </row>
        <row r="38">
          <cell r="A38" t="str">
            <v>-</v>
          </cell>
        </row>
      </sheetData>
      <sheetData sheetId="2">
        <row r="1289">
          <cell r="G1289" t="str">
            <v>-</v>
          </cell>
        </row>
      </sheetData>
      <sheetData sheetId="3"/>
      <sheetData sheetId="4"/>
      <sheetData sheetId="5"/>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CONY"/>
      <sheetName val="Summary"/>
      <sheetName val="Electric Production"/>
      <sheetName val="Transmission"/>
      <sheetName val="Substation"/>
      <sheetName val="Common XM"/>
      <sheetName val="Common Cap"/>
      <sheetName val="CONTROL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 Allocation"/>
      <sheetName val="Electric Only (2)"/>
      <sheetName val="Summary"/>
      <sheetName val="STO"/>
      <sheetName val="SSO"/>
      <sheetName val="Unit Substation- IT Initiatives"/>
      <sheetName val="Common Project Details"/>
      <sheetName val="Common Cap"/>
      <sheetName val="Electric Only"/>
      <sheetName val=" SUmmary"/>
      <sheetName val="Transmission"/>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heet Jul 04"/>
      <sheetName val="Services"/>
      <sheetName val="June Output"/>
      <sheetName val="CalcSheet Jun 04"/>
      <sheetName val="COGS"/>
      <sheetName val="Income Statement"/>
      <sheetName val="Revenue"/>
    </sheetNames>
    <sheetDataSet>
      <sheetData sheetId="0"/>
      <sheetData sheetId="1"/>
      <sheetData sheetId="2"/>
      <sheetData sheetId="3"/>
      <sheetData sheetId="4"/>
      <sheetData sheetId="5"/>
      <sheetData sheetId="6" refreshError="1">
        <row r="6">
          <cell r="A6" t="str">
            <v>%,V420018</v>
          </cell>
          <cell r="C6" t="str">
            <v>E.S. Energy Services-Non Affl</v>
          </cell>
          <cell r="E6">
            <v>1205582.69</v>
          </cell>
          <cell r="F6">
            <v>770325.65</v>
          </cell>
          <cell r="G6">
            <v>1668627.05</v>
          </cell>
          <cell r="H6">
            <v>1738887.567</v>
          </cell>
          <cell r="I6">
            <v>765462.88</v>
          </cell>
          <cell r="J6">
            <v>1442271.55</v>
          </cell>
          <cell r="K6">
            <v>7591157.3869999992</v>
          </cell>
        </row>
        <row r="7">
          <cell r="A7" t="str">
            <v>%,V428000</v>
          </cell>
          <cell r="C7" t="str">
            <v>E.S. Energy Services - CECONY</v>
          </cell>
          <cell r="E7">
            <v>601.19000000000005</v>
          </cell>
          <cell r="F7">
            <v>75552.36</v>
          </cell>
          <cell r="G7">
            <v>140340.29999999999</v>
          </cell>
          <cell r="H7">
            <v>578.14</v>
          </cell>
          <cell r="I7">
            <v>80765.05</v>
          </cell>
          <cell r="J7">
            <v>17373.259999999998</v>
          </cell>
          <cell r="K7">
            <v>315210.3</v>
          </cell>
        </row>
        <row r="8">
          <cell r="A8" t="str">
            <v>%,FACCOUNT,X,_</v>
          </cell>
          <cell r="C8" t="str">
            <v>All Accounts</v>
          </cell>
          <cell r="E8">
            <v>1206183.8799999999</v>
          </cell>
          <cell r="F8">
            <v>845878.01</v>
          </cell>
          <cell r="G8">
            <v>1808967.35</v>
          </cell>
          <cell r="H8">
            <v>1739465.7069999999</v>
          </cell>
          <cell r="I8">
            <v>846227.93</v>
          </cell>
          <cell r="J8">
            <v>1459644.81</v>
          </cell>
          <cell r="K8">
            <v>7906367.686999999</v>
          </cell>
        </row>
        <row r="9">
          <cell r="A9" t="str">
            <v xml:space="preserve">%,V </v>
          </cell>
          <cell r="C9" t="str">
            <v>(None)</v>
          </cell>
          <cell r="E9">
            <v>1206183.8799999999</v>
          </cell>
          <cell r="F9">
            <v>845878.01</v>
          </cell>
          <cell r="G9">
            <v>1808967.35</v>
          </cell>
          <cell r="H9">
            <v>1739465.7069999999</v>
          </cell>
          <cell r="I9">
            <v>846227.93</v>
          </cell>
          <cell r="J9">
            <v>1459644.81</v>
          </cell>
          <cell r="K9">
            <v>7906367.6870000008</v>
          </cell>
        </row>
        <row r="10">
          <cell r="A10" t="str">
            <v>%,FDEPTID,X,_</v>
          </cell>
          <cell r="C10" t="str">
            <v>All Departments</v>
          </cell>
          <cell r="E10">
            <v>1206183.8799999999</v>
          </cell>
          <cell r="F10">
            <v>845878.01</v>
          </cell>
          <cell r="G10">
            <v>1808967.35</v>
          </cell>
          <cell r="H10">
            <v>1739465.7069999999</v>
          </cell>
          <cell r="I10">
            <v>846227.93</v>
          </cell>
          <cell r="J10">
            <v>1459644.81</v>
          </cell>
          <cell r="K10">
            <v>7906367.6870000008</v>
          </cell>
        </row>
        <row r="11">
          <cell r="A11" t="str">
            <v>%,V300100</v>
          </cell>
          <cell r="C11" t="str">
            <v>Project Management</v>
          </cell>
          <cell r="E11">
            <v>317.08</v>
          </cell>
          <cell r="F11">
            <v>43631.61</v>
          </cell>
          <cell r="G11">
            <v>-42525.66</v>
          </cell>
          <cell r="H11">
            <v>0</v>
          </cell>
          <cell r="I11">
            <v>0</v>
          </cell>
          <cell r="J11">
            <v>119649.72</v>
          </cell>
          <cell r="K11">
            <v>121072.75</v>
          </cell>
        </row>
        <row r="12">
          <cell r="A12" t="str">
            <v>%,V300200</v>
          </cell>
          <cell r="C12" t="str">
            <v>Consulting</v>
          </cell>
          <cell r="E12">
            <v>7748.08</v>
          </cell>
          <cell r="F12">
            <v>14369</v>
          </cell>
          <cell r="G12">
            <v>30135.63</v>
          </cell>
          <cell r="H12">
            <v>34989.53</v>
          </cell>
          <cell r="I12">
            <v>40211.269999999997</v>
          </cell>
          <cell r="J12">
            <v>5907.41</v>
          </cell>
          <cell r="K12">
            <v>133360.92000000001</v>
          </cell>
        </row>
        <row r="13">
          <cell r="A13" t="str">
            <v>%,V600220</v>
          </cell>
          <cell r="C13" t="str">
            <v>EIS Commodity</v>
          </cell>
          <cell r="E13">
            <v>3850.99</v>
          </cell>
          <cell r="F13">
            <v>1495.18</v>
          </cell>
          <cell r="G13">
            <v>1211.1600000000001</v>
          </cell>
          <cell r="H13">
            <v>2192.6799999999998</v>
          </cell>
          <cell r="I13">
            <v>255.25</v>
          </cell>
          <cell r="J13">
            <v>0</v>
          </cell>
          <cell r="K13">
            <v>9005.26</v>
          </cell>
        </row>
        <row r="14">
          <cell r="A14" t="str">
            <v>%,V600900</v>
          </cell>
          <cell r="C14" t="str">
            <v>Xenergy Construction</v>
          </cell>
          <cell r="E14">
            <v>647215.26</v>
          </cell>
          <cell r="F14">
            <v>-1652723.94</v>
          </cell>
          <cell r="G14">
            <v>648593.27</v>
          </cell>
          <cell r="H14">
            <v>470865.37</v>
          </cell>
          <cell r="I14">
            <v>420556.99</v>
          </cell>
          <cell r="J14">
            <v>661147.09</v>
          </cell>
          <cell r="K14">
            <v>1195654.04</v>
          </cell>
        </row>
        <row r="15">
          <cell r="A15" t="str">
            <v>%,V600910</v>
          </cell>
          <cell r="C15" t="str">
            <v>Xenergy Consulting</v>
          </cell>
          <cell r="E15">
            <v>0</v>
          </cell>
          <cell r="F15">
            <v>0</v>
          </cell>
          <cell r="G15">
            <v>0</v>
          </cell>
          <cell r="H15">
            <v>9619.06</v>
          </cell>
          <cell r="I15">
            <v>0</v>
          </cell>
          <cell r="J15">
            <v>0</v>
          </cell>
          <cell r="K15">
            <v>9619.06</v>
          </cell>
        </row>
        <row r="16">
          <cell r="A16" t="str">
            <v>%,V600920</v>
          </cell>
          <cell r="C16" t="str">
            <v>Xenergy LTSA</v>
          </cell>
          <cell r="E16">
            <v>49622.47</v>
          </cell>
          <cell r="F16">
            <v>53473.760000000002</v>
          </cell>
          <cell r="G16">
            <v>49622.47</v>
          </cell>
          <cell r="H16">
            <v>49534.45</v>
          </cell>
          <cell r="I16">
            <v>104690.17</v>
          </cell>
          <cell r="J16">
            <v>-96172.82</v>
          </cell>
          <cell r="K16">
            <v>210770.5</v>
          </cell>
        </row>
        <row r="17">
          <cell r="A17" t="str">
            <v>%,V700100</v>
          </cell>
          <cell r="C17" t="str">
            <v>Lighting</v>
          </cell>
          <cell r="E17">
            <v>100967.4</v>
          </cell>
          <cell r="F17">
            <v>1756812.29</v>
          </cell>
          <cell r="G17">
            <v>707006.88</v>
          </cell>
          <cell r="H17">
            <v>493628.12699999998</v>
          </cell>
          <cell r="I17">
            <v>217621.55</v>
          </cell>
          <cell r="J17">
            <v>326105.40999999997</v>
          </cell>
          <cell r="K17">
            <v>3602141.6569999997</v>
          </cell>
        </row>
        <row r="18">
          <cell r="A18" t="str">
            <v>%,V700200</v>
          </cell>
          <cell r="C18" t="str">
            <v>Chillers</v>
          </cell>
          <cell r="E18">
            <v>392181.84</v>
          </cell>
          <cell r="F18">
            <v>623981.01</v>
          </cell>
          <cell r="G18">
            <v>325839.09999999998</v>
          </cell>
          <cell r="H18">
            <v>540726.89</v>
          </cell>
          <cell r="I18">
            <v>33040.74</v>
          </cell>
          <cell r="J18">
            <v>306441.64</v>
          </cell>
          <cell r="K18">
            <v>2222211.2200000002</v>
          </cell>
        </row>
        <row r="19">
          <cell r="A19" t="str">
            <v>%,V700300</v>
          </cell>
          <cell r="C19" t="str">
            <v>Boilers</v>
          </cell>
          <cell r="E19">
            <v>1697.44</v>
          </cell>
          <cell r="F19">
            <v>4839.1000000000004</v>
          </cell>
          <cell r="G19">
            <v>9224.48</v>
          </cell>
          <cell r="H19">
            <v>128263.32</v>
          </cell>
          <cell r="I19">
            <v>27412.19</v>
          </cell>
          <cell r="J19">
            <v>97474.86</v>
          </cell>
          <cell r="K19">
            <v>268911.39</v>
          </cell>
        </row>
        <row r="20">
          <cell r="A20" t="str">
            <v>%,V700500</v>
          </cell>
          <cell r="C20" t="str">
            <v>AHU and Pump Upgrades</v>
          </cell>
          <cell r="E20">
            <v>0</v>
          </cell>
          <cell r="F20">
            <v>0</v>
          </cell>
          <cell r="G20">
            <v>0</v>
          </cell>
          <cell r="H20">
            <v>0</v>
          </cell>
          <cell r="I20">
            <v>0</v>
          </cell>
          <cell r="J20">
            <v>22773.8</v>
          </cell>
          <cell r="K20">
            <v>22773.8</v>
          </cell>
        </row>
        <row r="21">
          <cell r="A21" t="str">
            <v>%,V700600</v>
          </cell>
          <cell r="C21" t="str">
            <v>Transmission &amp; Distribution</v>
          </cell>
          <cell r="E21">
            <v>1762.72</v>
          </cell>
          <cell r="F21">
            <v>0</v>
          </cell>
          <cell r="G21">
            <v>0</v>
          </cell>
          <cell r="H21">
            <v>0</v>
          </cell>
          <cell r="I21">
            <v>0</v>
          </cell>
          <cell r="J21">
            <v>0</v>
          </cell>
          <cell r="K21">
            <v>1762.72</v>
          </cell>
        </row>
        <row r="22">
          <cell r="A22" t="str">
            <v>%,V700700</v>
          </cell>
          <cell r="C22" t="str">
            <v>DG</v>
          </cell>
          <cell r="E22">
            <v>820.6</v>
          </cell>
          <cell r="F22">
            <v>0</v>
          </cell>
          <cell r="G22">
            <v>79860.02</v>
          </cell>
          <cell r="H22">
            <v>9646.2800000000007</v>
          </cell>
          <cell r="I22">
            <v>2439.77</v>
          </cell>
          <cell r="J22">
            <v>16317.7</v>
          </cell>
          <cell r="K22">
            <v>109084.37</v>
          </cell>
        </row>
        <row r="23">
          <cell r="A23" t="str">
            <v>%,FPRODUCT,X,_</v>
          </cell>
          <cell r="C23" t="str">
            <v>All Products</v>
          </cell>
          <cell r="E23">
            <v>1206183.8799999999</v>
          </cell>
          <cell r="F23">
            <v>845878.01</v>
          </cell>
          <cell r="G23">
            <v>1808967.35</v>
          </cell>
          <cell r="H23">
            <v>1739465.7069999999</v>
          </cell>
          <cell r="I23">
            <v>846227.93</v>
          </cell>
          <cell r="J23">
            <v>1459644.81</v>
          </cell>
          <cell r="K23">
            <v>7906367.686999999</v>
          </cell>
        </row>
        <row r="24">
          <cell r="A24" t="str">
            <v xml:space="preserve">%,V </v>
          </cell>
          <cell r="C24" t="str">
            <v>(None)</v>
          </cell>
          <cell r="E24">
            <v>61538.62</v>
          </cell>
          <cell r="F24">
            <v>112969.55</v>
          </cell>
          <cell r="G24">
            <v>38443.599999999999</v>
          </cell>
          <cell r="H24">
            <v>66155.179999999993</v>
          </cell>
          <cell r="I24">
            <v>114229.52</v>
          </cell>
          <cell r="J24">
            <v>64175.91</v>
          </cell>
          <cell r="K24">
            <v>457512.38</v>
          </cell>
        </row>
        <row r="25">
          <cell r="A25" t="str">
            <v>%,VO1L68A3000BB</v>
          </cell>
          <cell r="C25" t="str">
            <v>VA - BRONX - DG IGA COGEN</v>
          </cell>
          <cell r="E25">
            <v>820.6</v>
          </cell>
          <cell r="F25">
            <v>0</v>
          </cell>
          <cell r="G25">
            <v>0</v>
          </cell>
          <cell r="H25">
            <v>0</v>
          </cell>
          <cell r="I25">
            <v>0</v>
          </cell>
          <cell r="J25">
            <v>0</v>
          </cell>
          <cell r="K25">
            <v>820.6</v>
          </cell>
        </row>
        <row r="26">
          <cell r="A26" t="str">
            <v>%,VO2GFEA5000GS</v>
          </cell>
          <cell r="C26" t="str">
            <v>VA BROOKLYN - CHILLER UPGRADE</v>
          </cell>
          <cell r="E26">
            <v>264355.78000000003</v>
          </cell>
          <cell r="F26">
            <v>324092.17</v>
          </cell>
          <cell r="G26">
            <v>0</v>
          </cell>
          <cell r="H26">
            <v>0</v>
          </cell>
          <cell r="I26">
            <v>0</v>
          </cell>
          <cell r="J26">
            <v>0</v>
          </cell>
          <cell r="K26">
            <v>588447.94999999995</v>
          </cell>
        </row>
        <row r="27">
          <cell r="A27" t="str">
            <v>%,VO5I5CA2001GS</v>
          </cell>
          <cell r="C27" t="str">
            <v>CON EDISON - LEX HOUSING GAS</v>
          </cell>
          <cell r="E27">
            <v>0</v>
          </cell>
          <cell r="F27">
            <v>2037.65</v>
          </cell>
          <cell r="G27">
            <v>0</v>
          </cell>
          <cell r="H27">
            <v>0</v>
          </cell>
          <cell r="I27">
            <v>0</v>
          </cell>
          <cell r="J27">
            <v>0</v>
          </cell>
          <cell r="K27">
            <v>2037.65</v>
          </cell>
        </row>
        <row r="28">
          <cell r="A28" t="str">
            <v>%,VOAQY4A1001B8</v>
          </cell>
          <cell r="C28" t="str">
            <v>NYCHA - EASTCHESTER HOUSES</v>
          </cell>
          <cell r="E28">
            <v>0</v>
          </cell>
          <cell r="F28">
            <v>604.63</v>
          </cell>
          <cell r="G28">
            <v>0</v>
          </cell>
          <cell r="H28">
            <v>30985.97</v>
          </cell>
          <cell r="I28">
            <v>0</v>
          </cell>
          <cell r="J28">
            <v>0</v>
          </cell>
          <cell r="K28">
            <v>31590.6</v>
          </cell>
        </row>
        <row r="29">
          <cell r="A29" t="str">
            <v>%,VOBBFAA1000E8</v>
          </cell>
          <cell r="C29" t="str">
            <v>FIRST ROCHDALE - DESIGN STUDY</v>
          </cell>
          <cell r="E29">
            <v>0</v>
          </cell>
          <cell r="F29">
            <v>0</v>
          </cell>
          <cell r="G29">
            <v>0</v>
          </cell>
          <cell r="H29">
            <v>30180.54</v>
          </cell>
          <cell r="I29">
            <v>30927.17</v>
          </cell>
          <cell r="J29">
            <v>0</v>
          </cell>
          <cell r="K29">
            <v>61107.71</v>
          </cell>
        </row>
        <row r="30">
          <cell r="A30" t="str">
            <v>%,VOBL5JA20000S</v>
          </cell>
          <cell r="C30" t="str">
            <v>PEPSI BOTTLING CO. - DG</v>
          </cell>
          <cell r="E30">
            <v>0</v>
          </cell>
          <cell r="F30">
            <v>0</v>
          </cell>
          <cell r="G30">
            <v>45860.02</v>
          </cell>
          <cell r="H30">
            <v>9646.2800000000007</v>
          </cell>
          <cell r="I30">
            <v>2439.77</v>
          </cell>
          <cell r="J30">
            <v>16317.7</v>
          </cell>
          <cell r="K30">
            <v>74263.77</v>
          </cell>
        </row>
        <row r="31">
          <cell r="A31" t="str">
            <v>%,VOBMWEA200000</v>
          </cell>
          <cell r="C31" t="str">
            <v>US COAST GUARD - ISC BOSTN DES</v>
          </cell>
          <cell r="E31">
            <v>0</v>
          </cell>
          <cell r="F31">
            <v>0</v>
          </cell>
          <cell r="G31">
            <v>0</v>
          </cell>
          <cell r="H31">
            <v>0</v>
          </cell>
          <cell r="I31">
            <v>0</v>
          </cell>
          <cell r="J31">
            <v>-146023.85999999999</v>
          </cell>
          <cell r="K31">
            <v>-146023.85999999999</v>
          </cell>
        </row>
        <row r="32">
          <cell r="A32" t="str">
            <v>%,VOBUSAA3001SD</v>
          </cell>
          <cell r="C32" t="str">
            <v>MANHATTAN MGMT. - LTG RETROFIT</v>
          </cell>
          <cell r="E32">
            <v>0</v>
          </cell>
          <cell r="F32">
            <v>4020.09</v>
          </cell>
          <cell r="G32">
            <v>0</v>
          </cell>
          <cell r="H32">
            <v>0</v>
          </cell>
          <cell r="I32">
            <v>0</v>
          </cell>
          <cell r="J32">
            <v>0</v>
          </cell>
          <cell r="K32">
            <v>4020.09</v>
          </cell>
        </row>
        <row r="33">
          <cell r="A33" t="str">
            <v>%,VOCIU3A70000A</v>
          </cell>
          <cell r="C33" t="str">
            <v>USPS - TRIBORO 48</v>
          </cell>
          <cell r="E33">
            <v>0</v>
          </cell>
          <cell r="F33">
            <v>7342.59</v>
          </cell>
          <cell r="G33">
            <v>3566.18</v>
          </cell>
          <cell r="H33">
            <v>32807.870000000003</v>
          </cell>
          <cell r="I33">
            <v>61554.25</v>
          </cell>
          <cell r="J33">
            <v>65947.31</v>
          </cell>
          <cell r="K33">
            <v>171218.2</v>
          </cell>
        </row>
        <row r="34">
          <cell r="A34" t="str">
            <v>%,VOCIU3A700022</v>
          </cell>
          <cell r="C34" t="str">
            <v>USPS Morgan P&amp;D North</v>
          </cell>
          <cell r="E34">
            <v>0</v>
          </cell>
          <cell r="F34">
            <v>0</v>
          </cell>
          <cell r="G34">
            <v>0</v>
          </cell>
          <cell r="H34">
            <v>198424.717</v>
          </cell>
          <cell r="I34">
            <v>0</v>
          </cell>
          <cell r="J34">
            <v>0</v>
          </cell>
          <cell r="K34">
            <v>198424.717</v>
          </cell>
        </row>
        <row r="35">
          <cell r="A35" t="str">
            <v>%,VODMDGA0001N0</v>
          </cell>
          <cell r="C35" t="str">
            <v>GSA - NE REG - LTG &amp; CONTROLS</v>
          </cell>
          <cell r="E35">
            <v>24044.36</v>
          </cell>
          <cell r="F35">
            <v>0</v>
          </cell>
          <cell r="G35">
            <v>49480.58</v>
          </cell>
          <cell r="H35">
            <v>455.83</v>
          </cell>
          <cell r="I35">
            <v>160183.82</v>
          </cell>
          <cell r="J35">
            <v>0</v>
          </cell>
          <cell r="K35">
            <v>234164.59</v>
          </cell>
        </row>
        <row r="36">
          <cell r="A36" t="str">
            <v>%,VODMDGA0001N1</v>
          </cell>
          <cell r="C36" t="str">
            <v>FAA - NE REGION - LTG &amp; CNTRLS</v>
          </cell>
          <cell r="E36">
            <v>112650.52</v>
          </cell>
          <cell r="F36">
            <v>-11697.18</v>
          </cell>
          <cell r="G36">
            <v>5867.3</v>
          </cell>
          <cell r="H36">
            <v>116392.96000000001</v>
          </cell>
          <cell r="I36">
            <v>9022.83</v>
          </cell>
          <cell r="J36">
            <v>64876.75</v>
          </cell>
          <cell r="K36">
            <v>297113.18</v>
          </cell>
        </row>
        <row r="37">
          <cell r="A37" t="str">
            <v>%,VODMDGA0001N2</v>
          </cell>
          <cell r="C37" t="str">
            <v>JFK LIBRARY</v>
          </cell>
          <cell r="E37">
            <v>510520.38</v>
          </cell>
          <cell r="F37">
            <v>5708.03</v>
          </cell>
          <cell r="G37">
            <v>577724.93999999994</v>
          </cell>
          <cell r="H37">
            <v>505489.27</v>
          </cell>
          <cell r="I37">
            <v>223238.34</v>
          </cell>
          <cell r="J37">
            <v>761316.19</v>
          </cell>
          <cell r="K37">
            <v>2583997.15</v>
          </cell>
        </row>
        <row r="38">
          <cell r="A38" t="str">
            <v>%,VODMDGA0001NK</v>
          </cell>
          <cell r="C38" t="str">
            <v>US NAVY - NAF LIGHTING DOP</v>
          </cell>
          <cell r="E38">
            <v>0</v>
          </cell>
          <cell r="F38">
            <v>0</v>
          </cell>
          <cell r="G38">
            <v>188638.97</v>
          </cell>
          <cell r="H38">
            <v>0</v>
          </cell>
          <cell r="I38">
            <v>95006.62</v>
          </cell>
          <cell r="J38">
            <v>63086.82</v>
          </cell>
          <cell r="K38">
            <v>346732.41</v>
          </cell>
        </row>
        <row r="39">
          <cell r="A39" t="str">
            <v>%,VODMDGA00021P</v>
          </cell>
          <cell r="C39" t="str">
            <v>CON EDISON GAS SERVICE</v>
          </cell>
          <cell r="E39">
            <v>1697.44</v>
          </cell>
          <cell r="F39">
            <v>899.9</v>
          </cell>
          <cell r="G39">
            <v>18724.48</v>
          </cell>
          <cell r="H39">
            <v>42952.95</v>
          </cell>
          <cell r="I39">
            <v>27412.19</v>
          </cell>
          <cell r="J39">
            <v>0</v>
          </cell>
          <cell r="K39">
            <v>91686.96</v>
          </cell>
        </row>
        <row r="40">
          <cell r="A40" t="str">
            <v>%,VODMDGA00022F</v>
          </cell>
          <cell r="C40" t="str">
            <v>CON EDISON - PS 139 NYCHA</v>
          </cell>
          <cell r="E40">
            <v>0</v>
          </cell>
          <cell r="F40">
            <v>0</v>
          </cell>
          <cell r="G40">
            <v>0</v>
          </cell>
          <cell r="H40">
            <v>2641.21</v>
          </cell>
          <cell r="I40">
            <v>0</v>
          </cell>
          <cell r="J40">
            <v>3547.84</v>
          </cell>
          <cell r="K40">
            <v>6189.05</v>
          </cell>
        </row>
        <row r="41">
          <cell r="A41" t="str">
            <v>%,VODMDGA000243</v>
          </cell>
          <cell r="C41" t="str">
            <v>NY MARRIOTT MARQUIS - VALVE R</v>
          </cell>
          <cell r="E41">
            <v>0</v>
          </cell>
          <cell r="F41">
            <v>0</v>
          </cell>
          <cell r="G41">
            <v>0</v>
          </cell>
          <cell r="H41">
            <v>0</v>
          </cell>
          <cell r="I41">
            <v>0</v>
          </cell>
          <cell r="J41">
            <v>114117.38</v>
          </cell>
          <cell r="K41">
            <v>114117.38</v>
          </cell>
        </row>
        <row r="42">
          <cell r="A42" t="str">
            <v>%,VOFZ7HA1001JW</v>
          </cell>
          <cell r="C42" t="str">
            <v>NYPH - LIGHTING 68TH STREET</v>
          </cell>
          <cell r="E42">
            <v>0</v>
          </cell>
          <cell r="F42">
            <v>0</v>
          </cell>
          <cell r="G42">
            <v>303194.94</v>
          </cell>
          <cell r="H42">
            <v>101916.32</v>
          </cell>
          <cell r="I42">
            <v>2402.31</v>
          </cell>
          <cell r="J42">
            <v>10983.76</v>
          </cell>
          <cell r="K42">
            <v>418497.33</v>
          </cell>
        </row>
        <row r="43">
          <cell r="A43" t="str">
            <v>%,VOFZ7HA1001JX</v>
          </cell>
          <cell r="C43" t="str">
            <v>NYPH - AIRSIDE 68TH STREET</v>
          </cell>
          <cell r="E43">
            <v>0</v>
          </cell>
          <cell r="F43">
            <v>0</v>
          </cell>
          <cell r="G43">
            <v>0</v>
          </cell>
          <cell r="H43">
            <v>0</v>
          </cell>
          <cell r="I43">
            <v>0</v>
          </cell>
          <cell r="J43">
            <v>6299.55</v>
          </cell>
          <cell r="K43">
            <v>6299.55</v>
          </cell>
        </row>
        <row r="44">
          <cell r="A44" t="str">
            <v>%,VOFZ7HA1001PK</v>
          </cell>
          <cell r="C44" t="str">
            <v>NYPH - AIRSIDE 168TH STREET</v>
          </cell>
          <cell r="E44">
            <v>0</v>
          </cell>
          <cell r="F44">
            <v>0</v>
          </cell>
          <cell r="G44">
            <v>0</v>
          </cell>
          <cell r="H44">
            <v>0</v>
          </cell>
          <cell r="I44">
            <v>0</v>
          </cell>
          <cell r="J44">
            <v>16474.25</v>
          </cell>
          <cell r="K44">
            <v>16474.25</v>
          </cell>
        </row>
        <row r="45">
          <cell r="A45" t="str">
            <v>%,VOGSONA100001</v>
          </cell>
          <cell r="C45" t="str">
            <v>USPS - MORGAN SOUTH NYSERDA</v>
          </cell>
          <cell r="E45">
            <v>696.28</v>
          </cell>
          <cell r="F45">
            <v>2611.0100000000002</v>
          </cell>
          <cell r="G45">
            <v>696.25</v>
          </cell>
          <cell r="H45">
            <v>1392.53</v>
          </cell>
          <cell r="I45">
            <v>6005.32</v>
          </cell>
          <cell r="J45">
            <v>783.29</v>
          </cell>
          <cell r="K45">
            <v>12184.68</v>
          </cell>
        </row>
        <row r="46">
          <cell r="A46" t="str">
            <v>%,VOJDCBA00005W</v>
          </cell>
          <cell r="C46" t="str">
            <v>GSA - STAIRWELL LIGHTING</v>
          </cell>
          <cell r="E46">
            <v>601.19000000000005</v>
          </cell>
          <cell r="F46">
            <v>75552.36</v>
          </cell>
          <cell r="G46">
            <v>140340.29999999999</v>
          </cell>
          <cell r="H46">
            <v>578.14</v>
          </cell>
          <cell r="I46">
            <v>80765.05</v>
          </cell>
          <cell r="J46">
            <v>17373.259999999998</v>
          </cell>
          <cell r="K46">
            <v>315210.3</v>
          </cell>
        </row>
        <row r="47">
          <cell r="A47" t="str">
            <v>%,VOJDCBA00009B</v>
          </cell>
          <cell r="C47" t="str">
            <v>SSA ADDABBO - EMERGENCY LTG</v>
          </cell>
          <cell r="E47">
            <v>735.29</v>
          </cell>
          <cell r="F47">
            <v>0</v>
          </cell>
          <cell r="G47">
            <v>661.77</v>
          </cell>
          <cell r="H47">
            <v>0</v>
          </cell>
          <cell r="I47">
            <v>0</v>
          </cell>
          <cell r="J47">
            <v>0</v>
          </cell>
          <cell r="K47">
            <v>1397.06</v>
          </cell>
        </row>
        <row r="48">
          <cell r="A48" t="str">
            <v>%,VOJDCBA00009C</v>
          </cell>
          <cell r="C48" t="str">
            <v>VA BROOKLYN - COOLING TOWER</v>
          </cell>
          <cell r="E48">
            <v>127826.06</v>
          </cell>
          <cell r="F48">
            <v>279821.06</v>
          </cell>
          <cell r="G48">
            <v>0</v>
          </cell>
          <cell r="H48">
            <v>0</v>
          </cell>
          <cell r="I48">
            <v>0</v>
          </cell>
          <cell r="J48">
            <v>0</v>
          </cell>
          <cell r="K48">
            <v>407647.12</v>
          </cell>
        </row>
        <row r="49">
          <cell r="A49" t="str">
            <v>%,VOJDCBA00009D</v>
          </cell>
          <cell r="C49" t="str">
            <v>VA BROOKLYN - AIR COMPRESSOR</v>
          </cell>
          <cell r="E49">
            <v>0</v>
          </cell>
          <cell r="F49">
            <v>1296.92</v>
          </cell>
          <cell r="G49">
            <v>0</v>
          </cell>
          <cell r="H49">
            <v>51683.19</v>
          </cell>
          <cell r="I49">
            <v>0</v>
          </cell>
          <cell r="J49">
            <v>0</v>
          </cell>
          <cell r="K49">
            <v>52980.11</v>
          </cell>
        </row>
        <row r="50">
          <cell r="A50" t="str">
            <v>%,VOPBI7A1001CT</v>
          </cell>
          <cell r="C50" t="str">
            <v>MAX CAPITAL - CHILLER 1440 BWY</v>
          </cell>
          <cell r="E50">
            <v>0</v>
          </cell>
          <cell r="F50">
            <v>20067.78</v>
          </cell>
          <cell r="G50">
            <v>325839.09999999998</v>
          </cell>
          <cell r="H50">
            <v>540726.89</v>
          </cell>
          <cell r="I50">
            <v>33040.74</v>
          </cell>
          <cell r="J50">
            <v>306441.64</v>
          </cell>
          <cell r="K50">
            <v>1226116.1499999999</v>
          </cell>
        </row>
        <row r="51">
          <cell r="A51" t="str">
            <v>%,VOPBI7A1001IU</v>
          </cell>
          <cell r="C51" t="str">
            <v>TEMPLE ISRAEL - IGA HVAC</v>
          </cell>
          <cell r="E51">
            <v>0</v>
          </cell>
          <cell r="F51">
            <v>2343.75</v>
          </cell>
          <cell r="G51">
            <v>0</v>
          </cell>
          <cell r="H51">
            <v>0</v>
          </cell>
          <cell r="I51">
            <v>0</v>
          </cell>
          <cell r="J51">
            <v>0</v>
          </cell>
          <cell r="K51">
            <v>2343.75</v>
          </cell>
        </row>
        <row r="52">
          <cell r="A52" t="str">
            <v>%,VOQJG7A200007</v>
          </cell>
          <cell r="C52" t="str">
            <v>ST.  VINCENTS - NYSERDA</v>
          </cell>
          <cell r="E52">
            <v>1762.72</v>
          </cell>
          <cell r="F52">
            <v>0</v>
          </cell>
          <cell r="G52">
            <v>0</v>
          </cell>
          <cell r="H52">
            <v>0</v>
          </cell>
          <cell r="I52">
            <v>0</v>
          </cell>
          <cell r="J52">
            <v>0</v>
          </cell>
          <cell r="K52">
            <v>1762.72</v>
          </cell>
        </row>
        <row r="53">
          <cell r="A53" t="str">
            <v>%,VOTR8SA10008L</v>
          </cell>
          <cell r="C53" t="str">
            <v>US COAST GUARD - MA COAST GRD</v>
          </cell>
          <cell r="E53">
            <v>0</v>
          </cell>
          <cell r="F53">
            <v>0</v>
          </cell>
          <cell r="G53">
            <v>0</v>
          </cell>
          <cell r="H53">
            <v>0</v>
          </cell>
          <cell r="I53">
            <v>0</v>
          </cell>
          <cell r="J53">
            <v>93927.02</v>
          </cell>
          <cell r="K53">
            <v>93927.02</v>
          </cell>
        </row>
        <row r="54">
          <cell r="A54" t="str">
            <v>%,VOWTIUA10008C</v>
          </cell>
          <cell r="C54" t="str">
            <v>USPS TRIBORO 48 NYSERDA</v>
          </cell>
          <cell r="E54">
            <v>0</v>
          </cell>
          <cell r="F54">
            <v>0</v>
          </cell>
          <cell r="G54">
            <v>5149</v>
          </cell>
          <cell r="H54">
            <v>4387.3599999999997</v>
          </cell>
          <cell r="I54">
            <v>0</v>
          </cell>
          <cell r="J54">
            <v>0</v>
          </cell>
          <cell r="K54">
            <v>9536.36</v>
          </cell>
        </row>
        <row r="55">
          <cell r="A55" t="str">
            <v>%,VOZZOEA00002X</v>
          </cell>
          <cell r="C55" t="str">
            <v>PEPSI COLA - DG IGA</v>
          </cell>
          <cell r="E55">
            <v>0</v>
          </cell>
          <cell r="F55">
            <v>0</v>
          </cell>
          <cell r="G55">
            <v>24500</v>
          </cell>
          <cell r="H55">
            <v>0</v>
          </cell>
          <cell r="I55">
            <v>0</v>
          </cell>
          <cell r="J55">
            <v>0</v>
          </cell>
          <cell r="K55">
            <v>24500</v>
          </cell>
        </row>
        <row r="56">
          <cell r="A56" t="str">
            <v>%,VOZZOEA100004</v>
          </cell>
          <cell r="C56" t="str">
            <v>NY PRES. HOSPITAL - LTG UPGRD</v>
          </cell>
          <cell r="E56">
            <v>98934.64</v>
          </cell>
          <cell r="F56">
            <v>18207.7</v>
          </cell>
          <cell r="G56">
            <v>80279.92</v>
          </cell>
          <cell r="H56">
            <v>2648.5</v>
          </cell>
          <cell r="I56">
            <v>0</v>
          </cell>
          <cell r="J56">
            <v>0</v>
          </cell>
          <cell r="K56">
            <v>200070.76</v>
          </cell>
        </row>
        <row r="57">
          <cell r="A57" t="str">
            <v>%,FPROJECT_ID,X,_</v>
          </cell>
          <cell r="C57" t="str">
            <v>All Projects ID's</v>
          </cell>
          <cell r="E57">
            <v>1206183.8799999999</v>
          </cell>
          <cell r="F57">
            <v>845878.01</v>
          </cell>
          <cell r="G57">
            <v>1808967.35</v>
          </cell>
          <cell r="H57">
            <v>1739465.7070000002</v>
          </cell>
          <cell r="I57">
            <v>846227.93</v>
          </cell>
          <cell r="J57">
            <v>1459644.81</v>
          </cell>
          <cell r="K57">
            <v>7906367.6869999999</v>
          </cell>
        </row>
      </sheetData>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109 "/>
      <sheetName val="FERC - Mth CECONY"/>
      <sheetName val="FERC - YTD CECONY"/>
      <sheetName val="Pro Forma Cap Rate"/>
      <sheetName val="Pivot Month"/>
      <sheetName val="Pivot YTD 2013"/>
      <sheetName val="         "/>
      <sheetName val="YTD Data"/>
      <sheetName val="Month Data"/>
      <sheetName val="MAGs"/>
      <sheetName val="Pivot YTD 2"/>
      <sheetName val="Splits"/>
    </sheetNames>
    <sheetDataSet>
      <sheetData sheetId="0" refreshError="1">
        <row r="1">
          <cell r="I1">
            <v>12</v>
          </cell>
        </row>
      </sheetData>
      <sheetData sheetId="1" refreshError="1"/>
      <sheetData sheetId="2" refreshError="1"/>
      <sheetData sheetId="3" refreshError="1"/>
      <sheetData sheetId="4" refreshError="1"/>
      <sheetData sheetId="5" refreshError="1"/>
      <sheetData sheetId="6" refreshError="1"/>
      <sheetData sheetId="7" refreshError="1">
        <row r="1">
          <cell r="A1" t="str">
            <v>MAG &amp; Company</v>
          </cell>
        </row>
        <row r="362">
          <cell r="G362">
            <v>1</v>
          </cell>
          <cell r="I362">
            <v>5786875.71</v>
          </cell>
          <cell r="J362">
            <v>0</v>
          </cell>
          <cell r="K362">
            <v>-6076345.2199999997</v>
          </cell>
        </row>
        <row r="363">
          <cell r="G363">
            <v>2</v>
          </cell>
          <cell r="I363">
            <v>6928884.0599999996</v>
          </cell>
          <cell r="J363">
            <v>0</v>
          </cell>
          <cell r="K363">
            <v>-898282.24000000022</v>
          </cell>
        </row>
        <row r="364">
          <cell r="G364">
            <v>3</v>
          </cell>
          <cell r="I364">
            <v>5443094.8499999996</v>
          </cell>
          <cell r="J364">
            <v>0</v>
          </cell>
          <cell r="K364">
            <v>-3778497.0399999991</v>
          </cell>
        </row>
        <row r="365">
          <cell r="G365">
            <v>4</v>
          </cell>
          <cell r="I365">
            <v>2934598.08</v>
          </cell>
          <cell r="J365">
            <v>44548900.119999997</v>
          </cell>
          <cell r="K365">
            <v>-2624399.4700000002</v>
          </cell>
        </row>
        <row r="366">
          <cell r="G366">
            <v>5</v>
          </cell>
          <cell r="I366">
            <v>3905241.3</v>
          </cell>
          <cell r="J366">
            <v>205700</v>
          </cell>
          <cell r="K366">
            <v>-804024.3</v>
          </cell>
        </row>
        <row r="367">
          <cell r="G367">
            <v>6</v>
          </cell>
          <cell r="I367">
            <v>1927697.16</v>
          </cell>
          <cell r="J367">
            <v>81100</v>
          </cell>
          <cell r="K367">
            <v>-154917.20999999996</v>
          </cell>
        </row>
        <row r="368">
          <cell r="G368">
            <v>7</v>
          </cell>
          <cell r="I368">
            <v>2492581.61</v>
          </cell>
          <cell r="J368">
            <v>91600</v>
          </cell>
          <cell r="K368">
            <v>-175217.59</v>
          </cell>
        </row>
        <row r="369">
          <cell r="G369">
            <v>8</v>
          </cell>
          <cell r="I369">
            <v>3019536.77</v>
          </cell>
          <cell r="J369">
            <v>71900</v>
          </cell>
          <cell r="K369">
            <v>-982865.02000000037</v>
          </cell>
        </row>
        <row r="370">
          <cell r="G370">
            <v>9</v>
          </cell>
          <cell r="I370">
            <v>2030911.42</v>
          </cell>
          <cell r="J370">
            <v>54600</v>
          </cell>
          <cell r="K370">
            <v>-812635.60999999964</v>
          </cell>
        </row>
        <row r="371">
          <cell r="G371">
            <v>10</v>
          </cell>
          <cell r="I371">
            <v>3617717.75</v>
          </cell>
          <cell r="J371">
            <v>78500</v>
          </cell>
          <cell r="K371">
            <v>-3852503.6199999982</v>
          </cell>
        </row>
        <row r="372">
          <cell r="G372">
            <v>11</v>
          </cell>
          <cell r="I372">
            <v>2181645.69</v>
          </cell>
          <cell r="J372">
            <v>7100</v>
          </cell>
          <cell r="K372">
            <v>-780493.63</v>
          </cell>
        </row>
        <row r="373">
          <cell r="G373">
            <v>12</v>
          </cell>
          <cell r="I373">
            <v>2436988.42</v>
          </cell>
          <cell r="J373">
            <v>15900</v>
          </cell>
          <cell r="K373">
            <v>-2867834.74</v>
          </cell>
        </row>
      </sheetData>
      <sheetData sheetId="8" refreshError="1"/>
      <sheetData sheetId="9" refreshError="1"/>
      <sheetData sheetId="10" refreshError="1"/>
      <sheetData sheetId="11" refreshError="1">
        <row r="3">
          <cell r="A3" t="str">
            <v>Billing</v>
          </cell>
          <cell r="B3">
            <v>0</v>
          </cell>
          <cell r="C3">
            <v>0</v>
          </cell>
          <cell r="D3">
            <v>0</v>
          </cell>
          <cell r="E3">
            <v>1</v>
          </cell>
        </row>
        <row r="4">
          <cell r="A4" t="str">
            <v>Var Pay</v>
          </cell>
          <cell r="B4">
            <v>0</v>
          </cell>
          <cell r="C4">
            <v>0</v>
          </cell>
          <cell r="D4">
            <v>0</v>
          </cell>
          <cell r="E4">
            <v>1</v>
          </cell>
        </row>
        <row r="5">
          <cell r="A5">
            <v>1070</v>
          </cell>
          <cell r="B5">
            <v>0.83</v>
          </cell>
          <cell r="C5">
            <v>0.17</v>
          </cell>
          <cell r="D5">
            <v>0</v>
          </cell>
          <cell r="E5">
            <v>0</v>
          </cell>
        </row>
        <row r="6">
          <cell r="A6">
            <v>1080</v>
          </cell>
          <cell r="B6">
            <v>0.83</v>
          </cell>
          <cell r="C6">
            <v>0.17</v>
          </cell>
          <cell r="D6">
            <v>0</v>
          </cell>
          <cell r="E6">
            <v>0</v>
          </cell>
        </row>
        <row r="7">
          <cell r="A7">
            <v>1180</v>
          </cell>
          <cell r="B7">
            <v>0.83</v>
          </cell>
          <cell r="C7">
            <v>0.17</v>
          </cell>
          <cell r="D7">
            <v>0</v>
          </cell>
          <cell r="E7">
            <v>0</v>
          </cell>
        </row>
        <row r="8">
          <cell r="A8">
            <v>1350</v>
          </cell>
          <cell r="B8">
            <v>0</v>
          </cell>
          <cell r="C8">
            <v>0</v>
          </cell>
          <cell r="D8">
            <v>0</v>
          </cell>
          <cell r="E8">
            <v>1</v>
          </cell>
        </row>
        <row r="9">
          <cell r="A9">
            <v>1430</v>
          </cell>
          <cell r="B9">
            <v>0</v>
          </cell>
          <cell r="C9">
            <v>0</v>
          </cell>
          <cell r="D9">
            <v>0</v>
          </cell>
          <cell r="E9">
            <v>1</v>
          </cell>
        </row>
        <row r="10">
          <cell r="A10">
            <v>1540</v>
          </cell>
          <cell r="B10">
            <v>0</v>
          </cell>
          <cell r="C10">
            <v>0</v>
          </cell>
          <cell r="D10">
            <v>0</v>
          </cell>
          <cell r="E10">
            <v>1</v>
          </cell>
        </row>
        <row r="11">
          <cell r="A11">
            <v>1630</v>
          </cell>
          <cell r="B11">
            <v>0</v>
          </cell>
          <cell r="C11">
            <v>0</v>
          </cell>
          <cell r="D11">
            <v>0</v>
          </cell>
          <cell r="E11">
            <v>1</v>
          </cell>
        </row>
        <row r="12">
          <cell r="A12">
            <v>1650</v>
          </cell>
          <cell r="B12">
            <v>0</v>
          </cell>
          <cell r="C12">
            <v>0</v>
          </cell>
          <cell r="D12">
            <v>0</v>
          </cell>
          <cell r="E12">
            <v>1</v>
          </cell>
        </row>
        <row r="13">
          <cell r="A13">
            <v>1810</v>
          </cell>
          <cell r="B13">
            <v>0</v>
          </cell>
          <cell r="C13">
            <v>0</v>
          </cell>
          <cell r="D13">
            <v>0</v>
          </cell>
          <cell r="E13">
            <v>1</v>
          </cell>
        </row>
        <row r="14">
          <cell r="A14">
            <v>1823</v>
          </cell>
          <cell r="B14">
            <v>0</v>
          </cell>
          <cell r="C14">
            <v>0</v>
          </cell>
          <cell r="D14">
            <v>0</v>
          </cell>
          <cell r="E14">
            <v>1</v>
          </cell>
        </row>
        <row r="15">
          <cell r="A15">
            <v>1830</v>
          </cell>
          <cell r="B15">
            <v>0</v>
          </cell>
          <cell r="C15">
            <v>0</v>
          </cell>
          <cell r="D15">
            <v>0</v>
          </cell>
          <cell r="E15">
            <v>1</v>
          </cell>
        </row>
        <row r="16">
          <cell r="A16">
            <v>1840</v>
          </cell>
          <cell r="B16">
            <v>0</v>
          </cell>
          <cell r="C16">
            <v>0</v>
          </cell>
          <cell r="D16">
            <v>0</v>
          </cell>
          <cell r="E16">
            <v>1</v>
          </cell>
        </row>
        <row r="17">
          <cell r="A17">
            <v>1860</v>
          </cell>
          <cell r="B17">
            <v>0</v>
          </cell>
          <cell r="C17">
            <v>0</v>
          </cell>
          <cell r="D17">
            <v>0</v>
          </cell>
          <cell r="E17">
            <v>1</v>
          </cell>
        </row>
        <row r="18">
          <cell r="A18">
            <v>1890</v>
          </cell>
          <cell r="B18">
            <v>0</v>
          </cell>
          <cell r="C18">
            <v>0</v>
          </cell>
          <cell r="D18">
            <v>0</v>
          </cell>
          <cell r="E18">
            <v>1</v>
          </cell>
        </row>
        <row r="19">
          <cell r="A19">
            <v>2282</v>
          </cell>
          <cell r="B19">
            <v>0</v>
          </cell>
          <cell r="C19">
            <v>0</v>
          </cell>
          <cell r="D19">
            <v>0</v>
          </cell>
          <cell r="E19">
            <v>1</v>
          </cell>
        </row>
        <row r="20">
          <cell r="A20">
            <v>2360</v>
          </cell>
          <cell r="B20">
            <v>0</v>
          </cell>
          <cell r="C20">
            <v>0</v>
          </cell>
          <cell r="D20">
            <v>0</v>
          </cell>
          <cell r="E20">
            <v>1</v>
          </cell>
        </row>
        <row r="21">
          <cell r="A21">
            <v>2420</v>
          </cell>
          <cell r="B21">
            <v>0</v>
          </cell>
          <cell r="C21">
            <v>0</v>
          </cell>
          <cell r="D21">
            <v>0</v>
          </cell>
          <cell r="E21">
            <v>1</v>
          </cell>
        </row>
        <row r="22">
          <cell r="A22">
            <v>2540</v>
          </cell>
          <cell r="B22">
            <v>0</v>
          </cell>
          <cell r="C22">
            <v>0</v>
          </cell>
          <cell r="D22">
            <v>0</v>
          </cell>
          <cell r="E22">
            <v>1</v>
          </cell>
        </row>
        <row r="23">
          <cell r="A23">
            <v>4261</v>
          </cell>
          <cell r="B23">
            <v>0</v>
          </cell>
          <cell r="C23">
            <v>0</v>
          </cell>
          <cell r="D23">
            <v>0</v>
          </cell>
          <cell r="E23">
            <v>1</v>
          </cell>
        </row>
        <row r="24">
          <cell r="A24">
            <v>4264</v>
          </cell>
          <cell r="B24">
            <v>0</v>
          </cell>
          <cell r="C24">
            <v>0</v>
          </cell>
          <cell r="D24">
            <v>0</v>
          </cell>
          <cell r="E24">
            <v>1</v>
          </cell>
        </row>
        <row r="25">
          <cell r="A25">
            <v>4265</v>
          </cell>
          <cell r="B25">
            <v>0</v>
          </cell>
          <cell r="C25">
            <v>0</v>
          </cell>
          <cell r="D25">
            <v>0</v>
          </cell>
          <cell r="E25">
            <v>1</v>
          </cell>
        </row>
        <row r="26">
          <cell r="A26">
            <v>4270</v>
          </cell>
          <cell r="B26">
            <v>0</v>
          </cell>
          <cell r="C26">
            <v>0</v>
          </cell>
          <cell r="D26">
            <v>0</v>
          </cell>
          <cell r="E26">
            <v>1</v>
          </cell>
        </row>
        <row r="27">
          <cell r="A27">
            <v>4310</v>
          </cell>
          <cell r="B27">
            <v>0</v>
          </cell>
          <cell r="C27">
            <v>0</v>
          </cell>
          <cell r="D27">
            <v>0</v>
          </cell>
          <cell r="E27">
            <v>1</v>
          </cell>
        </row>
        <row r="28">
          <cell r="A28">
            <v>9010</v>
          </cell>
          <cell r="B28">
            <v>0.82</v>
          </cell>
          <cell r="C28">
            <v>0.18</v>
          </cell>
          <cell r="D28">
            <v>0</v>
          </cell>
          <cell r="E28">
            <v>0</v>
          </cell>
        </row>
        <row r="29">
          <cell r="A29">
            <v>9020</v>
          </cell>
          <cell r="B29">
            <v>0.82</v>
          </cell>
          <cell r="C29">
            <v>0.18</v>
          </cell>
          <cell r="D29">
            <v>0</v>
          </cell>
          <cell r="E29">
            <v>0</v>
          </cell>
        </row>
        <row r="30">
          <cell r="A30">
            <v>9030</v>
          </cell>
          <cell r="B30">
            <v>0.82</v>
          </cell>
          <cell r="C30">
            <v>0.18</v>
          </cell>
          <cell r="D30">
            <v>0</v>
          </cell>
          <cell r="E30">
            <v>0</v>
          </cell>
        </row>
        <row r="31">
          <cell r="A31">
            <v>9040</v>
          </cell>
          <cell r="B31">
            <v>0.86</v>
          </cell>
          <cell r="C31">
            <v>0.14000000000000001</v>
          </cell>
          <cell r="D31">
            <v>0</v>
          </cell>
          <cell r="E31">
            <v>0</v>
          </cell>
        </row>
        <row r="32">
          <cell r="A32">
            <v>9050</v>
          </cell>
          <cell r="B32">
            <v>0.82</v>
          </cell>
          <cell r="C32">
            <v>0.18</v>
          </cell>
          <cell r="D32">
            <v>0</v>
          </cell>
          <cell r="E32">
            <v>0</v>
          </cell>
        </row>
        <row r="33">
          <cell r="A33">
            <v>9070</v>
          </cell>
          <cell r="B33">
            <v>0.89</v>
          </cell>
          <cell r="C33">
            <v>0.11</v>
          </cell>
          <cell r="D33">
            <v>0</v>
          </cell>
          <cell r="E33">
            <v>0</v>
          </cell>
        </row>
        <row r="34">
          <cell r="A34">
            <v>9080</v>
          </cell>
          <cell r="B34">
            <v>0.89</v>
          </cell>
          <cell r="C34">
            <v>0.11</v>
          </cell>
          <cell r="D34">
            <v>0</v>
          </cell>
          <cell r="E34">
            <v>0</v>
          </cell>
        </row>
        <row r="35">
          <cell r="A35">
            <v>9090</v>
          </cell>
          <cell r="B35">
            <v>0.82</v>
          </cell>
          <cell r="C35">
            <v>0.18</v>
          </cell>
          <cell r="D35">
            <v>0</v>
          </cell>
          <cell r="E35">
            <v>0</v>
          </cell>
        </row>
        <row r="36">
          <cell r="A36">
            <v>9100</v>
          </cell>
          <cell r="B36">
            <v>0.89</v>
          </cell>
          <cell r="C36">
            <v>0.11</v>
          </cell>
          <cell r="D36">
            <v>0</v>
          </cell>
          <cell r="E36">
            <v>0</v>
          </cell>
        </row>
        <row r="37">
          <cell r="A37">
            <v>9200</v>
          </cell>
          <cell r="B37">
            <v>0.81140000000000001</v>
          </cell>
          <cell r="C37">
            <v>0.1321</v>
          </cell>
          <cell r="D37">
            <v>5.6500000000000002E-2</v>
          </cell>
          <cell r="E37">
            <v>0</v>
          </cell>
        </row>
        <row r="38">
          <cell r="A38">
            <v>9210</v>
          </cell>
          <cell r="B38">
            <v>0.81140000000000001</v>
          </cell>
          <cell r="C38">
            <v>0.1321</v>
          </cell>
          <cell r="D38">
            <v>5.6500000000000002E-2</v>
          </cell>
          <cell r="E38">
            <v>0</v>
          </cell>
        </row>
        <row r="39">
          <cell r="A39">
            <v>9220</v>
          </cell>
          <cell r="B39">
            <v>0.76549999999999996</v>
          </cell>
          <cell r="C39">
            <v>0.17799999999999999</v>
          </cell>
          <cell r="D39">
            <v>5.6500000000000002E-2</v>
          </cell>
          <cell r="E39">
            <v>0</v>
          </cell>
        </row>
        <row r="40">
          <cell r="A40">
            <v>9230</v>
          </cell>
          <cell r="B40">
            <v>0.81140000000000001</v>
          </cell>
          <cell r="C40">
            <v>0.1321</v>
          </cell>
          <cell r="D40">
            <v>5.6500000000000002E-2</v>
          </cell>
          <cell r="E40">
            <v>0</v>
          </cell>
        </row>
        <row r="41">
          <cell r="A41">
            <v>9240</v>
          </cell>
          <cell r="B41">
            <v>0.81140000000000001</v>
          </cell>
          <cell r="C41">
            <v>0.1321</v>
          </cell>
          <cell r="D41">
            <v>5.6500000000000002E-2</v>
          </cell>
          <cell r="E41">
            <v>0</v>
          </cell>
        </row>
        <row r="42">
          <cell r="A42">
            <v>9250</v>
          </cell>
          <cell r="B42">
            <v>0.78700000000000003</v>
          </cell>
          <cell r="C42">
            <v>0.16200000000000001</v>
          </cell>
          <cell r="D42">
            <v>5.0999999999999997E-2</v>
          </cell>
          <cell r="E42">
            <v>0</v>
          </cell>
        </row>
        <row r="43">
          <cell r="A43">
            <v>9260</v>
          </cell>
          <cell r="B43">
            <v>0.78700000000000003</v>
          </cell>
          <cell r="C43">
            <v>0.16200000000000001</v>
          </cell>
          <cell r="D43">
            <v>5.0999999999999997E-2</v>
          </cell>
          <cell r="E43">
            <v>0</v>
          </cell>
        </row>
        <row r="44">
          <cell r="A44">
            <v>9261</v>
          </cell>
          <cell r="B44">
            <v>0.78700000000000003</v>
          </cell>
          <cell r="C44">
            <v>0.16200000000000001</v>
          </cell>
          <cell r="D44">
            <v>5.0999999999999997E-2</v>
          </cell>
          <cell r="E44">
            <v>0</v>
          </cell>
        </row>
        <row r="45">
          <cell r="A45">
            <v>9262</v>
          </cell>
          <cell r="B45">
            <v>0.78700000000000003</v>
          </cell>
          <cell r="C45">
            <v>0.16200000000000001</v>
          </cell>
          <cell r="D45">
            <v>5.0999999999999997E-2</v>
          </cell>
          <cell r="E45">
            <v>0</v>
          </cell>
        </row>
        <row r="46">
          <cell r="A46">
            <v>9263</v>
          </cell>
          <cell r="B46">
            <v>0.78700000000000003</v>
          </cell>
          <cell r="C46">
            <v>0.16200000000000001</v>
          </cell>
          <cell r="D46">
            <v>5.0999999999999997E-2</v>
          </cell>
          <cell r="E46">
            <v>0</v>
          </cell>
        </row>
        <row r="47">
          <cell r="A47">
            <v>9280</v>
          </cell>
          <cell r="B47">
            <v>0.81140000000000001</v>
          </cell>
          <cell r="C47">
            <v>0.1321</v>
          </cell>
          <cell r="D47">
            <v>5.6500000000000002E-2</v>
          </cell>
          <cell r="E47">
            <v>0</v>
          </cell>
        </row>
        <row r="48">
          <cell r="A48">
            <v>9301</v>
          </cell>
          <cell r="B48">
            <v>0.81140000000000001</v>
          </cell>
          <cell r="C48">
            <v>0.1321</v>
          </cell>
          <cell r="D48">
            <v>5.6500000000000002E-2</v>
          </cell>
          <cell r="E48">
            <v>0</v>
          </cell>
        </row>
        <row r="49">
          <cell r="A49">
            <v>9302</v>
          </cell>
          <cell r="B49">
            <v>0.81140000000000001</v>
          </cell>
          <cell r="C49">
            <v>0.1321</v>
          </cell>
          <cell r="D49">
            <v>5.6500000000000002E-2</v>
          </cell>
          <cell r="E49">
            <v>0</v>
          </cell>
        </row>
        <row r="50">
          <cell r="A50">
            <v>9350</v>
          </cell>
          <cell r="B50">
            <v>0.81140000000000001</v>
          </cell>
          <cell r="C50">
            <v>0.1321</v>
          </cell>
          <cell r="D50">
            <v>5.6500000000000002E-2</v>
          </cell>
          <cell r="E50">
            <v>0</v>
          </cell>
        </row>
        <row r="51">
          <cell r="A51">
            <v>9312</v>
          </cell>
          <cell r="B51">
            <v>0.81140000000000001</v>
          </cell>
          <cell r="C51">
            <v>0.1321</v>
          </cell>
          <cell r="D51">
            <v>5.6500000000000002E-2</v>
          </cell>
          <cell r="E51">
            <v>0</v>
          </cell>
        </row>
      </sheetData>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06-30-2008 Adjustment"/>
      <sheetName val="09-30-2007 Adjustment"/>
      <sheetName val="123107 Adjustment"/>
      <sheetName val="CEB JE M5"/>
      <sheetName val="Month"/>
    </sheetNames>
    <sheetDataSet>
      <sheetData sheetId="0" refreshError="1"/>
      <sheetData sheetId="1" refreshError="1"/>
      <sheetData sheetId="2" refreshError="1"/>
      <sheetData sheetId="3" refreshError="1"/>
      <sheetData sheetId="4" refreshError="1"/>
      <sheetData sheetId="5">
        <row r="2">
          <cell r="A2">
            <v>38383</v>
          </cell>
        </row>
        <row r="3">
          <cell r="A3">
            <v>38411</v>
          </cell>
        </row>
        <row r="4">
          <cell r="A4">
            <v>38442</v>
          </cell>
        </row>
        <row r="5">
          <cell r="A5">
            <v>38472</v>
          </cell>
        </row>
        <row r="6">
          <cell r="A6">
            <v>38503</v>
          </cell>
        </row>
        <row r="7">
          <cell r="A7">
            <v>38533</v>
          </cell>
        </row>
        <row r="8">
          <cell r="A8">
            <v>38564</v>
          </cell>
        </row>
        <row r="9">
          <cell r="A9">
            <v>38595</v>
          </cell>
        </row>
        <row r="10">
          <cell r="A10">
            <v>38625</v>
          </cell>
        </row>
        <row r="11">
          <cell r="A11">
            <v>38656</v>
          </cell>
        </row>
        <row r="12">
          <cell r="A12">
            <v>38686</v>
          </cell>
        </row>
        <row r="13">
          <cell r="A13">
            <v>38717</v>
          </cell>
        </row>
        <row r="14">
          <cell r="A14">
            <v>38748</v>
          </cell>
        </row>
        <row r="15">
          <cell r="A15">
            <v>38776</v>
          </cell>
        </row>
        <row r="16">
          <cell r="A16">
            <v>38807</v>
          </cell>
        </row>
        <row r="17">
          <cell r="A17">
            <v>38837</v>
          </cell>
        </row>
        <row r="18">
          <cell r="A18">
            <v>38868</v>
          </cell>
        </row>
        <row r="19">
          <cell r="A19">
            <v>38898</v>
          </cell>
        </row>
        <row r="20">
          <cell r="A20">
            <v>38929</v>
          </cell>
        </row>
        <row r="21">
          <cell r="A21">
            <v>38960</v>
          </cell>
        </row>
        <row r="22">
          <cell r="A22">
            <v>38990</v>
          </cell>
        </row>
        <row r="23">
          <cell r="A23">
            <v>39021</v>
          </cell>
        </row>
        <row r="24">
          <cell r="A24">
            <v>39051</v>
          </cell>
        </row>
        <row r="25">
          <cell r="A25">
            <v>39082</v>
          </cell>
        </row>
        <row r="26">
          <cell r="A26">
            <v>39113</v>
          </cell>
        </row>
        <row r="27">
          <cell r="A27">
            <v>39141</v>
          </cell>
        </row>
        <row r="28">
          <cell r="A28">
            <v>39172</v>
          </cell>
        </row>
        <row r="29">
          <cell r="A29">
            <v>39202</v>
          </cell>
        </row>
        <row r="30">
          <cell r="A30">
            <v>39233</v>
          </cell>
        </row>
        <row r="31">
          <cell r="A31">
            <v>39263</v>
          </cell>
        </row>
        <row r="32">
          <cell r="A32">
            <v>39294</v>
          </cell>
        </row>
        <row r="33">
          <cell r="A33">
            <v>39325</v>
          </cell>
        </row>
        <row r="34">
          <cell r="A34">
            <v>39355</v>
          </cell>
        </row>
        <row r="35">
          <cell r="A35">
            <v>39386</v>
          </cell>
        </row>
        <row r="36">
          <cell r="A36">
            <v>39416</v>
          </cell>
        </row>
        <row r="37">
          <cell r="A37">
            <v>39447</v>
          </cell>
        </row>
        <row r="38">
          <cell r="A38">
            <v>39478</v>
          </cell>
        </row>
        <row r="39">
          <cell r="A39">
            <v>39507</v>
          </cell>
        </row>
        <row r="40">
          <cell r="A40">
            <v>39538</v>
          </cell>
        </row>
        <row r="41">
          <cell r="A41">
            <v>39568</v>
          </cell>
        </row>
        <row r="42">
          <cell r="A42">
            <v>39599</v>
          </cell>
        </row>
        <row r="43">
          <cell r="A43">
            <v>39629</v>
          </cell>
        </row>
        <row r="44">
          <cell r="A44">
            <v>39660</v>
          </cell>
        </row>
        <row r="45">
          <cell r="A45">
            <v>39691</v>
          </cell>
        </row>
        <row r="46">
          <cell r="A46">
            <v>39721</v>
          </cell>
        </row>
        <row r="47">
          <cell r="A47">
            <v>39752</v>
          </cell>
        </row>
        <row r="48">
          <cell r="A48">
            <v>39782</v>
          </cell>
        </row>
        <row r="49">
          <cell r="A49">
            <v>39813</v>
          </cell>
        </row>
      </sheetData>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06-30-2008 Adjustment"/>
      <sheetName val="09-30-2007 Adjustment"/>
      <sheetName val="123107 Adjustment"/>
      <sheetName val="CEB JE M5"/>
      <sheetName val="Month"/>
      <sheetName val="Requirements"/>
    </sheetNames>
    <sheetDataSet>
      <sheetData sheetId="0" refreshError="1"/>
      <sheetData sheetId="1" refreshError="1"/>
      <sheetData sheetId="2" refreshError="1"/>
      <sheetData sheetId="3" refreshError="1"/>
      <sheetData sheetId="4" refreshError="1"/>
      <sheetData sheetId="5">
        <row r="2">
          <cell r="A2">
            <v>38383</v>
          </cell>
        </row>
        <row r="3">
          <cell r="A3">
            <v>38411</v>
          </cell>
        </row>
        <row r="4">
          <cell r="A4">
            <v>38442</v>
          </cell>
        </row>
        <row r="5">
          <cell r="A5">
            <v>38472</v>
          </cell>
        </row>
        <row r="6">
          <cell r="A6">
            <v>38503</v>
          </cell>
        </row>
        <row r="7">
          <cell r="A7">
            <v>38533</v>
          </cell>
        </row>
        <row r="8">
          <cell r="A8">
            <v>38564</v>
          </cell>
        </row>
        <row r="9">
          <cell r="A9">
            <v>38595</v>
          </cell>
        </row>
        <row r="10">
          <cell r="A10">
            <v>38625</v>
          </cell>
        </row>
        <row r="11">
          <cell r="A11">
            <v>38656</v>
          </cell>
        </row>
        <row r="12">
          <cell r="A12">
            <v>38686</v>
          </cell>
        </row>
        <row r="13">
          <cell r="A13">
            <v>38717</v>
          </cell>
        </row>
        <row r="14">
          <cell r="A14">
            <v>38748</v>
          </cell>
        </row>
        <row r="15">
          <cell r="A15">
            <v>38776</v>
          </cell>
        </row>
        <row r="16">
          <cell r="A16">
            <v>38807</v>
          </cell>
        </row>
        <row r="17">
          <cell r="A17">
            <v>38837</v>
          </cell>
        </row>
        <row r="18">
          <cell r="A18">
            <v>38868</v>
          </cell>
        </row>
        <row r="19">
          <cell r="A19">
            <v>38898</v>
          </cell>
        </row>
        <row r="20">
          <cell r="A20">
            <v>38929</v>
          </cell>
        </row>
        <row r="21">
          <cell r="A21">
            <v>38960</v>
          </cell>
        </row>
        <row r="22">
          <cell r="A22">
            <v>38990</v>
          </cell>
        </row>
        <row r="23">
          <cell r="A23">
            <v>39021</v>
          </cell>
        </row>
        <row r="24">
          <cell r="A24">
            <v>39051</v>
          </cell>
        </row>
        <row r="25">
          <cell r="A25">
            <v>39082</v>
          </cell>
        </row>
        <row r="26">
          <cell r="A26">
            <v>39113</v>
          </cell>
        </row>
        <row r="27">
          <cell r="A27">
            <v>39141</v>
          </cell>
        </row>
        <row r="28">
          <cell r="A28">
            <v>39172</v>
          </cell>
        </row>
        <row r="29">
          <cell r="A29">
            <v>39202</v>
          </cell>
        </row>
        <row r="30">
          <cell r="A30">
            <v>39233</v>
          </cell>
        </row>
        <row r="31">
          <cell r="A31">
            <v>39263</v>
          </cell>
        </row>
        <row r="32">
          <cell r="A32">
            <v>39294</v>
          </cell>
        </row>
        <row r="33">
          <cell r="A33">
            <v>39325</v>
          </cell>
        </row>
        <row r="34">
          <cell r="A34">
            <v>39355</v>
          </cell>
        </row>
        <row r="35">
          <cell r="A35">
            <v>39386</v>
          </cell>
        </row>
        <row r="36">
          <cell r="A36">
            <v>39416</v>
          </cell>
        </row>
        <row r="37">
          <cell r="A37">
            <v>39447</v>
          </cell>
        </row>
        <row r="38">
          <cell r="A38">
            <v>39478</v>
          </cell>
        </row>
        <row r="39">
          <cell r="A39">
            <v>39507</v>
          </cell>
        </row>
        <row r="40">
          <cell r="A40">
            <v>39538</v>
          </cell>
        </row>
        <row r="41">
          <cell r="A41">
            <v>39568</v>
          </cell>
        </row>
        <row r="42">
          <cell r="A42">
            <v>39599</v>
          </cell>
        </row>
        <row r="43">
          <cell r="A43">
            <v>39629</v>
          </cell>
        </row>
        <row r="44">
          <cell r="A44">
            <v>39660</v>
          </cell>
        </row>
        <row r="45">
          <cell r="A45">
            <v>39691</v>
          </cell>
        </row>
        <row r="46">
          <cell r="A46">
            <v>39721</v>
          </cell>
        </row>
        <row r="47">
          <cell r="A47">
            <v>39752</v>
          </cell>
        </row>
        <row r="48">
          <cell r="A48">
            <v>39782</v>
          </cell>
        </row>
        <row r="49">
          <cell r="A49">
            <v>39813</v>
          </cell>
        </row>
      </sheetData>
      <sheetData sheetId="6"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06-30-2008 Adjustment"/>
      <sheetName val="09-30-2007 Adjustment"/>
      <sheetName val="123107 Adjustment"/>
      <sheetName val="CEB JE M5"/>
      <sheetName val="Month"/>
      <sheetName val="Template Data"/>
      <sheetName val="Sch 2.2 - Other Carryovers"/>
    </sheetNames>
    <sheetDataSet>
      <sheetData sheetId="0" refreshError="1"/>
      <sheetData sheetId="1" refreshError="1"/>
      <sheetData sheetId="2" refreshError="1"/>
      <sheetData sheetId="3" refreshError="1"/>
      <sheetData sheetId="4" refreshError="1"/>
      <sheetData sheetId="5" refreshError="1">
        <row r="2">
          <cell r="A2">
            <v>38383</v>
          </cell>
        </row>
        <row r="3">
          <cell r="A3">
            <v>38411</v>
          </cell>
        </row>
        <row r="4">
          <cell r="A4">
            <v>38442</v>
          </cell>
        </row>
        <row r="5">
          <cell r="A5">
            <v>38472</v>
          </cell>
        </row>
        <row r="6">
          <cell r="A6">
            <v>38503</v>
          </cell>
        </row>
        <row r="7">
          <cell r="A7">
            <v>38533</v>
          </cell>
        </row>
        <row r="8">
          <cell r="A8">
            <v>38564</v>
          </cell>
        </row>
        <row r="9">
          <cell r="A9">
            <v>38595</v>
          </cell>
        </row>
        <row r="10">
          <cell r="A10">
            <v>38625</v>
          </cell>
        </row>
        <row r="11">
          <cell r="A11">
            <v>38656</v>
          </cell>
        </row>
        <row r="12">
          <cell r="A12">
            <v>38686</v>
          </cell>
        </row>
        <row r="13">
          <cell r="A13">
            <v>38717</v>
          </cell>
        </row>
        <row r="14">
          <cell r="A14">
            <v>38748</v>
          </cell>
        </row>
        <row r="15">
          <cell r="A15">
            <v>38776</v>
          </cell>
        </row>
        <row r="16">
          <cell r="A16">
            <v>38807</v>
          </cell>
        </row>
        <row r="17">
          <cell r="A17">
            <v>38837</v>
          </cell>
        </row>
        <row r="18">
          <cell r="A18">
            <v>38868</v>
          </cell>
        </row>
        <row r="19">
          <cell r="A19">
            <v>38898</v>
          </cell>
        </row>
        <row r="20">
          <cell r="A20">
            <v>38929</v>
          </cell>
        </row>
        <row r="21">
          <cell r="A21">
            <v>38960</v>
          </cell>
        </row>
        <row r="22">
          <cell r="A22">
            <v>38990</v>
          </cell>
        </row>
        <row r="23">
          <cell r="A23">
            <v>39021</v>
          </cell>
        </row>
        <row r="24">
          <cell r="A24">
            <v>39051</v>
          </cell>
        </row>
        <row r="25">
          <cell r="A25">
            <v>39082</v>
          </cell>
        </row>
        <row r="26">
          <cell r="A26">
            <v>39113</v>
          </cell>
        </row>
        <row r="27">
          <cell r="A27">
            <v>39141</v>
          </cell>
        </row>
        <row r="28">
          <cell r="A28">
            <v>39172</v>
          </cell>
        </row>
        <row r="29">
          <cell r="A29">
            <v>39202</v>
          </cell>
        </row>
        <row r="30">
          <cell r="A30">
            <v>39233</v>
          </cell>
        </row>
        <row r="31">
          <cell r="A31">
            <v>39263</v>
          </cell>
        </row>
        <row r="32">
          <cell r="A32">
            <v>39294</v>
          </cell>
        </row>
        <row r="33">
          <cell r="A33">
            <v>39325</v>
          </cell>
        </row>
        <row r="34">
          <cell r="A34">
            <v>39355</v>
          </cell>
        </row>
        <row r="35">
          <cell r="A35">
            <v>39386</v>
          </cell>
        </row>
        <row r="36">
          <cell r="A36">
            <v>39416</v>
          </cell>
        </row>
        <row r="37">
          <cell r="A37">
            <v>39447</v>
          </cell>
        </row>
        <row r="38">
          <cell r="A38">
            <v>39478</v>
          </cell>
        </row>
        <row r="39">
          <cell r="A39">
            <v>39507</v>
          </cell>
        </row>
        <row r="40">
          <cell r="A40">
            <v>39538</v>
          </cell>
        </row>
        <row r="41">
          <cell r="A41">
            <v>39568</v>
          </cell>
        </row>
        <row r="42">
          <cell r="A42">
            <v>39599</v>
          </cell>
        </row>
        <row r="43">
          <cell r="A43">
            <v>39629</v>
          </cell>
        </row>
        <row r="44">
          <cell r="A44">
            <v>39660</v>
          </cell>
        </row>
        <row r="45">
          <cell r="A45">
            <v>39691</v>
          </cell>
        </row>
        <row r="46">
          <cell r="A46">
            <v>39721</v>
          </cell>
        </row>
        <row r="47">
          <cell r="A47">
            <v>39752</v>
          </cell>
        </row>
        <row r="48">
          <cell r="A48">
            <v>39782</v>
          </cell>
        </row>
        <row r="49">
          <cell r="A49">
            <v>39813</v>
          </cell>
        </row>
      </sheetData>
      <sheetData sheetId="6" refreshError="1"/>
      <sheetData sheetId="7"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onwo5w5 annual"/>
      <sheetName val="PWC NUON Earnings Chart"/>
      <sheetName val="PWC NUON Earnings Data"/>
      <sheetName val="NUON adjusted for rent and debt"/>
      <sheetName val="Mnthly Tax Calcs and Accruals"/>
      <sheetName val="CurrentStateRbk FASB Mnthly"/>
      <sheetName val="nuon Recourse Accrual mnthly"/>
      <sheetName val="CurrentStateRbk Loans Mnthly"/>
      <sheetName val="current NUON state rbk ann "/>
      <sheetName val="current NUON EBO state rbk ann"/>
      <sheetName val="Dates and Other Data"/>
      <sheetName val="Month"/>
    </sheetNames>
    <sheetDataSet>
      <sheetData sheetId="0"/>
      <sheetData sheetId="1" refreshError="1"/>
      <sheetData sheetId="2"/>
      <sheetData sheetId="3">
        <row r="16">
          <cell r="E16">
            <v>13037697.274597308</v>
          </cell>
          <cell r="F16">
            <v>-8304913.2745973086</v>
          </cell>
          <cell r="G16">
            <v>-4732784.0000000009</v>
          </cell>
          <cell r="H16">
            <v>-1934648.5954429698</v>
          </cell>
          <cell r="J16">
            <v>13037697.274597375</v>
          </cell>
          <cell r="K16">
            <v>-8304913.2745973067</v>
          </cell>
          <cell r="L16">
            <v>4732784.0000000075</v>
          </cell>
          <cell r="N16">
            <v>-1934648.5954429705</v>
          </cell>
          <cell r="P16">
            <v>-1934648.5954429698</v>
          </cell>
          <cell r="S16">
            <v>85760146</v>
          </cell>
          <cell r="T16">
            <v>49313429.999855854</v>
          </cell>
          <cell r="U16">
            <v>85760146.000144139</v>
          </cell>
          <cell r="Y16">
            <v>87694794.595442891</v>
          </cell>
          <cell r="Z16">
            <v>49313430.000000395</v>
          </cell>
          <cell r="AA16">
            <v>87694794.595442533</v>
          </cell>
          <cell r="AD16">
            <v>85760146.000144139</v>
          </cell>
          <cell r="AF16">
            <v>87694794.595442533</v>
          </cell>
          <cell r="AG16">
            <v>1934648.5952983471</v>
          </cell>
          <cell r="AJ16">
            <v>87694794.595442533</v>
          </cell>
          <cell r="AK16">
            <v>-1934648.5954429705</v>
          </cell>
          <cell r="AL16">
            <v>85760145.999999344</v>
          </cell>
          <cell r="AM16">
            <v>-1.4462537365034223E-4</v>
          </cell>
        </row>
        <row r="18">
          <cell r="E18">
            <v>0</v>
          </cell>
          <cell r="F18">
            <v>0</v>
          </cell>
          <cell r="G18">
            <v>0</v>
          </cell>
          <cell r="J18">
            <v>13031</v>
          </cell>
          <cell r="K18">
            <v>-12441.963271111113</v>
          </cell>
          <cell r="L18">
            <v>589.0367288888865</v>
          </cell>
          <cell r="M18">
            <v>0.41519501297701639</v>
          </cell>
          <cell r="N18">
            <v>-244.5651122949605</v>
          </cell>
          <cell r="R18">
            <v>49313430</v>
          </cell>
          <cell r="S18">
            <v>-49313430</v>
          </cell>
          <cell r="T18">
            <v>0</v>
          </cell>
          <cell r="U18">
            <v>0</v>
          </cell>
          <cell r="V18">
            <v>0</v>
          </cell>
          <cell r="X18">
            <v>49313430</v>
          </cell>
          <cell r="Y18">
            <v>-49313430</v>
          </cell>
          <cell r="Z18">
            <v>0</v>
          </cell>
          <cell r="AA18">
            <v>0</v>
          </cell>
          <cell r="AB18">
            <v>0</v>
          </cell>
          <cell r="AD18">
            <v>0</v>
          </cell>
          <cell r="AF18">
            <v>0</v>
          </cell>
          <cell r="AG18">
            <v>0</v>
          </cell>
          <cell r="AH18">
            <v>0</v>
          </cell>
          <cell r="AJ18">
            <v>0</v>
          </cell>
          <cell r="AK18">
            <v>-244.5651122949605</v>
          </cell>
          <cell r="AL18">
            <v>-244.5651122949605</v>
          </cell>
          <cell r="AM18">
            <v>-244.5651122949605</v>
          </cell>
          <cell r="AN18">
            <v>-244.5651122949605</v>
          </cell>
        </row>
        <row r="19">
          <cell r="E19">
            <v>0</v>
          </cell>
          <cell r="F19">
            <v>0</v>
          </cell>
          <cell r="G19">
            <v>0</v>
          </cell>
          <cell r="J19">
            <v>27923.571428571428</v>
          </cell>
          <cell r="K19">
            <v>-26661.349866666667</v>
          </cell>
          <cell r="L19">
            <v>1262.2215619047602</v>
          </cell>
          <cell r="M19">
            <v>0.41519501297701639</v>
          </cell>
          <cell r="N19">
            <v>-524.06809777491674</v>
          </cell>
          <cell r="R19">
            <v>50000746.501327135</v>
          </cell>
          <cell r="S19">
            <v>0</v>
          </cell>
          <cell r="T19">
            <v>-687316.50132713176</v>
          </cell>
          <cell r="U19">
            <v>687316.50132713176</v>
          </cell>
          <cell r="V19">
            <v>687316.50132713176</v>
          </cell>
          <cell r="X19">
            <v>50009235.596546486</v>
          </cell>
          <cell r="Y19">
            <v>0</v>
          </cell>
          <cell r="Z19">
            <v>-695805.59654648777</v>
          </cell>
          <cell r="AA19">
            <v>695805.59654648777</v>
          </cell>
          <cell r="AB19">
            <v>695805.59654648777</v>
          </cell>
          <cell r="AD19">
            <v>687316.50132713176</v>
          </cell>
          <cell r="AF19">
            <v>695805.59654648777</v>
          </cell>
          <cell r="AG19">
            <v>8489.0952193560079</v>
          </cell>
          <cell r="AH19">
            <v>8489.0952193560079</v>
          </cell>
          <cell r="AJ19">
            <v>695805.59654648777</v>
          </cell>
          <cell r="AK19">
            <v>-524.06809777491674</v>
          </cell>
          <cell r="AL19">
            <v>695281.5284487129</v>
          </cell>
          <cell r="AM19">
            <v>7965.0271215811372</v>
          </cell>
          <cell r="AN19">
            <v>7720.4620092861769</v>
          </cell>
        </row>
        <row r="20">
          <cell r="E20">
            <v>0</v>
          </cell>
          <cell r="F20">
            <v>0</v>
          </cell>
          <cell r="G20">
            <v>0</v>
          </cell>
          <cell r="J20">
            <v>27923.571428571428</v>
          </cell>
          <cell r="K20">
            <v>-26661.349866666667</v>
          </cell>
          <cell r="L20">
            <v>1262.2215619047602</v>
          </cell>
          <cell r="M20">
            <v>0.41519501297701639</v>
          </cell>
          <cell r="N20">
            <v>-524.06809777491674</v>
          </cell>
          <cell r="R20">
            <v>50697642.623722941</v>
          </cell>
          <cell r="S20">
            <v>0</v>
          </cell>
          <cell r="T20">
            <v>-696896.12239580567</v>
          </cell>
          <cell r="U20">
            <v>696896.12239580567</v>
          </cell>
          <cell r="V20">
            <v>1384212.6237229374</v>
          </cell>
          <cell r="X20">
            <v>50714858.912691578</v>
          </cell>
          <cell r="Y20">
            <v>0</v>
          </cell>
          <cell r="Z20">
            <v>-705623.31614509225</v>
          </cell>
          <cell r="AA20">
            <v>705623.31614509225</v>
          </cell>
          <cell r="AB20">
            <v>1401428.9126915801</v>
          </cell>
          <cell r="AD20">
            <v>696896.12239580567</v>
          </cell>
          <cell r="AF20">
            <v>705623.31614509225</v>
          </cell>
          <cell r="AG20">
            <v>8727.1937492865836</v>
          </cell>
          <cell r="AH20">
            <v>17216.288968642591</v>
          </cell>
          <cell r="AJ20">
            <v>705623.31614509225</v>
          </cell>
          <cell r="AK20">
            <v>-524.06809777491674</v>
          </cell>
          <cell r="AL20">
            <v>705099.24804731738</v>
          </cell>
          <cell r="AM20">
            <v>8203.1256515117129</v>
          </cell>
          <cell r="AN20">
            <v>15923.58766079789</v>
          </cell>
        </row>
        <row r="21">
          <cell r="E21">
            <v>0</v>
          </cell>
          <cell r="F21">
            <v>0</v>
          </cell>
          <cell r="G21">
            <v>0</v>
          </cell>
          <cell r="J21">
            <v>27923.571428571428</v>
          </cell>
          <cell r="K21">
            <v>-26661.349866666667</v>
          </cell>
          <cell r="L21">
            <v>1262.2215619047602</v>
          </cell>
          <cell r="M21">
            <v>0.41519501297701639</v>
          </cell>
          <cell r="N21">
            <v>-524.06809777491674</v>
          </cell>
          <cell r="R21">
            <v>51404251.885209531</v>
          </cell>
          <cell r="S21">
            <v>0</v>
          </cell>
          <cell r="T21">
            <v>-706609.26148658746</v>
          </cell>
          <cell r="U21">
            <v>706609.26148658746</v>
          </cell>
          <cell r="V21">
            <v>2090821.885209525</v>
          </cell>
          <cell r="X21">
            <v>51430438.475084953</v>
          </cell>
          <cell r="Y21">
            <v>0</v>
          </cell>
          <cell r="Z21">
            <v>-715579.56239337486</v>
          </cell>
          <cell r="AA21">
            <v>715579.56239337486</v>
          </cell>
          <cell r="AB21">
            <v>2117008.4750849549</v>
          </cell>
          <cell r="AD21">
            <v>706609.26148658746</v>
          </cell>
          <cell r="AF21">
            <v>715579.56239337486</v>
          </cell>
          <cell r="AG21">
            <v>8970.3009067873936</v>
          </cell>
          <cell r="AH21">
            <v>26186.589875429985</v>
          </cell>
          <cell r="AJ21">
            <v>715579.56239337486</v>
          </cell>
          <cell r="AK21">
            <v>-524.06809777491674</v>
          </cell>
          <cell r="AL21">
            <v>715055.49429559999</v>
          </cell>
          <cell r="AM21">
            <v>8446.2328090125229</v>
          </cell>
          <cell r="AN21">
            <v>24369.820469810413</v>
          </cell>
        </row>
        <row r="22">
          <cell r="E22">
            <v>0</v>
          </cell>
          <cell r="F22">
            <v>0</v>
          </cell>
          <cell r="G22">
            <v>0</v>
          </cell>
          <cell r="H22">
            <v>-1662.0445386575921</v>
          </cell>
          <cell r="J22">
            <v>27923.571428571428</v>
          </cell>
          <cell r="K22">
            <v>-26661.349866666667</v>
          </cell>
          <cell r="L22">
            <v>1262.2215619047602</v>
          </cell>
          <cell r="M22">
            <v>0.41519501297701639</v>
          </cell>
          <cell r="N22">
            <v>-524.06809777491674</v>
          </cell>
          <cell r="P22">
            <v>-1662.0445386575921</v>
          </cell>
          <cell r="R22">
            <v>49602261.664745063</v>
          </cell>
          <cell r="S22">
            <v>2518448</v>
          </cell>
          <cell r="T22">
            <v>1801990.2204644689</v>
          </cell>
          <cell r="U22">
            <v>716457.77953553095</v>
          </cell>
          <cell r="V22">
            <v>2807279.6647450561</v>
          </cell>
          <cell r="X22">
            <v>49636004.720429271</v>
          </cell>
          <cell r="Y22">
            <v>2520110.0445386576</v>
          </cell>
          <cell r="Z22">
            <v>1794433.7546556802</v>
          </cell>
          <cell r="AA22">
            <v>725676.28988297749</v>
          </cell>
          <cell r="AB22">
            <v>2842684.7649679324</v>
          </cell>
          <cell r="AD22">
            <v>716457.77953553095</v>
          </cell>
          <cell r="AF22">
            <v>725676.28988297749</v>
          </cell>
          <cell r="AG22">
            <v>9218.5103474465432</v>
          </cell>
          <cell r="AH22">
            <v>35405.100222876528</v>
          </cell>
          <cell r="AJ22">
            <v>725676.28988297749</v>
          </cell>
          <cell r="AK22">
            <v>-524.06809777491674</v>
          </cell>
          <cell r="AL22">
            <v>725152.22178520262</v>
          </cell>
          <cell r="AM22">
            <v>8694.4422496716725</v>
          </cell>
          <cell r="AN22">
            <v>33064.262719482082</v>
          </cell>
        </row>
        <row r="23">
          <cell r="E23">
            <v>0</v>
          </cell>
          <cell r="F23">
            <v>0</v>
          </cell>
          <cell r="G23">
            <v>0</v>
          </cell>
          <cell r="J23">
            <v>27923.571428571428</v>
          </cell>
          <cell r="K23">
            <v>-26661.349866666667</v>
          </cell>
          <cell r="L23">
            <v>1262.2215619047602</v>
          </cell>
          <cell r="M23">
            <v>0.41519501297701639</v>
          </cell>
          <cell r="N23">
            <v>-524.06809777491674</v>
          </cell>
          <cell r="R23">
            <v>50293603.819312803</v>
          </cell>
          <cell r="S23">
            <v>0</v>
          </cell>
          <cell r="T23">
            <v>-691342.15456774132</v>
          </cell>
          <cell r="U23">
            <v>691342.15456774132</v>
          </cell>
          <cell r="V23">
            <v>3498621.8193127974</v>
          </cell>
          <cell r="X23">
            <v>50336361.801141009</v>
          </cell>
          <cell r="Y23">
            <v>0</v>
          </cell>
          <cell r="Z23">
            <v>-700357.08071173646</v>
          </cell>
          <cell r="AA23">
            <v>700357.08071173646</v>
          </cell>
          <cell r="AB23">
            <v>3543041.8456796687</v>
          </cell>
          <cell r="AD23">
            <v>691342.15456774132</v>
          </cell>
          <cell r="AF23">
            <v>700357.08071173646</v>
          </cell>
          <cell r="AG23">
            <v>9014.926143995137</v>
          </cell>
          <cell r="AH23">
            <v>44420.026366871665</v>
          </cell>
          <cell r="AJ23">
            <v>700357.08071173646</v>
          </cell>
          <cell r="AK23">
            <v>-524.06809777491674</v>
          </cell>
          <cell r="AL23">
            <v>699833.01261396159</v>
          </cell>
          <cell r="AM23">
            <v>8490.8580462202663</v>
          </cell>
          <cell r="AN23">
            <v>41555.120765702348</v>
          </cell>
        </row>
        <row r="24">
          <cell r="E24">
            <v>0</v>
          </cell>
          <cell r="F24">
            <v>0</v>
          </cell>
          <cell r="G24">
            <v>0</v>
          </cell>
          <cell r="J24">
            <v>27923.571428571428</v>
          </cell>
          <cell r="K24">
            <v>-26661.349866666667</v>
          </cell>
          <cell r="L24">
            <v>1262.2215619047602</v>
          </cell>
          <cell r="M24">
            <v>0.41519501297701639</v>
          </cell>
          <cell r="N24">
            <v>-524.06809777491674</v>
          </cell>
          <cell r="R24">
            <v>50994581.703354187</v>
          </cell>
          <cell r="S24">
            <v>0</v>
          </cell>
          <cell r="T24">
            <v>-700977.88404138491</v>
          </cell>
          <cell r="U24">
            <v>700977.88404138491</v>
          </cell>
          <cell r="V24">
            <v>4199599.7033541827</v>
          </cell>
          <cell r="X24">
            <v>51046600.822255999</v>
          </cell>
          <cell r="Y24">
            <v>0</v>
          </cell>
          <cell r="Z24">
            <v>-710239.02111499349</v>
          </cell>
          <cell r="AA24">
            <v>710239.02111499349</v>
          </cell>
          <cell r="AB24">
            <v>4253280.8667946626</v>
          </cell>
          <cell r="AD24">
            <v>700977.88404138491</v>
          </cell>
          <cell r="AF24">
            <v>710239.02111499349</v>
          </cell>
          <cell r="AG24">
            <v>9261.137073608581</v>
          </cell>
          <cell r="AH24">
            <v>53681.163440480246</v>
          </cell>
          <cell r="AJ24">
            <v>710239.02111499349</v>
          </cell>
          <cell r="AK24">
            <v>-524.06809777491674</v>
          </cell>
          <cell r="AL24">
            <v>709714.95301721862</v>
          </cell>
          <cell r="AM24">
            <v>8737.0689758337103</v>
          </cell>
          <cell r="AN24">
            <v>50292.189741536058</v>
          </cell>
        </row>
        <row r="25">
          <cell r="E25">
            <v>0</v>
          </cell>
          <cell r="F25">
            <v>0</v>
          </cell>
          <cell r="G25">
            <v>0</v>
          </cell>
          <cell r="H25">
            <v>-1775.8421827458606</v>
          </cell>
          <cell r="J25">
            <v>27923.571428571428</v>
          </cell>
          <cell r="K25">
            <v>-26661.349866666667</v>
          </cell>
          <cell r="L25">
            <v>1262.2215619047602</v>
          </cell>
          <cell r="M25">
            <v>0.41519501297701639</v>
          </cell>
          <cell r="N25">
            <v>-524.06809777491674</v>
          </cell>
          <cell r="P25">
            <v>-1775.8421827458606</v>
          </cell>
          <cell r="R25">
            <v>48319224.616914243</v>
          </cell>
          <cell r="S25">
            <v>3386105</v>
          </cell>
          <cell r="T25">
            <v>2675357.086439942</v>
          </cell>
          <cell r="U25">
            <v>710747.91356005799</v>
          </cell>
          <cell r="V25">
            <v>4910347.6169142406</v>
          </cell>
          <cell r="X25">
            <v>48378980.374387749</v>
          </cell>
          <cell r="Y25">
            <v>3387880.8421827457</v>
          </cell>
          <cell r="Z25">
            <v>2667620.4478682503</v>
          </cell>
          <cell r="AA25">
            <v>720260.39431449538</v>
          </cell>
          <cell r="AB25">
            <v>4973541.2611091584</v>
          </cell>
          <cell r="AD25">
            <v>710747.91356005799</v>
          </cell>
          <cell r="AF25">
            <v>720260.39431449538</v>
          </cell>
          <cell r="AG25">
            <v>9512.4807544373907</v>
          </cell>
          <cell r="AH25">
            <v>63193.644194917637</v>
          </cell>
          <cell r="AJ25">
            <v>720260.39431449538</v>
          </cell>
          <cell r="AK25">
            <v>-524.06809777491674</v>
          </cell>
          <cell r="AL25">
            <v>719736.32621672051</v>
          </cell>
          <cell r="AM25">
            <v>8988.41265666252</v>
          </cell>
          <cell r="AN25">
            <v>59280.602398198578</v>
          </cell>
        </row>
        <row r="26">
          <cell r="E26">
            <v>208496</v>
          </cell>
          <cell r="F26">
            <v>-199071.41233777779</v>
          </cell>
          <cell r="G26">
            <v>-9424.5876622222131</v>
          </cell>
          <cell r="J26">
            <v>29300.337977840773</v>
          </cell>
          <cell r="K26">
            <v>-26608.258022836144</v>
          </cell>
          <cell r="L26">
            <v>2692.0799550046286</v>
          </cell>
          <cell r="M26">
            <v>0.41519498998603277</v>
          </cell>
          <cell r="N26">
            <v>-1117.7381099597462</v>
          </cell>
          <cell r="R26">
            <v>48992684.167599268</v>
          </cell>
          <cell r="S26">
            <v>0</v>
          </cell>
          <cell r="T26">
            <v>-673459.55068502272</v>
          </cell>
          <cell r="U26">
            <v>673459.55068502272</v>
          </cell>
          <cell r="V26">
            <v>5583807.1675992636</v>
          </cell>
          <cell r="X26">
            <v>49061601.017480545</v>
          </cell>
          <cell r="Y26">
            <v>0</v>
          </cell>
          <cell r="Z26">
            <v>-682620.64309279819</v>
          </cell>
          <cell r="AA26">
            <v>682620.64309279819</v>
          </cell>
          <cell r="AB26">
            <v>5656161.9042019565</v>
          </cell>
          <cell r="AD26">
            <v>673459.55068502272</v>
          </cell>
          <cell r="AF26">
            <v>682620.64309279819</v>
          </cell>
          <cell r="AG26">
            <v>9161.0924077754607</v>
          </cell>
          <cell r="AH26">
            <v>72354.736602693098</v>
          </cell>
          <cell r="AJ26">
            <v>682620.64309279819</v>
          </cell>
          <cell r="AK26">
            <v>-1117.7381099597462</v>
          </cell>
          <cell r="AL26">
            <v>681502.90498283843</v>
          </cell>
          <cell r="AM26">
            <v>8043.3542978157056</v>
          </cell>
          <cell r="AN26">
            <v>67323.956696014284</v>
          </cell>
        </row>
        <row r="27">
          <cell r="E27">
            <v>0</v>
          </cell>
          <cell r="F27">
            <v>0</v>
          </cell>
          <cell r="G27">
            <v>0</v>
          </cell>
          <cell r="J27">
            <v>29300.337977840773</v>
          </cell>
          <cell r="K27">
            <v>-26608.258022836144</v>
          </cell>
          <cell r="L27">
            <v>2692.0799550046286</v>
          </cell>
          <cell r="M27">
            <v>0.41519498998603277</v>
          </cell>
          <cell r="N27">
            <v>-1117.7381099597462</v>
          </cell>
          <cell r="R27">
            <v>49675530.205133051</v>
          </cell>
          <cell r="S27">
            <v>0</v>
          </cell>
          <cell r="T27">
            <v>-682846.03753378126</v>
          </cell>
          <cell r="U27">
            <v>682846.03753378126</v>
          </cell>
          <cell r="V27">
            <v>6266653.2051330451</v>
          </cell>
          <cell r="X27">
            <v>49753853.342323773</v>
          </cell>
          <cell r="Y27">
            <v>0</v>
          </cell>
          <cell r="Z27">
            <v>-692252.32484322868</v>
          </cell>
          <cell r="AA27">
            <v>692252.32484322868</v>
          </cell>
          <cell r="AB27">
            <v>6348414.2290451853</v>
          </cell>
          <cell r="AD27">
            <v>682846.03753378126</v>
          </cell>
          <cell r="AF27">
            <v>692252.32484322868</v>
          </cell>
          <cell r="AG27">
            <v>9406.2873094474198</v>
          </cell>
          <cell r="AH27">
            <v>81761.023912140517</v>
          </cell>
          <cell r="AJ27">
            <v>692252.32484322868</v>
          </cell>
          <cell r="AK27">
            <v>-1117.7381099597462</v>
          </cell>
          <cell r="AL27">
            <v>691134.58673326892</v>
          </cell>
          <cell r="AM27">
            <v>8288.5491994876647</v>
          </cell>
          <cell r="AN27">
            <v>75612.505895501949</v>
          </cell>
        </row>
        <row r="28">
          <cell r="E28">
            <v>0</v>
          </cell>
          <cell r="F28">
            <v>0</v>
          </cell>
          <cell r="G28">
            <v>0</v>
          </cell>
          <cell r="H28">
            <v>-475.15507531592448</v>
          </cell>
          <cell r="J28">
            <v>29300.337977840773</v>
          </cell>
          <cell r="K28">
            <v>-26608.258022836144</v>
          </cell>
          <cell r="L28">
            <v>2692.0799550046286</v>
          </cell>
          <cell r="M28">
            <v>0.41519498998603277</v>
          </cell>
          <cell r="N28">
            <v>-1117.7381099597462</v>
          </cell>
          <cell r="P28">
            <v>-475.15507531592448</v>
          </cell>
          <cell r="R28">
            <v>49540773.555688106</v>
          </cell>
          <cell r="S28">
            <v>827120</v>
          </cell>
          <cell r="T28">
            <v>134756.64944494213</v>
          </cell>
          <cell r="U28">
            <v>692363.35055505787</v>
          </cell>
          <cell r="V28">
            <v>6959016.5556881027</v>
          </cell>
          <cell r="X28">
            <v>49628278.09552379</v>
          </cell>
          <cell r="Y28">
            <v>827595.15507531597</v>
          </cell>
          <cell r="Z28">
            <v>125575.24679998285</v>
          </cell>
          <cell r="AA28">
            <v>702019.90827533312</v>
          </cell>
          <cell r="AB28">
            <v>7050434.1373205185</v>
          </cell>
          <cell r="AD28">
            <v>692363.35055505787</v>
          </cell>
          <cell r="AF28">
            <v>702019.90827533312</v>
          </cell>
          <cell r="AG28">
            <v>9656.5577202752465</v>
          </cell>
          <cell r="AH28">
            <v>91417.581632415764</v>
          </cell>
          <cell r="AJ28">
            <v>702019.90827533312</v>
          </cell>
          <cell r="AK28">
            <v>-1117.7381099597462</v>
          </cell>
          <cell r="AL28">
            <v>700902.17016537336</v>
          </cell>
          <cell r="AM28">
            <v>8538.8196103154914</v>
          </cell>
          <cell r="AN28">
            <v>84151.32550581744</v>
          </cell>
        </row>
        <row r="29">
          <cell r="E29">
            <v>0</v>
          </cell>
          <cell r="F29">
            <v>0</v>
          </cell>
          <cell r="G29">
            <v>0</v>
          </cell>
          <cell r="H29">
            <v>-3353.2143298792389</v>
          </cell>
          <cell r="J29">
            <v>29300.337977840773</v>
          </cell>
          <cell r="K29">
            <v>-26608.258022836144</v>
          </cell>
          <cell r="L29">
            <v>2692.0799550046286</v>
          </cell>
          <cell r="M29">
            <v>0.41519498998603277</v>
          </cell>
          <cell r="N29">
            <v>-1117.7381099597462</v>
          </cell>
          <cell r="P29">
            <v>-3353.2143298792389</v>
          </cell>
          <cell r="R29">
            <v>47518371.706555426</v>
          </cell>
          <cell r="S29">
            <v>2712887</v>
          </cell>
          <cell r="T29">
            <v>2022401.8491326757</v>
          </cell>
          <cell r="U29">
            <v>690485.15086732444</v>
          </cell>
          <cell r="V29">
            <v>7649501.7065554271</v>
          </cell>
          <cell r="X29">
            <v>47612285.940309465</v>
          </cell>
          <cell r="Y29">
            <v>2716240.2143298793</v>
          </cell>
          <cell r="Z29">
            <v>2015992.1552143213</v>
          </cell>
          <cell r="AA29">
            <v>700248.05911555781</v>
          </cell>
          <cell r="AB29">
            <v>7750682.1964360764</v>
          </cell>
          <cell r="AD29">
            <v>690485.15086732444</v>
          </cell>
          <cell r="AF29">
            <v>700248.05911555781</v>
          </cell>
          <cell r="AG29">
            <v>9762.9082482333761</v>
          </cell>
          <cell r="AH29">
            <v>101180.48988064914</v>
          </cell>
          <cell r="AJ29">
            <v>700248.05911555781</v>
          </cell>
          <cell r="AK29">
            <v>-1117.7381099597462</v>
          </cell>
          <cell r="AL29">
            <v>699130.32100559806</v>
          </cell>
          <cell r="AM29">
            <v>8645.170138273621</v>
          </cell>
          <cell r="AN29">
            <v>92796.495644091061</v>
          </cell>
        </row>
        <row r="30">
          <cell r="E30">
            <v>0</v>
          </cell>
          <cell r="F30">
            <v>0</v>
          </cell>
          <cell r="G30">
            <v>0</v>
          </cell>
          <cell r="J30">
            <v>29300.337977840773</v>
          </cell>
          <cell r="K30">
            <v>-26608.258022836144</v>
          </cell>
          <cell r="L30">
            <v>2692.0799550046286</v>
          </cell>
          <cell r="M30">
            <v>0.41519498998603277</v>
          </cell>
          <cell r="N30">
            <v>-1117.7381099597462</v>
          </cell>
          <cell r="R30">
            <v>48180669.198133521</v>
          </cell>
          <cell r="S30">
            <v>0</v>
          </cell>
          <cell r="T30">
            <v>-662297.49157809233</v>
          </cell>
          <cell r="U30">
            <v>662297.49157809233</v>
          </cell>
          <cell r="V30">
            <v>8311799.1981335189</v>
          </cell>
          <cell r="X30">
            <v>48284088.632226028</v>
          </cell>
          <cell r="Y30">
            <v>0</v>
          </cell>
          <cell r="Z30">
            <v>-671802.69191656262</v>
          </cell>
          <cell r="AA30">
            <v>671802.69191656262</v>
          </cell>
          <cell r="AB30">
            <v>8422484.88835264</v>
          </cell>
          <cell r="AD30">
            <v>662297.49157809233</v>
          </cell>
          <cell r="AF30">
            <v>671802.69191656262</v>
          </cell>
          <cell r="AG30">
            <v>9505.2003384702839</v>
          </cell>
          <cell r="AH30">
            <v>110685.69021911942</v>
          </cell>
          <cell r="AJ30">
            <v>671802.69191656262</v>
          </cell>
          <cell r="AK30">
            <v>-1117.7381099597462</v>
          </cell>
          <cell r="AL30">
            <v>670684.95380660286</v>
          </cell>
          <cell r="AM30">
            <v>8387.4622285105288</v>
          </cell>
          <cell r="AN30">
            <v>101183.95787260159</v>
          </cell>
        </row>
        <row r="31">
          <cell r="E31">
            <v>0</v>
          </cell>
          <cell r="F31">
            <v>0</v>
          </cell>
          <cell r="G31">
            <v>0</v>
          </cell>
          <cell r="H31">
            <v>-3353.2143298792389</v>
          </cell>
          <cell r="J31">
            <v>29300.337977840773</v>
          </cell>
          <cell r="K31">
            <v>-26608.258022836144</v>
          </cell>
          <cell r="L31">
            <v>2692.0799550046286</v>
          </cell>
          <cell r="M31">
            <v>0.41519498998603277</v>
          </cell>
          <cell r="N31">
            <v>-1117.7381099597462</v>
          </cell>
          <cell r="P31">
            <v>-3353.2143298792389</v>
          </cell>
          <cell r="R31">
            <v>46139376.602968901</v>
          </cell>
          <cell r="S31">
            <v>2712821</v>
          </cell>
          <cell r="T31">
            <v>2041292.5951646226</v>
          </cell>
          <cell r="U31">
            <v>671528.40483537724</v>
          </cell>
          <cell r="V31">
            <v>8983327.6029688958</v>
          </cell>
          <cell r="X31">
            <v>46249196.151785873</v>
          </cell>
          <cell r="Y31">
            <v>2716174.2143298793</v>
          </cell>
          <cell r="Z31">
            <v>2034892.4804401556</v>
          </cell>
          <cell r="AA31">
            <v>681281.73388972378</v>
          </cell>
          <cell r="AB31">
            <v>9103766.6222423632</v>
          </cell>
          <cell r="AD31">
            <v>671528.40483537724</v>
          </cell>
          <cell r="AF31">
            <v>681281.73388972378</v>
          </cell>
          <cell r="AG31">
            <v>9753.3290543465409</v>
          </cell>
          <cell r="AH31">
            <v>120439.01927346596</v>
          </cell>
          <cell r="AJ31">
            <v>681281.73388972378</v>
          </cell>
          <cell r="AK31">
            <v>-1117.7381099597462</v>
          </cell>
          <cell r="AL31">
            <v>680163.99577976402</v>
          </cell>
          <cell r="AM31">
            <v>8635.5909443867858</v>
          </cell>
          <cell r="AN31">
            <v>109819.54881698838</v>
          </cell>
        </row>
        <row r="32">
          <cell r="E32">
            <v>0</v>
          </cell>
          <cell r="F32">
            <v>0</v>
          </cell>
          <cell r="G32">
            <v>0</v>
          </cell>
          <cell r="J32">
            <v>29300.337977840773</v>
          </cell>
          <cell r="K32">
            <v>-26608.258022836144</v>
          </cell>
          <cell r="L32">
            <v>2692.0799550046286</v>
          </cell>
          <cell r="M32">
            <v>0.41519498998603277</v>
          </cell>
          <cell r="N32">
            <v>-1117.7381099597462</v>
          </cell>
          <cell r="R32">
            <v>46782454.054692857</v>
          </cell>
          <cell r="S32">
            <v>0</v>
          </cell>
          <cell r="T32">
            <v>-643077.45172395243</v>
          </cell>
          <cell r="U32">
            <v>643077.45172395243</v>
          </cell>
          <cell r="V32">
            <v>9626405.0546928477</v>
          </cell>
          <cell r="X32">
            <v>46901765.837532513</v>
          </cell>
          <cell r="Y32">
            <v>0</v>
          </cell>
          <cell r="Z32">
            <v>-652569.68574663927</v>
          </cell>
          <cell r="AA32">
            <v>652569.68574663927</v>
          </cell>
          <cell r="AB32">
            <v>9756336.3079890031</v>
          </cell>
          <cell r="AD32">
            <v>643077.45172395243</v>
          </cell>
          <cell r="AF32">
            <v>652569.68574663927</v>
          </cell>
          <cell r="AG32">
            <v>9492.23402268684</v>
          </cell>
          <cell r="AH32">
            <v>129931.2532961528</v>
          </cell>
          <cell r="AJ32">
            <v>652569.68574663927</v>
          </cell>
          <cell r="AK32">
            <v>-1117.7381099597462</v>
          </cell>
          <cell r="AL32">
            <v>651451.94763667951</v>
          </cell>
          <cell r="AM32">
            <v>8374.4959127270849</v>
          </cell>
          <cell r="AN32">
            <v>118194.04472971546</v>
          </cell>
        </row>
        <row r="33">
          <cell r="E33">
            <v>0</v>
          </cell>
          <cell r="F33">
            <v>0</v>
          </cell>
          <cell r="G33">
            <v>0</v>
          </cell>
          <cell r="J33">
            <v>29300.337977840773</v>
          </cell>
          <cell r="K33">
            <v>-26608.258022836144</v>
          </cell>
          <cell r="L33">
            <v>2692.0799550046286</v>
          </cell>
          <cell r="M33">
            <v>0.41519498998603277</v>
          </cell>
          <cell r="N33">
            <v>-1117.7381099597462</v>
          </cell>
          <cell r="R33">
            <v>47434494.536248669</v>
          </cell>
          <cell r="S33">
            <v>0</v>
          </cell>
          <cell r="T33">
            <v>-652040.48155581125</v>
          </cell>
          <cell r="U33">
            <v>652040.48155581125</v>
          </cell>
          <cell r="V33">
            <v>10278445.53624866</v>
          </cell>
          <cell r="X33">
            <v>47563543.190226659</v>
          </cell>
          <cell r="Y33">
            <v>0</v>
          </cell>
          <cell r="Z33">
            <v>-661777.35269414412</v>
          </cell>
          <cell r="AA33">
            <v>661777.35269414412</v>
          </cell>
          <cell r="AB33">
            <v>10418113.660683148</v>
          </cell>
          <cell r="AD33">
            <v>652040.48155581125</v>
          </cell>
          <cell r="AF33">
            <v>661777.35269414412</v>
          </cell>
          <cell r="AG33">
            <v>9736.8711383328773</v>
          </cell>
          <cell r="AH33">
            <v>139668.12443448568</v>
          </cell>
          <cell r="AJ33">
            <v>661777.35269414412</v>
          </cell>
          <cell r="AK33">
            <v>-1117.7381099597462</v>
          </cell>
          <cell r="AL33">
            <v>660659.61458418437</v>
          </cell>
          <cell r="AM33">
            <v>8619.1330283731222</v>
          </cell>
          <cell r="AN33">
            <v>126813.17775808858</v>
          </cell>
        </row>
        <row r="34">
          <cell r="E34">
            <v>0</v>
          </cell>
          <cell r="F34">
            <v>0</v>
          </cell>
          <cell r="G34">
            <v>0</v>
          </cell>
          <cell r="H34">
            <v>-3353.2143298792362</v>
          </cell>
          <cell r="J34">
            <v>29300.337977840773</v>
          </cell>
          <cell r="K34">
            <v>-26608.258022836144</v>
          </cell>
          <cell r="L34">
            <v>2692.0799550046286</v>
          </cell>
          <cell r="M34">
            <v>0.41519498998603277</v>
          </cell>
          <cell r="N34">
            <v>-1117.7381099597462</v>
          </cell>
          <cell r="P34">
            <v>-3353.2143298792362</v>
          </cell>
          <cell r="R34">
            <v>45382811.97178591</v>
          </cell>
          <cell r="S34">
            <v>2712811</v>
          </cell>
          <cell r="T34">
            <v>2051682.5644627563</v>
          </cell>
          <cell r="U34">
            <v>661128.43553724384</v>
          </cell>
          <cell r="V34">
            <v>10939573.971785903</v>
          </cell>
          <cell r="X34">
            <v>45518493.914430566</v>
          </cell>
          <cell r="Y34">
            <v>2716164.2143298793</v>
          </cell>
          <cell r="Z34">
            <v>2045049.2757960905</v>
          </cell>
          <cell r="AA34">
            <v>671114.93853378878</v>
          </cell>
          <cell r="AB34">
            <v>11089228.599216936</v>
          </cell>
          <cell r="AD34">
            <v>661128.43553724384</v>
          </cell>
          <cell r="AF34">
            <v>671114.93853378878</v>
          </cell>
          <cell r="AG34">
            <v>9986.5029965449357</v>
          </cell>
          <cell r="AH34">
            <v>149654.62743103062</v>
          </cell>
          <cell r="AJ34">
            <v>671114.93853378878</v>
          </cell>
          <cell r="AK34">
            <v>-1117.7381099597462</v>
          </cell>
          <cell r="AL34">
            <v>669997.20042382902</v>
          </cell>
          <cell r="AM34">
            <v>8868.7648865851806</v>
          </cell>
          <cell r="AN34">
            <v>135681.94264467375</v>
          </cell>
        </row>
        <row r="35">
          <cell r="E35">
            <v>0</v>
          </cell>
          <cell r="F35">
            <v>0</v>
          </cell>
          <cell r="G35">
            <v>0</v>
          </cell>
          <cell r="J35">
            <v>29300.337977840773</v>
          </cell>
          <cell r="K35">
            <v>-26608.258022836144</v>
          </cell>
          <cell r="L35">
            <v>2692.0799550046286</v>
          </cell>
          <cell r="M35">
            <v>0.41519498998603277</v>
          </cell>
          <cell r="N35">
            <v>-1117.7381099597462</v>
          </cell>
          <cell r="R35">
            <v>46015344.641787469</v>
          </cell>
          <cell r="S35">
            <v>0</v>
          </cell>
          <cell r="T35">
            <v>-632532.67000155873</v>
          </cell>
          <cell r="U35">
            <v>632532.67000155873</v>
          </cell>
          <cell r="V35">
            <v>11572106.641787462</v>
          </cell>
          <cell r="X35">
            <v>46160753.493860103</v>
          </cell>
          <cell r="Y35">
            <v>0</v>
          </cell>
          <cell r="Z35">
            <v>-642259.57942953939</v>
          </cell>
          <cell r="AA35">
            <v>642259.57942953939</v>
          </cell>
          <cell r="AB35">
            <v>11731488.178646475</v>
          </cell>
          <cell r="AD35">
            <v>632532.67000155873</v>
          </cell>
          <cell r="AF35">
            <v>642259.57942953939</v>
          </cell>
          <cell r="AG35">
            <v>9726.9094279806595</v>
          </cell>
          <cell r="AH35">
            <v>159381.53685901128</v>
          </cell>
          <cell r="AJ35">
            <v>642259.57942953939</v>
          </cell>
          <cell r="AK35">
            <v>-1117.7381099597462</v>
          </cell>
          <cell r="AL35">
            <v>641141.84131957963</v>
          </cell>
          <cell r="AM35">
            <v>8609.1713180209044</v>
          </cell>
          <cell r="AN35">
            <v>144291.11396269465</v>
          </cell>
        </row>
        <row r="36">
          <cell r="E36">
            <v>0</v>
          </cell>
          <cell r="F36">
            <v>0</v>
          </cell>
          <cell r="G36">
            <v>0</v>
          </cell>
          <cell r="J36">
            <v>29300.337977840773</v>
          </cell>
          <cell r="K36">
            <v>-26608.258022836144</v>
          </cell>
          <cell r="L36">
            <v>2692.0799550046286</v>
          </cell>
          <cell r="M36">
            <v>0.41519498998603277</v>
          </cell>
          <cell r="N36">
            <v>-1117.7381099597462</v>
          </cell>
          <cell r="R36">
            <v>46656693.371465281</v>
          </cell>
          <cell r="S36">
            <v>0</v>
          </cell>
          <cell r="T36">
            <v>-641348.72967780882</v>
          </cell>
          <cell r="U36">
            <v>641348.72967780882</v>
          </cell>
          <cell r="V36">
            <v>12213455.371465271</v>
          </cell>
          <cell r="X36">
            <v>46812075.266079776</v>
          </cell>
          <cell r="Y36">
            <v>0</v>
          </cell>
          <cell r="Z36">
            <v>-651321.77221967105</v>
          </cell>
          <cell r="AA36">
            <v>651321.77221967105</v>
          </cell>
          <cell r="AB36">
            <v>12382809.950866146</v>
          </cell>
          <cell r="AD36">
            <v>641348.72967780882</v>
          </cell>
          <cell r="AF36">
            <v>651321.77221967105</v>
          </cell>
          <cell r="AG36">
            <v>9973.0425418622326</v>
          </cell>
          <cell r="AH36">
            <v>169354.57940087351</v>
          </cell>
          <cell r="AJ36">
            <v>651321.77221967105</v>
          </cell>
          <cell r="AK36">
            <v>-1117.7381099597462</v>
          </cell>
          <cell r="AL36">
            <v>650204.0341097113</v>
          </cell>
          <cell r="AM36">
            <v>8855.3044319024775</v>
          </cell>
          <cell r="AN36">
            <v>153146.41839459713</v>
          </cell>
        </row>
        <row r="37">
          <cell r="E37">
            <v>0</v>
          </cell>
          <cell r="F37">
            <v>0</v>
          </cell>
          <cell r="G37">
            <v>0</v>
          </cell>
          <cell r="H37">
            <v>-3353.2143298792398</v>
          </cell>
          <cell r="J37">
            <v>29300.337977840773</v>
          </cell>
          <cell r="K37">
            <v>-26608.258022836144</v>
          </cell>
          <cell r="L37">
            <v>2692.0799550046286</v>
          </cell>
          <cell r="M37">
            <v>0.41519498998603277</v>
          </cell>
          <cell r="N37">
            <v>-1117.7381099597462</v>
          </cell>
          <cell r="P37">
            <v>-3353.2143298792398</v>
          </cell>
          <cell r="R37">
            <v>44594164.036540866</v>
          </cell>
          <cell r="S37">
            <v>2712817</v>
          </cell>
          <cell r="T37">
            <v>2062529.3349244152</v>
          </cell>
          <cell r="U37">
            <v>650287.6650755849</v>
          </cell>
          <cell r="V37">
            <v>12863743.036540857</v>
          </cell>
          <cell r="X37">
            <v>44756416.883031838</v>
          </cell>
          <cell r="Y37">
            <v>2716170.2143298793</v>
          </cell>
          <cell r="Z37">
            <v>2055658.38304794</v>
          </cell>
          <cell r="AA37">
            <v>660511.83128193929</v>
          </cell>
          <cell r="AB37">
            <v>13043321.782148086</v>
          </cell>
          <cell r="AD37">
            <v>650287.6650755849</v>
          </cell>
          <cell r="AF37">
            <v>660511.83128193929</v>
          </cell>
          <cell r="AG37">
            <v>10224.166206354392</v>
          </cell>
          <cell r="AH37">
            <v>179578.7456072279</v>
          </cell>
          <cell r="AJ37">
            <v>660511.83128193929</v>
          </cell>
          <cell r="AK37">
            <v>-1117.7381099597462</v>
          </cell>
          <cell r="AL37">
            <v>659394.09317197953</v>
          </cell>
          <cell r="AM37">
            <v>9106.4280963946367</v>
          </cell>
          <cell r="AN37">
            <v>162252.84649099177</v>
          </cell>
        </row>
        <row r="38">
          <cell r="E38">
            <v>351604.05573408928</v>
          </cell>
          <cell r="F38">
            <v>-319299.09627403377</v>
          </cell>
          <cell r="G38">
            <v>-32304.959460055514</v>
          </cell>
          <cell r="J38">
            <v>29300.337977840773</v>
          </cell>
          <cell r="K38">
            <v>-26426.273417877834</v>
          </cell>
          <cell r="L38">
            <v>2874.0645599629388</v>
          </cell>
          <cell r="M38">
            <v>0.41194501397756639</v>
          </cell>
          <cell r="N38">
            <v>-1183.956565326361</v>
          </cell>
          <cell r="R38">
            <v>45215704.756892368</v>
          </cell>
          <cell r="S38">
            <v>0</v>
          </cell>
          <cell r="T38">
            <v>-621540.72035150416</v>
          </cell>
          <cell r="U38">
            <v>621540.72035150416</v>
          </cell>
          <cell r="V38">
            <v>13485283.756892361</v>
          </cell>
          <cell r="X38">
            <v>45387923.66219081</v>
          </cell>
          <cell r="Y38">
            <v>0</v>
          </cell>
          <cell r="Z38">
            <v>-631506.77915896871</v>
          </cell>
          <cell r="AA38">
            <v>631506.77915896871</v>
          </cell>
          <cell r="AB38">
            <v>13674828.561307054</v>
          </cell>
          <cell r="AD38">
            <v>621540.72035150416</v>
          </cell>
          <cell r="AF38">
            <v>631506.77915896871</v>
          </cell>
          <cell r="AG38">
            <v>9966.0588074645493</v>
          </cell>
          <cell r="AH38">
            <v>189544.80441469245</v>
          </cell>
          <cell r="AJ38">
            <v>631506.77915896871</v>
          </cell>
          <cell r="AK38">
            <v>-1183.956565326361</v>
          </cell>
          <cell r="AL38">
            <v>630322.8225936424</v>
          </cell>
          <cell r="AM38">
            <v>8782.1022421382368</v>
          </cell>
          <cell r="AN38">
            <v>171034.94873313</v>
          </cell>
        </row>
        <row r="39">
          <cell r="E39">
            <v>0</v>
          </cell>
          <cell r="F39">
            <v>0</v>
          </cell>
          <cell r="G39">
            <v>0</v>
          </cell>
          <cell r="J39">
            <v>29300.337977840773</v>
          </cell>
          <cell r="K39">
            <v>-26426.273417877834</v>
          </cell>
          <cell r="L39">
            <v>2874.0645599629388</v>
          </cell>
          <cell r="M39">
            <v>0.41194501397756639</v>
          </cell>
          <cell r="N39">
            <v>-1183.956565326361</v>
          </cell>
          <cell r="R39">
            <v>45845908.334265672</v>
          </cell>
          <cell r="S39">
            <v>0</v>
          </cell>
          <cell r="T39">
            <v>-630203.5773733001</v>
          </cell>
          <cell r="U39">
            <v>630203.5773733001</v>
          </cell>
          <cell r="V39">
            <v>14115487.33426566</v>
          </cell>
          <cell r="X39">
            <v>46028340.913632803</v>
          </cell>
          <cell r="Y39">
            <v>0</v>
          </cell>
          <cell r="Z39">
            <v>-640417.25144199305</v>
          </cell>
          <cell r="AA39">
            <v>640417.25144199305</v>
          </cell>
          <cell r="AB39">
            <v>14315245.812749047</v>
          </cell>
          <cell r="AD39">
            <v>630203.5773733001</v>
          </cell>
          <cell r="AF39">
            <v>640417.25144199305</v>
          </cell>
          <cell r="AG39">
            <v>10213.674068692955</v>
          </cell>
          <cell r="AH39">
            <v>199758.47848338541</v>
          </cell>
          <cell r="AJ39">
            <v>640417.25144199305</v>
          </cell>
          <cell r="AK39">
            <v>-1183.956565326361</v>
          </cell>
          <cell r="AL39">
            <v>639233.29487666674</v>
          </cell>
          <cell r="AM39">
            <v>9029.7175033666426</v>
          </cell>
          <cell r="AN39">
            <v>180064.66623649665</v>
          </cell>
        </row>
        <row r="40">
          <cell r="E40">
            <v>0</v>
          </cell>
          <cell r="F40">
            <v>0</v>
          </cell>
          <cell r="G40">
            <v>0</v>
          </cell>
          <cell r="H40">
            <v>0</v>
          </cell>
          <cell r="J40">
            <v>29300.337977840773</v>
          </cell>
          <cell r="K40">
            <v>-26426.273417877834</v>
          </cell>
          <cell r="L40">
            <v>2874.0645599629388</v>
          </cell>
          <cell r="M40">
            <v>0.41194501397756639</v>
          </cell>
          <cell r="N40">
            <v>-1183.956565326361</v>
          </cell>
          <cell r="P40">
            <v>0</v>
          </cell>
          <cell r="R40">
            <v>46484904.509087458</v>
          </cell>
          <cell r="S40">
            <v>-9</v>
          </cell>
          <cell r="T40">
            <v>-638996.17482178542</v>
          </cell>
          <cell r="U40">
            <v>638987.17482178542</v>
          </cell>
          <cell r="V40">
            <v>14754474.509087445</v>
          </cell>
          <cell r="X40">
            <v>46677803.362874836</v>
          </cell>
          <cell r="Y40">
            <v>-9</v>
          </cell>
          <cell r="Z40">
            <v>-649462.44924202957</v>
          </cell>
          <cell r="AA40">
            <v>649453.44924202957</v>
          </cell>
          <cell r="AB40">
            <v>14964699.261991076</v>
          </cell>
          <cell r="AD40">
            <v>638987.17482178542</v>
          </cell>
          <cell r="AF40">
            <v>649453.44924202957</v>
          </cell>
          <cell r="AG40">
            <v>10466.274420244154</v>
          </cell>
          <cell r="AH40">
            <v>210224.75290362956</v>
          </cell>
          <cell r="AJ40">
            <v>649453.44924202957</v>
          </cell>
          <cell r="AK40">
            <v>-1183.956565326361</v>
          </cell>
          <cell r="AL40">
            <v>648269.49267670326</v>
          </cell>
          <cell r="AM40">
            <v>9282.317854917841</v>
          </cell>
          <cell r="AN40">
            <v>189346.98409141449</v>
          </cell>
        </row>
        <row r="41">
          <cell r="E41">
            <v>0</v>
          </cell>
          <cell r="F41">
            <v>0</v>
          </cell>
          <cell r="G41">
            <v>0</v>
          </cell>
          <cell r="H41">
            <v>-3551.8696959790832</v>
          </cell>
          <cell r="J41">
            <v>29300.337977840773</v>
          </cell>
          <cell r="K41">
            <v>-26426.273417877834</v>
          </cell>
          <cell r="L41">
            <v>2874.0645599629388</v>
          </cell>
          <cell r="M41">
            <v>0.41194501397756639</v>
          </cell>
          <cell r="N41">
            <v>-1183.956565326361</v>
          </cell>
          <cell r="P41">
            <v>-3551.8696959790832</v>
          </cell>
          <cell r="R41">
            <v>44447744.830069423</v>
          </cell>
          <cell r="S41">
            <v>2685053</v>
          </cell>
          <cell r="T41">
            <v>2037159.679018032</v>
          </cell>
          <cell r="U41">
            <v>647893.32098196796</v>
          </cell>
          <cell r="V41">
            <v>15402367.830069413</v>
          </cell>
          <cell r="X41">
            <v>44647815.766696125</v>
          </cell>
          <cell r="Y41">
            <v>2688604.8696959792</v>
          </cell>
          <cell r="Z41">
            <v>2029987.5961787086</v>
          </cell>
          <cell r="AA41">
            <v>658617.27351727057</v>
          </cell>
          <cell r="AB41">
            <v>15623316.535508346</v>
          </cell>
          <cell r="AD41">
            <v>647893.32098196796</v>
          </cell>
          <cell r="AF41">
            <v>658617.27351727057</v>
          </cell>
          <cell r="AG41">
            <v>10723.952535302611</v>
          </cell>
          <cell r="AH41">
            <v>220948.70543893217</v>
          </cell>
          <cell r="AJ41">
            <v>658617.27351727057</v>
          </cell>
          <cell r="AK41">
            <v>-1183.956565326361</v>
          </cell>
          <cell r="AL41">
            <v>657433.31695194426</v>
          </cell>
          <cell r="AM41">
            <v>9539.9959699762985</v>
          </cell>
          <cell r="AN41">
            <v>198886.98006139079</v>
          </cell>
        </row>
        <row r="42">
          <cell r="E42">
            <v>0</v>
          </cell>
          <cell r="F42">
            <v>0</v>
          </cell>
          <cell r="G42">
            <v>0</v>
          </cell>
          <cell r="J42">
            <v>29300.337977840773</v>
          </cell>
          <cell r="K42">
            <v>-26426.273417877834</v>
          </cell>
          <cell r="L42">
            <v>2874.0645599629388</v>
          </cell>
          <cell r="M42">
            <v>0.41194501397756639</v>
          </cell>
          <cell r="N42">
            <v>-1183.956565326361</v>
          </cell>
          <cell r="R42">
            <v>45067244.801344678</v>
          </cell>
          <cell r="S42">
            <v>0</v>
          </cell>
          <cell r="T42">
            <v>-619499.97127525765</v>
          </cell>
          <cell r="U42">
            <v>619499.97127525765</v>
          </cell>
          <cell r="V42">
            <v>16021867.80134467</v>
          </cell>
          <cell r="X42">
            <v>45277790.19930087</v>
          </cell>
          <cell r="Y42">
            <v>0</v>
          </cell>
          <cell r="Z42">
            <v>-629974.43260474235</v>
          </cell>
          <cell r="AA42">
            <v>629974.43260474235</v>
          </cell>
          <cell r="AB42">
            <v>16253290.968113089</v>
          </cell>
          <cell r="AD42">
            <v>619499.97127525765</v>
          </cell>
          <cell r="AF42">
            <v>629974.43260474235</v>
          </cell>
          <cell r="AG42">
            <v>10474.461329484708</v>
          </cell>
          <cell r="AH42">
            <v>231423.16676841688</v>
          </cell>
          <cell r="AJ42">
            <v>629974.43260474235</v>
          </cell>
          <cell r="AK42">
            <v>-1183.956565326361</v>
          </cell>
          <cell r="AL42">
            <v>628790.47603941604</v>
          </cell>
          <cell r="AM42">
            <v>9290.5047641583951</v>
          </cell>
          <cell r="AN42">
            <v>208177.48482554918</v>
          </cell>
        </row>
        <row r="43">
          <cell r="E43">
            <v>0</v>
          </cell>
          <cell r="F43">
            <v>0</v>
          </cell>
          <cell r="G43">
            <v>0</v>
          </cell>
          <cell r="H43">
            <v>-3551.8696959790832</v>
          </cell>
          <cell r="J43">
            <v>29300.337977840773</v>
          </cell>
          <cell r="K43">
            <v>-26426.273417877834</v>
          </cell>
          <cell r="L43">
            <v>2874.0645599629388</v>
          </cell>
          <cell r="M43">
            <v>0.41194501397756639</v>
          </cell>
          <cell r="N43">
            <v>-1183.956565326361</v>
          </cell>
          <cell r="P43">
            <v>-3551.8696959790832</v>
          </cell>
          <cell r="R43">
            <v>43010436.186264031</v>
          </cell>
          <cell r="S43">
            <v>2684943</v>
          </cell>
          <cell r="T43">
            <v>2056808.6150806465</v>
          </cell>
          <cell r="U43">
            <v>628134.38491935353</v>
          </cell>
          <cell r="V43">
            <v>16650002.186264023</v>
          </cell>
          <cell r="X43">
            <v>43228158.613297209</v>
          </cell>
          <cell r="Y43">
            <v>2688494.8696959792</v>
          </cell>
          <cell r="Z43">
            <v>2049631.5860036612</v>
          </cell>
          <cell r="AA43">
            <v>638863.2836923179</v>
          </cell>
          <cell r="AB43">
            <v>16892154.251805406</v>
          </cell>
          <cell r="AD43">
            <v>628134.38491935353</v>
          </cell>
          <cell r="AF43">
            <v>638863.2836923179</v>
          </cell>
          <cell r="AG43">
            <v>10728.89877296437</v>
          </cell>
          <cell r="AH43">
            <v>242152.06554138125</v>
          </cell>
          <cell r="AJ43">
            <v>638863.2836923179</v>
          </cell>
          <cell r="AK43">
            <v>-1183.956565326361</v>
          </cell>
          <cell r="AL43">
            <v>637679.32712699159</v>
          </cell>
          <cell r="AM43">
            <v>9544.9422076380579</v>
          </cell>
          <cell r="AN43">
            <v>217722.42703318724</v>
          </cell>
        </row>
        <row r="44">
          <cell r="E44">
            <v>0</v>
          </cell>
          <cell r="F44">
            <v>0</v>
          </cell>
          <cell r="G44">
            <v>0</v>
          </cell>
          <cell r="J44">
            <v>29300.337977840773</v>
          </cell>
          <cell r="K44">
            <v>-26426.273417877834</v>
          </cell>
          <cell r="L44">
            <v>2874.0645599629388</v>
          </cell>
          <cell r="M44">
            <v>0.41194501397756639</v>
          </cell>
          <cell r="N44">
            <v>-1183.956565326361</v>
          </cell>
          <cell r="R44">
            <v>43609903.360218406</v>
          </cell>
          <cell r="S44">
            <v>0</v>
          </cell>
          <cell r="T44">
            <v>-599467.17395437427</v>
          </cell>
          <cell r="U44">
            <v>599467.17395437427</v>
          </cell>
          <cell r="V44">
            <v>17249469.360218398</v>
          </cell>
          <cell r="X44">
            <v>43838101.882129483</v>
          </cell>
          <cell r="Y44">
            <v>0</v>
          </cell>
          <cell r="Z44">
            <v>-609943.26883227262</v>
          </cell>
          <cell r="AA44">
            <v>609943.26883227262</v>
          </cell>
          <cell r="AB44">
            <v>17502097.52063768</v>
          </cell>
          <cell r="AD44">
            <v>599467.17395437427</v>
          </cell>
          <cell r="AF44">
            <v>609943.26883227262</v>
          </cell>
          <cell r="AG44">
            <v>10476.094877898344</v>
          </cell>
          <cell r="AH44">
            <v>252628.16041927959</v>
          </cell>
          <cell r="AJ44">
            <v>609943.26883227262</v>
          </cell>
          <cell r="AK44">
            <v>-1183.956565326361</v>
          </cell>
          <cell r="AL44">
            <v>608759.3122669463</v>
          </cell>
          <cell r="AM44">
            <v>9292.1383125720313</v>
          </cell>
          <cell r="AN44">
            <v>227014.56534575927</v>
          </cell>
        </row>
        <row r="45">
          <cell r="E45">
            <v>0</v>
          </cell>
          <cell r="F45">
            <v>0</v>
          </cell>
          <cell r="G45">
            <v>0</v>
          </cell>
          <cell r="J45">
            <v>29300.337977840773</v>
          </cell>
          <cell r="K45">
            <v>-26426.273417877834</v>
          </cell>
          <cell r="L45">
            <v>2874.0645599629388</v>
          </cell>
          <cell r="M45">
            <v>0.41194501397756639</v>
          </cell>
          <cell r="N45">
            <v>-1183.956565326361</v>
          </cell>
          <cell r="R45">
            <v>44217725.736410037</v>
          </cell>
          <cell r="S45">
            <v>0</v>
          </cell>
          <cell r="T45">
            <v>-607822.37619163061</v>
          </cell>
          <cell r="U45">
            <v>607822.37619163061</v>
          </cell>
          <cell r="V45">
            <v>17857291.736410029</v>
          </cell>
          <cell r="X45">
            <v>44456651.365131594</v>
          </cell>
          <cell r="Y45">
            <v>0</v>
          </cell>
          <cell r="Z45">
            <v>-618549.48300211143</v>
          </cell>
          <cell r="AA45">
            <v>618549.48300211143</v>
          </cell>
          <cell r="AB45">
            <v>18120647.003639791</v>
          </cell>
          <cell r="AD45">
            <v>607822.37619163061</v>
          </cell>
          <cell r="AF45">
            <v>618549.48300211143</v>
          </cell>
          <cell r="AG45">
            <v>10727.106810480822</v>
          </cell>
          <cell r="AH45">
            <v>263355.26722976041</v>
          </cell>
          <cell r="AJ45">
            <v>618549.48300211143</v>
          </cell>
          <cell r="AK45">
            <v>-1183.956565326361</v>
          </cell>
          <cell r="AL45">
            <v>617365.52643678512</v>
          </cell>
          <cell r="AM45">
            <v>9543.1502451545093</v>
          </cell>
          <cell r="AN45">
            <v>236557.71559091378</v>
          </cell>
        </row>
        <row r="46">
          <cell r="E46">
            <v>0</v>
          </cell>
          <cell r="F46">
            <v>0</v>
          </cell>
          <cell r="G46">
            <v>0</v>
          </cell>
          <cell r="H46">
            <v>-3551.8696959790796</v>
          </cell>
          <cell r="J46">
            <v>29300.337977840773</v>
          </cell>
          <cell r="K46">
            <v>-26426.273417877834</v>
          </cell>
          <cell r="L46">
            <v>2874.0645599629388</v>
          </cell>
          <cell r="M46">
            <v>0.41194501397756639</v>
          </cell>
          <cell r="N46">
            <v>-1183.956565326361</v>
          </cell>
          <cell r="P46">
            <v>-3551.8696959790796</v>
          </cell>
          <cell r="R46">
            <v>42149092.767261103</v>
          </cell>
          <cell r="S46">
            <v>2684927</v>
          </cell>
          <cell r="T46">
            <v>2068632.9691489311</v>
          </cell>
          <cell r="U46">
            <v>616294.03085106879</v>
          </cell>
          <cell r="V46">
            <v>18473585.767261099</v>
          </cell>
          <cell r="X46">
            <v>42395449.625085175</v>
          </cell>
          <cell r="Y46">
            <v>2688478.8696959792</v>
          </cell>
          <cell r="Z46">
            <v>2061201.7400464169</v>
          </cell>
          <cell r="AA46">
            <v>627277.12964956241</v>
          </cell>
          <cell r="AB46">
            <v>18747924.133289352</v>
          </cell>
          <cell r="AD46">
            <v>616294.03085106879</v>
          </cell>
          <cell r="AF46">
            <v>627277.12964956241</v>
          </cell>
          <cell r="AG46">
            <v>10983.098798493622</v>
          </cell>
          <cell r="AH46">
            <v>274338.36602825404</v>
          </cell>
          <cell r="AJ46">
            <v>627277.12964956241</v>
          </cell>
          <cell r="AK46">
            <v>-1183.956565326361</v>
          </cell>
          <cell r="AL46">
            <v>626093.1730842361</v>
          </cell>
          <cell r="AM46">
            <v>9799.1422331673093</v>
          </cell>
          <cell r="AN46">
            <v>246356.85782408109</v>
          </cell>
        </row>
        <row r="47">
          <cell r="E47">
            <v>0</v>
          </cell>
          <cell r="F47">
            <v>0</v>
          </cell>
          <cell r="G47">
            <v>0</v>
          </cell>
          <cell r="J47">
            <v>29300.337977840773</v>
          </cell>
          <cell r="K47">
            <v>-26426.273417877834</v>
          </cell>
          <cell r="L47">
            <v>2874.0645599629388</v>
          </cell>
          <cell r="M47">
            <v>0.41194501397756639</v>
          </cell>
          <cell r="N47">
            <v>-1183.956565326361</v>
          </cell>
          <cell r="R47">
            <v>42736554.782677725</v>
          </cell>
          <cell r="S47">
            <v>0</v>
          </cell>
          <cell r="T47">
            <v>-587462.01541662414</v>
          </cell>
          <cell r="U47">
            <v>587462.01541662414</v>
          </cell>
          <cell r="V47">
            <v>19061047.782677725</v>
          </cell>
          <cell r="X47">
            <v>42993643.48662024</v>
          </cell>
          <cell r="Y47">
            <v>0</v>
          </cell>
          <cell r="Z47">
            <v>-598193.86153506173</v>
          </cell>
          <cell r="AA47">
            <v>598193.86153506173</v>
          </cell>
          <cell r="AB47">
            <v>19346117.994824413</v>
          </cell>
          <cell r="AD47">
            <v>587462.01541662414</v>
          </cell>
          <cell r="AF47">
            <v>598193.86153506173</v>
          </cell>
          <cell r="AG47">
            <v>10731.846118437592</v>
          </cell>
          <cell r="AH47">
            <v>285070.21214669163</v>
          </cell>
          <cell r="AJ47">
            <v>598193.86153506173</v>
          </cell>
          <cell r="AK47">
            <v>-1183.956565326361</v>
          </cell>
          <cell r="AL47">
            <v>597009.90496973542</v>
          </cell>
          <cell r="AM47">
            <v>9547.8895531112794</v>
          </cell>
          <cell r="AN47">
            <v>255904.74737719237</v>
          </cell>
        </row>
        <row r="48">
          <cell r="E48">
            <v>0</v>
          </cell>
          <cell r="F48">
            <v>0</v>
          </cell>
          <cell r="G48">
            <v>0</v>
          </cell>
          <cell r="J48">
            <v>29300.337977840773</v>
          </cell>
          <cell r="K48">
            <v>-26426.273417877834</v>
          </cell>
          <cell r="L48">
            <v>2874.0645599629388</v>
          </cell>
          <cell r="M48">
            <v>0.41194501397756639</v>
          </cell>
          <cell r="N48">
            <v>-1183.956565326361</v>
          </cell>
          <cell r="R48">
            <v>43332204.67586109</v>
          </cell>
          <cell r="S48">
            <v>0</v>
          </cell>
          <cell r="T48">
            <v>-595649.89318336523</v>
          </cell>
          <cell r="U48">
            <v>595649.89318336523</v>
          </cell>
          <cell r="V48">
            <v>19656697.67586109</v>
          </cell>
          <cell r="X48">
            <v>43600277.779832348</v>
          </cell>
          <cell r="Y48">
            <v>0</v>
          </cell>
          <cell r="Z48">
            <v>-606634.29321210901</v>
          </cell>
          <cell r="AA48">
            <v>606634.29321210901</v>
          </cell>
          <cell r="AB48">
            <v>19952752.288036522</v>
          </cell>
          <cell r="AD48">
            <v>595649.89318336523</v>
          </cell>
          <cell r="AF48">
            <v>606634.29321210901</v>
          </cell>
          <cell r="AG48">
            <v>10984.400028743781</v>
          </cell>
          <cell r="AH48">
            <v>296054.61217543541</v>
          </cell>
          <cell r="AJ48">
            <v>606634.29321210901</v>
          </cell>
          <cell r="AK48">
            <v>-1183.956565326361</v>
          </cell>
          <cell r="AL48">
            <v>605450.3366467827</v>
          </cell>
          <cell r="AM48">
            <v>9800.4434634174686</v>
          </cell>
          <cell r="AN48">
            <v>265705.19084060984</v>
          </cell>
        </row>
        <row r="49">
          <cell r="E49">
            <v>0</v>
          </cell>
          <cell r="F49">
            <v>0</v>
          </cell>
          <cell r="G49">
            <v>0</v>
          </cell>
          <cell r="H49">
            <v>-3551.8696959790868</v>
          </cell>
          <cell r="J49">
            <v>29300.337977840773</v>
          </cell>
          <cell r="K49">
            <v>-26426.273417877834</v>
          </cell>
          <cell r="L49">
            <v>2874.0645599629388</v>
          </cell>
          <cell r="M49">
            <v>0.41194501397756639</v>
          </cell>
          <cell r="N49">
            <v>-1183.956565326361</v>
          </cell>
          <cell r="P49">
            <v>-3551.8696959790868</v>
          </cell>
          <cell r="R49">
            <v>41251220.567112707</v>
          </cell>
          <cell r="S49">
            <v>2684936</v>
          </cell>
          <cell r="T49">
            <v>2080984.1087483871</v>
          </cell>
          <cell r="U49">
            <v>603951.89125161292</v>
          </cell>
          <cell r="V49">
            <v>20260649.567112703</v>
          </cell>
          <cell r="X49">
            <v>41526983.728335366</v>
          </cell>
          <cell r="Y49">
            <v>2688487.8696959792</v>
          </cell>
          <cell r="Z49">
            <v>2073294.0514969849</v>
          </cell>
          <cell r="AA49">
            <v>615193.81819899415</v>
          </cell>
          <cell r="AB49">
            <v>20567946.106235515</v>
          </cell>
          <cell r="AD49">
            <v>603951.89125161292</v>
          </cell>
          <cell r="AF49">
            <v>615193.81819899415</v>
          </cell>
          <cell r="AG49">
            <v>11241.926947381231</v>
          </cell>
          <cell r="AH49">
            <v>307296.53912281664</v>
          </cell>
          <cell r="AJ49">
            <v>615193.81819899415</v>
          </cell>
          <cell r="AK49">
            <v>-1183.956565326361</v>
          </cell>
          <cell r="AL49">
            <v>614009.86163366784</v>
          </cell>
          <cell r="AM49">
            <v>10057.970382054918</v>
          </cell>
          <cell r="AN49">
            <v>275763.16122266476</v>
          </cell>
        </row>
        <row r="50">
          <cell r="E50">
            <v>351604.05573408928</v>
          </cell>
          <cell r="F50">
            <v>-317115.281014534</v>
          </cell>
          <cell r="G50">
            <v>-34488.77471955528</v>
          </cell>
          <cell r="J50">
            <v>29300.337977840773</v>
          </cell>
          <cell r="K50">
            <v>-26231.986653624339</v>
          </cell>
          <cell r="L50">
            <v>3068.3513242164336</v>
          </cell>
          <cell r="M50">
            <v>0.40869502313034339</v>
          </cell>
          <cell r="N50">
            <v>-1254.019915422655</v>
          </cell>
          <cell r="R50">
            <v>41826168.296274148</v>
          </cell>
          <cell r="S50">
            <v>0</v>
          </cell>
          <cell r="T50">
            <v>-574947.72916144202</v>
          </cell>
          <cell r="U50">
            <v>574947.72916144202</v>
          </cell>
          <cell r="V50">
            <v>20835597.296274144</v>
          </cell>
          <cell r="X50">
            <v>42112923.657597445</v>
          </cell>
          <cell r="Y50">
            <v>0</v>
          </cell>
          <cell r="Z50">
            <v>-585939.92926208291</v>
          </cell>
          <cell r="AA50">
            <v>585939.92926208291</v>
          </cell>
          <cell r="AB50">
            <v>21153886.035497598</v>
          </cell>
          <cell r="AD50">
            <v>574947.72916144202</v>
          </cell>
          <cell r="AF50">
            <v>585939.92926208291</v>
          </cell>
          <cell r="AG50">
            <v>10992.200100640883</v>
          </cell>
          <cell r="AH50">
            <v>318288.73922345752</v>
          </cell>
          <cell r="AJ50">
            <v>585939.92926208291</v>
          </cell>
          <cell r="AK50">
            <v>-1254.019915422655</v>
          </cell>
          <cell r="AL50">
            <v>584685.90934666025</v>
          </cell>
          <cell r="AM50">
            <v>9738.1801852182252</v>
          </cell>
          <cell r="AN50">
            <v>285501.34140788298</v>
          </cell>
        </row>
        <row r="51">
          <cell r="E51">
            <v>0</v>
          </cell>
          <cell r="F51">
            <v>0</v>
          </cell>
          <cell r="G51">
            <v>0</v>
          </cell>
          <cell r="J51">
            <v>29300.337977840773</v>
          </cell>
          <cell r="K51">
            <v>-26231.986653624339</v>
          </cell>
          <cell r="L51">
            <v>3068.3513242164336</v>
          </cell>
          <cell r="M51">
            <v>0.40869502313034339</v>
          </cell>
          <cell r="N51">
            <v>-1254.019915422655</v>
          </cell>
          <cell r="R51">
            <v>42409129.482655115</v>
          </cell>
          <cell r="S51">
            <v>0</v>
          </cell>
          <cell r="T51">
            <v>-582961.18638097064</v>
          </cell>
          <cell r="U51">
            <v>582961.18638097064</v>
          </cell>
          <cell r="V51">
            <v>21418558.482655115</v>
          </cell>
          <cell r="X51">
            <v>42707131.117266975</v>
          </cell>
          <cell r="Y51">
            <v>0</v>
          </cell>
          <cell r="Z51">
            <v>-594207.45966953191</v>
          </cell>
          <cell r="AA51">
            <v>594207.45966953191</v>
          </cell>
          <cell r="AB51">
            <v>21748093.495167129</v>
          </cell>
          <cell r="AD51">
            <v>582961.18638097064</v>
          </cell>
          <cell r="AF51">
            <v>594207.45966953191</v>
          </cell>
          <cell r="AG51">
            <v>11246.273288561264</v>
          </cell>
          <cell r="AH51">
            <v>329535.01251201879</v>
          </cell>
          <cell r="AJ51">
            <v>594207.45966953191</v>
          </cell>
          <cell r="AK51">
            <v>-1254.019915422655</v>
          </cell>
          <cell r="AL51">
            <v>592953.43975410925</v>
          </cell>
          <cell r="AM51">
            <v>9992.2533731386065</v>
          </cell>
          <cell r="AN51">
            <v>295493.59478102159</v>
          </cell>
        </row>
        <row r="52">
          <cell r="E52">
            <v>0</v>
          </cell>
          <cell r="F52">
            <v>0</v>
          </cell>
          <cell r="G52">
            <v>0</v>
          </cell>
          <cell r="H52">
            <v>0</v>
          </cell>
          <cell r="J52">
            <v>29300.337977840773</v>
          </cell>
          <cell r="K52">
            <v>-26231.986653624339</v>
          </cell>
          <cell r="L52">
            <v>3068.3513242164336</v>
          </cell>
          <cell r="M52">
            <v>0.40869502313034339</v>
          </cell>
          <cell r="N52">
            <v>-1254.019915422655</v>
          </cell>
          <cell r="P52">
            <v>0</v>
          </cell>
          <cell r="R52">
            <v>43000230.815533355</v>
          </cell>
          <cell r="S52">
            <v>-15</v>
          </cell>
          <cell r="T52">
            <v>-591101.33287824085</v>
          </cell>
          <cell r="U52">
            <v>591086.33287824085</v>
          </cell>
          <cell r="V52">
            <v>22009644.815533355</v>
          </cell>
          <cell r="X52">
            <v>43309737.761041075</v>
          </cell>
          <cell r="Y52">
            <v>-15</v>
          </cell>
          <cell r="Z52">
            <v>-602606.6437741</v>
          </cell>
          <cell r="AA52">
            <v>602591.6437741</v>
          </cell>
          <cell r="AB52">
            <v>22350685.138941228</v>
          </cell>
          <cell r="AD52">
            <v>591086.33287824085</v>
          </cell>
          <cell r="AF52">
            <v>602591.6437741</v>
          </cell>
          <cell r="AG52">
            <v>11505.310895859147</v>
          </cell>
          <cell r="AH52">
            <v>341040.32340787794</v>
          </cell>
          <cell r="AJ52">
            <v>602591.6437741</v>
          </cell>
          <cell r="AK52">
            <v>-1254.019915422655</v>
          </cell>
          <cell r="AL52">
            <v>601337.62385867734</v>
          </cell>
          <cell r="AM52">
            <v>10251.29098043649</v>
          </cell>
          <cell r="AN52">
            <v>305744.88576145808</v>
          </cell>
        </row>
        <row r="53">
          <cell r="E53">
            <v>0</v>
          </cell>
          <cell r="F53">
            <v>0</v>
          </cell>
          <cell r="G53">
            <v>0</v>
          </cell>
          <cell r="H53">
            <v>-3762.0597462679652</v>
          </cell>
          <cell r="J53">
            <v>29300.337977840773</v>
          </cell>
          <cell r="K53">
            <v>-26231.986653624339</v>
          </cell>
          <cell r="L53">
            <v>3068.3513242164336</v>
          </cell>
          <cell r="M53">
            <v>0.40869502313034339</v>
          </cell>
          <cell r="N53">
            <v>-1254.019915422655</v>
          </cell>
          <cell r="P53">
            <v>-3762.0597462679652</v>
          </cell>
          <cell r="R53">
            <v>40942714.749945574</v>
          </cell>
          <cell r="S53">
            <v>2656841</v>
          </cell>
          <cell r="T53">
            <v>2057516.0655877818</v>
          </cell>
          <cell r="U53">
            <v>599324.93441221805</v>
          </cell>
          <cell r="V53">
            <v>22608969.749945574</v>
          </cell>
          <cell r="X53">
            <v>41260229.040485837</v>
          </cell>
          <cell r="Y53">
            <v>2660603.0597462677</v>
          </cell>
          <cell r="Z53">
            <v>2049508.7205552375</v>
          </cell>
          <cell r="AA53">
            <v>611094.33919103036</v>
          </cell>
          <cell r="AB53">
            <v>22961779.478132259</v>
          </cell>
          <cell r="AD53">
            <v>599324.93441221805</v>
          </cell>
          <cell r="AF53">
            <v>611094.33919103036</v>
          </cell>
          <cell r="AG53">
            <v>11769.404778812313</v>
          </cell>
          <cell r="AH53">
            <v>352809.72818669025</v>
          </cell>
          <cell r="AJ53">
            <v>611094.33919103036</v>
          </cell>
          <cell r="AK53">
            <v>-1254.019915422655</v>
          </cell>
          <cell r="AL53">
            <v>609840.3192756077</v>
          </cell>
          <cell r="AM53">
            <v>10515.384863389656</v>
          </cell>
          <cell r="AN53">
            <v>316260.27062484773</v>
          </cell>
        </row>
        <row r="54">
          <cell r="E54">
            <v>0</v>
          </cell>
          <cell r="F54">
            <v>0</v>
          </cell>
          <cell r="G54">
            <v>0</v>
          </cell>
          <cell r="J54">
            <v>29300.337977840773</v>
          </cell>
          <cell r="K54">
            <v>-26231.986653624339</v>
          </cell>
          <cell r="L54">
            <v>3068.3513242164336</v>
          </cell>
          <cell r="M54">
            <v>0.40869502313034339</v>
          </cell>
          <cell r="N54">
            <v>-1254.019915422655</v>
          </cell>
          <cell r="R54">
            <v>41513362.613149725</v>
          </cell>
          <cell r="S54">
            <v>0</v>
          </cell>
          <cell r="T54">
            <v>-570647.86320414837</v>
          </cell>
          <cell r="U54">
            <v>570647.86320414837</v>
          </cell>
          <cell r="V54">
            <v>23179617.613149721</v>
          </cell>
          <cell r="X54">
            <v>41842405.098431103</v>
          </cell>
          <cell r="Y54">
            <v>0</v>
          </cell>
          <cell r="Z54">
            <v>-582176.05794526893</v>
          </cell>
          <cell r="AA54">
            <v>582176.05794526893</v>
          </cell>
          <cell r="AB54">
            <v>23543955.536077529</v>
          </cell>
          <cell r="AD54">
            <v>570647.86320414837</v>
          </cell>
          <cell r="AF54">
            <v>582176.05794526893</v>
          </cell>
          <cell r="AG54">
            <v>11528.194741120562</v>
          </cell>
          <cell r="AH54">
            <v>364337.92292781081</v>
          </cell>
          <cell r="AJ54">
            <v>582176.05794526893</v>
          </cell>
          <cell r="AK54">
            <v>-1254.019915422655</v>
          </cell>
          <cell r="AL54">
            <v>580922.03802984627</v>
          </cell>
          <cell r="AM54">
            <v>10274.174825697904</v>
          </cell>
          <cell r="AN54">
            <v>326534.44545054564</v>
          </cell>
        </row>
        <row r="55">
          <cell r="E55">
            <v>0</v>
          </cell>
          <cell r="F55">
            <v>0</v>
          </cell>
          <cell r="G55">
            <v>0</v>
          </cell>
          <cell r="H55">
            <v>-3762.0597462679652</v>
          </cell>
          <cell r="J55">
            <v>29300.337977840773</v>
          </cell>
          <cell r="K55">
            <v>-26231.986653624339</v>
          </cell>
          <cell r="L55">
            <v>3068.3513242164336</v>
          </cell>
          <cell r="M55">
            <v>0.40869502313034339</v>
          </cell>
          <cell r="N55">
            <v>-1254.019915422655</v>
          </cell>
          <cell r="P55">
            <v>-3762.0597462679652</v>
          </cell>
          <cell r="R55">
            <v>39435240.003269911</v>
          </cell>
          <cell r="S55">
            <v>2656724</v>
          </cell>
          <cell r="T55">
            <v>2078122.6098798111</v>
          </cell>
          <cell r="U55">
            <v>578601.39012018894</v>
          </cell>
          <cell r="V55">
            <v>23758219.003269911</v>
          </cell>
          <cell r="X55">
            <v>39772309.519339979</v>
          </cell>
          <cell r="Y55">
            <v>2660486.0597462677</v>
          </cell>
          <cell r="Z55">
            <v>2070095.5790911266</v>
          </cell>
          <cell r="AA55">
            <v>590390.48065514106</v>
          </cell>
          <cell r="AB55">
            <v>24134346.01673267</v>
          </cell>
          <cell r="AD55">
            <v>578601.39012018894</v>
          </cell>
          <cell r="AF55">
            <v>590390.48065514106</v>
          </cell>
          <cell r="AG55">
            <v>11789.09053495212</v>
          </cell>
          <cell r="AH55">
            <v>376127.01346276293</v>
          </cell>
          <cell r="AJ55">
            <v>590390.48065514106</v>
          </cell>
          <cell r="AK55">
            <v>-1254.019915422655</v>
          </cell>
          <cell r="AL55">
            <v>589136.4607397184</v>
          </cell>
          <cell r="AM55">
            <v>10535.070619529462</v>
          </cell>
          <cell r="AN55">
            <v>337069.5160700751</v>
          </cell>
        </row>
        <row r="56">
          <cell r="E56">
            <v>0</v>
          </cell>
          <cell r="F56">
            <v>0</v>
          </cell>
          <cell r="G56">
            <v>0</v>
          </cell>
          <cell r="J56">
            <v>29300.337977840773</v>
          </cell>
          <cell r="K56">
            <v>-26231.986653624339</v>
          </cell>
          <cell r="L56">
            <v>3068.3513242164336</v>
          </cell>
          <cell r="M56">
            <v>0.40869502313034339</v>
          </cell>
          <cell r="N56">
            <v>-1254.019915422655</v>
          </cell>
          <cell r="R56">
            <v>39984877.114053793</v>
          </cell>
          <cell r="S56">
            <v>0</v>
          </cell>
          <cell r="T56">
            <v>-549637.11078388232</v>
          </cell>
          <cell r="U56">
            <v>549637.11078388232</v>
          </cell>
          <cell r="V56">
            <v>24307856.114053793</v>
          </cell>
          <cell r="X56">
            <v>40333491.241056271</v>
          </cell>
          <cell r="Y56">
            <v>0</v>
          </cell>
          <cell r="Z56">
            <v>-561181.72171629325</v>
          </cell>
          <cell r="AA56">
            <v>561181.72171629325</v>
          </cell>
          <cell r="AB56">
            <v>24695527.738448963</v>
          </cell>
          <cell r="AD56">
            <v>549637.11078388232</v>
          </cell>
          <cell r="AF56">
            <v>561181.72171629325</v>
          </cell>
          <cell r="AG56">
            <v>11544.610932410927</v>
          </cell>
          <cell r="AH56">
            <v>387671.62439517386</v>
          </cell>
          <cell r="AJ56">
            <v>561181.72171629325</v>
          </cell>
          <cell r="AK56">
            <v>-1254.019915422655</v>
          </cell>
          <cell r="AL56">
            <v>559927.70180087059</v>
          </cell>
          <cell r="AM56">
            <v>10290.59101698827</v>
          </cell>
          <cell r="AN56">
            <v>347360.10708706337</v>
          </cell>
        </row>
        <row r="57">
          <cell r="E57">
            <v>0</v>
          </cell>
          <cell r="F57">
            <v>0</v>
          </cell>
          <cell r="G57">
            <v>0</v>
          </cell>
          <cell r="J57">
            <v>29300.337977840773</v>
          </cell>
          <cell r="K57">
            <v>-26231.986653624339</v>
          </cell>
          <cell r="L57">
            <v>3068.3513242164336</v>
          </cell>
          <cell r="M57">
            <v>0.40869502313034339</v>
          </cell>
          <cell r="N57">
            <v>-1254.019915422655</v>
          </cell>
          <cell r="R57">
            <v>40542174.909888044</v>
          </cell>
          <cell r="S57">
            <v>0</v>
          </cell>
          <cell r="T57">
            <v>-557297.79583425366</v>
          </cell>
          <cell r="U57">
            <v>557297.79583425366</v>
          </cell>
          <cell r="V57">
            <v>24865153.909888048</v>
          </cell>
          <cell r="X57">
            <v>40902591.158336118</v>
          </cell>
          <cell r="Y57">
            <v>0</v>
          </cell>
          <cell r="Z57">
            <v>-569099.91727985046</v>
          </cell>
          <cell r="AA57">
            <v>569099.91727985046</v>
          </cell>
          <cell r="AB57">
            <v>25264627.655728813</v>
          </cell>
          <cell r="AD57">
            <v>557297.79583425366</v>
          </cell>
          <cell r="AF57">
            <v>569099.91727985046</v>
          </cell>
          <cell r="AG57">
            <v>11802.1214455968</v>
          </cell>
          <cell r="AH57">
            <v>399473.74584077066</v>
          </cell>
          <cell r="AJ57">
            <v>569099.91727985046</v>
          </cell>
          <cell r="AK57">
            <v>-1254.019915422655</v>
          </cell>
          <cell r="AL57">
            <v>567845.8973644278</v>
          </cell>
          <cell r="AM57">
            <v>10548.101530174143</v>
          </cell>
          <cell r="AN57">
            <v>357908.20861723751</v>
          </cell>
        </row>
        <row r="58">
          <cell r="E58">
            <v>0</v>
          </cell>
          <cell r="F58">
            <v>0</v>
          </cell>
          <cell r="G58">
            <v>0</v>
          </cell>
          <cell r="H58">
            <v>-3762.0597462679616</v>
          </cell>
          <cell r="J58">
            <v>29300.337977840773</v>
          </cell>
          <cell r="K58">
            <v>-26231.986653624339</v>
          </cell>
          <cell r="L58">
            <v>3068.3513242164336</v>
          </cell>
          <cell r="M58">
            <v>0.40869502313034339</v>
          </cell>
          <cell r="N58">
            <v>-1254.019915422655</v>
          </cell>
          <cell r="P58">
            <v>-3762.0597462679616</v>
          </cell>
          <cell r="R58">
            <v>38450533.163212687</v>
          </cell>
          <cell r="S58">
            <v>2656707</v>
          </cell>
          <cell r="T58">
            <v>2091641.7466753605</v>
          </cell>
          <cell r="U58">
            <v>565065.25332463952</v>
          </cell>
          <cell r="V58">
            <v>25430219.163212687</v>
          </cell>
          <cell r="X58">
            <v>38819251.936064616</v>
          </cell>
          <cell r="Y58">
            <v>2660469.0597462677</v>
          </cell>
          <cell r="Z58">
            <v>2083339.2222715036</v>
          </cell>
          <cell r="AA58">
            <v>577129.83747476409</v>
          </cell>
          <cell r="AB58">
            <v>25841757.493203577</v>
          </cell>
          <cell r="AD58">
            <v>565065.25332463952</v>
          </cell>
          <cell r="AF58">
            <v>577129.83747476409</v>
          </cell>
          <cell r="AG58">
            <v>12064.584150124574</v>
          </cell>
          <cell r="AH58">
            <v>411538.32999089523</v>
          </cell>
          <cell r="AJ58">
            <v>577129.83747476409</v>
          </cell>
          <cell r="AK58">
            <v>-1254.019915422655</v>
          </cell>
          <cell r="AL58">
            <v>575875.81755934143</v>
          </cell>
          <cell r="AM58">
            <v>10810.564234701917</v>
          </cell>
          <cell r="AN58">
            <v>368718.77285193943</v>
          </cell>
        </row>
        <row r="59">
          <cell r="E59">
            <v>0</v>
          </cell>
          <cell r="F59">
            <v>0</v>
          </cell>
          <cell r="G59">
            <v>0</v>
          </cell>
          <cell r="J59">
            <v>29300.337977840773</v>
          </cell>
          <cell r="K59">
            <v>-26231.986653624339</v>
          </cell>
          <cell r="L59">
            <v>3068.3513242164336</v>
          </cell>
          <cell r="M59">
            <v>0.40869502313034339</v>
          </cell>
          <cell r="N59">
            <v>-1254.019915422655</v>
          </cell>
          <cell r="R59">
            <v>38986445.711334005</v>
          </cell>
          <cell r="S59">
            <v>0</v>
          </cell>
          <cell r="T59">
            <v>-535912.54812131706</v>
          </cell>
          <cell r="U59">
            <v>535912.54812131706</v>
          </cell>
          <cell r="V59">
            <v>25966131.711334005</v>
          </cell>
          <cell r="X59">
            <v>39366986.14864853</v>
          </cell>
          <cell r="Y59">
            <v>0</v>
          </cell>
          <cell r="Z59">
            <v>-547734.21258391149</v>
          </cell>
          <cell r="AA59">
            <v>547734.21258391149</v>
          </cell>
          <cell r="AB59">
            <v>26389491.705787487</v>
          </cell>
          <cell r="AD59">
            <v>535912.54812131706</v>
          </cell>
          <cell r="AF59">
            <v>547734.21258391149</v>
          </cell>
          <cell r="AG59">
            <v>11821.664462594432</v>
          </cell>
          <cell r="AH59">
            <v>423359.99445348966</v>
          </cell>
          <cell r="AJ59">
            <v>547734.21258391149</v>
          </cell>
          <cell r="AK59">
            <v>-1254.019915422655</v>
          </cell>
          <cell r="AL59">
            <v>546480.19266848883</v>
          </cell>
          <cell r="AM59">
            <v>10567.644547171774</v>
          </cell>
          <cell r="AN59">
            <v>379286.4173991112</v>
          </cell>
        </row>
        <row r="60">
          <cell r="E60">
            <v>0</v>
          </cell>
          <cell r="F60">
            <v>0</v>
          </cell>
          <cell r="G60">
            <v>0</v>
          </cell>
          <cell r="J60">
            <v>29300.337977840773</v>
          </cell>
          <cell r="K60">
            <v>-26231.986653624339</v>
          </cell>
          <cell r="L60">
            <v>3068.3513242164336</v>
          </cell>
          <cell r="M60">
            <v>0.40869502313034339</v>
          </cell>
          <cell r="N60">
            <v>-1254.019915422655</v>
          </cell>
          <cell r="R60">
            <v>39529827.655471623</v>
          </cell>
          <cell r="S60">
            <v>0</v>
          </cell>
          <cell r="T60">
            <v>-543381.94413761632</v>
          </cell>
          <cell r="U60">
            <v>543381.94413761632</v>
          </cell>
          <cell r="V60">
            <v>26509513.655471623</v>
          </cell>
          <cell r="X60">
            <v>39922448.814323939</v>
          </cell>
          <cell r="Y60">
            <v>0</v>
          </cell>
          <cell r="Z60">
            <v>-555462.66567540949</v>
          </cell>
          <cell r="AA60">
            <v>555462.66567540949</v>
          </cell>
          <cell r="AB60">
            <v>26944954.371462896</v>
          </cell>
          <cell r="AD60">
            <v>543381.94413761632</v>
          </cell>
          <cell r="AF60">
            <v>555462.66567540949</v>
          </cell>
          <cell r="AG60">
            <v>12080.721537793172</v>
          </cell>
          <cell r="AH60">
            <v>435440.71599128284</v>
          </cell>
          <cell r="AJ60">
            <v>555462.66567540949</v>
          </cell>
          <cell r="AK60">
            <v>-1254.019915422655</v>
          </cell>
          <cell r="AL60">
            <v>554208.64575998683</v>
          </cell>
          <cell r="AM60">
            <v>10826.701622370514</v>
          </cell>
          <cell r="AN60">
            <v>390113.11902148172</v>
          </cell>
        </row>
        <row r="61">
          <cell r="E61">
            <v>0</v>
          </cell>
          <cell r="F61">
            <v>0</v>
          </cell>
          <cell r="G61">
            <v>0</v>
          </cell>
          <cell r="H61">
            <v>-3762.0597462679689</v>
          </cell>
          <cell r="J61">
            <v>29300.337977840773</v>
          </cell>
          <cell r="K61">
            <v>-26231.986653624339</v>
          </cell>
          <cell r="L61">
            <v>3068.3513242164336</v>
          </cell>
          <cell r="M61">
            <v>0.40869502313034339</v>
          </cell>
          <cell r="N61">
            <v>-1254.019915422655</v>
          </cell>
          <cell r="P61">
            <v>-3762.0597462679689</v>
          </cell>
          <cell r="R61">
            <v>37424066.101933636</v>
          </cell>
          <cell r="S61">
            <v>2656717</v>
          </cell>
          <cell r="T61">
            <v>2105761.5535379862</v>
          </cell>
          <cell r="U61">
            <v>550955.44646201364</v>
          </cell>
          <cell r="V61">
            <v>27060469.101933636</v>
          </cell>
          <cell r="X61">
            <v>37825269.920736209</v>
          </cell>
          <cell r="Y61">
            <v>2660479.0597462677</v>
          </cell>
          <cell r="Z61">
            <v>2097178.8935877327</v>
          </cell>
          <cell r="AA61">
            <v>563300.16615853517</v>
          </cell>
          <cell r="AB61">
            <v>27508254.537621431</v>
          </cell>
          <cell r="AD61">
            <v>550955.44646201364</v>
          </cell>
          <cell r="AF61">
            <v>563300.16615853517</v>
          </cell>
          <cell r="AG61">
            <v>12344.719696521526</v>
          </cell>
          <cell r="AH61">
            <v>447785.43568780436</v>
          </cell>
          <cell r="AJ61">
            <v>563300.16615853517</v>
          </cell>
          <cell r="AK61">
            <v>-1254.019915422655</v>
          </cell>
          <cell r="AL61">
            <v>562046.14624311251</v>
          </cell>
          <cell r="AM61">
            <v>11090.699781098869</v>
          </cell>
          <cell r="AN61">
            <v>401203.81880258059</v>
          </cell>
        </row>
        <row r="62">
          <cell r="E62">
            <v>351604.05573408928</v>
          </cell>
          <cell r="F62">
            <v>-314783.83984349208</v>
          </cell>
          <cell r="G62">
            <v>-36820.215890597203</v>
          </cell>
          <cell r="J62">
            <v>29300.337977840773</v>
          </cell>
          <cell r="K62">
            <v>-26024.566104107307</v>
          </cell>
          <cell r="L62">
            <v>3275.7718737334653</v>
          </cell>
          <cell r="M62">
            <v>0.40869502313034339</v>
          </cell>
          <cell r="N62">
            <v>-1338.7916617052269</v>
          </cell>
          <cell r="R62">
            <v>37945672.045357496</v>
          </cell>
          <cell r="S62">
            <v>0</v>
          </cell>
          <cell r="T62">
            <v>-521605.94342385716</v>
          </cell>
          <cell r="U62">
            <v>521605.94342385716</v>
          </cell>
          <cell r="V62">
            <v>27582075.045357492</v>
          </cell>
          <cell r="X62">
            <v>38358979.186178297</v>
          </cell>
          <cell r="Y62">
            <v>0</v>
          </cell>
          <cell r="Z62">
            <v>-533709.26544208697</v>
          </cell>
          <cell r="AA62">
            <v>533709.26544208697</v>
          </cell>
          <cell r="AB62">
            <v>28041963.803063519</v>
          </cell>
          <cell r="AD62">
            <v>521605.94342385716</v>
          </cell>
          <cell r="AF62">
            <v>533709.26544208697</v>
          </cell>
          <cell r="AG62">
            <v>12103.32201822981</v>
          </cell>
          <cell r="AH62">
            <v>459888.75770603417</v>
          </cell>
          <cell r="AJ62">
            <v>533709.26544208697</v>
          </cell>
          <cell r="AK62">
            <v>-1338.7916617052269</v>
          </cell>
          <cell r="AL62">
            <v>532370.47378038173</v>
          </cell>
          <cell r="AM62">
            <v>10764.53035652457</v>
          </cell>
          <cell r="AN62">
            <v>411968.34915910516</v>
          </cell>
        </row>
        <row r="63">
          <cell r="E63">
            <v>0</v>
          </cell>
          <cell r="F63">
            <v>0</v>
          </cell>
          <cell r="G63">
            <v>0</v>
          </cell>
          <cell r="J63">
            <v>29300.337977840773</v>
          </cell>
          <cell r="K63">
            <v>-26024.566104107307</v>
          </cell>
          <cell r="L63">
            <v>3275.7718737334653</v>
          </cell>
          <cell r="M63">
            <v>0.40869502313034339</v>
          </cell>
          <cell r="N63">
            <v>-1338.7916617052269</v>
          </cell>
          <cell r="R63">
            <v>38474547.983427957</v>
          </cell>
          <cell r="S63">
            <v>0</v>
          </cell>
          <cell r="T63">
            <v>-528875.93807045801</v>
          </cell>
          <cell r="U63">
            <v>528875.93807045801</v>
          </cell>
          <cell r="V63">
            <v>28110950.983427949</v>
          </cell>
          <cell r="X63">
            <v>38900219.014670312</v>
          </cell>
          <cell r="Y63">
            <v>0</v>
          </cell>
          <cell r="Z63">
            <v>-541239.82849201723</v>
          </cell>
          <cell r="AA63">
            <v>541239.82849201723</v>
          </cell>
          <cell r="AB63">
            <v>28583203.631555535</v>
          </cell>
          <cell r="AD63">
            <v>528875.93807045801</v>
          </cell>
          <cell r="AF63">
            <v>541239.82849201723</v>
          </cell>
          <cell r="AG63">
            <v>12363.890421559219</v>
          </cell>
          <cell r="AH63">
            <v>472252.64812759339</v>
          </cell>
          <cell r="AJ63">
            <v>541239.82849201723</v>
          </cell>
          <cell r="AK63">
            <v>-1338.7916617052269</v>
          </cell>
          <cell r="AL63">
            <v>539901.03683031199</v>
          </cell>
          <cell r="AM63">
            <v>11025.09875985398</v>
          </cell>
          <cell r="AN63">
            <v>422993.44791895914</v>
          </cell>
        </row>
        <row r="64">
          <cell r="E64">
            <v>0</v>
          </cell>
          <cell r="F64">
            <v>0</v>
          </cell>
          <cell r="G64">
            <v>0</v>
          </cell>
          <cell r="H64">
            <v>0</v>
          </cell>
          <cell r="J64">
            <v>29300.337977840773</v>
          </cell>
          <cell r="K64">
            <v>-26024.566104107307</v>
          </cell>
          <cell r="L64">
            <v>3275.7718737334653</v>
          </cell>
          <cell r="M64">
            <v>0.40869502313034339</v>
          </cell>
          <cell r="N64">
            <v>-1338.7916617052269</v>
          </cell>
          <cell r="P64">
            <v>0</v>
          </cell>
          <cell r="R64">
            <v>39010811.243253782</v>
          </cell>
          <cell r="S64">
            <v>-16</v>
          </cell>
          <cell r="T64">
            <v>-536263.25982582348</v>
          </cell>
          <cell r="U64">
            <v>536247.25982582348</v>
          </cell>
          <cell r="V64">
            <v>28647198.243253771</v>
          </cell>
          <cell r="X64">
            <v>39449111.66140309</v>
          </cell>
          <cell r="Y64">
            <v>-16</v>
          </cell>
          <cell r="Z64">
            <v>-548892.6467327805</v>
          </cell>
          <cell r="AA64">
            <v>548876.6467327805</v>
          </cell>
          <cell r="AB64">
            <v>29132080.278288316</v>
          </cell>
          <cell r="AD64">
            <v>536247.25982582348</v>
          </cell>
          <cell r="AF64">
            <v>548876.6467327805</v>
          </cell>
          <cell r="AG64">
            <v>12629.386906957021</v>
          </cell>
          <cell r="AH64">
            <v>484882.03503455041</v>
          </cell>
          <cell r="AJ64">
            <v>548876.6467327805</v>
          </cell>
          <cell r="AK64">
            <v>-1338.7916617052269</v>
          </cell>
          <cell r="AL64">
            <v>547537.85507107526</v>
          </cell>
          <cell r="AM64">
            <v>11290.595245251781</v>
          </cell>
          <cell r="AN64">
            <v>434284.04316421092</v>
          </cell>
        </row>
        <row r="65">
          <cell r="E65">
            <v>0</v>
          </cell>
          <cell r="F65">
            <v>0</v>
          </cell>
          <cell r="G65">
            <v>0</v>
          </cell>
          <cell r="H65">
            <v>-4016.3749851156808</v>
          </cell>
          <cell r="J65">
            <v>29300.337977840773</v>
          </cell>
          <cell r="K65">
            <v>-26024.566104107307</v>
          </cell>
          <cell r="L65">
            <v>3275.7718737334653</v>
          </cell>
          <cell r="M65">
            <v>0.40869502313034339</v>
          </cell>
          <cell r="N65">
            <v>-1338.7916617052269</v>
          </cell>
          <cell r="P65">
            <v>-4016.3749851156808</v>
          </cell>
          <cell r="R65">
            <v>36918056.787215464</v>
          </cell>
          <cell r="S65">
            <v>2636476</v>
          </cell>
          <cell r="T65">
            <v>2092754.4560383181</v>
          </cell>
          <cell r="U65">
            <v>543721.54396168201</v>
          </cell>
          <cell r="V65">
            <v>29190919.787215453</v>
          </cell>
          <cell r="X65">
            <v>37365240.731585987</v>
          </cell>
          <cell r="Y65">
            <v>2640492.3749851156</v>
          </cell>
          <cell r="Z65">
            <v>2083870.9298171038</v>
          </cell>
          <cell r="AA65">
            <v>556621.44516801171</v>
          </cell>
          <cell r="AB65">
            <v>29688701.723456327</v>
          </cell>
          <cell r="AD65">
            <v>543721.54396168201</v>
          </cell>
          <cell r="AF65">
            <v>556621.44516801171</v>
          </cell>
          <cell r="AG65">
            <v>12899.901206329698</v>
          </cell>
          <cell r="AH65">
            <v>497781.93624088011</v>
          </cell>
          <cell r="AJ65">
            <v>556621.44516801171</v>
          </cell>
          <cell r="AK65">
            <v>-1338.7916617052269</v>
          </cell>
          <cell r="AL65">
            <v>555282.65350630647</v>
          </cell>
          <cell r="AM65">
            <v>11561.109544624458</v>
          </cell>
          <cell r="AN65">
            <v>445845.15270883538</v>
          </cell>
        </row>
        <row r="66">
          <cell r="E66">
            <v>0</v>
          </cell>
          <cell r="F66">
            <v>0</v>
          </cell>
          <cell r="G66">
            <v>0</v>
          </cell>
          <cell r="J66">
            <v>29300.337977840773</v>
          </cell>
          <cell r="K66">
            <v>-26024.566104107307</v>
          </cell>
          <cell r="L66">
            <v>3275.7718737334653</v>
          </cell>
          <cell r="M66">
            <v>0.40869502313034339</v>
          </cell>
          <cell r="N66">
            <v>-1338.7916617052269</v>
          </cell>
          <cell r="R66">
            <v>37432610.117348559</v>
          </cell>
          <cell r="S66">
            <v>0</v>
          </cell>
          <cell r="T66">
            <v>-514553.33013309567</v>
          </cell>
          <cell r="U66">
            <v>514553.33013309567</v>
          </cell>
          <cell r="V66">
            <v>29705473.117348548</v>
          </cell>
          <cell r="X66">
            <v>37892459.049544081</v>
          </cell>
          <cell r="Y66">
            <v>0</v>
          </cell>
          <cell r="Z66">
            <v>-527218.31795809593</v>
          </cell>
          <cell r="AA66">
            <v>527218.31795809593</v>
          </cell>
          <cell r="AB66">
            <v>30215920.041414421</v>
          </cell>
          <cell r="AD66">
            <v>514553.33013309567</v>
          </cell>
          <cell r="AF66">
            <v>527218.31795809593</v>
          </cell>
          <cell r="AG66">
            <v>12664.987825000251</v>
          </cell>
          <cell r="AH66">
            <v>510446.92406588036</v>
          </cell>
          <cell r="AJ66">
            <v>527218.31795809593</v>
          </cell>
          <cell r="AK66">
            <v>-1338.7916617052269</v>
          </cell>
          <cell r="AL66">
            <v>525879.52629639069</v>
          </cell>
          <cell r="AM66">
            <v>11326.196163295012</v>
          </cell>
          <cell r="AN66">
            <v>457171.34887213039</v>
          </cell>
        </row>
        <row r="67">
          <cell r="E67">
            <v>0</v>
          </cell>
          <cell r="F67">
            <v>0</v>
          </cell>
          <cell r="G67">
            <v>0</v>
          </cell>
          <cell r="H67">
            <v>-4016.3749851156808</v>
          </cell>
          <cell r="J67">
            <v>29300.337977840773</v>
          </cell>
          <cell r="K67">
            <v>-26024.566104107307</v>
          </cell>
          <cell r="L67">
            <v>3275.7718737334653</v>
          </cell>
          <cell r="M67">
            <v>0.40869502313034339</v>
          </cell>
          <cell r="N67">
            <v>-1338.7916617052269</v>
          </cell>
          <cell r="P67">
            <v>-4016.3749851156808</v>
          </cell>
          <cell r="R67">
            <v>35318202.144818738</v>
          </cell>
          <cell r="S67">
            <v>2636133</v>
          </cell>
          <cell r="T67">
            <v>2114407.9725298239</v>
          </cell>
          <cell r="U67">
            <v>521725.02747017617</v>
          </cell>
          <cell r="V67">
            <v>30227198.144818723</v>
          </cell>
          <cell r="X67">
            <v>35786966.969206311</v>
          </cell>
          <cell r="Y67">
            <v>2640149.3749851156</v>
          </cell>
          <cell r="Z67">
            <v>2105492.0803377675</v>
          </cell>
          <cell r="AA67">
            <v>534657.29464734811</v>
          </cell>
          <cell r="AB67">
            <v>30750577.336061768</v>
          </cell>
          <cell r="AD67">
            <v>521725.02747017617</v>
          </cell>
          <cell r="AF67">
            <v>534657.29464734811</v>
          </cell>
          <cell r="AG67">
            <v>12932.267177171947</v>
          </cell>
          <cell r="AH67">
            <v>523379.19124305231</v>
          </cell>
          <cell r="AJ67">
            <v>534657.29464734811</v>
          </cell>
          <cell r="AK67">
            <v>-1338.7916617052269</v>
          </cell>
          <cell r="AL67">
            <v>533318.50298564287</v>
          </cell>
          <cell r="AM67">
            <v>11593.475515466707</v>
          </cell>
          <cell r="AN67">
            <v>468764.82438759709</v>
          </cell>
        </row>
        <row r="68">
          <cell r="E68">
            <v>0</v>
          </cell>
          <cell r="F68">
            <v>0</v>
          </cell>
          <cell r="G68">
            <v>0</v>
          </cell>
          <cell r="J68">
            <v>29300.337977840773</v>
          </cell>
          <cell r="K68">
            <v>-26024.566104107307</v>
          </cell>
          <cell r="L68">
            <v>3275.7718737334653</v>
          </cell>
          <cell r="M68">
            <v>0.40869502313034339</v>
          </cell>
          <cell r="N68">
            <v>-1338.7916617052269</v>
          </cell>
          <cell r="R68">
            <v>35810457.157932632</v>
          </cell>
          <cell r="S68">
            <v>0</v>
          </cell>
          <cell r="T68">
            <v>-492255.01311389654</v>
          </cell>
          <cell r="U68">
            <v>492255.01311389654</v>
          </cell>
          <cell r="V68">
            <v>30719453.15793262</v>
          </cell>
          <cell r="X68">
            <v>36291916.065235488</v>
          </cell>
          <cell r="Y68">
            <v>0</v>
          </cell>
          <cell r="Z68">
            <v>-504949.09602917597</v>
          </cell>
          <cell r="AA68">
            <v>504949.09602917597</v>
          </cell>
          <cell r="AB68">
            <v>31255526.432090946</v>
          </cell>
          <cell r="AD68">
            <v>492255.01311389654</v>
          </cell>
          <cell r="AF68">
            <v>504949.09602917597</v>
          </cell>
          <cell r="AG68">
            <v>12694.082915279432</v>
          </cell>
          <cell r="AH68">
            <v>536073.2741583318</v>
          </cell>
          <cell r="AJ68">
            <v>504949.09602917597</v>
          </cell>
          <cell r="AK68">
            <v>-1338.7916617052269</v>
          </cell>
          <cell r="AL68">
            <v>503610.30436747073</v>
          </cell>
          <cell r="AM68">
            <v>11355.291253574193</v>
          </cell>
          <cell r="AN68">
            <v>480120.11564117129</v>
          </cell>
        </row>
        <row r="69">
          <cell r="E69">
            <v>0</v>
          </cell>
          <cell r="F69">
            <v>0</v>
          </cell>
          <cell r="G69">
            <v>0</v>
          </cell>
          <cell r="J69">
            <v>29300.337977840773</v>
          </cell>
          <cell r="K69">
            <v>-26024.566104107307</v>
          </cell>
          <cell r="L69">
            <v>3275.7718737334653</v>
          </cell>
          <cell r="M69">
            <v>0.40869502313034339</v>
          </cell>
          <cell r="N69">
            <v>-1338.7916617052269</v>
          </cell>
          <cell r="R69">
            <v>36309573.080810346</v>
          </cell>
          <cell r="S69">
            <v>0</v>
          </cell>
          <cell r="T69">
            <v>-499115.92287771101</v>
          </cell>
          <cell r="U69">
            <v>499115.92287771101</v>
          </cell>
          <cell r="V69">
            <v>31218569.080810331</v>
          </cell>
          <cell r="X69">
            <v>36803989.922348775</v>
          </cell>
          <cell r="Y69">
            <v>0</v>
          </cell>
          <cell r="Z69">
            <v>-512073.85711329029</v>
          </cell>
          <cell r="AA69">
            <v>512073.85711329029</v>
          </cell>
          <cell r="AB69">
            <v>31767600.289204236</v>
          </cell>
          <cell r="AD69">
            <v>499115.92287771101</v>
          </cell>
          <cell r="AF69">
            <v>512073.85711329029</v>
          </cell>
          <cell r="AG69">
            <v>12957.934235579276</v>
          </cell>
          <cell r="AH69">
            <v>549031.20839391113</v>
          </cell>
          <cell r="AJ69">
            <v>512073.85711329029</v>
          </cell>
          <cell r="AK69">
            <v>-1338.7916617052269</v>
          </cell>
          <cell r="AL69">
            <v>510735.06545158505</v>
          </cell>
          <cell r="AM69">
            <v>11619.142573874036</v>
          </cell>
          <cell r="AN69">
            <v>491739.25821504532</v>
          </cell>
        </row>
        <row r="70">
          <cell r="E70">
            <v>0</v>
          </cell>
          <cell r="F70">
            <v>0</v>
          </cell>
          <cell r="G70">
            <v>0</v>
          </cell>
          <cell r="H70">
            <v>-4016.3749851156808</v>
          </cell>
          <cell r="J70">
            <v>29300.337977840773</v>
          </cell>
          <cell r="K70">
            <v>-26024.566104107307</v>
          </cell>
          <cell r="L70">
            <v>3275.7718737334653</v>
          </cell>
          <cell r="M70">
            <v>0.40869502313034339</v>
          </cell>
          <cell r="N70">
            <v>-1338.7916617052269</v>
          </cell>
          <cell r="P70">
            <v>-4016.3749851156808</v>
          </cell>
          <cell r="R70">
            <v>34179561.538852394</v>
          </cell>
          <cell r="S70">
            <v>2636084</v>
          </cell>
          <cell r="T70">
            <v>2130011.5419579539</v>
          </cell>
          <cell r="U70">
            <v>506072.45804204606</v>
          </cell>
          <cell r="V70">
            <v>31724641.538852379</v>
          </cell>
          <cell r="X70">
            <v>34683188.694942944</v>
          </cell>
          <cell r="Y70">
            <v>2640100.3749851156</v>
          </cell>
          <cell r="Z70">
            <v>2120801.2274058294</v>
          </cell>
          <cell r="AA70">
            <v>519299.14757928648</v>
          </cell>
          <cell r="AB70">
            <v>32286899.436783522</v>
          </cell>
          <cell r="AD70">
            <v>506072.45804204606</v>
          </cell>
          <cell r="AF70">
            <v>519299.14757928648</v>
          </cell>
          <cell r="AG70">
            <v>13226.689537240425</v>
          </cell>
          <cell r="AH70">
            <v>562257.89793115156</v>
          </cell>
          <cell r="AJ70">
            <v>519299.14757928648</v>
          </cell>
          <cell r="AK70">
            <v>-1338.7916617052269</v>
          </cell>
          <cell r="AL70">
            <v>517960.35591758124</v>
          </cell>
          <cell r="AM70">
            <v>11887.897875535185</v>
          </cell>
          <cell r="AN70">
            <v>503627.15609058051</v>
          </cell>
        </row>
        <row r="71">
          <cell r="E71">
            <v>0</v>
          </cell>
          <cell r="F71">
            <v>0</v>
          </cell>
          <cell r="G71">
            <v>0</v>
          </cell>
          <cell r="J71">
            <v>29300.337977840773</v>
          </cell>
          <cell r="K71">
            <v>-26024.566104107307</v>
          </cell>
          <cell r="L71">
            <v>3275.7718737334653</v>
          </cell>
          <cell r="M71">
            <v>0.40869502313034339</v>
          </cell>
          <cell r="N71">
            <v>-1338.7916617052269</v>
          </cell>
          <cell r="R71">
            <v>34655946.504444517</v>
          </cell>
          <cell r="S71">
            <v>0</v>
          </cell>
          <cell r="T71">
            <v>-476384.96559212013</v>
          </cell>
          <cell r="U71">
            <v>476384.96559212013</v>
          </cell>
          <cell r="V71">
            <v>32201026.504444499</v>
          </cell>
          <cell r="X71">
            <v>35172563.633981235</v>
          </cell>
          <cell r="Y71">
            <v>0</v>
          </cell>
          <cell r="Z71">
            <v>-489374.9390382939</v>
          </cell>
          <cell r="AA71">
            <v>489374.9390382939</v>
          </cell>
          <cell r="AB71">
            <v>32776274.375821818</v>
          </cell>
          <cell r="AD71">
            <v>476384.96559212013</v>
          </cell>
          <cell r="AF71">
            <v>489374.9390382939</v>
          </cell>
          <cell r="AG71">
            <v>12989.973446173768</v>
          </cell>
          <cell r="AH71">
            <v>575247.87137732538</v>
          </cell>
          <cell r="AJ71">
            <v>489374.9390382939</v>
          </cell>
          <cell r="AK71">
            <v>-1338.7916617052269</v>
          </cell>
          <cell r="AL71">
            <v>488036.14737658866</v>
          </cell>
          <cell r="AM71">
            <v>11651.181784468528</v>
          </cell>
          <cell r="AN71">
            <v>515278.33787504904</v>
          </cell>
        </row>
        <row r="72">
          <cell r="E72">
            <v>0</v>
          </cell>
          <cell r="F72">
            <v>0</v>
          </cell>
          <cell r="G72">
            <v>0</v>
          </cell>
          <cell r="J72">
            <v>29300.337977840773</v>
          </cell>
          <cell r="K72">
            <v>-26024.566104107307</v>
          </cell>
          <cell r="L72">
            <v>3275.7718737334653</v>
          </cell>
          <cell r="M72">
            <v>0.40869502313034339</v>
          </cell>
          <cell r="N72">
            <v>-1338.7916617052269</v>
          </cell>
          <cell r="R72">
            <v>35138971.187611252</v>
          </cell>
          <cell r="S72">
            <v>0</v>
          </cell>
          <cell r="T72">
            <v>-483024.68316673674</v>
          </cell>
          <cell r="U72">
            <v>483024.68316673674</v>
          </cell>
          <cell r="V72">
            <v>32684051.187611237</v>
          </cell>
          <cell r="X72">
            <v>35668843.584927894</v>
          </cell>
          <cell r="Y72">
            <v>0</v>
          </cell>
          <cell r="Z72">
            <v>-496279.95094666124</v>
          </cell>
          <cell r="AA72">
            <v>496279.95094666124</v>
          </cell>
          <cell r="AB72">
            <v>33272554.32676848</v>
          </cell>
          <cell r="AD72">
            <v>483024.68316673674</v>
          </cell>
          <cell r="AF72">
            <v>496279.95094666124</v>
          </cell>
          <cell r="AG72">
            <v>13255.267779924499</v>
          </cell>
          <cell r="AH72">
            <v>588503.13915724983</v>
          </cell>
          <cell r="AJ72">
            <v>496279.95094666124</v>
          </cell>
          <cell r="AK72">
            <v>-1338.7916617052269</v>
          </cell>
          <cell r="AL72">
            <v>494941.159284956</v>
          </cell>
          <cell r="AM72">
            <v>11916.47611821926</v>
          </cell>
          <cell r="AN72">
            <v>527194.8139932683</v>
          </cell>
        </row>
        <row r="73">
          <cell r="E73">
            <v>0</v>
          </cell>
          <cell r="F73">
            <v>0</v>
          </cell>
          <cell r="G73">
            <v>0</v>
          </cell>
          <cell r="H73">
            <v>-4016.3749851156808</v>
          </cell>
          <cell r="J73">
            <v>29300.337977840773</v>
          </cell>
          <cell r="K73">
            <v>-26024.566104107307</v>
          </cell>
          <cell r="L73">
            <v>3275.7718737334653</v>
          </cell>
          <cell r="M73">
            <v>0.40869502313034339</v>
          </cell>
          <cell r="N73">
            <v>-1338.7916617052269</v>
          </cell>
          <cell r="P73">
            <v>-4016.3749851156808</v>
          </cell>
          <cell r="R73">
            <v>32992614.130839575</v>
          </cell>
          <cell r="S73">
            <v>2636114</v>
          </cell>
          <cell r="T73">
            <v>2146357.0567716775</v>
          </cell>
          <cell r="U73">
            <v>489756.94322832255</v>
          </cell>
          <cell r="V73">
            <v>33173808.13083956</v>
          </cell>
          <cell r="X73">
            <v>33531995.60154957</v>
          </cell>
          <cell r="Y73">
            <v>2640130.3749851156</v>
          </cell>
          <cell r="Z73">
            <v>2136847.9833783237</v>
          </cell>
          <cell r="AA73">
            <v>503282.39160679182</v>
          </cell>
          <cell r="AB73">
            <v>33775836.718375273</v>
          </cell>
          <cell r="AD73">
            <v>489756.94322832255</v>
          </cell>
          <cell r="AF73">
            <v>503282.39160679182</v>
          </cell>
          <cell r="AG73">
            <v>13525.448378469271</v>
          </cell>
          <cell r="AH73">
            <v>602028.58753571915</v>
          </cell>
          <cell r="AJ73">
            <v>503282.39160679182</v>
          </cell>
          <cell r="AK73">
            <v>-1338.7916617052269</v>
          </cell>
          <cell r="AL73">
            <v>501943.59994508658</v>
          </cell>
          <cell r="AM73">
            <v>12186.656716764031</v>
          </cell>
          <cell r="AN73">
            <v>539381.47071003239</v>
          </cell>
        </row>
        <row r="74">
          <cell r="E74">
            <v>351604.05573408928</v>
          </cell>
          <cell r="F74">
            <v>-312294.7932492877</v>
          </cell>
          <cell r="G74">
            <v>-39309.262484801584</v>
          </cell>
          <cell r="J74">
            <v>29300.337977840773</v>
          </cell>
          <cell r="K74">
            <v>-25803.12392544292</v>
          </cell>
          <cell r="L74">
            <v>3497.2140523978524</v>
          </cell>
          <cell r="M74">
            <v>0.40869502313034339</v>
          </cell>
          <cell r="N74">
            <v>-1429.2939780365023</v>
          </cell>
          <cell r="R74">
            <v>33452455.762501471</v>
          </cell>
          <cell r="S74">
            <v>0</v>
          </cell>
          <cell r="T74">
            <v>-459841.63166189712</v>
          </cell>
          <cell r="U74">
            <v>459841.63166189712</v>
          </cell>
          <cell r="V74">
            <v>33633649.762501456</v>
          </cell>
          <cell r="X74">
            <v>34005127.367134124</v>
          </cell>
          <cell r="Y74">
            <v>0</v>
          </cell>
          <cell r="Z74">
            <v>-473131.76558455575</v>
          </cell>
          <cell r="AA74">
            <v>473131.76558455575</v>
          </cell>
          <cell r="AB74">
            <v>34248968.483959831</v>
          </cell>
          <cell r="AD74">
            <v>459841.63166189712</v>
          </cell>
          <cell r="AF74">
            <v>473131.76558455575</v>
          </cell>
          <cell r="AG74">
            <v>13290.133922658628</v>
          </cell>
          <cell r="AH74">
            <v>615318.72145837778</v>
          </cell>
          <cell r="AJ74">
            <v>473131.76558455575</v>
          </cell>
          <cell r="AK74">
            <v>-1429.2939780365023</v>
          </cell>
          <cell r="AL74">
            <v>471702.47160651925</v>
          </cell>
          <cell r="AM74">
            <v>11860.83994462213</v>
          </cell>
          <cell r="AN74">
            <v>551242.31065465452</v>
          </cell>
        </row>
        <row r="75">
          <cell r="E75">
            <v>0</v>
          </cell>
          <cell r="F75">
            <v>0</v>
          </cell>
          <cell r="G75">
            <v>0</v>
          </cell>
          <cell r="J75">
            <v>29300.337977840773</v>
          </cell>
          <cell r="K75">
            <v>-25803.12392544292</v>
          </cell>
          <cell r="L75">
            <v>3497.2140523978524</v>
          </cell>
          <cell r="M75">
            <v>0.40869502313034339</v>
          </cell>
          <cell r="N75">
            <v>-1429.2939780365023</v>
          </cell>
          <cell r="R75">
            <v>33918706.535475142</v>
          </cell>
          <cell r="S75">
            <v>0</v>
          </cell>
          <cell r="T75">
            <v>-466250.77297367394</v>
          </cell>
          <cell r="U75">
            <v>466250.77297367394</v>
          </cell>
          <cell r="V75">
            <v>34099900.535475127</v>
          </cell>
          <cell r="X75">
            <v>34484934.95572263</v>
          </cell>
          <cell r="Y75">
            <v>0</v>
          </cell>
          <cell r="Z75">
            <v>-479807.58858850528</v>
          </cell>
          <cell r="AA75">
            <v>479807.58858850528</v>
          </cell>
          <cell r="AB75">
            <v>34728776.072548337</v>
          </cell>
          <cell r="AD75">
            <v>466250.77297367394</v>
          </cell>
          <cell r="AF75">
            <v>479807.58858850528</v>
          </cell>
          <cell r="AG75">
            <v>13556.815614831343</v>
          </cell>
          <cell r="AH75">
            <v>628875.53707320918</v>
          </cell>
          <cell r="AJ75">
            <v>479807.58858850528</v>
          </cell>
          <cell r="AK75">
            <v>-1429.2939780365023</v>
          </cell>
          <cell r="AL75">
            <v>478378.29461046879</v>
          </cell>
          <cell r="AM75">
            <v>12127.521636794845</v>
          </cell>
          <cell r="AN75">
            <v>563369.83229144942</v>
          </cell>
        </row>
        <row r="76">
          <cell r="E76">
            <v>0</v>
          </cell>
          <cell r="F76">
            <v>0</v>
          </cell>
          <cell r="G76">
            <v>0</v>
          </cell>
          <cell r="H76">
            <v>0</v>
          </cell>
          <cell r="J76">
            <v>29300.337977840773</v>
          </cell>
          <cell r="K76">
            <v>-25803.12392544292</v>
          </cell>
          <cell r="L76">
            <v>3497.2140523978524</v>
          </cell>
          <cell r="M76">
            <v>0.40869502313034339</v>
          </cell>
          <cell r="N76">
            <v>-1429.2939780365023</v>
          </cell>
          <cell r="P76">
            <v>0</v>
          </cell>
          <cell r="R76">
            <v>34391501.778541476</v>
          </cell>
          <cell r="S76">
            <v>-46</v>
          </cell>
          <cell r="T76">
            <v>-472795.24306633091</v>
          </cell>
          <cell r="U76">
            <v>472749.24306633091</v>
          </cell>
          <cell r="V76">
            <v>34572649.778541461</v>
          </cell>
          <cell r="X76">
            <v>34971558.562243477</v>
          </cell>
          <cell r="Y76">
            <v>-46</v>
          </cell>
          <cell r="Z76">
            <v>-486623.60652084858</v>
          </cell>
          <cell r="AA76">
            <v>486577.60652084858</v>
          </cell>
          <cell r="AB76">
            <v>35215353.679069184</v>
          </cell>
          <cell r="AD76">
            <v>472749.24306633091</v>
          </cell>
          <cell r="AF76">
            <v>486577.60652084858</v>
          </cell>
          <cell r="AG76">
            <v>13828.363454517676</v>
          </cell>
          <cell r="AH76">
            <v>642703.90052772686</v>
          </cell>
          <cell r="AJ76">
            <v>486577.60652084858</v>
          </cell>
          <cell r="AK76">
            <v>-1429.2939780365023</v>
          </cell>
          <cell r="AL76">
            <v>485148.31254281208</v>
          </cell>
          <cell r="AM76">
            <v>12399.069476481178</v>
          </cell>
          <cell r="AN76">
            <v>575768.9017679306</v>
          </cell>
        </row>
        <row r="77">
          <cell r="E77">
            <v>0</v>
          </cell>
          <cell r="F77">
            <v>0</v>
          </cell>
          <cell r="G77">
            <v>0</v>
          </cell>
          <cell r="H77">
            <v>-4287.8819341095068</v>
          </cell>
          <cell r="J77">
            <v>29300.337977840773</v>
          </cell>
          <cell r="K77">
            <v>-25803.12392544292</v>
          </cell>
          <cell r="L77">
            <v>3497.2140523978524</v>
          </cell>
          <cell r="M77">
            <v>0.40869502313034339</v>
          </cell>
          <cell r="N77">
            <v>-1429.2939780365023</v>
          </cell>
          <cell r="P77">
            <v>-4287.8819341095068</v>
          </cell>
          <cell r="R77">
            <v>32257438.706655234</v>
          </cell>
          <cell r="S77">
            <v>2613402</v>
          </cell>
          <cell r="T77">
            <v>2134063.0718862396</v>
          </cell>
          <cell r="U77">
            <v>479338.92811376048</v>
          </cell>
          <cell r="V77">
            <v>35051988.706655219</v>
          </cell>
          <cell r="X77">
            <v>32847312.477821775</v>
          </cell>
          <cell r="Y77">
            <v>2617689.8819341096</v>
          </cell>
          <cell r="Z77">
            <v>2124246.0844217027</v>
          </cell>
          <cell r="AA77">
            <v>493443.79751240695</v>
          </cell>
          <cell r="AB77">
            <v>35708797.476581588</v>
          </cell>
          <cell r="AD77">
            <v>479338.92811376048</v>
          </cell>
          <cell r="AF77">
            <v>493443.79751240695</v>
          </cell>
          <cell r="AG77">
            <v>14104.869398646464</v>
          </cell>
          <cell r="AH77">
            <v>656808.76992637338</v>
          </cell>
          <cell r="AJ77">
            <v>493443.79751240695</v>
          </cell>
          <cell r="AK77">
            <v>-1429.2939780365023</v>
          </cell>
          <cell r="AL77">
            <v>492014.50353437045</v>
          </cell>
          <cell r="AM77">
            <v>12675.575420609966</v>
          </cell>
          <cell r="AN77">
            <v>588444.47718854062</v>
          </cell>
        </row>
        <row r="78">
          <cell r="E78">
            <v>0</v>
          </cell>
          <cell r="F78">
            <v>0</v>
          </cell>
          <cell r="G78">
            <v>0</v>
          </cell>
          <cell r="J78">
            <v>29300.337977840773</v>
          </cell>
          <cell r="K78">
            <v>-25803.12392544292</v>
          </cell>
          <cell r="L78">
            <v>3497.2140523978524</v>
          </cell>
          <cell r="M78">
            <v>0.40869502313034339</v>
          </cell>
          <cell r="N78">
            <v>-1429.2939780365023</v>
          </cell>
          <cell r="R78">
            <v>32707033.673252217</v>
          </cell>
          <cell r="S78">
            <v>0</v>
          </cell>
          <cell r="T78">
            <v>-449594.96659698337</v>
          </cell>
          <cell r="U78">
            <v>449594.96659698337</v>
          </cell>
          <cell r="V78">
            <v>35501583.673252203</v>
          </cell>
          <cell r="X78">
            <v>33310783.460342757</v>
          </cell>
          <cell r="Y78">
            <v>0</v>
          </cell>
          <cell r="Z78">
            <v>-463470.98252098198</v>
          </cell>
          <cell r="AA78">
            <v>463470.98252098198</v>
          </cell>
          <cell r="AB78">
            <v>36172268.459102571</v>
          </cell>
          <cell r="AD78">
            <v>449594.96659698337</v>
          </cell>
          <cell r="AF78">
            <v>463470.98252098198</v>
          </cell>
          <cell r="AG78">
            <v>13876.01592399861</v>
          </cell>
          <cell r="AH78">
            <v>670684.78585037193</v>
          </cell>
          <cell r="AJ78">
            <v>463470.98252098198</v>
          </cell>
          <cell r="AK78">
            <v>-1429.2939780365023</v>
          </cell>
          <cell r="AL78">
            <v>462041.68854294549</v>
          </cell>
          <cell r="AM78">
            <v>12446.721945962112</v>
          </cell>
          <cell r="AN78">
            <v>600891.19913450279</v>
          </cell>
        </row>
        <row r="79">
          <cell r="E79">
            <v>0</v>
          </cell>
          <cell r="F79">
            <v>0</v>
          </cell>
          <cell r="G79">
            <v>0</v>
          </cell>
          <cell r="H79">
            <v>-4287.8819341095068</v>
          </cell>
          <cell r="J79">
            <v>29300.337977840773</v>
          </cell>
          <cell r="K79">
            <v>-25803.12392544292</v>
          </cell>
          <cell r="L79">
            <v>3497.2140523978524</v>
          </cell>
          <cell r="M79">
            <v>0.40869502313034339</v>
          </cell>
          <cell r="N79">
            <v>-1429.2939780365023</v>
          </cell>
          <cell r="P79">
            <v>-4287.8819341095068</v>
          </cell>
          <cell r="R79">
            <v>30549877.966070186</v>
          </cell>
          <cell r="S79">
            <v>2613017</v>
          </cell>
          <cell r="T79">
            <v>2157155.7071820311</v>
          </cell>
          <cell r="U79">
            <v>455861.2928179687</v>
          </cell>
          <cell r="V79">
            <v>35957444.966070168</v>
          </cell>
          <cell r="X79">
            <v>31163489.07163645</v>
          </cell>
          <cell r="Y79">
            <v>2617304.8819341096</v>
          </cell>
          <cell r="Z79">
            <v>2147294.3887063079</v>
          </cell>
          <cell r="AA79">
            <v>470010.49322780158</v>
          </cell>
          <cell r="AB79">
            <v>36642278.952330373</v>
          </cell>
          <cell r="AD79">
            <v>455861.2928179687</v>
          </cell>
          <cell r="AF79">
            <v>470010.49322780158</v>
          </cell>
          <cell r="AG79">
            <v>14149.200409832876</v>
          </cell>
          <cell r="AH79">
            <v>684833.98626020481</v>
          </cell>
          <cell r="AJ79">
            <v>470010.49322780158</v>
          </cell>
          <cell r="AK79">
            <v>-1429.2939780365023</v>
          </cell>
          <cell r="AL79">
            <v>468581.19924976508</v>
          </cell>
          <cell r="AM79">
            <v>12719.906431796378</v>
          </cell>
          <cell r="AN79">
            <v>613611.10556629917</v>
          </cell>
        </row>
        <row r="80">
          <cell r="E80">
            <v>0</v>
          </cell>
          <cell r="F80">
            <v>0</v>
          </cell>
          <cell r="G80">
            <v>0</v>
          </cell>
          <cell r="J80">
            <v>29300.337977840773</v>
          </cell>
          <cell r="K80">
            <v>-25803.12392544292</v>
          </cell>
          <cell r="L80">
            <v>3497.2140523978524</v>
          </cell>
          <cell r="M80">
            <v>0.40869502313034339</v>
          </cell>
          <cell r="N80">
            <v>-1429.2939780365023</v>
          </cell>
          <cell r="R80">
            <v>30975673.438816864</v>
          </cell>
          <cell r="S80">
            <v>0</v>
          </cell>
          <cell r="T80">
            <v>-425795.47274667764</v>
          </cell>
          <cell r="U80">
            <v>425795.47274667764</v>
          </cell>
          <cell r="V80">
            <v>36383240.438816845</v>
          </cell>
          <cell r="X80">
            <v>31603201.541524671</v>
          </cell>
          <cell r="Y80">
            <v>0</v>
          </cell>
          <cell r="Z80">
            <v>-439712.46988822217</v>
          </cell>
          <cell r="AA80">
            <v>439712.46988822217</v>
          </cell>
          <cell r="AB80">
            <v>37081991.422218598</v>
          </cell>
          <cell r="AD80">
            <v>425795.47274667764</v>
          </cell>
          <cell r="AF80">
            <v>439712.46988822217</v>
          </cell>
          <cell r="AG80">
            <v>13916.997141544532</v>
          </cell>
          <cell r="AH80">
            <v>698750.98340174928</v>
          </cell>
          <cell r="AJ80">
            <v>439712.46988822217</v>
          </cell>
          <cell r="AK80">
            <v>-1429.2939780365023</v>
          </cell>
          <cell r="AL80">
            <v>438283.17591018567</v>
          </cell>
          <cell r="AM80">
            <v>12487.703163508035</v>
          </cell>
          <cell r="AN80">
            <v>626098.80872980715</v>
          </cell>
        </row>
        <row r="81">
          <cell r="E81">
            <v>0</v>
          </cell>
          <cell r="F81">
            <v>0</v>
          </cell>
          <cell r="G81">
            <v>0</v>
          </cell>
          <cell r="J81">
            <v>29300.337977840773</v>
          </cell>
          <cell r="K81">
            <v>-25803.12392544292</v>
          </cell>
          <cell r="L81">
            <v>3497.2140523978524</v>
          </cell>
          <cell r="M81">
            <v>0.40869502313034339</v>
          </cell>
          <cell r="N81">
            <v>-1429.2939780365023</v>
          </cell>
          <cell r="R81">
            <v>31407403.527237389</v>
          </cell>
          <cell r="S81">
            <v>0</v>
          </cell>
          <cell r="T81">
            <v>-431730.08842052502</v>
          </cell>
          <cell r="U81">
            <v>431730.08842052502</v>
          </cell>
          <cell r="V81">
            <v>36814970.527237371</v>
          </cell>
          <cell r="X81">
            <v>32049118.292831149</v>
          </cell>
          <cell r="Y81">
            <v>0</v>
          </cell>
          <cell r="Z81">
            <v>-445916.75130647887</v>
          </cell>
          <cell r="AA81">
            <v>445916.75130647887</v>
          </cell>
          <cell r="AB81">
            <v>37527908.17352508</v>
          </cell>
          <cell r="AD81">
            <v>431730.08842052502</v>
          </cell>
          <cell r="AF81">
            <v>445916.75130647887</v>
          </cell>
          <cell r="AG81">
            <v>14186.662885953847</v>
          </cell>
          <cell r="AH81">
            <v>712937.64628770319</v>
          </cell>
          <cell r="AJ81">
            <v>445916.75130647887</v>
          </cell>
          <cell r="AK81">
            <v>-1429.2939780365023</v>
          </cell>
          <cell r="AL81">
            <v>444487.45732844237</v>
          </cell>
          <cell r="AM81">
            <v>12757.368907917349</v>
          </cell>
          <cell r="AN81">
            <v>638856.17763772444</v>
          </cell>
        </row>
        <row r="82">
          <cell r="E82">
            <v>0</v>
          </cell>
          <cell r="F82">
            <v>0</v>
          </cell>
          <cell r="G82">
            <v>0</v>
          </cell>
          <cell r="H82">
            <v>-4287.881934109505</v>
          </cell>
          <cell r="J82">
            <v>29300.337977840773</v>
          </cell>
          <cell r="K82">
            <v>-25803.12392544292</v>
          </cell>
          <cell r="L82">
            <v>3497.2140523978524</v>
          </cell>
          <cell r="M82">
            <v>0.40869502313034339</v>
          </cell>
          <cell r="N82">
            <v>-1429.2939780365023</v>
          </cell>
          <cell r="P82">
            <v>-4287.881934109505</v>
          </cell>
          <cell r="R82">
            <v>29232188.946309846</v>
          </cell>
          <cell r="S82">
            <v>2612962</v>
          </cell>
          <cell r="T82">
            <v>2175214.5809275443</v>
          </cell>
          <cell r="U82">
            <v>437747.41907245596</v>
          </cell>
          <cell r="V82">
            <v>37252717.946309827</v>
          </cell>
          <cell r="X82">
            <v>29884076.985164382</v>
          </cell>
          <cell r="Y82">
            <v>2617249.8819341096</v>
          </cell>
          <cell r="Z82">
            <v>2165041.3076667683</v>
          </cell>
          <cell r="AA82">
            <v>452208.57426734112</v>
          </cell>
          <cell r="AB82">
            <v>37980116.747792423</v>
          </cell>
          <cell r="AD82">
            <v>437747.41907245596</v>
          </cell>
          <cell r="AF82">
            <v>452208.57426734112</v>
          </cell>
          <cell r="AG82">
            <v>14461.155194885156</v>
          </cell>
          <cell r="AH82">
            <v>727398.80148258829</v>
          </cell>
          <cell r="AJ82">
            <v>452208.57426734112</v>
          </cell>
          <cell r="AK82">
            <v>-1429.2939780365023</v>
          </cell>
          <cell r="AL82">
            <v>450779.28028930462</v>
          </cell>
          <cell r="AM82">
            <v>13031.861216848658</v>
          </cell>
          <cell r="AN82">
            <v>651888.03885457315</v>
          </cell>
        </row>
        <row r="83">
          <cell r="E83">
            <v>0</v>
          </cell>
          <cell r="F83">
            <v>0</v>
          </cell>
          <cell r="G83">
            <v>0</v>
          </cell>
          <cell r="J83">
            <v>29300.337977840773</v>
          </cell>
          <cell r="K83">
            <v>-25803.12392544292</v>
          </cell>
          <cell r="L83">
            <v>3497.2140523978524</v>
          </cell>
          <cell r="M83">
            <v>0.40869502313034339</v>
          </cell>
          <cell r="N83">
            <v>-1429.2939780365023</v>
          </cell>
          <cell r="R83">
            <v>29639618.845887128</v>
          </cell>
          <cell r="S83">
            <v>0</v>
          </cell>
          <cell r="T83">
            <v>-407429.89957728231</v>
          </cell>
          <cell r="U83">
            <v>407429.89957728231</v>
          </cell>
          <cell r="V83">
            <v>37660147.84588711</v>
          </cell>
          <cell r="X83">
            <v>30305737.129549056</v>
          </cell>
          <cell r="Y83">
            <v>0</v>
          </cell>
          <cell r="Z83">
            <v>-421660.14438467304</v>
          </cell>
          <cell r="AA83">
            <v>421660.14438467304</v>
          </cell>
          <cell r="AB83">
            <v>38401776.892177097</v>
          </cell>
          <cell r="AD83">
            <v>407429.89957728231</v>
          </cell>
          <cell r="AF83">
            <v>421660.14438467304</v>
          </cell>
          <cell r="AG83">
            <v>14230.244807390729</v>
          </cell>
          <cell r="AH83">
            <v>741629.04628997901</v>
          </cell>
          <cell r="AJ83">
            <v>421660.14438467304</v>
          </cell>
          <cell r="AK83">
            <v>-1429.2939780365023</v>
          </cell>
          <cell r="AL83">
            <v>420230.85040663654</v>
          </cell>
          <cell r="AM83">
            <v>12800.950829354231</v>
          </cell>
          <cell r="AN83">
            <v>664688.98968392739</v>
          </cell>
        </row>
        <row r="84">
          <cell r="E84">
            <v>0</v>
          </cell>
          <cell r="F84">
            <v>0</v>
          </cell>
          <cell r="G84">
            <v>0</v>
          </cell>
          <cell r="J84">
            <v>29300.337977840773</v>
          </cell>
          <cell r="K84">
            <v>-25803.12392544292</v>
          </cell>
          <cell r="L84">
            <v>3497.2140523978524</v>
          </cell>
          <cell r="M84">
            <v>0.40869502313034339</v>
          </cell>
          <cell r="N84">
            <v>-1429.2939780365023</v>
          </cell>
          <cell r="R84">
            <v>30052727.387025412</v>
          </cell>
          <cell r="S84">
            <v>0</v>
          </cell>
          <cell r="T84">
            <v>-413108.54113828344</v>
          </cell>
          <cell r="U84">
            <v>413108.54113828344</v>
          </cell>
          <cell r="V84">
            <v>38073256.387025394</v>
          </cell>
          <cell r="X84">
            <v>30733346.839565311</v>
          </cell>
          <cell r="Y84">
            <v>0</v>
          </cell>
          <cell r="Z84">
            <v>-427609.71001625567</v>
          </cell>
          <cell r="AA84">
            <v>427609.71001625567</v>
          </cell>
          <cell r="AB84">
            <v>38829386.602193356</v>
          </cell>
          <cell r="AD84">
            <v>413108.54113828344</v>
          </cell>
          <cell r="AF84">
            <v>427609.71001625567</v>
          </cell>
          <cell r="AG84">
            <v>14501.168877972232</v>
          </cell>
          <cell r="AH84">
            <v>756130.2151679513</v>
          </cell>
          <cell r="AJ84">
            <v>427609.71001625567</v>
          </cell>
          <cell r="AK84">
            <v>-1429.2939780365023</v>
          </cell>
          <cell r="AL84">
            <v>426180.41603821918</v>
          </cell>
          <cell r="AM84">
            <v>13071.874899935734</v>
          </cell>
          <cell r="AN84">
            <v>677760.86458386318</v>
          </cell>
        </row>
        <row r="85">
          <cell r="E85">
            <v>0</v>
          </cell>
          <cell r="F85">
            <v>0</v>
          </cell>
          <cell r="G85">
            <v>0</v>
          </cell>
          <cell r="H85">
            <v>-4287.881934109505</v>
          </cell>
          <cell r="J85">
            <v>29300.337977840773</v>
          </cell>
          <cell r="K85">
            <v>-25803.12392544292</v>
          </cell>
          <cell r="L85">
            <v>3497.2140523978524</v>
          </cell>
          <cell r="M85">
            <v>0.40869502313034339</v>
          </cell>
          <cell r="N85">
            <v>-1429.2939780365023</v>
          </cell>
          <cell r="P85">
            <v>-4287.881934109505</v>
          </cell>
          <cell r="R85">
            <v>27858598.717008714</v>
          </cell>
          <cell r="S85">
            <v>2612995</v>
          </cell>
          <cell r="T85">
            <v>2194128.6700166995</v>
          </cell>
          <cell r="U85">
            <v>418866.32998330035</v>
          </cell>
          <cell r="V85">
            <v>38492122.717008695</v>
          </cell>
          <cell r="X85">
            <v>28549707.180817537</v>
          </cell>
          <cell r="Y85">
            <v>2617282.8819341096</v>
          </cell>
          <cell r="Z85">
            <v>2183639.6587477718</v>
          </cell>
          <cell r="AA85">
            <v>433643.22318633791</v>
          </cell>
          <cell r="AB85">
            <v>39263029.825379692</v>
          </cell>
          <cell r="AD85">
            <v>418866.32998330035</v>
          </cell>
          <cell r="AF85">
            <v>433643.22318633791</v>
          </cell>
          <cell r="AG85">
            <v>14776.893203037558</v>
          </cell>
          <cell r="AH85">
            <v>770907.10837098886</v>
          </cell>
          <cell r="AJ85">
            <v>433643.22318633791</v>
          </cell>
          <cell r="AK85">
            <v>-1429.2939780365023</v>
          </cell>
          <cell r="AL85">
            <v>432213.92920830142</v>
          </cell>
          <cell r="AM85">
            <v>13347.59922500106</v>
          </cell>
          <cell r="AN85">
            <v>691108.46380886424</v>
          </cell>
        </row>
        <row r="86">
          <cell r="E86">
            <v>351604.05573408928</v>
          </cell>
          <cell r="F86">
            <v>-309637.48710531509</v>
          </cell>
          <cell r="G86">
            <v>-41966.568628774199</v>
          </cell>
          <cell r="J86">
            <v>29300.337977840773</v>
          </cell>
          <cell r="K86">
            <v>-25566.712255500832</v>
          </cell>
          <cell r="L86">
            <v>3733.6257223399407</v>
          </cell>
          <cell r="M86">
            <v>0.40869502313034339</v>
          </cell>
          <cell r="N86">
            <v>-1525.9142509517671</v>
          </cell>
          <cell r="R86">
            <v>28246883.908325784</v>
          </cell>
          <cell r="S86">
            <v>0</v>
          </cell>
          <cell r="T86">
            <v>-388285.19131707028</v>
          </cell>
          <cell r="U86">
            <v>388285.19131707028</v>
          </cell>
          <cell r="V86">
            <v>38880407.908325762</v>
          </cell>
          <cell r="X86">
            <v>28952539.553990044</v>
          </cell>
          <cell r="Y86">
            <v>0</v>
          </cell>
          <cell r="Z86">
            <v>-402832.37317250675</v>
          </cell>
          <cell r="AA86">
            <v>402832.37317250675</v>
          </cell>
          <cell r="AB86">
            <v>39665862.198552199</v>
          </cell>
          <cell r="AD86">
            <v>388285.19131707028</v>
          </cell>
          <cell r="AF86">
            <v>402832.37317250675</v>
          </cell>
          <cell r="AG86">
            <v>14547.181855436473</v>
          </cell>
          <cell r="AH86">
            <v>785454.29022642528</v>
          </cell>
          <cell r="AJ86">
            <v>402832.37317250675</v>
          </cell>
          <cell r="AK86">
            <v>-1525.9142509517671</v>
          </cell>
          <cell r="AL86">
            <v>401306.45892155496</v>
          </cell>
          <cell r="AM86">
            <v>13021.267604484688</v>
          </cell>
          <cell r="AN86">
            <v>704129.73141334893</v>
          </cell>
        </row>
        <row r="87">
          <cell r="E87">
            <v>0</v>
          </cell>
          <cell r="F87">
            <v>0</v>
          </cell>
          <cell r="G87">
            <v>0</v>
          </cell>
          <cell r="J87">
            <v>29300.337977840773</v>
          </cell>
          <cell r="K87">
            <v>-25566.712255500832</v>
          </cell>
          <cell r="L87">
            <v>3733.6257223399407</v>
          </cell>
          <cell r="M87">
            <v>0.40869502313034339</v>
          </cell>
          <cell r="N87">
            <v>-1525.9142509517671</v>
          </cell>
          <cell r="R87">
            <v>28640580.907728668</v>
          </cell>
          <cell r="S87">
            <v>0</v>
          </cell>
          <cell r="T87">
            <v>-393696.99940288352</v>
          </cell>
          <cell r="U87">
            <v>393696.99940288352</v>
          </cell>
          <cell r="V87">
            <v>39274104.907728642</v>
          </cell>
          <cell r="X87">
            <v>29361055.835577022</v>
          </cell>
          <cell r="Y87">
            <v>0</v>
          </cell>
          <cell r="Z87">
            <v>-408516.28158697992</v>
          </cell>
          <cell r="AA87">
            <v>408516.28158697992</v>
          </cell>
          <cell r="AB87">
            <v>40074378.480139181</v>
          </cell>
          <cell r="AD87">
            <v>393696.99940288352</v>
          </cell>
          <cell r="AF87">
            <v>408516.28158697992</v>
          </cell>
          <cell r="AG87">
            <v>14819.282184096402</v>
          </cell>
          <cell r="AH87">
            <v>800273.57241052168</v>
          </cell>
          <cell r="AJ87">
            <v>408516.28158697992</v>
          </cell>
          <cell r="AK87">
            <v>-1525.9142509517671</v>
          </cell>
          <cell r="AL87">
            <v>406990.36733602814</v>
          </cell>
          <cell r="AM87">
            <v>13293.367933144618</v>
          </cell>
          <cell r="AN87">
            <v>717423.0993464936</v>
          </cell>
        </row>
        <row r="88">
          <cell r="E88">
            <v>0</v>
          </cell>
          <cell r="F88">
            <v>0</v>
          </cell>
          <cell r="G88">
            <v>0</v>
          </cell>
          <cell r="H88">
            <v>0</v>
          </cell>
          <cell r="J88">
            <v>29300.337977840773</v>
          </cell>
          <cell r="K88">
            <v>-25566.712255500832</v>
          </cell>
          <cell r="L88">
            <v>3733.6257223399407</v>
          </cell>
          <cell r="M88">
            <v>0.40869502313034339</v>
          </cell>
          <cell r="N88">
            <v>-1525.9142509517671</v>
          </cell>
          <cell r="P88">
            <v>0</v>
          </cell>
          <cell r="R88">
            <v>29039816.143452622</v>
          </cell>
          <cell r="S88">
            <v>-51</v>
          </cell>
          <cell r="T88">
            <v>-399235.23572395422</v>
          </cell>
          <cell r="U88">
            <v>399184.23572395422</v>
          </cell>
          <cell r="V88">
            <v>39673289.1434526</v>
          </cell>
          <cell r="X88">
            <v>29775387.224730816</v>
          </cell>
          <cell r="Y88">
            <v>-51</v>
          </cell>
          <cell r="Z88">
            <v>-414331.38915379456</v>
          </cell>
          <cell r="AA88">
            <v>414280.38915379456</v>
          </cell>
          <cell r="AB88">
            <v>40488658.869292974</v>
          </cell>
          <cell r="AD88">
            <v>399184.23572395422</v>
          </cell>
          <cell r="AF88">
            <v>414280.38915379456</v>
          </cell>
          <cell r="AG88">
            <v>15096.153429840342</v>
          </cell>
          <cell r="AH88">
            <v>815369.72584036202</v>
          </cell>
          <cell r="AJ88">
            <v>414280.38915379456</v>
          </cell>
          <cell r="AK88">
            <v>-1525.9142509517671</v>
          </cell>
          <cell r="AL88">
            <v>412754.47490284278</v>
          </cell>
          <cell r="AM88">
            <v>13570.239178888558</v>
          </cell>
          <cell r="AN88">
            <v>730993.3385253821</v>
          </cell>
        </row>
        <row r="89">
          <cell r="E89">
            <v>0</v>
          </cell>
          <cell r="F89">
            <v>0</v>
          </cell>
          <cell r="G89">
            <v>0</v>
          </cell>
          <cell r="H89">
            <v>-4577.7427528553017</v>
          </cell>
          <cell r="J89">
            <v>29300.337977840773</v>
          </cell>
          <cell r="K89">
            <v>-25566.712255500832</v>
          </cell>
          <cell r="L89">
            <v>3733.6257223399407</v>
          </cell>
          <cell r="M89">
            <v>0.40869502313034339</v>
          </cell>
          <cell r="N89">
            <v>-1525.9142509517671</v>
          </cell>
          <cell r="P89">
            <v>-4577.7427528553017</v>
          </cell>
          <cell r="R89">
            <v>26857026.805853534</v>
          </cell>
          <cell r="S89">
            <v>2587538</v>
          </cell>
          <cell r="T89">
            <v>2182789.3375990875</v>
          </cell>
          <cell r="U89">
            <v>404748.66240091226</v>
          </cell>
          <cell r="V89">
            <v>40078037.805853508</v>
          </cell>
          <cell r="X89">
            <v>27603398.029052593</v>
          </cell>
          <cell r="Y89">
            <v>2592115.7427528552</v>
          </cell>
          <cell r="Z89">
            <v>2171989.1956782248</v>
          </cell>
          <cell r="AA89">
            <v>420126.54707463045</v>
          </cell>
          <cell r="AB89">
            <v>40908785.416367605</v>
          </cell>
          <cell r="AD89">
            <v>404748.66240091226</v>
          </cell>
          <cell r="AF89">
            <v>420126.54707463045</v>
          </cell>
          <cell r="AG89">
            <v>15377.884673718188</v>
          </cell>
          <cell r="AH89">
            <v>830747.61051408015</v>
          </cell>
          <cell r="AJ89">
            <v>420126.54707463045</v>
          </cell>
          <cell r="AK89">
            <v>-1525.9142509517671</v>
          </cell>
          <cell r="AL89">
            <v>418600.63282367866</v>
          </cell>
          <cell r="AM89">
            <v>13851.970422766404</v>
          </cell>
          <cell r="AN89">
            <v>744845.30894814851</v>
          </cell>
        </row>
        <row r="90">
          <cell r="E90">
            <v>0</v>
          </cell>
          <cell r="F90">
            <v>0</v>
          </cell>
          <cell r="G90">
            <v>0</v>
          </cell>
          <cell r="J90">
            <v>29300.337977840773</v>
          </cell>
          <cell r="K90">
            <v>-25566.712255500832</v>
          </cell>
          <cell r="L90">
            <v>3733.6257223399407</v>
          </cell>
          <cell r="M90">
            <v>0.40869502313034339</v>
          </cell>
          <cell r="N90">
            <v>-1525.9142509517671</v>
          </cell>
          <cell r="R90">
            <v>27231352.373964459</v>
          </cell>
          <cell r="S90">
            <v>0</v>
          </cell>
          <cell r="T90">
            <v>-374325.56811092328</v>
          </cell>
          <cell r="U90">
            <v>374325.56811092328</v>
          </cell>
          <cell r="V90">
            <v>40452363.373964429</v>
          </cell>
          <cell r="X90">
            <v>27992878.112516977</v>
          </cell>
          <cell r="Y90">
            <v>0</v>
          </cell>
          <cell r="Z90">
            <v>-389480.08346438449</v>
          </cell>
          <cell r="AA90">
            <v>389480.08346438449</v>
          </cell>
          <cell r="AB90">
            <v>41298265.499831989</v>
          </cell>
          <cell r="AD90">
            <v>374325.56811092328</v>
          </cell>
          <cell r="AF90">
            <v>389480.08346438449</v>
          </cell>
          <cell r="AG90">
            <v>15154.515353461204</v>
          </cell>
          <cell r="AH90">
            <v>845902.12586754141</v>
          </cell>
          <cell r="AJ90">
            <v>389480.08346438449</v>
          </cell>
          <cell r="AK90">
            <v>-1525.9142509517671</v>
          </cell>
          <cell r="AL90">
            <v>387954.1692134327</v>
          </cell>
          <cell r="AM90">
            <v>13628.601102509419</v>
          </cell>
          <cell r="AN90">
            <v>758473.91005065793</v>
          </cell>
        </row>
        <row r="91">
          <cell r="E91">
            <v>0</v>
          </cell>
          <cell r="F91">
            <v>0</v>
          </cell>
          <cell r="G91">
            <v>0</v>
          </cell>
          <cell r="H91">
            <v>-4577.7427528553017</v>
          </cell>
          <cell r="J91">
            <v>29300.337977840773</v>
          </cell>
          <cell r="K91">
            <v>-25566.712255500832</v>
          </cell>
          <cell r="L91">
            <v>3733.6257223399407</v>
          </cell>
          <cell r="M91">
            <v>0.40869502313034339</v>
          </cell>
          <cell r="N91">
            <v>-1525.9142509517671</v>
          </cell>
          <cell r="P91">
            <v>-4577.7427528553017</v>
          </cell>
          <cell r="R91">
            <v>25023789.184920412</v>
          </cell>
          <cell r="S91">
            <v>2587106</v>
          </cell>
          <cell r="T91">
            <v>2207563.1890440485</v>
          </cell>
          <cell r="U91">
            <v>379542.81095595128</v>
          </cell>
          <cell r="V91">
            <v>40831906.184920378</v>
          </cell>
          <cell r="X91">
            <v>25796169.962703671</v>
          </cell>
          <cell r="Y91">
            <v>2591683.7427528552</v>
          </cell>
          <cell r="Z91">
            <v>2196708.1498133051</v>
          </cell>
          <cell r="AA91">
            <v>394975.59293955006</v>
          </cell>
          <cell r="AB91">
            <v>41693241.092771538</v>
          </cell>
          <cell r="AD91">
            <v>379542.81095595128</v>
          </cell>
          <cell r="AF91">
            <v>394975.59293955006</v>
          </cell>
          <cell r="AG91">
            <v>15432.781983598776</v>
          </cell>
          <cell r="AH91">
            <v>861334.90785114025</v>
          </cell>
          <cell r="AJ91">
            <v>394975.59293955006</v>
          </cell>
          <cell r="AK91">
            <v>-1525.9142509517671</v>
          </cell>
          <cell r="AL91">
            <v>393449.67868859827</v>
          </cell>
          <cell r="AM91">
            <v>13906.867732646991</v>
          </cell>
          <cell r="AN91">
            <v>772380.77778330492</v>
          </cell>
        </row>
        <row r="92">
          <cell r="E92">
            <v>0</v>
          </cell>
          <cell r="F92">
            <v>0</v>
          </cell>
          <cell r="G92">
            <v>0</v>
          </cell>
          <cell r="J92">
            <v>29300.337977840773</v>
          </cell>
          <cell r="K92">
            <v>-25566.712255500832</v>
          </cell>
          <cell r="L92">
            <v>3733.6257223399407</v>
          </cell>
          <cell r="M92">
            <v>0.40869502313034339</v>
          </cell>
          <cell r="N92">
            <v>-1525.9142509517671</v>
          </cell>
          <cell r="R92">
            <v>25372563.610721398</v>
          </cell>
          <cell r="S92">
            <v>0</v>
          </cell>
          <cell r="T92">
            <v>-348774.42580098804</v>
          </cell>
          <cell r="U92">
            <v>348774.42580098804</v>
          </cell>
          <cell r="V92">
            <v>41180680.610721365</v>
          </cell>
          <cell r="X92">
            <v>26160150.311049215</v>
          </cell>
          <cell r="Y92">
            <v>0</v>
          </cell>
          <cell r="Z92">
            <v>-363980.34834554436</v>
          </cell>
          <cell r="AA92">
            <v>363980.34834554436</v>
          </cell>
          <cell r="AB92">
            <v>42057221.441117086</v>
          </cell>
          <cell r="AD92">
            <v>348774.42580098804</v>
          </cell>
          <cell r="AF92">
            <v>363980.34834554436</v>
          </cell>
          <cell r="AG92">
            <v>15205.922544556321</v>
          </cell>
          <cell r="AH92">
            <v>876540.83039569657</v>
          </cell>
          <cell r="AJ92">
            <v>363980.34834554436</v>
          </cell>
          <cell r="AK92">
            <v>-1525.9142509517671</v>
          </cell>
          <cell r="AL92">
            <v>362454.43409459258</v>
          </cell>
          <cell r="AM92">
            <v>13680.008293604536</v>
          </cell>
          <cell r="AN92">
            <v>786060.7860769094</v>
          </cell>
        </row>
        <row r="93">
          <cell r="E93">
            <v>0</v>
          </cell>
          <cell r="F93">
            <v>0</v>
          </cell>
          <cell r="G93">
            <v>0</v>
          </cell>
          <cell r="J93">
            <v>29300.337977840773</v>
          </cell>
          <cell r="K93">
            <v>-25566.712255500832</v>
          </cell>
          <cell r="L93">
            <v>3733.6257223399407</v>
          </cell>
          <cell r="M93">
            <v>0.40869502313034339</v>
          </cell>
          <cell r="N93">
            <v>-1525.9142509517671</v>
          </cell>
          <cell r="R93">
            <v>25726199.154844392</v>
          </cell>
          <cell r="S93">
            <v>0</v>
          </cell>
          <cell r="T93">
            <v>-353635.54412299307</v>
          </cell>
          <cell r="U93">
            <v>353635.54412299307</v>
          </cell>
          <cell r="V93">
            <v>41534316.154844359</v>
          </cell>
          <cell r="X93">
            <v>26529266.371175744</v>
          </cell>
          <cell r="Y93">
            <v>0</v>
          </cell>
          <cell r="Z93">
            <v>-369116.06012652913</v>
          </cell>
          <cell r="AA93">
            <v>369116.06012652913</v>
          </cell>
          <cell r="AB93">
            <v>42426337.501243614</v>
          </cell>
          <cell r="AD93">
            <v>353635.54412299307</v>
          </cell>
          <cell r="AF93">
            <v>369116.06012652913</v>
          </cell>
          <cell r="AG93">
            <v>15480.51600353606</v>
          </cell>
          <cell r="AH93">
            <v>892021.34639923263</v>
          </cell>
          <cell r="AJ93">
            <v>369116.06012652913</v>
          </cell>
          <cell r="AK93">
            <v>-1525.9142509517671</v>
          </cell>
          <cell r="AL93">
            <v>367590.14587557735</v>
          </cell>
          <cell r="AM93">
            <v>13954.601752584276</v>
          </cell>
          <cell r="AN93">
            <v>800015.38782949373</v>
          </cell>
        </row>
        <row r="94">
          <cell r="E94">
            <v>0</v>
          </cell>
          <cell r="F94">
            <v>0</v>
          </cell>
          <cell r="G94">
            <v>0</v>
          </cell>
          <cell r="H94">
            <v>-4577.7427528553017</v>
          </cell>
          <cell r="J94">
            <v>29300.337977840773</v>
          </cell>
          <cell r="K94">
            <v>-25566.712255500832</v>
          </cell>
          <cell r="L94">
            <v>3733.6257223399407</v>
          </cell>
          <cell r="M94">
            <v>0.40869502313034339</v>
          </cell>
          <cell r="N94">
            <v>-1525.9142509517671</v>
          </cell>
          <cell r="P94">
            <v>-4577.7427528553017</v>
          </cell>
          <cell r="R94">
            <v>23497719.570168018</v>
          </cell>
          <cell r="S94">
            <v>2587044</v>
          </cell>
          <cell r="T94">
            <v>2228479.5846763719</v>
          </cell>
          <cell r="U94">
            <v>358564.41532362811</v>
          </cell>
          <cell r="V94">
            <v>41892880.570167989</v>
          </cell>
          <cell r="X94">
            <v>24311968.864504959</v>
          </cell>
          <cell r="Y94">
            <v>2591621.7427528552</v>
          </cell>
          <cell r="Z94">
            <v>2217297.5066707856</v>
          </cell>
          <cell r="AA94">
            <v>374324.23608206958</v>
          </cell>
          <cell r="AB94">
            <v>42800661.737325683</v>
          </cell>
          <cell r="AD94">
            <v>358564.41532362811</v>
          </cell>
          <cell r="AF94">
            <v>374324.23608206958</v>
          </cell>
          <cell r="AG94">
            <v>15759.820758441463</v>
          </cell>
          <cell r="AH94">
            <v>907781.16715767409</v>
          </cell>
          <cell r="AJ94">
            <v>374324.23608206958</v>
          </cell>
          <cell r="AK94">
            <v>-1525.9142509517671</v>
          </cell>
          <cell r="AL94">
            <v>372798.32183111779</v>
          </cell>
          <cell r="AM94">
            <v>14233.906507489679</v>
          </cell>
          <cell r="AN94">
            <v>814249.29433698347</v>
          </cell>
        </row>
        <row r="95">
          <cell r="E95">
            <v>0</v>
          </cell>
          <cell r="F95">
            <v>0</v>
          </cell>
          <cell r="G95">
            <v>0</v>
          </cell>
          <cell r="J95">
            <v>29300.337977840773</v>
          </cell>
          <cell r="K95">
            <v>-25566.712255500832</v>
          </cell>
          <cell r="L95">
            <v>3733.6257223399407</v>
          </cell>
          <cell r="M95">
            <v>0.40869502313034339</v>
          </cell>
          <cell r="N95">
            <v>-1525.9142509517671</v>
          </cell>
          <cell r="R95">
            <v>23825224.073588971</v>
          </cell>
          <cell r="S95">
            <v>0</v>
          </cell>
          <cell r="T95">
            <v>-327504.50342095364</v>
          </cell>
          <cell r="U95">
            <v>327504.50342095364</v>
          </cell>
          <cell r="V95">
            <v>42220385.073588945</v>
          </cell>
          <cell r="X95">
            <v>24655007.343048967</v>
          </cell>
          <cell r="Y95">
            <v>0</v>
          </cell>
          <cell r="Z95">
            <v>-343038.47854400938</v>
          </cell>
          <cell r="AA95">
            <v>343038.47854400938</v>
          </cell>
          <cell r="AB95">
            <v>43143700.215869695</v>
          </cell>
          <cell r="AD95">
            <v>327504.50342095364</v>
          </cell>
          <cell r="AF95">
            <v>343038.47854400938</v>
          </cell>
          <cell r="AG95">
            <v>15533.975123055745</v>
          </cell>
          <cell r="AH95">
            <v>923315.14228072984</v>
          </cell>
          <cell r="AJ95">
            <v>343038.47854400938</v>
          </cell>
          <cell r="AK95">
            <v>-1525.9142509517671</v>
          </cell>
          <cell r="AL95">
            <v>341512.5642930576</v>
          </cell>
          <cell r="AM95">
            <v>14008.060872103961</v>
          </cell>
          <cell r="AN95">
            <v>828257.35520908749</v>
          </cell>
        </row>
        <row r="96">
          <cell r="E96">
            <v>0</v>
          </cell>
          <cell r="F96">
            <v>0</v>
          </cell>
          <cell r="G96">
            <v>0</v>
          </cell>
          <cell r="J96">
            <v>29300.337977840773</v>
          </cell>
          <cell r="K96">
            <v>-25566.712255500832</v>
          </cell>
          <cell r="L96">
            <v>3733.6257223399407</v>
          </cell>
          <cell r="M96">
            <v>0.40869502313034339</v>
          </cell>
          <cell r="N96">
            <v>-1525.9142509517671</v>
          </cell>
          <cell r="R96">
            <v>24157293.241229393</v>
          </cell>
          <cell r="S96">
            <v>0</v>
          </cell>
          <cell r="T96">
            <v>-332069.1676404202</v>
          </cell>
          <cell r="U96">
            <v>332069.1676404202</v>
          </cell>
          <cell r="V96">
            <v>42552454.241229363</v>
          </cell>
          <cell r="X96">
            <v>25002886.046521597</v>
          </cell>
          <cell r="Y96">
            <v>0</v>
          </cell>
          <cell r="Z96">
            <v>-347878.70347262849</v>
          </cell>
          <cell r="AA96">
            <v>347878.70347262849</v>
          </cell>
          <cell r="AB96">
            <v>43491578.919342324</v>
          </cell>
          <cell r="AD96">
            <v>332069.1676404202</v>
          </cell>
          <cell r="AF96">
            <v>347878.70347262849</v>
          </cell>
          <cell r="AG96">
            <v>15809.53583220829</v>
          </cell>
          <cell r="AH96">
            <v>939124.67811293807</v>
          </cell>
          <cell r="AJ96">
            <v>347878.70347262849</v>
          </cell>
          <cell r="AK96">
            <v>-1525.9142509517671</v>
          </cell>
          <cell r="AL96">
            <v>346352.78922167671</v>
          </cell>
          <cell r="AM96">
            <v>14283.621581256506</v>
          </cell>
          <cell r="AN96">
            <v>842540.97679034399</v>
          </cell>
        </row>
        <row r="97">
          <cell r="E97">
            <v>0</v>
          </cell>
          <cell r="F97">
            <v>0</v>
          </cell>
          <cell r="G97">
            <v>0</v>
          </cell>
          <cell r="H97">
            <v>-4577.7427528553053</v>
          </cell>
          <cell r="J97">
            <v>29300.337977840773</v>
          </cell>
          <cell r="K97">
            <v>-25566.712255500832</v>
          </cell>
          <cell r="L97">
            <v>3733.6257223399407</v>
          </cell>
          <cell r="M97">
            <v>0.40869502313034339</v>
          </cell>
          <cell r="N97">
            <v>-1525.9142509517671</v>
          </cell>
          <cell r="P97">
            <v>-4577.7427528553053</v>
          </cell>
          <cell r="R97">
            <v>21906909.694075309</v>
          </cell>
          <cell r="S97">
            <v>2587081</v>
          </cell>
          <cell r="T97">
            <v>2250383.5471540843</v>
          </cell>
          <cell r="U97">
            <v>336697.45284591551</v>
          </cell>
          <cell r="V97">
            <v>42889151.694075279</v>
          </cell>
          <cell r="X97">
            <v>22764014.527066406</v>
          </cell>
          <cell r="Y97">
            <v>2591658.7427528552</v>
          </cell>
          <cell r="Z97">
            <v>2238871.5194551894</v>
          </cell>
          <cell r="AA97">
            <v>352787.22329766583</v>
          </cell>
          <cell r="AB97">
            <v>43844366.142639987</v>
          </cell>
          <cell r="AD97">
            <v>336697.45284591551</v>
          </cell>
          <cell r="AF97">
            <v>352787.22329766583</v>
          </cell>
          <cell r="AG97">
            <v>16089.770451750315</v>
          </cell>
          <cell r="AH97">
            <v>955214.44856468844</v>
          </cell>
          <cell r="AJ97">
            <v>352787.22329766583</v>
          </cell>
          <cell r="AK97">
            <v>-1525.9142509517671</v>
          </cell>
          <cell r="AL97">
            <v>351261.30904671404</v>
          </cell>
          <cell r="AM97">
            <v>14563.856200798531</v>
          </cell>
          <cell r="AN97">
            <v>857104.83299114252</v>
          </cell>
        </row>
        <row r="542">
          <cell r="E542">
            <v>0</v>
          </cell>
          <cell r="F542">
            <v>0</v>
          </cell>
          <cell r="G542">
            <v>0</v>
          </cell>
          <cell r="J542">
            <v>0</v>
          </cell>
          <cell r="K542">
            <v>0</v>
          </cell>
          <cell r="L542">
            <v>0</v>
          </cell>
          <cell r="M542">
            <v>0.40869502313034339</v>
          </cell>
          <cell r="N542">
            <v>0</v>
          </cell>
          <cell r="R542">
            <v>50704969.986128867</v>
          </cell>
          <cell r="S542">
            <v>0</v>
          </cell>
          <cell r="T542">
            <v>-696996.84523386694</v>
          </cell>
          <cell r="U542">
            <v>696996.84523386694</v>
          </cell>
          <cell r="V542">
            <v>57172717.986128867</v>
          </cell>
          <cell r="X542">
            <v>50415253.741581649</v>
          </cell>
          <cell r="Y542">
            <v>0</v>
          </cell>
          <cell r="Z542">
            <v>-701454.74703329103</v>
          </cell>
          <cell r="AA542">
            <v>701454.74703329103</v>
          </cell>
          <cell r="AB542">
            <v>58817650.337024629</v>
          </cell>
          <cell r="AD542">
            <v>696996.84523386694</v>
          </cell>
          <cell r="AF542">
            <v>701454.74703329103</v>
          </cell>
          <cell r="AG542">
            <v>4457.9017994240858</v>
          </cell>
          <cell r="AH542">
            <v>1644932.3508957017</v>
          </cell>
          <cell r="AJ542">
            <v>701454.74703329103</v>
          </cell>
          <cell r="AK542">
            <v>0</v>
          </cell>
          <cell r="AL542">
            <v>701454.74703329103</v>
          </cell>
          <cell r="AM542">
            <v>4457.9017994240858</v>
          </cell>
          <cell r="AN542">
            <v>-289716.24454727018</v>
          </cell>
        </row>
        <row r="543">
          <cell r="E543">
            <v>0</v>
          </cell>
          <cell r="F543">
            <v>0</v>
          </cell>
          <cell r="G543">
            <v>0</v>
          </cell>
          <cell r="J543">
            <v>0</v>
          </cell>
          <cell r="K543">
            <v>0</v>
          </cell>
          <cell r="L543">
            <v>0</v>
          </cell>
          <cell r="M543">
            <v>0.40869502313034339</v>
          </cell>
          <cell r="N543">
            <v>0</v>
          </cell>
          <cell r="R543">
            <v>51411681.37429966</v>
          </cell>
          <cell r="S543">
            <v>0</v>
          </cell>
          <cell r="T543">
            <v>-706711.38817079493</v>
          </cell>
          <cell r="U543">
            <v>706711.38817079493</v>
          </cell>
          <cell r="V543">
            <v>57879429.37429966</v>
          </cell>
          <cell r="X543">
            <v>51126605.91693639</v>
          </cell>
          <cell r="Y543">
            <v>0</v>
          </cell>
          <cell r="Z543">
            <v>-711352.1753547414</v>
          </cell>
          <cell r="AA543">
            <v>711352.1753547414</v>
          </cell>
          <cell r="AB543">
            <v>59529002.512379371</v>
          </cell>
          <cell r="AD543">
            <v>706711.38817079493</v>
          </cell>
          <cell r="AF543">
            <v>711352.1753547414</v>
          </cell>
          <cell r="AG543">
            <v>4640.7871839464642</v>
          </cell>
          <cell r="AH543">
            <v>1649573.1380796481</v>
          </cell>
          <cell r="AJ543">
            <v>711352.1753547414</v>
          </cell>
          <cell r="AK543">
            <v>0</v>
          </cell>
          <cell r="AL543">
            <v>711352.1753547414</v>
          </cell>
          <cell r="AM543">
            <v>4640.7871839464642</v>
          </cell>
          <cell r="AN543">
            <v>-285075.45736332372</v>
          </cell>
        </row>
        <row r="544">
          <cell r="E544">
            <v>0</v>
          </cell>
          <cell r="F544">
            <v>0</v>
          </cell>
          <cell r="G544">
            <v>0</v>
          </cell>
          <cell r="H544">
            <v>0</v>
          </cell>
          <cell r="J544">
            <v>0</v>
          </cell>
          <cell r="K544">
            <v>0</v>
          </cell>
          <cell r="L544">
            <v>0</v>
          </cell>
          <cell r="M544">
            <v>0.40869502313034339</v>
          </cell>
          <cell r="N544">
            <v>0</v>
          </cell>
          <cell r="P544">
            <v>0</v>
          </cell>
          <cell r="R544">
            <v>52129563.70393195</v>
          </cell>
          <cell r="S544">
            <v>-1321</v>
          </cell>
          <cell r="T544">
            <v>-717882.3296322911</v>
          </cell>
          <cell r="U544">
            <v>716561.3296322911</v>
          </cell>
          <cell r="V544">
            <v>58595990.70393195</v>
          </cell>
          <cell r="X544">
            <v>51849316.171941184</v>
          </cell>
          <cell r="Y544">
            <v>-1321</v>
          </cell>
          <cell r="Z544">
            <v>-722710.25500479515</v>
          </cell>
          <cell r="AA544">
            <v>721389.25500479515</v>
          </cell>
          <cell r="AB544">
            <v>60250391.767384164</v>
          </cell>
          <cell r="AD544">
            <v>716561.3296322911</v>
          </cell>
          <cell r="AF544">
            <v>721389.25500479515</v>
          </cell>
          <cell r="AG544">
            <v>4827.9253725040471</v>
          </cell>
          <cell r="AH544">
            <v>1654401.0634521521</v>
          </cell>
          <cell r="AJ544">
            <v>721389.25500479515</v>
          </cell>
          <cell r="AK544">
            <v>0</v>
          </cell>
          <cell r="AL544">
            <v>721389.25500479515</v>
          </cell>
          <cell r="AM544">
            <v>4827.9253725040471</v>
          </cell>
          <cell r="AN544">
            <v>-280247.53199081967</v>
          </cell>
        </row>
        <row r="545">
          <cell r="E545">
            <v>0</v>
          </cell>
          <cell r="F545">
            <v>0</v>
          </cell>
          <cell r="G545">
            <v>0</v>
          </cell>
          <cell r="H545">
            <v>0</v>
          </cell>
          <cell r="J545">
            <v>0</v>
          </cell>
          <cell r="K545">
            <v>0</v>
          </cell>
          <cell r="L545">
            <v>0</v>
          </cell>
          <cell r="M545">
            <v>0.40869502313034339</v>
          </cell>
          <cell r="N545">
            <v>0</v>
          </cell>
          <cell r="P545">
            <v>0</v>
          </cell>
          <cell r="R545">
            <v>58731733.672416933</v>
          </cell>
          <cell r="S545">
            <v>-5875603</v>
          </cell>
          <cell r="T545">
            <v>-6602169.9684849819</v>
          </cell>
          <cell r="U545">
            <v>726566.96848498157</v>
          </cell>
          <cell r="V545">
            <v>59322557.672416933</v>
          </cell>
          <cell r="X545">
            <v>58456505.767510481</v>
          </cell>
          <cell r="Y545">
            <v>-5875603</v>
          </cell>
          <cell r="Z545">
            <v>-6607189.5955692995</v>
          </cell>
          <cell r="AA545">
            <v>731586.5955693</v>
          </cell>
          <cell r="AB545">
            <v>60981978.362953462</v>
          </cell>
          <cell r="AD545">
            <v>726566.96848498157</v>
          </cell>
          <cell r="AF545">
            <v>731586.5955693</v>
          </cell>
          <cell r="AG545">
            <v>5019.627084318432</v>
          </cell>
          <cell r="AH545">
            <v>1659420.6905364706</v>
          </cell>
          <cell r="AJ545">
            <v>731586.5955693</v>
          </cell>
          <cell r="AK545">
            <v>0</v>
          </cell>
          <cell r="AL545">
            <v>731586.5955693</v>
          </cell>
          <cell r="AM545">
            <v>5019.627084318432</v>
          </cell>
          <cell r="AN545">
            <v>-275227.90490650124</v>
          </cell>
        </row>
        <row r="546">
          <cell r="E546">
            <v>0</v>
          </cell>
          <cell r="F546">
            <v>0</v>
          </cell>
          <cell r="G546">
            <v>0</v>
          </cell>
          <cell r="J546">
            <v>0</v>
          </cell>
          <cell r="K546">
            <v>0</v>
          </cell>
          <cell r="L546">
            <v>0</v>
          </cell>
          <cell r="M546">
            <v>0.40869502313034339</v>
          </cell>
          <cell r="N546">
            <v>0</v>
          </cell>
          <cell r="R546">
            <v>59550319.800062127</v>
          </cell>
          <cell r="S546">
            <v>0</v>
          </cell>
          <cell r="T546">
            <v>-818586.12764519732</v>
          </cell>
          <cell r="U546">
            <v>818586.12764519732</v>
          </cell>
          <cell r="V546">
            <v>60141143.800062127</v>
          </cell>
          <cell r="X546">
            <v>59281318.883685648</v>
          </cell>
          <cell r="Y546">
            <v>0</v>
          </cell>
          <cell r="Z546">
            <v>-824813.11617516435</v>
          </cell>
          <cell r="AA546">
            <v>824813.11617516435</v>
          </cell>
          <cell r="AB546">
            <v>61806791.479128629</v>
          </cell>
          <cell r="AD546">
            <v>818586.12764519732</v>
          </cell>
          <cell r="AF546">
            <v>824813.11617516435</v>
          </cell>
          <cell r="AG546">
            <v>6226.9885299670277</v>
          </cell>
          <cell r="AH546">
            <v>1665647.6790664378</v>
          </cell>
          <cell r="AJ546">
            <v>824813.11617516435</v>
          </cell>
          <cell r="AK546">
            <v>0</v>
          </cell>
          <cell r="AL546">
            <v>824813.11617516435</v>
          </cell>
          <cell r="AM546">
            <v>6226.9885299670277</v>
          </cell>
          <cell r="AN546">
            <v>-269000.91637653421</v>
          </cell>
        </row>
        <row r="547">
          <cell r="E547">
            <v>0</v>
          </cell>
          <cell r="F547">
            <v>0</v>
          </cell>
          <cell r="G547">
            <v>0</v>
          </cell>
          <cell r="H547">
            <v>0</v>
          </cell>
          <cell r="J547">
            <v>0</v>
          </cell>
          <cell r="K547">
            <v>0</v>
          </cell>
          <cell r="L547">
            <v>0</v>
          </cell>
          <cell r="M547">
            <v>0.40869502313034339</v>
          </cell>
          <cell r="N547">
            <v>0</v>
          </cell>
          <cell r="P547">
            <v>0</v>
          </cell>
          <cell r="R547">
            <v>66266680.147331432</v>
          </cell>
          <cell r="S547">
            <v>-5886365</v>
          </cell>
          <cell r="T547">
            <v>-6716360.3472693041</v>
          </cell>
          <cell r="U547">
            <v>829995.34726930421</v>
          </cell>
          <cell r="V547">
            <v>60971139.147331432</v>
          </cell>
          <cell r="X547">
            <v>66004134.997508503</v>
          </cell>
          <cell r="Y547">
            <v>-5886365</v>
          </cell>
          <cell r="Z547">
            <v>-6722816.1138228569</v>
          </cell>
          <cell r="AA547">
            <v>836451.11382285645</v>
          </cell>
          <cell r="AB547">
            <v>62643242.592951484</v>
          </cell>
          <cell r="AD547">
            <v>829995.34726930421</v>
          </cell>
          <cell r="AF547">
            <v>836451.11382285645</v>
          </cell>
          <cell r="AG547">
            <v>6455.7665535522392</v>
          </cell>
          <cell r="AH547">
            <v>1672103.4456199901</v>
          </cell>
          <cell r="AJ547">
            <v>836451.11382285645</v>
          </cell>
          <cell r="AK547">
            <v>0</v>
          </cell>
          <cell r="AL547">
            <v>836451.11382285645</v>
          </cell>
          <cell r="AM547">
            <v>6455.7665535522392</v>
          </cell>
          <cell r="AN547">
            <v>-262545.14982298197</v>
          </cell>
        </row>
        <row r="548">
          <cell r="E548">
            <v>0</v>
          </cell>
          <cell r="F548">
            <v>0</v>
          </cell>
          <cell r="G548">
            <v>0</v>
          </cell>
          <cell r="J548">
            <v>0</v>
          </cell>
          <cell r="K548">
            <v>0</v>
          </cell>
          <cell r="L548">
            <v>0</v>
          </cell>
          <cell r="M548">
            <v>0.40869502313034339</v>
          </cell>
          <cell r="N548">
            <v>0</v>
          </cell>
          <cell r="R548">
            <v>67190286.206642821</v>
          </cell>
          <cell r="S548">
            <v>0</v>
          </cell>
          <cell r="T548">
            <v>-923606.05931138725</v>
          </cell>
          <cell r="U548">
            <v>923606.05931138725</v>
          </cell>
          <cell r="V548">
            <v>61894745.206642821</v>
          </cell>
          <cell r="X548">
            <v>66935444.105929397</v>
          </cell>
          <cell r="Y548">
            <v>0</v>
          </cell>
          <cell r="Z548">
            <v>-931309.10842089693</v>
          </cell>
          <cell r="AA548">
            <v>931309.10842089693</v>
          </cell>
          <cell r="AB548">
            <v>63574551.701372378</v>
          </cell>
          <cell r="AD548">
            <v>923606.05931138725</v>
          </cell>
          <cell r="AF548">
            <v>931309.10842089693</v>
          </cell>
          <cell r="AG548">
            <v>7703.0491095096804</v>
          </cell>
          <cell r="AH548">
            <v>1679806.4947294998</v>
          </cell>
          <cell r="AJ548">
            <v>931309.10842089693</v>
          </cell>
          <cell r="AK548">
            <v>0</v>
          </cell>
          <cell r="AL548">
            <v>931309.10842089693</v>
          </cell>
          <cell r="AM548">
            <v>7703.0491095096804</v>
          </cell>
          <cell r="AN548">
            <v>-254842.10071347229</v>
          </cell>
        </row>
        <row r="549">
          <cell r="E549">
            <v>0</v>
          </cell>
          <cell r="F549">
            <v>0</v>
          </cell>
          <cell r="G549">
            <v>0</v>
          </cell>
          <cell r="J549">
            <v>0</v>
          </cell>
          <cell r="K549">
            <v>0</v>
          </cell>
          <cell r="L549">
            <v>0</v>
          </cell>
          <cell r="M549">
            <v>0.40869502313034339</v>
          </cell>
          <cell r="N549">
            <v>0</v>
          </cell>
          <cell r="R549">
            <v>68126765.223387718</v>
          </cell>
          <cell r="S549">
            <v>0</v>
          </cell>
          <cell r="T549">
            <v>-936479.01674489863</v>
          </cell>
          <cell r="U549">
            <v>936479.01674489863</v>
          </cell>
          <cell r="V549">
            <v>62831224.223387718</v>
          </cell>
          <cell r="X549">
            <v>67879893.855545893</v>
          </cell>
          <cell r="Y549">
            <v>0</v>
          </cell>
          <cell r="Z549">
            <v>-944449.74961648963</v>
          </cell>
          <cell r="AA549">
            <v>944449.74961648963</v>
          </cell>
          <cell r="AB549">
            <v>64519001.450988866</v>
          </cell>
          <cell r="AD549">
            <v>936479.01674489863</v>
          </cell>
          <cell r="AF549">
            <v>944449.74961648963</v>
          </cell>
          <cell r="AG549">
            <v>7970.7328715909971</v>
          </cell>
          <cell r="AH549">
            <v>1687777.2276010909</v>
          </cell>
          <cell r="AJ549">
            <v>944449.74961648963</v>
          </cell>
          <cell r="AK549">
            <v>0</v>
          </cell>
          <cell r="AL549">
            <v>944449.74961648963</v>
          </cell>
          <cell r="AM549">
            <v>7970.7328715909971</v>
          </cell>
          <cell r="AN549">
            <v>-246871.36784188129</v>
          </cell>
        </row>
        <row r="550">
          <cell r="E550">
            <v>0</v>
          </cell>
          <cell r="F550">
            <v>0</v>
          </cell>
          <cell r="G550">
            <v>0</v>
          </cell>
          <cell r="H550">
            <v>0</v>
          </cell>
          <cell r="J550">
            <v>0</v>
          </cell>
          <cell r="K550">
            <v>0</v>
          </cell>
          <cell r="L550">
            <v>0</v>
          </cell>
          <cell r="M550">
            <v>0.40869502313034339</v>
          </cell>
          <cell r="N550">
            <v>0</v>
          </cell>
          <cell r="P550">
            <v>0</v>
          </cell>
          <cell r="R550">
            <v>74964198.617169768</v>
          </cell>
          <cell r="S550">
            <v>-5887902</v>
          </cell>
          <cell r="T550">
            <v>-6837433.3937820541</v>
          </cell>
          <cell r="U550">
            <v>949531.39378205419</v>
          </cell>
          <cell r="V550">
            <v>63780755.617169775</v>
          </cell>
          <cell r="X550">
            <v>74725571.658966392</v>
          </cell>
          <cell r="Y550">
            <v>-5887902</v>
          </cell>
          <cell r="Z550">
            <v>-6845677.8034204952</v>
          </cell>
          <cell r="AA550">
            <v>957775.80342049571</v>
          </cell>
          <cell r="AB550">
            <v>65476777.254409365</v>
          </cell>
          <cell r="AD550">
            <v>949531.39378205419</v>
          </cell>
          <cell r="AF550">
            <v>957775.80342049571</v>
          </cell>
          <cell r="AG550">
            <v>8244.409638441517</v>
          </cell>
          <cell r="AH550">
            <v>1696021.6372395325</v>
          </cell>
          <cell r="AJ550">
            <v>957775.80342049571</v>
          </cell>
          <cell r="AK550">
            <v>0</v>
          </cell>
          <cell r="AL550">
            <v>957775.80342049571</v>
          </cell>
          <cell r="AM550">
            <v>8244.409638441517</v>
          </cell>
          <cell r="AN550">
            <v>-238626.95820343978</v>
          </cell>
        </row>
        <row r="551">
          <cell r="E551">
            <v>0</v>
          </cell>
          <cell r="F551">
            <v>0</v>
          </cell>
          <cell r="G551">
            <v>0</v>
          </cell>
          <cell r="J551">
            <v>0</v>
          </cell>
          <cell r="K551">
            <v>0</v>
          </cell>
          <cell r="L551">
            <v>0</v>
          </cell>
          <cell r="M551">
            <v>0.40869502313034339</v>
          </cell>
          <cell r="N551">
            <v>0</v>
          </cell>
          <cell r="R551">
            <v>76009028.204532593</v>
          </cell>
          <cell r="S551">
            <v>0</v>
          </cell>
          <cell r="T551">
            <v>-1044829.5873628206</v>
          </cell>
          <cell r="U551">
            <v>1044829.5873628206</v>
          </cell>
          <cell r="V551">
            <v>64825585.204532593</v>
          </cell>
          <cell r="X551">
            <v>75779939.018232301</v>
          </cell>
          <cell r="Y551">
            <v>0</v>
          </cell>
          <cell r="Z551">
            <v>-1054367.3592659126</v>
          </cell>
          <cell r="AA551">
            <v>1054367.3592659126</v>
          </cell>
          <cell r="AB551">
            <v>66531144.613675281</v>
          </cell>
          <cell r="AD551">
            <v>1044829.5873628206</v>
          </cell>
          <cell r="AF551">
            <v>1054367.3592659126</v>
          </cell>
          <cell r="AG551">
            <v>9537.7719030919252</v>
          </cell>
          <cell r="AH551">
            <v>1705559.4091426246</v>
          </cell>
          <cell r="AJ551">
            <v>1054367.3592659126</v>
          </cell>
          <cell r="AK551">
            <v>0</v>
          </cell>
          <cell r="AL551">
            <v>1054367.3592659126</v>
          </cell>
          <cell r="AM551">
            <v>9537.7719030919252</v>
          </cell>
          <cell r="AN551">
            <v>-229089.18630034785</v>
          </cell>
        </row>
        <row r="552">
          <cell r="E552">
            <v>0</v>
          </cell>
          <cell r="F552">
            <v>0</v>
          </cell>
          <cell r="G552">
            <v>0</v>
          </cell>
          <cell r="J552">
            <v>0</v>
          </cell>
          <cell r="K552">
            <v>0</v>
          </cell>
          <cell r="L552">
            <v>0</v>
          </cell>
          <cell r="M552">
            <v>0.40869502313034339</v>
          </cell>
          <cell r="N552">
            <v>0</v>
          </cell>
          <cell r="R552">
            <v>77068420.328236312</v>
          </cell>
          <cell r="S552">
            <v>0</v>
          </cell>
          <cell r="T552">
            <v>-1059392.1237037177</v>
          </cell>
          <cell r="U552">
            <v>1059392.1237037177</v>
          </cell>
          <cell r="V552">
            <v>65884977.328236312</v>
          </cell>
          <cell r="X552">
            <v>76849183.353392869</v>
          </cell>
          <cell r="Y552">
            <v>0</v>
          </cell>
          <cell r="Z552">
            <v>-1069244.3351605756</v>
          </cell>
          <cell r="AA552">
            <v>1069244.3351605756</v>
          </cell>
          <cell r="AB552">
            <v>67600388.94883585</v>
          </cell>
          <cell r="AD552">
            <v>1059392.1237037177</v>
          </cell>
          <cell r="AF552">
            <v>1069244.3351605756</v>
          </cell>
          <cell r="AG552">
            <v>9852.2114568578545</v>
          </cell>
          <cell r="AH552">
            <v>1715411.6205994824</v>
          </cell>
          <cell r="AJ552">
            <v>1069244.3351605756</v>
          </cell>
          <cell r="AK552">
            <v>0</v>
          </cell>
          <cell r="AL552">
            <v>1069244.3351605756</v>
          </cell>
          <cell r="AM552">
            <v>9852.2114568578545</v>
          </cell>
          <cell r="AN552">
            <v>-219236.97484349</v>
          </cell>
        </row>
        <row r="553">
          <cell r="E553">
            <v>0</v>
          </cell>
          <cell r="F553">
            <v>0</v>
          </cell>
          <cell r="G553">
            <v>0</v>
          </cell>
          <cell r="H553">
            <v>0</v>
          </cell>
          <cell r="J553">
            <v>0</v>
          </cell>
          <cell r="K553">
            <v>0</v>
          </cell>
          <cell r="L553">
            <v>0</v>
          </cell>
          <cell r="M553">
            <v>0.40869502313034339</v>
          </cell>
          <cell r="N553">
            <v>0</v>
          </cell>
          <cell r="P553">
            <v>0</v>
          </cell>
          <cell r="R553">
            <v>84029556.956752762</v>
          </cell>
          <cell r="S553">
            <v>-5886979</v>
          </cell>
          <cell r="T553">
            <v>-6961136.6285164542</v>
          </cell>
          <cell r="U553">
            <v>1074157.6285164545</v>
          </cell>
          <cell r="V553">
            <v>66959134.95675277</v>
          </cell>
          <cell r="X553">
            <v>83820493.576496154</v>
          </cell>
          <cell r="Y553">
            <v>-5886979</v>
          </cell>
          <cell r="Z553">
            <v>-6971310.2231032792</v>
          </cell>
          <cell r="AA553">
            <v>1084331.223103279</v>
          </cell>
          <cell r="AB553">
            <v>68684720.171939135</v>
          </cell>
          <cell r="AD553">
            <v>1074157.6285164545</v>
          </cell>
          <cell r="AF553">
            <v>1084331.223103279</v>
          </cell>
          <cell r="AG553">
            <v>10173.594586824533</v>
          </cell>
          <cell r="AH553">
            <v>1725585.215186307</v>
          </cell>
          <cell r="AJ553">
            <v>1084331.223103279</v>
          </cell>
          <cell r="AK553">
            <v>0</v>
          </cell>
          <cell r="AL553">
            <v>1084331.223103279</v>
          </cell>
          <cell r="AM553">
            <v>10173.594586824533</v>
          </cell>
          <cell r="AN553">
            <v>-209063.38025666546</v>
          </cell>
        </row>
        <row r="554">
          <cell r="E554">
            <v>0</v>
          </cell>
          <cell r="F554">
            <v>0</v>
          </cell>
          <cell r="G554">
            <v>0</v>
          </cell>
          <cell r="J554">
            <v>0</v>
          </cell>
          <cell r="K554">
            <v>0</v>
          </cell>
          <cell r="L554">
            <v>0</v>
          </cell>
          <cell r="M554">
            <v>0.40869502313034339</v>
          </cell>
          <cell r="N554">
            <v>0</v>
          </cell>
          <cell r="R554">
            <v>85200736.919200808</v>
          </cell>
          <cell r="S554">
            <v>0</v>
          </cell>
          <cell r="T554">
            <v>-1171179.9624480442</v>
          </cell>
          <cell r="U554">
            <v>1171179.9624480442</v>
          </cell>
          <cell r="V554">
            <v>68130314.919200808</v>
          </cell>
          <cell r="X554">
            <v>85003189.011306003</v>
          </cell>
          <cell r="Y554">
            <v>0</v>
          </cell>
          <cell r="Z554">
            <v>-1182695.434809847</v>
          </cell>
          <cell r="AA554">
            <v>1182695.434809847</v>
          </cell>
          <cell r="AB554">
            <v>69867415.606748983</v>
          </cell>
          <cell r="AD554">
            <v>1171179.9624480442</v>
          </cell>
          <cell r="AF554">
            <v>1182695.434809847</v>
          </cell>
          <cell r="AG554">
            <v>11515.472361802822</v>
          </cell>
          <cell r="AH554">
            <v>1737100.6875481098</v>
          </cell>
          <cell r="AJ554">
            <v>1182695.434809847</v>
          </cell>
          <cell r="AK554">
            <v>0</v>
          </cell>
          <cell r="AL554">
            <v>1182695.434809847</v>
          </cell>
          <cell r="AM554">
            <v>11515.472361802822</v>
          </cell>
          <cell r="AN554">
            <v>-197547.90789486264</v>
          </cell>
        </row>
        <row r="555">
          <cell r="E555">
            <v>0</v>
          </cell>
          <cell r="F555">
            <v>0</v>
          </cell>
          <cell r="G555">
            <v>0</v>
          </cell>
          <cell r="J555">
            <v>0</v>
          </cell>
          <cell r="K555">
            <v>0</v>
          </cell>
          <cell r="L555">
            <v>0</v>
          </cell>
          <cell r="M555">
            <v>0.40869502313034339</v>
          </cell>
          <cell r="N555">
            <v>0</v>
          </cell>
          <cell r="R555">
            <v>86388240.453426644</v>
          </cell>
          <cell r="S555">
            <v>0</v>
          </cell>
          <cell r="T555">
            <v>-1187503.5342258385</v>
          </cell>
          <cell r="U555">
            <v>1187503.5342258385</v>
          </cell>
          <cell r="V555">
            <v>69317818.453426644</v>
          </cell>
          <cell r="X555">
            <v>86202572.113198638</v>
          </cell>
          <cell r="Y555">
            <v>0</v>
          </cell>
          <cell r="Z555">
            <v>-1199383.101892641</v>
          </cell>
          <cell r="AA555">
            <v>1199383.101892641</v>
          </cell>
          <cell r="AB555">
            <v>71066798.708641618</v>
          </cell>
          <cell r="AD555">
            <v>1187503.5342258385</v>
          </cell>
          <cell r="AF555">
            <v>1199383.101892641</v>
          </cell>
          <cell r="AG555">
            <v>11879.567666802555</v>
          </cell>
          <cell r="AH555">
            <v>1748980.2552149124</v>
          </cell>
          <cell r="AJ555">
            <v>1199383.101892641</v>
          </cell>
          <cell r="AK555">
            <v>0</v>
          </cell>
          <cell r="AL555">
            <v>1199383.101892641</v>
          </cell>
          <cell r="AM555">
            <v>11879.567666802555</v>
          </cell>
          <cell r="AN555">
            <v>-185668.34022806009</v>
          </cell>
        </row>
        <row r="556">
          <cell r="E556">
            <v>0</v>
          </cell>
          <cell r="F556">
            <v>0</v>
          </cell>
          <cell r="G556">
            <v>0</v>
          </cell>
          <cell r="H556">
            <v>0</v>
          </cell>
          <cell r="J556">
            <v>0</v>
          </cell>
          <cell r="K556">
            <v>0</v>
          </cell>
          <cell r="L556">
            <v>0</v>
          </cell>
          <cell r="M556">
            <v>0.40869502313034339</v>
          </cell>
          <cell r="N556">
            <v>0</v>
          </cell>
          <cell r="P556">
            <v>0</v>
          </cell>
          <cell r="R556">
            <v>87593730.072711006</v>
          </cell>
          <cell r="S556">
            <v>-1435</v>
          </cell>
          <cell r="T556">
            <v>-1205489.6192843653</v>
          </cell>
          <cell r="U556">
            <v>1204054.6192843653</v>
          </cell>
          <cell r="V556">
            <v>70521873.072711006</v>
          </cell>
          <cell r="X556">
            <v>87420313.342821389</v>
          </cell>
          <cell r="Y556">
            <v>-1435</v>
          </cell>
          <cell r="Z556">
            <v>-1217741.229622758</v>
          </cell>
          <cell r="AA556">
            <v>1216306.229622758</v>
          </cell>
          <cell r="AB556">
            <v>72283104.93826437</v>
          </cell>
          <cell r="AD556">
            <v>1204054.6192843653</v>
          </cell>
          <cell r="AF556">
            <v>1216306.229622758</v>
          </cell>
          <cell r="AG556">
            <v>12251.610338392667</v>
          </cell>
          <cell r="AH556">
            <v>1761231.865553305</v>
          </cell>
          <cell r="AJ556">
            <v>1216306.229622758</v>
          </cell>
          <cell r="AK556">
            <v>0</v>
          </cell>
          <cell r="AL556">
            <v>1216306.229622758</v>
          </cell>
          <cell r="AM556">
            <v>12251.610338392667</v>
          </cell>
          <cell r="AN556">
            <v>-173416.72988966742</v>
          </cell>
        </row>
        <row r="557">
          <cell r="E557">
            <v>0</v>
          </cell>
          <cell r="F557">
            <v>0</v>
          </cell>
          <cell r="G557">
            <v>0</v>
          </cell>
          <cell r="H557">
            <v>0</v>
          </cell>
          <cell r="J557">
            <v>0</v>
          </cell>
          <cell r="K557">
            <v>0</v>
          </cell>
          <cell r="L557">
            <v>0</v>
          </cell>
          <cell r="M557">
            <v>0.40869502313034339</v>
          </cell>
          <cell r="N557">
            <v>0</v>
          </cell>
          <cell r="P557">
            <v>0</v>
          </cell>
          <cell r="R557">
            <v>95390526.461969852</v>
          </cell>
          <cell r="S557">
            <v>-6575940</v>
          </cell>
          <cell r="T557">
            <v>-7796796.3892588466</v>
          </cell>
          <cell r="U557">
            <v>1220856.3892588469</v>
          </cell>
          <cell r="V557">
            <v>71742729.461969852</v>
          </cell>
          <cell r="X557">
            <v>95229741.73078756</v>
          </cell>
          <cell r="Y557">
            <v>-6575940</v>
          </cell>
          <cell r="Z557">
            <v>-7809428.3879661728</v>
          </cell>
          <cell r="AA557">
            <v>1233488.387966173</v>
          </cell>
          <cell r="AB557">
            <v>73516593.326230541</v>
          </cell>
          <cell r="AD557">
            <v>1220856.3892588469</v>
          </cell>
          <cell r="AF557">
            <v>1233488.387966173</v>
          </cell>
          <cell r="AG557">
            <v>12631.998707326129</v>
          </cell>
          <cell r="AH557">
            <v>1773863.8642606311</v>
          </cell>
          <cell r="AJ557">
            <v>1233488.387966173</v>
          </cell>
          <cell r="AK557">
            <v>0</v>
          </cell>
          <cell r="AL557">
            <v>1233488.387966173</v>
          </cell>
          <cell r="AM557">
            <v>12631.998707326129</v>
          </cell>
          <cell r="AN557">
            <v>-160784.73118234129</v>
          </cell>
        </row>
        <row r="558">
          <cell r="E558">
            <v>0</v>
          </cell>
          <cell r="F558">
            <v>0</v>
          </cell>
          <cell r="G558">
            <v>0</v>
          </cell>
          <cell r="J558">
            <v>0</v>
          </cell>
          <cell r="K558">
            <v>0</v>
          </cell>
          <cell r="L558">
            <v>0</v>
          </cell>
          <cell r="M558">
            <v>0.40869502313034339</v>
          </cell>
          <cell r="N558">
            <v>0</v>
          </cell>
          <cell r="R558">
            <v>96720052.372205555</v>
          </cell>
          <cell r="S558">
            <v>0</v>
          </cell>
          <cell r="T558">
            <v>-1329525.9102356967</v>
          </cell>
          <cell r="U558">
            <v>1329525.9102356967</v>
          </cell>
          <cell r="V558">
            <v>73072255.372205555</v>
          </cell>
          <cell r="X558">
            <v>96573420.060483113</v>
          </cell>
          <cell r="Y558">
            <v>0</v>
          </cell>
          <cell r="Z558">
            <v>-1343678.3296955533</v>
          </cell>
          <cell r="AA558">
            <v>1343678.3296955533</v>
          </cell>
          <cell r="AB558">
            <v>74860271.655926093</v>
          </cell>
          <cell r="AD558">
            <v>1329525.9102356967</v>
          </cell>
          <cell r="AF558">
            <v>1343678.3296955533</v>
          </cell>
          <cell r="AG558">
            <v>14152.419459856581</v>
          </cell>
          <cell r="AH558">
            <v>1788016.2837204877</v>
          </cell>
          <cell r="AJ558">
            <v>1343678.3296955533</v>
          </cell>
          <cell r="AK558">
            <v>0</v>
          </cell>
          <cell r="AL558">
            <v>1343678.3296955533</v>
          </cell>
          <cell r="AM558">
            <v>14152.419459856581</v>
          </cell>
          <cell r="AN558">
            <v>-146632.31172248471</v>
          </cell>
        </row>
        <row r="559">
          <cell r="E559">
            <v>0</v>
          </cell>
          <cell r="F559">
            <v>0</v>
          </cell>
          <cell r="G559">
            <v>0</v>
          </cell>
          <cell r="H559">
            <v>0</v>
          </cell>
          <cell r="J559">
            <v>0</v>
          </cell>
          <cell r="K559">
            <v>0</v>
          </cell>
          <cell r="L559">
            <v>0</v>
          </cell>
          <cell r="M559">
            <v>0.40869502313034339</v>
          </cell>
          <cell r="N559">
            <v>0</v>
          </cell>
          <cell r="P559">
            <v>0</v>
          </cell>
          <cell r="R559">
            <v>104655736.83480898</v>
          </cell>
          <cell r="S559">
            <v>-6587628</v>
          </cell>
          <cell r="T559">
            <v>-7935684.4626034182</v>
          </cell>
          <cell r="U559">
            <v>1348056.4626034182</v>
          </cell>
          <cell r="V559">
            <v>74420311.834808975</v>
          </cell>
          <cell r="X559">
            <v>104523685.50338089</v>
          </cell>
          <cell r="Y559">
            <v>-6587628</v>
          </cell>
          <cell r="Z559">
            <v>-7950265.4428977864</v>
          </cell>
          <cell r="AA559">
            <v>1362637.4428977866</v>
          </cell>
          <cell r="AB559">
            <v>76222909.098823875</v>
          </cell>
          <cell r="AD559">
            <v>1348056.4626034182</v>
          </cell>
          <cell r="AF559">
            <v>1362637.4428977866</v>
          </cell>
          <cell r="AG559">
            <v>14580.980294368463</v>
          </cell>
          <cell r="AH559">
            <v>1802597.2640148562</v>
          </cell>
          <cell r="AJ559">
            <v>1362637.4428977866</v>
          </cell>
          <cell r="AK559">
            <v>0</v>
          </cell>
          <cell r="AL559">
            <v>1362637.4428977866</v>
          </cell>
          <cell r="AM559">
            <v>14580.980294368463</v>
          </cell>
          <cell r="AN559">
            <v>-132051.33142811625</v>
          </cell>
        </row>
        <row r="560">
          <cell r="E560">
            <v>0</v>
          </cell>
          <cell r="F560">
            <v>0</v>
          </cell>
          <cell r="G560">
            <v>0</v>
          </cell>
          <cell r="J560">
            <v>0</v>
          </cell>
          <cell r="K560">
            <v>0</v>
          </cell>
          <cell r="L560">
            <v>0</v>
          </cell>
          <cell r="M560">
            <v>0.40869502313034339</v>
          </cell>
          <cell r="N560">
            <v>0</v>
          </cell>
          <cell r="R560">
            <v>106114398.60068318</v>
          </cell>
          <cell r="S560">
            <v>0</v>
          </cell>
          <cell r="T560">
            <v>-1458661.765874204</v>
          </cell>
          <cell r="U560">
            <v>1458661.765874204</v>
          </cell>
          <cell r="V560">
            <v>75878973.600683182</v>
          </cell>
          <cell r="X560">
            <v>105998500.0791449</v>
          </cell>
          <cell r="Y560">
            <v>0</v>
          </cell>
          <cell r="Z560">
            <v>-1474814.5757639939</v>
          </cell>
          <cell r="AA560">
            <v>1474814.5757639939</v>
          </cell>
          <cell r="AB560">
            <v>77697723.674587876</v>
          </cell>
          <cell r="AD560">
            <v>1458661.765874204</v>
          </cell>
          <cell r="AF560">
            <v>1474814.5757639939</v>
          </cell>
          <cell r="AG560">
            <v>16152.809889789904</v>
          </cell>
          <cell r="AH560">
            <v>1818750.0739046461</v>
          </cell>
          <cell r="AJ560">
            <v>1474814.5757639939</v>
          </cell>
          <cell r="AK560">
            <v>0</v>
          </cell>
          <cell r="AL560">
            <v>1474814.5757639939</v>
          </cell>
          <cell r="AM560">
            <v>16152.809889789904</v>
          </cell>
          <cell r="AN560">
            <v>-115898.52153832634</v>
          </cell>
        </row>
        <row r="561">
          <cell r="E561">
            <v>0</v>
          </cell>
          <cell r="F561">
            <v>0</v>
          </cell>
          <cell r="G561">
            <v>0</v>
          </cell>
          <cell r="J561">
            <v>0</v>
          </cell>
          <cell r="K561">
            <v>0</v>
          </cell>
          <cell r="L561">
            <v>0</v>
          </cell>
          <cell r="M561">
            <v>0.40869502313034339</v>
          </cell>
          <cell r="N561">
            <v>0</v>
          </cell>
          <cell r="R561">
            <v>107593390.7775943</v>
          </cell>
          <cell r="S561">
            <v>0</v>
          </cell>
          <cell r="T561">
            <v>-1478992.1769111224</v>
          </cell>
          <cell r="U561">
            <v>1478992.1769111224</v>
          </cell>
          <cell r="V561">
            <v>77357965.777594298</v>
          </cell>
          <cell r="X561">
            <v>107494124.08219239</v>
          </cell>
          <cell r="Y561">
            <v>0</v>
          </cell>
          <cell r="Z561">
            <v>-1495624.0030474933</v>
          </cell>
          <cell r="AA561">
            <v>1495624.0030474933</v>
          </cell>
          <cell r="AB561">
            <v>79193347.677635372</v>
          </cell>
          <cell r="AD561">
            <v>1478992.1769111224</v>
          </cell>
          <cell r="AF561">
            <v>1495624.0030474933</v>
          </cell>
          <cell r="AG561">
            <v>16631.826136370888</v>
          </cell>
          <cell r="AH561">
            <v>1835381.900041017</v>
          </cell>
          <cell r="AJ561">
            <v>1495624.0030474933</v>
          </cell>
          <cell r="AK561">
            <v>0</v>
          </cell>
          <cell r="AL561">
            <v>1495624.0030474933</v>
          </cell>
          <cell r="AM561">
            <v>16631.826136370888</v>
          </cell>
          <cell r="AN561">
            <v>-99266.695401955454</v>
          </cell>
        </row>
        <row r="562">
          <cell r="E562">
            <v>0</v>
          </cell>
          <cell r="F562">
            <v>0</v>
          </cell>
          <cell r="G562">
            <v>0</v>
          </cell>
          <cell r="H562">
            <v>0</v>
          </cell>
          <cell r="J562">
            <v>0</v>
          </cell>
          <cell r="K562">
            <v>0</v>
          </cell>
          <cell r="L562">
            <v>0</v>
          </cell>
          <cell r="M562">
            <v>0.40869502313034339</v>
          </cell>
          <cell r="N562">
            <v>0</v>
          </cell>
          <cell r="P562">
            <v>0</v>
          </cell>
          <cell r="R562">
            <v>115682294.72500414</v>
          </cell>
          <cell r="S562">
            <v>-6589298</v>
          </cell>
          <cell r="T562">
            <v>-8088903.947409844</v>
          </cell>
          <cell r="U562">
            <v>1499605.9474098438</v>
          </cell>
          <cell r="V562">
            <v>78857571.725004137</v>
          </cell>
          <cell r="X562">
            <v>115600149.13063036</v>
          </cell>
          <cell r="Y562">
            <v>-6589298</v>
          </cell>
          <cell r="Z562">
            <v>-8106025.0484379623</v>
          </cell>
          <cell r="AA562">
            <v>1516727.0484379621</v>
          </cell>
          <cell r="AB562">
            <v>80710074.72607334</v>
          </cell>
          <cell r="AD562">
            <v>1499605.9474098438</v>
          </cell>
          <cell r="AF562">
            <v>1516727.0484379621</v>
          </cell>
          <cell r="AG562">
            <v>17121.101028118283</v>
          </cell>
          <cell r="AH562">
            <v>1852503.0010691353</v>
          </cell>
          <cell r="AJ562">
            <v>1516727.0484379621</v>
          </cell>
          <cell r="AK562">
            <v>0</v>
          </cell>
          <cell r="AL562">
            <v>1516727.0484379621</v>
          </cell>
          <cell r="AM562">
            <v>17121.101028118283</v>
          </cell>
          <cell r="AN562">
            <v>-82145.594373837172</v>
          </cell>
        </row>
        <row r="563">
          <cell r="E563">
            <v>0</v>
          </cell>
          <cell r="F563">
            <v>0</v>
          </cell>
          <cell r="G563">
            <v>0</v>
          </cell>
          <cell r="J563">
            <v>0</v>
          </cell>
          <cell r="K563">
            <v>0</v>
          </cell>
          <cell r="L563">
            <v>0</v>
          </cell>
          <cell r="M563">
            <v>0.40869502313034339</v>
          </cell>
          <cell r="N563">
            <v>0</v>
          </cell>
          <cell r="R563">
            <v>117294641.505098</v>
          </cell>
          <cell r="S563">
            <v>0</v>
          </cell>
          <cell r="T563">
            <v>-1612346.7800938601</v>
          </cell>
          <cell r="U563">
            <v>1612346.7800938601</v>
          </cell>
          <cell r="V563">
            <v>80469918.505098</v>
          </cell>
          <cell r="X563">
            <v>117231251.05817223</v>
          </cell>
          <cell r="Y563">
            <v>0</v>
          </cell>
          <cell r="Z563">
            <v>-1631101.9275418725</v>
          </cell>
          <cell r="AA563">
            <v>1631101.9275418725</v>
          </cell>
          <cell r="AB563">
            <v>82341176.653615206</v>
          </cell>
          <cell r="AD563">
            <v>1612346.7800938601</v>
          </cell>
          <cell r="AF563">
            <v>1631101.9275418725</v>
          </cell>
          <cell r="AG563">
            <v>18755.147448012372</v>
          </cell>
          <cell r="AH563">
            <v>1871258.1485171476</v>
          </cell>
          <cell r="AJ563">
            <v>1631101.9275418725</v>
          </cell>
          <cell r="AK563">
            <v>0</v>
          </cell>
          <cell r="AL563">
            <v>1631101.9275418725</v>
          </cell>
          <cell r="AM563">
            <v>18755.147448012372</v>
          </cell>
          <cell r="AN563">
            <v>-63390.446925824799</v>
          </cell>
        </row>
        <row r="564">
          <cell r="E564">
            <v>0</v>
          </cell>
          <cell r="F564">
            <v>0</v>
          </cell>
          <cell r="G564">
            <v>0</v>
          </cell>
          <cell r="J564">
            <v>0</v>
          </cell>
          <cell r="K564">
            <v>0</v>
          </cell>
          <cell r="L564">
            <v>0</v>
          </cell>
          <cell r="M564">
            <v>0.40869502313034339</v>
          </cell>
          <cell r="N564">
            <v>0</v>
          </cell>
          <cell r="R564">
            <v>118929460.714058</v>
          </cell>
          <cell r="S564">
            <v>0</v>
          </cell>
          <cell r="T564">
            <v>-1634819.208959996</v>
          </cell>
          <cell r="U564">
            <v>1634819.208959996</v>
          </cell>
          <cell r="V564">
            <v>82104737.714057997</v>
          </cell>
          <cell r="X564">
            <v>118885367.60566086</v>
          </cell>
          <cell r="Y564">
            <v>0</v>
          </cell>
          <cell r="Z564">
            <v>-1654116.5474886373</v>
          </cell>
          <cell r="AA564">
            <v>1654116.5474886373</v>
          </cell>
          <cell r="AB564">
            <v>83995293.201103836</v>
          </cell>
          <cell r="AD564">
            <v>1634819.208959996</v>
          </cell>
          <cell r="AF564">
            <v>1654116.5474886373</v>
          </cell>
          <cell r="AG564">
            <v>19297.338528641267</v>
          </cell>
          <cell r="AH564">
            <v>1890555.4870457889</v>
          </cell>
          <cell r="AJ564">
            <v>1654116.5474886373</v>
          </cell>
          <cell r="AK564">
            <v>0</v>
          </cell>
          <cell r="AL564">
            <v>1654116.5474886373</v>
          </cell>
          <cell r="AM564">
            <v>19297.338528641267</v>
          </cell>
          <cell r="AN564">
            <v>-44093.108397183532</v>
          </cell>
        </row>
        <row r="565">
          <cell r="E565">
            <v>0</v>
          </cell>
          <cell r="F565">
            <v>0</v>
          </cell>
          <cell r="G565">
            <v>0</v>
          </cell>
          <cell r="H565">
            <v>0</v>
          </cell>
          <cell r="J565">
            <v>0</v>
          </cell>
          <cell r="K565">
            <v>0</v>
          </cell>
          <cell r="L565">
            <v>0</v>
          </cell>
          <cell r="M565">
            <v>0.40869502313034339</v>
          </cell>
          <cell r="N565">
            <v>0</v>
          </cell>
          <cell r="P565">
            <v>0</v>
          </cell>
          <cell r="R565">
            <v>127175361.56617859</v>
          </cell>
          <cell r="S565">
            <v>-6588296</v>
          </cell>
          <cell r="T565">
            <v>-8245900.8521205867</v>
          </cell>
          <cell r="U565">
            <v>1657604.8521205869</v>
          </cell>
          <cell r="V565">
            <v>83762342.56617859</v>
          </cell>
          <cell r="X565">
            <v>127151119.50616312</v>
          </cell>
          <cell r="Y565">
            <v>-6588296</v>
          </cell>
          <cell r="Z565">
            <v>-8265751.9005022636</v>
          </cell>
          <cell r="AA565">
            <v>1677455.9005022636</v>
          </cell>
          <cell r="AB565">
            <v>85672749.101606101</v>
          </cell>
          <cell r="AD565">
            <v>1657604.8521205869</v>
          </cell>
          <cell r="AF565">
            <v>1677455.9005022636</v>
          </cell>
          <cell r="AG565">
            <v>19851.048381676665</v>
          </cell>
          <cell r="AH565">
            <v>1910406.5354274656</v>
          </cell>
          <cell r="AJ565">
            <v>1677455.9005022636</v>
          </cell>
          <cell r="AK565">
            <v>0</v>
          </cell>
          <cell r="AL565">
            <v>1677455.9005022636</v>
          </cell>
          <cell r="AM565">
            <v>19851.048381676665</v>
          </cell>
          <cell r="AN565">
            <v>-24242.060015506868</v>
          </cell>
        </row>
        <row r="566">
          <cell r="E566">
            <v>0</v>
          </cell>
          <cell r="F566">
            <v>0</v>
          </cell>
          <cell r="G566">
            <v>0</v>
          </cell>
          <cell r="J566">
            <v>0</v>
          </cell>
          <cell r="K566">
            <v>0</v>
          </cell>
          <cell r="L566">
            <v>0</v>
          </cell>
          <cell r="M566">
            <v>0.40869502313034339</v>
          </cell>
          <cell r="N566">
            <v>0</v>
          </cell>
          <cell r="R566">
            <v>-13216721.571003944</v>
          </cell>
          <cell r="S566">
            <v>142164617</v>
          </cell>
          <cell r="T566">
            <v>140392083.13718253</v>
          </cell>
          <cell r="U566">
            <v>1772533.8628174691</v>
          </cell>
          <cell r="V566">
            <v>85534876.428996056</v>
          </cell>
          <cell r="X566">
            <v>-13219412.990699708</v>
          </cell>
          <cell r="Y566">
            <v>142164617</v>
          </cell>
          <cell r="Z566">
            <v>140370532.49686283</v>
          </cell>
          <cell r="AA566">
            <v>1794084.5031371694</v>
          </cell>
          <cell r="AB566">
            <v>87466833.604743272</v>
          </cell>
          <cell r="AD566">
            <v>1772533.8628174691</v>
          </cell>
          <cell r="AF566">
            <v>1794084.5031371694</v>
          </cell>
          <cell r="AG566">
            <v>21550.640319700353</v>
          </cell>
          <cell r="AH566">
            <v>1931957.1757471659</v>
          </cell>
          <cell r="AJ566">
            <v>1794084.5031371694</v>
          </cell>
          <cell r="AK566">
            <v>0</v>
          </cell>
          <cell r="AL566">
            <v>1794084.5031371694</v>
          </cell>
          <cell r="AM566">
            <v>21550.640319700353</v>
          </cell>
          <cell r="AN566">
            <v>-2691.4196958065149</v>
          </cell>
        </row>
        <row r="567">
          <cell r="E567">
            <v>0</v>
          </cell>
          <cell r="F567">
            <v>0</v>
          </cell>
          <cell r="G567">
            <v>0</v>
          </cell>
          <cell r="J567">
            <v>0</v>
          </cell>
          <cell r="K567">
            <v>0</v>
          </cell>
          <cell r="L567">
            <v>0</v>
          </cell>
          <cell r="M567">
            <v>0.40869502313034339</v>
          </cell>
          <cell r="N567">
            <v>0</v>
          </cell>
          <cell r="R567">
            <v>-13216721.571003944</v>
          </cell>
          <cell r="S567">
            <v>0</v>
          </cell>
          <cell r="T567">
            <v>0</v>
          </cell>
          <cell r="U567">
            <v>0</v>
          </cell>
          <cell r="V567">
            <v>85534876.428996056</v>
          </cell>
          <cell r="X567">
            <v>-13219412.990699708</v>
          </cell>
          <cell r="Y567">
            <v>0</v>
          </cell>
          <cell r="Z567">
            <v>0</v>
          </cell>
          <cell r="AA567">
            <v>0</v>
          </cell>
          <cell r="AB567">
            <v>87466833.604743272</v>
          </cell>
          <cell r="AD567">
            <v>0</v>
          </cell>
          <cell r="AF567">
            <v>0</v>
          </cell>
          <cell r="AG567">
            <v>0</v>
          </cell>
          <cell r="AH567">
            <v>1931957.1757471659</v>
          </cell>
          <cell r="AJ567">
            <v>0</v>
          </cell>
          <cell r="AK567">
            <v>0</v>
          </cell>
          <cell r="AL567">
            <v>0</v>
          </cell>
          <cell r="AM567">
            <v>0</v>
          </cell>
          <cell r="AN567">
            <v>-2691.4196958065149</v>
          </cell>
        </row>
        <row r="568">
          <cell r="E568">
            <v>0</v>
          </cell>
          <cell r="F568">
            <v>0</v>
          </cell>
          <cell r="G568">
            <v>0</v>
          </cell>
          <cell r="H568">
            <v>0</v>
          </cell>
          <cell r="J568">
            <v>0</v>
          </cell>
          <cell r="K568">
            <v>0</v>
          </cell>
          <cell r="L568">
            <v>0</v>
          </cell>
          <cell r="M568">
            <v>0.40869502313034339</v>
          </cell>
          <cell r="N568">
            <v>0</v>
          </cell>
          <cell r="P568">
            <v>0</v>
          </cell>
          <cell r="R568">
            <v>-13215163.571003944</v>
          </cell>
          <cell r="S568">
            <v>-1558</v>
          </cell>
          <cell r="T568">
            <v>-1558</v>
          </cell>
          <cell r="U568">
            <v>0</v>
          </cell>
          <cell r="V568">
            <v>85534876.428996056</v>
          </cell>
          <cell r="X568">
            <v>-13217854.990699708</v>
          </cell>
          <cell r="Y568">
            <v>-1558</v>
          </cell>
          <cell r="Z568">
            <v>-1558</v>
          </cell>
          <cell r="AA568">
            <v>0</v>
          </cell>
          <cell r="AB568">
            <v>87466833.604743272</v>
          </cell>
          <cell r="AD568">
            <v>0</v>
          </cell>
          <cell r="AF568">
            <v>0</v>
          </cell>
          <cell r="AG568">
            <v>0</v>
          </cell>
          <cell r="AH568">
            <v>1931957.1757471659</v>
          </cell>
          <cell r="AJ568">
            <v>0</v>
          </cell>
          <cell r="AK568">
            <v>0</v>
          </cell>
          <cell r="AL568">
            <v>0</v>
          </cell>
          <cell r="AM568">
            <v>0</v>
          </cell>
          <cell r="AN568">
            <v>-2691.4196958065149</v>
          </cell>
        </row>
        <row r="569">
          <cell r="E569">
            <v>0</v>
          </cell>
          <cell r="F569">
            <v>0</v>
          </cell>
          <cell r="G569">
            <v>0</v>
          </cell>
          <cell r="H569">
            <v>0</v>
          </cell>
          <cell r="J569">
            <v>0</v>
          </cell>
          <cell r="K569">
            <v>0</v>
          </cell>
          <cell r="L569">
            <v>0</v>
          </cell>
          <cell r="M569">
            <v>0.40869502313034339</v>
          </cell>
          <cell r="N569">
            <v>0</v>
          </cell>
          <cell r="P569">
            <v>0</v>
          </cell>
          <cell r="R569">
            <v>-7116951.5710039437</v>
          </cell>
          <cell r="S569">
            <v>-6098212</v>
          </cell>
          <cell r="T569">
            <v>-6098212</v>
          </cell>
          <cell r="U569">
            <v>0</v>
          </cell>
          <cell r="V569">
            <v>85534876.428996056</v>
          </cell>
          <cell r="X569">
            <v>-7119642.9906997085</v>
          </cell>
          <cell r="Y569">
            <v>-6098212</v>
          </cell>
          <cell r="Z569">
            <v>-6098212</v>
          </cell>
          <cell r="AA569">
            <v>0</v>
          </cell>
          <cell r="AB569">
            <v>87466833.604743272</v>
          </cell>
          <cell r="AD569">
            <v>0</v>
          </cell>
          <cell r="AF569">
            <v>0</v>
          </cell>
          <cell r="AG569">
            <v>0</v>
          </cell>
          <cell r="AH569">
            <v>1931957.1757471659</v>
          </cell>
          <cell r="AJ569">
            <v>0</v>
          </cell>
          <cell r="AK569">
            <v>0</v>
          </cell>
          <cell r="AL569">
            <v>0</v>
          </cell>
          <cell r="AM569">
            <v>0</v>
          </cell>
          <cell r="AN569">
            <v>-2691.4196958065149</v>
          </cell>
        </row>
        <row r="570">
          <cell r="E570">
            <v>0</v>
          </cell>
          <cell r="F570">
            <v>0</v>
          </cell>
          <cell r="G570">
            <v>0</v>
          </cell>
          <cell r="J570">
            <v>0</v>
          </cell>
          <cell r="K570">
            <v>0</v>
          </cell>
          <cell r="L570">
            <v>0</v>
          </cell>
          <cell r="M570">
            <v>0.40869502313034339</v>
          </cell>
          <cell r="N570">
            <v>0</v>
          </cell>
          <cell r="R570">
            <v>-7116951.5710039437</v>
          </cell>
          <cell r="S570">
            <v>0</v>
          </cell>
          <cell r="T570">
            <v>0</v>
          </cell>
          <cell r="U570">
            <v>0</v>
          </cell>
          <cell r="V570">
            <v>85534876.428996056</v>
          </cell>
          <cell r="X570">
            <v>-7119642.9906997085</v>
          </cell>
          <cell r="Y570">
            <v>0</v>
          </cell>
          <cell r="Z570">
            <v>0</v>
          </cell>
          <cell r="AA570">
            <v>0</v>
          </cell>
          <cell r="AB570">
            <v>87466833.604743272</v>
          </cell>
          <cell r="AD570">
            <v>0</v>
          </cell>
          <cell r="AF570">
            <v>0</v>
          </cell>
          <cell r="AG570">
            <v>0</v>
          </cell>
          <cell r="AH570">
            <v>1931957.1757471659</v>
          </cell>
          <cell r="AJ570">
            <v>0</v>
          </cell>
          <cell r="AK570">
            <v>0</v>
          </cell>
          <cell r="AL570">
            <v>0</v>
          </cell>
          <cell r="AM570">
            <v>0</v>
          </cell>
          <cell r="AN570">
            <v>-2691.4196958065149</v>
          </cell>
        </row>
        <row r="571">
          <cell r="E571">
            <v>0</v>
          </cell>
          <cell r="F571">
            <v>0</v>
          </cell>
          <cell r="G571">
            <v>0</v>
          </cell>
          <cell r="H571">
            <v>0</v>
          </cell>
          <cell r="J571">
            <v>0</v>
          </cell>
          <cell r="K571">
            <v>0</v>
          </cell>
          <cell r="L571">
            <v>0</v>
          </cell>
          <cell r="M571">
            <v>0.40869502313034339</v>
          </cell>
          <cell r="N571">
            <v>0</v>
          </cell>
          <cell r="P571">
            <v>0</v>
          </cell>
          <cell r="R571">
            <v>-1027034.5710039437</v>
          </cell>
          <cell r="S571">
            <v>-6089917</v>
          </cell>
          <cell r="T571">
            <v>-6089917</v>
          </cell>
          <cell r="U571">
            <v>0</v>
          </cell>
          <cell r="V571">
            <v>85534876.428996056</v>
          </cell>
          <cell r="X571">
            <v>-1029725.9906997085</v>
          </cell>
          <cell r="Y571">
            <v>-6089917</v>
          </cell>
          <cell r="Z571">
            <v>-6089917</v>
          </cell>
          <cell r="AA571">
            <v>0</v>
          </cell>
          <cell r="AB571">
            <v>87466833.604743272</v>
          </cell>
          <cell r="AD571">
            <v>0</v>
          </cell>
          <cell r="AF571">
            <v>0</v>
          </cell>
          <cell r="AG571">
            <v>0</v>
          </cell>
          <cell r="AH571">
            <v>1931957.1757471659</v>
          </cell>
          <cell r="AJ571">
            <v>0</v>
          </cell>
          <cell r="AK571">
            <v>0</v>
          </cell>
          <cell r="AL571">
            <v>0</v>
          </cell>
          <cell r="AM571">
            <v>0</v>
          </cell>
          <cell r="AN571">
            <v>-2691.4196958065149</v>
          </cell>
        </row>
        <row r="572">
          <cell r="E572">
            <v>0</v>
          </cell>
          <cell r="F572">
            <v>0</v>
          </cell>
          <cell r="G572">
            <v>0</v>
          </cell>
          <cell r="J572">
            <v>0</v>
          </cell>
          <cell r="K572">
            <v>0</v>
          </cell>
          <cell r="L572">
            <v>0</v>
          </cell>
          <cell r="M572">
            <v>0.40869502313034339</v>
          </cell>
          <cell r="N572">
            <v>0</v>
          </cell>
          <cell r="R572">
            <v>-1027034.5710039437</v>
          </cell>
          <cell r="S572">
            <v>0</v>
          </cell>
          <cell r="T572">
            <v>0</v>
          </cell>
          <cell r="U572">
            <v>0</v>
          </cell>
          <cell r="V572">
            <v>85534876.428996056</v>
          </cell>
          <cell r="X572">
            <v>-1029725.9906997085</v>
          </cell>
          <cell r="Y572">
            <v>0</v>
          </cell>
          <cell r="Z572">
            <v>0</v>
          </cell>
          <cell r="AA572">
            <v>0</v>
          </cell>
          <cell r="AB572">
            <v>87466833.604743272</v>
          </cell>
          <cell r="AD572">
            <v>0</v>
          </cell>
          <cell r="AF572">
            <v>0</v>
          </cell>
          <cell r="AG572">
            <v>0</v>
          </cell>
          <cell r="AH572">
            <v>1931957.1757471659</v>
          </cell>
          <cell r="AJ572">
            <v>0</v>
          </cell>
          <cell r="AK572">
            <v>0</v>
          </cell>
          <cell r="AL572">
            <v>0</v>
          </cell>
          <cell r="AM572">
            <v>0</v>
          </cell>
          <cell r="AN572">
            <v>-2691.4196958065149</v>
          </cell>
        </row>
        <row r="573">
          <cell r="E573">
            <v>0</v>
          </cell>
          <cell r="F573">
            <v>0</v>
          </cell>
          <cell r="G573">
            <v>0</v>
          </cell>
          <cell r="J573">
            <v>0</v>
          </cell>
          <cell r="K573">
            <v>0</v>
          </cell>
          <cell r="L573">
            <v>0</v>
          </cell>
          <cell r="M573">
            <v>0.40869502313034339</v>
          </cell>
          <cell r="N573">
            <v>0</v>
          </cell>
          <cell r="R573">
            <v>-1027034.5710039437</v>
          </cell>
          <cell r="S573">
            <v>0</v>
          </cell>
          <cell r="T573">
            <v>0</v>
          </cell>
          <cell r="U573">
            <v>0</v>
          </cell>
          <cell r="V573">
            <v>85534876.428996056</v>
          </cell>
          <cell r="X573">
            <v>-1029725.9906997085</v>
          </cell>
          <cell r="Y573">
            <v>0</v>
          </cell>
          <cell r="Z573">
            <v>0</v>
          </cell>
          <cell r="AA573">
            <v>0</v>
          </cell>
          <cell r="AB573">
            <v>87466833.604743272</v>
          </cell>
          <cell r="AD573">
            <v>0</v>
          </cell>
          <cell r="AF573">
            <v>0</v>
          </cell>
          <cell r="AG573">
            <v>0</v>
          </cell>
          <cell r="AH573">
            <v>1931957.1757471659</v>
          </cell>
          <cell r="AJ573">
            <v>0</v>
          </cell>
          <cell r="AK573">
            <v>0</v>
          </cell>
          <cell r="AL573">
            <v>0</v>
          </cell>
          <cell r="AM573">
            <v>0</v>
          </cell>
          <cell r="AN573">
            <v>-2691.4196958065149</v>
          </cell>
        </row>
        <row r="574">
          <cell r="E574">
            <v>0</v>
          </cell>
          <cell r="F574">
            <v>0</v>
          </cell>
          <cell r="G574">
            <v>0</v>
          </cell>
          <cell r="H574">
            <v>0</v>
          </cell>
          <cell r="J574">
            <v>0</v>
          </cell>
          <cell r="K574">
            <v>0</v>
          </cell>
          <cell r="L574">
            <v>0</v>
          </cell>
          <cell r="M574">
            <v>0.40869502313034339</v>
          </cell>
          <cell r="N574">
            <v>0</v>
          </cell>
          <cell r="P574">
            <v>0</v>
          </cell>
          <cell r="R574">
            <v>5061697.4289960563</v>
          </cell>
          <cell r="S574">
            <v>-6088732</v>
          </cell>
          <cell r="T574">
            <v>-6088732</v>
          </cell>
          <cell r="U574">
            <v>0</v>
          </cell>
          <cell r="V574">
            <v>85534876.428996056</v>
          </cell>
          <cell r="X574">
            <v>5059006.0093002915</v>
          </cell>
          <cell r="Y574">
            <v>-6088732</v>
          </cell>
          <cell r="Z574">
            <v>-6088732</v>
          </cell>
          <cell r="AA574">
            <v>0</v>
          </cell>
          <cell r="AB574">
            <v>87466833.604743272</v>
          </cell>
          <cell r="AD574">
            <v>0</v>
          </cell>
          <cell r="AF574">
            <v>0</v>
          </cell>
          <cell r="AG574">
            <v>0</v>
          </cell>
          <cell r="AH574">
            <v>1931957.1757471659</v>
          </cell>
          <cell r="AJ574">
            <v>0</v>
          </cell>
          <cell r="AK574">
            <v>0</v>
          </cell>
          <cell r="AL574">
            <v>0</v>
          </cell>
          <cell r="AM574">
            <v>0</v>
          </cell>
          <cell r="AN574">
            <v>-2691.4196958065149</v>
          </cell>
        </row>
        <row r="575">
          <cell r="E575">
            <v>0</v>
          </cell>
          <cell r="F575">
            <v>0</v>
          </cell>
          <cell r="G575">
            <v>0</v>
          </cell>
          <cell r="H575">
            <v>0</v>
          </cell>
          <cell r="J575">
            <v>0</v>
          </cell>
          <cell r="K575">
            <v>0</v>
          </cell>
          <cell r="L575">
            <v>0</v>
          </cell>
          <cell r="M575">
            <v>0.40869502313034339</v>
          </cell>
          <cell r="N575">
            <v>0</v>
          </cell>
          <cell r="R575">
            <v>-897464.0780746527</v>
          </cell>
          <cell r="S575">
            <v>6029710</v>
          </cell>
          <cell r="T575">
            <v>5959161.507070709</v>
          </cell>
          <cell r="U575">
            <v>70548.492929291431</v>
          </cell>
          <cell r="V575">
            <v>85605424.921925351</v>
          </cell>
          <cell r="X575">
            <v>-899322.12384855933</v>
          </cell>
          <cell r="Y575">
            <v>6029710</v>
          </cell>
          <cell r="Z575">
            <v>5958328.1331488509</v>
          </cell>
          <cell r="AA575">
            <v>71381.866851148981</v>
          </cell>
          <cell r="AB575">
            <v>87538215.471594423</v>
          </cell>
          <cell r="AD575">
            <v>70548.492929291431</v>
          </cell>
          <cell r="AF575">
            <v>71381.866851148981</v>
          </cell>
          <cell r="AG575">
            <v>833.37392185755016</v>
          </cell>
          <cell r="AH575">
            <v>1932790.5496690234</v>
          </cell>
          <cell r="AJ575">
            <v>71381.866851148981</v>
          </cell>
          <cell r="AK575">
            <v>0</v>
          </cell>
          <cell r="AL575">
            <v>71381.866851148981</v>
          </cell>
          <cell r="AM575">
            <v>833.37392185755016</v>
          </cell>
          <cell r="AN575">
            <v>-1858.0457739489648</v>
          </cell>
        </row>
        <row r="576">
          <cell r="E576">
            <v>0</v>
          </cell>
          <cell r="F576">
            <v>0</v>
          </cell>
          <cell r="G576">
            <v>0</v>
          </cell>
          <cell r="H576">
            <v>0</v>
          </cell>
          <cell r="J576">
            <v>0</v>
          </cell>
          <cell r="K576">
            <v>0</v>
          </cell>
          <cell r="L576">
            <v>0</v>
          </cell>
          <cell r="M576">
            <v>0.40869502313034339</v>
          </cell>
          <cell r="N576">
            <v>0</v>
          </cell>
          <cell r="R576">
            <v>-897464.0780746527</v>
          </cell>
          <cell r="S576">
            <v>0</v>
          </cell>
          <cell r="T576">
            <v>0</v>
          </cell>
          <cell r="U576">
            <v>0</v>
          </cell>
          <cell r="V576">
            <v>85605424.921925351</v>
          </cell>
          <cell r="X576">
            <v>-899322.12384855933</v>
          </cell>
          <cell r="Y576">
            <v>0</v>
          </cell>
          <cell r="Z576">
            <v>0</v>
          </cell>
          <cell r="AA576">
            <v>0</v>
          </cell>
          <cell r="AB576">
            <v>87538215.471594423</v>
          </cell>
          <cell r="AD576">
            <v>0</v>
          </cell>
          <cell r="AF576">
            <v>0</v>
          </cell>
          <cell r="AG576">
            <v>0</v>
          </cell>
          <cell r="AH576">
            <v>1932790.5496690234</v>
          </cell>
          <cell r="AJ576">
            <v>0</v>
          </cell>
          <cell r="AK576">
            <v>0</v>
          </cell>
          <cell r="AL576">
            <v>0</v>
          </cell>
          <cell r="AM576">
            <v>0</v>
          </cell>
          <cell r="AN576">
            <v>-1858.0457739489648</v>
          </cell>
        </row>
        <row r="577">
          <cell r="N577">
            <v>0</v>
          </cell>
          <cell r="R577">
            <v>3649199.9219253473</v>
          </cell>
          <cell r="S577">
            <v>-4546664</v>
          </cell>
          <cell r="T577">
            <v>-4546664</v>
          </cell>
          <cell r="U577">
            <v>0</v>
          </cell>
          <cell r="V577">
            <v>85605424.921925351</v>
          </cell>
          <cell r="X577">
            <v>3647341.8761514407</v>
          </cell>
          <cell r="Y577">
            <v>-4546664</v>
          </cell>
          <cell r="Z577">
            <v>-4546664</v>
          </cell>
          <cell r="AA577">
            <v>0</v>
          </cell>
          <cell r="AB577">
            <v>87538215.471594423</v>
          </cell>
          <cell r="AD577">
            <v>0</v>
          </cell>
          <cell r="AF577">
            <v>0</v>
          </cell>
          <cell r="AG577">
            <v>0</v>
          </cell>
          <cell r="AH577">
            <v>1932790.5496690234</v>
          </cell>
          <cell r="AJ577">
            <v>0</v>
          </cell>
          <cell r="AK577">
            <v>0</v>
          </cell>
          <cell r="AL577">
            <v>0</v>
          </cell>
          <cell r="AM577">
            <v>0</v>
          </cell>
          <cell r="AN577">
            <v>-1858.0457739489648</v>
          </cell>
        </row>
        <row r="578">
          <cell r="N578">
            <v>0</v>
          </cell>
          <cell r="P578">
            <v>-1934648.5954429698</v>
          </cell>
          <cell r="R578">
            <v>3700061.4280704474</v>
          </cell>
          <cell r="S578">
            <v>0</v>
          </cell>
          <cell r="T578">
            <v>-50861.506145100277</v>
          </cell>
          <cell r="U578">
            <v>50861.506145100277</v>
          </cell>
          <cell r="V578">
            <v>85656286.428070456</v>
          </cell>
          <cell r="X578">
            <v>3698805.3596273325</v>
          </cell>
          <cell r="Y578">
            <v>0</v>
          </cell>
          <cell r="Z578">
            <v>-51463.48347589164</v>
          </cell>
          <cell r="AA578">
            <v>51463.48347589164</v>
          </cell>
          <cell r="AB578">
            <v>87589678.955070317</v>
          </cell>
          <cell r="AD578">
            <v>50861.506145100277</v>
          </cell>
          <cell r="AF578">
            <v>51463.48347589164</v>
          </cell>
          <cell r="AG578">
            <v>601.97733079136378</v>
          </cell>
          <cell r="AH578">
            <v>1933392.5269998147</v>
          </cell>
          <cell r="AJ578">
            <v>51463.48347589164</v>
          </cell>
          <cell r="AK578">
            <v>0</v>
          </cell>
          <cell r="AL578">
            <v>51463.48347589164</v>
          </cell>
          <cell r="AM578">
            <v>601.97733079136378</v>
          </cell>
          <cell r="AN578">
            <v>-1256.068443157601</v>
          </cell>
        </row>
        <row r="579">
          <cell r="N579">
            <v>0</v>
          </cell>
          <cell r="R579">
            <v>3751631.8273599888</v>
          </cell>
          <cell r="S579">
            <v>0</v>
          </cell>
          <cell r="T579">
            <v>-51570.399289541434</v>
          </cell>
          <cell r="U579">
            <v>51570.399289541434</v>
          </cell>
          <cell r="V579">
            <v>85707856.827360004</v>
          </cell>
          <cell r="X579">
            <v>3750994.9856534442</v>
          </cell>
          <cell r="Y579">
            <v>0</v>
          </cell>
          <cell r="Z579">
            <v>-52189.626026111793</v>
          </cell>
          <cell r="AA579">
            <v>52189.626026111793</v>
          </cell>
          <cell r="AB579">
            <v>87641868.581096426</v>
          </cell>
          <cell r="AD579">
            <v>51570.399289541434</v>
          </cell>
          <cell r="AF579">
            <v>52189.626026111793</v>
          </cell>
          <cell r="AG579">
            <v>619.22673657035921</v>
          </cell>
          <cell r="AH579">
            <v>1934011.7537363851</v>
          </cell>
          <cell r="AJ579">
            <v>52189.626026111793</v>
          </cell>
          <cell r="AK579">
            <v>0</v>
          </cell>
          <cell r="AL579">
            <v>52189.626026111793</v>
          </cell>
          <cell r="AM579">
            <v>619.22673657035921</v>
          </cell>
          <cell r="AN579">
            <v>-636.84170658724179</v>
          </cell>
        </row>
        <row r="580">
          <cell r="P580">
            <v>0</v>
          </cell>
          <cell r="R580">
            <v>1.4412868767976761E-4</v>
          </cell>
          <cell r="S580">
            <v>3803921</v>
          </cell>
          <cell r="T580">
            <v>3751631.8272158601</v>
          </cell>
          <cell r="U580">
            <v>52289.172784139773</v>
          </cell>
          <cell r="V580">
            <v>85760146.000144139</v>
          </cell>
          <cell r="X580">
            <v>-4.5401975512504578E-7</v>
          </cell>
          <cell r="Y580">
            <v>3803921</v>
          </cell>
          <cell r="Z580">
            <v>3750994.9856538982</v>
          </cell>
          <cell r="AA580">
            <v>52926.014346101641</v>
          </cell>
          <cell r="AB580">
            <v>87694794.595442533</v>
          </cell>
          <cell r="AD580">
            <v>52289.172784139773</v>
          </cell>
          <cell r="AF580">
            <v>52926.014346101641</v>
          </cell>
          <cell r="AG580">
            <v>636.84156196186814</v>
          </cell>
          <cell r="AH580">
            <v>1934648.5952983471</v>
          </cell>
          <cell r="AJ580">
            <v>52926.014346101641</v>
          </cell>
          <cell r="AK580">
            <v>0</v>
          </cell>
          <cell r="AL580">
            <v>52926.014346101641</v>
          </cell>
          <cell r="AM580">
            <v>636.84156196186814</v>
          </cell>
          <cell r="AN580">
            <v>-1.4462537365034223E-4</v>
          </cell>
        </row>
        <row r="581">
          <cell r="E581">
            <v>13037697.274597308</v>
          </cell>
          <cell r="F581">
            <v>-8304913.2745973086</v>
          </cell>
          <cell r="G581">
            <v>-4732784.0000000009</v>
          </cell>
          <cell r="H581">
            <v>-1934648.5954429698</v>
          </cell>
          <cell r="J581">
            <v>13037697.274597375</v>
          </cell>
          <cell r="K581">
            <v>-8304913.2745973067</v>
          </cell>
          <cell r="L581">
            <v>4732784.0000000075</v>
          </cell>
          <cell r="N581">
            <v>-1934648.5954429705</v>
          </cell>
          <cell r="S581">
            <v>85760146</v>
          </cell>
          <cell r="T581">
            <v>49313429.999855854</v>
          </cell>
          <cell r="U581">
            <v>85760146.000144139</v>
          </cell>
          <cell r="Y581">
            <v>87694794.595442891</v>
          </cell>
          <cell r="Z581">
            <v>49313430.000000395</v>
          </cell>
          <cell r="AA581">
            <v>87694794.595442533</v>
          </cell>
          <cell r="AD581">
            <v>85760146.000144139</v>
          </cell>
          <cell r="AF581">
            <v>87694794.595442533</v>
          </cell>
          <cell r="AG581">
            <v>1934648.5952983471</v>
          </cell>
          <cell r="AJ581">
            <v>87694794.595442533</v>
          </cell>
          <cell r="AK581">
            <v>-1934648.5954429705</v>
          </cell>
          <cell r="AL581">
            <v>85760145.999999344</v>
          </cell>
          <cell r="AM581">
            <v>-1.4462537365034223E-4</v>
          </cell>
        </row>
        <row r="708">
          <cell r="E708" t="str">
            <v>Cash and Tax Adjustments* (Company A)</v>
          </cell>
          <cell r="J708" t="str">
            <v>Tax and Earnings Accruals (Company B)</v>
          </cell>
          <cell r="R708" t="str">
            <v>Current FASB13 Earnings Calculation (Company A)</v>
          </cell>
          <cell r="X708" t="str">
            <v>FASB13 Earnings Adjusted* for 5% Recourse Loan (Company A)</v>
          </cell>
          <cell r="AF708" t="str">
            <v>Adjusted* FASB13 Earnings (Company A)</v>
          </cell>
          <cell r="AJ708" t="str">
            <v>Company B</v>
          </cell>
          <cell r="AL708" t="str">
            <v>Total Earnings Company C</v>
          </cell>
        </row>
        <row r="709">
          <cell r="F709" t="str">
            <v>*Recourse Loan</v>
          </cell>
          <cell r="G709" t="str">
            <v>= 5% of Max Loan Balance</v>
          </cell>
          <cell r="K709" t="str">
            <v>*Recourse Loan</v>
          </cell>
          <cell r="L709" t="str">
            <v>= 5% of Max Loan Balance</v>
          </cell>
          <cell r="Y709" t="str">
            <v>*Recourse Loan</v>
          </cell>
          <cell r="Z709" t="str">
            <v>= 5% of Max Loan Balance</v>
          </cell>
          <cell r="AF709" t="str">
            <v>*Recourse Loan</v>
          </cell>
          <cell r="AG709" t="str">
            <v>= 5% of Max Loan Balance</v>
          </cell>
          <cell r="AL709" t="str">
            <v>*Recourse Loan</v>
          </cell>
          <cell r="AM709" t="str">
            <v>= 5% of Max Loan Balance</v>
          </cell>
          <cell r="AP709" t="str">
            <v>Earnings Data for Bar Charts ($ 000s)</v>
          </cell>
        </row>
        <row r="710">
          <cell r="G710" t="str">
            <v>Rent adjustment =</v>
          </cell>
          <cell r="H710" t="str">
            <v>Debt Service</v>
          </cell>
          <cell r="L710" t="str">
            <v>Rent adjustment =</v>
          </cell>
          <cell r="M710" t="str">
            <v>Debt Service</v>
          </cell>
          <cell r="Z710" t="str">
            <v>Rent adjustment =</v>
          </cell>
          <cell r="AA710" t="str">
            <v>Debt Service</v>
          </cell>
          <cell r="AG710" t="str">
            <v>Rent adjustment =</v>
          </cell>
          <cell r="AH710" t="str">
            <v>Debt Service</v>
          </cell>
          <cell r="AM710" t="str">
            <v>Rent adjustment =</v>
          </cell>
          <cell r="AN710" t="str">
            <v>Debt Service</v>
          </cell>
        </row>
        <row r="711">
          <cell r="U711" t="str">
            <v>Cash Flow</v>
          </cell>
          <cell r="AK711" t="str">
            <v>Revenue</v>
          </cell>
          <cell r="AL711" t="str">
            <v>Total</v>
          </cell>
        </row>
        <row r="712">
          <cell r="H712" t="str">
            <v>Cash Tax</v>
          </cell>
          <cell r="N712" t="str">
            <v>Tax</v>
          </cell>
          <cell r="P712" t="str">
            <v>Cash Qtrly.</v>
          </cell>
          <cell r="R712" t="str">
            <v>Investment</v>
          </cell>
          <cell r="T712" t="str">
            <v>Cash Flow</v>
          </cell>
          <cell r="U712" t="str">
            <v>Allocated to</v>
          </cell>
          <cell r="V712" t="str">
            <v>Cumulative</v>
          </cell>
          <cell r="X712" t="str">
            <v>Adjusted</v>
          </cell>
          <cell r="Y712" t="str">
            <v>Adjusted</v>
          </cell>
          <cell r="Z712" t="str">
            <v>Adjusted CF</v>
          </cell>
          <cell r="AA712" t="str">
            <v>Adjusted</v>
          </cell>
          <cell r="AB712" t="str">
            <v>Cumulative</v>
          </cell>
          <cell r="AD712" t="str">
            <v>Current</v>
          </cell>
          <cell r="AF712" t="str">
            <v>Adjusted*</v>
          </cell>
          <cell r="AG712" t="str">
            <v>Increase/</v>
          </cell>
          <cell r="AH712" t="str">
            <v>Cumulative</v>
          </cell>
          <cell r="AJ712" t="str">
            <v>Adjusted*</v>
          </cell>
          <cell r="AK712" t="str">
            <v>Impact of</v>
          </cell>
          <cell r="AL712" t="str">
            <v>Earnings</v>
          </cell>
          <cell r="AM712" t="str">
            <v>Total</v>
          </cell>
          <cell r="AN712" t="str">
            <v>Cumulative</v>
          </cell>
          <cell r="AQ712" t="str">
            <v>Current</v>
          </cell>
          <cell r="AR712" t="str">
            <v>5% Max Loan</v>
          </cell>
          <cell r="AS712" t="str">
            <v>5% Orig Loan</v>
          </cell>
          <cell r="AT712" t="str">
            <v>5% Max Loan</v>
          </cell>
          <cell r="AU712" t="str">
            <v>5% Orig Loan</v>
          </cell>
        </row>
        <row r="713">
          <cell r="H713" t="str">
            <v>Benefit/</v>
          </cell>
          <cell r="L713" t="str">
            <v>Taxable</v>
          </cell>
          <cell r="M713" t="str">
            <v>Composite</v>
          </cell>
          <cell r="N713" t="str">
            <v>(Liability)/</v>
          </cell>
          <cell r="P713" t="str">
            <v>Benefit/</v>
          </cell>
          <cell r="R713" t="str">
            <v>Balance</v>
          </cell>
          <cell r="S713" t="str">
            <v>After-Tax</v>
          </cell>
          <cell r="T713" t="str">
            <v>Allocated to</v>
          </cell>
          <cell r="U713" t="str">
            <v>Earnings at</v>
          </cell>
          <cell r="V713" t="str">
            <v>Earnings</v>
          </cell>
          <cell r="X713" t="str">
            <v>Investment</v>
          </cell>
          <cell r="Y713" t="str">
            <v>After-Tax</v>
          </cell>
          <cell r="Z713" t="str">
            <v>Allocated to</v>
          </cell>
          <cell r="AA713" t="str">
            <v>Earnings at</v>
          </cell>
          <cell r="AB713" t="str">
            <v>Adjusted*</v>
          </cell>
          <cell r="AD713" t="str">
            <v>FASB13</v>
          </cell>
          <cell r="AF713" t="str">
            <v>FASB13</v>
          </cell>
          <cell r="AG713" t="str">
            <v>(Decrease)</v>
          </cell>
          <cell r="AH713" t="str">
            <v>Increase/</v>
          </cell>
          <cell r="AJ713" t="str">
            <v>FASB13</v>
          </cell>
          <cell r="AK713" t="str">
            <v>Recourse</v>
          </cell>
          <cell r="AL713" t="str">
            <v>(Comp A plus</v>
          </cell>
          <cell r="AM713" t="str">
            <v>Change</v>
          </cell>
          <cell r="AN713" t="str">
            <v>Change</v>
          </cell>
          <cell r="AQ713" t="str">
            <v>FASB13</v>
          </cell>
          <cell r="AR713" t="str">
            <v>Rent Removed</v>
          </cell>
          <cell r="AS713" t="str">
            <v>Rent Removed</v>
          </cell>
          <cell r="AT713" t="str">
            <v>No Rent Adj.</v>
          </cell>
          <cell r="AU713" t="str">
            <v>No Rent Adj.</v>
          </cell>
        </row>
        <row r="714">
          <cell r="E714" t="str">
            <v>Rent</v>
          </cell>
          <cell r="F714" t="str">
            <v>Interest</v>
          </cell>
          <cell r="G714" t="str">
            <v>Principal</v>
          </cell>
          <cell r="H714" t="str">
            <v>(Paid)</v>
          </cell>
          <cell r="J714" t="str">
            <v>Rent</v>
          </cell>
          <cell r="K714" t="str">
            <v>Interest</v>
          </cell>
          <cell r="L714" t="str">
            <v>Income</v>
          </cell>
          <cell r="M714" t="str">
            <v>Tax Rate</v>
          </cell>
          <cell r="N714" t="str">
            <v>Benefit</v>
          </cell>
          <cell r="P714" t="str">
            <v>(Taxes Due)</v>
          </cell>
          <cell r="R714" t="str">
            <v>Outstanding</v>
          </cell>
          <cell r="S714" t="str">
            <v>Cash Flow</v>
          </cell>
          <cell r="T714" t="str">
            <v>Investment</v>
          </cell>
          <cell r="U714">
            <v>0.16725257228964974</v>
          </cell>
          <cell r="V714" t="str">
            <v>to Date</v>
          </cell>
          <cell r="X714" t="str">
            <v>Balance</v>
          </cell>
          <cell r="Y714" t="str">
            <v>Cash Flow</v>
          </cell>
          <cell r="Z714" t="str">
            <v>Investment</v>
          </cell>
          <cell r="AA714">
            <v>0.16835379701376996</v>
          </cell>
          <cell r="AB714" t="str">
            <v>Earnings</v>
          </cell>
          <cell r="AD714" t="str">
            <v>Earnings</v>
          </cell>
          <cell r="AF714" t="str">
            <v>Earnings</v>
          </cell>
          <cell r="AG714" t="str">
            <v>in Earnings</v>
          </cell>
          <cell r="AH714" t="str">
            <v>(Decrease)</v>
          </cell>
          <cell r="AJ714" t="str">
            <v>Earnings</v>
          </cell>
          <cell r="AK714" t="str">
            <v>Loan &amp; Rent</v>
          </cell>
          <cell r="AL714" t="str">
            <v>Comp B)</v>
          </cell>
          <cell r="AM714" t="str">
            <v>in Earnings</v>
          </cell>
          <cell r="AN714" t="str">
            <v>in Earnings</v>
          </cell>
          <cell r="AP714" t="str">
            <v>Year</v>
          </cell>
          <cell r="AQ714" t="str">
            <v>Earnings</v>
          </cell>
          <cell r="AR714" t="str">
            <v>"Earnings"</v>
          </cell>
          <cell r="AS714" t="str">
            <v>"Earnings</v>
          </cell>
          <cell r="AT714" t="str">
            <v>"Earnings"</v>
          </cell>
          <cell r="AU714" t="str">
            <v>"Earnings"</v>
          </cell>
        </row>
        <row r="716">
          <cell r="E716">
            <v>0</v>
          </cell>
          <cell r="F716">
            <v>0</v>
          </cell>
          <cell r="G716">
            <v>0</v>
          </cell>
          <cell r="H716">
            <v>-3437.8867214034526</v>
          </cell>
          <cell r="J716">
            <v>208495.99999999997</v>
          </cell>
          <cell r="K716">
            <v>-199071.41233777776</v>
          </cell>
          <cell r="L716">
            <v>9424.5876622222077</v>
          </cell>
          <cell r="M716">
            <v>0.41519501297701639</v>
          </cell>
          <cell r="N716">
            <v>-3913.0417967193771</v>
          </cell>
          <cell r="P716">
            <v>-3437.8867214034526</v>
          </cell>
          <cell r="R716">
            <v>48319224.616914243</v>
          </cell>
          <cell r="S716">
            <v>-43408877</v>
          </cell>
          <cell r="T716">
            <v>994205.38308575982</v>
          </cell>
          <cell r="U716">
            <v>4910347.6169142406</v>
          </cell>
          <cell r="V716">
            <v>4910347.6169142406</v>
          </cell>
          <cell r="W716">
            <v>0</v>
          </cell>
          <cell r="X716">
            <v>48378980.374387749</v>
          </cell>
          <cell r="Y716">
            <v>-43405439.113278598</v>
          </cell>
          <cell r="Z716">
            <v>934449.62561224564</v>
          </cell>
          <cell r="AA716">
            <v>4973541.2611091584</v>
          </cell>
          <cell r="AB716">
            <v>4973541.2611091584</v>
          </cell>
          <cell r="AC716">
            <v>0</v>
          </cell>
          <cell r="AD716">
            <v>4910347.6169142406</v>
          </cell>
          <cell r="AF716">
            <v>4973541.2611091584</v>
          </cell>
          <cell r="AG716">
            <v>63193.644194917637</v>
          </cell>
          <cell r="AH716">
            <v>63193.644194917637</v>
          </cell>
          <cell r="AJ716">
            <v>4973541.2611091584</v>
          </cell>
          <cell r="AK716">
            <v>-3913.0417967193771</v>
          </cell>
          <cell r="AL716">
            <v>4969628.2193124387</v>
          </cell>
          <cell r="AM716">
            <v>59280.602398198578</v>
          </cell>
          <cell r="AN716">
            <v>59280.602398198578</v>
          </cell>
          <cell r="AP716">
            <v>1999</v>
          </cell>
          <cell r="AQ716">
            <v>4910.3476169142405</v>
          </cell>
          <cell r="AR716">
            <v>4969.6282193124398</v>
          </cell>
          <cell r="AS716">
            <v>4932.0223093069799</v>
          </cell>
          <cell r="AT716">
            <v>4834.690560039533</v>
          </cell>
          <cell r="AU716">
            <v>4770.6924010525227</v>
          </cell>
        </row>
        <row r="717">
          <cell r="E717">
            <v>208496</v>
          </cell>
          <cell r="F717">
            <v>-199071.41233777779</v>
          </cell>
          <cell r="G717">
            <v>-9424.5876622222131</v>
          </cell>
          <cell r="H717">
            <v>-13888.012394832878</v>
          </cell>
          <cell r="J717">
            <v>351604.05573408934</v>
          </cell>
          <cell r="K717">
            <v>-319299.09627403365</v>
          </cell>
          <cell r="L717">
            <v>32304.959460055543</v>
          </cell>
          <cell r="M717">
            <v>0.41519498998603277</v>
          </cell>
          <cell r="N717">
            <v>-13412.857319516954</v>
          </cell>
          <cell r="P717">
            <v>-13888.012394832878</v>
          </cell>
          <cell r="R717">
            <v>44594164.036540866</v>
          </cell>
          <cell r="S717">
            <v>11678456</v>
          </cell>
          <cell r="T717">
            <v>3725060.5803733841</v>
          </cell>
          <cell r="U717">
            <v>7953395.4196266169</v>
          </cell>
          <cell r="V717">
            <v>12863743.036540857</v>
          </cell>
          <cell r="W717">
            <v>0</v>
          </cell>
          <cell r="X717">
            <v>44756416.883031838</v>
          </cell>
          <cell r="Y717">
            <v>11692344.012394834</v>
          </cell>
          <cell r="Z717">
            <v>3622563.4913559072</v>
          </cell>
          <cell r="AA717">
            <v>8069780.5210389271</v>
          </cell>
          <cell r="AB717">
            <v>13043321.782148086</v>
          </cell>
          <cell r="AC717">
            <v>0</v>
          </cell>
          <cell r="AD717">
            <v>7953395.4196266169</v>
          </cell>
          <cell r="AF717">
            <v>8069780.5210389271</v>
          </cell>
          <cell r="AG717">
            <v>116385.10141231027</v>
          </cell>
          <cell r="AH717">
            <v>179578.7456072279</v>
          </cell>
          <cell r="AJ717">
            <v>8069780.5210389271</v>
          </cell>
          <cell r="AK717">
            <v>-13412.857319516954</v>
          </cell>
          <cell r="AL717">
            <v>8056367.6637194091</v>
          </cell>
          <cell r="AM717">
            <v>102972.2440927932</v>
          </cell>
          <cell r="AN717">
            <v>162252.84649099177</v>
          </cell>
          <cell r="AP717">
            <v>2000</v>
          </cell>
          <cell r="AQ717">
            <v>7953.3954196266168</v>
          </cell>
          <cell r="AR717">
            <v>8056.3676637194103</v>
          </cell>
          <cell r="AS717">
            <v>7993.0373547345525</v>
          </cell>
          <cell r="AT717">
            <v>7812.0861063190714</v>
          </cell>
          <cell r="AU717">
            <v>7693.4139198650873</v>
          </cell>
        </row>
        <row r="718">
          <cell r="E718">
            <v>351604.05573408928</v>
          </cell>
          <cell r="F718">
            <v>-319299.09627403377</v>
          </cell>
          <cell r="G718">
            <v>-32304.959460055514</v>
          </cell>
          <cell r="H718">
            <v>-14207.478783916333</v>
          </cell>
          <cell r="J718">
            <v>351604.05573408934</v>
          </cell>
          <cell r="K718">
            <v>-317115.28101453412</v>
          </cell>
          <cell r="L718">
            <v>34488.774719555266</v>
          </cell>
          <cell r="M718">
            <v>0.41194501397756639</v>
          </cell>
          <cell r="N718">
            <v>-14207.478783916335</v>
          </cell>
          <cell r="P718">
            <v>-14207.478783916333</v>
          </cell>
          <cell r="R718">
            <v>41251220.567112707</v>
          </cell>
          <cell r="S718">
            <v>10739850</v>
          </cell>
          <cell r="T718">
            <v>3342943.4694281556</v>
          </cell>
          <cell r="U718">
            <v>7396906.5305718463</v>
          </cell>
          <cell r="V718">
            <v>20260649.567112703</v>
          </cell>
          <cell r="W718">
            <v>0</v>
          </cell>
          <cell r="X718">
            <v>41526983.728335366</v>
          </cell>
          <cell r="Y718">
            <v>10754057.478783917</v>
          </cell>
          <cell r="Z718">
            <v>3229433.1546964832</v>
          </cell>
          <cell r="AA718">
            <v>7524624.3240874344</v>
          </cell>
          <cell r="AB718">
            <v>20567946.106235515</v>
          </cell>
          <cell r="AC718">
            <v>0</v>
          </cell>
          <cell r="AD718">
            <v>7396906.5305718463</v>
          </cell>
          <cell r="AF718">
            <v>7524624.3240874344</v>
          </cell>
          <cell r="AG718">
            <v>127717.79351558874</v>
          </cell>
          <cell r="AH718">
            <v>307296.53912281664</v>
          </cell>
          <cell r="AJ718">
            <v>7524624.3240874344</v>
          </cell>
          <cell r="AK718">
            <v>-14207.478783916335</v>
          </cell>
          <cell r="AL718">
            <v>7510416.8453035168</v>
          </cell>
          <cell r="AM718">
            <v>113510.31473167299</v>
          </cell>
          <cell r="AN718">
            <v>275763.16122266476</v>
          </cell>
          <cell r="AP718">
            <v>2001</v>
          </cell>
          <cell r="AQ718">
            <v>7396.9065305718459</v>
          </cell>
          <cell r="AR718">
            <v>7510.4168453035199</v>
          </cell>
          <cell r="AS718">
            <v>7438.477545661437</v>
          </cell>
          <cell r="AT718">
            <v>7248.1114301834878</v>
          </cell>
          <cell r="AU718">
            <v>7115.4391408061892</v>
          </cell>
        </row>
        <row r="719">
          <cell r="E719">
            <v>351604.05573408928</v>
          </cell>
          <cell r="F719">
            <v>-317115.281014534</v>
          </cell>
          <cell r="G719">
            <v>-34488.77471955528</v>
          </cell>
          <cell r="H719">
            <v>-15048.238985071861</v>
          </cell>
          <cell r="J719">
            <v>351604.05573408934</v>
          </cell>
          <cell r="K719">
            <v>-314783.83984349208</v>
          </cell>
          <cell r="L719">
            <v>36820.215890597203</v>
          </cell>
          <cell r="M719">
            <v>0.40869502313034339</v>
          </cell>
          <cell r="N719">
            <v>-15048.238985071863</v>
          </cell>
          <cell r="P719">
            <v>-15048.238985071861</v>
          </cell>
          <cell r="R719">
            <v>37424066.101933636</v>
          </cell>
          <cell r="S719">
            <v>10626974</v>
          </cell>
          <cell r="T719">
            <v>3827154.465179069</v>
          </cell>
          <cell r="U719">
            <v>6799819.534820931</v>
          </cell>
          <cell r="V719">
            <v>27060469.101933636</v>
          </cell>
          <cell r="W719">
            <v>0</v>
          </cell>
          <cell r="X719">
            <v>37825269.920736209</v>
          </cell>
          <cell r="Y719">
            <v>10642022.238985071</v>
          </cell>
          <cell r="Z719">
            <v>3701713.8075991515</v>
          </cell>
          <cell r="AA719">
            <v>6940308.4313859195</v>
          </cell>
          <cell r="AB719">
            <v>27508254.537621431</v>
          </cell>
          <cell r="AC719">
            <v>0</v>
          </cell>
          <cell r="AD719">
            <v>6799819.534820931</v>
          </cell>
          <cell r="AF719">
            <v>6940308.4313859195</v>
          </cell>
          <cell r="AG719">
            <v>140488.89656498772</v>
          </cell>
          <cell r="AH719">
            <v>447785.43568780436</v>
          </cell>
          <cell r="AJ719">
            <v>6940308.4313859195</v>
          </cell>
          <cell r="AK719">
            <v>-15048.238985071863</v>
          </cell>
          <cell r="AL719">
            <v>6925260.1924008476</v>
          </cell>
          <cell r="AM719">
            <v>125440.65757991583</v>
          </cell>
          <cell r="AN719">
            <v>401203.81880258059</v>
          </cell>
          <cell r="AP719">
            <v>2002</v>
          </cell>
          <cell r="AQ719">
            <v>6799.819534820931</v>
          </cell>
          <cell r="AR719">
            <v>6925.2601924008513</v>
          </cell>
          <cell r="AS719">
            <v>6988.8244257780416</v>
          </cell>
          <cell r="AT719">
            <v>6643.0102074411307</v>
          </cell>
          <cell r="AU719">
            <v>6494.418365240188</v>
          </cell>
        </row>
        <row r="720">
          <cell r="E720">
            <v>351604.05573408928</v>
          </cell>
          <cell r="F720">
            <v>-314783.83984349208</v>
          </cell>
          <cell r="G720">
            <v>-36820.215890597203</v>
          </cell>
          <cell r="H720">
            <v>-16065.499940462723</v>
          </cell>
          <cell r="J720">
            <v>351604.05573408934</v>
          </cell>
          <cell r="K720">
            <v>-312294.7932492877</v>
          </cell>
          <cell r="L720">
            <v>39309.262484801584</v>
          </cell>
          <cell r="M720">
            <v>0.40869502313034339</v>
          </cell>
          <cell r="N720">
            <v>-16065.499940462723</v>
          </cell>
          <cell r="P720">
            <v>-16065.499940462723</v>
          </cell>
          <cell r="R720">
            <v>32992614.130839575</v>
          </cell>
          <cell r="S720">
            <v>10544791</v>
          </cell>
          <cell r="T720">
            <v>4431451.9710940737</v>
          </cell>
          <cell r="U720">
            <v>6113339.0289059244</v>
          </cell>
          <cell r="V720">
            <v>33173808.13083956</v>
          </cell>
          <cell r="W720">
            <v>0</v>
          </cell>
          <cell r="X720">
            <v>33531995.60154957</v>
          </cell>
          <cell r="Y720">
            <v>10560856.499940462</v>
          </cell>
          <cell r="Z720">
            <v>4293274.3191866223</v>
          </cell>
          <cell r="AA720">
            <v>6267582.1807538401</v>
          </cell>
          <cell r="AB720">
            <v>33775836.718375273</v>
          </cell>
          <cell r="AC720">
            <v>0</v>
          </cell>
          <cell r="AD720">
            <v>6113339.0289059244</v>
          </cell>
          <cell r="AF720">
            <v>6267582.1807538401</v>
          </cell>
          <cell r="AG720">
            <v>154243.15184791462</v>
          </cell>
          <cell r="AH720">
            <v>602028.58753571915</v>
          </cell>
          <cell r="AJ720">
            <v>6267582.1807538401</v>
          </cell>
          <cell r="AK720">
            <v>-16065.499940462723</v>
          </cell>
          <cell r="AL720">
            <v>6251516.6808133768</v>
          </cell>
          <cell r="AM720">
            <v>138177.65190745174</v>
          </cell>
          <cell r="AN720">
            <v>539381.47071003239</v>
          </cell>
          <cell r="AP720">
            <v>2003</v>
          </cell>
          <cell r="AQ720">
            <v>6113.3390289059244</v>
          </cell>
          <cell r="AR720">
            <v>6251.5166808133818</v>
          </cell>
          <cell r="AS720">
            <v>6340.0973269471224</v>
          </cell>
          <cell r="AT720">
            <v>5951.1409835335426</v>
          </cell>
          <cell r="AU720">
            <v>5794.6053748132281</v>
          </cell>
        </row>
        <row r="721">
          <cell r="E721">
            <v>351604.05573408928</v>
          </cell>
          <cell r="F721">
            <v>-312294.7932492877</v>
          </cell>
          <cell r="G721">
            <v>-39309.262484801584</v>
          </cell>
          <cell r="H721">
            <v>-17151.527736438024</v>
          </cell>
          <cell r="J721">
            <v>351604.05573408934</v>
          </cell>
          <cell r="K721">
            <v>-309637.48710531503</v>
          </cell>
          <cell r="L721">
            <v>41966.568628774228</v>
          </cell>
          <cell r="M721">
            <v>0.40869502313034339</v>
          </cell>
          <cell r="N721">
            <v>-17151.527736438024</v>
          </cell>
          <cell r="P721">
            <v>-17151.527736438024</v>
          </cell>
          <cell r="R721">
            <v>27858598.717008714</v>
          </cell>
          <cell r="S721">
            <v>10452330</v>
          </cell>
          <cell r="T721">
            <v>5134015.4138308614</v>
          </cell>
          <cell r="U721">
            <v>5318314.5861691395</v>
          </cell>
          <cell r="V721">
            <v>38492122.717008695</v>
          </cell>
          <cell r="W721">
            <v>0</v>
          </cell>
          <cell r="X721">
            <v>28549707.180817537</v>
          </cell>
          <cell r="Y721">
            <v>10469481.527736438</v>
          </cell>
          <cell r="Z721">
            <v>4982288.4207320288</v>
          </cell>
          <cell r="AA721">
            <v>5487193.1070044087</v>
          </cell>
          <cell r="AB721">
            <v>39263029.825379692</v>
          </cell>
          <cell r="AC721">
            <v>0</v>
          </cell>
          <cell r="AD721">
            <v>5318314.5861691395</v>
          </cell>
          <cell r="AF721">
            <v>5487193.1070044087</v>
          </cell>
          <cell r="AG721">
            <v>168878.52083526965</v>
          </cell>
          <cell r="AH721">
            <v>770907.10837098886</v>
          </cell>
          <cell r="AJ721">
            <v>5487193.1070044087</v>
          </cell>
          <cell r="AK721">
            <v>-17151.527736438024</v>
          </cell>
          <cell r="AL721">
            <v>5470041.5792679703</v>
          </cell>
          <cell r="AM721">
            <v>151726.99309883168</v>
          </cell>
          <cell r="AN721">
            <v>691108.46380886424</v>
          </cell>
          <cell r="AP721">
            <v>2004</v>
          </cell>
          <cell r="AQ721">
            <v>5318.3145861691391</v>
          </cell>
          <cell r="AR721">
            <v>5470.0415792679751</v>
          </cell>
          <cell r="AS721">
            <v>5589.4821790784899</v>
          </cell>
          <cell r="AT721">
            <v>5153.3616743706361</v>
          </cell>
          <cell r="AU721">
            <v>4989.4266604745244</v>
          </cell>
        </row>
        <row r="722">
          <cell r="E722">
            <v>351604.05573408928</v>
          </cell>
          <cell r="F722">
            <v>-309637.48710531509</v>
          </cell>
          <cell r="G722">
            <v>-41966.568628774199</v>
          </cell>
          <cell r="H722">
            <v>-18310.97101142121</v>
          </cell>
          <cell r="J722">
            <v>351604.05573408934</v>
          </cell>
          <cell r="K722">
            <v>-306800.54706601001</v>
          </cell>
          <cell r="L722">
            <v>44803.508668079303</v>
          </cell>
          <cell r="M722">
            <v>0.40869502313034339</v>
          </cell>
          <cell r="N722">
            <v>-18310.971011421207</v>
          </cell>
          <cell r="P722">
            <v>-18310.97101142121</v>
          </cell>
          <cell r="R722">
            <v>21906909.694075309</v>
          </cell>
          <cell r="S722">
            <v>10348718</v>
          </cell>
          <cell r="T722">
            <v>5951689.0229334058</v>
          </cell>
          <cell r="U722">
            <v>4397028.9770665932</v>
          </cell>
          <cell r="V722">
            <v>42889151.694075279</v>
          </cell>
          <cell r="W722">
            <v>0</v>
          </cell>
          <cell r="X722">
            <v>22764014.527066406</v>
          </cell>
          <cell r="Y722">
            <v>10367028.971011421</v>
          </cell>
          <cell r="Z722">
            <v>5785692.6537511274</v>
          </cell>
          <cell r="AA722">
            <v>4581336.3172602933</v>
          </cell>
          <cell r="AB722">
            <v>43844366.142639987</v>
          </cell>
          <cell r="AC722">
            <v>0</v>
          </cell>
          <cell r="AD722">
            <v>4397028.9770665932</v>
          </cell>
          <cell r="AF722">
            <v>4581336.3172602933</v>
          </cell>
          <cell r="AG722">
            <v>184307.34019369958</v>
          </cell>
          <cell r="AH722">
            <v>955214.44856468844</v>
          </cell>
          <cell r="AJ722">
            <v>4581336.3172602933</v>
          </cell>
          <cell r="AK722">
            <v>-18310.971011421207</v>
          </cell>
          <cell r="AL722">
            <v>4563025.3462488716</v>
          </cell>
          <cell r="AM722">
            <v>165996.36918227817</v>
          </cell>
          <cell r="AN722">
            <v>857104.83299114252</v>
          </cell>
          <cell r="AP722">
            <v>2005</v>
          </cell>
          <cell r="AQ722">
            <v>4397.0289770665931</v>
          </cell>
          <cell r="AR722">
            <v>4563.0253462488763</v>
          </cell>
          <cell r="AS722">
            <v>4720.3847557251156</v>
          </cell>
          <cell r="AT722">
            <v>4233.0053720818551</v>
          </cell>
          <cell r="AU722">
            <v>4062.5542028707123</v>
          </cell>
        </row>
        <row r="723">
          <cell r="E723">
            <v>351604.05573408928</v>
          </cell>
          <cell r="F723">
            <v>-306800.54706600995</v>
          </cell>
          <cell r="G723">
            <v>-44803.508668079332</v>
          </cell>
          <cell r="H723">
            <v>-19548.792651793279</v>
          </cell>
          <cell r="J723">
            <v>351604.05573408934</v>
          </cell>
          <cell r="K723">
            <v>-303771.82988004782</v>
          </cell>
          <cell r="L723">
            <v>47832.225854041433</v>
          </cell>
          <cell r="M723">
            <v>0.40869502313034339</v>
          </cell>
          <cell r="N723">
            <v>-19548.792651793279</v>
          </cell>
          <cell r="P723">
            <v>-19548.792651793279</v>
          </cell>
          <cell r="R723">
            <v>15142028.359999314</v>
          </cell>
          <cell r="S723">
            <v>10101671</v>
          </cell>
          <cell r="T723">
            <v>6764881.3340759967</v>
          </cell>
          <cell r="U723">
            <v>3336789.6659240038</v>
          </cell>
          <cell r="V723">
            <v>46225941.359999284</v>
          </cell>
          <cell r="W723">
            <v>0</v>
          </cell>
          <cell r="X723">
            <v>16180072.355914269</v>
          </cell>
          <cell r="Y723">
            <v>10121219.792651793</v>
          </cell>
          <cell r="Z723">
            <v>6583942.1711521409</v>
          </cell>
          <cell r="AA723">
            <v>3537277.6214996525</v>
          </cell>
          <cell r="AB723">
            <v>47381643.764139645</v>
          </cell>
          <cell r="AC723">
            <v>0</v>
          </cell>
          <cell r="AD723">
            <v>3336789.6659240038</v>
          </cell>
          <cell r="AF723">
            <v>3537277.6214996525</v>
          </cell>
          <cell r="AG723">
            <v>200487.95557564968</v>
          </cell>
          <cell r="AH723">
            <v>1155702.4041403378</v>
          </cell>
          <cell r="AJ723">
            <v>3537277.6214996525</v>
          </cell>
          <cell r="AK723">
            <v>-19548.792651793279</v>
          </cell>
          <cell r="AL723">
            <v>3517728.8288478605</v>
          </cell>
          <cell r="AM723">
            <v>180939.16292385626</v>
          </cell>
          <cell r="AN723">
            <v>1038043.9959149988</v>
          </cell>
          <cell r="AP723">
            <v>2006</v>
          </cell>
          <cell r="AQ723">
            <v>3336.7896659240037</v>
          </cell>
          <cell r="AR723">
            <v>3517.7288288478626</v>
          </cell>
          <cell r="AS723">
            <v>3721.475967904064</v>
          </cell>
          <cell r="AT723">
            <v>3178.453826800735</v>
          </cell>
          <cell r="AU723">
            <v>3002.7119656520208</v>
          </cell>
        </row>
        <row r="724">
          <cell r="E724">
            <v>351604.05573408928</v>
          </cell>
          <cell r="F724">
            <v>-303771.82988004782</v>
          </cell>
          <cell r="G724">
            <v>-47832.225854041462</v>
          </cell>
          <cell r="H724">
            <v>-20870.291035054488</v>
          </cell>
          <cell r="J724">
            <v>351604.05573408934</v>
          </cell>
          <cell r="K724">
            <v>-300538.37141231465</v>
          </cell>
          <cell r="L724">
            <v>51065.684321774606</v>
          </cell>
          <cell r="M724">
            <v>0.40869502313034339</v>
          </cell>
          <cell r="N724">
            <v>-20870.291035054484</v>
          </cell>
          <cell r="P724">
            <v>-20870.291035054488</v>
          </cell>
          <cell r="R724">
            <v>7811141.6072276495</v>
          </cell>
          <cell r="S724">
            <v>9483294</v>
          </cell>
          <cell r="T724">
            <v>7330886.7527716644</v>
          </cell>
          <cell r="U724">
            <v>2152407.2472283347</v>
          </cell>
          <cell r="V724">
            <v>48378348.607227631</v>
          </cell>
          <cell r="W724">
            <v>0</v>
          </cell>
          <cell r="X724">
            <v>9046049.0219316967</v>
          </cell>
          <cell r="Y724">
            <v>9504164.2910350543</v>
          </cell>
          <cell r="Z724">
            <v>7134023.3339825664</v>
          </cell>
          <cell r="AA724">
            <v>2370140.9570524874</v>
          </cell>
          <cell r="AB724">
            <v>49751784.721192144</v>
          </cell>
          <cell r="AC724">
            <v>0</v>
          </cell>
          <cell r="AD724">
            <v>2152407.2472283347</v>
          </cell>
          <cell r="AF724">
            <v>2370140.9570524874</v>
          </cell>
          <cell r="AG724">
            <v>217733.70982415311</v>
          </cell>
          <cell r="AH724">
            <v>1373436.1139644911</v>
          </cell>
          <cell r="AJ724">
            <v>2370140.9570524874</v>
          </cell>
          <cell r="AK724">
            <v>-20870.291035054484</v>
          </cell>
          <cell r="AL724">
            <v>2349270.6660174332</v>
          </cell>
          <cell r="AM724">
            <v>196863.4187890985</v>
          </cell>
          <cell r="AN724">
            <v>1234907.4147040974</v>
          </cell>
          <cell r="AP724">
            <v>2007</v>
          </cell>
          <cell r="AQ724">
            <v>2152.4072472283347</v>
          </cell>
          <cell r="AR724">
            <v>2349.2706660174381</v>
          </cell>
          <cell r="AS724">
            <v>2458.1746195825308</v>
          </cell>
          <cell r="AT724">
            <v>2004.8621697405331</v>
          </cell>
          <cell r="AU724">
            <v>1825.1364185461789</v>
          </cell>
        </row>
        <row r="725">
          <cell r="E725">
            <v>351604.05573408928</v>
          </cell>
          <cell r="F725">
            <v>-300538.37141231465</v>
          </cell>
          <cell r="G725">
            <v>-51065.684321774635</v>
          </cell>
          <cell r="H725">
            <v>-22281.122709024145</v>
          </cell>
          <cell r="J725">
            <v>351604.05573408934</v>
          </cell>
          <cell r="K725">
            <v>-297086.33115216275</v>
          </cell>
          <cell r="L725">
            <v>54517.724581926508</v>
          </cell>
          <cell r="M725">
            <v>0.40869502313034339</v>
          </cell>
          <cell r="N725">
            <v>-22281.122709024145</v>
          </cell>
          <cell r="P725">
            <v>-22281.122709024145</v>
          </cell>
          <cell r="R725">
            <v>-690605.87488167849</v>
          </cell>
          <cell r="S725">
            <v>9338588</v>
          </cell>
          <cell r="T725">
            <v>8501747.4821093269</v>
          </cell>
          <cell r="U725">
            <v>836840.51789067301</v>
          </cell>
          <cell r="V725">
            <v>49215189.1251183</v>
          </cell>
          <cell r="W725">
            <v>0</v>
          </cell>
          <cell r="X725">
            <v>758176.39420943754</v>
          </cell>
          <cell r="Y725">
            <v>9360869.1227090247</v>
          </cell>
          <cell r="Z725">
            <v>8287872.6277222577</v>
          </cell>
          <cell r="AA725">
            <v>1072996.4949867658</v>
          </cell>
          <cell r="AB725">
            <v>50824781.216178916</v>
          </cell>
          <cell r="AC725">
            <v>0</v>
          </cell>
          <cell r="AD725">
            <v>836840.51789067301</v>
          </cell>
          <cell r="AF725">
            <v>1072996.4949867658</v>
          </cell>
          <cell r="AG725">
            <v>236155.97709609292</v>
          </cell>
          <cell r="AH725">
            <v>1609592.0910605839</v>
          </cell>
          <cell r="AJ725">
            <v>1072996.4949867658</v>
          </cell>
          <cell r="AK725">
            <v>-22281.122709024145</v>
          </cell>
          <cell r="AL725">
            <v>1050715.3722777418</v>
          </cell>
          <cell r="AM725">
            <v>213874.8543870688</v>
          </cell>
          <cell r="AN725">
            <v>1448782.2690911661</v>
          </cell>
          <cell r="AP725">
            <v>2008</v>
          </cell>
          <cell r="AQ725">
            <v>836.84051789067303</v>
          </cell>
          <cell r="AR725">
            <v>1050.7153722777475</v>
          </cell>
          <cell r="AS725">
            <v>1163.5593832685424</v>
          </cell>
          <cell r="AT725">
            <v>706.24845894497469</v>
          </cell>
          <cell r="AU725">
            <v>566.59284202327751</v>
          </cell>
        </row>
        <row r="726">
          <cell r="E726">
            <v>351604.05573408928</v>
          </cell>
          <cell r="F726">
            <v>-297086.33115216275</v>
          </cell>
          <cell r="G726">
            <v>-54517.724581926537</v>
          </cell>
          <cell r="H726">
            <v>-23787.326604154176</v>
          </cell>
          <cell r="J726">
            <v>351604.05573408934</v>
          </cell>
          <cell r="K726">
            <v>-293400.93297042447</v>
          </cell>
          <cell r="L726">
            <v>58203.122763664724</v>
          </cell>
          <cell r="M726">
            <v>0.40869502313034339</v>
          </cell>
          <cell r="N726">
            <v>-23787.326604154176</v>
          </cell>
          <cell r="P726">
            <v>-23787.326604154176</v>
          </cell>
          <cell r="R726">
            <v>-9881952.8748816773</v>
          </cell>
          <cell r="S726">
            <v>9191347</v>
          </cell>
          <cell r="T726">
            <v>9191347</v>
          </cell>
          <cell r="U726">
            <v>0</v>
          </cell>
          <cell r="V726">
            <v>49215189.1251183</v>
          </cell>
          <cell r="W726">
            <v>0</v>
          </cell>
          <cell r="X726">
            <v>-8413251.5535518825</v>
          </cell>
          <cell r="Y726">
            <v>9215134.326604154</v>
          </cell>
          <cell r="Z726">
            <v>9171427.9477613196</v>
          </cell>
          <cell r="AA726">
            <v>43706.378842834834</v>
          </cell>
          <cell r="AB726">
            <v>50868487.595021762</v>
          </cell>
          <cell r="AC726">
            <v>0</v>
          </cell>
          <cell r="AD726">
            <v>0</v>
          </cell>
          <cell r="AF726">
            <v>43706.378842834834</v>
          </cell>
          <cell r="AG726">
            <v>43706.378842834834</v>
          </cell>
          <cell r="AH726">
            <v>1653298.4699034186</v>
          </cell>
          <cell r="AJ726">
            <v>43706.378842834834</v>
          </cell>
          <cell r="AK726">
            <v>-23787.326604154176</v>
          </cell>
          <cell r="AL726">
            <v>19919.052238680666</v>
          </cell>
          <cell r="AM726">
            <v>19919.052238680666</v>
          </cell>
          <cell r="AN726">
            <v>1468701.3213298467</v>
          </cell>
          <cell r="AP726">
            <v>2009</v>
          </cell>
          <cell r="AQ726">
            <v>0</v>
          </cell>
          <cell r="AR726">
            <v>19.919052238682813</v>
          </cell>
          <cell r="AS726">
            <v>74.888235724201152</v>
          </cell>
          <cell r="AT726">
            <v>119.91150108681201</v>
          </cell>
          <cell r="AU726">
            <v>159.75461757477106</v>
          </cell>
        </row>
        <row r="727">
          <cell r="E727">
            <v>351604.05573408928</v>
          </cell>
          <cell r="F727">
            <v>-293400.93297042453</v>
          </cell>
          <cell r="G727">
            <v>-58203.122763664753</v>
          </cell>
          <cell r="H727">
            <v>-25395.349882594997</v>
          </cell>
          <cell r="J727">
            <v>351604.05573408934</v>
          </cell>
          <cell r="K727">
            <v>-289466.40187160083</v>
          </cell>
          <cell r="L727">
            <v>62137.653862488485</v>
          </cell>
          <cell r="M727">
            <v>0.40869502313034339</v>
          </cell>
          <cell r="N727">
            <v>-25395.349882594997</v>
          </cell>
          <cell r="P727">
            <v>-25395.349882594997</v>
          </cell>
          <cell r="R727">
            <v>-18913215.874881677</v>
          </cell>
          <cell r="S727">
            <v>9031263</v>
          </cell>
          <cell r="T727">
            <v>9031263</v>
          </cell>
          <cell r="U727">
            <v>0</v>
          </cell>
          <cell r="V727">
            <v>49215189.1251183</v>
          </cell>
          <cell r="W727">
            <v>0</v>
          </cell>
          <cell r="X727">
            <v>-17469909.903434478</v>
          </cell>
          <cell r="Y727">
            <v>9056658.3498825952</v>
          </cell>
          <cell r="Z727">
            <v>9056658.3498825952</v>
          </cell>
          <cell r="AA727">
            <v>0</v>
          </cell>
          <cell r="AB727">
            <v>50868487.595021762</v>
          </cell>
          <cell r="AC727">
            <v>0</v>
          </cell>
          <cell r="AD727">
            <v>0</v>
          </cell>
          <cell r="AF727">
            <v>0</v>
          </cell>
          <cell r="AG727">
            <v>0</v>
          </cell>
          <cell r="AH727">
            <v>1653298.4699034186</v>
          </cell>
          <cell r="AJ727">
            <v>0</v>
          </cell>
          <cell r="AK727">
            <v>-25395.349882594997</v>
          </cell>
          <cell r="AL727">
            <v>-25395.349882594997</v>
          </cell>
          <cell r="AM727">
            <v>-25395.349882594997</v>
          </cell>
          <cell r="AN727">
            <v>1443305.9714472506</v>
          </cell>
          <cell r="AP727">
            <v>2010</v>
          </cell>
          <cell r="AQ727">
            <v>0</v>
          </cell>
          <cell r="AR727">
            <v>-25.395349882594996</v>
          </cell>
          <cell r="AS727">
            <v>-8.1397941446501054</v>
          </cell>
          <cell r="AT727">
            <v>118.30347780837113</v>
          </cell>
          <cell r="AU727">
            <v>159.23920910326638</v>
          </cell>
        </row>
        <row r="728">
          <cell r="E728">
            <v>351604.05573408928</v>
          </cell>
          <cell r="F728">
            <v>-289466.40187160083</v>
          </cell>
          <cell r="G728">
            <v>-62137.653862488456</v>
          </cell>
          <cell r="H728">
            <v>-27112.075534658401</v>
          </cell>
          <cell r="J728">
            <v>351604.05573408934</v>
          </cell>
          <cell r="K728">
            <v>-285265.89647049655</v>
          </cell>
          <cell r="L728">
            <v>66338.15926359265</v>
          </cell>
          <cell r="M728">
            <v>0.40869502313034339</v>
          </cell>
          <cell r="N728">
            <v>-27112.075534658401</v>
          </cell>
          <cell r="P728">
            <v>-27112.075534658401</v>
          </cell>
          <cell r="R728">
            <v>-25767694.874881677</v>
          </cell>
          <cell r="S728">
            <v>6854479</v>
          </cell>
          <cell r="T728">
            <v>6854479</v>
          </cell>
          <cell r="U728">
            <v>0</v>
          </cell>
          <cell r="V728">
            <v>49215189.1251183</v>
          </cell>
          <cell r="W728">
            <v>0</v>
          </cell>
          <cell r="X728">
            <v>-24351500.978969134</v>
          </cell>
          <cell r="Y728">
            <v>6881591.0755346585</v>
          </cell>
          <cell r="Z728">
            <v>6881591.0755346585</v>
          </cell>
          <cell r="AA728">
            <v>0</v>
          </cell>
          <cell r="AB728">
            <v>50868487.595021762</v>
          </cell>
          <cell r="AC728">
            <v>0</v>
          </cell>
          <cell r="AD728">
            <v>0</v>
          </cell>
          <cell r="AF728">
            <v>0</v>
          </cell>
          <cell r="AG728">
            <v>0</v>
          </cell>
          <cell r="AH728">
            <v>1653298.4699034186</v>
          </cell>
          <cell r="AJ728">
            <v>0</v>
          </cell>
          <cell r="AK728">
            <v>-27112.075534658401</v>
          </cell>
          <cell r="AL728">
            <v>-27112.075534658401</v>
          </cell>
          <cell r="AM728">
            <v>-27112.075534658401</v>
          </cell>
          <cell r="AN728">
            <v>1416193.8959125911</v>
          </cell>
          <cell r="AP728">
            <v>2011</v>
          </cell>
          <cell r="AQ728">
            <v>0</v>
          </cell>
          <cell r="AR728">
            <v>-27.112075534658402</v>
          </cell>
          <cell r="AS728">
            <v>-8.6900442288284587</v>
          </cell>
          <cell r="AT728">
            <v>116.5867521563078</v>
          </cell>
          <cell r="AU728">
            <v>158.68895901908803</v>
          </cell>
        </row>
        <row r="729">
          <cell r="E729">
            <v>351604.05573408928</v>
          </cell>
          <cell r="F729">
            <v>-285265.89647049661</v>
          </cell>
          <cell r="G729">
            <v>-66338.159263592679</v>
          </cell>
          <cell r="H729">
            <v>-28944.85184080133</v>
          </cell>
          <cell r="J729">
            <v>351604.05573408934</v>
          </cell>
          <cell r="K729">
            <v>-280781.43690427777</v>
          </cell>
          <cell r="L729">
            <v>70822.618829811545</v>
          </cell>
          <cell r="M729">
            <v>0.40869502313034339</v>
          </cell>
          <cell r="N729">
            <v>-28944.85184080133</v>
          </cell>
          <cell r="P729">
            <v>-28944.85184080133</v>
          </cell>
          <cell r="R729">
            <v>-34434324.874881677</v>
          </cell>
          <cell r="S729">
            <v>8666630</v>
          </cell>
          <cell r="T729">
            <v>8666630</v>
          </cell>
          <cell r="U729">
            <v>0</v>
          </cell>
          <cell r="V729">
            <v>49215189.1251183</v>
          </cell>
          <cell r="W729">
            <v>0</v>
          </cell>
          <cell r="X729">
            <v>-33047075.830809928</v>
          </cell>
          <cell r="Y729">
            <v>8695574.8518408015</v>
          </cell>
          <cell r="Z729">
            <v>8695574.8518408015</v>
          </cell>
          <cell r="AA729">
            <v>0</v>
          </cell>
          <cell r="AB729">
            <v>50868487.595021762</v>
          </cell>
          <cell r="AC729">
            <v>0</v>
          </cell>
          <cell r="AD729">
            <v>0</v>
          </cell>
          <cell r="AF729">
            <v>0</v>
          </cell>
          <cell r="AG729">
            <v>0</v>
          </cell>
          <cell r="AH729">
            <v>1653298.4699034186</v>
          </cell>
          <cell r="AJ729">
            <v>0</v>
          </cell>
          <cell r="AK729">
            <v>-28944.85184080133</v>
          </cell>
          <cell r="AL729">
            <v>-28944.85184080133</v>
          </cell>
          <cell r="AM729">
            <v>-28944.85184080133</v>
          </cell>
          <cell r="AN729">
            <v>1387249.0440717887</v>
          </cell>
          <cell r="AP729">
            <v>2012</v>
          </cell>
          <cell r="AQ729">
            <v>0</v>
          </cell>
          <cell r="AR729">
            <v>-28.944851840801331</v>
          </cell>
          <cell r="AS729">
            <v>-9.2774912186972305</v>
          </cell>
          <cell r="AT729">
            <v>114.75397585016482</v>
          </cell>
          <cell r="AU729">
            <v>158.10151202921921</v>
          </cell>
        </row>
        <row r="730">
          <cell r="E730">
            <v>351604.05573408928</v>
          </cell>
          <cell r="F730">
            <v>-280781.43690427771</v>
          </cell>
          <cell r="G730">
            <v>-70822.618829811574</v>
          </cell>
          <cell r="H730">
            <v>-30901.523825239474</v>
          </cell>
          <cell r="J730">
            <v>351604.05573408934</v>
          </cell>
          <cell r="K730">
            <v>-275993.82787138253</v>
          </cell>
          <cell r="L730">
            <v>75610.227862706786</v>
          </cell>
          <cell r="M730">
            <v>0.40869502313034339</v>
          </cell>
          <cell r="N730">
            <v>-30901.523825239474</v>
          </cell>
          <cell r="P730">
            <v>-30901.523825239474</v>
          </cell>
          <cell r="R730">
            <v>-42899558.874881677</v>
          </cell>
          <cell r="S730">
            <v>8465234</v>
          </cell>
          <cell r="T730">
            <v>8465234</v>
          </cell>
          <cell r="U730">
            <v>0</v>
          </cell>
          <cell r="V730">
            <v>49215189.1251183</v>
          </cell>
          <cell r="W730">
            <v>0</v>
          </cell>
          <cell r="X730">
            <v>-41543211.354635157</v>
          </cell>
          <cell r="Y730">
            <v>8496135.5238252394</v>
          </cell>
          <cell r="Z730">
            <v>8496135.5238252394</v>
          </cell>
          <cell r="AA730">
            <v>0</v>
          </cell>
          <cell r="AB730">
            <v>50868487.595021762</v>
          </cell>
          <cell r="AC730">
            <v>0</v>
          </cell>
          <cell r="AD730">
            <v>0</v>
          </cell>
          <cell r="AF730">
            <v>0</v>
          </cell>
          <cell r="AG730">
            <v>0</v>
          </cell>
          <cell r="AH730">
            <v>1653298.4699034186</v>
          </cell>
          <cell r="AJ730">
            <v>0</v>
          </cell>
          <cell r="AK730">
            <v>-30901.523825239474</v>
          </cell>
          <cell r="AL730">
            <v>-30901.523825239474</v>
          </cell>
          <cell r="AM730">
            <v>-30901.523825239474</v>
          </cell>
          <cell r="AN730">
            <v>1356347.5202465502</v>
          </cell>
          <cell r="AP730">
            <v>2013</v>
          </cell>
          <cell r="AQ730">
            <v>0</v>
          </cell>
          <cell r="AR730">
            <v>-30.901523825239472</v>
          </cell>
          <cell r="AS730">
            <v>-9.90464962508117</v>
          </cell>
          <cell r="AT730">
            <v>112.79730386572669</v>
          </cell>
          <cell r="AU730">
            <v>157.47435362283531</v>
          </cell>
        </row>
        <row r="731">
          <cell r="E731">
            <v>351604.05573408928</v>
          </cell>
          <cell r="F731">
            <v>-275993.82787138247</v>
          </cell>
          <cell r="G731">
            <v>-75610.227862706815</v>
          </cell>
          <cell r="H731">
            <v>-32990.466835825697</v>
          </cell>
          <cell r="J731">
            <v>351604.05573408934</v>
          </cell>
          <cell r="K731">
            <v>-270882.5764678634</v>
          </cell>
          <cell r="L731">
            <v>80721.479266225782</v>
          </cell>
          <cell r="M731">
            <v>0.40869502313034339</v>
          </cell>
          <cell r="N731">
            <v>-32990.466835825697</v>
          </cell>
          <cell r="P731">
            <v>-32990.466835825697</v>
          </cell>
          <cell r="R731">
            <v>-49138384.874881677</v>
          </cell>
          <cell r="S731">
            <v>6238826</v>
          </cell>
          <cell r="T731">
            <v>6238826</v>
          </cell>
          <cell r="U731">
            <v>0</v>
          </cell>
          <cell r="V731">
            <v>49215189.1251183</v>
          </cell>
          <cell r="W731">
            <v>0</v>
          </cell>
          <cell r="X731">
            <v>-47815027.821470983</v>
          </cell>
          <cell r="Y731">
            <v>6271816.4668358257</v>
          </cell>
          <cell r="Z731">
            <v>6271816.4668358257</v>
          </cell>
          <cell r="AA731">
            <v>0</v>
          </cell>
          <cell r="AB731">
            <v>50868487.595021762</v>
          </cell>
          <cell r="AC731">
            <v>0</v>
          </cell>
          <cell r="AD731">
            <v>0</v>
          </cell>
          <cell r="AF731">
            <v>0</v>
          </cell>
          <cell r="AG731">
            <v>0</v>
          </cell>
          <cell r="AH731">
            <v>1653298.4699034186</v>
          </cell>
          <cell r="AJ731">
            <v>0</v>
          </cell>
          <cell r="AK731">
            <v>-32990.466835825697</v>
          </cell>
          <cell r="AL731">
            <v>-32990.466835825697</v>
          </cell>
          <cell r="AM731">
            <v>-32990.466835825697</v>
          </cell>
          <cell r="AN731">
            <v>1323357.0534107245</v>
          </cell>
          <cell r="AP731">
            <v>2014</v>
          </cell>
          <cell r="AQ731">
            <v>0</v>
          </cell>
          <cell r="AR731">
            <v>-32.9904668358257</v>
          </cell>
          <cell r="AS731">
            <v>-10.574203939736668</v>
          </cell>
          <cell r="AT731">
            <v>110.70836085514047</v>
          </cell>
          <cell r="AU731">
            <v>156.80479930817984</v>
          </cell>
        </row>
        <row r="732">
          <cell r="E732">
            <v>351604.05573408928</v>
          </cell>
          <cell r="F732">
            <v>-270882.57646786346</v>
          </cell>
          <cell r="G732">
            <v>-80721.479266225826</v>
          </cell>
          <cell r="H732">
            <v>-35220.622393927501</v>
          </cell>
          <cell r="J732">
            <v>351604.05573408934</v>
          </cell>
          <cell r="K732">
            <v>-265425.80446946662</v>
          </cell>
          <cell r="L732">
            <v>86178.251264622639</v>
          </cell>
          <cell r="M732">
            <v>0.40869502313034339</v>
          </cell>
          <cell r="N732">
            <v>-35220.622393927501</v>
          </cell>
          <cell r="P732">
            <v>-35220.622393927501</v>
          </cell>
          <cell r="R732">
            <v>-55133694.874881677</v>
          </cell>
          <cell r="S732">
            <v>5995310</v>
          </cell>
          <cell r="T732">
            <v>5995310</v>
          </cell>
          <cell r="U732">
            <v>0</v>
          </cell>
          <cell r="V732">
            <v>49215189.1251183</v>
          </cell>
          <cell r="W732">
            <v>0</v>
          </cell>
          <cell r="X732">
            <v>-53845558.443864919</v>
          </cell>
          <cell r="Y732">
            <v>6030530.6223939275</v>
          </cell>
          <cell r="Z732">
            <v>6030530.6223939275</v>
          </cell>
          <cell r="AA732">
            <v>0</v>
          </cell>
          <cell r="AB732">
            <v>50868487.595021762</v>
          </cell>
          <cell r="AC732">
            <v>0</v>
          </cell>
          <cell r="AD732">
            <v>0</v>
          </cell>
          <cell r="AF732">
            <v>0</v>
          </cell>
          <cell r="AG732">
            <v>0</v>
          </cell>
          <cell r="AH732">
            <v>1653298.4699034186</v>
          </cell>
          <cell r="AJ732">
            <v>0</v>
          </cell>
          <cell r="AK732">
            <v>-35220.622393927501</v>
          </cell>
          <cell r="AL732">
            <v>-35220.622393927501</v>
          </cell>
          <cell r="AM732">
            <v>-35220.622393927501</v>
          </cell>
          <cell r="AN732">
            <v>1288136.431016796</v>
          </cell>
          <cell r="AP732">
            <v>2015</v>
          </cell>
          <cell r="AQ732">
            <v>0</v>
          </cell>
          <cell r="AR732">
            <v>-35.220622393927499</v>
          </cell>
          <cell r="AS732">
            <v>-11.289020126062848</v>
          </cell>
          <cell r="AT732">
            <v>108.47820529703864</v>
          </cell>
          <cell r="AU732">
            <v>156.08998312185363</v>
          </cell>
        </row>
        <row r="733">
          <cell r="E733">
            <v>351604.05573408928</v>
          </cell>
          <cell r="F733">
            <v>-265425.80446946662</v>
          </cell>
          <cell r="G733">
            <v>-86178.251264622668</v>
          </cell>
          <cell r="H733">
            <v>-37601.536467756989</v>
          </cell>
          <cell r="J733">
            <v>351604.05573408934</v>
          </cell>
          <cell r="K733">
            <v>-259600.15468397815</v>
          </cell>
          <cell r="L733">
            <v>92003.901050111104</v>
          </cell>
          <cell r="M733">
            <v>0.40869502313034339</v>
          </cell>
          <cell r="N733">
            <v>-37601.536467756996</v>
          </cell>
          <cell r="P733">
            <v>-37601.536467756989</v>
          </cell>
          <cell r="R733">
            <v>-60868198.874881677</v>
          </cell>
          <cell r="S733">
            <v>5734504</v>
          </cell>
          <cell r="T733">
            <v>5734504</v>
          </cell>
          <cell r="U733">
            <v>0</v>
          </cell>
          <cell r="V733">
            <v>49215189.1251183</v>
          </cell>
          <cell r="W733">
            <v>0</v>
          </cell>
          <cell r="X733">
            <v>-59617663.98033268</v>
          </cell>
          <cell r="Y733">
            <v>5772105.5364677571</v>
          </cell>
          <cell r="Z733">
            <v>5772105.5364677571</v>
          </cell>
          <cell r="AA733">
            <v>0</v>
          </cell>
          <cell r="AB733">
            <v>50868487.595021762</v>
          </cell>
          <cell r="AC733">
            <v>0</v>
          </cell>
          <cell r="AD733">
            <v>0</v>
          </cell>
          <cell r="AF733">
            <v>0</v>
          </cell>
          <cell r="AG733">
            <v>0</v>
          </cell>
          <cell r="AH733">
            <v>1653298.4699034186</v>
          </cell>
          <cell r="AJ733">
            <v>0</v>
          </cell>
          <cell r="AK733">
            <v>-37601.536467756996</v>
          </cell>
          <cell r="AL733">
            <v>-37601.536467756996</v>
          </cell>
          <cell r="AM733">
            <v>-37601.536467756996</v>
          </cell>
          <cell r="AN733">
            <v>1250534.894549039</v>
          </cell>
          <cell r="AP733">
            <v>2016</v>
          </cell>
          <cell r="AQ733">
            <v>0</v>
          </cell>
          <cell r="AR733">
            <v>-37.601536467756993</v>
          </cell>
          <cell r="AS733">
            <v>-12.052157886584718</v>
          </cell>
          <cell r="AT733">
            <v>106.09729122320913</v>
          </cell>
          <cell r="AU733">
            <v>155.32684536133178</v>
          </cell>
        </row>
        <row r="734">
          <cell r="E734">
            <v>351604.05573408928</v>
          </cell>
          <cell r="F734">
            <v>-259600.15468397815</v>
          </cell>
          <cell r="G734">
            <v>-92003.901050111133</v>
          </cell>
          <cell r="H734">
            <v>-40143.400332977377</v>
          </cell>
          <cell r="J734">
            <v>351604.05573408934</v>
          </cell>
          <cell r="K734">
            <v>-253380.69097299056</v>
          </cell>
          <cell r="L734">
            <v>98223.364761098695</v>
          </cell>
          <cell r="M734">
            <v>0.40869502313034339</v>
          </cell>
          <cell r="N734">
            <v>-40143.400332977377</v>
          </cell>
          <cell r="P734">
            <v>-40143.400332977377</v>
          </cell>
          <cell r="R734">
            <v>-66318352.874881677</v>
          </cell>
          <cell r="S734">
            <v>5450154</v>
          </cell>
          <cell r="T734">
            <v>5450154</v>
          </cell>
          <cell r="U734">
            <v>0</v>
          </cell>
          <cell r="V734">
            <v>49215189.1251183</v>
          </cell>
          <cell r="W734">
            <v>0</v>
          </cell>
          <cell r="X734">
            <v>-65107961.380665667</v>
          </cell>
          <cell r="Y734">
            <v>5490297.4003329771</v>
          </cell>
          <cell r="Z734">
            <v>5490297.4003329771</v>
          </cell>
          <cell r="AA734">
            <v>0</v>
          </cell>
          <cell r="AB734">
            <v>50868487.595021762</v>
          </cell>
          <cell r="AC734">
            <v>0</v>
          </cell>
          <cell r="AD734">
            <v>0</v>
          </cell>
          <cell r="AF734">
            <v>0</v>
          </cell>
          <cell r="AG734">
            <v>0</v>
          </cell>
          <cell r="AH734">
            <v>1653298.4699034186</v>
          </cell>
          <cell r="AJ734">
            <v>0</v>
          </cell>
          <cell r="AK734">
            <v>-40143.400332977377</v>
          </cell>
          <cell r="AL734">
            <v>-40143.400332977377</v>
          </cell>
          <cell r="AM734">
            <v>-40143.400332977377</v>
          </cell>
          <cell r="AN734">
            <v>1210391.494216061</v>
          </cell>
          <cell r="AP734">
            <v>2017</v>
          </cell>
          <cell r="AQ734">
            <v>0</v>
          </cell>
          <cell r="AR734">
            <v>-40.143400332977379</v>
          </cell>
          <cell r="AS734">
            <v>-12.866883759717874</v>
          </cell>
          <cell r="AT734">
            <v>103.55542735798876</v>
          </cell>
          <cell r="AU734">
            <v>154.51211948819864</v>
          </cell>
        </row>
        <row r="735">
          <cell r="E735">
            <v>351604.05573408928</v>
          </cell>
          <cell r="F735">
            <v>-253380.69097299062</v>
          </cell>
          <cell r="G735">
            <v>-98223.364761098666</v>
          </cell>
          <cell r="H735">
            <v>-42857.094195486643</v>
          </cell>
          <cell r="J735">
            <v>351604.05573408934</v>
          </cell>
          <cell r="K735">
            <v>-246740.7915151403</v>
          </cell>
          <cell r="L735">
            <v>104863.26421894896</v>
          </cell>
          <cell r="M735">
            <v>0.40869502313034339</v>
          </cell>
          <cell r="N735">
            <v>-42857.094195486643</v>
          </cell>
          <cell r="P735">
            <v>-42857.094195486643</v>
          </cell>
          <cell r="R735">
            <v>-73708811.874881685</v>
          </cell>
          <cell r="S735">
            <v>7390459</v>
          </cell>
          <cell r="T735">
            <v>7390459</v>
          </cell>
          <cell r="U735">
            <v>0</v>
          </cell>
          <cell r="V735">
            <v>49215189.1251183</v>
          </cell>
          <cell r="W735">
            <v>0</v>
          </cell>
          <cell r="X735">
            <v>-72541277.47486116</v>
          </cell>
          <cell r="Y735">
            <v>7433316.094195487</v>
          </cell>
          <cell r="Z735">
            <v>7433316.094195487</v>
          </cell>
          <cell r="AA735">
            <v>0</v>
          </cell>
          <cell r="AB735">
            <v>50868487.595021762</v>
          </cell>
          <cell r="AC735">
            <v>0</v>
          </cell>
          <cell r="AD735">
            <v>0</v>
          </cell>
          <cell r="AF735">
            <v>0</v>
          </cell>
          <cell r="AG735">
            <v>0</v>
          </cell>
          <cell r="AH735">
            <v>1653298.4699034186</v>
          </cell>
          <cell r="AJ735">
            <v>0</v>
          </cell>
          <cell r="AK735">
            <v>-42857.094195486643</v>
          </cell>
          <cell r="AL735">
            <v>-42857.094195486643</v>
          </cell>
          <cell r="AM735">
            <v>-42857.094195486643</v>
          </cell>
          <cell r="AN735">
            <v>1167534.4000205731</v>
          </cell>
          <cell r="AP735">
            <v>2018</v>
          </cell>
          <cell r="AQ735">
            <v>0</v>
          </cell>
          <cell r="AR735">
            <v>-42.857094195486646</v>
          </cell>
          <cell r="AS735">
            <v>-1.3965475734771717</v>
          </cell>
          <cell r="AT735">
            <v>100.84173349547952</v>
          </cell>
          <cell r="AU735">
            <v>153.6423181460417</v>
          </cell>
        </row>
        <row r="736">
          <cell r="E736">
            <v>351604.05573408928</v>
          </cell>
          <cell r="F736">
            <v>-246740.79151514036</v>
          </cell>
          <cell r="G736">
            <v>-104863.26421894893</v>
          </cell>
          <cell r="H736">
            <v>-45754.233763101533</v>
          </cell>
          <cell r="J736">
            <v>351604.05573408934</v>
          </cell>
          <cell r="K736">
            <v>-239652.03485393946</v>
          </cell>
          <cell r="L736">
            <v>111952.02088014985</v>
          </cell>
          <cell r="M736">
            <v>0.40869502313034339</v>
          </cell>
          <cell r="N736">
            <v>-45754.233763101533</v>
          </cell>
          <cell r="P736">
            <v>-45754.233763101533</v>
          </cell>
          <cell r="R736">
            <v>-85935203.874881685</v>
          </cell>
          <cell r="S736">
            <v>12226392</v>
          </cell>
          <cell r="T736">
            <v>12226392</v>
          </cell>
          <cell r="U736">
            <v>0</v>
          </cell>
          <cell r="V736">
            <v>49215189.1251183</v>
          </cell>
          <cell r="W736">
            <v>0</v>
          </cell>
          <cell r="X736">
            <v>-84813423.708624259</v>
          </cell>
          <cell r="Y736">
            <v>12272146.233763101</v>
          </cell>
          <cell r="Z736">
            <v>12272146.233763101</v>
          </cell>
          <cell r="AA736">
            <v>0</v>
          </cell>
          <cell r="AB736">
            <v>50868487.595021762</v>
          </cell>
          <cell r="AC736">
            <v>0</v>
          </cell>
          <cell r="AD736">
            <v>0</v>
          </cell>
          <cell r="AF736">
            <v>0</v>
          </cell>
          <cell r="AG736">
            <v>0</v>
          </cell>
          <cell r="AH736">
            <v>1653298.4699034186</v>
          </cell>
          <cell r="AJ736">
            <v>0</v>
          </cell>
          <cell r="AK736">
            <v>-45754.233763101533</v>
          </cell>
          <cell r="AL736">
            <v>-45754.233763101533</v>
          </cell>
          <cell r="AM736">
            <v>-45754.233763101533</v>
          </cell>
          <cell r="AN736">
            <v>1121780.1662574725</v>
          </cell>
          <cell r="AP736">
            <v>2019</v>
          </cell>
          <cell r="AQ736">
            <v>0</v>
          </cell>
          <cell r="AR736">
            <v>-45.754233763101531</v>
          </cell>
          <cell r="AS736">
            <v>16.651835277357911</v>
          </cell>
          <cell r="AT736">
            <v>97.944593927864631</v>
          </cell>
          <cell r="AU736">
            <v>153.54791153007463</v>
          </cell>
        </row>
        <row r="737">
          <cell r="E737">
            <v>351604.05573408928</v>
          </cell>
          <cell r="F737">
            <v>-239652.0348539394</v>
          </cell>
          <cell r="G737">
            <v>-111952.02088014988</v>
          </cell>
          <cell r="H737">
            <v>-48847.219965487195</v>
          </cell>
          <cell r="J737">
            <v>351604.05573408934</v>
          </cell>
          <cell r="K737">
            <v>-232084.07824244129</v>
          </cell>
          <cell r="L737">
            <v>119519.97749164795</v>
          </cell>
          <cell r="M737">
            <v>0.40869502313034339</v>
          </cell>
          <cell r="N737">
            <v>-48847.219965487195</v>
          </cell>
          <cell r="P737">
            <v>-48847.219965487195</v>
          </cell>
          <cell r="R737">
            <v>-91297046.874881685</v>
          </cell>
          <cell r="S737">
            <v>5361843</v>
          </cell>
          <cell r="T737">
            <v>5361843</v>
          </cell>
          <cell r="U737">
            <v>0</v>
          </cell>
          <cell r="V737">
            <v>49215189.1251183</v>
          </cell>
          <cell r="W737">
            <v>0</v>
          </cell>
          <cell r="X737">
            <v>-90224113.928589717</v>
          </cell>
          <cell r="Y737">
            <v>5410690.2199654868</v>
          </cell>
          <cell r="Z737">
            <v>5410690.2199654868</v>
          </cell>
          <cell r="AA737">
            <v>0</v>
          </cell>
          <cell r="AB737">
            <v>50868487.595021762</v>
          </cell>
          <cell r="AC737">
            <v>0</v>
          </cell>
          <cell r="AD737">
            <v>0</v>
          </cell>
          <cell r="AF737">
            <v>0</v>
          </cell>
          <cell r="AG737">
            <v>0</v>
          </cell>
          <cell r="AH737">
            <v>1653298.4699034186</v>
          </cell>
          <cell r="AJ737">
            <v>0</v>
          </cell>
          <cell r="AK737">
            <v>-48847.219965487195</v>
          </cell>
          <cell r="AL737">
            <v>-48847.219965487195</v>
          </cell>
          <cell r="AM737">
            <v>-48847.219965487195</v>
          </cell>
          <cell r="AN737">
            <v>1072932.9462919848</v>
          </cell>
          <cell r="AP737">
            <v>2020</v>
          </cell>
          <cell r="AQ737">
            <v>0</v>
          </cell>
          <cell r="AR737">
            <v>-48.847219965487191</v>
          </cell>
          <cell r="AS737">
            <v>17.726821159239172</v>
          </cell>
          <cell r="AT737">
            <v>94.851607725478985</v>
          </cell>
          <cell r="AU737">
            <v>154.673575594824</v>
          </cell>
        </row>
        <row r="738">
          <cell r="E738">
            <v>351604.05573408928</v>
          </cell>
          <cell r="F738">
            <v>-232084.07824244129</v>
          </cell>
          <cell r="G738">
            <v>-119519.97749164799</v>
          </cell>
          <cell r="H738">
            <v>-52149.292035154147</v>
          </cell>
          <cell r="J738">
            <v>351604.05573408934</v>
          </cell>
          <cell r="K738">
            <v>-224004.52776400594</v>
          </cell>
          <cell r="L738">
            <v>127599.52797008336</v>
          </cell>
          <cell r="M738">
            <v>0.40869502313034339</v>
          </cell>
          <cell r="N738">
            <v>-52149.292035154147</v>
          </cell>
          <cell r="P738">
            <v>-52149.292035154147</v>
          </cell>
          <cell r="R738">
            <v>-96331747.874881685</v>
          </cell>
          <cell r="S738">
            <v>5034701</v>
          </cell>
          <cell r="T738">
            <v>5034701</v>
          </cell>
          <cell r="U738">
            <v>0</v>
          </cell>
          <cell r="V738">
            <v>49215189.1251183</v>
          </cell>
          <cell r="W738">
            <v>0</v>
          </cell>
          <cell r="X738">
            <v>-95310964.220624879</v>
          </cell>
          <cell r="Y738">
            <v>5086850.2920351541</v>
          </cell>
          <cell r="Z738">
            <v>5086850.2920351541</v>
          </cell>
          <cell r="AA738">
            <v>0</v>
          </cell>
          <cell r="AB738">
            <v>50868487.595021762</v>
          </cell>
          <cell r="AC738">
            <v>0</v>
          </cell>
          <cell r="AD738">
            <v>0</v>
          </cell>
          <cell r="AF738">
            <v>0</v>
          </cell>
          <cell r="AG738">
            <v>0</v>
          </cell>
          <cell r="AH738">
            <v>1653298.4699034186</v>
          </cell>
          <cell r="AJ738">
            <v>0</v>
          </cell>
          <cell r="AK738">
            <v>-52149.292035154147</v>
          </cell>
          <cell r="AL738">
            <v>-52149.292035154147</v>
          </cell>
          <cell r="AM738">
            <v>-52149.292035154147</v>
          </cell>
          <cell r="AN738">
            <v>1020783.6542568307</v>
          </cell>
          <cell r="AP738">
            <v>2021</v>
          </cell>
          <cell r="AQ738">
            <v>0</v>
          </cell>
          <cell r="AR738">
            <v>-52.149292035154147</v>
          </cell>
          <cell r="AS738">
            <v>18.925562964626906</v>
          </cell>
          <cell r="AT738">
            <v>91.549535655812008</v>
          </cell>
          <cell r="AU738">
            <v>155.87190870518864</v>
          </cell>
        </row>
        <row r="739">
          <cell r="E739">
            <v>351604.05573408928</v>
          </cell>
          <cell r="F739">
            <v>-224004.52776400588</v>
          </cell>
          <cell r="G739">
            <v>-127599.52797008341</v>
          </cell>
          <cell r="H739">
            <v>-55674.584176730546</v>
          </cell>
          <cell r="J739">
            <v>351604.05573408934</v>
          </cell>
          <cell r="K739">
            <v>-215378.79967322818</v>
          </cell>
          <cell r="L739">
            <v>136225.25606086102</v>
          </cell>
          <cell r="M739">
            <v>0.40869502313034339</v>
          </cell>
          <cell r="N739">
            <v>-55674.584176730546</v>
          </cell>
          <cell r="P739">
            <v>-55674.584176730546</v>
          </cell>
          <cell r="R739">
            <v>-101009595.87488168</v>
          </cell>
          <cell r="S739">
            <v>4677848</v>
          </cell>
          <cell r="T739">
            <v>4677848</v>
          </cell>
          <cell r="U739">
            <v>0</v>
          </cell>
          <cell r="V739">
            <v>49215189.1251183</v>
          </cell>
          <cell r="W739">
            <v>0</v>
          </cell>
          <cell r="X739">
            <v>-100044486.8048016</v>
          </cell>
          <cell r="Y739">
            <v>4733522.5841767304</v>
          </cell>
          <cell r="Z739">
            <v>4733522.5841767304</v>
          </cell>
          <cell r="AA739">
            <v>0</v>
          </cell>
          <cell r="AB739">
            <v>50868487.595021762</v>
          </cell>
          <cell r="AC739">
            <v>0</v>
          </cell>
          <cell r="AD739">
            <v>0</v>
          </cell>
          <cell r="AF739">
            <v>0</v>
          </cell>
          <cell r="AG739">
            <v>0</v>
          </cell>
          <cell r="AH739">
            <v>1653298.4699034186</v>
          </cell>
          <cell r="AJ739">
            <v>0</v>
          </cell>
          <cell r="AK739">
            <v>-55674.584176730546</v>
          </cell>
          <cell r="AL739">
            <v>-55674.584176730546</v>
          </cell>
          <cell r="AM739">
            <v>-55674.584176730546</v>
          </cell>
          <cell r="AN739">
            <v>965109.07008010033</v>
          </cell>
          <cell r="AP739">
            <v>2022</v>
          </cell>
          <cell r="AQ739">
            <v>0</v>
          </cell>
          <cell r="AR739">
            <v>-55.674584176730548</v>
          </cell>
          <cell r="AS739">
            <v>20.204931021035662</v>
          </cell>
          <cell r="AT739">
            <v>88.024243514235636</v>
          </cell>
          <cell r="AU739">
            <v>157.15127676159739</v>
          </cell>
        </row>
        <row r="740">
          <cell r="E740">
            <v>351604.05573408928</v>
          </cell>
          <cell r="F740">
            <v>-215378.79967322823</v>
          </cell>
          <cell r="G740">
            <v>-136225.25606086105</v>
          </cell>
          <cell r="H740">
            <v>-59438.186067077535</v>
          </cell>
          <cell r="J740">
            <v>351604.05573408934</v>
          </cell>
          <cell r="K740">
            <v>-206169.9723635141</v>
          </cell>
          <cell r="L740">
            <v>145434.08337057524</v>
          </cell>
          <cell r="M740">
            <v>0.40869502313034339</v>
          </cell>
          <cell r="N740">
            <v>-59438.186067077542</v>
          </cell>
          <cell r="P740">
            <v>-59438.186067077535</v>
          </cell>
          <cell r="R740">
            <v>-105912396.87488168</v>
          </cell>
          <cell r="S740">
            <v>4902801</v>
          </cell>
          <cell r="T740">
            <v>4902801</v>
          </cell>
          <cell r="U740">
            <v>0</v>
          </cell>
          <cell r="V740">
            <v>49215189.1251183</v>
          </cell>
          <cell r="W740">
            <v>0</v>
          </cell>
          <cell r="X740">
            <v>-105006725.9908687</v>
          </cell>
          <cell r="Y740">
            <v>4962239.1860670783</v>
          </cell>
          <cell r="Z740">
            <v>4962239.1860670783</v>
          </cell>
          <cell r="AA740">
            <v>0</v>
          </cell>
          <cell r="AB740">
            <v>50868487.595021762</v>
          </cell>
          <cell r="AC740">
            <v>0</v>
          </cell>
          <cell r="AD740">
            <v>0</v>
          </cell>
          <cell r="AF740">
            <v>0</v>
          </cell>
          <cell r="AG740">
            <v>0</v>
          </cell>
          <cell r="AH740">
            <v>1653298.4699034186</v>
          </cell>
          <cell r="AJ740">
            <v>0</v>
          </cell>
          <cell r="AK740">
            <v>-59438.186067077542</v>
          </cell>
          <cell r="AL740">
            <v>-59438.186067077542</v>
          </cell>
          <cell r="AM740">
            <v>-59438.186067077542</v>
          </cell>
          <cell r="AN740">
            <v>905670.88401302346</v>
          </cell>
          <cell r="AP740">
            <v>2023</v>
          </cell>
          <cell r="AQ740">
            <v>0</v>
          </cell>
          <cell r="AR740">
            <v>-59.438186067077545</v>
          </cell>
          <cell r="AS740">
            <v>158.51713009861939</v>
          </cell>
          <cell r="AT740">
            <v>84.260641623888631</v>
          </cell>
          <cell r="AU740">
            <v>158.51713009861939</v>
          </cell>
        </row>
        <row r="741">
          <cell r="E741">
            <v>351604.05573408928</v>
          </cell>
          <cell r="F741">
            <v>-206169.97236351404</v>
          </cell>
          <cell r="G741">
            <v>-145434.08337057524</v>
          </cell>
          <cell r="H741">
            <v>-63456.207445211985</v>
          </cell>
          <cell r="J741">
            <v>351604.05573408934</v>
          </cell>
          <cell r="K741">
            <v>-196338.62832766314</v>
          </cell>
          <cell r="L741">
            <v>155265.42740642608</v>
          </cell>
          <cell r="M741">
            <v>0.40869502313034339</v>
          </cell>
          <cell r="N741">
            <v>-63456.207445211992</v>
          </cell>
          <cell r="O741">
            <v>0</v>
          </cell>
          <cell r="P741">
            <v>-63456.207445211985</v>
          </cell>
          <cell r="R741">
            <v>-104705203.87488168</v>
          </cell>
          <cell r="S741">
            <v>-1207193</v>
          </cell>
          <cell r="T741">
            <v>-1207193</v>
          </cell>
          <cell r="U741">
            <v>0</v>
          </cell>
          <cell r="V741">
            <v>49215189.1251183</v>
          </cell>
          <cell r="X741">
            <v>-103862989.19831391</v>
          </cell>
          <cell r="Y741">
            <v>-1143736.7925547881</v>
          </cell>
          <cell r="Z741">
            <v>-1143736.7925547881</v>
          </cell>
          <cell r="AA741">
            <v>0</v>
          </cell>
          <cell r="AB741">
            <v>50868487.595021762</v>
          </cell>
          <cell r="AC741">
            <v>0</v>
          </cell>
          <cell r="AD741">
            <v>0</v>
          </cell>
          <cell r="AF741">
            <v>0</v>
          </cell>
          <cell r="AG741">
            <v>0</v>
          </cell>
          <cell r="AH741">
            <v>1653298.4699034186</v>
          </cell>
          <cell r="AJ741">
            <v>0</v>
          </cell>
          <cell r="AK741">
            <v>-63456.207445211992</v>
          </cell>
          <cell r="AL741">
            <v>-63456.207445211992</v>
          </cell>
          <cell r="AM741">
            <v>-63456.207445211992</v>
          </cell>
          <cell r="AN741">
            <v>842214.67656781129</v>
          </cell>
          <cell r="AP741">
            <v>2024</v>
          </cell>
          <cell r="AQ741">
            <v>0</v>
          </cell>
          <cell r="AR741">
            <v>-63.456207445211994</v>
          </cell>
          <cell r="AS741">
            <v>169.23288809328608</v>
          </cell>
          <cell r="AT741">
            <v>80.242620245754182</v>
          </cell>
          <cell r="AU741">
            <v>169.23288809328608</v>
          </cell>
        </row>
        <row r="742">
          <cell r="E742">
            <v>351604.05573408928</v>
          </cell>
          <cell r="F742">
            <v>-196338.62832766314</v>
          </cell>
          <cell r="G742">
            <v>-155265.42740642614</v>
          </cell>
          <cell r="H742">
            <v>-67745.847068508316</v>
          </cell>
          <cell r="J742">
            <v>351604.05573408934</v>
          </cell>
          <cell r="K742">
            <v>-185842.68543498882</v>
          </cell>
          <cell r="L742">
            <v>165761.37029910053</v>
          </cell>
          <cell r="M742">
            <v>0.40869502313034339</v>
          </cell>
          <cell r="N742">
            <v>-67745.847068508316</v>
          </cell>
          <cell r="O742">
            <v>0</v>
          </cell>
          <cell r="P742">
            <v>-67745.847068508316</v>
          </cell>
          <cell r="R742">
            <v>-103717988.87488168</v>
          </cell>
          <cell r="S742">
            <v>-987215</v>
          </cell>
          <cell r="T742">
            <v>-987215</v>
          </cell>
          <cell r="U742">
            <v>0</v>
          </cell>
          <cell r="V742">
            <v>49215189.1251183</v>
          </cell>
          <cell r="X742">
            <v>-102943520.0453824</v>
          </cell>
          <cell r="Y742">
            <v>-919469.15293149161</v>
          </cell>
          <cell r="Z742">
            <v>-919469.15293149161</v>
          </cell>
          <cell r="AA742">
            <v>0</v>
          </cell>
          <cell r="AB742">
            <v>50868487.595021762</v>
          </cell>
          <cell r="AC742">
            <v>0</v>
          </cell>
          <cell r="AD742">
            <v>0</v>
          </cell>
          <cell r="AF742">
            <v>0</v>
          </cell>
          <cell r="AG742">
            <v>0</v>
          </cell>
          <cell r="AH742">
            <v>1653298.4699034186</v>
          </cell>
          <cell r="AJ742">
            <v>0</v>
          </cell>
          <cell r="AK742">
            <v>-67745.847068508316</v>
          </cell>
          <cell r="AL742">
            <v>-67745.847068508316</v>
          </cell>
          <cell r="AM742">
            <v>-67745.847068508316</v>
          </cell>
          <cell r="AN742">
            <v>774468.82949930313</v>
          </cell>
          <cell r="AP742">
            <v>2025</v>
          </cell>
          <cell r="AQ742">
            <v>0</v>
          </cell>
          <cell r="AR742">
            <v>-67.745847068508311</v>
          </cell>
          <cell r="AS742">
            <v>104.39500960139122</v>
          </cell>
          <cell r="AT742">
            <v>75.952980622457858</v>
          </cell>
          <cell r="AU742">
            <v>180.67303132839223</v>
          </cell>
        </row>
        <row r="743">
          <cell r="E743">
            <v>351604.05573408928</v>
          </cell>
          <cell r="F743">
            <v>-185842.68543498876</v>
          </cell>
          <cell r="G743">
            <v>-165761.37029910053</v>
          </cell>
          <cell r="H743">
            <v>-72325.466330339448</v>
          </cell>
          <cell r="J743">
            <v>351604.05573408934</v>
          </cell>
          <cell r="K743">
            <v>-174637.21680276957</v>
          </cell>
          <cell r="L743">
            <v>176966.83893131965</v>
          </cell>
          <cell r="M743">
            <v>0.40869502313034339</v>
          </cell>
          <cell r="N743">
            <v>-72325.466330339448</v>
          </cell>
          <cell r="O743">
            <v>0</v>
          </cell>
          <cell r="P743">
            <v>-72325.466330339448</v>
          </cell>
          <cell r="R743">
            <v>-100566194.87488168</v>
          </cell>
          <cell r="S743">
            <v>-3151794</v>
          </cell>
          <cell r="T743">
            <v>-3151794</v>
          </cell>
          <cell r="U743">
            <v>0</v>
          </cell>
          <cell r="V743">
            <v>49215189.1251183</v>
          </cell>
          <cell r="X743">
            <v>-99864051.511712745</v>
          </cell>
          <cell r="Y743">
            <v>-3079468.5336696608</v>
          </cell>
          <cell r="Z743">
            <v>-3079468.5336696608</v>
          </cell>
          <cell r="AA743">
            <v>0</v>
          </cell>
          <cell r="AB743">
            <v>50868487.595021762</v>
          </cell>
          <cell r="AC743">
            <v>0</v>
          </cell>
          <cell r="AD743">
            <v>0</v>
          </cell>
          <cell r="AF743">
            <v>0</v>
          </cell>
          <cell r="AG743">
            <v>0</v>
          </cell>
          <cell r="AH743">
            <v>1653298.4699034186</v>
          </cell>
          <cell r="AJ743">
            <v>0</v>
          </cell>
          <cell r="AK743">
            <v>-72325.466330339448</v>
          </cell>
          <cell r="AL743">
            <v>-72325.466330339448</v>
          </cell>
          <cell r="AM743">
            <v>-72325.466330339448</v>
          </cell>
          <cell r="AN743">
            <v>702143.36316896393</v>
          </cell>
          <cell r="AP743">
            <v>2026</v>
          </cell>
          <cell r="AQ743">
            <v>0</v>
          </cell>
          <cell r="AR743">
            <v>-72.325466330339452</v>
          </cell>
          <cell r="AS743">
            <v>-191.32796085557715</v>
          </cell>
          <cell r="AT743">
            <v>71.373361360626717</v>
          </cell>
          <cell r="AU743">
            <v>187.73013397744626</v>
          </cell>
        </row>
        <row r="744">
          <cell r="E744">
            <v>351604.05573408928</v>
          </cell>
          <cell r="F744">
            <v>-174637.21680276957</v>
          </cell>
          <cell r="G744">
            <v>-176966.83893131971</v>
          </cell>
          <cell r="H744">
            <v>-77214.667854270403</v>
          </cell>
          <cell r="J744">
            <v>351604.05573408934</v>
          </cell>
          <cell r="K744">
            <v>-162674.25849101238</v>
          </cell>
          <cell r="L744">
            <v>188929.79724307696</v>
          </cell>
          <cell r="M744">
            <v>0.40869502313034339</v>
          </cell>
          <cell r="N744">
            <v>-77214.667854270403</v>
          </cell>
          <cell r="O744">
            <v>0</v>
          </cell>
          <cell r="P744">
            <v>-77214.667854270403</v>
          </cell>
          <cell r="R744">
            <v>-98433545.874881685</v>
          </cell>
          <cell r="S744">
            <v>-2132649</v>
          </cell>
          <cell r="T744">
            <v>-2132649</v>
          </cell>
          <cell r="U744">
            <v>0</v>
          </cell>
          <cell r="V744">
            <v>49215189.1251183</v>
          </cell>
          <cell r="X744">
            <v>-97808617.179566994</v>
          </cell>
          <cell r="Y744">
            <v>-2055434.3321457296</v>
          </cell>
          <cell r="Z744">
            <v>-2055434.3321457296</v>
          </cell>
          <cell r="AA744">
            <v>0</v>
          </cell>
          <cell r="AB744">
            <v>50868487.595021762</v>
          </cell>
          <cell r="AC744">
            <v>0</v>
          </cell>
          <cell r="AD744">
            <v>0</v>
          </cell>
          <cell r="AF744">
            <v>0</v>
          </cell>
          <cell r="AG744">
            <v>0</v>
          </cell>
          <cell r="AH744">
            <v>1653298.4699034186</v>
          </cell>
          <cell r="AJ744">
            <v>0</v>
          </cell>
          <cell r="AK744">
            <v>-77214.667854270403</v>
          </cell>
          <cell r="AL744">
            <v>-77214.667854270403</v>
          </cell>
          <cell r="AM744">
            <v>-77214.667854270403</v>
          </cell>
          <cell r="AN744">
            <v>624928.69531469396</v>
          </cell>
          <cell r="AP744">
            <v>2027</v>
          </cell>
          <cell r="AQ744">
            <v>0</v>
          </cell>
          <cell r="AR744">
            <v>-77.214667854270402</v>
          </cell>
          <cell r="AS744">
            <v>-204.26173100941406</v>
          </cell>
          <cell r="AT744">
            <v>66.484159836695781</v>
          </cell>
          <cell r="AU744">
            <v>174.79636382360923</v>
          </cell>
        </row>
        <row r="745">
          <cell r="E745">
            <v>351604.05573408928</v>
          </cell>
          <cell r="F745">
            <v>-162674.25849101236</v>
          </cell>
          <cell r="G745">
            <v>-188929.79724307693</v>
          </cell>
          <cell r="H745">
            <v>-82434.379401219121</v>
          </cell>
          <cell r="J745">
            <v>351604.05573408934</v>
          </cell>
          <cell r="K745">
            <v>-149902.60419738037</v>
          </cell>
          <cell r="L745">
            <v>201701.45153670886</v>
          </cell>
          <cell r="M745">
            <v>0.40869502313034339</v>
          </cell>
          <cell r="N745">
            <v>-82434.379401219121</v>
          </cell>
          <cell r="O745">
            <v>0</v>
          </cell>
          <cell r="P745">
            <v>-82434.379401219121</v>
          </cell>
          <cell r="R745">
            <v>-93239464.874881685</v>
          </cell>
          <cell r="S745">
            <v>-5194081</v>
          </cell>
          <cell r="T745">
            <v>-5194081</v>
          </cell>
          <cell r="U745">
            <v>0</v>
          </cell>
          <cell r="V745">
            <v>49215189.1251183</v>
          </cell>
          <cell r="X745">
            <v>-92696970.558968201</v>
          </cell>
          <cell r="Y745">
            <v>-5111646.6205987809</v>
          </cell>
          <cell r="Z745">
            <v>-5111646.6205987809</v>
          </cell>
          <cell r="AA745">
            <v>0</v>
          </cell>
          <cell r="AB745">
            <v>50868487.595021762</v>
          </cell>
          <cell r="AC745">
            <v>0</v>
          </cell>
          <cell r="AD745">
            <v>0</v>
          </cell>
          <cell r="AF745">
            <v>0</v>
          </cell>
          <cell r="AG745">
            <v>0</v>
          </cell>
          <cell r="AH745">
            <v>1653298.4699034186</v>
          </cell>
          <cell r="AJ745">
            <v>0</v>
          </cell>
          <cell r="AK745">
            <v>-82434.379401219121</v>
          </cell>
          <cell r="AL745">
            <v>-82434.379401219121</v>
          </cell>
          <cell r="AM745">
            <v>-82434.379401219121</v>
          </cell>
          <cell r="AN745">
            <v>542494.31591347535</v>
          </cell>
          <cell r="AP745">
            <v>2028</v>
          </cell>
          <cell r="AQ745">
            <v>0</v>
          </cell>
          <cell r="AR745">
            <v>-82.434379401219118</v>
          </cell>
          <cell r="AS745">
            <v>-218.06982402565052</v>
          </cell>
          <cell r="AT745">
            <v>61.264448289747065</v>
          </cell>
          <cell r="AU745">
            <v>160.98827080737288</v>
          </cell>
        </row>
        <row r="746">
          <cell r="E746">
            <v>351604.05573408928</v>
          </cell>
          <cell r="F746">
            <v>-149902.60419738037</v>
          </cell>
          <cell r="G746">
            <v>-201701.45153670892</v>
          </cell>
          <cell r="H746">
            <v>-88006.943448741498</v>
          </cell>
          <cell r="J746">
            <v>351604.05573408934</v>
          </cell>
          <cell r="K746">
            <v>-136267.58607349879</v>
          </cell>
          <cell r="L746">
            <v>215336.46966059052</v>
          </cell>
          <cell r="M746">
            <v>0.40869502313034339</v>
          </cell>
          <cell r="N746">
            <v>-88006.943448741513</v>
          </cell>
          <cell r="O746">
            <v>0</v>
          </cell>
          <cell r="P746">
            <v>-88006.943448741498</v>
          </cell>
          <cell r="R746">
            <v>-86894363.874881685</v>
          </cell>
          <cell r="S746">
            <v>-6345101</v>
          </cell>
          <cell r="T746">
            <v>-6345101</v>
          </cell>
          <cell r="U746">
            <v>0</v>
          </cell>
          <cell r="V746">
            <v>49215189.1251183</v>
          </cell>
          <cell r="X746">
            <v>-86439876.502416924</v>
          </cell>
          <cell r="Y746">
            <v>-6257094.0565512581</v>
          </cell>
          <cell r="Z746">
            <v>-6257094.0565512581</v>
          </cell>
          <cell r="AA746">
            <v>0</v>
          </cell>
          <cell r="AB746">
            <v>50868487.595021762</v>
          </cell>
          <cell r="AC746">
            <v>0</v>
          </cell>
          <cell r="AD746">
            <v>0</v>
          </cell>
          <cell r="AF746">
            <v>0</v>
          </cell>
          <cell r="AG746">
            <v>0</v>
          </cell>
          <cell r="AH746">
            <v>1653298.4699034186</v>
          </cell>
          <cell r="AJ746">
            <v>0</v>
          </cell>
          <cell r="AK746">
            <v>-88006.943448741513</v>
          </cell>
          <cell r="AL746">
            <v>-88006.943448741513</v>
          </cell>
          <cell r="AM746">
            <v>-88006.943448741513</v>
          </cell>
          <cell r="AN746">
            <v>454487.37246473401</v>
          </cell>
          <cell r="AP746">
            <v>2029</v>
          </cell>
          <cell r="AQ746">
            <v>0</v>
          </cell>
          <cell r="AR746">
            <v>-88.006943448741509</v>
          </cell>
          <cell r="AS746">
            <v>-232.8113441297844</v>
          </cell>
          <cell r="AT746">
            <v>55.691884242224653</v>
          </cell>
          <cell r="AU746">
            <v>146.24675070323892</v>
          </cell>
        </row>
        <row r="747">
          <cell r="E747">
            <v>351604.05573408928</v>
          </cell>
          <cell r="F747">
            <v>-136267.58607349882</v>
          </cell>
          <cell r="G747">
            <v>-215336.46966059046</v>
          </cell>
          <cell r="H747">
            <v>-93956.212825876413</v>
          </cell>
          <cell r="J747">
            <v>351604.05573408934</v>
          </cell>
          <cell r="K747">
            <v>-121710.84072444293</v>
          </cell>
          <cell r="L747">
            <v>229893.21500964637</v>
          </cell>
          <cell r="M747">
            <v>0.40869502313034339</v>
          </cell>
          <cell r="N747">
            <v>-93956.212825876428</v>
          </cell>
          <cell r="O747">
            <v>0</v>
          </cell>
          <cell r="P747">
            <v>-93956.212825876413</v>
          </cell>
          <cell r="R747">
            <v>-81312356.874881685</v>
          </cell>
          <cell r="S747">
            <v>-5582007</v>
          </cell>
          <cell r="T747">
            <v>-5582007</v>
          </cell>
          <cell r="U747">
            <v>0</v>
          </cell>
          <cell r="V747">
            <v>49215189.1251183</v>
          </cell>
          <cell r="X747">
            <v>-80951825.715242818</v>
          </cell>
          <cell r="Y747">
            <v>-5488050.7871741233</v>
          </cell>
          <cell r="Z747">
            <v>-5488050.7871741233</v>
          </cell>
          <cell r="AA747">
            <v>0</v>
          </cell>
          <cell r="AB747">
            <v>50868487.595021762</v>
          </cell>
          <cell r="AC747">
            <v>0</v>
          </cell>
          <cell r="AD747">
            <v>0</v>
          </cell>
          <cell r="AF747">
            <v>0</v>
          </cell>
          <cell r="AG747">
            <v>0</v>
          </cell>
          <cell r="AH747">
            <v>1653298.4699034186</v>
          </cell>
          <cell r="AJ747">
            <v>0</v>
          </cell>
          <cell r="AK747">
            <v>-93956.212825876428</v>
          </cell>
          <cell r="AL747">
            <v>-93956.212825876428</v>
          </cell>
          <cell r="AM747">
            <v>-93956.212825876428</v>
          </cell>
          <cell r="AN747">
            <v>360531.15963885735</v>
          </cell>
          <cell r="AP747">
            <v>2030</v>
          </cell>
          <cell r="AQ747">
            <v>0</v>
          </cell>
          <cell r="AR747">
            <v>-93.956212825876435</v>
          </cell>
          <cell r="AS747">
            <v>-248.54939099295788</v>
          </cell>
          <cell r="AT747">
            <v>49.742614865089728</v>
          </cell>
          <cell r="AU747">
            <v>130.50870384006544</v>
          </cell>
        </row>
        <row r="748">
          <cell r="E748">
            <v>351604.05573408928</v>
          </cell>
          <cell r="F748">
            <v>-121710.84072444293</v>
          </cell>
          <cell r="G748">
            <v>-229893.21500964637</v>
          </cell>
          <cell r="H748">
            <v>-100307.65281290567</v>
          </cell>
          <cell r="J748">
            <v>351604.05573408934</v>
          </cell>
          <cell r="K748">
            <v>-106170.05938979085</v>
          </cell>
          <cell r="L748">
            <v>245433.99634429839</v>
          </cell>
          <cell r="M748">
            <v>0.40869502313034339</v>
          </cell>
          <cell r="N748">
            <v>-100307.65281290567</v>
          </cell>
          <cell r="O748">
            <v>0</v>
          </cell>
          <cell r="P748">
            <v>-100307.65281290567</v>
          </cell>
          <cell r="R748">
            <v>-74390477.874881685</v>
          </cell>
          <cell r="S748">
            <v>-6921879</v>
          </cell>
          <cell r="T748">
            <v>-6921879</v>
          </cell>
          <cell r="U748">
            <v>0</v>
          </cell>
          <cell r="V748">
            <v>49215189.1251183</v>
          </cell>
          <cell r="X748">
            <v>-74130254.368055716</v>
          </cell>
          <cell r="Y748">
            <v>-6821571.3471870944</v>
          </cell>
          <cell r="Z748">
            <v>-6821571.3471870944</v>
          </cell>
          <cell r="AA748">
            <v>0</v>
          </cell>
          <cell r="AB748">
            <v>50868487.595021762</v>
          </cell>
          <cell r="AC748">
            <v>0</v>
          </cell>
          <cell r="AD748">
            <v>0</v>
          </cell>
          <cell r="AF748">
            <v>0</v>
          </cell>
          <cell r="AG748">
            <v>0</v>
          </cell>
          <cell r="AH748">
            <v>1653298.4699034186</v>
          </cell>
          <cell r="AJ748">
            <v>0</v>
          </cell>
          <cell r="AK748">
            <v>-100307.65281290567</v>
          </cell>
          <cell r="AL748">
            <v>-100307.65281290567</v>
          </cell>
          <cell r="AM748">
            <v>-100307.65281290567</v>
          </cell>
          <cell r="AN748">
            <v>260223.50682595151</v>
          </cell>
          <cell r="AP748">
            <v>2031</v>
          </cell>
          <cell r="AQ748">
            <v>0</v>
          </cell>
          <cell r="AR748">
            <v>-100.30765281290567</v>
          </cell>
          <cell r="AS748">
            <v>-265.3513298240818</v>
          </cell>
          <cell r="AT748">
            <v>43.391174878060497</v>
          </cell>
          <cell r="AU748">
            <v>113.70676500894155</v>
          </cell>
        </row>
        <row r="749">
          <cell r="E749">
            <v>351604.05573408928</v>
          </cell>
          <cell r="F749">
            <v>-106170.05938979083</v>
          </cell>
          <cell r="G749">
            <v>-245433.99634429847</v>
          </cell>
          <cell r="H749">
            <v>-107088.45014305807</v>
          </cell>
          <cell r="J749">
            <v>351604.05573408934</v>
          </cell>
          <cell r="K749">
            <v>-89578.721236916259</v>
          </cell>
          <cell r="L749">
            <v>262025.33449717305</v>
          </cell>
          <cell r="M749">
            <v>0.40869502313034339</v>
          </cell>
          <cell r="N749">
            <v>-107088.45014305807</v>
          </cell>
          <cell r="O749">
            <v>0</v>
          </cell>
          <cell r="P749">
            <v>-107088.45014305807</v>
          </cell>
          <cell r="R749">
            <v>-66015996.874881685</v>
          </cell>
          <cell r="S749">
            <v>-8374481</v>
          </cell>
          <cell r="T749">
            <v>-8374481</v>
          </cell>
          <cell r="U749">
            <v>0</v>
          </cell>
          <cell r="V749">
            <v>49215189.1251183</v>
          </cell>
          <cell r="X749">
            <v>-65862861.818198763</v>
          </cell>
          <cell r="Y749">
            <v>-8267392.5498569421</v>
          </cell>
          <cell r="Z749">
            <v>-8267392.5498569421</v>
          </cell>
          <cell r="AA749">
            <v>0</v>
          </cell>
          <cell r="AB749">
            <v>50868487.595021762</v>
          </cell>
          <cell r="AC749">
            <v>0</v>
          </cell>
          <cell r="AD749">
            <v>0</v>
          </cell>
          <cell r="AF749">
            <v>0</v>
          </cell>
          <cell r="AG749">
            <v>0</v>
          </cell>
          <cell r="AH749">
            <v>1653298.4699034186</v>
          </cell>
          <cell r="AJ749">
            <v>0</v>
          </cell>
          <cell r="AK749">
            <v>-107088.45014305807</v>
          </cell>
          <cell r="AL749">
            <v>-107088.45014305807</v>
          </cell>
          <cell r="AM749">
            <v>-107088.45014305807</v>
          </cell>
          <cell r="AN749">
            <v>153135.05668289331</v>
          </cell>
          <cell r="AP749">
            <v>2032</v>
          </cell>
          <cell r="AQ749">
            <v>0</v>
          </cell>
          <cell r="AR749">
            <v>-107.08845014305807</v>
          </cell>
          <cell r="AS749">
            <v>-283.28907972018987</v>
          </cell>
          <cell r="AT749">
            <v>36.610377547908072</v>
          </cell>
          <cell r="AU749">
            <v>95.769015112833543</v>
          </cell>
        </row>
        <row r="750">
          <cell r="E750">
            <v>351604.05573408928</v>
          </cell>
          <cell r="F750">
            <v>-89578.721236916244</v>
          </cell>
          <cell r="G750">
            <v>-262025.33449717303</v>
          </cell>
          <cell r="H750">
            <v>-114327.62937272883</v>
          </cell>
          <cell r="J750">
            <v>351604.05573408934</v>
          </cell>
          <cell r="K750">
            <v>-71865.808624907339</v>
          </cell>
          <cell r="L750">
            <v>279738.24710918195</v>
          </cell>
          <cell r="M750">
            <v>0.40869502313034339</v>
          </cell>
          <cell r="N750">
            <v>-114327.62937272883</v>
          </cell>
          <cell r="O750">
            <v>0</v>
          </cell>
          <cell r="P750">
            <v>-114327.62937272883</v>
          </cell>
          <cell r="R750">
            <v>-56071668.874881685</v>
          </cell>
          <cell r="S750">
            <v>-9944328</v>
          </cell>
          <cell r="T750">
            <v>-9944328</v>
          </cell>
          <cell r="U750">
            <v>0</v>
          </cell>
          <cell r="V750">
            <v>49215189.1251183</v>
          </cell>
          <cell r="X750">
            <v>-56032861.447571479</v>
          </cell>
          <cell r="Y750">
            <v>-9830000.370627271</v>
          </cell>
          <cell r="Z750">
            <v>-9830000.370627271</v>
          </cell>
          <cell r="AA750">
            <v>0</v>
          </cell>
          <cell r="AB750">
            <v>50868487.595021762</v>
          </cell>
          <cell r="AC750">
            <v>0</v>
          </cell>
          <cell r="AD750">
            <v>0</v>
          </cell>
          <cell r="AF750">
            <v>0</v>
          </cell>
          <cell r="AG750">
            <v>0</v>
          </cell>
          <cell r="AH750">
            <v>1653298.4699034186</v>
          </cell>
          <cell r="AJ750">
            <v>0</v>
          </cell>
          <cell r="AK750">
            <v>-114327.62937272883</v>
          </cell>
          <cell r="AL750">
            <v>-114327.62937272883</v>
          </cell>
          <cell r="AM750">
            <v>-114327.62937272883</v>
          </cell>
          <cell r="AN750">
            <v>38807.427310164465</v>
          </cell>
          <cell r="AP750">
            <v>2033</v>
          </cell>
          <cell r="AQ750">
            <v>0</v>
          </cell>
          <cell r="AR750">
            <v>-114.32762937272882</v>
          </cell>
          <cell r="AS750">
            <v>-302.43942150927455</v>
          </cell>
          <cell r="AT750">
            <v>29.371198318237337</v>
          </cell>
          <cell r="AU750">
            <v>76.618673323748723</v>
          </cell>
        </row>
        <row r="751">
          <cell r="E751">
            <v>351604.05573408928</v>
          </cell>
          <cell r="F751">
            <v>-71865.808624907339</v>
          </cell>
          <cell r="G751">
            <v>-279738.24710918195</v>
          </cell>
          <cell r="H751">
            <v>-122056.17711832531</v>
          </cell>
          <cell r="J751">
            <v>351604.05573408934</v>
          </cell>
          <cell r="K751">
            <v>-52955.503120326663</v>
          </cell>
          <cell r="L751">
            <v>298648.55261376261</v>
          </cell>
          <cell r="M751">
            <v>0.40869502313034339</v>
          </cell>
          <cell r="N751">
            <v>-122056.17711832533</v>
          </cell>
          <cell r="O751">
            <v>0</v>
          </cell>
          <cell r="P751">
            <v>-122056.17711832531</v>
          </cell>
          <cell r="R751">
            <v>-44429372.874881685</v>
          </cell>
          <cell r="S751">
            <v>-11642296</v>
          </cell>
          <cell r="T751">
            <v>-11642296</v>
          </cell>
          <cell r="U751">
            <v>0</v>
          </cell>
          <cell r="V751">
            <v>49215189.1251183</v>
          </cell>
          <cell r="X751">
            <v>-44512621.62468981</v>
          </cell>
          <cell r="Y751">
            <v>-11520239.822881674</v>
          </cell>
          <cell r="Z751">
            <v>-11520239.822881674</v>
          </cell>
          <cell r="AA751">
            <v>0</v>
          </cell>
          <cell r="AB751">
            <v>50868487.595021762</v>
          </cell>
          <cell r="AC751">
            <v>0</v>
          </cell>
          <cell r="AD751">
            <v>0</v>
          </cell>
          <cell r="AF751">
            <v>0</v>
          </cell>
          <cell r="AG751">
            <v>0</v>
          </cell>
          <cell r="AH751">
            <v>1653298.4699034186</v>
          </cell>
          <cell r="AJ751">
            <v>0</v>
          </cell>
          <cell r="AK751">
            <v>-122056.17711832533</v>
          </cell>
          <cell r="AL751">
            <v>-122056.17711832533</v>
          </cell>
          <cell r="AM751">
            <v>-122056.17711832533</v>
          </cell>
          <cell r="AN751">
            <v>-83248.749808160836</v>
          </cell>
          <cell r="AP751">
            <v>2034</v>
          </cell>
          <cell r="AQ751">
            <v>0</v>
          </cell>
          <cell r="AR751">
            <v>-122.05617711832532</v>
          </cell>
          <cell r="AS751">
            <v>-322.88432640330166</v>
          </cell>
          <cell r="AT751">
            <v>21.642650572640868</v>
          </cell>
          <cell r="AU751">
            <v>56.173768429721754</v>
          </cell>
        </row>
        <row r="752">
          <cell r="E752">
            <v>351604.05573408928</v>
          </cell>
          <cell r="F752">
            <v>-52955.503120326648</v>
          </cell>
          <cell r="G752">
            <v>-298648.55261376261</v>
          </cell>
          <cell r="H752">
            <v>-130307.17469152408</v>
          </cell>
          <cell r="J752">
            <v>351604.05573408934</v>
          </cell>
          <cell r="K752">
            <v>-32766.860963636285</v>
          </cell>
          <cell r="L752">
            <v>318837.19477045297</v>
          </cell>
          <cell r="M752">
            <v>0.40869502313034339</v>
          </cell>
          <cell r="N752">
            <v>-130307.17469152408</v>
          </cell>
          <cell r="O752">
            <v>0</v>
          </cell>
          <cell r="P752">
            <v>-130307.17469152408</v>
          </cell>
          <cell r="R752">
            <v>-30950432.874881685</v>
          </cell>
          <cell r="S752">
            <v>-13478940</v>
          </cell>
          <cell r="T752">
            <v>-13478940</v>
          </cell>
          <cell r="U752">
            <v>0</v>
          </cell>
          <cell r="V752">
            <v>49215189.1251183</v>
          </cell>
          <cell r="X752">
            <v>-31163988.799381338</v>
          </cell>
          <cell r="Y752">
            <v>-13348632.825308476</v>
          </cell>
          <cell r="Z752">
            <v>-13348632.825308476</v>
          </cell>
          <cell r="AA752">
            <v>0</v>
          </cell>
          <cell r="AB752">
            <v>50868487.595021762</v>
          </cell>
          <cell r="AC752">
            <v>0</v>
          </cell>
          <cell r="AD752">
            <v>0</v>
          </cell>
          <cell r="AF752">
            <v>0</v>
          </cell>
          <cell r="AG752">
            <v>0</v>
          </cell>
          <cell r="AH752">
            <v>1653298.4699034186</v>
          </cell>
          <cell r="AJ752">
            <v>0</v>
          </cell>
          <cell r="AK752">
            <v>-130307.17469152408</v>
          </cell>
          <cell r="AL752">
            <v>-130307.17469152408</v>
          </cell>
          <cell r="AM752">
            <v>-130307.17469152408</v>
          </cell>
          <cell r="AN752">
            <v>-213555.924499685</v>
          </cell>
          <cell r="AP752">
            <v>2035</v>
          </cell>
          <cell r="AQ752">
            <v>0</v>
          </cell>
          <cell r="AR752">
            <v>-130.30717469152407</v>
          </cell>
          <cell r="AS752">
            <v>-344.71130686816485</v>
          </cell>
          <cell r="AT752">
            <v>13.391652999442083</v>
          </cell>
          <cell r="AU752">
            <v>34.346787964858564</v>
          </cell>
        </row>
        <row r="753">
          <cell r="E753">
            <v>523059.323904188</v>
          </cell>
          <cell r="F753">
            <v>-38342.4457438877</v>
          </cell>
          <cell r="G753">
            <v>-484716.87816030026</v>
          </cell>
          <cell r="H753">
            <v>-81353.041247841218</v>
          </cell>
          <cell r="J753">
            <v>171455.26817009866</v>
          </cell>
          <cell r="K753">
            <v>-5575.5847802514108</v>
          </cell>
          <cell r="L753">
            <v>165879.68338984725</v>
          </cell>
          <cell r="M753">
            <v>0.40869502313034339</v>
          </cell>
          <cell r="N753">
            <v>-67794.201039867679</v>
          </cell>
          <cell r="O753">
            <v>0</v>
          </cell>
          <cell r="P753">
            <v>-81353.041247841218</v>
          </cell>
          <cell r="R753">
            <v>-18556949.874881685</v>
          </cell>
          <cell r="S753">
            <v>-12393483</v>
          </cell>
          <cell r="T753">
            <v>-12393483</v>
          </cell>
          <cell r="U753">
            <v>0</v>
          </cell>
          <cell r="V753">
            <v>49215189.1251183</v>
          </cell>
          <cell r="X753">
            <v>-18851858.840629183</v>
          </cell>
          <cell r="Y753">
            <v>-12312129.958752161</v>
          </cell>
          <cell r="Z753">
            <v>-12312129.958752161</v>
          </cell>
          <cell r="AA753">
            <v>0</v>
          </cell>
          <cell r="AB753">
            <v>50868487.595021762</v>
          </cell>
          <cell r="AC753">
            <v>0</v>
          </cell>
          <cell r="AD753">
            <v>0</v>
          </cell>
          <cell r="AF753">
            <v>0</v>
          </cell>
          <cell r="AG753">
            <v>0</v>
          </cell>
          <cell r="AH753">
            <v>1653298.4699034186</v>
          </cell>
          <cell r="AJ753">
            <v>0</v>
          </cell>
          <cell r="AK753">
            <v>-67794.201039867679</v>
          </cell>
          <cell r="AL753">
            <v>-67794.201039867679</v>
          </cell>
          <cell r="AM753">
            <v>-67794.201039867679</v>
          </cell>
          <cell r="AN753">
            <v>-281350.12553955271</v>
          </cell>
          <cell r="AP753">
            <v>2036</v>
          </cell>
          <cell r="AQ753">
            <v>0</v>
          </cell>
          <cell r="AR753">
            <v>-67.794201039867673</v>
          </cell>
          <cell r="AS753">
            <v>-163.37727249364829</v>
          </cell>
          <cell r="AT753">
            <v>2.2787137507300415</v>
          </cell>
          <cell r="AU753">
            <v>5.4914731891170598</v>
          </cell>
        </row>
        <row r="754">
          <cell r="E754">
            <v>0</v>
          </cell>
          <cell r="F754">
            <v>0</v>
          </cell>
          <cell r="G754">
            <v>0</v>
          </cell>
          <cell r="H754">
            <v>13558.840207973539</v>
          </cell>
          <cell r="J754">
            <v>0</v>
          </cell>
          <cell r="K754">
            <v>0</v>
          </cell>
          <cell r="L754">
            <v>0</v>
          </cell>
          <cell r="M754">
            <v>0.40869502313034339</v>
          </cell>
          <cell r="N754">
            <v>0</v>
          </cell>
          <cell r="O754">
            <v>0</v>
          </cell>
          <cell r="P754">
            <v>13558.840207973539</v>
          </cell>
          <cell r="R754">
            <v>-10212811.874881685</v>
          </cell>
          <cell r="S754">
            <v>-8344138</v>
          </cell>
          <cell r="T754">
            <v>-8344138</v>
          </cell>
          <cell r="U754">
            <v>0</v>
          </cell>
          <cell r="V754">
            <v>49215189.1251183</v>
          </cell>
          <cell r="X754">
            <v>-10494162.000421211</v>
          </cell>
          <cell r="Y754">
            <v>-8357696.8402079735</v>
          </cell>
          <cell r="Z754">
            <v>-8357696.8402079735</v>
          </cell>
          <cell r="AA754">
            <v>0</v>
          </cell>
          <cell r="AB754">
            <v>50868487.595021762</v>
          </cell>
          <cell r="AC754">
            <v>0</v>
          </cell>
          <cell r="AD754">
            <v>0</v>
          </cell>
          <cell r="AF754">
            <v>0</v>
          </cell>
          <cell r="AG754">
            <v>0</v>
          </cell>
          <cell r="AH754">
            <v>1653298.4699034186</v>
          </cell>
          <cell r="AJ754">
            <v>0</v>
          </cell>
          <cell r="AK754">
            <v>0</v>
          </cell>
          <cell r="AL754">
            <v>0</v>
          </cell>
          <cell r="AM754">
            <v>0</v>
          </cell>
          <cell r="AN754">
            <v>-281350.12553955271</v>
          </cell>
          <cell r="AP754">
            <v>2037</v>
          </cell>
          <cell r="AQ754">
            <v>0</v>
          </cell>
          <cell r="AR754">
            <v>0</v>
          </cell>
          <cell r="AS754">
            <v>0</v>
          </cell>
          <cell r="AT754">
            <v>0</v>
          </cell>
          <cell r="AU754">
            <v>0</v>
          </cell>
        </row>
        <row r="755">
          <cell r="E755">
            <v>0</v>
          </cell>
          <cell r="F755">
            <v>0</v>
          </cell>
          <cell r="G755">
            <v>0</v>
          </cell>
          <cell r="H755">
            <v>0</v>
          </cell>
          <cell r="J755">
            <v>0</v>
          </cell>
          <cell r="K755">
            <v>0</v>
          </cell>
          <cell r="L755">
            <v>0</v>
          </cell>
          <cell r="M755">
            <v>0.40869502313034339</v>
          </cell>
          <cell r="N755">
            <v>0</v>
          </cell>
          <cell r="O755">
            <v>0</v>
          </cell>
          <cell r="P755">
            <v>0</v>
          </cell>
          <cell r="R755">
            <v>-4895275.8748816848</v>
          </cell>
          <cell r="S755">
            <v>-5317536</v>
          </cell>
          <cell r="T755">
            <v>-5317536</v>
          </cell>
          <cell r="U755">
            <v>0</v>
          </cell>
          <cell r="V755">
            <v>49215189.1251183</v>
          </cell>
          <cell r="X755">
            <v>-5176626.0004212111</v>
          </cell>
          <cell r="Y755">
            <v>-5317536</v>
          </cell>
          <cell r="Z755">
            <v>-5317536</v>
          </cell>
          <cell r="AA755">
            <v>0</v>
          </cell>
          <cell r="AB755">
            <v>50868487.595021762</v>
          </cell>
          <cell r="AC755">
            <v>0</v>
          </cell>
          <cell r="AD755">
            <v>0</v>
          </cell>
          <cell r="AF755">
            <v>0</v>
          </cell>
          <cell r="AG755">
            <v>0</v>
          </cell>
          <cell r="AH755">
            <v>1653298.4699034186</v>
          </cell>
          <cell r="AJ755">
            <v>0</v>
          </cell>
          <cell r="AK755">
            <v>0</v>
          </cell>
          <cell r="AL755">
            <v>0</v>
          </cell>
          <cell r="AM755">
            <v>0</v>
          </cell>
          <cell r="AN755">
            <v>-281350.12553955271</v>
          </cell>
          <cell r="AP755">
            <v>2038</v>
          </cell>
          <cell r="AQ755">
            <v>0</v>
          </cell>
          <cell r="AR755">
            <v>0</v>
          </cell>
          <cell r="AS755">
            <v>0</v>
          </cell>
          <cell r="AT755">
            <v>0</v>
          </cell>
          <cell r="AU755">
            <v>0</v>
          </cell>
        </row>
        <row r="756">
          <cell r="E756">
            <v>0</v>
          </cell>
          <cell r="F756">
            <v>0</v>
          </cell>
          <cell r="G756">
            <v>0</v>
          </cell>
          <cell r="H756">
            <v>0</v>
          </cell>
          <cell r="J756">
            <v>0</v>
          </cell>
          <cell r="K756">
            <v>0</v>
          </cell>
          <cell r="L756">
            <v>0</v>
          </cell>
          <cell r="M756">
            <v>0.40869502313034339</v>
          </cell>
          <cell r="N756">
            <v>0</v>
          </cell>
          <cell r="O756">
            <v>0</v>
          </cell>
          <cell r="P756">
            <v>0</v>
          </cell>
          <cell r="R756">
            <v>-2251101.8748816848</v>
          </cell>
          <cell r="S756">
            <v>-2644174</v>
          </cell>
          <cell r="T756">
            <v>-2644174</v>
          </cell>
          <cell r="U756">
            <v>0</v>
          </cell>
          <cell r="V756">
            <v>49215189.1251183</v>
          </cell>
          <cell r="X756">
            <v>-2532452.0004212111</v>
          </cell>
          <cell r="Y756">
            <v>-2644174</v>
          </cell>
          <cell r="Z756">
            <v>-2644174</v>
          </cell>
          <cell r="AA756">
            <v>0</v>
          </cell>
          <cell r="AB756">
            <v>50868487.595021762</v>
          </cell>
          <cell r="AC756">
            <v>0</v>
          </cell>
          <cell r="AD756">
            <v>0</v>
          </cell>
          <cell r="AF756">
            <v>0</v>
          </cell>
          <cell r="AG756">
            <v>0</v>
          </cell>
          <cell r="AH756">
            <v>1653298.4699034186</v>
          </cell>
          <cell r="AJ756">
            <v>0</v>
          </cell>
          <cell r="AK756">
            <v>0</v>
          </cell>
          <cell r="AL756">
            <v>0</v>
          </cell>
          <cell r="AM756">
            <v>0</v>
          </cell>
          <cell r="AN756">
            <v>-281350.12553955271</v>
          </cell>
          <cell r="AP756">
            <v>2039</v>
          </cell>
          <cell r="AQ756">
            <v>0</v>
          </cell>
          <cell r="AR756">
            <v>0</v>
          </cell>
          <cell r="AS756">
            <v>0</v>
          </cell>
          <cell r="AT756">
            <v>0</v>
          </cell>
          <cell r="AU756">
            <v>0</v>
          </cell>
        </row>
        <row r="757">
          <cell r="E757">
            <v>0</v>
          </cell>
          <cell r="F757">
            <v>0</v>
          </cell>
          <cell r="G757">
            <v>0</v>
          </cell>
          <cell r="H757">
            <v>0</v>
          </cell>
          <cell r="J757">
            <v>0</v>
          </cell>
          <cell r="K757">
            <v>0</v>
          </cell>
          <cell r="L757">
            <v>0</v>
          </cell>
          <cell r="M757">
            <v>0.40869502313034339</v>
          </cell>
          <cell r="N757">
            <v>0</v>
          </cell>
          <cell r="O757">
            <v>0</v>
          </cell>
          <cell r="P757">
            <v>0</v>
          </cell>
          <cell r="R757">
            <v>3212846.1251183152</v>
          </cell>
          <cell r="S757">
            <v>-5463948</v>
          </cell>
          <cell r="T757">
            <v>-5463948</v>
          </cell>
          <cell r="U757">
            <v>0</v>
          </cell>
          <cell r="V757">
            <v>49215189.1251183</v>
          </cell>
          <cell r="X757">
            <v>2931495.9995787889</v>
          </cell>
          <cell r="Y757">
            <v>-5463948</v>
          </cell>
          <cell r="Z757">
            <v>-5463948</v>
          </cell>
          <cell r="AA757">
            <v>0</v>
          </cell>
          <cell r="AB757">
            <v>50868487.595021762</v>
          </cell>
          <cell r="AC757">
            <v>0</v>
          </cell>
          <cell r="AD757">
            <v>0</v>
          </cell>
          <cell r="AF757">
            <v>0</v>
          </cell>
          <cell r="AG757">
            <v>0</v>
          </cell>
          <cell r="AH757">
            <v>1653298.4699034186</v>
          </cell>
          <cell r="AJ757">
            <v>0</v>
          </cell>
          <cell r="AK757">
            <v>0</v>
          </cell>
          <cell r="AL757">
            <v>0</v>
          </cell>
          <cell r="AM757">
            <v>0</v>
          </cell>
          <cell r="AN757">
            <v>-281350.12553955271</v>
          </cell>
          <cell r="AP757">
            <v>2040</v>
          </cell>
          <cell r="AQ757">
            <v>0</v>
          </cell>
          <cell r="AR757">
            <v>0</v>
          </cell>
          <cell r="AS757">
            <v>0</v>
          </cell>
          <cell r="AT757">
            <v>0</v>
          </cell>
          <cell r="AU757">
            <v>3.8579132638145284</v>
          </cell>
        </row>
        <row r="758">
          <cell r="E758">
            <v>0</v>
          </cell>
          <cell r="F758">
            <v>0</v>
          </cell>
          <cell r="G758">
            <v>0</v>
          </cell>
          <cell r="H758">
            <v>0</v>
          </cell>
          <cell r="J758">
            <v>0</v>
          </cell>
          <cell r="K758">
            <v>0</v>
          </cell>
          <cell r="L758">
            <v>0</v>
          </cell>
          <cell r="M758">
            <v>0.40869502313034339</v>
          </cell>
          <cell r="N758">
            <v>0</v>
          </cell>
          <cell r="O758">
            <v>0</v>
          </cell>
          <cell r="P758">
            <v>0</v>
          </cell>
          <cell r="R758">
            <v>23514374.017525997</v>
          </cell>
          <cell r="S758">
            <v>-18578511</v>
          </cell>
          <cell r="T758">
            <v>-20301527.892407689</v>
          </cell>
          <cell r="U758">
            <v>1723016.892407686</v>
          </cell>
          <cell r="V758">
            <v>50938206.017525986</v>
          </cell>
          <cell r="X758">
            <v>23203899.927227866</v>
          </cell>
          <cell r="Y758">
            <v>-18578511</v>
          </cell>
          <cell r="Z758">
            <v>-20272403.927649077</v>
          </cell>
          <cell r="AA758">
            <v>1693892.9276490784</v>
          </cell>
          <cell r="AB758">
            <v>52562380.522670843</v>
          </cell>
          <cell r="AC758">
            <v>0</v>
          </cell>
          <cell r="AD758">
            <v>1723016.892407686</v>
          </cell>
          <cell r="AF758">
            <v>1693892.9276490784</v>
          </cell>
          <cell r="AG758">
            <v>-29123.964758607726</v>
          </cell>
          <cell r="AH758">
            <v>1624174.505144811</v>
          </cell>
          <cell r="AJ758">
            <v>1693892.9276490784</v>
          </cell>
          <cell r="AK758">
            <v>0</v>
          </cell>
          <cell r="AL758">
            <v>1693892.9276490784</v>
          </cell>
          <cell r="AM758">
            <v>-29123.964758607726</v>
          </cell>
          <cell r="AN758">
            <v>-310474.0902981605</v>
          </cell>
          <cell r="AP758">
            <v>2041</v>
          </cell>
          <cell r="AQ758">
            <v>1723.0168924076859</v>
          </cell>
          <cell r="AR758">
            <v>1693.8929276490869</v>
          </cell>
          <cell r="AS758">
            <v>1707.5854403976257</v>
          </cell>
          <cell r="AT758">
            <v>1793.2528867743995</v>
          </cell>
          <cell r="AU758">
            <v>1816.6878780032434</v>
          </cell>
        </row>
        <row r="759">
          <cell r="E759">
            <v>0</v>
          </cell>
          <cell r="F759">
            <v>0</v>
          </cell>
          <cell r="G759">
            <v>0</v>
          </cell>
          <cell r="H759">
            <v>0</v>
          </cell>
          <cell r="J759">
            <v>0</v>
          </cell>
          <cell r="K759">
            <v>0</v>
          </cell>
          <cell r="L759">
            <v>0</v>
          </cell>
          <cell r="M759">
            <v>0.40869502313034339</v>
          </cell>
          <cell r="N759">
            <v>0</v>
          </cell>
          <cell r="O759">
            <v>0</v>
          </cell>
          <cell r="P759">
            <v>0</v>
          </cell>
          <cell r="R759">
            <v>50007973.140895002</v>
          </cell>
          <cell r="S759">
            <v>-20956084</v>
          </cell>
          <cell r="T759">
            <v>-26493599.123369019</v>
          </cell>
          <cell r="U759">
            <v>5537515.1233690176</v>
          </cell>
          <cell r="V759">
            <v>56475721.140895002</v>
          </cell>
          <cell r="X759">
            <v>49713798.994548358</v>
          </cell>
          <cell r="Y759">
            <v>-20956084</v>
          </cell>
          <cell r="Z759">
            <v>-26509899.067320477</v>
          </cell>
          <cell r="AA759">
            <v>5553815.0673204837</v>
          </cell>
          <cell r="AB759">
            <v>58116195.589991339</v>
          </cell>
          <cell r="AC759">
            <v>0</v>
          </cell>
          <cell r="AD759">
            <v>5537515.1233690176</v>
          </cell>
          <cell r="AF759">
            <v>5553815.0673204837</v>
          </cell>
          <cell r="AG759">
            <v>16299.943951466237</v>
          </cell>
          <cell r="AH759">
            <v>1640474.4490962776</v>
          </cell>
          <cell r="AJ759">
            <v>5553815.0673204837</v>
          </cell>
          <cell r="AK759">
            <v>0</v>
          </cell>
          <cell r="AL759">
            <v>5553815.0673204837</v>
          </cell>
          <cell r="AM759">
            <v>16299.943951466237</v>
          </cell>
          <cell r="AN759">
            <v>-294174.14634669427</v>
          </cell>
          <cell r="AP759">
            <v>2042</v>
          </cell>
          <cell r="AQ759">
            <v>5537.5151233690176</v>
          </cell>
          <cell r="AR759">
            <v>5553.8150673204946</v>
          </cell>
          <cell r="AS759">
            <v>5546.3216123561997</v>
          </cell>
          <cell r="AT759">
            <v>5492.0301618049671</v>
          </cell>
          <cell r="AU759">
            <v>5474.6115681930432</v>
          </cell>
        </row>
        <row r="760">
          <cell r="E760">
            <v>0</v>
          </cell>
          <cell r="F760">
            <v>0</v>
          </cell>
          <cell r="G760">
            <v>0</v>
          </cell>
          <cell r="H760">
            <v>0</v>
          </cell>
          <cell r="J760">
            <v>0</v>
          </cell>
          <cell r="K760">
            <v>0</v>
          </cell>
          <cell r="L760">
            <v>0</v>
          </cell>
          <cell r="M760">
            <v>0.40869502313034339</v>
          </cell>
          <cell r="N760">
            <v>0</v>
          </cell>
          <cell r="O760">
            <v>0</v>
          </cell>
          <cell r="P760">
            <v>0</v>
          </cell>
          <cell r="R760">
            <v>84029556.956752762</v>
          </cell>
          <cell r="S760">
            <v>-23538170</v>
          </cell>
          <cell r="T760">
            <v>-34021583.815857768</v>
          </cell>
          <cell r="U760">
            <v>10483413.815857768</v>
          </cell>
          <cell r="V760">
            <v>66959134.95675277</v>
          </cell>
          <cell r="X760">
            <v>83820493.576496154</v>
          </cell>
          <cell r="Y760">
            <v>-23538170</v>
          </cell>
          <cell r="Z760">
            <v>-34106694.581947796</v>
          </cell>
          <cell r="AA760">
            <v>10568524.5819478</v>
          </cell>
          <cell r="AB760">
            <v>68684720.171939135</v>
          </cell>
          <cell r="AC760">
            <v>0</v>
          </cell>
          <cell r="AD760">
            <v>10483413.815857768</v>
          </cell>
          <cell r="AF760">
            <v>10568524.5819478</v>
          </cell>
          <cell r="AG760">
            <v>85110.766090028803</v>
          </cell>
          <cell r="AH760">
            <v>1725585.215186307</v>
          </cell>
          <cell r="AJ760">
            <v>10568524.5819478</v>
          </cell>
          <cell r="AK760">
            <v>0</v>
          </cell>
          <cell r="AL760">
            <v>10568524.5819478</v>
          </cell>
          <cell r="AM760">
            <v>85110.766090028803</v>
          </cell>
          <cell r="AN760">
            <v>-209063.38025666546</v>
          </cell>
          <cell r="AP760">
            <v>2043</v>
          </cell>
          <cell r="AQ760">
            <v>10483.413815857768</v>
          </cell>
          <cell r="AR760">
            <v>10568.524581947813</v>
          </cell>
          <cell r="AS760">
            <v>10528.898987459752</v>
          </cell>
          <cell r="AT760">
            <v>10264.002779745699</v>
          </cell>
          <cell r="AU760">
            <v>10185.644587508254</v>
          </cell>
        </row>
        <row r="761">
          <cell r="E761">
            <v>0</v>
          </cell>
          <cell r="F761">
            <v>0</v>
          </cell>
          <cell r="G761">
            <v>0</v>
          </cell>
          <cell r="H761">
            <v>0</v>
          </cell>
          <cell r="J761">
            <v>0</v>
          </cell>
          <cell r="K761">
            <v>0</v>
          </cell>
          <cell r="L761">
            <v>0</v>
          </cell>
          <cell r="M761">
            <v>0.40869502313034339</v>
          </cell>
          <cell r="N761">
            <v>0</v>
          </cell>
          <cell r="O761">
            <v>0</v>
          </cell>
          <cell r="P761">
            <v>0</v>
          </cell>
          <cell r="R761">
            <v>127175361.56617859</v>
          </cell>
          <cell r="S761">
            <v>-26342597</v>
          </cell>
          <cell r="T761">
            <v>-43145804.60942582</v>
          </cell>
          <cell r="U761">
            <v>16803207.609425824</v>
          </cell>
          <cell r="V761">
            <v>83762342.56617859</v>
          </cell>
          <cell r="X761">
            <v>127151119.50616312</v>
          </cell>
          <cell r="Y761">
            <v>-26342597</v>
          </cell>
          <cell r="Z761">
            <v>-43330625.929666981</v>
          </cell>
          <cell r="AA761">
            <v>16988028.929666981</v>
          </cell>
          <cell r="AB761">
            <v>85672749.101606101</v>
          </cell>
          <cell r="AC761">
            <v>0</v>
          </cell>
          <cell r="AD761">
            <v>16803207.609425824</v>
          </cell>
          <cell r="AF761">
            <v>16988028.929666981</v>
          </cell>
          <cell r="AG761">
            <v>184821.3202411586</v>
          </cell>
          <cell r="AH761">
            <v>1910406.5354274656</v>
          </cell>
          <cell r="AJ761">
            <v>16988028.929666981</v>
          </cell>
          <cell r="AK761">
            <v>0</v>
          </cell>
          <cell r="AL761">
            <v>16988028.929666981</v>
          </cell>
          <cell r="AM761">
            <v>184821.3202411586</v>
          </cell>
          <cell r="AN761">
            <v>-24242.060015506868</v>
          </cell>
          <cell r="AP761">
            <v>2044</v>
          </cell>
          <cell r="AQ761">
            <v>16803.207609425823</v>
          </cell>
          <cell r="AR761">
            <v>16988.028929666998</v>
          </cell>
          <cell r="AS761">
            <v>16901.797595507061</v>
          </cell>
          <cell r="AT761">
            <v>16333.35561176545</v>
          </cell>
          <cell r="AU761">
            <v>16167.782656733661</v>
          </cell>
        </row>
        <row r="762">
          <cell r="E762">
            <v>0</v>
          </cell>
          <cell r="F762">
            <v>0</v>
          </cell>
          <cell r="G762">
            <v>0</v>
          </cell>
          <cell r="H762">
            <v>0</v>
          </cell>
          <cell r="J762">
            <v>0</v>
          </cell>
          <cell r="K762">
            <v>0</v>
          </cell>
          <cell r="L762">
            <v>0</v>
          </cell>
          <cell r="M762">
            <v>0</v>
          </cell>
          <cell r="N762">
            <v>0</v>
          </cell>
          <cell r="O762">
            <v>0</v>
          </cell>
          <cell r="P762">
            <v>0</v>
          </cell>
          <cell r="R762">
            <v>3649199.9219253473</v>
          </cell>
          <cell r="S762">
            <v>125369244</v>
          </cell>
          <cell r="T762">
            <v>123526161.64425324</v>
          </cell>
          <cell r="U762">
            <v>1843082.3557467605</v>
          </cell>
          <cell r="V762">
            <v>85605424.921925351</v>
          </cell>
          <cell r="X762">
            <v>3647341.8761514407</v>
          </cell>
          <cell r="Y762">
            <v>125369244</v>
          </cell>
          <cell r="Z762">
            <v>123503777.63001168</v>
          </cell>
          <cell r="AA762">
            <v>1865466.3699883183</v>
          </cell>
          <cell r="AB762">
            <v>87538215.471594423</v>
          </cell>
          <cell r="AC762">
            <v>0</v>
          </cell>
          <cell r="AD762">
            <v>1843082.3557467605</v>
          </cell>
          <cell r="AF762">
            <v>1865466.3699883183</v>
          </cell>
          <cell r="AG762">
            <v>22384.014241557903</v>
          </cell>
          <cell r="AH762">
            <v>1932790.5496690234</v>
          </cell>
          <cell r="AJ762">
            <v>1865466.3699883183</v>
          </cell>
          <cell r="AK762">
            <v>0</v>
          </cell>
          <cell r="AL762">
            <v>1865466.3699883183</v>
          </cell>
          <cell r="AM762">
            <v>22384.014241557903</v>
          </cell>
          <cell r="AN762">
            <v>-1858.0457739489648</v>
          </cell>
          <cell r="AP762">
            <v>2045</v>
          </cell>
          <cell r="AQ762">
            <v>1843.0823557467604</v>
          </cell>
          <cell r="AR762">
            <v>1865.4663699883224</v>
          </cell>
          <cell r="AS762">
            <v>1855.0161265166255</v>
          </cell>
          <cell r="AT762">
            <v>1786.4161952600209</v>
          </cell>
          <cell r="AU762">
            <v>1766.528287244588</v>
          </cell>
        </row>
        <row r="763">
          <cell r="E763">
            <v>0</v>
          </cell>
          <cell r="F763">
            <v>0</v>
          </cell>
          <cell r="G763">
            <v>0</v>
          </cell>
          <cell r="H763">
            <v>0</v>
          </cell>
          <cell r="J763">
            <v>0</v>
          </cell>
          <cell r="K763">
            <v>0</v>
          </cell>
          <cell r="L763">
            <v>0</v>
          </cell>
          <cell r="M763">
            <v>0</v>
          </cell>
          <cell r="N763">
            <v>0</v>
          </cell>
          <cell r="O763">
            <v>0</v>
          </cell>
          <cell r="P763">
            <v>-1934648.5954429698</v>
          </cell>
          <cell r="R763">
            <v>1.4412868767976761E-4</v>
          </cell>
          <cell r="S763">
            <v>3803921</v>
          </cell>
          <cell r="T763">
            <v>3649199.9217812186</v>
          </cell>
          <cell r="U763">
            <v>154721.07821878148</v>
          </cell>
          <cell r="V763">
            <v>85760146.000144139</v>
          </cell>
          <cell r="X763">
            <v>-4.5401975512504578E-7</v>
          </cell>
          <cell r="Y763">
            <v>3803921</v>
          </cell>
          <cell r="Z763">
            <v>3647341.8761518947</v>
          </cell>
          <cell r="AA763">
            <v>156579.12384810508</v>
          </cell>
          <cell r="AB763">
            <v>87694794.595442533</v>
          </cell>
          <cell r="AC763">
            <v>0</v>
          </cell>
          <cell r="AD763">
            <v>154721.07821878148</v>
          </cell>
          <cell r="AF763">
            <v>156579.12384810508</v>
          </cell>
          <cell r="AG763">
            <v>1858.0456293235911</v>
          </cell>
          <cell r="AH763">
            <v>1934648.5952983471</v>
          </cell>
          <cell r="AJ763">
            <v>156579.12384810508</v>
          </cell>
          <cell r="AK763">
            <v>0</v>
          </cell>
          <cell r="AL763">
            <v>156579.12384810508</v>
          </cell>
          <cell r="AM763">
            <v>1858.0456293235911</v>
          </cell>
          <cell r="AN763">
            <v>-1.4462537365034223E-4</v>
          </cell>
          <cell r="AP763">
            <v>2046</v>
          </cell>
          <cell r="AQ763">
            <v>154.72107821878149</v>
          </cell>
          <cell r="AR763">
            <v>156.57912384811092</v>
          </cell>
          <cell r="AS763">
            <v>155.71173617124219</v>
          </cell>
          <cell r="AT763">
            <v>150.01508622061309</v>
          </cell>
          <cell r="AU763">
            <v>148.36267264102159</v>
          </cell>
        </row>
        <row r="764">
          <cell r="AP764" t="str">
            <v>Totals</v>
          </cell>
          <cell r="AQ764">
            <v>85760.146000144145</v>
          </cell>
          <cell r="AR764">
            <v>85760.145999999615</v>
          </cell>
          <cell r="AS764">
            <v>85760.14600000027</v>
          </cell>
          <cell r="AT764">
            <v>85760.14599999979</v>
          </cell>
          <cell r="AU764">
            <v>85760.14599999928</v>
          </cell>
        </row>
        <row r="765">
          <cell r="E765">
            <v>13037697.27459731</v>
          </cell>
          <cell r="F765">
            <v>-8304913.2745973086</v>
          </cell>
          <cell r="G765">
            <v>-4732784.0000000019</v>
          </cell>
          <cell r="H765">
            <v>-1934648.5954429687</v>
          </cell>
          <cell r="J765">
            <v>13037697.27459731</v>
          </cell>
          <cell r="K765">
            <v>-8304913.2745973086</v>
          </cell>
          <cell r="L765">
            <v>4732784.0000000009</v>
          </cell>
          <cell r="N765">
            <v>-1934648.5954429687</v>
          </cell>
          <cell r="S765">
            <v>85760146</v>
          </cell>
          <cell r="T765">
            <v>49313429.999855839</v>
          </cell>
          <cell r="U765">
            <v>85760146.000144139</v>
          </cell>
          <cell r="Y765">
            <v>87694794.59544304</v>
          </cell>
          <cell r="Z765">
            <v>49313430.000000514</v>
          </cell>
          <cell r="AA765">
            <v>87694794.595442504</v>
          </cell>
          <cell r="AD765">
            <v>85760146.000144139</v>
          </cell>
          <cell r="AF765">
            <v>87694794.595442504</v>
          </cell>
          <cell r="AG765">
            <v>1934648.5952983464</v>
          </cell>
          <cell r="AH765">
            <v>71138366.00498116</v>
          </cell>
          <cell r="AJ765">
            <v>87694794.595442504</v>
          </cell>
          <cell r="AK765">
            <v>-1934648.5954429687</v>
          </cell>
          <cell r="AL765">
            <v>85760145.999999523</v>
          </cell>
          <cell r="AM765">
            <v>-1.4462257968261838E-4</v>
          </cell>
          <cell r="AP765" t="str">
            <v>Cumulative Change</v>
          </cell>
        </row>
        <row r="766">
          <cell r="AQ766" t="str">
            <v>thru end of year 2001</v>
          </cell>
          <cell r="AR766">
            <v>275.76316122266508</v>
          </cell>
          <cell r="AS766">
            <v>102.88764259026357</v>
          </cell>
          <cell r="AT766">
            <v>-365.76147057061462</v>
          </cell>
          <cell r="AU766">
            <v>-681.10410538890574</v>
          </cell>
        </row>
      </sheetData>
      <sheetData sheetId="4"/>
      <sheetData sheetId="5"/>
      <sheetData sheetId="6"/>
      <sheetData sheetId="7"/>
      <sheetData sheetId="8">
        <row r="191">
          <cell r="J191" t="str">
            <v>May 18 1999</v>
          </cell>
        </row>
        <row r="196">
          <cell r="J196" t="str">
            <v>Jan  2 2004</v>
          </cell>
        </row>
      </sheetData>
      <sheetData sheetId="9"/>
      <sheetData sheetId="10"/>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amp;105 attached"/>
      <sheetName val="108109"/>
      <sheetName val="110113"/>
      <sheetName val="114117"/>
      <sheetName val="118119"/>
      <sheetName val="120121A"/>
      <sheetName val="122123"/>
      <sheetName val="122A-B"/>
      <sheetName val="200201"/>
      <sheetName val="202203"/>
      <sheetName val="204207"/>
      <sheetName val="208"/>
      <sheetName val="213"/>
      <sheetName val="214"/>
      <sheetName val="216"/>
      <sheetName val="216-A"/>
      <sheetName val="216-B"/>
      <sheetName val="216-C"/>
      <sheetName val="219"/>
      <sheetName val="221"/>
      <sheetName val="224225"/>
      <sheetName val="227"/>
      <sheetName val="228229"/>
      <sheetName val="230"/>
      <sheetName val="232"/>
      <sheetName val="233"/>
      <sheetName val="234"/>
      <sheetName val="250251"/>
      <sheetName val="253"/>
      <sheetName val="256257"/>
      <sheetName val="261"/>
      <sheetName val="262263"/>
      <sheetName val="262A-C"/>
      <sheetName val="262D"/>
      <sheetName val="266267"/>
      <sheetName val="269"/>
      <sheetName val="272273"/>
      <sheetName val="274275"/>
      <sheetName val="276-277A-F"/>
      <sheetName val="278A-B"/>
      <sheetName val="300301"/>
      <sheetName val="304"/>
      <sheetName val="310311"/>
      <sheetName val="320323"/>
      <sheetName val="326327"/>
      <sheetName val="328330"/>
      <sheetName val="332"/>
      <sheetName val="335"/>
      <sheetName val="336"/>
      <sheetName val="337-337A"/>
      <sheetName val="337B"/>
      <sheetName val="338"/>
      <sheetName val="340"/>
      <sheetName val="350351"/>
      <sheetName val="352353"/>
      <sheetName val="354355"/>
      <sheetName val="356-356A"/>
      <sheetName val="398"/>
      <sheetName val="400"/>
      <sheetName val="401"/>
      <sheetName val="402403"/>
      <sheetName val="406407"/>
      <sheetName val="408409"/>
      <sheetName val="422423"/>
      <sheetName val="424425"/>
      <sheetName val="426427"/>
      <sheetName val="450"/>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sheetData sheetId="30" refreshError="1"/>
      <sheetData sheetId="31" refreshError="1"/>
      <sheetData sheetId="32"/>
      <sheetData sheetId="33"/>
      <sheetData sheetId="34"/>
      <sheetData sheetId="35"/>
      <sheetData sheetId="36"/>
      <sheetData sheetId="37" refreshError="1"/>
      <sheetData sheetId="38"/>
      <sheetData sheetId="39"/>
      <sheetData sheetId="40" refreshError="1"/>
      <sheetData sheetId="41" refreshError="1"/>
      <sheetData sheetId="42" refreshError="1"/>
      <sheetData sheetId="43"/>
      <sheetData sheetId="44"/>
      <sheetData sheetId="45"/>
      <sheetData sheetId="46"/>
      <sheetData sheetId="47" refreshError="1"/>
      <sheetData sheetId="48"/>
      <sheetData sheetId="49" refreshError="1"/>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bud"/>
      <sheetName val="oldbud"/>
      <sheetName val="Sheet2"/>
      <sheetName val="criteria"/>
      <sheetName val="Sheet1"/>
      <sheetName val="A"/>
      <sheetName val="Journal Entries"/>
    </sheetNames>
    <sheetDataSet>
      <sheetData sheetId="0">
        <row r="1">
          <cell r="A1" t="str">
            <v>GROUP</v>
          </cell>
          <cell r="B1" t="str">
            <v>function</v>
          </cell>
          <cell r="C1" t="str">
            <v>project</v>
          </cell>
          <cell r="D1" t="str">
            <v>budref</v>
          </cell>
          <cell r="E1" t="str">
            <v>CURRENT YEAR</v>
          </cell>
          <cell r="F1" t="str">
            <v>FUTURE YR 2</v>
          </cell>
          <cell r="G1" t="str">
            <v>FUTURE YR 3</v>
          </cell>
          <cell r="H1" t="str">
            <v>FUTURE YR 4</v>
          </cell>
          <cell r="I1" t="str">
            <v>FUTURE YR 5</v>
          </cell>
          <cell r="J1" t="str">
            <v>ALL YEARS</v>
          </cell>
        </row>
        <row r="2">
          <cell r="A2" t="str">
            <v>GRP 060-090</v>
          </cell>
          <cell r="B2" t="str">
            <v>FUNCTION</v>
          </cell>
          <cell r="C2" t="str">
            <v xml:space="preserve">          VALID PROJECTS</v>
          </cell>
          <cell r="D2" t="str">
            <v>BUDGET REFERENCE</v>
          </cell>
          <cell r="E2">
            <v>1756.0000200000002</v>
          </cell>
          <cell r="F2">
            <v>1250</v>
          </cell>
          <cell r="G2">
            <v>650</v>
          </cell>
          <cell r="H2">
            <v>250</v>
          </cell>
          <cell r="I2">
            <v>272</v>
          </cell>
          <cell r="J2">
            <v>4178.0000200000004</v>
          </cell>
        </row>
        <row r="3">
          <cell r="A3" t="str">
            <v>GRP 060-091</v>
          </cell>
          <cell r="B3" t="str">
            <v>FUNCTION</v>
          </cell>
          <cell r="C3" t="str">
            <v>0XM0001-FM-11</v>
          </cell>
          <cell r="D3" t="str">
            <v>BUDGET REFERENCE</v>
          </cell>
          <cell r="E3">
            <v>5.0000400000000003</v>
          </cell>
          <cell r="F3">
            <v>5</v>
          </cell>
          <cell r="G3">
            <v>10</v>
          </cell>
          <cell r="H3">
            <v>10</v>
          </cell>
          <cell r="I3">
            <v>10</v>
          </cell>
          <cell r="J3">
            <v>40.000039999999998</v>
          </cell>
        </row>
        <row r="4">
          <cell r="A4" t="str">
            <v>GRP 060-091</v>
          </cell>
          <cell r="B4" t="str">
            <v>FUNCTION</v>
          </cell>
          <cell r="C4" t="str">
            <v>0XM0006-FM-13</v>
          </cell>
          <cell r="D4" t="str">
            <v>BUDGET REFERENCE</v>
          </cell>
          <cell r="E4">
            <v>30</v>
          </cell>
          <cell r="F4">
            <v>20</v>
          </cell>
          <cell r="G4">
            <v>20</v>
          </cell>
          <cell r="H4">
            <v>30</v>
          </cell>
          <cell r="I4">
            <v>25</v>
          </cell>
          <cell r="J4">
            <v>125</v>
          </cell>
        </row>
        <row r="5">
          <cell r="A5" t="str">
            <v>GRP 060-091</v>
          </cell>
          <cell r="B5" t="str">
            <v>FUNCTION</v>
          </cell>
          <cell r="C5" t="str">
            <v>0XM0007-FM-14</v>
          </cell>
          <cell r="D5" t="str">
            <v>BUDGET REFERENCE</v>
          </cell>
          <cell r="E5">
            <v>10</v>
          </cell>
          <cell r="F5">
            <v>10</v>
          </cell>
          <cell r="G5">
            <v>55</v>
          </cell>
          <cell r="H5">
            <v>70</v>
          </cell>
          <cell r="I5">
            <v>45</v>
          </cell>
          <cell r="J5">
            <v>190</v>
          </cell>
        </row>
        <row r="6">
          <cell r="A6" t="str">
            <v>GRP 060-091</v>
          </cell>
          <cell r="B6" t="str">
            <v>FUNCTION</v>
          </cell>
          <cell r="C6" t="str">
            <v>0XM0008-FM-15</v>
          </cell>
          <cell r="D6" t="str">
            <v>BUDGET REFERENCE</v>
          </cell>
          <cell r="E6">
            <v>5</v>
          </cell>
          <cell r="F6">
            <v>5</v>
          </cell>
          <cell r="G6">
            <v>5</v>
          </cell>
          <cell r="H6">
            <v>5</v>
          </cell>
          <cell r="I6">
            <v>10</v>
          </cell>
          <cell r="J6">
            <v>30</v>
          </cell>
        </row>
        <row r="7">
          <cell r="A7" t="str">
            <v>GRP 060-091</v>
          </cell>
          <cell r="B7" t="str">
            <v>FUNCTION</v>
          </cell>
          <cell r="C7" t="str">
            <v>0XM0010-FM-16</v>
          </cell>
          <cell r="D7" t="str">
            <v>BUDGET REFERENCE</v>
          </cell>
          <cell r="E7">
            <v>10</v>
          </cell>
          <cell r="F7">
            <v>50</v>
          </cell>
          <cell r="G7">
            <v>70</v>
          </cell>
          <cell r="H7">
            <v>45</v>
          </cell>
          <cell r="I7">
            <v>47</v>
          </cell>
          <cell r="J7">
            <v>222</v>
          </cell>
        </row>
        <row r="8">
          <cell r="A8" t="str">
            <v>GRP 060-091</v>
          </cell>
          <cell r="B8" t="str">
            <v>FUNCTION</v>
          </cell>
          <cell r="C8" t="str">
            <v>0XM5/15-FM-12</v>
          </cell>
          <cell r="D8" t="str">
            <v>BUDGET REFERENCE</v>
          </cell>
          <cell r="E8">
            <v>5</v>
          </cell>
          <cell r="F8">
            <v>10</v>
          </cell>
          <cell r="G8">
            <v>10</v>
          </cell>
          <cell r="H8">
            <v>15</v>
          </cell>
          <cell r="I8">
            <v>10</v>
          </cell>
          <cell r="J8">
            <v>50</v>
          </cell>
        </row>
        <row r="9">
          <cell r="A9" t="str">
            <v>GRP 060-091</v>
          </cell>
          <cell r="B9" t="str">
            <v>FUNCTION</v>
          </cell>
          <cell r="C9" t="str">
            <v>8XM0010-OS-13</v>
          </cell>
          <cell r="D9" t="str">
            <v>BUDGET REFERENCE</v>
          </cell>
          <cell r="E9" t="str">
            <v>0</v>
          </cell>
          <cell r="F9">
            <v>4</v>
          </cell>
          <cell r="G9" t="str">
            <v>0</v>
          </cell>
          <cell r="H9" t="str">
            <v>0</v>
          </cell>
          <cell r="I9" t="str">
            <v>0</v>
          </cell>
          <cell r="J9">
            <v>4</v>
          </cell>
        </row>
        <row r="10">
          <cell r="A10" t="str">
            <v>GRP 060-091</v>
          </cell>
          <cell r="B10" t="str">
            <v>FUNCTION</v>
          </cell>
          <cell r="C10" t="str">
            <v>9XC0300-FM-5</v>
          </cell>
          <cell r="D10" t="str">
            <v>BUDGET REFERENCE</v>
          </cell>
          <cell r="E10">
            <v>250.00002999999998</v>
          </cell>
          <cell r="F10">
            <v>120</v>
          </cell>
          <cell r="G10">
            <v>280</v>
          </cell>
          <cell r="H10">
            <v>180</v>
          </cell>
          <cell r="I10">
            <v>200</v>
          </cell>
          <cell r="J10">
            <v>1030.0000299999999</v>
          </cell>
        </row>
        <row r="11">
          <cell r="A11" t="str">
            <v>GRP 060-091</v>
          </cell>
          <cell r="B11" t="str">
            <v>FUNCTION</v>
          </cell>
          <cell r="C11" t="str">
            <v>9XC0300-FM-7</v>
          </cell>
          <cell r="D11" t="str">
            <v>BUDGET REFERENCE</v>
          </cell>
          <cell r="E11">
            <v>0</v>
          </cell>
          <cell r="F11">
            <v>0</v>
          </cell>
          <cell r="G11">
            <v>300</v>
          </cell>
          <cell r="H11">
            <v>195</v>
          </cell>
          <cell r="I11">
            <v>50</v>
          </cell>
          <cell r="J11">
            <v>545</v>
          </cell>
        </row>
        <row r="12">
          <cell r="A12" t="str">
            <v>GRP 060-091</v>
          </cell>
          <cell r="B12" t="str">
            <v>FUNCTION</v>
          </cell>
          <cell r="C12" t="str">
            <v>9XC0300-FM17</v>
          </cell>
          <cell r="D12" t="str">
            <v>BUDGET REFERENCE</v>
          </cell>
          <cell r="E12">
            <v>0</v>
          </cell>
          <cell r="F12">
            <v>0</v>
          </cell>
          <cell r="G12">
            <v>0</v>
          </cell>
          <cell r="H12">
            <v>100</v>
          </cell>
          <cell r="I12">
            <v>100</v>
          </cell>
          <cell r="J12">
            <v>200</v>
          </cell>
        </row>
        <row r="13">
          <cell r="A13" t="str">
            <v>GRP 060-091</v>
          </cell>
          <cell r="B13" t="str">
            <v>FUNCTION</v>
          </cell>
          <cell r="C13" t="str">
            <v>9XC0300-FM18</v>
          </cell>
          <cell r="D13" t="str">
            <v>BUDGET REFERENCE</v>
          </cell>
          <cell r="E13">
            <v>0</v>
          </cell>
          <cell r="F13">
            <v>0</v>
          </cell>
          <cell r="G13">
            <v>0</v>
          </cell>
          <cell r="H13">
            <v>1800</v>
          </cell>
          <cell r="I13">
            <v>1800</v>
          </cell>
          <cell r="J13">
            <v>3600</v>
          </cell>
        </row>
        <row r="14">
          <cell r="A14" t="str">
            <v>GRP 060-091</v>
          </cell>
          <cell r="B14" t="str">
            <v>FUNCTION</v>
          </cell>
          <cell r="C14" t="str">
            <v>9XC0300-FM19</v>
          </cell>
          <cell r="D14" t="str">
            <v>BUDGET REFERENCE</v>
          </cell>
          <cell r="E14">
            <v>0</v>
          </cell>
          <cell r="F14">
            <v>0</v>
          </cell>
          <cell r="G14">
            <v>0</v>
          </cell>
          <cell r="H14">
            <v>100</v>
          </cell>
          <cell r="I14">
            <v>50</v>
          </cell>
          <cell r="J14">
            <v>150</v>
          </cell>
        </row>
        <row r="15">
          <cell r="A15" t="str">
            <v>GRP 060-091</v>
          </cell>
          <cell r="B15" t="str">
            <v>FUNCTION</v>
          </cell>
          <cell r="C15" t="str">
            <v>9XC9705-FM-1</v>
          </cell>
          <cell r="D15" t="str">
            <v>BUDGET REFERENCE</v>
          </cell>
          <cell r="E15">
            <v>1850.0000400000001</v>
          </cell>
          <cell r="F15">
            <v>1950</v>
          </cell>
          <cell r="G15" t="str">
            <v>0</v>
          </cell>
          <cell r="H15" t="str">
            <v>0</v>
          </cell>
          <cell r="I15">
            <v>0</v>
          </cell>
          <cell r="J15">
            <v>3800.0000399999999</v>
          </cell>
        </row>
        <row r="16">
          <cell r="A16" t="str">
            <v>GRP 060-091</v>
          </cell>
          <cell r="B16" t="str">
            <v>FUNCTION</v>
          </cell>
          <cell r="C16" t="str">
            <v>9XC9707-FM-2</v>
          </cell>
          <cell r="D16" t="str">
            <v>BUDGET REFERENCE</v>
          </cell>
          <cell r="E16">
            <v>300</v>
          </cell>
          <cell r="F16">
            <v>100</v>
          </cell>
          <cell r="G16">
            <v>200</v>
          </cell>
          <cell r="H16">
            <v>0</v>
          </cell>
          <cell r="I16">
            <v>0</v>
          </cell>
          <cell r="J16">
            <v>600</v>
          </cell>
        </row>
        <row r="17">
          <cell r="A17" t="str">
            <v>GRP 060-091</v>
          </cell>
          <cell r="B17" t="str">
            <v>FUNCTION</v>
          </cell>
          <cell r="C17" t="str">
            <v>9XM0001-EEO-1</v>
          </cell>
          <cell r="D17" t="str">
            <v>BUDGET REFERENCE</v>
          </cell>
          <cell r="E17">
            <v>6</v>
          </cell>
          <cell r="F17">
            <v>7</v>
          </cell>
          <cell r="G17">
            <v>4</v>
          </cell>
          <cell r="H17">
            <v>4</v>
          </cell>
          <cell r="I17">
            <v>3</v>
          </cell>
          <cell r="J17">
            <v>24</v>
          </cell>
        </row>
        <row r="18">
          <cell r="A18" t="str">
            <v>GRP 060-091</v>
          </cell>
          <cell r="B18" t="str">
            <v>FUNCTION</v>
          </cell>
          <cell r="C18" t="str">
            <v>9XM0001-FM-11</v>
          </cell>
          <cell r="D18" t="str">
            <v>BUDGET REFERENCE</v>
          </cell>
          <cell r="E18">
            <v>10.000019999999999</v>
          </cell>
          <cell r="F18">
            <v>5</v>
          </cell>
          <cell r="G18">
            <v>10</v>
          </cell>
          <cell r="H18">
            <v>15</v>
          </cell>
          <cell r="I18">
            <v>10</v>
          </cell>
          <cell r="J18">
            <v>50.000019999999999</v>
          </cell>
        </row>
        <row r="19">
          <cell r="A19" t="str">
            <v>GRP 060-091</v>
          </cell>
          <cell r="B19" t="str">
            <v>FUNCTION</v>
          </cell>
          <cell r="C19" t="str">
            <v>9XC1400-RE001</v>
          </cell>
          <cell r="D19" t="str">
            <v>XC</v>
          </cell>
          <cell r="E19">
            <v>8750</v>
          </cell>
          <cell r="F19">
            <v>843</v>
          </cell>
          <cell r="G19">
            <v>0</v>
          </cell>
          <cell r="H19">
            <v>0</v>
          </cell>
          <cell r="I19">
            <v>0</v>
          </cell>
          <cell r="J19">
            <v>17093</v>
          </cell>
        </row>
        <row r="20">
          <cell r="A20" t="str">
            <v>GRP 060-091</v>
          </cell>
          <cell r="B20" t="str">
            <v>FUNCTION</v>
          </cell>
          <cell r="C20" t="str">
            <v>9XM0001-OS-1</v>
          </cell>
          <cell r="D20" t="str">
            <v>BUDGET REFERENCE</v>
          </cell>
          <cell r="E20">
            <v>33.999960000000002</v>
          </cell>
          <cell r="F20">
            <v>43</v>
          </cell>
          <cell r="G20" t="str">
            <v>0</v>
          </cell>
          <cell r="H20" t="str">
            <v>0</v>
          </cell>
          <cell r="I20">
            <v>60</v>
          </cell>
          <cell r="J20">
            <v>136.99995999999999</v>
          </cell>
        </row>
        <row r="21">
          <cell r="A21" t="str">
            <v>GRP 060-091</v>
          </cell>
          <cell r="B21" t="str">
            <v>FUNCTION</v>
          </cell>
          <cell r="C21" t="str">
            <v>9XM0001-OS-16</v>
          </cell>
          <cell r="D21" t="str">
            <v>BUDGET REFERENCE</v>
          </cell>
          <cell r="E21" t="str">
            <v>0</v>
          </cell>
          <cell r="F21">
            <v>22</v>
          </cell>
          <cell r="G21" t="str">
            <v>0</v>
          </cell>
          <cell r="H21" t="str">
            <v>0</v>
          </cell>
          <cell r="I21">
            <v>22</v>
          </cell>
          <cell r="J21">
            <v>44</v>
          </cell>
        </row>
        <row r="22">
          <cell r="A22" t="str">
            <v>GRP 060-091</v>
          </cell>
          <cell r="B22" t="str">
            <v>FUNCTION</v>
          </cell>
          <cell r="C22" t="str">
            <v>9XM0001-OS-17</v>
          </cell>
          <cell r="D22" t="str">
            <v>BUDGET REFERENCE</v>
          </cell>
          <cell r="E22" t="str">
            <v>0</v>
          </cell>
          <cell r="F22" t="str">
            <v>0</v>
          </cell>
          <cell r="G22">
            <v>17</v>
          </cell>
          <cell r="H22">
            <v>17</v>
          </cell>
          <cell r="I22" t="str">
            <v>0</v>
          </cell>
          <cell r="J22">
            <v>34</v>
          </cell>
        </row>
        <row r="23">
          <cell r="A23" t="str">
            <v>GRP 060-091</v>
          </cell>
          <cell r="B23" t="str">
            <v>FUNCTION</v>
          </cell>
          <cell r="C23" t="str">
            <v>9XM0001-OS-211</v>
          </cell>
          <cell r="D23" t="str">
            <v>BUDGET REFERENCE</v>
          </cell>
          <cell r="E23" t="str">
            <v>0</v>
          </cell>
          <cell r="F23" t="str">
            <v>0</v>
          </cell>
          <cell r="G23" t="str">
            <v>0</v>
          </cell>
          <cell r="H23" t="str">
            <v>0</v>
          </cell>
          <cell r="I23">
            <v>10</v>
          </cell>
          <cell r="J23">
            <v>10</v>
          </cell>
        </row>
        <row r="24">
          <cell r="A24" t="str">
            <v>GRP 060-091</v>
          </cell>
          <cell r="B24" t="str">
            <v>FUNCTION</v>
          </cell>
          <cell r="C24" t="str">
            <v>9XM0001-OS-212</v>
          </cell>
          <cell r="D24" t="str">
            <v>BUDGET REFERENCE</v>
          </cell>
          <cell r="E24" t="str">
            <v>0</v>
          </cell>
          <cell r="F24" t="str">
            <v>0</v>
          </cell>
          <cell r="G24" t="str">
            <v>0</v>
          </cell>
          <cell r="H24" t="str">
            <v>0</v>
          </cell>
          <cell r="I24">
            <v>35</v>
          </cell>
          <cell r="J24">
            <v>35</v>
          </cell>
        </row>
        <row r="25">
          <cell r="A25" t="str">
            <v>GRP 060-091</v>
          </cell>
          <cell r="B25" t="str">
            <v>FUNCTION</v>
          </cell>
          <cell r="C25" t="str">
            <v>9XM0001-OS207</v>
          </cell>
          <cell r="D25" t="str">
            <v>BUDGET REFERENCE</v>
          </cell>
          <cell r="E25">
            <v>315</v>
          </cell>
          <cell r="F25">
            <v>400</v>
          </cell>
          <cell r="G25">
            <v>383</v>
          </cell>
          <cell r="H25" t="str">
            <v>0</v>
          </cell>
          <cell r="I25">
            <v>0</v>
          </cell>
          <cell r="J25">
            <v>1098</v>
          </cell>
        </row>
        <row r="26">
          <cell r="A26" t="str">
            <v>GRP 060-091</v>
          </cell>
          <cell r="B26" t="str">
            <v>FUNCTION</v>
          </cell>
          <cell r="C26" t="str">
            <v>9XM0001-SERV1</v>
          </cell>
          <cell r="D26" t="str">
            <v>BUDGET REFERENCE</v>
          </cell>
          <cell r="E26">
            <v>24.999960000000002</v>
          </cell>
          <cell r="F26">
            <v>120</v>
          </cell>
          <cell r="G26">
            <v>5</v>
          </cell>
          <cell r="H26">
            <v>5</v>
          </cell>
          <cell r="I26">
            <v>5</v>
          </cell>
          <cell r="J26">
            <v>159.99995999999999</v>
          </cell>
        </row>
        <row r="27">
          <cell r="A27" t="str">
            <v>GRP 060-091</v>
          </cell>
          <cell r="B27" t="str">
            <v>FUNCTION</v>
          </cell>
          <cell r="C27" t="str">
            <v>9XM0002-FM-30</v>
          </cell>
          <cell r="D27" t="str">
            <v>BUDGET REFERENCE</v>
          </cell>
          <cell r="E27" t="str">
            <v>0</v>
          </cell>
          <cell r="F27">
            <v>20</v>
          </cell>
          <cell r="G27" t="str">
            <v>0</v>
          </cell>
          <cell r="H27" t="str">
            <v>0</v>
          </cell>
          <cell r="I27">
            <v>30</v>
          </cell>
          <cell r="J27">
            <v>50</v>
          </cell>
        </row>
        <row r="28">
          <cell r="A28" t="str">
            <v>GRP 060-091</v>
          </cell>
          <cell r="B28" t="str">
            <v>FUNCTION</v>
          </cell>
          <cell r="C28" t="str">
            <v>9XM0007-SERV2</v>
          </cell>
          <cell r="D28" t="str">
            <v>BUDGET REFERENCE</v>
          </cell>
          <cell r="E28">
            <v>5.0000400000000003</v>
          </cell>
          <cell r="F28">
            <v>20</v>
          </cell>
          <cell r="G28">
            <v>5</v>
          </cell>
          <cell r="H28">
            <v>5</v>
          </cell>
          <cell r="I28" t="str">
            <v>0</v>
          </cell>
          <cell r="J28">
            <v>35.000039999999998</v>
          </cell>
        </row>
        <row r="29">
          <cell r="A29" t="str">
            <v>GRP 060-091</v>
          </cell>
          <cell r="B29" t="str">
            <v>FUNCTION</v>
          </cell>
          <cell r="C29" t="str">
            <v>9XM0007-SS-8-6</v>
          </cell>
          <cell r="D29" t="str">
            <v>BUDGET REFERENCE</v>
          </cell>
          <cell r="E29">
            <v>9.9999599999999997</v>
          </cell>
          <cell r="F29">
            <v>10</v>
          </cell>
          <cell r="G29">
            <v>10</v>
          </cell>
          <cell r="H29">
            <v>10</v>
          </cell>
          <cell r="I29">
            <v>15</v>
          </cell>
          <cell r="J29">
            <v>54.999960000000002</v>
          </cell>
        </row>
        <row r="30">
          <cell r="A30" t="str">
            <v>GRP 060-091</v>
          </cell>
          <cell r="B30" t="str">
            <v>FUNCTION</v>
          </cell>
          <cell r="C30" t="str">
            <v>9XM0010-EEO-4</v>
          </cell>
          <cell r="D30" t="str">
            <v>BUDGET REFERENCE</v>
          </cell>
          <cell r="E30">
            <v>15</v>
          </cell>
          <cell r="F30">
            <v>15</v>
          </cell>
          <cell r="G30">
            <v>18</v>
          </cell>
          <cell r="H30">
            <v>15</v>
          </cell>
          <cell r="I30">
            <v>15</v>
          </cell>
          <cell r="J30">
            <v>78</v>
          </cell>
        </row>
        <row r="31">
          <cell r="A31" t="str">
            <v>GRP 060-091</v>
          </cell>
          <cell r="B31" t="str">
            <v>FUNCTION</v>
          </cell>
          <cell r="C31" t="str">
            <v>9XM0010-EEO-5</v>
          </cell>
          <cell r="D31" t="str">
            <v>BUDGET REFERENCE</v>
          </cell>
          <cell r="E31">
            <v>9.9999599999999997</v>
          </cell>
          <cell r="F31">
            <v>10</v>
          </cell>
          <cell r="G31">
            <v>8</v>
          </cell>
          <cell r="H31">
            <v>8</v>
          </cell>
          <cell r="I31">
            <v>8</v>
          </cell>
          <cell r="J31">
            <v>43.999960000000002</v>
          </cell>
        </row>
        <row r="32">
          <cell r="A32" t="str">
            <v>GRP 060-091</v>
          </cell>
          <cell r="B32" t="str">
            <v>FUNCTION</v>
          </cell>
          <cell r="C32" t="str">
            <v>9XM0010-OS218</v>
          </cell>
          <cell r="D32" t="str">
            <v>BUDGET REFERENCE</v>
          </cell>
          <cell r="E32">
            <v>15</v>
          </cell>
          <cell r="F32" t="str">
            <v>0</v>
          </cell>
          <cell r="G32">
            <v>10</v>
          </cell>
          <cell r="H32" t="str">
            <v>0</v>
          </cell>
          <cell r="I32">
            <v>15</v>
          </cell>
          <cell r="J32">
            <v>40</v>
          </cell>
        </row>
        <row r="33">
          <cell r="A33" t="str">
            <v>GRP 060-091</v>
          </cell>
          <cell r="B33" t="str">
            <v>FUNCTION</v>
          </cell>
          <cell r="C33" t="str">
            <v>9XM0010-OS230</v>
          </cell>
          <cell r="D33" t="str">
            <v>BUDGET REFERENCE</v>
          </cell>
          <cell r="E33">
            <v>30</v>
          </cell>
          <cell r="F33" t="str">
            <v>0</v>
          </cell>
          <cell r="G33" t="str">
            <v>0</v>
          </cell>
          <cell r="H33">
            <v>15</v>
          </cell>
          <cell r="I33">
            <v>15</v>
          </cell>
          <cell r="J33">
            <v>60</v>
          </cell>
        </row>
        <row r="34">
          <cell r="A34" t="str">
            <v>GRP 060-091</v>
          </cell>
          <cell r="B34" t="str">
            <v>FUNCTION</v>
          </cell>
          <cell r="C34" t="str">
            <v>9XM0010-SERV3</v>
          </cell>
          <cell r="D34" t="str">
            <v>BUDGET REFERENCE</v>
          </cell>
          <cell r="E34">
            <v>15</v>
          </cell>
          <cell r="F34">
            <v>25</v>
          </cell>
          <cell r="G34">
            <v>5</v>
          </cell>
          <cell r="H34">
            <v>5</v>
          </cell>
          <cell r="I34">
            <v>5</v>
          </cell>
          <cell r="J34">
            <v>55</v>
          </cell>
        </row>
        <row r="35">
          <cell r="A35" t="str">
            <v>GRP 060-091</v>
          </cell>
          <cell r="B35" t="str">
            <v>FUNCTION</v>
          </cell>
          <cell r="C35" t="str">
            <v>9XM0010-SERV4</v>
          </cell>
          <cell r="D35" t="str">
            <v>BUDGET REFERENCE</v>
          </cell>
          <cell r="E35">
            <v>50.000039999999998</v>
          </cell>
          <cell r="F35">
            <v>60</v>
          </cell>
          <cell r="G35">
            <v>20</v>
          </cell>
          <cell r="H35">
            <v>20</v>
          </cell>
          <cell r="I35">
            <v>20</v>
          </cell>
          <cell r="J35">
            <v>170.00004000000001</v>
          </cell>
        </row>
        <row r="36">
          <cell r="A36" t="str">
            <v>GRP 060-091</v>
          </cell>
          <cell r="B36" t="str">
            <v>FUNCTION</v>
          </cell>
          <cell r="C36" t="str">
            <v>9XM0010-SS-10-1</v>
          </cell>
          <cell r="D36" t="str">
            <v>BUDGET REFERENCE</v>
          </cell>
          <cell r="E36">
            <v>20.000039999999998</v>
          </cell>
          <cell r="F36">
            <v>20</v>
          </cell>
          <cell r="G36">
            <v>20</v>
          </cell>
          <cell r="H36">
            <v>20</v>
          </cell>
          <cell r="I36">
            <v>20</v>
          </cell>
          <cell r="J36">
            <v>100.00004</v>
          </cell>
        </row>
        <row r="37">
          <cell r="A37" t="str">
            <v>GRP 060-091</v>
          </cell>
          <cell r="B37" t="str">
            <v>FUNCTION</v>
          </cell>
          <cell r="C37" t="str">
            <v>TXC0870-FM-31</v>
          </cell>
          <cell r="D37" t="str">
            <v>BUDGET REFERENCE</v>
          </cell>
          <cell r="E37">
            <v>140</v>
          </cell>
          <cell r="F37" t="str">
            <v>0</v>
          </cell>
          <cell r="G37" t="str">
            <v>0</v>
          </cell>
          <cell r="H37" t="str">
            <v>0</v>
          </cell>
          <cell r="I37" t="str">
            <v>0</v>
          </cell>
          <cell r="J37">
            <v>140</v>
          </cell>
        </row>
        <row r="38">
          <cell r="A38" t="str">
            <v>GRP 060-091</v>
          </cell>
          <cell r="B38" t="str">
            <v>FUNCTION</v>
          </cell>
          <cell r="C38" t="str">
            <v>TXC0872-FM-21</v>
          </cell>
          <cell r="D38" t="str">
            <v>BUDGET REFERENCE</v>
          </cell>
          <cell r="E38">
            <v>150</v>
          </cell>
          <cell r="F38">
            <v>160</v>
          </cell>
          <cell r="G38" t="str">
            <v>0</v>
          </cell>
          <cell r="H38" t="str">
            <v>0</v>
          </cell>
          <cell r="I38" t="str">
            <v>0</v>
          </cell>
          <cell r="J38">
            <v>310</v>
          </cell>
        </row>
        <row r="39">
          <cell r="A39" t="str">
            <v>GRP 060-091</v>
          </cell>
          <cell r="B39" t="str">
            <v>FUNCTION</v>
          </cell>
          <cell r="C39" t="str">
            <v>TXC0873-FM-22</v>
          </cell>
          <cell r="D39" t="str">
            <v>BUDGET REFERENCE</v>
          </cell>
          <cell r="E39" t="str">
            <v>0</v>
          </cell>
          <cell r="F39" t="str">
            <v>0</v>
          </cell>
          <cell r="G39">
            <v>50</v>
          </cell>
          <cell r="H39" t="str">
            <v>0</v>
          </cell>
          <cell r="I39">
            <v>50</v>
          </cell>
          <cell r="J39">
            <v>100</v>
          </cell>
        </row>
        <row r="40">
          <cell r="A40" t="str">
            <v>GRP 060-091</v>
          </cell>
          <cell r="B40" t="str">
            <v>FUNCTION</v>
          </cell>
          <cell r="C40" t="str">
            <v>TXC0874-FM-23</v>
          </cell>
          <cell r="D40" t="str">
            <v>BUDGET REFERENCE</v>
          </cell>
          <cell r="E40" t="str">
            <v>0</v>
          </cell>
          <cell r="F40" t="str">
            <v>0</v>
          </cell>
          <cell r="G40">
            <v>125</v>
          </cell>
          <cell r="H40">
            <v>125</v>
          </cell>
          <cell r="I40">
            <v>125</v>
          </cell>
          <cell r="J40">
            <v>375</v>
          </cell>
        </row>
        <row r="41">
          <cell r="A41" t="str">
            <v>GRP 060-091</v>
          </cell>
          <cell r="B41" t="str">
            <v>FUNCTION</v>
          </cell>
          <cell r="C41" t="str">
            <v>TXC0875-FM-24</v>
          </cell>
          <cell r="D41" t="str">
            <v>BUDGET REFERENCE</v>
          </cell>
          <cell r="E41">
            <v>80</v>
          </cell>
          <cell r="F41" t="str">
            <v>0</v>
          </cell>
          <cell r="G41" t="str">
            <v>0</v>
          </cell>
          <cell r="H41" t="str">
            <v>0</v>
          </cell>
          <cell r="I41" t="str">
            <v>0</v>
          </cell>
          <cell r="J41">
            <v>80</v>
          </cell>
        </row>
        <row r="42">
          <cell r="A42" t="str">
            <v>GRP 060-091</v>
          </cell>
          <cell r="B42" t="str">
            <v>FUNCTION</v>
          </cell>
          <cell r="C42" t="str">
            <v>TXC0876-FM-25</v>
          </cell>
          <cell r="D42" t="str">
            <v>BUDGET REFERENCE</v>
          </cell>
          <cell r="E42" t="str">
            <v>0</v>
          </cell>
          <cell r="F42" t="str">
            <v>0</v>
          </cell>
          <cell r="G42">
            <v>250</v>
          </cell>
          <cell r="H42" t="str">
            <v>0</v>
          </cell>
          <cell r="I42" t="str">
            <v>0</v>
          </cell>
          <cell r="J42">
            <v>250</v>
          </cell>
        </row>
        <row r="43">
          <cell r="A43" t="str">
            <v>GRP 060-091</v>
          </cell>
          <cell r="B43" t="str">
            <v>FUNCTION</v>
          </cell>
          <cell r="C43" t="str">
            <v>TXC0877-FM-26</v>
          </cell>
          <cell r="D43" t="str">
            <v>BUDGET REFERENCE</v>
          </cell>
          <cell r="E43">
            <v>0</v>
          </cell>
          <cell r="F43">
            <v>50</v>
          </cell>
          <cell r="G43">
            <v>50</v>
          </cell>
          <cell r="H43" t="str">
            <v>0</v>
          </cell>
          <cell r="I43" t="str">
            <v>0</v>
          </cell>
          <cell r="J43">
            <v>100</v>
          </cell>
        </row>
        <row r="44">
          <cell r="A44" t="str">
            <v>GRP 060-091</v>
          </cell>
          <cell r="B44" t="str">
            <v>FUNCTION</v>
          </cell>
          <cell r="C44" t="str">
            <v>TXC0878-FM-27</v>
          </cell>
          <cell r="D44" t="str">
            <v>BUDGET REFERENCE</v>
          </cell>
          <cell r="E44" t="str">
            <v>0</v>
          </cell>
          <cell r="F44" t="str">
            <v>0</v>
          </cell>
          <cell r="G44">
            <v>100</v>
          </cell>
          <cell r="H44">
            <v>100</v>
          </cell>
          <cell r="I44">
            <v>100</v>
          </cell>
          <cell r="J44">
            <v>300</v>
          </cell>
        </row>
        <row r="45">
          <cell r="A45" t="str">
            <v>GRP 060-091</v>
          </cell>
          <cell r="B45" t="str">
            <v>FUNCTION</v>
          </cell>
          <cell r="C45" t="str">
            <v>TXC0879-FM-28</v>
          </cell>
          <cell r="D45" t="str">
            <v>BUDGET REFERENCE</v>
          </cell>
          <cell r="E45" t="str">
            <v>0</v>
          </cell>
          <cell r="F45">
            <v>105</v>
          </cell>
          <cell r="G45">
            <v>105</v>
          </cell>
          <cell r="H45">
            <v>0</v>
          </cell>
          <cell r="I45">
            <v>0</v>
          </cell>
          <cell r="J45">
            <v>210</v>
          </cell>
        </row>
        <row r="46">
          <cell r="A46" t="str">
            <v>GRP 060-091</v>
          </cell>
          <cell r="B46" t="str">
            <v>FUNCTION</v>
          </cell>
          <cell r="C46" t="str">
            <v>TXC8701-FM-32</v>
          </cell>
          <cell r="D46" t="str">
            <v>BUDGET REFERENCE</v>
          </cell>
          <cell r="E46">
            <v>280</v>
          </cell>
          <cell r="F46" t="str">
            <v>0</v>
          </cell>
          <cell r="G46" t="str">
            <v>0</v>
          </cell>
          <cell r="H46" t="str">
            <v>0</v>
          </cell>
          <cell r="I46" t="str">
            <v>0</v>
          </cell>
          <cell r="J46">
            <v>280</v>
          </cell>
        </row>
        <row r="47">
          <cell r="A47" t="str">
            <v>GRP 060-093</v>
          </cell>
          <cell r="B47" t="str">
            <v>FUNCTION</v>
          </cell>
          <cell r="C47" t="str">
            <v xml:space="preserve">          VALID PROJECTS</v>
          </cell>
          <cell r="D47" t="str">
            <v>BUDGET REFERENCE</v>
          </cell>
          <cell r="E47">
            <v>15</v>
          </cell>
          <cell r="F47">
            <v>15</v>
          </cell>
          <cell r="G47">
            <v>15</v>
          </cell>
          <cell r="H47">
            <v>15</v>
          </cell>
          <cell r="I47">
            <v>15</v>
          </cell>
          <cell r="J47">
            <v>75</v>
          </cell>
        </row>
        <row r="48">
          <cell r="A48" t="str">
            <v>GRP 060-094</v>
          </cell>
          <cell r="B48" t="str">
            <v>FUNCTION</v>
          </cell>
          <cell r="C48" t="str">
            <v xml:space="preserve">          VALID PROJECTS</v>
          </cell>
          <cell r="D48" t="str">
            <v>BUDGET REFERENCE</v>
          </cell>
          <cell r="E48">
            <v>9767.9998799999994</v>
          </cell>
          <cell r="F48">
            <v>7131</v>
          </cell>
          <cell r="G48">
            <v>6563</v>
          </cell>
          <cell r="H48">
            <v>6448</v>
          </cell>
          <cell r="I48">
            <v>6448</v>
          </cell>
          <cell r="J48">
            <v>34737.999880000003</v>
          </cell>
        </row>
        <row r="49">
          <cell r="A49" t="str">
            <v>GRP 060-096</v>
          </cell>
          <cell r="B49" t="str">
            <v>FUNCTION</v>
          </cell>
          <cell r="C49" t="str">
            <v xml:space="preserve">          VALID PROJECTS</v>
          </cell>
          <cell r="D49" t="str">
            <v>BUDGET REFERENCE</v>
          </cell>
          <cell r="E49">
            <v>215</v>
          </cell>
          <cell r="F49">
            <v>215</v>
          </cell>
          <cell r="G49">
            <v>215</v>
          </cell>
          <cell r="H49">
            <v>215</v>
          </cell>
          <cell r="I49">
            <v>215</v>
          </cell>
          <cell r="J49">
            <v>1075</v>
          </cell>
        </row>
        <row r="50">
          <cell r="A50" t="str">
            <v>GRP 060-097</v>
          </cell>
          <cell r="B50" t="str">
            <v>FUNCTION</v>
          </cell>
          <cell r="C50" t="str">
            <v xml:space="preserve">          VALID PROJECTS</v>
          </cell>
          <cell r="D50" t="str">
            <v>BUDGET REFERENCE</v>
          </cell>
          <cell r="E50">
            <v>18427.000020000003</v>
          </cell>
          <cell r="F50">
            <v>18232</v>
          </cell>
          <cell r="G50">
            <v>19382</v>
          </cell>
          <cell r="H50">
            <v>18247</v>
          </cell>
          <cell r="I50">
            <v>23275</v>
          </cell>
          <cell r="J50">
            <v>97563.000020000007</v>
          </cell>
        </row>
        <row r="51">
          <cell r="A51" t="str">
            <v>GRP 060-160</v>
          </cell>
          <cell r="B51" t="str">
            <v>FUNCTION</v>
          </cell>
          <cell r="C51" t="str">
            <v xml:space="preserve">          VALID PROJECTS</v>
          </cell>
          <cell r="D51" t="str">
            <v>BUDGET REFERENCE</v>
          </cell>
          <cell r="E51">
            <v>664.00004999999999</v>
          </cell>
          <cell r="F51">
            <v>566</v>
          </cell>
          <cell r="G51">
            <v>535</v>
          </cell>
          <cell r="H51">
            <v>520</v>
          </cell>
          <cell r="I51">
            <v>515</v>
          </cell>
          <cell r="J51">
            <v>2800.0000500000001</v>
          </cell>
        </row>
        <row r="52">
          <cell r="A52" t="str">
            <v>GRP 060-166</v>
          </cell>
          <cell r="B52" t="str">
            <v>FUNCTION</v>
          </cell>
          <cell r="C52" t="str">
            <v xml:space="preserve">          VALID PROJECTS</v>
          </cell>
          <cell r="D52" t="str">
            <v>BUDGET REFERENCE</v>
          </cell>
          <cell r="E52">
            <v>1599.9999600000001</v>
          </cell>
          <cell r="F52">
            <v>1300</v>
          </cell>
          <cell r="G52">
            <v>1450</v>
          </cell>
          <cell r="H52">
            <v>1600</v>
          </cell>
          <cell r="I52">
            <v>1750</v>
          </cell>
          <cell r="J52">
            <v>7699.9999600000001</v>
          </cell>
        </row>
        <row r="56">
          <cell r="E56" t="str">
            <v>Working Version 1</v>
          </cell>
          <cell r="F56" t="str">
            <v>MEASURES</v>
          </cell>
          <cell r="G56" t="str">
            <v>CAPITAL COST</v>
          </cell>
        </row>
      </sheetData>
      <sheetData sheetId="1">
        <row r="1">
          <cell r="A1" t="str">
            <v>GROUP</v>
          </cell>
          <cell r="B1" t="str">
            <v>function</v>
          </cell>
          <cell r="C1" t="str">
            <v>project</v>
          </cell>
          <cell r="D1" t="str">
            <v>budref</v>
          </cell>
          <cell r="E1" t="str">
            <v>CURRENT YEAR</v>
          </cell>
          <cell r="F1" t="str">
            <v>FUTURE YR 2</v>
          </cell>
          <cell r="G1" t="str">
            <v>FUTURE YR 3</v>
          </cell>
          <cell r="H1" t="str">
            <v>FUTURE YR 4</v>
          </cell>
          <cell r="I1" t="str">
            <v>FUTURE YR 5</v>
          </cell>
          <cell r="J1" t="str">
            <v>ALL YEARS</v>
          </cell>
        </row>
        <row r="2">
          <cell r="A2" t="str">
            <v>GRP 060-090</v>
          </cell>
          <cell r="B2" t="str">
            <v>FUNCTION</v>
          </cell>
          <cell r="C2" t="str">
            <v xml:space="preserve">               PROJECTS</v>
          </cell>
          <cell r="D2" t="str">
            <v xml:space="preserve">     BUDGET REFERENCE</v>
          </cell>
          <cell r="E2">
            <v>1031</v>
          </cell>
          <cell r="F2">
            <v>756</v>
          </cell>
          <cell r="G2">
            <v>250</v>
          </cell>
          <cell r="H2">
            <v>250</v>
          </cell>
          <cell r="I2">
            <v>250</v>
          </cell>
          <cell r="J2">
            <v>2537</v>
          </cell>
        </row>
        <row r="3">
          <cell r="A3" t="str">
            <v>GRP 060-091</v>
          </cell>
          <cell r="B3" t="str">
            <v>FUNCTION</v>
          </cell>
          <cell r="C3" t="str">
            <v>9XC0300-FM-5</v>
          </cell>
          <cell r="D3" t="str">
            <v>XC</v>
          </cell>
          <cell r="E3" t="str">
            <v>0</v>
          </cell>
          <cell r="F3">
            <v>120</v>
          </cell>
          <cell r="G3">
            <v>120</v>
          </cell>
          <cell r="H3">
            <v>280</v>
          </cell>
          <cell r="I3">
            <v>280</v>
          </cell>
          <cell r="J3">
            <v>800</v>
          </cell>
        </row>
        <row r="4">
          <cell r="A4" t="str">
            <v>GRP 060-091</v>
          </cell>
          <cell r="B4" t="str">
            <v>FUNCTION</v>
          </cell>
          <cell r="C4" t="str">
            <v>9XC0300-FM-7</v>
          </cell>
          <cell r="D4" t="str">
            <v>XC</v>
          </cell>
          <cell r="E4" t="str">
            <v>0</v>
          </cell>
          <cell r="F4">
            <v>0</v>
          </cell>
          <cell r="G4">
            <v>0</v>
          </cell>
          <cell r="H4">
            <v>300</v>
          </cell>
          <cell r="I4">
            <v>195</v>
          </cell>
          <cell r="J4">
            <v>495</v>
          </cell>
        </row>
        <row r="5">
          <cell r="A5" t="str">
            <v>GRP 060-091</v>
          </cell>
          <cell r="B5" t="str">
            <v>FUNCTION</v>
          </cell>
          <cell r="C5" t="str">
            <v>9XC0300-FM17</v>
          </cell>
          <cell r="D5" t="str">
            <v>XC</v>
          </cell>
          <cell r="E5" t="str">
            <v>0</v>
          </cell>
          <cell r="F5">
            <v>0</v>
          </cell>
          <cell r="G5">
            <v>0</v>
          </cell>
          <cell r="H5">
            <v>0</v>
          </cell>
          <cell r="I5">
            <v>100</v>
          </cell>
          <cell r="J5">
            <v>100</v>
          </cell>
        </row>
        <row r="6">
          <cell r="A6" t="str">
            <v>GRP 060-091</v>
          </cell>
          <cell r="B6" t="str">
            <v>FUNCTION</v>
          </cell>
          <cell r="C6" t="str">
            <v>9XC0300-FM18</v>
          </cell>
          <cell r="D6" t="str">
            <v>XC</v>
          </cell>
          <cell r="E6" t="str">
            <v>0</v>
          </cell>
          <cell r="F6">
            <v>0</v>
          </cell>
          <cell r="G6">
            <v>0</v>
          </cell>
          <cell r="H6">
            <v>0</v>
          </cell>
          <cell r="I6">
            <v>1800</v>
          </cell>
          <cell r="J6">
            <v>1800</v>
          </cell>
        </row>
        <row r="7">
          <cell r="A7" t="str">
            <v>GRP 060-091</v>
          </cell>
          <cell r="B7" t="str">
            <v>FUNCTION</v>
          </cell>
          <cell r="C7" t="str">
            <v>9XC0300-FM19</v>
          </cell>
          <cell r="D7" t="str">
            <v>XC</v>
          </cell>
          <cell r="E7" t="str">
            <v>0</v>
          </cell>
          <cell r="F7">
            <v>0</v>
          </cell>
          <cell r="G7">
            <v>0</v>
          </cell>
          <cell r="H7">
            <v>0</v>
          </cell>
          <cell r="I7">
            <v>100</v>
          </cell>
          <cell r="J7">
            <v>100</v>
          </cell>
        </row>
        <row r="8">
          <cell r="A8" t="str">
            <v>GRP 060-091</v>
          </cell>
          <cell r="B8" t="str">
            <v>FUNCTION</v>
          </cell>
          <cell r="C8" t="str">
            <v>9XC0300-SS-951</v>
          </cell>
          <cell r="D8" t="str">
            <v>XC</v>
          </cell>
          <cell r="E8">
            <v>62</v>
          </cell>
          <cell r="F8">
            <v>0</v>
          </cell>
          <cell r="G8">
            <v>0</v>
          </cell>
          <cell r="H8">
            <v>0</v>
          </cell>
          <cell r="I8">
            <v>0</v>
          </cell>
          <cell r="J8">
            <v>62</v>
          </cell>
        </row>
        <row r="9">
          <cell r="A9" t="str">
            <v>GRP 060-091</v>
          </cell>
          <cell r="B9" t="str">
            <v>FUNCTION</v>
          </cell>
          <cell r="C9" t="str">
            <v>9XC1400-RE001</v>
          </cell>
          <cell r="D9" t="str">
            <v>XC</v>
          </cell>
          <cell r="E9">
            <v>7500</v>
          </cell>
          <cell r="F9">
            <v>7750</v>
          </cell>
          <cell r="G9">
            <v>1843</v>
          </cell>
          <cell r="H9">
            <v>0</v>
          </cell>
          <cell r="I9">
            <v>0</v>
          </cell>
          <cell r="J9">
            <v>17093</v>
          </cell>
        </row>
        <row r="10">
          <cell r="A10" t="str">
            <v>GRP 060-091</v>
          </cell>
          <cell r="B10" t="str">
            <v>FUNCTION</v>
          </cell>
          <cell r="C10" t="str">
            <v>9XC9705-FM-1</v>
          </cell>
          <cell r="D10" t="str">
            <v>XC</v>
          </cell>
          <cell r="E10">
            <v>600</v>
          </cell>
          <cell r="F10">
            <v>1650</v>
          </cell>
          <cell r="G10">
            <v>1650</v>
          </cell>
          <cell r="H10" t="str">
            <v>0</v>
          </cell>
          <cell r="I10" t="str">
            <v>0</v>
          </cell>
          <cell r="J10">
            <v>3900</v>
          </cell>
        </row>
        <row r="11">
          <cell r="A11" t="str">
            <v>GRP 060-091</v>
          </cell>
          <cell r="B11" t="str">
            <v>FUNCTION</v>
          </cell>
          <cell r="C11" t="str">
            <v>9XC9707-FM-2</v>
          </cell>
          <cell r="D11" t="str">
            <v>XC</v>
          </cell>
          <cell r="E11">
            <v>150</v>
          </cell>
          <cell r="F11">
            <v>300</v>
          </cell>
          <cell r="G11">
            <v>100</v>
          </cell>
          <cell r="H11">
            <v>200</v>
          </cell>
          <cell r="I11">
            <v>200</v>
          </cell>
          <cell r="J11">
            <v>950</v>
          </cell>
        </row>
        <row r="12">
          <cell r="A12" t="str">
            <v>GRP 060-091</v>
          </cell>
          <cell r="B12" t="str">
            <v>FUNCTION</v>
          </cell>
          <cell r="C12" t="str">
            <v>9XM0001-EEO-1</v>
          </cell>
          <cell r="D12" t="str">
            <v xml:space="preserve">     BUDGET REFERENCE</v>
          </cell>
          <cell r="E12">
            <v>7</v>
          </cell>
          <cell r="F12">
            <v>6</v>
          </cell>
          <cell r="G12">
            <v>4</v>
          </cell>
          <cell r="H12">
            <v>4</v>
          </cell>
          <cell r="I12">
            <v>4</v>
          </cell>
          <cell r="J12">
            <v>25</v>
          </cell>
        </row>
        <row r="13">
          <cell r="A13" t="str">
            <v>GRP 060-091</v>
          </cell>
          <cell r="B13" t="str">
            <v>FUNCTION</v>
          </cell>
          <cell r="C13" t="str">
            <v>9XM0001-FM-11</v>
          </cell>
          <cell r="D13" t="str">
            <v xml:space="preserve">     BUDGET REFERENCE</v>
          </cell>
          <cell r="E13">
            <v>10</v>
          </cell>
          <cell r="F13">
            <v>5</v>
          </cell>
          <cell r="G13">
            <v>10</v>
          </cell>
          <cell r="H13">
            <v>20</v>
          </cell>
          <cell r="I13">
            <v>25</v>
          </cell>
          <cell r="J13">
            <v>70</v>
          </cell>
        </row>
        <row r="14">
          <cell r="A14" t="str">
            <v>GRP 060-091</v>
          </cell>
          <cell r="B14" t="str">
            <v>FUNCTION</v>
          </cell>
          <cell r="C14" t="str">
            <v>9XM0001-OS-1</v>
          </cell>
          <cell r="D14" t="str">
            <v xml:space="preserve">     BUDGET REFERENCE</v>
          </cell>
          <cell r="E14">
            <v>34</v>
          </cell>
          <cell r="F14">
            <v>0</v>
          </cell>
          <cell r="G14">
            <v>0</v>
          </cell>
          <cell r="H14">
            <v>0</v>
          </cell>
          <cell r="I14">
            <v>0</v>
          </cell>
          <cell r="J14">
            <v>34</v>
          </cell>
        </row>
        <row r="15">
          <cell r="A15" t="str">
            <v>GRP 060-091</v>
          </cell>
          <cell r="B15" t="str">
            <v>FUNCTION</v>
          </cell>
          <cell r="C15" t="str">
            <v>9XM0001-OS-16</v>
          </cell>
          <cell r="D15" t="str">
            <v xml:space="preserve">     BUDGET REFERENCE</v>
          </cell>
          <cell r="E15">
            <v>0</v>
          </cell>
          <cell r="F15">
            <v>0</v>
          </cell>
          <cell r="G15">
            <v>22</v>
          </cell>
          <cell r="H15">
            <v>0</v>
          </cell>
          <cell r="I15">
            <v>0</v>
          </cell>
          <cell r="J15">
            <v>22</v>
          </cell>
        </row>
        <row r="16">
          <cell r="A16" t="str">
            <v>GRP 060-091</v>
          </cell>
          <cell r="B16" t="str">
            <v>FUNCTION</v>
          </cell>
          <cell r="C16" t="str">
            <v>9XM0001-OS-17</v>
          </cell>
          <cell r="D16" t="str">
            <v xml:space="preserve">     BUDGET REFERENCE</v>
          </cell>
          <cell r="E16">
            <v>0</v>
          </cell>
          <cell r="F16">
            <v>0</v>
          </cell>
          <cell r="G16">
            <v>0</v>
          </cell>
          <cell r="H16">
            <v>17</v>
          </cell>
          <cell r="I16">
            <v>17</v>
          </cell>
          <cell r="J16">
            <v>34</v>
          </cell>
        </row>
        <row r="17">
          <cell r="A17" t="str">
            <v>GRP 060-091</v>
          </cell>
          <cell r="B17" t="str">
            <v>FUNCTION</v>
          </cell>
          <cell r="C17" t="str">
            <v>9XM0001-OS-5</v>
          </cell>
          <cell r="D17" t="str">
            <v xml:space="preserve">     BUDGET REFERENCE</v>
          </cell>
          <cell r="E17">
            <v>0</v>
          </cell>
          <cell r="F17">
            <v>34</v>
          </cell>
          <cell r="G17">
            <v>43</v>
          </cell>
          <cell r="H17">
            <v>0</v>
          </cell>
          <cell r="I17">
            <v>0</v>
          </cell>
          <cell r="J17">
            <v>77</v>
          </cell>
        </row>
        <row r="18">
          <cell r="A18" t="str">
            <v>GRP 060-091</v>
          </cell>
          <cell r="B18" t="str">
            <v>FUNCTION</v>
          </cell>
          <cell r="C18" t="str">
            <v>9XM0001-OS207</v>
          </cell>
          <cell r="D18" t="str">
            <v xml:space="preserve">     BUDGET REFERENCE</v>
          </cell>
          <cell r="E18">
            <v>0</v>
          </cell>
          <cell r="F18">
            <v>0</v>
          </cell>
          <cell r="G18">
            <v>0</v>
          </cell>
          <cell r="H18">
            <v>350</v>
          </cell>
          <cell r="I18">
            <v>350</v>
          </cell>
          <cell r="J18">
            <v>700</v>
          </cell>
        </row>
        <row r="19">
          <cell r="A19" t="str">
            <v>GRP 060-091</v>
          </cell>
          <cell r="B19" t="str">
            <v>FUNCTION</v>
          </cell>
          <cell r="C19" t="str">
            <v>9XM0001-OS209</v>
          </cell>
          <cell r="D19" t="str">
            <v xml:space="preserve">     BUDGET REFERENCE</v>
          </cell>
          <cell r="E19">
            <v>0</v>
          </cell>
          <cell r="F19">
            <v>0</v>
          </cell>
          <cell r="G19">
            <v>0</v>
          </cell>
          <cell r="H19">
            <v>0</v>
          </cell>
          <cell r="I19">
            <v>22</v>
          </cell>
          <cell r="J19">
            <v>22</v>
          </cell>
        </row>
        <row r="20">
          <cell r="A20" t="str">
            <v>GRP 060-091</v>
          </cell>
          <cell r="B20" t="str">
            <v>FUNCTION</v>
          </cell>
          <cell r="C20" t="str">
            <v>9XM0001-OS210</v>
          </cell>
          <cell r="D20" t="str">
            <v xml:space="preserve">     BUDGET REFERENCE</v>
          </cell>
          <cell r="E20">
            <v>15</v>
          </cell>
          <cell r="F20">
            <v>0</v>
          </cell>
          <cell r="G20">
            <v>0</v>
          </cell>
          <cell r="H20">
            <v>16</v>
          </cell>
          <cell r="I20">
            <v>0</v>
          </cell>
          <cell r="J20">
            <v>31</v>
          </cell>
        </row>
        <row r="21">
          <cell r="A21" t="str">
            <v>GRP 060-091</v>
          </cell>
          <cell r="B21" t="str">
            <v>FUNCTION</v>
          </cell>
          <cell r="C21" t="str">
            <v>9XM0001-SERV1</v>
          </cell>
          <cell r="D21" t="str">
            <v xml:space="preserve">     BUDGET REFERENCE</v>
          </cell>
          <cell r="E21">
            <v>15</v>
          </cell>
          <cell r="F21">
            <v>25</v>
          </cell>
          <cell r="G21">
            <v>120</v>
          </cell>
          <cell r="H21">
            <v>0</v>
          </cell>
          <cell r="I21">
            <v>0</v>
          </cell>
          <cell r="J21">
            <v>160</v>
          </cell>
        </row>
        <row r="22">
          <cell r="A22" t="str">
            <v>GRP 060-091</v>
          </cell>
          <cell r="B22" t="str">
            <v>FUNCTION</v>
          </cell>
          <cell r="C22" t="str">
            <v>9XM0006-FM-13</v>
          </cell>
          <cell r="D22" t="str">
            <v xml:space="preserve">     BUDGET REFERENCE</v>
          </cell>
          <cell r="E22">
            <v>30</v>
          </cell>
          <cell r="F22">
            <v>20</v>
          </cell>
          <cell r="G22">
            <v>20</v>
          </cell>
          <cell r="H22">
            <v>20</v>
          </cell>
          <cell r="I22">
            <v>30</v>
          </cell>
          <cell r="J22">
            <v>120</v>
          </cell>
        </row>
        <row r="23">
          <cell r="A23" t="str">
            <v>GRP 060-091</v>
          </cell>
          <cell r="B23" t="str">
            <v>FUNCTION</v>
          </cell>
          <cell r="C23" t="str">
            <v>9XM0007-FM-14</v>
          </cell>
          <cell r="D23" t="str">
            <v xml:space="preserve">     BUDGET REFERENCE</v>
          </cell>
          <cell r="E23">
            <v>30</v>
          </cell>
          <cell r="F23">
            <v>10</v>
          </cell>
          <cell r="G23">
            <v>10</v>
          </cell>
          <cell r="H23">
            <v>55</v>
          </cell>
          <cell r="I23">
            <v>70</v>
          </cell>
          <cell r="J23">
            <v>175</v>
          </cell>
        </row>
        <row r="24">
          <cell r="A24" t="str">
            <v>GRP 060-091</v>
          </cell>
          <cell r="B24" t="str">
            <v>FUNCTION</v>
          </cell>
          <cell r="C24" t="str">
            <v>9XM0007-SERV2</v>
          </cell>
          <cell r="D24" t="str">
            <v xml:space="preserve">     BUDGET REFERENCE</v>
          </cell>
          <cell r="E24">
            <v>10</v>
          </cell>
          <cell r="F24">
            <v>5</v>
          </cell>
          <cell r="G24">
            <v>20</v>
          </cell>
          <cell r="H24">
            <v>0</v>
          </cell>
          <cell r="I24">
            <v>0</v>
          </cell>
          <cell r="J24">
            <v>35</v>
          </cell>
        </row>
        <row r="25">
          <cell r="A25" t="str">
            <v>GRP 060-091</v>
          </cell>
          <cell r="B25" t="str">
            <v>FUNCTION</v>
          </cell>
          <cell r="C25" t="str">
            <v>9XM0007-SS-8-6</v>
          </cell>
          <cell r="D25" t="str">
            <v xml:space="preserve">     BUDGET REFERENCE</v>
          </cell>
          <cell r="E25">
            <v>10</v>
          </cell>
          <cell r="F25">
            <v>10</v>
          </cell>
          <cell r="G25">
            <v>10</v>
          </cell>
          <cell r="H25">
            <v>10</v>
          </cell>
          <cell r="I25">
            <v>10</v>
          </cell>
          <cell r="J25">
            <v>50</v>
          </cell>
        </row>
        <row r="26">
          <cell r="A26" t="str">
            <v>GRP 060-091</v>
          </cell>
          <cell r="B26" t="str">
            <v>FUNCTION</v>
          </cell>
          <cell r="C26" t="str">
            <v>9XM0008-FM-15</v>
          </cell>
          <cell r="D26" t="str">
            <v xml:space="preserve">     BUDGET REFERENCE</v>
          </cell>
          <cell r="E26">
            <v>10</v>
          </cell>
          <cell r="F26">
            <v>5</v>
          </cell>
          <cell r="G26">
            <v>5</v>
          </cell>
          <cell r="H26">
            <v>5</v>
          </cell>
          <cell r="I26">
            <v>5</v>
          </cell>
          <cell r="J26">
            <v>30</v>
          </cell>
        </row>
        <row r="27">
          <cell r="A27" t="str">
            <v>GRP 060-091</v>
          </cell>
          <cell r="B27" t="str">
            <v>FUNCTION</v>
          </cell>
          <cell r="C27" t="str">
            <v>9XM0010-EEO-4</v>
          </cell>
          <cell r="D27" t="str">
            <v xml:space="preserve">     BUDGET REFERENCE</v>
          </cell>
          <cell r="E27">
            <v>15</v>
          </cell>
          <cell r="F27">
            <v>15</v>
          </cell>
          <cell r="G27">
            <v>15</v>
          </cell>
          <cell r="H27">
            <v>15</v>
          </cell>
          <cell r="I27">
            <v>18</v>
          </cell>
          <cell r="J27">
            <v>78</v>
          </cell>
        </row>
        <row r="28">
          <cell r="A28" t="str">
            <v>GRP 060-091</v>
          </cell>
          <cell r="B28" t="str">
            <v>FUNCTION</v>
          </cell>
          <cell r="C28" t="str">
            <v>9XM0010-EEO-5</v>
          </cell>
          <cell r="D28" t="str">
            <v xml:space="preserve">     BUDGET REFERENCE</v>
          </cell>
          <cell r="E28">
            <v>10</v>
          </cell>
          <cell r="F28">
            <v>10</v>
          </cell>
          <cell r="G28">
            <v>8</v>
          </cell>
          <cell r="H28">
            <v>8</v>
          </cell>
          <cell r="I28">
            <v>8</v>
          </cell>
          <cell r="J28">
            <v>44</v>
          </cell>
        </row>
        <row r="29">
          <cell r="A29" t="str">
            <v>GRP 060-091</v>
          </cell>
          <cell r="B29" t="str">
            <v>FUNCTION</v>
          </cell>
          <cell r="C29" t="str">
            <v>9XM0010-FM-16</v>
          </cell>
          <cell r="D29" t="str">
            <v xml:space="preserve">     BUDGET REFERENCE</v>
          </cell>
          <cell r="E29">
            <v>20</v>
          </cell>
          <cell r="F29">
            <v>10</v>
          </cell>
          <cell r="G29">
            <v>50</v>
          </cell>
          <cell r="H29">
            <v>70</v>
          </cell>
          <cell r="I29">
            <v>45</v>
          </cell>
          <cell r="J29">
            <v>195</v>
          </cell>
        </row>
        <row r="30">
          <cell r="A30" t="str">
            <v>GRP 060-091</v>
          </cell>
          <cell r="B30" t="str">
            <v>FUNCTION</v>
          </cell>
          <cell r="C30" t="str">
            <v>9XM0010-OS-18</v>
          </cell>
          <cell r="D30" t="str">
            <v xml:space="preserve">     BUDGET REFERENCE</v>
          </cell>
          <cell r="E30">
            <v>5</v>
          </cell>
          <cell r="F30">
            <v>0</v>
          </cell>
          <cell r="G30">
            <v>10</v>
          </cell>
          <cell r="H30">
            <v>5</v>
          </cell>
          <cell r="I30">
            <v>5</v>
          </cell>
          <cell r="J30">
            <v>25</v>
          </cell>
        </row>
        <row r="31">
          <cell r="A31" t="str">
            <v>GRP 060-091</v>
          </cell>
          <cell r="B31" t="str">
            <v>FUNCTION</v>
          </cell>
          <cell r="C31" t="str">
            <v>9XM0010-OS218</v>
          </cell>
          <cell r="D31" t="str">
            <v xml:space="preserve">     BUDGET REFERENCE</v>
          </cell>
          <cell r="E31">
            <v>20</v>
          </cell>
          <cell r="F31">
            <v>15</v>
          </cell>
          <cell r="G31">
            <v>0</v>
          </cell>
          <cell r="H31">
            <v>0</v>
          </cell>
          <cell r="I31">
            <v>0</v>
          </cell>
          <cell r="J31">
            <v>35</v>
          </cell>
        </row>
        <row r="32">
          <cell r="A32" t="str">
            <v>GRP 060-091</v>
          </cell>
          <cell r="B32" t="str">
            <v>FUNCTION</v>
          </cell>
          <cell r="C32" t="str">
            <v>9XM0010-OS219</v>
          </cell>
          <cell r="D32" t="str">
            <v xml:space="preserve">     BUDGET REFERENCE</v>
          </cell>
          <cell r="E32">
            <v>24</v>
          </cell>
          <cell r="F32">
            <v>0</v>
          </cell>
          <cell r="G32">
            <v>0</v>
          </cell>
          <cell r="H32">
            <v>0</v>
          </cell>
          <cell r="I32">
            <v>12</v>
          </cell>
          <cell r="J32">
            <v>36</v>
          </cell>
        </row>
        <row r="33">
          <cell r="A33" t="str">
            <v>GRP 060-091</v>
          </cell>
          <cell r="B33" t="str">
            <v>FUNCTION</v>
          </cell>
          <cell r="C33" t="str">
            <v>9XM0010-OS221</v>
          </cell>
          <cell r="D33" t="str">
            <v xml:space="preserve">     BUDGET REFERENCE</v>
          </cell>
          <cell r="E33">
            <v>0</v>
          </cell>
          <cell r="F33">
            <v>75</v>
          </cell>
          <cell r="G33">
            <v>0</v>
          </cell>
          <cell r="H33">
            <v>0</v>
          </cell>
          <cell r="I33">
            <v>75</v>
          </cell>
          <cell r="J33">
            <v>150</v>
          </cell>
        </row>
        <row r="34">
          <cell r="A34" t="str">
            <v>GRP 060-091</v>
          </cell>
          <cell r="B34" t="str">
            <v>FUNCTION</v>
          </cell>
          <cell r="C34" t="str">
            <v>9XM0010-OS227</v>
          </cell>
          <cell r="D34" t="str">
            <v xml:space="preserve">     BUDGET REFERENCE</v>
          </cell>
          <cell r="E34">
            <v>0</v>
          </cell>
          <cell r="F34">
            <v>0</v>
          </cell>
          <cell r="G34">
            <v>0</v>
          </cell>
          <cell r="H34">
            <v>220</v>
          </cell>
          <cell r="I34">
            <v>220</v>
          </cell>
          <cell r="J34">
            <v>440</v>
          </cell>
        </row>
        <row r="35">
          <cell r="A35" t="str">
            <v>GRP 060-091</v>
          </cell>
          <cell r="B35" t="str">
            <v>FUNCTION</v>
          </cell>
          <cell r="C35" t="str">
            <v>9XM0010-OS228</v>
          </cell>
          <cell r="D35" t="str">
            <v xml:space="preserve">     BUDGET REFERENCE</v>
          </cell>
          <cell r="E35">
            <v>0</v>
          </cell>
          <cell r="F35">
            <v>0</v>
          </cell>
          <cell r="G35">
            <v>0</v>
          </cell>
          <cell r="H35">
            <v>15</v>
          </cell>
          <cell r="I35">
            <v>0</v>
          </cell>
          <cell r="J35">
            <v>15</v>
          </cell>
        </row>
        <row r="36">
          <cell r="A36" t="str">
            <v>GRP 060-091</v>
          </cell>
          <cell r="B36" t="str">
            <v>FUNCTION</v>
          </cell>
          <cell r="C36" t="str">
            <v>9XM0010-OS229</v>
          </cell>
          <cell r="D36" t="str">
            <v xml:space="preserve">     BUDGET REFERENCE</v>
          </cell>
          <cell r="E36">
            <v>22</v>
          </cell>
          <cell r="F36">
            <v>0</v>
          </cell>
          <cell r="G36">
            <v>0</v>
          </cell>
          <cell r="H36">
            <v>0</v>
          </cell>
          <cell r="I36">
            <v>0</v>
          </cell>
          <cell r="J36">
            <v>22</v>
          </cell>
        </row>
        <row r="37">
          <cell r="A37" t="str">
            <v>GRP 060-091</v>
          </cell>
          <cell r="B37" t="str">
            <v>FUNCTION</v>
          </cell>
          <cell r="C37" t="str">
            <v>9XM0010-OS230</v>
          </cell>
          <cell r="D37" t="str">
            <v xml:space="preserve">     BUDGET REFERENCE</v>
          </cell>
          <cell r="E37">
            <v>7</v>
          </cell>
          <cell r="F37">
            <v>0</v>
          </cell>
          <cell r="G37">
            <v>0</v>
          </cell>
          <cell r="H37">
            <v>0</v>
          </cell>
          <cell r="I37">
            <v>0</v>
          </cell>
          <cell r="J37">
            <v>7</v>
          </cell>
        </row>
        <row r="38">
          <cell r="A38" t="str">
            <v>GRP 060-091</v>
          </cell>
          <cell r="B38" t="str">
            <v>FUNCTION</v>
          </cell>
          <cell r="C38" t="str">
            <v>9XM0010-OS231</v>
          </cell>
          <cell r="D38" t="str">
            <v xml:space="preserve">     BUDGET REFERENCE</v>
          </cell>
          <cell r="E38">
            <v>0</v>
          </cell>
          <cell r="F38">
            <v>30</v>
          </cell>
          <cell r="G38">
            <v>0</v>
          </cell>
          <cell r="H38">
            <v>0</v>
          </cell>
          <cell r="I38">
            <v>0</v>
          </cell>
          <cell r="J38">
            <v>30</v>
          </cell>
        </row>
        <row r="39">
          <cell r="A39" t="str">
            <v>GRP 060-091</v>
          </cell>
          <cell r="B39" t="str">
            <v>FUNCTION</v>
          </cell>
          <cell r="C39" t="str">
            <v>9XM0010-SERV3</v>
          </cell>
          <cell r="D39" t="str">
            <v xml:space="preserve">     BUDGET REFERENCE</v>
          </cell>
          <cell r="E39">
            <v>15</v>
          </cell>
          <cell r="F39">
            <v>15</v>
          </cell>
          <cell r="G39">
            <v>25</v>
          </cell>
          <cell r="H39">
            <v>0</v>
          </cell>
          <cell r="I39">
            <v>0</v>
          </cell>
          <cell r="J39">
            <v>55</v>
          </cell>
        </row>
        <row r="40">
          <cell r="A40" t="str">
            <v>GRP 060-091</v>
          </cell>
          <cell r="B40" t="str">
            <v>FUNCTION</v>
          </cell>
          <cell r="C40" t="str">
            <v>9XM0010-SERV4</v>
          </cell>
          <cell r="D40" t="str">
            <v xml:space="preserve">     BUDGET REFERENCE</v>
          </cell>
          <cell r="E40">
            <v>60</v>
          </cell>
          <cell r="F40">
            <v>50</v>
          </cell>
          <cell r="G40">
            <v>60</v>
          </cell>
          <cell r="H40">
            <v>0</v>
          </cell>
          <cell r="I40">
            <v>0</v>
          </cell>
          <cell r="J40">
            <v>170</v>
          </cell>
        </row>
        <row r="41">
          <cell r="A41" t="str">
            <v>GRP 060-091</v>
          </cell>
          <cell r="B41" t="str">
            <v>FUNCTION</v>
          </cell>
          <cell r="C41" t="str">
            <v>9XM0010-SS-10-1</v>
          </cell>
          <cell r="D41" t="str">
            <v xml:space="preserve">     BUDGET REFERENCE</v>
          </cell>
          <cell r="E41">
            <v>20</v>
          </cell>
          <cell r="F41">
            <v>20</v>
          </cell>
          <cell r="G41">
            <v>20</v>
          </cell>
          <cell r="H41">
            <v>20</v>
          </cell>
          <cell r="I41">
            <v>20</v>
          </cell>
          <cell r="J41">
            <v>100</v>
          </cell>
        </row>
        <row r="42">
          <cell r="A42" t="str">
            <v>GRP 060-091</v>
          </cell>
          <cell r="B42" t="str">
            <v>FUNCTION</v>
          </cell>
          <cell r="C42" t="str">
            <v>9XM5/15-FM-12</v>
          </cell>
          <cell r="D42" t="str">
            <v xml:space="preserve">     BUDGET REFERENCE</v>
          </cell>
          <cell r="E42">
            <v>10</v>
          </cell>
          <cell r="F42">
            <v>5</v>
          </cell>
          <cell r="G42">
            <v>10</v>
          </cell>
          <cell r="H42">
            <v>10</v>
          </cell>
          <cell r="I42">
            <v>15</v>
          </cell>
          <cell r="J42">
            <v>50</v>
          </cell>
        </row>
        <row r="43">
          <cell r="A43" t="str">
            <v>GRP 060-093</v>
          </cell>
          <cell r="B43" t="str">
            <v>FUNCTION</v>
          </cell>
          <cell r="C43" t="str">
            <v xml:space="preserve">               PROJECTS</v>
          </cell>
          <cell r="D43" t="str">
            <v xml:space="preserve">     BUDGET REFERENCE</v>
          </cell>
          <cell r="E43">
            <v>15</v>
          </cell>
          <cell r="F43">
            <v>15</v>
          </cell>
          <cell r="G43">
            <v>15</v>
          </cell>
          <cell r="H43">
            <v>15</v>
          </cell>
          <cell r="I43">
            <v>15</v>
          </cell>
          <cell r="J43">
            <v>75</v>
          </cell>
        </row>
        <row r="44">
          <cell r="A44" t="str">
            <v>GRP 060-094</v>
          </cell>
          <cell r="B44" t="str">
            <v>FUNCTION</v>
          </cell>
          <cell r="C44" t="str">
            <v xml:space="preserve">               PROJECTS</v>
          </cell>
          <cell r="D44" t="str">
            <v xml:space="preserve">     BUDGET REFERENCE</v>
          </cell>
          <cell r="E44">
            <v>7963</v>
          </cell>
          <cell r="F44">
            <v>8708</v>
          </cell>
          <cell r="G44">
            <v>6877</v>
          </cell>
          <cell r="H44">
            <v>6649</v>
          </cell>
          <cell r="I44">
            <v>6649</v>
          </cell>
          <cell r="J44">
            <v>36846</v>
          </cell>
        </row>
        <row r="45">
          <cell r="A45" t="str">
            <v>GRP 060-096</v>
          </cell>
          <cell r="B45" t="str">
            <v>FUNCTION</v>
          </cell>
          <cell r="C45" t="str">
            <v xml:space="preserve">               PROJECTS</v>
          </cell>
          <cell r="D45" t="str">
            <v xml:space="preserve">     BUDGET REFERENCE</v>
          </cell>
          <cell r="E45">
            <v>215</v>
          </cell>
          <cell r="F45">
            <v>215</v>
          </cell>
          <cell r="G45">
            <v>215</v>
          </cell>
          <cell r="H45">
            <v>215</v>
          </cell>
          <cell r="I45">
            <v>215</v>
          </cell>
          <cell r="J45">
            <v>1075</v>
          </cell>
        </row>
        <row r="46">
          <cell r="A46" t="str">
            <v>GRP 060-097</v>
          </cell>
          <cell r="B46" t="str">
            <v>FUNCTION</v>
          </cell>
          <cell r="C46" t="str">
            <v xml:space="preserve">               PROJECTS</v>
          </cell>
          <cell r="D46" t="str">
            <v xml:space="preserve">     BUDGET REFERENCE</v>
          </cell>
          <cell r="E46">
            <v>15781</v>
          </cell>
          <cell r="F46">
            <v>17727</v>
          </cell>
          <cell r="G46">
            <v>17782</v>
          </cell>
          <cell r="H46">
            <v>19732</v>
          </cell>
          <cell r="I46">
            <v>18097</v>
          </cell>
          <cell r="J46">
            <v>89119</v>
          </cell>
        </row>
        <row r="47">
          <cell r="A47" t="str">
            <v>GRP 060-160</v>
          </cell>
          <cell r="B47" t="str">
            <v>FUNCTION</v>
          </cell>
          <cell r="C47" t="str">
            <v xml:space="preserve">               PROJECTS</v>
          </cell>
          <cell r="D47" t="str">
            <v xml:space="preserve">     BUDGET REFERENCE</v>
          </cell>
          <cell r="E47">
            <v>561</v>
          </cell>
          <cell r="F47">
            <v>558</v>
          </cell>
          <cell r="G47">
            <v>481</v>
          </cell>
          <cell r="H47">
            <v>461</v>
          </cell>
          <cell r="I47">
            <v>453</v>
          </cell>
          <cell r="J47">
            <v>2514</v>
          </cell>
        </row>
        <row r="48">
          <cell r="A48" t="str">
            <v>GRP 060-165</v>
          </cell>
          <cell r="B48" t="str">
            <v>FUNCTION</v>
          </cell>
          <cell r="C48" t="str">
            <v xml:space="preserve">               PROJECTS</v>
          </cell>
          <cell r="D48" t="str">
            <v xml:space="preserve">     BUDGET REFERENCE</v>
          </cell>
          <cell r="E48">
            <v>103</v>
          </cell>
          <cell r="F48">
            <v>106</v>
          </cell>
          <cell r="G48">
            <v>121</v>
          </cell>
          <cell r="H48">
            <v>105</v>
          </cell>
          <cell r="I48">
            <v>82</v>
          </cell>
          <cell r="J48">
            <v>517</v>
          </cell>
        </row>
        <row r="49">
          <cell r="A49" t="str">
            <v>GRP 060-166</v>
          </cell>
          <cell r="B49" t="str">
            <v>FUNCTION</v>
          </cell>
          <cell r="C49" t="str">
            <v xml:space="preserve">               PROJECTS</v>
          </cell>
          <cell r="D49" t="str">
            <v xml:space="preserve">     BUDGET REFERENCE</v>
          </cell>
          <cell r="E49">
            <v>1400</v>
          </cell>
          <cell r="F49">
            <v>1600</v>
          </cell>
          <cell r="G49">
            <v>1300</v>
          </cell>
          <cell r="H49">
            <v>1400</v>
          </cell>
          <cell r="I49">
            <v>1600</v>
          </cell>
          <cell r="J49">
            <v>7300</v>
          </cell>
        </row>
      </sheetData>
      <sheetData sheetId="2"/>
      <sheetData sheetId="3"/>
      <sheetData sheetId="4"/>
      <sheetData sheetId="5"/>
      <sheetData sheetId="6"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S SUPPLY "/>
      <sheetName val="Billing ADJ "/>
      <sheetName val="O &amp; F"/>
      <sheetName val="BalancingJF"/>
      <sheetName val="BADJ0108"/>
      <sheetName val="Balancing(GRESALE)"/>
    </sheetNames>
    <sheetDataSet>
      <sheetData sheetId="0">
        <row r="120">
          <cell r="H120">
            <v>2678975</v>
          </cell>
        </row>
      </sheetData>
      <sheetData sheetId="1"/>
      <sheetData sheetId="2" refreshError="1">
        <row r="1">
          <cell r="X1" t="str">
            <v xml:space="preserve">                   CONSOLIDATED EDISON COMPANY OF NEW YORK INC.</v>
          </cell>
        </row>
        <row r="2">
          <cell r="X2" t="str">
            <v xml:space="preserve">                         PRODUCTION GAS-NATURAL GAS PURCHASES</v>
          </cell>
        </row>
        <row r="4">
          <cell r="X4" t="str">
            <v xml:space="preserve">               </v>
          </cell>
          <cell r="Y4" t="str">
            <v>January 2008</v>
          </cell>
          <cell r="AC4" t="str">
            <v xml:space="preserve">                                             One Month Ended January 2008</v>
          </cell>
        </row>
        <row r="5">
          <cell r="X5" t="str">
            <v xml:space="preserve"> </v>
          </cell>
          <cell r="Z5" t="str">
            <v xml:space="preserve"> </v>
          </cell>
        </row>
        <row r="6">
          <cell r="X6" t="str">
            <v>TOTAL</v>
          </cell>
          <cell r="Z6" t="str">
            <v>TOTAL</v>
          </cell>
          <cell r="AA6" t="str">
            <v>TOTAL</v>
          </cell>
          <cell r="AB6" t="str">
            <v>$ Per</v>
          </cell>
          <cell r="AC6" t="str">
            <v>TOTAL</v>
          </cell>
          <cell r="AE6" t="str">
            <v>TOTAL</v>
          </cell>
          <cell r="AF6" t="str">
            <v>$ Per</v>
          </cell>
        </row>
        <row r="7">
          <cell r="X7" t="str">
            <v>DTH's</v>
          </cell>
          <cell r="Z7" t="str">
            <v>Dollars</v>
          </cell>
          <cell r="AA7" t="str">
            <v>Dollars</v>
          </cell>
          <cell r="AB7" t="str">
            <v>Dth</v>
          </cell>
          <cell r="AC7" t="str">
            <v>DTH's</v>
          </cell>
          <cell r="AE7" t="str">
            <v>Dollars</v>
          </cell>
          <cell r="AF7" t="str">
            <v>Dth</v>
          </cell>
        </row>
        <row r="9">
          <cell r="X9">
            <v>-2707</v>
          </cell>
          <cell r="Z9" t="e">
            <v>#REF!</v>
          </cell>
          <cell r="AA9">
            <v>330929.5</v>
          </cell>
          <cell r="AB9">
            <v>-122.25</v>
          </cell>
          <cell r="AC9">
            <v>-2707</v>
          </cell>
          <cell r="AE9">
            <v>330929.5</v>
          </cell>
          <cell r="AF9">
            <v>-122.25</v>
          </cell>
        </row>
        <row r="10">
          <cell r="X10">
            <v>1228</v>
          </cell>
          <cell r="Z10" t="e">
            <v>#REF!</v>
          </cell>
          <cell r="AA10">
            <v>2354394.75</v>
          </cell>
          <cell r="AB10" t="str">
            <v>-</v>
          </cell>
          <cell r="AC10">
            <v>1228</v>
          </cell>
          <cell r="AE10">
            <v>2354394.75</v>
          </cell>
          <cell r="AF10" t="str">
            <v>-</v>
          </cell>
        </row>
        <row r="11">
          <cell r="X11">
            <v>1684899</v>
          </cell>
          <cell r="Z11" t="e">
            <v>#REF!</v>
          </cell>
          <cell r="AA11">
            <v>13843053.82</v>
          </cell>
          <cell r="AB11">
            <v>8.2159999999999993</v>
          </cell>
          <cell r="AC11">
            <v>1684899</v>
          </cell>
          <cell r="AE11">
            <v>13843053.82</v>
          </cell>
          <cell r="AF11">
            <v>8.2159999999999993</v>
          </cell>
        </row>
        <row r="12">
          <cell r="X12">
            <v>0</v>
          </cell>
          <cell r="Z12" t="e">
            <v>#REF!</v>
          </cell>
          <cell r="AA12">
            <v>0</v>
          </cell>
          <cell r="AB12" t="e">
            <v>#DIV/0!</v>
          </cell>
          <cell r="AC12">
            <v>0</v>
          </cell>
          <cell r="AE12">
            <v>0</v>
          </cell>
          <cell r="AF12" t="e">
            <v>#DIV/0!</v>
          </cell>
        </row>
        <row r="13">
          <cell r="X13">
            <v>144741</v>
          </cell>
          <cell r="Z13" t="e">
            <v>#REF!</v>
          </cell>
          <cell r="AA13">
            <v>1108571.1000000001</v>
          </cell>
          <cell r="AB13">
            <v>7.6589999999999998</v>
          </cell>
          <cell r="AC13">
            <v>144741</v>
          </cell>
          <cell r="AE13">
            <v>1108571.1000000001</v>
          </cell>
          <cell r="AF13">
            <v>7.6589999999999998</v>
          </cell>
        </row>
        <row r="14">
          <cell r="X14">
            <v>0</v>
          </cell>
          <cell r="Z14" t="e">
            <v>#REF!</v>
          </cell>
          <cell r="AA14">
            <v>6828.78</v>
          </cell>
          <cell r="AB14" t="str">
            <v>-</v>
          </cell>
          <cell r="AC14">
            <v>0</v>
          </cell>
          <cell r="AE14">
            <v>6828.78</v>
          </cell>
          <cell r="AF14" t="str">
            <v>-</v>
          </cell>
        </row>
        <row r="15">
          <cell r="X15">
            <v>2890427</v>
          </cell>
          <cell r="Z15" t="e">
            <v>#REF!</v>
          </cell>
          <cell r="AA15">
            <v>22146681.93</v>
          </cell>
          <cell r="AB15">
            <v>7.6619999999999999</v>
          </cell>
          <cell r="AC15">
            <v>2890427</v>
          </cell>
          <cell r="AE15">
            <v>22146681.93</v>
          </cell>
          <cell r="AF15">
            <v>7.6619999999999999</v>
          </cell>
        </row>
        <row r="16">
          <cell r="X16">
            <v>347307</v>
          </cell>
          <cell r="Z16" t="e">
            <v>#REF!</v>
          </cell>
          <cell r="AA16">
            <v>3258792.99</v>
          </cell>
          <cell r="AB16">
            <v>9.3829999999999991</v>
          </cell>
          <cell r="AC16">
            <v>347307</v>
          </cell>
          <cell r="AE16">
            <v>3258792.99</v>
          </cell>
          <cell r="AF16">
            <v>9.3829999999999991</v>
          </cell>
        </row>
        <row r="17">
          <cell r="X17">
            <v>0</v>
          </cell>
          <cell r="Z17" t="e">
            <v>#REF!</v>
          </cell>
          <cell r="AA17">
            <v>0</v>
          </cell>
          <cell r="AB17" t="str">
            <v>-</v>
          </cell>
          <cell r="AC17">
            <v>0</v>
          </cell>
          <cell r="AE17">
            <v>0</v>
          </cell>
          <cell r="AF17" t="str">
            <v>-</v>
          </cell>
        </row>
        <row r="18">
          <cell r="X18">
            <v>0</v>
          </cell>
          <cell r="Z18" t="e">
            <v>#REF!</v>
          </cell>
          <cell r="AA18">
            <v>133303.67999999999</v>
          </cell>
          <cell r="AB18" t="str">
            <v>-</v>
          </cell>
          <cell r="AC18">
            <v>0</v>
          </cell>
          <cell r="AE18">
            <v>133303.67999999999</v>
          </cell>
          <cell r="AF18" t="str">
            <v>-</v>
          </cell>
        </row>
        <row r="19">
          <cell r="X19">
            <v>0</v>
          </cell>
          <cell r="Z19" t="e">
            <v>#REF!</v>
          </cell>
          <cell r="AA19">
            <v>1253003.67</v>
          </cell>
          <cell r="AB19" t="str">
            <v>-</v>
          </cell>
          <cell r="AC19">
            <v>0</v>
          </cell>
          <cell r="AE19">
            <v>1253003.67</v>
          </cell>
          <cell r="AF19" t="str">
            <v>-</v>
          </cell>
        </row>
        <row r="20">
          <cell r="X20">
            <v>0</v>
          </cell>
          <cell r="Z20" t="e">
            <v>#REF!</v>
          </cell>
          <cell r="AA20">
            <v>0</v>
          </cell>
          <cell r="AB20" t="str">
            <v>-</v>
          </cell>
          <cell r="AC20">
            <v>0</v>
          </cell>
          <cell r="AE20">
            <v>0</v>
          </cell>
          <cell r="AF20" t="str">
            <v>-</v>
          </cell>
        </row>
        <row r="21">
          <cell r="X21">
            <v>0</v>
          </cell>
          <cell r="Z21" t="e">
            <v>#REF!</v>
          </cell>
          <cell r="AA21">
            <v>0</v>
          </cell>
          <cell r="AB21" t="str">
            <v>-</v>
          </cell>
          <cell r="AC21">
            <v>0</v>
          </cell>
          <cell r="AE21">
            <v>0</v>
          </cell>
          <cell r="AF21" t="str">
            <v>-</v>
          </cell>
        </row>
        <row r="22">
          <cell r="X22">
            <v>40486</v>
          </cell>
          <cell r="Z22" t="e">
            <v>#REF!</v>
          </cell>
          <cell r="AA22">
            <v>765153.77</v>
          </cell>
          <cell r="AB22" t="str">
            <v>-</v>
          </cell>
          <cell r="AC22">
            <v>40486</v>
          </cell>
          <cell r="AE22">
            <v>765153.77</v>
          </cell>
          <cell r="AF22" t="str">
            <v>-</v>
          </cell>
        </row>
        <row r="23">
          <cell r="X23">
            <v>10000</v>
          </cell>
          <cell r="AA23">
            <v>80800</v>
          </cell>
          <cell r="AB23" t="str">
            <v>-</v>
          </cell>
          <cell r="AC23">
            <v>10000</v>
          </cell>
          <cell r="AE23">
            <v>80800</v>
          </cell>
          <cell r="AF23" t="str">
            <v>-</v>
          </cell>
        </row>
        <row r="24">
          <cell r="X24">
            <v>407074</v>
          </cell>
          <cell r="Z24" t="e">
            <v>#REF!</v>
          </cell>
          <cell r="AA24">
            <v>5513358.96</v>
          </cell>
          <cell r="AB24">
            <v>13.544</v>
          </cell>
          <cell r="AC24">
            <v>407074</v>
          </cell>
          <cell r="AE24">
            <v>5513358.96</v>
          </cell>
          <cell r="AF24">
            <v>13.544</v>
          </cell>
        </row>
        <row r="25">
          <cell r="X25">
            <v>476656</v>
          </cell>
          <cell r="Z25" t="e">
            <v>#REF!</v>
          </cell>
          <cell r="AA25">
            <v>4211040</v>
          </cell>
          <cell r="AB25" t="str">
            <v>-</v>
          </cell>
          <cell r="AC25">
            <v>476656</v>
          </cell>
          <cell r="AE25">
            <v>4211040</v>
          </cell>
          <cell r="AF25" t="str">
            <v>-</v>
          </cell>
        </row>
        <row r="26">
          <cell r="X26">
            <v>0</v>
          </cell>
          <cell r="Z26" t="e">
            <v>#REF!</v>
          </cell>
          <cell r="AA26">
            <v>0</v>
          </cell>
          <cell r="AB26" t="str">
            <v>-</v>
          </cell>
          <cell r="AC26">
            <v>0</v>
          </cell>
          <cell r="AE26">
            <v>0</v>
          </cell>
          <cell r="AF26" t="str">
            <v>-</v>
          </cell>
        </row>
        <row r="27">
          <cell r="X27">
            <v>81249</v>
          </cell>
          <cell r="Z27" t="e">
            <v>#REF!</v>
          </cell>
          <cell r="AA27">
            <v>631057.62</v>
          </cell>
          <cell r="AB27">
            <v>7.7670000000000003</v>
          </cell>
          <cell r="AC27">
            <v>81249</v>
          </cell>
          <cell r="AE27">
            <v>631057.62</v>
          </cell>
          <cell r="AF27">
            <v>7.7670000000000003</v>
          </cell>
        </row>
        <row r="28">
          <cell r="X28">
            <v>153745</v>
          </cell>
          <cell r="Z28" t="e">
            <v>#REF!</v>
          </cell>
          <cell r="AA28">
            <v>1607861.09</v>
          </cell>
          <cell r="AB28">
            <v>10.458</v>
          </cell>
          <cell r="AC28">
            <v>153745</v>
          </cell>
          <cell r="AE28">
            <v>1607861.09</v>
          </cell>
          <cell r="AF28">
            <v>10.458</v>
          </cell>
        </row>
        <row r="29">
          <cell r="X29">
            <v>144919</v>
          </cell>
          <cell r="Z29" t="e">
            <v>#REF!</v>
          </cell>
          <cell r="AA29">
            <v>1094062.1200000001</v>
          </cell>
          <cell r="AB29">
            <v>7.5490000000000004</v>
          </cell>
          <cell r="AC29">
            <v>144919</v>
          </cell>
          <cell r="AE29">
            <v>1094062.1200000001</v>
          </cell>
          <cell r="AF29">
            <v>7.5490000000000004</v>
          </cell>
        </row>
        <row r="30">
          <cell r="X30">
            <v>-24000</v>
          </cell>
          <cell r="Z30" t="e">
            <v>#REF!</v>
          </cell>
          <cell r="AA30">
            <v>-15684.5</v>
          </cell>
          <cell r="AB30">
            <v>0.65400000000000003</v>
          </cell>
          <cell r="AC30">
            <v>-24000</v>
          </cell>
          <cell r="AE30">
            <v>-15684.5</v>
          </cell>
          <cell r="AF30">
            <v>0.65400000000000003</v>
          </cell>
        </row>
        <row r="31">
          <cell r="X31">
            <v>0</v>
          </cell>
          <cell r="Z31" t="e">
            <v>#REF!</v>
          </cell>
          <cell r="AA31">
            <v>0</v>
          </cell>
          <cell r="AB31" t="str">
            <v>-</v>
          </cell>
          <cell r="AC31">
            <v>0</v>
          </cell>
          <cell r="AE31">
            <v>0</v>
          </cell>
          <cell r="AF31" t="str">
            <v>-</v>
          </cell>
        </row>
        <row r="32">
          <cell r="X32">
            <v>90570</v>
          </cell>
          <cell r="Z32" t="e">
            <v>#REF!</v>
          </cell>
          <cell r="AA32">
            <v>514631.37</v>
          </cell>
          <cell r="AB32">
            <v>5.6820000000000004</v>
          </cell>
          <cell r="AC32">
            <v>90570</v>
          </cell>
          <cell r="AE32">
            <v>514631.37</v>
          </cell>
          <cell r="AF32">
            <v>5.6820000000000004</v>
          </cell>
        </row>
        <row r="33">
          <cell r="X33">
            <v>432190</v>
          </cell>
          <cell r="Z33" t="e">
            <v>#REF!</v>
          </cell>
          <cell r="AA33">
            <v>5956726.6100000003</v>
          </cell>
          <cell r="AB33" t="str">
            <v>-</v>
          </cell>
          <cell r="AC33">
            <v>432190</v>
          </cell>
          <cell r="AE33">
            <v>5956726.6100000003</v>
          </cell>
          <cell r="AF33" t="str">
            <v>-</v>
          </cell>
        </row>
        <row r="34">
          <cell r="X34">
            <v>148600</v>
          </cell>
          <cell r="Z34" t="e">
            <v>#REF!</v>
          </cell>
          <cell r="AA34">
            <v>756689</v>
          </cell>
          <cell r="AB34">
            <v>5.0919999999999996</v>
          </cell>
          <cell r="AC34">
            <v>148600</v>
          </cell>
          <cell r="AE34">
            <v>756689</v>
          </cell>
          <cell r="AF34">
            <v>5.0919999999999996</v>
          </cell>
        </row>
        <row r="35">
          <cell r="X35">
            <v>0</v>
          </cell>
          <cell r="Z35" t="e">
            <v>#REF!</v>
          </cell>
          <cell r="AA35">
            <v>160501.04</v>
          </cell>
          <cell r="AB35" t="str">
            <v>-</v>
          </cell>
          <cell r="AC35">
            <v>0</v>
          </cell>
          <cell r="AE35">
            <v>160501.04</v>
          </cell>
          <cell r="AF35" t="str">
            <v>-</v>
          </cell>
        </row>
        <row r="36">
          <cell r="X36">
            <v>305970</v>
          </cell>
          <cell r="Z36" t="e">
            <v>#REF!</v>
          </cell>
          <cell r="AA36">
            <v>3656800</v>
          </cell>
          <cell r="AB36" t="str">
            <v>-</v>
          </cell>
          <cell r="AC36">
            <v>305970</v>
          </cell>
          <cell r="AE36">
            <v>3656800</v>
          </cell>
          <cell r="AF36" t="str">
            <v>-</v>
          </cell>
        </row>
        <row r="37">
          <cell r="X37">
            <v>0</v>
          </cell>
          <cell r="Z37" t="e">
            <v>#REF!</v>
          </cell>
          <cell r="AA37">
            <v>43734.9</v>
          </cell>
          <cell r="AB37" t="e">
            <v>#DIV/0!</v>
          </cell>
          <cell r="AC37">
            <v>0</v>
          </cell>
          <cell r="AE37">
            <v>43734.9</v>
          </cell>
          <cell r="AF37" t="e">
            <v>#DIV/0!</v>
          </cell>
        </row>
        <row r="38">
          <cell r="X38">
            <v>403</v>
          </cell>
          <cell r="Z38" t="e">
            <v>#REF!</v>
          </cell>
          <cell r="AA38">
            <v>2286451.94</v>
          </cell>
          <cell r="AB38" t="str">
            <v>-</v>
          </cell>
          <cell r="AC38">
            <v>403</v>
          </cell>
          <cell r="AE38">
            <v>2286451.94</v>
          </cell>
          <cell r="AF38" t="str">
            <v>-</v>
          </cell>
        </row>
        <row r="39">
          <cell r="X39">
            <v>889027</v>
          </cell>
          <cell r="Z39" t="e">
            <v>#REF!</v>
          </cell>
          <cell r="AA39">
            <v>6414837.1699999999</v>
          </cell>
          <cell r="AB39">
            <v>7.2160000000000002</v>
          </cell>
          <cell r="AC39">
            <v>889027</v>
          </cell>
          <cell r="AE39">
            <v>6414837.1699999999</v>
          </cell>
          <cell r="AF39">
            <v>7.2160000000000002</v>
          </cell>
        </row>
        <row r="40">
          <cell r="X40">
            <v>115400</v>
          </cell>
          <cell r="AA40">
            <v>1061389</v>
          </cell>
          <cell r="AB40">
            <v>9.1969999999999992</v>
          </cell>
          <cell r="AC40">
            <v>115400</v>
          </cell>
          <cell r="AE40">
            <v>1061389</v>
          </cell>
          <cell r="AF40">
            <v>9.1969999999999992</v>
          </cell>
        </row>
        <row r="41">
          <cell r="X41">
            <v>6345</v>
          </cell>
          <cell r="AA41">
            <v>32869.160000000003</v>
          </cell>
          <cell r="AB41" t="str">
            <v>-</v>
          </cell>
          <cell r="AC41">
            <v>6345</v>
          </cell>
          <cell r="AE41">
            <v>32869.160000000003</v>
          </cell>
          <cell r="AF41" t="str">
            <v>-</v>
          </cell>
        </row>
        <row r="42">
          <cell r="X42">
            <v>2079414</v>
          </cell>
          <cell r="AA42">
            <v>18765411.59</v>
          </cell>
          <cell r="AB42" t="str">
            <v>-</v>
          </cell>
          <cell r="AC42">
            <v>2079414</v>
          </cell>
          <cell r="AE42">
            <v>18765411.59</v>
          </cell>
          <cell r="AF42" t="str">
            <v>-</v>
          </cell>
        </row>
        <row r="43">
          <cell r="X43">
            <v>0</v>
          </cell>
          <cell r="AA43">
            <v>208088.62</v>
          </cell>
          <cell r="AB43" t="str">
            <v>-</v>
          </cell>
          <cell r="AC43">
            <v>0</v>
          </cell>
          <cell r="AE43">
            <v>208088.62</v>
          </cell>
          <cell r="AF43" t="str">
            <v>-</v>
          </cell>
        </row>
        <row r="44">
          <cell r="X44">
            <v>592158</v>
          </cell>
          <cell r="AA44">
            <v>6026901.8200000003</v>
          </cell>
          <cell r="AB44" t="str">
            <v>-</v>
          </cell>
          <cell r="AC44">
            <v>592158</v>
          </cell>
          <cell r="AE44">
            <v>6026901.8200000003</v>
          </cell>
          <cell r="AF44" t="str">
            <v>-</v>
          </cell>
        </row>
      </sheetData>
      <sheetData sheetId="3"/>
      <sheetData sheetId="4"/>
      <sheetData sheetId="5"/>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2-Actuals"/>
      <sheetName val="Plan"/>
      <sheetName val="MTM"/>
      <sheetName val="Bus Line Actuals"/>
      <sheetName val="G&amp;A-Allocation"/>
      <sheetName val="Mth Bus Line Budg Comp"/>
      <sheetName val="IS Budg Comp"/>
      <sheetName val="YTD Bus Line Budg Comp"/>
      <sheetName val="Fuel Supply Plan"/>
      <sheetName val="Fuel Supply"/>
      <sheetName val="Fuel Mgt Plan"/>
      <sheetName val="Fuel Mgmt"/>
      <sheetName val="Wholesale Plan"/>
      <sheetName val="Wholesale"/>
      <sheetName val="Sol Svc Plan"/>
      <sheetName val="Solutions"/>
      <sheetName val="Asset Plan"/>
      <sheetName val="Asset"/>
      <sheetName val="ESCO Plan"/>
      <sheetName val="ESCO"/>
      <sheetName val="Totals"/>
      <sheetName val="Cover"/>
      <sheetName val="Financial Highlights"/>
      <sheetName val="IS Budg Comp1"/>
      <sheetName val="Income Statement"/>
      <sheetName val="Balance Sheet"/>
      <sheetName val="Cash Flow"/>
      <sheetName val="AR"/>
      <sheetName val="AP"/>
    </sheetNames>
    <sheetDataSet>
      <sheetData sheetId="0"/>
      <sheetData sheetId="1"/>
      <sheetData sheetId="2" refreshError="1"/>
      <sheetData sheetId="3"/>
      <sheetData sheetId="4"/>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_Elec NJ"/>
      <sheetName val="JE_ElecNY"/>
      <sheetName val="Products"/>
      <sheetName val="UnbilledBreakout"/>
      <sheetName val="Summary"/>
      <sheetName val="JBFile"/>
      <sheetName val="UnbilledNYAll"/>
      <sheetName val="UnbilledNJAll"/>
      <sheetName val="IndexPriceTable"/>
      <sheetName val="UnbilledNY"/>
      <sheetName val="UnbilledNJ"/>
      <sheetName val="Trip18 NJ"/>
      <sheetName val="Trip 18NY"/>
      <sheetName val="Missed Meter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s>
    <sheetDataSet>
      <sheetData sheetId="0"/>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es"/>
      <sheetName val="CalcSheet Oct 04"/>
      <sheetName val="Oct Output (3)"/>
      <sheetName val="Oct Output (2)"/>
      <sheetName val="Oct ES Revenue "/>
      <sheetName val="Sept Output"/>
      <sheetName val="Oct Output"/>
      <sheetName val="COGS"/>
      <sheetName val="Income Statement"/>
      <sheetName val="INCOME"/>
    </sheetNames>
    <sheetDataSet>
      <sheetData sheetId="0"/>
      <sheetData sheetId="1"/>
      <sheetData sheetId="2"/>
      <sheetData sheetId="3"/>
      <sheetData sheetId="4"/>
      <sheetData sheetId="5" refreshError="1">
        <row r="6">
          <cell r="A6" t="str">
            <v>%,V20010008-001</v>
          </cell>
          <cell r="C6" t="str">
            <v>Rudin Management</v>
          </cell>
          <cell r="F6">
            <v>0</v>
          </cell>
          <cell r="H6">
            <v>0</v>
          </cell>
          <cell r="K6">
            <v>0</v>
          </cell>
        </row>
        <row r="7">
          <cell r="A7" t="str">
            <v>%,V20010014-001</v>
          </cell>
          <cell r="C7" t="str">
            <v>Old London Foods</v>
          </cell>
          <cell r="F7">
            <v>159.71</v>
          </cell>
          <cell r="H7">
            <v>-159.71</v>
          </cell>
          <cell r="K7">
            <v>0</v>
          </cell>
        </row>
        <row r="8">
          <cell r="A8" t="str">
            <v>%,VO0HLJA000008</v>
          </cell>
          <cell r="C8" t="str">
            <v>GRENADIER REALTY - BUENA VISTA</v>
          </cell>
          <cell r="E8">
            <v>10707</v>
          </cell>
          <cell r="F8">
            <v>8000</v>
          </cell>
          <cell r="H8">
            <v>2707</v>
          </cell>
          <cell r="K8">
            <v>10707</v>
          </cell>
        </row>
        <row r="9">
          <cell r="A9" t="str">
            <v>%,VO1L68A3000BA</v>
          </cell>
          <cell r="C9" t="str">
            <v>GSA - 201 VARICK ST ECM - IGA</v>
          </cell>
          <cell r="F9">
            <v>0</v>
          </cell>
          <cell r="H9">
            <v>0</v>
          </cell>
          <cell r="K9">
            <v>0</v>
          </cell>
        </row>
        <row r="10">
          <cell r="A10" t="str">
            <v>%,VO1L68A3000BB</v>
          </cell>
          <cell r="C10" t="str">
            <v>VA - BRONX - DG IGA COGEN</v>
          </cell>
          <cell r="F10">
            <v>0</v>
          </cell>
          <cell r="H10">
            <v>0</v>
          </cell>
          <cell r="K10">
            <v>820.6</v>
          </cell>
        </row>
        <row r="11">
          <cell r="A11" t="str">
            <v>%,VO1L68A3000BD</v>
          </cell>
          <cell r="C11" t="str">
            <v>UNITED NATIONS INT'L SCHOOL</v>
          </cell>
          <cell r="F11">
            <v>0</v>
          </cell>
          <cell r="H11">
            <v>0</v>
          </cell>
          <cell r="K11">
            <v>0</v>
          </cell>
        </row>
        <row r="12">
          <cell r="A12" t="str">
            <v>%,VO2GFEA5000GS</v>
          </cell>
          <cell r="C12" t="str">
            <v>VA BROOKLYN - CHILLER UPGRADE</v>
          </cell>
          <cell r="F12">
            <v>0</v>
          </cell>
          <cell r="H12">
            <v>0</v>
          </cell>
          <cell r="K12">
            <v>588447.94999999995</v>
          </cell>
        </row>
        <row r="13">
          <cell r="A13" t="str">
            <v>%,VO4UGMA300000</v>
          </cell>
          <cell r="C13" t="str">
            <v>NYU - COGEN / DG IGA</v>
          </cell>
          <cell r="F13">
            <v>0</v>
          </cell>
          <cell r="H13">
            <v>0</v>
          </cell>
          <cell r="K13">
            <v>0</v>
          </cell>
        </row>
        <row r="14">
          <cell r="A14" t="str">
            <v>%,VO5I5CA2001GS</v>
          </cell>
          <cell r="C14" t="str">
            <v>CON EDISON - LEX HOUSING GAS</v>
          </cell>
          <cell r="F14">
            <v>0</v>
          </cell>
          <cell r="H14">
            <v>0</v>
          </cell>
          <cell r="K14">
            <v>3959.94</v>
          </cell>
        </row>
        <row r="15">
          <cell r="A15" t="str">
            <v>%,VO5ONSA0001B8</v>
          </cell>
          <cell r="C15" t="str">
            <v>READERS DIGEST - EIS/METERING</v>
          </cell>
          <cell r="F15">
            <v>0</v>
          </cell>
          <cell r="H15">
            <v>0</v>
          </cell>
          <cell r="K15">
            <v>0</v>
          </cell>
        </row>
        <row r="16">
          <cell r="A16" t="str">
            <v>%,VO8TE0A0001BH</v>
          </cell>
          <cell r="C16" t="str">
            <v>US ARMY RESERVE - FORT TOTTEN</v>
          </cell>
          <cell r="F16">
            <v>0</v>
          </cell>
          <cell r="H16">
            <v>0</v>
          </cell>
          <cell r="K16">
            <v>0</v>
          </cell>
        </row>
        <row r="17">
          <cell r="A17" t="str">
            <v>%,VO8TE0A0001BK</v>
          </cell>
          <cell r="C17" t="str">
            <v>USPS-CNJ West Jersey Lighting</v>
          </cell>
          <cell r="E17">
            <v>17511</v>
          </cell>
          <cell r="F17">
            <v>14844.28</v>
          </cell>
          <cell r="H17">
            <v>2666.7199999999993</v>
          </cell>
          <cell r="K17">
            <v>18626.95</v>
          </cell>
        </row>
        <row r="18">
          <cell r="A18" t="str">
            <v>%,VO8TE0A0001BL</v>
          </cell>
          <cell r="C18" t="str">
            <v>US ARMY RESERVE - FORT TOTTEN</v>
          </cell>
          <cell r="E18">
            <v>129910</v>
          </cell>
          <cell r="F18">
            <v>112034.13</v>
          </cell>
          <cell r="H18">
            <v>17875.869999999995</v>
          </cell>
          <cell r="K18">
            <v>164910.28072246772</v>
          </cell>
        </row>
        <row r="19">
          <cell r="A19" t="str">
            <v>%,VO8TE0A0001T6</v>
          </cell>
          <cell r="C19" t="str">
            <v>USPS - CNJ MONMOUTH LIGHTING</v>
          </cell>
          <cell r="E19">
            <v>18525</v>
          </cell>
          <cell r="F19">
            <v>17505.12</v>
          </cell>
          <cell r="H19">
            <v>1019.880000000001</v>
          </cell>
          <cell r="K19">
            <v>24494.022667833982</v>
          </cell>
        </row>
        <row r="20">
          <cell r="A20" t="str">
            <v>%,VOAQY4A1001B8</v>
          </cell>
          <cell r="C20" t="str">
            <v>NYCHA - EASTCHESTER HOUSES</v>
          </cell>
          <cell r="F20">
            <v>0</v>
          </cell>
          <cell r="H20">
            <v>0</v>
          </cell>
          <cell r="K20">
            <v>31590.6</v>
          </cell>
        </row>
        <row r="21">
          <cell r="A21" t="str">
            <v>%,VOBASQ0000170</v>
          </cell>
          <cell r="C21" t="str">
            <v>SSA - ADDABBO - Lighting</v>
          </cell>
          <cell r="F21">
            <v>0</v>
          </cell>
          <cell r="H21">
            <v>0</v>
          </cell>
          <cell r="K21">
            <v>0</v>
          </cell>
        </row>
        <row r="22">
          <cell r="A22" t="str">
            <v>%,VOBBFAA1000E8</v>
          </cell>
          <cell r="C22" t="str">
            <v>GOTHAM POWER ZEREGA - DESIGN</v>
          </cell>
          <cell r="F22">
            <v>0</v>
          </cell>
          <cell r="H22">
            <v>0</v>
          </cell>
          <cell r="K22">
            <v>84488.196898905735</v>
          </cell>
        </row>
        <row r="23">
          <cell r="A23" t="str">
            <v>%,VOBL5JA20000S</v>
          </cell>
          <cell r="C23" t="str">
            <v>PEPSI BOTTLING CO. - DG</v>
          </cell>
          <cell r="E23">
            <v>3944</v>
          </cell>
          <cell r="F23">
            <v>3600.13</v>
          </cell>
          <cell r="H23">
            <v>343.86999999999989</v>
          </cell>
          <cell r="K23">
            <v>102707.77</v>
          </cell>
        </row>
        <row r="24">
          <cell r="A24" t="str">
            <v>%,VOBMWEA00000C</v>
          </cell>
          <cell r="C24" t="str">
            <v>NATIONAL GRID - BLISS BROS</v>
          </cell>
          <cell r="F24">
            <v>0</v>
          </cell>
          <cell r="H24">
            <v>0</v>
          </cell>
          <cell r="K24">
            <v>0</v>
          </cell>
        </row>
        <row r="25">
          <cell r="A25" t="str">
            <v>%,VOBMWEA00000F</v>
          </cell>
          <cell r="C25" t="str">
            <v>HANSCOM BLDG. 1305 - CAT ROOM</v>
          </cell>
          <cell r="F25">
            <v>0</v>
          </cell>
          <cell r="H25">
            <v>0</v>
          </cell>
          <cell r="K25">
            <v>0</v>
          </cell>
        </row>
        <row r="26">
          <cell r="A26" t="str">
            <v>%,VOBMWEA00000G</v>
          </cell>
          <cell r="C26" t="str">
            <v>HANSCOM BLDG. 1420</v>
          </cell>
          <cell r="F26">
            <v>0</v>
          </cell>
          <cell r="H26">
            <v>0</v>
          </cell>
          <cell r="K26">
            <v>0</v>
          </cell>
        </row>
        <row r="27">
          <cell r="A27" t="str">
            <v>%,VOBMWEA00000H</v>
          </cell>
          <cell r="C27" t="str">
            <v>HANSCOM - NBAS - CAMERA SEC</v>
          </cell>
          <cell r="F27">
            <v>1023.53</v>
          </cell>
          <cell r="H27">
            <v>-1023.53</v>
          </cell>
          <cell r="K27">
            <v>0</v>
          </cell>
        </row>
        <row r="28">
          <cell r="A28" t="str">
            <v>%,VOBMWEA00000K</v>
          </cell>
          <cell r="C28" t="str">
            <v>FORT HAMILTON - LTSA AND M/E</v>
          </cell>
          <cell r="F28">
            <v>0</v>
          </cell>
          <cell r="H28">
            <v>0</v>
          </cell>
          <cell r="K28">
            <v>0</v>
          </cell>
        </row>
        <row r="29">
          <cell r="A29" t="str">
            <v>%,VOBMWEA200000</v>
          </cell>
          <cell r="C29" t="str">
            <v>US COAST GUARD - ISC BOSTN DES</v>
          </cell>
          <cell r="E29">
            <v>45366</v>
          </cell>
          <cell r="F29">
            <v>17980</v>
          </cell>
          <cell r="H29">
            <v>27386</v>
          </cell>
          <cell r="K29">
            <v>-30968.9193608075</v>
          </cell>
        </row>
        <row r="30">
          <cell r="A30" t="str">
            <v>%,VOBMWEA200001</v>
          </cell>
          <cell r="C30" t="str">
            <v>USCG - Boston ISC - IMP</v>
          </cell>
          <cell r="E30">
            <v>1602</v>
          </cell>
          <cell r="F30">
            <v>1215</v>
          </cell>
          <cell r="H30">
            <v>387</v>
          </cell>
          <cell r="K30">
            <v>1602</v>
          </cell>
        </row>
        <row r="31">
          <cell r="A31" t="str">
            <v>%,VOBUSAA3001SD</v>
          </cell>
          <cell r="C31" t="str">
            <v>MANHATTAN MGMT. - LTG RETROFIT</v>
          </cell>
          <cell r="F31">
            <v>0</v>
          </cell>
          <cell r="H31">
            <v>0</v>
          </cell>
          <cell r="K31">
            <v>4020.09</v>
          </cell>
        </row>
        <row r="32">
          <cell r="A32" t="str">
            <v>%,VOCIU3A70000A</v>
          </cell>
          <cell r="C32" t="str">
            <v>USPS - TRIBORO 48</v>
          </cell>
          <cell r="E32">
            <v>137494</v>
          </cell>
          <cell r="F32">
            <v>104002.3</v>
          </cell>
          <cell r="H32">
            <v>33491.699999999997</v>
          </cell>
          <cell r="K32">
            <v>389436.83497159783</v>
          </cell>
        </row>
        <row r="33">
          <cell r="A33" t="str">
            <v>%,VOCIU3A700022</v>
          </cell>
          <cell r="C33" t="str">
            <v>USPS Morgan P&amp;D North</v>
          </cell>
          <cell r="F33">
            <v>0</v>
          </cell>
          <cell r="H33">
            <v>0</v>
          </cell>
          <cell r="K33">
            <v>198424.717</v>
          </cell>
        </row>
        <row r="34">
          <cell r="A34" t="str">
            <v>%,VOCIU3A70002F</v>
          </cell>
          <cell r="C34" t="str">
            <v>SSA-Addabbo - NYSERDA</v>
          </cell>
          <cell r="F34">
            <v>0</v>
          </cell>
          <cell r="H34">
            <v>0</v>
          </cell>
          <cell r="K34">
            <v>0</v>
          </cell>
        </row>
        <row r="35">
          <cell r="A35" t="str">
            <v>%,VODMDGA0001J0</v>
          </cell>
          <cell r="C35" t="str">
            <v>RUDIN MGMT. - RESIDENTIAL</v>
          </cell>
          <cell r="F35">
            <v>0</v>
          </cell>
          <cell r="H35">
            <v>0</v>
          </cell>
          <cell r="K35">
            <v>0</v>
          </cell>
        </row>
        <row r="36">
          <cell r="A36" t="str">
            <v>%,VODMDGA0001JX</v>
          </cell>
          <cell r="C36" t="str">
            <v>NY PRESBYTERIAN--MANHATTAN IGA</v>
          </cell>
          <cell r="F36">
            <v>10022</v>
          </cell>
          <cell r="H36">
            <v>-10022</v>
          </cell>
          <cell r="K36">
            <v>0</v>
          </cell>
        </row>
        <row r="37">
          <cell r="A37" t="str">
            <v>%,VODMDGA0001L4</v>
          </cell>
          <cell r="C37" t="str">
            <v>TISHMAN SPEYER - EIS/CMDTY</v>
          </cell>
          <cell r="F37">
            <v>6655</v>
          </cell>
          <cell r="H37">
            <v>-6655</v>
          </cell>
          <cell r="K37">
            <v>0</v>
          </cell>
        </row>
        <row r="38">
          <cell r="A38" t="str">
            <v>%,VODMDGA0001LN</v>
          </cell>
          <cell r="C38" t="str">
            <v>JEROME BELSON ASSOCIATES</v>
          </cell>
          <cell r="F38">
            <v>0</v>
          </cell>
          <cell r="H38">
            <v>0</v>
          </cell>
          <cell r="K38">
            <v>0</v>
          </cell>
        </row>
        <row r="39">
          <cell r="A39" t="str">
            <v>%,VODMDGA0001MZ</v>
          </cell>
          <cell r="C39" t="str">
            <v>RUDIN RESIDENTIAL NYSERDA</v>
          </cell>
          <cell r="F39">
            <v>0</v>
          </cell>
          <cell r="H39">
            <v>0</v>
          </cell>
          <cell r="K39">
            <v>0</v>
          </cell>
        </row>
        <row r="40">
          <cell r="A40" t="str">
            <v>%,VODMDGA0001N0</v>
          </cell>
          <cell r="C40" t="str">
            <v>GSA - NE REG - LTG &amp; CONTROLS</v>
          </cell>
          <cell r="E40">
            <v>3088</v>
          </cell>
          <cell r="F40">
            <v>2378.4899999999998</v>
          </cell>
          <cell r="H40">
            <v>709.51000000000022</v>
          </cell>
          <cell r="K40">
            <v>378874.21362686239</v>
          </cell>
        </row>
        <row r="41">
          <cell r="A41" t="str">
            <v>%,VODMDGA0001N1</v>
          </cell>
          <cell r="C41" t="str">
            <v>FAA - NE REGION - LTG &amp; CNTRLS</v>
          </cell>
          <cell r="E41">
            <v>98073</v>
          </cell>
          <cell r="F41">
            <v>56581.2</v>
          </cell>
          <cell r="H41">
            <v>41491.800000000003</v>
          </cell>
          <cell r="K41">
            <v>411120.6377874685</v>
          </cell>
        </row>
        <row r="42">
          <cell r="A42" t="str">
            <v>%,VODMDGA0001N2</v>
          </cell>
          <cell r="C42" t="str">
            <v>JFK LIBRARY</v>
          </cell>
          <cell r="E42">
            <v>8550</v>
          </cell>
          <cell r="F42">
            <v>5511</v>
          </cell>
          <cell r="H42">
            <v>3039</v>
          </cell>
          <cell r="K42">
            <v>3053920.0514583997</v>
          </cell>
        </row>
        <row r="43">
          <cell r="A43" t="str">
            <v>%,VODMDGA0001N5</v>
          </cell>
          <cell r="C43" t="str">
            <v>PORT AUTHORITY OF NY AND NJ</v>
          </cell>
          <cell r="E43">
            <v>14650</v>
          </cell>
          <cell r="F43">
            <v>32528.25</v>
          </cell>
          <cell r="H43">
            <v>-17878.25</v>
          </cell>
          <cell r="K43">
            <v>133574.73249999998</v>
          </cell>
        </row>
        <row r="44">
          <cell r="A44" t="str">
            <v>%,VODMDGA0001N7</v>
          </cell>
          <cell r="C44" t="str">
            <v>US AIR FORCE - HANSCOM 1</v>
          </cell>
          <cell r="F44">
            <v>0</v>
          </cell>
          <cell r="H44">
            <v>0</v>
          </cell>
          <cell r="K44">
            <v>0</v>
          </cell>
        </row>
        <row r="45">
          <cell r="A45" t="str">
            <v>%,VODMDGA0001NA</v>
          </cell>
          <cell r="C45" t="str">
            <v>US AIR FORCE - HANSCOM TASK 2</v>
          </cell>
          <cell r="F45">
            <v>0</v>
          </cell>
          <cell r="H45">
            <v>0</v>
          </cell>
          <cell r="K45">
            <v>0</v>
          </cell>
        </row>
        <row r="46">
          <cell r="A46" t="str">
            <v>%,VODMDGA0001NK</v>
          </cell>
          <cell r="C46" t="str">
            <v>US NAVY - NAF LIGHTING DOP</v>
          </cell>
          <cell r="F46">
            <v>0</v>
          </cell>
          <cell r="H46">
            <v>0</v>
          </cell>
          <cell r="K46">
            <v>410341.14</v>
          </cell>
        </row>
        <row r="47">
          <cell r="A47" t="str">
            <v>%,VODMDGA0001OE</v>
          </cell>
          <cell r="C47" t="str">
            <v>LINEA 5 FAA NE REGION TASK  4</v>
          </cell>
          <cell r="F47">
            <v>0</v>
          </cell>
          <cell r="H47">
            <v>0</v>
          </cell>
          <cell r="K47">
            <v>-10471.440998350448</v>
          </cell>
        </row>
        <row r="48">
          <cell r="A48" t="str">
            <v>%,VODMDGA0001OJ</v>
          </cell>
          <cell r="C48" t="str">
            <v>NATIONAL GRID - ST. ANNE'S</v>
          </cell>
          <cell r="F48">
            <v>0</v>
          </cell>
          <cell r="H48">
            <v>0</v>
          </cell>
          <cell r="K48">
            <v>0</v>
          </cell>
        </row>
        <row r="49">
          <cell r="A49" t="str">
            <v>%,VODMDGA0001W4</v>
          </cell>
          <cell r="C49" t="str">
            <v>US AIR FORCE - BLDG 1607 TTL2</v>
          </cell>
          <cell r="F49">
            <v>0</v>
          </cell>
          <cell r="H49">
            <v>0</v>
          </cell>
          <cell r="K49">
            <v>0</v>
          </cell>
        </row>
        <row r="50">
          <cell r="A50" t="str">
            <v>%,VODMDGA0001WV</v>
          </cell>
          <cell r="C50" t="str">
            <v>US NAVY - NAT'L NAVAL MEDICAL</v>
          </cell>
          <cell r="F50">
            <v>0</v>
          </cell>
          <cell r="H50">
            <v>0</v>
          </cell>
          <cell r="K50">
            <v>0</v>
          </cell>
        </row>
        <row r="51">
          <cell r="A51" t="str">
            <v>%,VODMDGA0001WW</v>
          </cell>
          <cell r="C51" t="str">
            <v>RUDIN MGMT. RESIDENT NYSERDA</v>
          </cell>
          <cell r="F51">
            <v>0</v>
          </cell>
          <cell r="H51">
            <v>0</v>
          </cell>
          <cell r="K51">
            <v>0</v>
          </cell>
        </row>
        <row r="52">
          <cell r="A52" t="str">
            <v>%,VODMDGA0001X3</v>
          </cell>
          <cell r="C52" t="str">
            <v>NYPH WESTCHESTER - NYSERDA</v>
          </cell>
          <cell r="E52">
            <v>9452</v>
          </cell>
          <cell r="F52">
            <v>650</v>
          </cell>
          <cell r="H52">
            <v>8802</v>
          </cell>
          <cell r="K52">
            <v>26203.22</v>
          </cell>
        </row>
        <row r="53">
          <cell r="A53" t="str">
            <v>%,VODMDGA0001XI</v>
          </cell>
          <cell r="C53" t="str">
            <v>PORT AUTH. NY/NJ - PLN TASK</v>
          </cell>
          <cell r="F53">
            <v>0</v>
          </cell>
          <cell r="H53">
            <v>0</v>
          </cell>
          <cell r="K53">
            <v>0</v>
          </cell>
        </row>
        <row r="54">
          <cell r="A54" t="str">
            <v>%,VODMDGA00021P</v>
          </cell>
          <cell r="C54" t="str">
            <v>CON EDISON GAS SERVICE</v>
          </cell>
          <cell r="F54">
            <v>0</v>
          </cell>
          <cell r="H54">
            <v>0</v>
          </cell>
          <cell r="K54">
            <v>91686.96</v>
          </cell>
        </row>
        <row r="55">
          <cell r="A55" t="str">
            <v>%,VODMDGA00022F</v>
          </cell>
          <cell r="C55" t="str">
            <v>CON EDISON - PS 139 NYCHA</v>
          </cell>
          <cell r="F55">
            <v>0</v>
          </cell>
          <cell r="H55">
            <v>0</v>
          </cell>
          <cell r="K55">
            <v>6189.05</v>
          </cell>
        </row>
        <row r="56">
          <cell r="A56" t="str">
            <v>%,VODMDGA00022G</v>
          </cell>
          <cell r="C56" t="str">
            <v>MANHATTAN MGMT. - PHASE 2</v>
          </cell>
          <cell r="E56">
            <v>40971</v>
          </cell>
          <cell r="F56">
            <v>32530.12</v>
          </cell>
          <cell r="H56">
            <v>8440.880000000001</v>
          </cell>
          <cell r="K56">
            <v>271124.91986958426</v>
          </cell>
        </row>
        <row r="57">
          <cell r="A57" t="str">
            <v>%,VODMDGA00023D</v>
          </cell>
          <cell r="C57" t="str">
            <v>CENTRALIZED LABS - NYSERDA</v>
          </cell>
          <cell r="E57">
            <v>700</v>
          </cell>
          <cell r="F57">
            <v>700</v>
          </cell>
          <cell r="H57">
            <v>0</v>
          </cell>
          <cell r="K57">
            <v>700</v>
          </cell>
        </row>
        <row r="58">
          <cell r="A58" t="str">
            <v>%,VODMDGA00023Y</v>
          </cell>
          <cell r="C58" t="str">
            <v>SCARBOROUGH MANOR - ENV STDY</v>
          </cell>
          <cell r="F58">
            <v>0</v>
          </cell>
          <cell r="H58">
            <v>0</v>
          </cell>
          <cell r="K58">
            <v>0</v>
          </cell>
        </row>
        <row r="59">
          <cell r="A59" t="str">
            <v>%,VODMDGA000243</v>
          </cell>
          <cell r="C59" t="str">
            <v>NY MARRIOTT MARQUIS - VALVE R</v>
          </cell>
          <cell r="E59">
            <v>13954</v>
          </cell>
          <cell r="F59">
            <v>11894.44</v>
          </cell>
          <cell r="H59">
            <v>2059.5599999999995</v>
          </cell>
          <cell r="K59">
            <v>148620.15593131146</v>
          </cell>
        </row>
        <row r="60">
          <cell r="A60" t="str">
            <v>%,VODMDGA00024B</v>
          </cell>
          <cell r="C60" t="str">
            <v>OLF - PRL SUMMER 2004</v>
          </cell>
          <cell r="F60">
            <v>0</v>
          </cell>
          <cell r="H60">
            <v>0</v>
          </cell>
          <cell r="K60">
            <v>0</v>
          </cell>
        </row>
        <row r="61">
          <cell r="A61" t="str">
            <v>%,VODMDGA00024C</v>
          </cell>
          <cell r="C61" t="str">
            <v>SCARBOROUGH MNR - ECONOMIC ST</v>
          </cell>
          <cell r="E61">
            <v>3605</v>
          </cell>
          <cell r="F61">
            <v>2500</v>
          </cell>
          <cell r="H61">
            <v>1105</v>
          </cell>
          <cell r="K61">
            <v>3605</v>
          </cell>
        </row>
        <row r="62">
          <cell r="A62" t="str">
            <v>%,VODMDGA00024P</v>
          </cell>
          <cell r="C62" t="str">
            <v>1035 FIFTH AVENUE</v>
          </cell>
          <cell r="E62">
            <v>2025</v>
          </cell>
          <cell r="F62">
            <v>1362</v>
          </cell>
          <cell r="H62">
            <v>663</v>
          </cell>
          <cell r="K62">
            <v>2025</v>
          </cell>
        </row>
        <row r="63">
          <cell r="A63" t="str">
            <v>%,VODMDGA00025F</v>
          </cell>
          <cell r="C63" t="str">
            <v>NYPH - 168TH ST METERING</v>
          </cell>
          <cell r="E63">
            <v>664</v>
          </cell>
          <cell r="F63">
            <v>491.84</v>
          </cell>
          <cell r="H63">
            <v>172.16000000000003</v>
          </cell>
          <cell r="K63">
            <v>664</v>
          </cell>
        </row>
        <row r="64">
          <cell r="A64" t="str">
            <v>%,VOF0SUA00010I</v>
          </cell>
          <cell r="C64" t="str">
            <v>MTA - EIS PILOT PROJECT</v>
          </cell>
          <cell r="F64">
            <v>0</v>
          </cell>
          <cell r="H64">
            <v>0</v>
          </cell>
          <cell r="K64">
            <v>0</v>
          </cell>
        </row>
        <row r="65">
          <cell r="A65" t="str">
            <v>%,VOFZ7HA1001JW</v>
          </cell>
          <cell r="C65" t="str">
            <v>NYPH - LIGHTING 68TH STREET</v>
          </cell>
          <cell r="F65">
            <v>13125.75</v>
          </cell>
          <cell r="H65">
            <v>-13125.75</v>
          </cell>
          <cell r="K65">
            <v>440000.61</v>
          </cell>
        </row>
        <row r="66">
          <cell r="A66" t="str">
            <v>%,VOFZ7HA1001JX</v>
          </cell>
          <cell r="C66" t="str">
            <v>NYPH - AIRSIDE 68TH STREET</v>
          </cell>
          <cell r="E66">
            <v>111131</v>
          </cell>
          <cell r="F66">
            <v>81508.710000000006</v>
          </cell>
          <cell r="H66">
            <v>29622.289999999994</v>
          </cell>
          <cell r="K66">
            <v>334682.67122254765</v>
          </cell>
        </row>
        <row r="67">
          <cell r="A67" t="str">
            <v>%,VOFZ7HA1001PK</v>
          </cell>
          <cell r="C67" t="str">
            <v>NYPH - AIRSIDE 168TH STREET</v>
          </cell>
          <cell r="E67">
            <v>137368</v>
          </cell>
          <cell r="F67">
            <v>100178.72</v>
          </cell>
          <cell r="H67">
            <v>37189.279999999999</v>
          </cell>
          <cell r="K67">
            <v>465804.32562827517</v>
          </cell>
        </row>
        <row r="68">
          <cell r="A68" t="str">
            <v>%,VOGSONA100000</v>
          </cell>
          <cell r="C68" t="str">
            <v>USPS - MORGAN SOUTH BLOCK 6</v>
          </cell>
          <cell r="F68">
            <v>0</v>
          </cell>
          <cell r="H68">
            <v>0</v>
          </cell>
          <cell r="K68">
            <v>0</v>
          </cell>
        </row>
        <row r="69">
          <cell r="A69" t="str">
            <v>%,VOGSONA100001</v>
          </cell>
          <cell r="C69" t="str">
            <v>USPS - MORGAN SOUTH NYSERDA</v>
          </cell>
          <cell r="F69">
            <v>0</v>
          </cell>
          <cell r="H69">
            <v>0</v>
          </cell>
          <cell r="K69">
            <v>12184.68</v>
          </cell>
        </row>
        <row r="70">
          <cell r="A70" t="str">
            <v>%,VOGSONA1001HI</v>
          </cell>
          <cell r="C70" t="str">
            <v>SSA-Addabbo - Motors</v>
          </cell>
          <cell r="F70">
            <v>0</v>
          </cell>
          <cell r="H70">
            <v>0</v>
          </cell>
          <cell r="K70">
            <v>12263.59</v>
          </cell>
        </row>
        <row r="71">
          <cell r="A71" t="str">
            <v>%,VOGSONA1001KG</v>
          </cell>
          <cell r="C71" t="str">
            <v>GSA - Cadman Plaza Boiler</v>
          </cell>
          <cell r="F71">
            <v>0</v>
          </cell>
          <cell r="H71">
            <v>0</v>
          </cell>
          <cell r="K71">
            <v>0</v>
          </cell>
        </row>
        <row r="72">
          <cell r="A72" t="str">
            <v>%,VOGSONA1001KR</v>
          </cell>
          <cell r="C72" t="str">
            <v>VA - QUEENS - DG IGA</v>
          </cell>
          <cell r="F72">
            <v>0</v>
          </cell>
          <cell r="H72">
            <v>0</v>
          </cell>
          <cell r="K72">
            <v>0</v>
          </cell>
        </row>
        <row r="73">
          <cell r="A73" t="str">
            <v>%,VOGSONA1001NK</v>
          </cell>
          <cell r="C73" t="str">
            <v>USPS - CNJ KILMER LIGHTING</v>
          </cell>
          <cell r="E73">
            <v>50295</v>
          </cell>
          <cell r="F73">
            <v>44053.599999999999</v>
          </cell>
          <cell r="H73">
            <v>6241.4000000000015</v>
          </cell>
          <cell r="K73">
            <v>103286.78172926349</v>
          </cell>
        </row>
        <row r="74">
          <cell r="A74" t="str">
            <v>%,VOJDCBA000010</v>
          </cell>
          <cell r="C74" t="str">
            <v>VA Manhattan Stairwell NYSERDA</v>
          </cell>
          <cell r="F74">
            <v>0</v>
          </cell>
          <cell r="H74">
            <v>0</v>
          </cell>
          <cell r="K74">
            <v>0</v>
          </cell>
        </row>
        <row r="75">
          <cell r="A75" t="str">
            <v>%,VOJDCBA00005W</v>
          </cell>
          <cell r="C75" t="str">
            <v>GSA - STAIRWELL LIGHTING</v>
          </cell>
          <cell r="E75">
            <v>7803</v>
          </cell>
          <cell r="F75">
            <v>7395</v>
          </cell>
          <cell r="H75">
            <v>408</v>
          </cell>
          <cell r="K75">
            <v>360987.23415318091</v>
          </cell>
        </row>
        <row r="76">
          <cell r="A76" t="str">
            <v>%,VOJDCBA00006H</v>
          </cell>
          <cell r="C76" t="str">
            <v>GSA - STAIRWELL LTG NYSERDA</v>
          </cell>
          <cell r="F76">
            <v>0</v>
          </cell>
          <cell r="H76">
            <v>0</v>
          </cell>
          <cell r="K76">
            <v>0</v>
          </cell>
        </row>
        <row r="77">
          <cell r="A77" t="str">
            <v>%,VOJDCBA00009B</v>
          </cell>
          <cell r="C77" t="str">
            <v>SSA ADDABBO - EMERGENCY LTG</v>
          </cell>
          <cell r="F77">
            <v>0</v>
          </cell>
          <cell r="H77">
            <v>0</v>
          </cell>
          <cell r="K77">
            <v>1397.06</v>
          </cell>
        </row>
        <row r="78">
          <cell r="A78" t="str">
            <v>%,VOJDCBA00009C</v>
          </cell>
          <cell r="C78" t="str">
            <v>VA BROOKLYN - COOLING TOWER</v>
          </cell>
          <cell r="F78">
            <v>0</v>
          </cell>
          <cell r="H78">
            <v>0</v>
          </cell>
          <cell r="K78">
            <v>407647.12</v>
          </cell>
        </row>
        <row r="79">
          <cell r="A79" t="str">
            <v>%,VOJDCBA00009D</v>
          </cell>
          <cell r="C79" t="str">
            <v>VA BROOKLYN - AIR COMPRESSOR</v>
          </cell>
          <cell r="F79">
            <v>0</v>
          </cell>
          <cell r="H79">
            <v>0</v>
          </cell>
          <cell r="K79">
            <v>52980.11</v>
          </cell>
        </row>
        <row r="80">
          <cell r="A80" t="str">
            <v>%,VOJDCBA0000HY</v>
          </cell>
          <cell r="C80" t="str">
            <v>MTA - EIS METERING</v>
          </cell>
          <cell r="F80">
            <v>0</v>
          </cell>
          <cell r="H80">
            <v>0</v>
          </cell>
          <cell r="K80">
            <v>0</v>
          </cell>
        </row>
        <row r="81">
          <cell r="A81" t="str">
            <v>%,VOJDCBA0000HZ</v>
          </cell>
          <cell r="C81" t="str">
            <v>VA MANHATTAN - STAIRWELL LTG</v>
          </cell>
          <cell r="E81">
            <v>3634</v>
          </cell>
          <cell r="F81">
            <v>2628</v>
          </cell>
          <cell r="H81">
            <v>1006</v>
          </cell>
          <cell r="K81">
            <v>111347.45203264462</v>
          </cell>
        </row>
        <row r="82">
          <cell r="A82" t="str">
            <v>%,VOJDCBA0000I5</v>
          </cell>
          <cell r="C82" t="str">
            <v>Rihga Royal Hotel</v>
          </cell>
          <cell r="F82">
            <v>0</v>
          </cell>
          <cell r="H82">
            <v>0</v>
          </cell>
          <cell r="K82">
            <v>0</v>
          </cell>
        </row>
        <row r="83">
          <cell r="A83" t="str">
            <v>%,VOJDCBA0000IE</v>
          </cell>
          <cell r="C83" t="str">
            <v>GSA 201 VARICK - EMER GEN IGA</v>
          </cell>
          <cell r="E83">
            <v>2138</v>
          </cell>
          <cell r="F83">
            <v>1703.86</v>
          </cell>
          <cell r="H83">
            <v>434.1400000000001</v>
          </cell>
          <cell r="K83">
            <v>20295.737539450736</v>
          </cell>
        </row>
        <row r="84">
          <cell r="A84" t="str">
            <v>%,VOJDCBA0000II</v>
          </cell>
          <cell r="C84" t="str">
            <v>VA BROOKLYN - BOILER FEED PUMP</v>
          </cell>
          <cell r="F84">
            <v>0</v>
          </cell>
          <cell r="H84">
            <v>0</v>
          </cell>
          <cell r="K84">
            <v>8147.2502747108956</v>
          </cell>
        </row>
        <row r="85">
          <cell r="A85" t="str">
            <v>%,VOJDCBA0000IO</v>
          </cell>
          <cell r="C85" t="str">
            <v>VA - Manhattan ICAP Summer 04</v>
          </cell>
          <cell r="F85">
            <v>0</v>
          </cell>
          <cell r="H85">
            <v>0</v>
          </cell>
          <cell r="K85">
            <v>5900</v>
          </cell>
        </row>
        <row r="86">
          <cell r="A86" t="str">
            <v>%,VOJDCBA0000IV</v>
          </cell>
          <cell r="C86" t="str">
            <v>VA BROOKLYN UCAP METERING INST</v>
          </cell>
          <cell r="E86">
            <v>13707</v>
          </cell>
          <cell r="F86">
            <v>8978.9599999999991</v>
          </cell>
          <cell r="H86">
            <v>4728.0400000000009</v>
          </cell>
          <cell r="K86">
            <v>17622.123840350625</v>
          </cell>
        </row>
        <row r="87">
          <cell r="A87" t="str">
            <v>%,VOMP0RA3000GV</v>
          </cell>
          <cell r="C87" t="str">
            <v>READERS DIGEST - EIS SUBMETER</v>
          </cell>
          <cell r="E87">
            <v>3673</v>
          </cell>
          <cell r="F87">
            <v>1375.67</v>
          </cell>
          <cell r="H87">
            <v>2297.33</v>
          </cell>
          <cell r="K87">
            <v>3673</v>
          </cell>
        </row>
        <row r="88">
          <cell r="A88" t="str">
            <v>%,VOPBI7A1001CT</v>
          </cell>
          <cell r="C88" t="str">
            <v>MAX CAPITAL - CHILLER 1440 BWY</v>
          </cell>
          <cell r="E88">
            <v>204848</v>
          </cell>
          <cell r="F88">
            <v>183516.15</v>
          </cell>
          <cell r="H88">
            <v>21331.850000000006</v>
          </cell>
          <cell r="K88">
            <v>1525818.0966827769</v>
          </cell>
        </row>
        <row r="89">
          <cell r="A89" t="str">
            <v>%,VOPBI7A1001LU</v>
          </cell>
          <cell r="C89" t="str">
            <v>CENTRALIZED LABS - LIGHTING</v>
          </cell>
          <cell r="E89">
            <v>3230</v>
          </cell>
          <cell r="F89">
            <v>2760.1</v>
          </cell>
          <cell r="H89">
            <v>469.90000000000009</v>
          </cell>
          <cell r="K89">
            <v>33619.22</v>
          </cell>
        </row>
        <row r="90">
          <cell r="A90" t="str">
            <v>%,VOPBI7A1001LW</v>
          </cell>
          <cell r="C90" t="str">
            <v>Centralized Labs - EP IMP</v>
          </cell>
          <cell r="E90">
            <v>11626</v>
          </cell>
          <cell r="F90">
            <v>10000</v>
          </cell>
          <cell r="H90">
            <v>1626</v>
          </cell>
          <cell r="K90">
            <v>58131.199999999997</v>
          </cell>
        </row>
        <row r="91">
          <cell r="A91" t="str">
            <v>%,VOQJG7A200007</v>
          </cell>
          <cell r="C91" t="str">
            <v>ST.  VINCENTS - NYSERDA</v>
          </cell>
          <cell r="F91">
            <v>0</v>
          </cell>
          <cell r="H91">
            <v>0</v>
          </cell>
          <cell r="K91">
            <v>1762.72</v>
          </cell>
        </row>
        <row r="92">
          <cell r="A92" t="str">
            <v>%,VOTR8SA10008L</v>
          </cell>
          <cell r="C92" t="str">
            <v>US COAST GUARD - MA COAST GRD</v>
          </cell>
          <cell r="F92">
            <v>0</v>
          </cell>
          <cell r="H92">
            <v>0</v>
          </cell>
          <cell r="K92">
            <v>295454.42593619868</v>
          </cell>
        </row>
        <row r="93">
          <cell r="A93" t="str">
            <v>%,VOTR8SA1000H7</v>
          </cell>
          <cell r="C93" t="str">
            <v>USAF HANSCOM SHORT CIRCUIT</v>
          </cell>
          <cell r="E93">
            <v>10132</v>
          </cell>
          <cell r="F93">
            <v>6501.92</v>
          </cell>
          <cell r="H93">
            <v>3630.08</v>
          </cell>
          <cell r="K93">
            <v>61944.588498201432</v>
          </cell>
        </row>
        <row r="94">
          <cell r="A94" t="str">
            <v>%,VOVPRIA400008</v>
          </cell>
          <cell r="C94" t="str">
            <v>St. Vincents - Phase A&amp;B -HVAC</v>
          </cell>
          <cell r="E94">
            <v>58612</v>
          </cell>
          <cell r="F94">
            <v>47430</v>
          </cell>
          <cell r="H94">
            <v>11182</v>
          </cell>
          <cell r="K94">
            <v>58612</v>
          </cell>
        </row>
        <row r="95">
          <cell r="A95" t="str">
            <v>%,VOW2CCA400004-A</v>
          </cell>
          <cell r="C95" t="str">
            <v>J&amp;J-PQ - Metering Monitoring</v>
          </cell>
          <cell r="F95">
            <v>0</v>
          </cell>
          <cell r="H95">
            <v>0</v>
          </cell>
          <cell r="K95">
            <v>0</v>
          </cell>
        </row>
        <row r="96">
          <cell r="A96" t="str">
            <v>%,VOWTIUA10008C</v>
          </cell>
          <cell r="C96" t="str">
            <v>USPS TRIBORO 48 NYSERDA</v>
          </cell>
          <cell r="E96">
            <v>1316</v>
          </cell>
          <cell r="F96">
            <v>750</v>
          </cell>
          <cell r="H96">
            <v>566</v>
          </cell>
          <cell r="K96">
            <v>13077.63</v>
          </cell>
        </row>
        <row r="97">
          <cell r="A97" t="str">
            <v>%,VOZZOEA100004</v>
          </cell>
          <cell r="C97" t="str">
            <v>NY PRES. HOSPITAL - LTG UPGRD</v>
          </cell>
          <cell r="F97">
            <v>0</v>
          </cell>
          <cell r="H97">
            <v>0</v>
          </cell>
          <cell r="K97">
            <v>200070.76</v>
          </cell>
        </row>
        <row r="100">
          <cell r="C100" t="str">
            <v>Project Management (Old Platform)</v>
          </cell>
          <cell r="H100">
            <v>0</v>
          </cell>
          <cell r="K100">
            <v>17310.308730808138</v>
          </cell>
        </row>
        <row r="101">
          <cell r="C101" t="str">
            <v>Consulting</v>
          </cell>
          <cell r="E101">
            <v>27224.03</v>
          </cell>
          <cell r="H101">
            <v>27224.03</v>
          </cell>
          <cell r="K101">
            <v>138278.21</v>
          </cell>
        </row>
        <row r="102">
          <cell r="C102" t="str">
            <v>EIS Commodity</v>
          </cell>
          <cell r="E102">
            <v>474.48</v>
          </cell>
          <cell r="H102">
            <v>474.48</v>
          </cell>
          <cell r="K102">
            <v>9737.49</v>
          </cell>
        </row>
        <row r="103">
          <cell r="C103" t="str">
            <v>Xenergy LTSA</v>
          </cell>
          <cell r="E103">
            <v>50507.34</v>
          </cell>
          <cell r="H103">
            <v>50507.34</v>
          </cell>
          <cell r="K103">
            <v>453420.41</v>
          </cell>
        </row>
      </sheetData>
      <sheetData sheetId="6"/>
      <sheetData sheetId="7"/>
      <sheetData sheetId="8"/>
      <sheetData sheetId="9"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
      <sheetName val="IS-BS-CF"/>
      <sheetName val="log"/>
      <sheetName val="Open ES AR 1.31.2009"/>
    </sheetNames>
    <sheetDataSet>
      <sheetData sheetId="0"/>
      <sheetData sheetId="1" refreshError="1"/>
      <sheetData sheetId="2"/>
      <sheetData sheetId="3"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 Converter"/>
      <sheetName val="Budgeted Accounts"/>
      <sheetName val="JE Map Lookup Main Sheet"/>
      <sheetName val="Values Mapping"/>
      <sheetName val="Descriptions Lookup"/>
      <sheetName val="Sheet1"/>
      <sheetName val="Sheet3"/>
      <sheetName val="Instructions"/>
      <sheetName val="Bronx"/>
      <sheetName val="Brooklyn"/>
      <sheetName val="Manhattan "/>
      <sheetName val="Queens"/>
      <sheetName val="Staten Island"/>
      <sheetName val="Westchester"/>
    </sheetNames>
    <sheetDataSet>
      <sheetData sheetId="0">
        <row r="2">
          <cell r="S2" t="str">
            <v>Values</v>
          </cell>
        </row>
      </sheetData>
      <sheetData sheetId="1">
        <row r="2">
          <cell r="A2" t="str">
            <v>A1069</v>
          </cell>
        </row>
      </sheetData>
      <sheetData sheetId="2">
        <row r="2">
          <cell r="S2" t="str">
            <v>Values</v>
          </cell>
        </row>
        <row r="3">
          <cell r="S3" t="str">
            <v>Descriptions</v>
          </cell>
        </row>
        <row r="4">
          <cell r="S4" t="str">
            <v>mappings</v>
          </cell>
        </row>
      </sheetData>
      <sheetData sheetId="3">
        <row r="5">
          <cell r="D5" t="e">
            <v>#N/A</v>
          </cell>
        </row>
      </sheetData>
      <sheetData sheetId="4">
        <row r="3">
          <cell r="D3" t="e">
            <v>#N/A</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 ACCOUNTING REPORTING"/>
      <sheetName val="GA JE Log"/>
      <sheetName val="GAP 924C Policy "/>
    </sheetNames>
    <sheetDataSet>
      <sheetData sheetId="0" refreshError="1"/>
      <sheetData sheetId="1"/>
      <sheetData sheetId="2">
        <row r="3">
          <cell r="AO3" t="str">
            <v>Yes</v>
          </cell>
        </row>
        <row r="4">
          <cell r="AO4" t="str">
            <v>No</v>
          </cell>
        </row>
      </sheetData>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der lable"/>
      <sheetName val="Email monthly"/>
      <sheetName val="GL Account Balance by Natural, "/>
      <sheetName val="Sheet3"/>
      <sheetName val="Sheet1"/>
      <sheetName val="2013"/>
      <sheetName val="PSA"/>
      <sheetName val="2012==&gt; I can Help!!!"/>
      <sheetName val="2013_JE(9)"/>
      <sheetName val="2013_JE(8)"/>
      <sheetName val="2013_JE(7)"/>
      <sheetName val="2013_JE(6)"/>
      <sheetName val="2013_JE(5)"/>
      <sheetName val="2013_JE(4)"/>
      <sheetName val="2013_JE(3)"/>
      <sheetName val="2013_JE(2)"/>
      <sheetName val="2013_JE(1)"/>
      <sheetName val="2012_JE(12)"/>
      <sheetName val="2012_JE(11)"/>
      <sheetName val="2012_JE(10)"/>
      <sheetName val="2012_JE(9)"/>
      <sheetName val="2012_JE(8)"/>
      <sheetName val="2012_JE(7)"/>
      <sheetName val="2012_JE(6)"/>
      <sheetName val="2012_JE(5)"/>
      <sheetName val="2012_JE(4)"/>
      <sheetName val="2012_JE(3)"/>
      <sheetName val="2012_JE(2)"/>
      <sheetName val="2012_JE(1)"/>
      <sheetName val="2011==&gt; I can Help!!!"/>
      <sheetName val="2011_JE(12)"/>
      <sheetName val="2011_JE(11)"/>
      <sheetName val="2011_JE(10)"/>
      <sheetName val="2011_JE(9)"/>
      <sheetName val="2011_JE(8)"/>
      <sheetName val="2011_JE(7)"/>
      <sheetName val="2011_JE(6)"/>
      <sheetName val="2011_JE(5)"/>
      <sheetName val="2011_JE(4)"/>
      <sheetName val="2011_JE(3)"/>
      <sheetName val="2011_JE(2)"/>
      <sheetName val="2011_JE(1)"/>
      <sheetName val="2010 JE===&gt;"/>
      <sheetName val="2010_I can Help!!!"/>
      <sheetName val="ORU_GA_JELOG_Notes (12)"/>
      <sheetName val="ORU_GA_JELOG_Notes (11)"/>
      <sheetName val="ORU_GA_JELOG_Notes (10)"/>
      <sheetName val="ORU_GA_JELOG_Notes (8)"/>
      <sheetName val="ORU_GA_JELOG_Notes (7)"/>
      <sheetName val="ORU_GA_JELOG_Notes (6)"/>
      <sheetName val="ORU_GA_JELOG_Notes (5)"/>
      <sheetName val="ORU_GA_JELOG_Notes"/>
      <sheetName val="ORU_GA_JELOG"/>
      <sheetName val="ORU JE Index (4)"/>
      <sheetName val="ORU JE Index"/>
      <sheetName val="Day 1 "/>
      <sheetName val="Day 2"/>
      <sheetName val="Day 3"/>
      <sheetName val="Day 4"/>
      <sheetName val="Day 5"/>
      <sheetName val="Sheet2"/>
    </sheetNames>
    <sheetDataSet>
      <sheetData sheetId="0"/>
      <sheetData sheetId="1"/>
      <sheetData sheetId="2"/>
      <sheetData sheetId="3" refreshError="1"/>
      <sheetData sheetId="4" refreshError="1"/>
      <sheetData sheetId="5"/>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3"/>
      <sheetName val="108109"/>
      <sheetName val="219"/>
      <sheetName val="224225"/>
      <sheetName val="232"/>
      <sheetName val="233"/>
      <sheetName val="234"/>
      <sheetName val="250251"/>
      <sheetName val="256257"/>
      <sheetName val="261"/>
      <sheetName val="266267"/>
      <sheetName val="269"/>
      <sheetName val="272273"/>
      <sheetName val="274275"/>
      <sheetName val="278A-B"/>
      <sheetName val="304"/>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2"/>
      <sheetName val="2001"/>
      <sheetName val="2000"/>
      <sheetName val="1999"/>
      <sheetName val="1998"/>
      <sheetName val="Module1"/>
      <sheetName val="Module2"/>
    </sheetNames>
    <sheetDataSet>
      <sheetData sheetId="0" refreshError="1"/>
      <sheetData sheetId="1" refreshError="1">
        <row r="37">
          <cell r="I37" t="str">
            <v>Structures and Improvements</v>
          </cell>
        </row>
        <row r="70">
          <cell r="I70" t="str">
            <v>Transportation Equipment - Passenger Cars</v>
          </cell>
          <cell r="K70">
            <v>26310.48</v>
          </cell>
          <cell r="M70">
            <v>0.17</v>
          </cell>
          <cell r="O70">
            <v>154767.5294117647</v>
          </cell>
          <cell r="Q70">
            <v>-0.03</v>
          </cell>
          <cell r="S70">
            <v>-4643.0258823529412</v>
          </cell>
          <cell r="U70">
            <v>5</v>
          </cell>
          <cell r="W70">
            <v>1999.17</v>
          </cell>
          <cell r="Y70">
            <v>-2648.8558823529411</v>
          </cell>
        </row>
        <row r="71">
          <cell r="I71" t="str">
            <v>Transportation Equipment - Light Trucks</v>
          </cell>
          <cell r="K71">
            <v>218069.16</v>
          </cell>
          <cell r="M71">
            <v>0.12142857142857141</v>
          </cell>
          <cell r="O71">
            <v>1795863.6705882356</v>
          </cell>
          <cell r="Q71">
            <v>-2.1428571428571436E-2</v>
          </cell>
          <cell r="S71">
            <v>-38482.792941176493</v>
          </cell>
          <cell r="U71">
            <v>9.7100000000000009</v>
          </cell>
          <cell r="W71">
            <v>3879.42</v>
          </cell>
          <cell r="Y71">
            <v>-34613.082941176493</v>
          </cell>
        </row>
        <row r="72">
          <cell r="I72" t="str">
            <v>Transportation Equipment - Heavy Trucks</v>
          </cell>
          <cell r="K72">
            <v>665924.16</v>
          </cell>
          <cell r="M72">
            <v>9.0000000000000011E-2</v>
          </cell>
          <cell r="O72">
            <v>7399157.333333333</v>
          </cell>
          <cell r="Q72">
            <v>-9.999999999999995E-3</v>
          </cell>
          <cell r="S72">
            <v>-73991.57333333329</v>
          </cell>
          <cell r="U72">
            <v>76.650000000000006</v>
          </cell>
          <cell r="W72">
            <v>30634.66</v>
          </cell>
          <cell r="Y72">
            <v>-43433.563333333281</v>
          </cell>
        </row>
        <row r="73">
          <cell r="I73" t="str">
            <v>Transportation Equipment - Trailers and Mounted Equip.</v>
          </cell>
          <cell r="K73">
            <v>27435</v>
          </cell>
          <cell r="M73">
            <v>0.06</v>
          </cell>
          <cell r="O73">
            <v>457250</v>
          </cell>
          <cell r="Q73">
            <v>-6.666666666666668E-3</v>
          </cell>
          <cell r="S73">
            <v>-3048.3333333333339</v>
          </cell>
          <cell r="U73">
            <v>0</v>
          </cell>
          <cell r="W73">
            <v>1.29</v>
          </cell>
          <cell r="Y73">
            <v>-3047.043333333334</v>
          </cell>
        </row>
        <row r="74">
          <cell r="I74" t="str">
            <v>Stores Equipment</v>
          </cell>
          <cell r="K74">
            <v>1240.92</v>
          </cell>
          <cell r="M74">
            <v>3.3333333333333333E-2</v>
          </cell>
          <cell r="O74">
            <v>37227.600000000006</v>
          </cell>
          <cell r="Q74">
            <v>0</v>
          </cell>
          <cell r="S74">
            <v>0</v>
          </cell>
          <cell r="U74">
            <v>0</v>
          </cell>
          <cell r="W74">
            <v>0</v>
          </cell>
          <cell r="Y74">
            <v>0</v>
          </cell>
        </row>
        <row r="75">
          <cell r="I75" t="str">
            <v>Tools and Work Equipment</v>
          </cell>
          <cell r="K75">
            <v>104001.61</v>
          </cell>
          <cell r="M75">
            <v>6.6666666666666666E-2</v>
          </cell>
          <cell r="O75">
            <v>1560024.1500000001</v>
          </cell>
          <cell r="Q75">
            <v>0</v>
          </cell>
          <cell r="S75">
            <v>0</v>
          </cell>
          <cell r="U75">
            <v>0</v>
          </cell>
          <cell r="W75">
            <v>0</v>
          </cell>
          <cell r="Y75">
            <v>0</v>
          </cell>
        </row>
        <row r="76">
          <cell r="I76" t="str">
            <v>Laboratory Equipment</v>
          </cell>
          <cell r="K76">
            <v>102733.5</v>
          </cell>
          <cell r="M76">
            <v>3.3333333333333333E-2</v>
          </cell>
          <cell r="O76">
            <v>3082005</v>
          </cell>
          <cell r="Q76">
            <v>0</v>
          </cell>
          <cell r="S76">
            <v>0</v>
          </cell>
          <cell r="U76">
            <v>36.450000000000003</v>
          </cell>
          <cell r="Y76">
            <v>-36.450000000000003</v>
          </cell>
        </row>
        <row r="77">
          <cell r="I77" t="str">
            <v>Power Operated Equipment</v>
          </cell>
          <cell r="K77">
            <v>88138.2</v>
          </cell>
          <cell r="M77">
            <v>9.5000000000000001E-2</v>
          </cell>
          <cell r="O77">
            <v>927770.52631578944</v>
          </cell>
          <cell r="Q77">
            <v>-5.0000000000000044E-3</v>
          </cell>
          <cell r="S77">
            <v>-4638.8526315789513</v>
          </cell>
          <cell r="U77">
            <v>0</v>
          </cell>
          <cell r="W77">
            <v>0</v>
          </cell>
          <cell r="Y77">
            <v>-4638.8526315789513</v>
          </cell>
        </row>
        <row r="78">
          <cell r="I78" t="str">
            <v>Communication Equipment</v>
          </cell>
          <cell r="K78">
            <v>40904.29</v>
          </cell>
          <cell r="M78">
            <v>0.04</v>
          </cell>
          <cell r="O78">
            <v>1022607.25</v>
          </cell>
          <cell r="Q78">
            <v>0</v>
          </cell>
          <cell r="S78">
            <v>0</v>
          </cell>
          <cell r="U78">
            <v>0</v>
          </cell>
          <cell r="W78">
            <v>0</v>
          </cell>
          <cell r="Y78">
            <v>0</v>
          </cell>
        </row>
        <row r="79">
          <cell r="I79" t="str">
            <v>Communication Equipment - Telephone System Computer</v>
          </cell>
          <cell r="K79">
            <v>1620.76</v>
          </cell>
          <cell r="M79">
            <v>0.2</v>
          </cell>
          <cell r="O79">
            <v>8103.7999999999993</v>
          </cell>
          <cell r="Q79">
            <v>0</v>
          </cell>
          <cell r="S79">
            <v>0</v>
          </cell>
          <cell r="U79">
            <v>0</v>
          </cell>
          <cell r="W79">
            <v>0</v>
          </cell>
          <cell r="Y79">
            <v>0</v>
          </cell>
        </row>
        <row r="80">
          <cell r="I80" t="str">
            <v>Communication Equipment - Telephone System Equipment</v>
          </cell>
          <cell r="K80">
            <v>101.04</v>
          </cell>
          <cell r="M80">
            <v>0.04</v>
          </cell>
          <cell r="O80">
            <v>2526</v>
          </cell>
          <cell r="Q80">
            <v>0</v>
          </cell>
          <cell r="S80">
            <v>0</v>
          </cell>
          <cell r="U80">
            <v>0</v>
          </cell>
          <cell r="W80">
            <v>0</v>
          </cell>
          <cell r="Y80">
            <v>0</v>
          </cell>
        </row>
        <row r="81">
          <cell r="I81" t="str">
            <v>Miscellaneous Equipment</v>
          </cell>
          <cell r="K81">
            <v>10880.08</v>
          </cell>
          <cell r="M81">
            <v>0.04</v>
          </cell>
          <cell r="O81">
            <v>272002</v>
          </cell>
          <cell r="Q81">
            <v>0</v>
          </cell>
          <cell r="S81">
            <v>0</v>
          </cell>
          <cell r="U81">
            <v>0</v>
          </cell>
          <cell r="W81">
            <v>0</v>
          </cell>
          <cell r="Y81">
            <v>0</v>
          </cell>
        </row>
        <row r="82">
          <cell r="I82" t="str">
            <v>Total General Plant</v>
          </cell>
          <cell r="K82">
            <v>2478592.8899999997</v>
          </cell>
          <cell r="O82">
            <v>29127480.09601276</v>
          </cell>
          <cell r="S82">
            <v>-119263.9490308659</v>
          </cell>
          <cell r="U82">
            <v>127.81000000000002</v>
          </cell>
          <cell r="W82">
            <v>36514.54</v>
          </cell>
          <cell r="Y82">
            <v>-82877.219030865905</v>
          </cell>
        </row>
        <row r="84">
          <cell r="I84" t="str">
            <v>UNALLOCATED RESERVE/CASE 95E0491</v>
          </cell>
          <cell r="K84">
            <v>201436.54</v>
          </cell>
          <cell r="U84">
            <v>0</v>
          </cell>
          <cell r="W84">
            <v>0</v>
          </cell>
          <cell r="Y84">
            <v>0</v>
          </cell>
        </row>
        <row r="86">
          <cell r="I86" t="str">
            <v>Total O&amp;R Electric Plant in Service</v>
          </cell>
          <cell r="K86">
            <v>15649404.530000001</v>
          </cell>
          <cell r="O86">
            <v>498471678.79225814</v>
          </cell>
          <cell r="S86">
            <v>1478335.8585249113</v>
          </cell>
          <cell r="U86">
            <v>1014847.6700000002</v>
          </cell>
          <cell r="W86">
            <v>269262.17</v>
          </cell>
          <cell r="Y86">
            <v>732750.35852491134</v>
          </cell>
        </row>
        <row r="91">
          <cell r="I91" t="str">
            <v>Land and Land Rights - Easements</v>
          </cell>
          <cell r="K91">
            <v>2957.83</v>
          </cell>
          <cell r="M91">
            <v>1.9090909090909092E-2</v>
          </cell>
          <cell r="O91">
            <v>154933.95238095237</v>
          </cell>
          <cell r="Q91">
            <v>9.0909090909091148E-4</v>
          </cell>
          <cell r="S91">
            <v>140.84904761904798</v>
          </cell>
          <cell r="U91">
            <v>0</v>
          </cell>
          <cell r="W91">
            <v>0</v>
          </cell>
          <cell r="Y91">
            <v>140.84904761904798</v>
          </cell>
        </row>
        <row r="92">
          <cell r="I92" t="str">
            <v>Land and Land Rights - Fee</v>
          </cell>
          <cell r="M92">
            <v>1.9090909090909092E-2</v>
          </cell>
          <cell r="O92">
            <v>0</v>
          </cell>
          <cell r="Q92">
            <v>9.0909090909091148E-4</v>
          </cell>
          <cell r="S92">
            <v>0</v>
          </cell>
          <cell r="Y92">
            <v>0</v>
          </cell>
        </row>
        <row r="93">
          <cell r="I93" t="str">
            <v>Poles and Fixtures - Steel - Deferred</v>
          </cell>
          <cell r="M93">
            <v>1.9090909090909092E-2</v>
          </cell>
          <cell r="O93">
            <v>0</v>
          </cell>
          <cell r="Q93">
            <v>9.0909090909091148E-4</v>
          </cell>
          <cell r="S93">
            <v>0</v>
          </cell>
          <cell r="Y93">
            <v>0</v>
          </cell>
        </row>
        <row r="94">
          <cell r="I94" t="str">
            <v>Overhead Conductors and Devices - Deferred</v>
          </cell>
          <cell r="M94">
            <v>1.9090909090909092E-2</v>
          </cell>
          <cell r="O94">
            <v>0</v>
          </cell>
          <cell r="Q94">
            <v>9.0909090909091148E-4</v>
          </cell>
          <cell r="S94">
            <v>0</v>
          </cell>
          <cell r="Y94">
            <v>0</v>
          </cell>
        </row>
        <row r="95">
          <cell r="I95" t="str">
            <v>Total Transmission Plant</v>
          </cell>
          <cell r="K95">
            <v>2957.83</v>
          </cell>
          <cell r="O95">
            <v>154933.95238095237</v>
          </cell>
          <cell r="S95">
            <v>140.84904761904798</v>
          </cell>
          <cell r="U95">
            <v>0</v>
          </cell>
          <cell r="W95">
            <v>0</v>
          </cell>
          <cell r="Y95">
            <v>140.84904761904798</v>
          </cell>
        </row>
      </sheetData>
      <sheetData sheetId="2" refreshError="1"/>
      <sheetData sheetId="3" refreshError="1"/>
      <sheetData sheetId="4" refreshError="1"/>
      <sheetData sheetId="5" refreshError="1"/>
      <sheetData sheetId="6"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0"/>
      <sheetName val="24A"/>
      <sheetName val="2627"/>
      <sheetName val="2829"/>
      <sheetName val="43"/>
      <sheetName val="47"/>
      <sheetName val="7071"/>
      <sheetName val="7879"/>
      <sheetName val="85"/>
      <sheetName val="86"/>
      <sheetName val="919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0"/>
      <sheetName val="24A"/>
      <sheetName val="2627"/>
      <sheetName val="2829"/>
      <sheetName val="43"/>
      <sheetName val="47"/>
      <sheetName val="7071"/>
      <sheetName val="7879"/>
      <sheetName val="85"/>
      <sheetName val="86"/>
      <sheetName val="919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mulative Summary"/>
      <sheetName val="MTM Summary"/>
      <sheetName val="MTM JE"/>
      <sheetName val="By_CounterParty"/>
      <sheetName val="Adjustments"/>
      <sheetName val="Strategy Table"/>
      <sheetName val="Intercompany Table"/>
      <sheetName val="MTM  Data2"/>
      <sheetName val="Setoff"/>
      <sheetName val="DataRange"/>
    </sheetNames>
    <sheetDataSet>
      <sheetData sheetId="0"/>
      <sheetData sheetId="1"/>
      <sheetData sheetId="2"/>
      <sheetData sheetId="3"/>
      <sheetData sheetId="4"/>
      <sheetData sheetId="5"/>
      <sheetData sheetId="6"/>
      <sheetData sheetId="7"/>
      <sheetData sheetId="8"/>
      <sheetData sheetId="9" refreshError="1">
        <row r="3">
          <cell r="A3" t="str">
            <v>BASIS FINANCIA</v>
          </cell>
          <cell r="B3" t="str">
            <v>Financial</v>
          </cell>
        </row>
        <row r="4">
          <cell r="A4" t="str">
            <v>BASIS SWAP</v>
          </cell>
          <cell r="B4" t="str">
            <v>Financial</v>
          </cell>
        </row>
        <row r="5">
          <cell r="A5" t="str">
            <v>EXCHANGE PHYSI</v>
          </cell>
          <cell r="B5" t="str">
            <v>Physical</v>
          </cell>
        </row>
        <row r="6">
          <cell r="A6" t="str">
            <v>FINANCIAL OPTI</v>
          </cell>
          <cell r="B6" t="str">
            <v>Financial</v>
          </cell>
        </row>
        <row r="7">
          <cell r="A7" t="str">
            <v>FIXED SWAP</v>
          </cell>
          <cell r="B7" t="str">
            <v>Financial</v>
          </cell>
        </row>
        <row r="8">
          <cell r="A8" t="str">
            <v>FUTURE</v>
          </cell>
          <cell r="B8" t="str">
            <v>Financial</v>
          </cell>
        </row>
        <row r="9">
          <cell r="A9" t="str">
            <v>FIXED FINANCIA</v>
          </cell>
          <cell r="B9" t="str">
            <v>Financial</v>
          </cell>
        </row>
        <row r="10">
          <cell r="A10" t="str">
            <v>GAS TRANSPORT</v>
          </cell>
          <cell r="B10" t="str">
            <v>Physical</v>
          </cell>
        </row>
        <row r="11">
          <cell r="A11" t="str">
            <v>INDEX PHYSICAL</v>
          </cell>
          <cell r="B11" t="str">
            <v>Physical</v>
          </cell>
        </row>
        <row r="12">
          <cell r="A12" t="str">
            <v>OPTION</v>
          </cell>
          <cell r="B12" t="str">
            <v>Financial</v>
          </cell>
        </row>
        <row r="13">
          <cell r="A13" t="str">
            <v>OTC OPTION</v>
          </cell>
          <cell r="B13" t="str">
            <v>Financial</v>
          </cell>
        </row>
        <row r="14">
          <cell r="A14" t="str">
            <v>PHYSICAL</v>
          </cell>
          <cell r="B14" t="str">
            <v>Physical</v>
          </cell>
        </row>
        <row r="15">
          <cell r="A15" t="str">
            <v>SPREAD OPTION</v>
          </cell>
          <cell r="B15" t="str">
            <v>Financial</v>
          </cell>
        </row>
        <row r="16">
          <cell r="A16" t="str">
            <v>SWAP</v>
          </cell>
          <cell r="B16" t="str">
            <v>Financial</v>
          </cell>
        </row>
      </sheetData>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
      <sheetName val="Net Pos"/>
      <sheetName val="Net Pos (Conv)"/>
      <sheetName val="Ann"/>
    </sheetNames>
    <sheetDataSet>
      <sheetData sheetId="0"/>
      <sheetData sheetId="1" refreshError="1">
        <row r="5">
          <cell r="B5">
            <v>36901</v>
          </cell>
          <cell r="C5">
            <v>897050.03999999992</v>
          </cell>
          <cell r="D5">
            <v>-172050</v>
          </cell>
          <cell r="E5">
            <v>-67707</v>
          </cell>
          <cell r="F5">
            <v>-67707</v>
          </cell>
          <cell r="G5">
            <v>-21168</v>
          </cell>
          <cell r="I5">
            <v>553000</v>
          </cell>
          <cell r="J5">
            <v>553000</v>
          </cell>
          <cell r="K5">
            <v>-246979</v>
          </cell>
          <cell r="L5">
            <v>545207.17000000004</v>
          </cell>
          <cell r="M5">
            <v>236</v>
          </cell>
          <cell r="N5">
            <v>-229</v>
          </cell>
          <cell r="O5">
            <v>-84</v>
          </cell>
          <cell r="P5">
            <v>0</v>
          </cell>
          <cell r="Q5">
            <v>-871008.81</v>
          </cell>
          <cell r="R5">
            <v>1177832.68</v>
          </cell>
          <cell r="S5">
            <v>-260925</v>
          </cell>
          <cell r="T5">
            <v>-260925</v>
          </cell>
          <cell r="U5">
            <v>851228.17</v>
          </cell>
          <cell r="V5">
            <v>-77</v>
          </cell>
          <cell r="W5">
            <v>306823.86999999988</v>
          </cell>
          <cell r="AM5">
            <v>0</v>
          </cell>
          <cell r="AN5">
            <v>0</v>
          </cell>
          <cell r="AO5">
            <v>0</v>
          </cell>
          <cell r="AP5">
            <v>0</v>
          </cell>
        </row>
        <row r="6">
          <cell r="B6">
            <v>36902</v>
          </cell>
          <cell r="C6">
            <v>1070507.75</v>
          </cell>
          <cell r="D6">
            <v>-278850</v>
          </cell>
          <cell r="E6">
            <v>-36203</v>
          </cell>
          <cell r="F6">
            <v>-36203</v>
          </cell>
          <cell r="G6">
            <v>692</v>
          </cell>
          <cell r="I6">
            <v>553000</v>
          </cell>
          <cell r="J6">
            <v>553000</v>
          </cell>
          <cell r="K6">
            <v>-176979</v>
          </cell>
          <cell r="L6">
            <v>340450.88</v>
          </cell>
          <cell r="M6">
            <v>386</v>
          </cell>
          <cell r="N6">
            <v>-229</v>
          </cell>
          <cell r="O6">
            <v>-84</v>
          </cell>
          <cell r="P6">
            <v>0</v>
          </cell>
          <cell r="Q6">
            <v>-509508.81</v>
          </cell>
          <cell r="R6">
            <v>1177832.68</v>
          </cell>
          <cell r="S6">
            <v>-314361</v>
          </cell>
          <cell r="T6">
            <v>-314361</v>
          </cell>
          <cell r="U6">
            <v>716471.88</v>
          </cell>
          <cell r="V6">
            <v>73</v>
          </cell>
          <cell r="W6">
            <v>668323.86999999988</v>
          </cell>
          <cell r="AM6">
            <v>0</v>
          </cell>
          <cell r="AN6">
            <v>0</v>
          </cell>
          <cell r="AO6">
            <v>0</v>
          </cell>
          <cell r="AP6">
            <v>0</v>
          </cell>
        </row>
        <row r="7">
          <cell r="B7">
            <v>36903</v>
          </cell>
          <cell r="C7">
            <v>3632507.75</v>
          </cell>
          <cell r="D7">
            <v>-278850</v>
          </cell>
          <cell r="E7">
            <v>-36203</v>
          </cell>
          <cell r="F7">
            <v>-36203</v>
          </cell>
          <cell r="G7">
            <v>692</v>
          </cell>
          <cell r="H7">
            <v>2562000</v>
          </cell>
          <cell r="I7">
            <v>2562000</v>
          </cell>
          <cell r="J7">
            <v>553000</v>
          </cell>
          <cell r="K7">
            <v>-176979</v>
          </cell>
          <cell r="L7">
            <v>340450.88</v>
          </cell>
          <cell r="M7">
            <v>386</v>
          </cell>
          <cell r="N7">
            <v>-229</v>
          </cell>
          <cell r="O7">
            <v>-84</v>
          </cell>
          <cell r="P7">
            <v>0</v>
          </cell>
          <cell r="Q7">
            <v>-509508.81</v>
          </cell>
          <cell r="R7">
            <v>1177832.68</v>
          </cell>
          <cell r="S7">
            <v>-314361</v>
          </cell>
          <cell r="T7">
            <v>-314361</v>
          </cell>
          <cell r="U7">
            <v>3278471.88</v>
          </cell>
          <cell r="V7">
            <v>73</v>
          </cell>
          <cell r="W7">
            <v>668323.86999999988</v>
          </cell>
          <cell r="AM7">
            <v>0</v>
          </cell>
          <cell r="AN7">
            <v>0</v>
          </cell>
          <cell r="AO7">
            <v>0</v>
          </cell>
          <cell r="AP7">
            <v>0</v>
          </cell>
        </row>
        <row r="8">
          <cell r="B8">
            <v>36907</v>
          </cell>
          <cell r="C8">
            <v>4230507.75</v>
          </cell>
          <cell r="D8">
            <v>-278850</v>
          </cell>
          <cell r="E8">
            <v>-36203</v>
          </cell>
          <cell r="F8">
            <v>-36203</v>
          </cell>
          <cell r="G8">
            <v>692</v>
          </cell>
          <cell r="H8">
            <v>3150000</v>
          </cell>
          <cell r="I8">
            <v>3150000</v>
          </cell>
          <cell r="J8">
            <v>553000</v>
          </cell>
          <cell r="K8">
            <v>-166979</v>
          </cell>
          <cell r="L8">
            <v>340450.88</v>
          </cell>
          <cell r="M8">
            <v>386</v>
          </cell>
          <cell r="N8">
            <v>-229</v>
          </cell>
          <cell r="O8">
            <v>-84</v>
          </cell>
          <cell r="P8">
            <v>0</v>
          </cell>
          <cell r="Q8">
            <v>-509508.81</v>
          </cell>
          <cell r="R8">
            <v>1177832.68</v>
          </cell>
          <cell r="S8">
            <v>-314361</v>
          </cell>
          <cell r="T8">
            <v>-314361</v>
          </cell>
          <cell r="U8">
            <v>3876471.88</v>
          </cell>
          <cell r="V8">
            <v>73</v>
          </cell>
          <cell r="W8">
            <v>668323.86999999988</v>
          </cell>
          <cell r="AM8">
            <v>0</v>
          </cell>
          <cell r="AN8">
            <v>0</v>
          </cell>
          <cell r="AO8">
            <v>0</v>
          </cell>
          <cell r="AP8">
            <v>0</v>
          </cell>
        </row>
        <row r="9">
          <cell r="B9">
            <v>36908</v>
          </cell>
          <cell r="C9">
            <v>4560507.75</v>
          </cell>
          <cell r="D9">
            <v>-278850</v>
          </cell>
          <cell r="E9">
            <v>-36203</v>
          </cell>
          <cell r="F9">
            <v>-36203</v>
          </cell>
          <cell r="G9">
            <v>692</v>
          </cell>
          <cell r="H9">
            <v>3150000</v>
          </cell>
          <cell r="I9">
            <v>3150000</v>
          </cell>
          <cell r="J9">
            <v>553000</v>
          </cell>
          <cell r="K9">
            <v>163021</v>
          </cell>
          <cell r="L9">
            <v>340450.88</v>
          </cell>
          <cell r="M9">
            <v>386</v>
          </cell>
          <cell r="N9">
            <v>-229</v>
          </cell>
          <cell r="O9">
            <v>-84</v>
          </cell>
          <cell r="P9">
            <v>0</v>
          </cell>
          <cell r="Q9">
            <v>-509508.81</v>
          </cell>
          <cell r="R9">
            <v>1177832.68</v>
          </cell>
          <cell r="S9">
            <v>-314361</v>
          </cell>
          <cell r="T9">
            <v>-314361</v>
          </cell>
          <cell r="U9">
            <v>4206471.88</v>
          </cell>
          <cell r="V9">
            <v>73</v>
          </cell>
          <cell r="W9">
            <v>668323.86999999988</v>
          </cell>
          <cell r="AM9">
            <v>0</v>
          </cell>
          <cell r="AN9">
            <v>0</v>
          </cell>
          <cell r="AO9">
            <v>0</v>
          </cell>
          <cell r="AP9">
            <v>0</v>
          </cell>
        </row>
        <row r="10">
          <cell r="B10">
            <v>36909</v>
          </cell>
          <cell r="C10">
            <v>4772496.75</v>
          </cell>
          <cell r="D10">
            <v>-278850</v>
          </cell>
          <cell r="E10">
            <v>-36203</v>
          </cell>
          <cell r="F10">
            <v>-36203</v>
          </cell>
          <cell r="G10">
            <v>692</v>
          </cell>
          <cell r="H10">
            <v>3150000</v>
          </cell>
          <cell r="I10">
            <v>3150000</v>
          </cell>
          <cell r="J10">
            <v>553000</v>
          </cell>
          <cell r="K10">
            <v>333021</v>
          </cell>
          <cell r="L10">
            <v>340450.88</v>
          </cell>
          <cell r="M10">
            <v>401</v>
          </cell>
          <cell r="N10">
            <v>-229</v>
          </cell>
          <cell r="O10">
            <v>-110</v>
          </cell>
          <cell r="P10">
            <v>0</v>
          </cell>
          <cell r="Q10">
            <v>-467508.81</v>
          </cell>
          <cell r="R10">
            <v>1177832.68</v>
          </cell>
          <cell r="S10">
            <v>-314361</v>
          </cell>
          <cell r="T10">
            <v>-314361</v>
          </cell>
          <cell r="U10">
            <v>4376471.88</v>
          </cell>
          <cell r="V10">
            <v>62</v>
          </cell>
          <cell r="W10">
            <v>710323.86999999988</v>
          </cell>
          <cell r="AM10">
            <v>0</v>
          </cell>
          <cell r="AN10">
            <v>0</v>
          </cell>
          <cell r="AO10">
            <v>0</v>
          </cell>
          <cell r="AP10">
            <v>0</v>
          </cell>
        </row>
        <row r="11">
          <cell r="B11">
            <v>36910</v>
          </cell>
          <cell r="C11">
            <v>4330496.75</v>
          </cell>
          <cell r="D11">
            <v>-278850</v>
          </cell>
          <cell r="E11">
            <v>-36203</v>
          </cell>
          <cell r="F11">
            <v>-36203</v>
          </cell>
          <cell r="G11">
            <v>692</v>
          </cell>
          <cell r="H11">
            <v>3150000</v>
          </cell>
          <cell r="I11">
            <v>3150000</v>
          </cell>
          <cell r="J11">
            <v>553000</v>
          </cell>
          <cell r="K11">
            <v>-66979</v>
          </cell>
          <cell r="L11">
            <v>340450.88</v>
          </cell>
          <cell r="M11">
            <v>401</v>
          </cell>
          <cell r="N11">
            <v>-229</v>
          </cell>
          <cell r="O11">
            <v>-110</v>
          </cell>
          <cell r="P11">
            <v>0</v>
          </cell>
          <cell r="Q11">
            <v>-509508.81</v>
          </cell>
          <cell r="R11">
            <v>1177832.68</v>
          </cell>
          <cell r="S11">
            <v>-314361</v>
          </cell>
          <cell r="T11">
            <v>-314361</v>
          </cell>
          <cell r="U11">
            <v>3976471.88</v>
          </cell>
          <cell r="V11">
            <v>62</v>
          </cell>
          <cell r="W11">
            <v>668323.86999999988</v>
          </cell>
          <cell r="AM11">
            <v>0</v>
          </cell>
          <cell r="AN11">
            <v>0</v>
          </cell>
          <cell r="AO11">
            <v>0</v>
          </cell>
          <cell r="AP11">
            <v>0</v>
          </cell>
        </row>
        <row r="12">
          <cell r="B12">
            <v>36913</v>
          </cell>
          <cell r="C12">
            <v>1300996.75</v>
          </cell>
          <cell r="D12">
            <v>-278850</v>
          </cell>
          <cell r="E12">
            <v>-36203</v>
          </cell>
          <cell r="F12">
            <v>-36203</v>
          </cell>
          <cell r="G12">
            <v>692</v>
          </cell>
          <cell r="H12">
            <v>0</v>
          </cell>
          <cell r="I12">
            <v>0</v>
          </cell>
          <cell r="J12">
            <v>553000</v>
          </cell>
          <cell r="K12">
            <v>-96979</v>
          </cell>
          <cell r="L12">
            <v>340450.88</v>
          </cell>
          <cell r="M12">
            <v>401</v>
          </cell>
          <cell r="N12">
            <v>-229</v>
          </cell>
          <cell r="O12">
            <v>-110</v>
          </cell>
          <cell r="P12">
            <v>0</v>
          </cell>
          <cell r="Q12">
            <v>-359008.81</v>
          </cell>
          <cell r="R12">
            <v>1177832.68</v>
          </cell>
          <cell r="S12">
            <v>-314361</v>
          </cell>
          <cell r="T12">
            <v>-314361</v>
          </cell>
          <cell r="U12">
            <v>796471.88</v>
          </cell>
          <cell r="V12">
            <v>62</v>
          </cell>
          <cell r="W12">
            <v>818823.86999999988</v>
          </cell>
          <cell r="AM12">
            <v>0</v>
          </cell>
          <cell r="AN12">
            <v>0</v>
          </cell>
          <cell r="AO12">
            <v>0</v>
          </cell>
          <cell r="AP12">
            <v>0</v>
          </cell>
        </row>
        <row r="13">
          <cell r="B13">
            <v>36914</v>
          </cell>
          <cell r="C13">
            <v>1249166.75</v>
          </cell>
          <cell r="D13">
            <v>-278850</v>
          </cell>
          <cell r="E13">
            <v>-36203</v>
          </cell>
          <cell r="F13">
            <v>-36203</v>
          </cell>
          <cell r="G13">
            <v>692</v>
          </cell>
          <cell r="H13">
            <v>0</v>
          </cell>
          <cell r="I13">
            <v>0</v>
          </cell>
          <cell r="J13">
            <v>501000</v>
          </cell>
          <cell r="K13">
            <v>-96979</v>
          </cell>
          <cell r="L13">
            <v>340450.88</v>
          </cell>
          <cell r="M13">
            <v>401</v>
          </cell>
          <cell r="N13">
            <v>-94</v>
          </cell>
          <cell r="O13">
            <v>-75</v>
          </cell>
          <cell r="P13">
            <v>0</v>
          </cell>
          <cell r="Q13">
            <v>-359008.81</v>
          </cell>
          <cell r="R13">
            <v>1177832.68</v>
          </cell>
          <cell r="S13">
            <v>-314361</v>
          </cell>
          <cell r="T13">
            <v>-314361</v>
          </cell>
          <cell r="U13">
            <v>744471.88</v>
          </cell>
          <cell r="V13">
            <v>232</v>
          </cell>
          <cell r="W13">
            <v>818823.86999999988</v>
          </cell>
          <cell r="AM13">
            <v>0</v>
          </cell>
          <cell r="AN13">
            <v>0</v>
          </cell>
          <cell r="AO13">
            <v>0</v>
          </cell>
          <cell r="AP13">
            <v>0</v>
          </cell>
        </row>
        <row r="14">
          <cell r="B14">
            <v>36915</v>
          </cell>
          <cell r="C14">
            <v>1318766.75</v>
          </cell>
          <cell r="D14">
            <v>-261250</v>
          </cell>
          <cell r="E14">
            <v>-36203</v>
          </cell>
          <cell r="F14">
            <v>-36203</v>
          </cell>
          <cell r="G14">
            <v>52692</v>
          </cell>
          <cell r="H14">
            <v>0</v>
          </cell>
          <cell r="I14">
            <v>0</v>
          </cell>
          <cell r="J14">
            <v>501000</v>
          </cell>
          <cell r="K14">
            <v>-96979</v>
          </cell>
          <cell r="L14">
            <v>340450.88</v>
          </cell>
          <cell r="M14">
            <v>401</v>
          </cell>
          <cell r="N14">
            <v>-94</v>
          </cell>
          <cell r="O14">
            <v>-75</v>
          </cell>
          <cell r="P14">
            <v>0</v>
          </cell>
          <cell r="Q14">
            <v>-359008.81</v>
          </cell>
          <cell r="R14">
            <v>1177832.68</v>
          </cell>
          <cell r="S14">
            <v>-244761</v>
          </cell>
          <cell r="T14">
            <v>-244761</v>
          </cell>
          <cell r="U14">
            <v>744471.88</v>
          </cell>
          <cell r="V14">
            <v>232</v>
          </cell>
          <cell r="W14">
            <v>818823.86999999988</v>
          </cell>
          <cell r="AM14">
            <v>0</v>
          </cell>
          <cell r="AN14">
            <v>0</v>
          </cell>
          <cell r="AO14">
            <v>0</v>
          </cell>
          <cell r="AP14">
            <v>0</v>
          </cell>
        </row>
        <row r="15">
          <cell r="B15">
            <v>36916</v>
          </cell>
          <cell r="C15">
            <v>1658781.7499999998</v>
          </cell>
          <cell r="D15">
            <v>-261250</v>
          </cell>
          <cell r="E15">
            <v>-36203</v>
          </cell>
          <cell r="F15">
            <v>-36203</v>
          </cell>
          <cell r="G15">
            <v>52692</v>
          </cell>
          <cell r="H15">
            <v>0</v>
          </cell>
          <cell r="I15">
            <v>0</v>
          </cell>
          <cell r="J15">
            <v>501000</v>
          </cell>
          <cell r="K15">
            <v>243021</v>
          </cell>
          <cell r="L15">
            <v>340450.88</v>
          </cell>
          <cell r="M15">
            <v>401</v>
          </cell>
          <cell r="N15">
            <v>-79</v>
          </cell>
          <cell r="O15">
            <v>-75</v>
          </cell>
          <cell r="P15">
            <v>0</v>
          </cell>
          <cell r="Q15">
            <v>-359008.81</v>
          </cell>
          <cell r="R15">
            <v>1177832.68</v>
          </cell>
          <cell r="S15">
            <v>-244761</v>
          </cell>
          <cell r="T15">
            <v>-244761</v>
          </cell>
          <cell r="U15">
            <v>1084471.8799999999</v>
          </cell>
          <cell r="V15">
            <v>247</v>
          </cell>
          <cell r="W15">
            <v>818823.86999999988</v>
          </cell>
          <cell r="AM15">
            <v>0</v>
          </cell>
          <cell r="AN15">
            <v>0</v>
          </cell>
          <cell r="AO15">
            <v>0</v>
          </cell>
          <cell r="AP15">
            <v>0</v>
          </cell>
        </row>
        <row r="16">
          <cell r="B16">
            <v>36917</v>
          </cell>
          <cell r="C16">
            <v>1668781.7499999998</v>
          </cell>
          <cell r="D16">
            <v>-261250</v>
          </cell>
          <cell r="E16">
            <v>-36203</v>
          </cell>
          <cell r="F16">
            <v>-36203</v>
          </cell>
          <cell r="G16">
            <v>52692</v>
          </cell>
          <cell r="H16">
            <v>0</v>
          </cell>
          <cell r="I16">
            <v>0</v>
          </cell>
          <cell r="J16">
            <v>501000</v>
          </cell>
          <cell r="K16">
            <v>253021</v>
          </cell>
          <cell r="L16">
            <v>340450.88</v>
          </cell>
          <cell r="M16">
            <v>401</v>
          </cell>
          <cell r="N16">
            <v>-79</v>
          </cell>
          <cell r="O16">
            <v>-75</v>
          </cell>
          <cell r="P16">
            <v>0</v>
          </cell>
          <cell r="Q16">
            <v>-359008.81</v>
          </cell>
          <cell r="R16">
            <v>1177832.68</v>
          </cell>
          <cell r="S16">
            <v>-244761</v>
          </cell>
          <cell r="T16">
            <v>-244761</v>
          </cell>
          <cell r="U16">
            <v>1094471.8799999999</v>
          </cell>
          <cell r="V16">
            <v>247</v>
          </cell>
          <cell r="W16">
            <v>818823.86999999988</v>
          </cell>
          <cell r="AM16">
            <v>0</v>
          </cell>
          <cell r="AN16">
            <v>0</v>
          </cell>
          <cell r="AO16">
            <v>0</v>
          </cell>
          <cell r="AP16">
            <v>0</v>
          </cell>
        </row>
        <row r="17">
          <cell r="B17">
            <v>36920</v>
          </cell>
          <cell r="C17">
            <v>1668781.7499999998</v>
          </cell>
          <cell r="D17">
            <v>-261250</v>
          </cell>
          <cell r="E17">
            <v>-36203</v>
          </cell>
          <cell r="F17">
            <v>-36203</v>
          </cell>
          <cell r="G17">
            <v>52692</v>
          </cell>
          <cell r="H17">
            <v>0</v>
          </cell>
          <cell r="I17">
            <v>0</v>
          </cell>
          <cell r="J17">
            <v>501000</v>
          </cell>
          <cell r="K17">
            <v>253021</v>
          </cell>
          <cell r="L17">
            <v>340450.88</v>
          </cell>
          <cell r="M17">
            <v>401</v>
          </cell>
          <cell r="N17">
            <v>-79</v>
          </cell>
          <cell r="O17">
            <v>-75</v>
          </cell>
          <cell r="P17">
            <v>0</v>
          </cell>
          <cell r="Q17">
            <v>-359008.81</v>
          </cell>
          <cell r="R17">
            <v>1177832.68</v>
          </cell>
          <cell r="S17">
            <v>-244761</v>
          </cell>
          <cell r="T17">
            <v>-244761</v>
          </cell>
          <cell r="U17">
            <v>1094471.8799999999</v>
          </cell>
          <cell r="V17">
            <v>247</v>
          </cell>
          <cell r="W17">
            <v>818823.86999999988</v>
          </cell>
          <cell r="AM17">
            <v>0</v>
          </cell>
          <cell r="AN17">
            <v>0</v>
          </cell>
          <cell r="AO17">
            <v>0</v>
          </cell>
          <cell r="AP17">
            <v>0</v>
          </cell>
        </row>
        <row r="18">
          <cell r="B18">
            <v>36921</v>
          </cell>
          <cell r="C18">
            <v>1809181.7499999998</v>
          </cell>
          <cell r="D18">
            <v>-245250</v>
          </cell>
          <cell r="E18">
            <v>-36203</v>
          </cell>
          <cell r="F18">
            <v>-36203</v>
          </cell>
          <cell r="G18">
            <v>87092</v>
          </cell>
          <cell r="H18">
            <v>0</v>
          </cell>
          <cell r="I18">
            <v>0</v>
          </cell>
          <cell r="J18">
            <v>501000</v>
          </cell>
          <cell r="K18">
            <v>343021</v>
          </cell>
          <cell r="L18">
            <v>340450.88</v>
          </cell>
          <cell r="M18">
            <v>401</v>
          </cell>
          <cell r="N18">
            <v>-79</v>
          </cell>
          <cell r="O18">
            <v>-75</v>
          </cell>
          <cell r="P18">
            <v>0</v>
          </cell>
          <cell r="Q18">
            <v>-359008.81</v>
          </cell>
          <cell r="R18">
            <v>1177832.68</v>
          </cell>
          <cell r="S18">
            <v>-194361</v>
          </cell>
          <cell r="T18">
            <v>-194361</v>
          </cell>
          <cell r="U18">
            <v>1184471.8799999999</v>
          </cell>
          <cell r="V18">
            <v>247</v>
          </cell>
          <cell r="W18">
            <v>818823.86999999988</v>
          </cell>
          <cell r="AM18">
            <v>0</v>
          </cell>
          <cell r="AN18">
            <v>0</v>
          </cell>
          <cell r="AO18">
            <v>0</v>
          </cell>
          <cell r="AP18">
            <v>0</v>
          </cell>
        </row>
        <row r="19">
          <cell r="B19">
            <v>36922</v>
          </cell>
          <cell r="C19">
            <v>1646625.75</v>
          </cell>
          <cell r="D19">
            <v>-230974</v>
          </cell>
          <cell r="E19">
            <v>-36203</v>
          </cell>
          <cell r="F19">
            <v>-36203</v>
          </cell>
          <cell r="G19">
            <v>120292</v>
          </cell>
          <cell r="H19">
            <v>0</v>
          </cell>
          <cell r="I19">
            <v>0</v>
          </cell>
          <cell r="J19">
            <v>501000</v>
          </cell>
          <cell r="K19">
            <v>-16979</v>
          </cell>
          <cell r="L19">
            <v>340450.88</v>
          </cell>
          <cell r="M19">
            <v>401</v>
          </cell>
          <cell r="N19">
            <v>-79</v>
          </cell>
          <cell r="O19">
            <v>-75</v>
          </cell>
          <cell r="P19">
            <v>0</v>
          </cell>
          <cell r="Q19">
            <v>-331008.81</v>
          </cell>
          <cell r="R19">
            <v>1299800.68</v>
          </cell>
          <cell r="S19">
            <v>-146885</v>
          </cell>
          <cell r="T19">
            <v>-146885</v>
          </cell>
          <cell r="U19">
            <v>824471.88</v>
          </cell>
          <cell r="V19">
            <v>247</v>
          </cell>
          <cell r="W19">
            <v>968791.86999999988</v>
          </cell>
          <cell r="AM19">
            <v>0</v>
          </cell>
          <cell r="AN19">
            <v>0</v>
          </cell>
          <cell r="AO19">
            <v>0</v>
          </cell>
          <cell r="AP19">
            <v>0</v>
          </cell>
        </row>
        <row r="20">
          <cell r="B20">
            <v>36923</v>
          </cell>
          <cell r="C20">
            <v>2050809.6600000001</v>
          </cell>
          <cell r="D20">
            <v>-334546</v>
          </cell>
          <cell r="E20">
            <v>-27336</v>
          </cell>
          <cell r="F20">
            <v>-27336</v>
          </cell>
          <cell r="G20">
            <v>105755</v>
          </cell>
          <cell r="H20">
            <v>1050000</v>
          </cell>
          <cell r="I20">
            <v>1050000</v>
          </cell>
          <cell r="J20">
            <v>501000</v>
          </cell>
          <cell r="K20">
            <v>42965</v>
          </cell>
          <cell r="L20">
            <v>176095.28</v>
          </cell>
          <cell r="M20">
            <v>401</v>
          </cell>
          <cell r="N20">
            <v>-66</v>
          </cell>
          <cell r="O20">
            <v>-64</v>
          </cell>
          <cell r="P20">
            <v>0</v>
          </cell>
          <cell r="Q20">
            <v>-82284.809999999939</v>
          </cell>
          <cell r="R20">
            <v>618890.18999999994</v>
          </cell>
          <cell r="S20">
            <v>-256127</v>
          </cell>
          <cell r="T20">
            <v>-256127</v>
          </cell>
          <cell r="U20">
            <v>1770060.28</v>
          </cell>
          <cell r="V20">
            <v>271</v>
          </cell>
          <cell r="W20">
            <v>536605.38</v>
          </cell>
          <cell r="AM20">
            <v>0</v>
          </cell>
          <cell r="AN20">
            <v>0</v>
          </cell>
          <cell r="AO20">
            <v>0</v>
          </cell>
          <cell r="AP20">
            <v>0</v>
          </cell>
        </row>
        <row r="21">
          <cell r="B21">
            <v>36924</v>
          </cell>
          <cell r="C21">
            <v>2050809.6600000001</v>
          </cell>
          <cell r="D21">
            <v>-334546</v>
          </cell>
          <cell r="E21">
            <v>-27336</v>
          </cell>
          <cell r="F21">
            <v>-27336</v>
          </cell>
          <cell r="G21">
            <v>105755</v>
          </cell>
          <cell r="H21">
            <v>1050000</v>
          </cell>
          <cell r="I21">
            <v>1050000</v>
          </cell>
          <cell r="J21">
            <v>501000</v>
          </cell>
          <cell r="K21">
            <v>42965</v>
          </cell>
          <cell r="L21">
            <v>176095.28</v>
          </cell>
          <cell r="M21">
            <v>401</v>
          </cell>
          <cell r="N21">
            <v>-66</v>
          </cell>
          <cell r="O21">
            <v>-64</v>
          </cell>
          <cell r="P21">
            <v>0</v>
          </cell>
          <cell r="Q21">
            <v>-82284.809999999939</v>
          </cell>
          <cell r="R21">
            <v>618890.18999999994</v>
          </cell>
          <cell r="S21">
            <v>-256127</v>
          </cell>
          <cell r="T21">
            <v>-256127</v>
          </cell>
          <cell r="U21">
            <v>1770060.28</v>
          </cell>
          <cell r="V21">
            <v>271</v>
          </cell>
          <cell r="W21">
            <v>536605.38</v>
          </cell>
          <cell r="AM21">
            <v>0</v>
          </cell>
          <cell r="AN21">
            <v>0</v>
          </cell>
          <cell r="AO21">
            <v>0</v>
          </cell>
          <cell r="AP21">
            <v>0</v>
          </cell>
        </row>
        <row r="22">
          <cell r="B22">
            <v>36927</v>
          </cell>
          <cell r="C22">
            <v>1130809.6600000001</v>
          </cell>
          <cell r="D22">
            <v>-334546</v>
          </cell>
          <cell r="E22">
            <v>-27336</v>
          </cell>
          <cell r="F22">
            <v>-27336</v>
          </cell>
          <cell r="G22">
            <v>105755</v>
          </cell>
          <cell r="H22">
            <v>0</v>
          </cell>
          <cell r="I22">
            <v>0</v>
          </cell>
          <cell r="J22">
            <v>501000</v>
          </cell>
          <cell r="K22">
            <v>172965</v>
          </cell>
          <cell r="L22">
            <v>176095.28</v>
          </cell>
          <cell r="M22">
            <v>401</v>
          </cell>
          <cell r="N22">
            <v>-66</v>
          </cell>
          <cell r="O22">
            <v>-64</v>
          </cell>
          <cell r="P22">
            <v>0</v>
          </cell>
          <cell r="Q22">
            <v>-82284.809999999939</v>
          </cell>
          <cell r="R22">
            <v>618890.18999999994</v>
          </cell>
          <cell r="S22">
            <v>-256127</v>
          </cell>
          <cell r="T22">
            <v>-256127</v>
          </cell>
          <cell r="U22">
            <v>850060.28</v>
          </cell>
          <cell r="V22">
            <v>271</v>
          </cell>
          <cell r="W22">
            <v>536605.38</v>
          </cell>
          <cell r="AM22">
            <v>0</v>
          </cell>
          <cell r="AN22">
            <v>0</v>
          </cell>
          <cell r="AO22">
            <v>0</v>
          </cell>
          <cell r="AP22">
            <v>0</v>
          </cell>
        </row>
        <row r="23">
          <cell r="B23">
            <v>36928</v>
          </cell>
          <cell r="C23">
            <v>1150809.6600000001</v>
          </cell>
          <cell r="D23">
            <v>-334546</v>
          </cell>
          <cell r="E23">
            <v>-27336</v>
          </cell>
          <cell r="F23">
            <v>-27336</v>
          </cell>
          <cell r="G23">
            <v>105755</v>
          </cell>
          <cell r="H23">
            <v>0</v>
          </cell>
          <cell r="I23">
            <v>0</v>
          </cell>
          <cell r="J23">
            <v>501000</v>
          </cell>
          <cell r="K23">
            <v>192965</v>
          </cell>
          <cell r="L23">
            <v>176095.28</v>
          </cell>
          <cell r="M23">
            <v>401</v>
          </cell>
          <cell r="N23">
            <v>-66</v>
          </cell>
          <cell r="O23">
            <v>-64</v>
          </cell>
          <cell r="P23">
            <v>0</v>
          </cell>
          <cell r="Q23">
            <v>-82284.809999999939</v>
          </cell>
          <cell r="R23">
            <v>618890.18999999994</v>
          </cell>
          <cell r="S23">
            <v>-256127</v>
          </cell>
          <cell r="T23">
            <v>-256127</v>
          </cell>
          <cell r="U23">
            <v>870060.28</v>
          </cell>
          <cell r="V23">
            <v>271</v>
          </cell>
          <cell r="W23">
            <v>536605.38</v>
          </cell>
          <cell r="AM23">
            <v>0</v>
          </cell>
          <cell r="AN23">
            <v>0</v>
          </cell>
          <cell r="AO23">
            <v>0</v>
          </cell>
          <cell r="AP23">
            <v>0</v>
          </cell>
        </row>
        <row r="24">
          <cell r="B24">
            <v>36929</v>
          </cell>
          <cell r="C24">
            <v>1361809.6600000001</v>
          </cell>
          <cell r="D24">
            <v>-334546</v>
          </cell>
          <cell r="E24">
            <v>-27336</v>
          </cell>
          <cell r="F24">
            <v>-27336</v>
          </cell>
          <cell r="G24">
            <v>105755</v>
          </cell>
          <cell r="H24">
            <v>0</v>
          </cell>
          <cell r="I24">
            <v>0</v>
          </cell>
          <cell r="J24">
            <v>501000</v>
          </cell>
          <cell r="K24">
            <v>42965</v>
          </cell>
          <cell r="L24">
            <v>176095.28</v>
          </cell>
          <cell r="M24">
            <v>401</v>
          </cell>
          <cell r="N24">
            <v>-66</v>
          </cell>
          <cell r="O24">
            <v>-64</v>
          </cell>
          <cell r="P24">
            <v>361000</v>
          </cell>
          <cell r="Q24">
            <v>-82284.809999999939</v>
          </cell>
          <cell r="R24">
            <v>618890.18999999994</v>
          </cell>
          <cell r="S24">
            <v>-256127</v>
          </cell>
          <cell r="T24">
            <v>-256127</v>
          </cell>
          <cell r="U24">
            <v>720060.28</v>
          </cell>
          <cell r="V24">
            <v>271</v>
          </cell>
          <cell r="W24">
            <v>897605.38</v>
          </cell>
          <cell r="AM24">
            <v>0</v>
          </cell>
          <cell r="AN24">
            <v>0</v>
          </cell>
          <cell r="AO24">
            <v>0</v>
          </cell>
          <cell r="AP24">
            <v>0</v>
          </cell>
        </row>
        <row r="25">
          <cell r="B25">
            <v>36930</v>
          </cell>
          <cell r="C25">
            <v>1294809.6600000001</v>
          </cell>
          <cell r="D25">
            <v>-334546</v>
          </cell>
          <cell r="E25">
            <v>-27336</v>
          </cell>
          <cell r="F25">
            <v>-27336</v>
          </cell>
          <cell r="G25">
            <v>105755</v>
          </cell>
          <cell r="H25">
            <v>0</v>
          </cell>
          <cell r="I25">
            <v>0</v>
          </cell>
          <cell r="J25">
            <v>501000</v>
          </cell>
          <cell r="K25">
            <v>32965</v>
          </cell>
          <cell r="L25">
            <v>176095.28</v>
          </cell>
          <cell r="M25">
            <v>401</v>
          </cell>
          <cell r="N25">
            <v>-66</v>
          </cell>
          <cell r="O25">
            <v>-64</v>
          </cell>
          <cell r="P25">
            <v>304000</v>
          </cell>
          <cell r="Q25">
            <v>-82284.809999999939</v>
          </cell>
          <cell r="R25">
            <v>618890.18999999994</v>
          </cell>
          <cell r="S25">
            <v>-256127</v>
          </cell>
          <cell r="T25">
            <v>-256127</v>
          </cell>
          <cell r="U25">
            <v>710060.28</v>
          </cell>
          <cell r="V25">
            <v>271</v>
          </cell>
          <cell r="W25">
            <v>840605.38</v>
          </cell>
          <cell r="AM25">
            <v>0</v>
          </cell>
          <cell r="AN25">
            <v>0</v>
          </cell>
          <cell r="AO25">
            <v>0</v>
          </cell>
          <cell r="AP25">
            <v>0</v>
          </cell>
        </row>
        <row r="26">
          <cell r="B26">
            <v>36931</v>
          </cell>
          <cell r="C26">
            <v>1294809.6600000001</v>
          </cell>
          <cell r="D26">
            <v>-334546</v>
          </cell>
          <cell r="E26">
            <v>-27336</v>
          </cell>
          <cell r="F26">
            <v>-27336</v>
          </cell>
          <cell r="G26">
            <v>105755</v>
          </cell>
          <cell r="H26">
            <v>0</v>
          </cell>
          <cell r="I26">
            <v>0</v>
          </cell>
          <cell r="J26">
            <v>501000</v>
          </cell>
          <cell r="K26">
            <v>32965</v>
          </cell>
          <cell r="L26">
            <v>176095.28</v>
          </cell>
          <cell r="M26">
            <v>401</v>
          </cell>
          <cell r="N26">
            <v>-66</v>
          </cell>
          <cell r="O26">
            <v>-64</v>
          </cell>
          <cell r="P26">
            <v>304000</v>
          </cell>
          <cell r="Q26">
            <v>-82284.809999999939</v>
          </cell>
          <cell r="R26">
            <v>618890.18999999994</v>
          </cell>
          <cell r="S26">
            <v>-256127</v>
          </cell>
          <cell r="T26">
            <v>-256127</v>
          </cell>
          <cell r="U26">
            <v>710060.28</v>
          </cell>
          <cell r="V26">
            <v>271</v>
          </cell>
          <cell r="W26">
            <v>840605.38</v>
          </cell>
          <cell r="AM26">
            <v>0</v>
          </cell>
          <cell r="AN26">
            <v>0</v>
          </cell>
          <cell r="AO26">
            <v>0</v>
          </cell>
          <cell r="AP26">
            <v>0</v>
          </cell>
        </row>
        <row r="27">
          <cell r="B27">
            <v>36934</v>
          </cell>
          <cell r="C27">
            <v>696809.66</v>
          </cell>
          <cell r="D27">
            <v>-334546</v>
          </cell>
          <cell r="E27">
            <v>-27336</v>
          </cell>
          <cell r="F27">
            <v>-27336</v>
          </cell>
          <cell r="G27">
            <v>105755</v>
          </cell>
          <cell r="H27">
            <v>0</v>
          </cell>
          <cell r="I27">
            <v>0</v>
          </cell>
          <cell r="J27">
            <v>432000</v>
          </cell>
          <cell r="K27">
            <v>-17035</v>
          </cell>
          <cell r="L27">
            <v>176095.28</v>
          </cell>
          <cell r="M27">
            <v>401</v>
          </cell>
          <cell r="N27">
            <v>-66</v>
          </cell>
          <cell r="O27">
            <v>-64</v>
          </cell>
          <cell r="P27">
            <v>-175000</v>
          </cell>
          <cell r="Q27">
            <v>-82284.809999999939</v>
          </cell>
          <cell r="R27">
            <v>618890.18999999994</v>
          </cell>
          <cell r="S27">
            <v>-256127</v>
          </cell>
          <cell r="T27">
            <v>-256127</v>
          </cell>
          <cell r="U27">
            <v>591060.28</v>
          </cell>
          <cell r="V27">
            <v>271</v>
          </cell>
          <cell r="W27">
            <v>361605.38</v>
          </cell>
          <cell r="AM27">
            <v>0</v>
          </cell>
          <cell r="AN27">
            <v>0</v>
          </cell>
          <cell r="AO27">
            <v>0</v>
          </cell>
          <cell r="AP27">
            <v>0</v>
          </cell>
        </row>
        <row r="28">
          <cell r="B28">
            <v>36935</v>
          </cell>
          <cell r="C28">
            <v>1335844.8700000001</v>
          </cell>
          <cell r="D28">
            <v>6654</v>
          </cell>
          <cell r="E28">
            <v>-27336</v>
          </cell>
          <cell r="F28">
            <v>-27336</v>
          </cell>
          <cell r="G28">
            <v>105755</v>
          </cell>
          <cell r="H28">
            <v>0</v>
          </cell>
          <cell r="I28">
            <v>0</v>
          </cell>
          <cell r="J28">
            <v>432000</v>
          </cell>
          <cell r="K28">
            <v>-12416</v>
          </cell>
          <cell r="L28">
            <v>176095.28</v>
          </cell>
          <cell r="M28">
            <v>401</v>
          </cell>
          <cell r="N28">
            <v>-62</v>
          </cell>
          <cell r="O28">
            <v>-64</v>
          </cell>
          <cell r="P28">
            <v>-175000</v>
          </cell>
          <cell r="Q28">
            <v>-82284.809999999939</v>
          </cell>
          <cell r="R28">
            <v>912102.40000000002</v>
          </cell>
          <cell r="S28">
            <v>85073</v>
          </cell>
          <cell r="T28">
            <v>85073</v>
          </cell>
          <cell r="U28">
            <v>595679.28</v>
          </cell>
          <cell r="V28">
            <v>275</v>
          </cell>
          <cell r="W28">
            <v>654817.59000000008</v>
          </cell>
          <cell r="AM28">
            <v>0</v>
          </cell>
          <cell r="AN28">
            <v>0</v>
          </cell>
          <cell r="AO28">
            <v>0</v>
          </cell>
          <cell r="AP28">
            <v>0</v>
          </cell>
        </row>
        <row r="29">
          <cell r="B29">
            <v>36936</v>
          </cell>
          <cell r="C29">
            <v>1265632.6599999999</v>
          </cell>
          <cell r="D29">
            <v>6654</v>
          </cell>
          <cell r="E29">
            <v>-27336</v>
          </cell>
          <cell r="F29">
            <v>-27336</v>
          </cell>
          <cell r="G29">
            <v>105755</v>
          </cell>
          <cell r="H29">
            <v>0</v>
          </cell>
          <cell r="I29">
            <v>0</v>
          </cell>
          <cell r="J29">
            <v>432000</v>
          </cell>
          <cell r="K29">
            <v>117584</v>
          </cell>
          <cell r="L29">
            <v>176095.28</v>
          </cell>
          <cell r="M29">
            <v>401</v>
          </cell>
          <cell r="N29">
            <v>-62</v>
          </cell>
          <cell r="O29">
            <v>-64</v>
          </cell>
          <cell r="P29">
            <v>-175000</v>
          </cell>
          <cell r="Q29">
            <v>2137700</v>
          </cell>
          <cell r="R29">
            <v>711890.19</v>
          </cell>
          <cell r="S29">
            <v>-2219984.81</v>
          </cell>
          <cell r="T29">
            <v>85073</v>
          </cell>
          <cell r="U29">
            <v>725679.28</v>
          </cell>
          <cell r="V29">
            <v>275</v>
          </cell>
          <cell r="W29">
            <v>454605.37999999989</v>
          </cell>
          <cell r="AM29">
            <v>0</v>
          </cell>
          <cell r="AN29">
            <v>0</v>
          </cell>
          <cell r="AO29">
            <v>0</v>
          </cell>
          <cell r="AP29">
            <v>0</v>
          </cell>
        </row>
        <row r="30">
          <cell r="B30">
            <v>36937</v>
          </cell>
          <cell r="C30">
            <v>1265632.6599999999</v>
          </cell>
          <cell r="D30">
            <v>6654</v>
          </cell>
          <cell r="E30">
            <v>-27336</v>
          </cell>
          <cell r="F30">
            <v>-27336</v>
          </cell>
          <cell r="G30">
            <v>105755</v>
          </cell>
          <cell r="H30">
            <v>0</v>
          </cell>
          <cell r="I30">
            <v>0</v>
          </cell>
          <cell r="J30">
            <v>432000</v>
          </cell>
          <cell r="K30">
            <v>117584</v>
          </cell>
          <cell r="L30">
            <v>176095.28</v>
          </cell>
          <cell r="M30">
            <v>401</v>
          </cell>
          <cell r="N30">
            <v>-62</v>
          </cell>
          <cell r="O30">
            <v>-64</v>
          </cell>
          <cell r="P30">
            <v>-175000</v>
          </cell>
          <cell r="Q30">
            <v>2137700</v>
          </cell>
          <cell r="R30">
            <v>711890.19</v>
          </cell>
          <cell r="S30">
            <v>-2219984.81</v>
          </cell>
          <cell r="T30">
            <v>85073</v>
          </cell>
          <cell r="U30">
            <v>725679.28</v>
          </cell>
          <cell r="V30">
            <v>275</v>
          </cell>
          <cell r="W30">
            <v>454605.37999999989</v>
          </cell>
          <cell r="AM30">
            <v>0</v>
          </cell>
          <cell r="AN30">
            <v>0</v>
          </cell>
          <cell r="AO30">
            <v>0</v>
          </cell>
          <cell r="AP30">
            <v>0</v>
          </cell>
        </row>
        <row r="31">
          <cell r="B31">
            <v>36938</v>
          </cell>
          <cell r="C31">
            <v>1409282.66</v>
          </cell>
          <cell r="D31">
            <v>190310</v>
          </cell>
          <cell r="E31">
            <v>-27336</v>
          </cell>
          <cell r="F31">
            <v>-27336</v>
          </cell>
          <cell r="G31">
            <v>105755</v>
          </cell>
          <cell r="H31">
            <v>0</v>
          </cell>
          <cell r="I31">
            <v>0</v>
          </cell>
          <cell r="J31">
            <v>432000</v>
          </cell>
          <cell r="K31">
            <v>77584</v>
          </cell>
          <cell r="L31">
            <v>176095.28</v>
          </cell>
          <cell r="M31">
            <v>401</v>
          </cell>
          <cell r="N31">
            <v>-72</v>
          </cell>
          <cell r="O31">
            <v>-60</v>
          </cell>
          <cell r="P31">
            <v>-175000</v>
          </cell>
          <cell r="Q31">
            <v>2137700</v>
          </cell>
          <cell r="R31">
            <v>711890.19</v>
          </cell>
          <cell r="S31">
            <v>-2219984.81</v>
          </cell>
          <cell r="T31">
            <v>268729</v>
          </cell>
          <cell r="U31">
            <v>685679.28</v>
          </cell>
          <cell r="V31">
            <v>269</v>
          </cell>
          <cell r="W31">
            <v>454605.37999999989</v>
          </cell>
          <cell r="AM31">
            <v>0</v>
          </cell>
          <cell r="AN31">
            <v>0</v>
          </cell>
          <cell r="AO31">
            <v>0</v>
          </cell>
          <cell r="AP31">
            <v>0</v>
          </cell>
        </row>
        <row r="32">
          <cell r="B32">
            <v>36942</v>
          </cell>
          <cell r="C32">
            <v>1439282.66</v>
          </cell>
          <cell r="D32">
            <v>190310</v>
          </cell>
          <cell r="E32">
            <v>-44936</v>
          </cell>
          <cell r="F32">
            <v>-44936</v>
          </cell>
          <cell r="G32">
            <v>123355</v>
          </cell>
          <cell r="H32">
            <v>0</v>
          </cell>
          <cell r="I32">
            <v>0</v>
          </cell>
          <cell r="J32">
            <v>432000</v>
          </cell>
          <cell r="K32">
            <v>107584</v>
          </cell>
          <cell r="L32">
            <v>176095.28</v>
          </cell>
          <cell r="M32">
            <v>401</v>
          </cell>
          <cell r="N32">
            <v>-72</v>
          </cell>
          <cell r="O32">
            <v>-60</v>
          </cell>
          <cell r="P32">
            <v>-175000</v>
          </cell>
          <cell r="Q32">
            <v>2137700</v>
          </cell>
          <cell r="R32">
            <v>711890.19</v>
          </cell>
          <cell r="S32">
            <v>-2219984.81</v>
          </cell>
          <cell r="T32">
            <v>268729</v>
          </cell>
          <cell r="U32">
            <v>715679.28</v>
          </cell>
          <cell r="V32">
            <v>269</v>
          </cell>
          <cell r="W32">
            <v>454605.37999999989</v>
          </cell>
          <cell r="AM32">
            <v>0</v>
          </cell>
          <cell r="AN32">
            <v>0</v>
          </cell>
          <cell r="AO32">
            <v>0</v>
          </cell>
          <cell r="AP32">
            <v>0</v>
          </cell>
        </row>
        <row r="33">
          <cell r="B33">
            <v>36943</v>
          </cell>
          <cell r="C33">
            <v>1439282.66</v>
          </cell>
          <cell r="D33">
            <v>190310</v>
          </cell>
          <cell r="E33">
            <v>-44936</v>
          </cell>
          <cell r="F33">
            <v>-44936</v>
          </cell>
          <cell r="G33">
            <v>123355</v>
          </cell>
          <cell r="H33">
            <v>0</v>
          </cell>
          <cell r="I33">
            <v>0</v>
          </cell>
          <cell r="J33">
            <v>432000</v>
          </cell>
          <cell r="K33">
            <v>107584</v>
          </cell>
          <cell r="L33">
            <v>176095.28</v>
          </cell>
          <cell r="M33">
            <v>401</v>
          </cell>
          <cell r="N33">
            <v>-72</v>
          </cell>
          <cell r="O33">
            <v>-60</v>
          </cell>
          <cell r="P33">
            <v>-175000</v>
          </cell>
          <cell r="Q33">
            <v>2137700</v>
          </cell>
          <cell r="R33">
            <v>711890.19</v>
          </cell>
          <cell r="S33">
            <v>-2219984.81</v>
          </cell>
          <cell r="T33">
            <v>268729</v>
          </cell>
          <cell r="U33">
            <v>715679.28</v>
          </cell>
          <cell r="V33">
            <v>269</v>
          </cell>
          <cell r="W33">
            <v>454605.37999999989</v>
          </cell>
          <cell r="AM33">
            <v>0</v>
          </cell>
          <cell r="AN33">
            <v>0</v>
          </cell>
          <cell r="AO33">
            <v>0</v>
          </cell>
          <cell r="AP33">
            <v>0</v>
          </cell>
        </row>
        <row r="34">
          <cell r="B34">
            <v>36944</v>
          </cell>
          <cell r="C34">
            <v>1439282.66</v>
          </cell>
          <cell r="D34">
            <v>190310</v>
          </cell>
          <cell r="E34">
            <v>-44936</v>
          </cell>
          <cell r="F34">
            <v>-44936</v>
          </cell>
          <cell r="G34">
            <v>123355</v>
          </cell>
          <cell r="H34">
            <v>0</v>
          </cell>
          <cell r="I34">
            <v>0</v>
          </cell>
          <cell r="J34">
            <v>432000</v>
          </cell>
          <cell r="K34">
            <v>107584</v>
          </cell>
          <cell r="L34">
            <v>176095.28</v>
          </cell>
          <cell r="M34">
            <v>401</v>
          </cell>
          <cell r="N34">
            <v>-72</v>
          </cell>
          <cell r="O34">
            <v>-60</v>
          </cell>
          <cell r="P34">
            <v>-175000</v>
          </cell>
          <cell r="Q34">
            <v>2137700</v>
          </cell>
          <cell r="R34">
            <v>711890.19</v>
          </cell>
          <cell r="S34">
            <v>-2219984.81</v>
          </cell>
          <cell r="T34">
            <v>268729</v>
          </cell>
          <cell r="U34">
            <v>715679.28</v>
          </cell>
          <cell r="V34">
            <v>269</v>
          </cell>
          <cell r="W34">
            <v>454605.37999999989</v>
          </cell>
          <cell r="AM34">
            <v>0</v>
          </cell>
          <cell r="AN34">
            <v>0</v>
          </cell>
          <cell r="AO34">
            <v>0</v>
          </cell>
          <cell r="AP34">
            <v>0</v>
          </cell>
        </row>
        <row r="35">
          <cell r="B35">
            <v>36945</v>
          </cell>
          <cell r="C35">
            <v>1439282.66</v>
          </cell>
          <cell r="D35">
            <v>190310</v>
          </cell>
          <cell r="E35">
            <v>-44936</v>
          </cell>
          <cell r="F35">
            <v>-44936</v>
          </cell>
          <cell r="G35">
            <v>123355</v>
          </cell>
          <cell r="H35">
            <v>0</v>
          </cell>
          <cell r="I35">
            <v>0</v>
          </cell>
          <cell r="J35">
            <v>432000</v>
          </cell>
          <cell r="K35">
            <v>107584</v>
          </cell>
          <cell r="L35">
            <v>176095.28</v>
          </cell>
          <cell r="M35">
            <v>401</v>
          </cell>
          <cell r="N35">
            <v>-72</v>
          </cell>
          <cell r="O35">
            <v>-60</v>
          </cell>
          <cell r="P35">
            <v>-175000</v>
          </cell>
          <cell r="Q35">
            <v>2137700</v>
          </cell>
          <cell r="R35">
            <v>711890.19</v>
          </cell>
          <cell r="S35">
            <v>-2219984.81</v>
          </cell>
          <cell r="T35">
            <v>268729</v>
          </cell>
          <cell r="U35">
            <v>715679.28</v>
          </cell>
          <cell r="V35">
            <v>269</v>
          </cell>
          <cell r="W35">
            <v>454605.37999999989</v>
          </cell>
          <cell r="AM35">
            <v>0</v>
          </cell>
          <cell r="AN35">
            <v>0</v>
          </cell>
          <cell r="AO35">
            <v>0</v>
          </cell>
          <cell r="AP35">
            <v>0</v>
          </cell>
        </row>
        <row r="36">
          <cell r="B36">
            <v>36948</v>
          </cell>
          <cell r="C36">
            <v>1548319.66</v>
          </cell>
          <cell r="D36">
            <v>190310</v>
          </cell>
          <cell r="E36">
            <v>-44936</v>
          </cell>
          <cell r="F36">
            <v>-44936</v>
          </cell>
          <cell r="G36">
            <v>123355</v>
          </cell>
          <cell r="H36">
            <v>0</v>
          </cell>
          <cell r="I36">
            <v>0</v>
          </cell>
          <cell r="J36">
            <v>432000</v>
          </cell>
          <cell r="K36">
            <v>217584</v>
          </cell>
          <cell r="L36">
            <v>176095.28</v>
          </cell>
          <cell r="M36">
            <v>-562</v>
          </cell>
          <cell r="N36">
            <v>-72</v>
          </cell>
          <cell r="O36">
            <v>-60</v>
          </cell>
          <cell r="P36">
            <v>-175000</v>
          </cell>
          <cell r="Q36">
            <v>2137700</v>
          </cell>
          <cell r="R36">
            <v>711890.19</v>
          </cell>
          <cell r="S36">
            <v>-2219984.81</v>
          </cell>
          <cell r="T36">
            <v>268729</v>
          </cell>
          <cell r="U36">
            <v>825679.28</v>
          </cell>
          <cell r="V36">
            <v>-694</v>
          </cell>
          <cell r="W36">
            <v>454605.37999999989</v>
          </cell>
          <cell r="AM36">
            <v>0</v>
          </cell>
          <cell r="AN36">
            <v>0</v>
          </cell>
          <cell r="AO36">
            <v>0</v>
          </cell>
          <cell r="AP36">
            <v>0</v>
          </cell>
        </row>
        <row r="37">
          <cell r="B37">
            <v>36949</v>
          </cell>
          <cell r="C37">
            <v>1718063.66</v>
          </cell>
          <cell r="D37">
            <v>360054</v>
          </cell>
          <cell r="E37">
            <v>-44936</v>
          </cell>
          <cell r="F37">
            <v>-44936</v>
          </cell>
          <cell r="G37">
            <v>123355</v>
          </cell>
          <cell r="H37">
            <v>0</v>
          </cell>
          <cell r="I37">
            <v>0</v>
          </cell>
          <cell r="J37">
            <v>432000</v>
          </cell>
          <cell r="K37">
            <v>217584</v>
          </cell>
          <cell r="L37">
            <v>176095.28</v>
          </cell>
          <cell r="M37">
            <v>-562</v>
          </cell>
          <cell r="N37">
            <v>-72</v>
          </cell>
          <cell r="O37">
            <v>-60</v>
          </cell>
          <cell r="P37">
            <v>-175000</v>
          </cell>
          <cell r="Q37">
            <v>2137700</v>
          </cell>
          <cell r="R37">
            <v>711890.19</v>
          </cell>
          <cell r="S37">
            <v>-2219984.81</v>
          </cell>
          <cell r="T37">
            <v>438473</v>
          </cell>
          <cell r="U37">
            <v>825679.28</v>
          </cell>
          <cell r="V37">
            <v>-694</v>
          </cell>
          <cell r="W37">
            <v>454605.37999999989</v>
          </cell>
          <cell r="AM37">
            <v>0</v>
          </cell>
          <cell r="AN37">
            <v>0</v>
          </cell>
          <cell r="AO37">
            <v>0</v>
          </cell>
          <cell r="AP37">
            <v>0</v>
          </cell>
        </row>
        <row r="38">
          <cell r="B38">
            <v>36950</v>
          </cell>
          <cell r="C38">
            <v>1714739.66</v>
          </cell>
          <cell r="D38">
            <v>356730</v>
          </cell>
          <cell r="E38">
            <v>-44936</v>
          </cell>
          <cell r="F38">
            <v>-44936</v>
          </cell>
          <cell r="G38">
            <v>123355</v>
          </cell>
          <cell r="H38">
            <v>0</v>
          </cell>
          <cell r="I38">
            <v>0</v>
          </cell>
          <cell r="J38">
            <v>432000</v>
          </cell>
          <cell r="K38">
            <v>217584</v>
          </cell>
          <cell r="L38">
            <v>176095.28</v>
          </cell>
          <cell r="M38">
            <v>-562</v>
          </cell>
          <cell r="N38">
            <v>-72</v>
          </cell>
          <cell r="O38">
            <v>-60</v>
          </cell>
          <cell r="P38">
            <v>-175000</v>
          </cell>
          <cell r="Q38">
            <v>2137700</v>
          </cell>
          <cell r="R38">
            <v>711890.19</v>
          </cell>
          <cell r="S38">
            <v>-2219984.81</v>
          </cell>
          <cell r="T38">
            <v>435149</v>
          </cell>
          <cell r="U38">
            <v>825679.28</v>
          </cell>
          <cell r="V38">
            <v>-694</v>
          </cell>
          <cell r="W38">
            <v>454605.37999999989</v>
          </cell>
          <cell r="AM38">
            <v>0</v>
          </cell>
          <cell r="AN38">
            <v>0</v>
          </cell>
          <cell r="AO38">
            <v>0</v>
          </cell>
          <cell r="AP38">
            <v>0</v>
          </cell>
        </row>
        <row r="39">
          <cell r="B39">
            <v>36951</v>
          </cell>
          <cell r="C39">
            <v>1039932.4099999999</v>
          </cell>
          <cell r="D39">
            <v>191627</v>
          </cell>
          <cell r="E39">
            <v>-18566</v>
          </cell>
          <cell r="F39">
            <v>-18566</v>
          </cell>
          <cell r="G39">
            <v>89434</v>
          </cell>
          <cell r="H39">
            <v>0</v>
          </cell>
          <cell r="I39">
            <v>0</v>
          </cell>
          <cell r="J39">
            <v>432000</v>
          </cell>
          <cell r="K39">
            <v>239315</v>
          </cell>
          <cell r="L39">
            <v>0</v>
          </cell>
          <cell r="M39">
            <v>-566</v>
          </cell>
          <cell r="N39">
            <v>-56</v>
          </cell>
          <cell r="O39">
            <v>-51</v>
          </cell>
          <cell r="P39">
            <v>-175000</v>
          </cell>
          <cell r="Q39">
            <v>2137700</v>
          </cell>
          <cell r="R39">
            <v>61</v>
          </cell>
          <cell r="S39">
            <v>-1855965.59</v>
          </cell>
          <cell r="T39">
            <v>262495</v>
          </cell>
          <cell r="U39">
            <v>671315</v>
          </cell>
          <cell r="V39">
            <v>-673</v>
          </cell>
          <cell r="W39">
            <v>106795.40999999992</v>
          </cell>
          <cell r="AM39">
            <v>0</v>
          </cell>
          <cell r="AN39">
            <v>0</v>
          </cell>
          <cell r="AO39">
            <v>0</v>
          </cell>
          <cell r="AP39">
            <v>0</v>
          </cell>
        </row>
        <row r="40">
          <cell r="B40">
            <v>36952</v>
          </cell>
          <cell r="C40">
            <v>1039932.4099999999</v>
          </cell>
          <cell r="D40">
            <v>191627</v>
          </cell>
          <cell r="E40">
            <v>-18566</v>
          </cell>
          <cell r="F40">
            <v>-18566</v>
          </cell>
          <cell r="G40">
            <v>89434</v>
          </cell>
          <cell r="H40">
            <v>0</v>
          </cell>
          <cell r="I40">
            <v>0</v>
          </cell>
          <cell r="J40">
            <v>432000</v>
          </cell>
          <cell r="K40">
            <v>239315</v>
          </cell>
          <cell r="L40">
            <v>0</v>
          </cell>
          <cell r="M40">
            <v>-566</v>
          </cell>
          <cell r="N40">
            <v>-56</v>
          </cell>
          <cell r="O40">
            <v>-51</v>
          </cell>
          <cell r="P40">
            <v>-175000</v>
          </cell>
          <cell r="Q40">
            <v>2137700</v>
          </cell>
          <cell r="R40">
            <v>61</v>
          </cell>
          <cell r="S40">
            <v>-1855965.59</v>
          </cell>
          <cell r="T40">
            <v>262495</v>
          </cell>
          <cell r="U40">
            <v>671315</v>
          </cell>
          <cell r="V40">
            <v>-673</v>
          </cell>
          <cell r="W40">
            <v>106795.40999999992</v>
          </cell>
          <cell r="AM40">
            <v>0</v>
          </cell>
          <cell r="AN40">
            <v>0</v>
          </cell>
          <cell r="AO40">
            <v>0</v>
          </cell>
          <cell r="AP40">
            <v>0</v>
          </cell>
        </row>
        <row r="41">
          <cell r="B41">
            <v>36955</v>
          </cell>
          <cell r="C41">
            <v>1099557.4099999999</v>
          </cell>
          <cell r="D41">
            <v>191627</v>
          </cell>
          <cell r="E41">
            <v>-18566</v>
          </cell>
          <cell r="F41">
            <v>-18566</v>
          </cell>
          <cell r="G41">
            <v>149059</v>
          </cell>
          <cell r="H41">
            <v>0</v>
          </cell>
          <cell r="I41">
            <v>0</v>
          </cell>
          <cell r="J41">
            <v>432000</v>
          </cell>
          <cell r="K41">
            <v>239315</v>
          </cell>
          <cell r="L41">
            <v>0</v>
          </cell>
          <cell r="M41">
            <v>-566</v>
          </cell>
          <cell r="N41">
            <v>-56</v>
          </cell>
          <cell r="O41">
            <v>-51</v>
          </cell>
          <cell r="P41">
            <v>-175000</v>
          </cell>
          <cell r="Q41">
            <v>2137700</v>
          </cell>
          <cell r="R41">
            <v>61</v>
          </cell>
          <cell r="S41">
            <v>-1855965.59</v>
          </cell>
          <cell r="T41">
            <v>322120</v>
          </cell>
          <cell r="U41">
            <v>671315</v>
          </cell>
          <cell r="V41">
            <v>-673</v>
          </cell>
          <cell r="W41">
            <v>106795.40999999992</v>
          </cell>
          <cell r="X41">
            <v>-2110597</v>
          </cell>
          <cell r="Y41">
            <v>-12566</v>
          </cell>
          <cell r="Z41">
            <v>-173522</v>
          </cell>
          <cell r="AA41">
            <v>-12566</v>
          </cell>
          <cell r="AB41">
            <v>-447000</v>
          </cell>
          <cell r="AC41">
            <v>0</v>
          </cell>
          <cell r="AD41">
            <v>-447000</v>
          </cell>
          <cell r="AE41">
            <v>-1890685</v>
          </cell>
          <cell r="AF41">
            <v>0</v>
          </cell>
          <cell r="AG41">
            <v>-4060</v>
          </cell>
          <cell r="AH41">
            <v>-648</v>
          </cell>
          <cell r="AI41">
            <v>-402</v>
          </cell>
          <cell r="AJ41">
            <v>-754000</v>
          </cell>
          <cell r="AK41">
            <v>-558700</v>
          </cell>
          <cell r="AL41">
            <v>0</v>
          </cell>
          <cell r="AM41">
            <v>-2803441</v>
          </cell>
          <cell r="AN41">
            <v>0</v>
          </cell>
          <cell r="AO41">
            <v>-1855965.59</v>
          </cell>
          <cell r="AP41">
            <v>-2337685</v>
          </cell>
        </row>
        <row r="42">
          <cell r="B42">
            <v>36956</v>
          </cell>
          <cell r="C42">
            <v>1109132.4099999999</v>
          </cell>
          <cell r="D42">
            <v>191627</v>
          </cell>
          <cell r="E42">
            <v>-8991</v>
          </cell>
          <cell r="F42">
            <v>-8991</v>
          </cell>
          <cell r="G42">
            <v>149059</v>
          </cell>
          <cell r="H42">
            <v>0</v>
          </cell>
          <cell r="I42">
            <v>0</v>
          </cell>
          <cell r="J42">
            <v>432000</v>
          </cell>
          <cell r="K42">
            <v>239315</v>
          </cell>
          <cell r="L42">
            <v>0</v>
          </cell>
          <cell r="M42">
            <v>-566</v>
          </cell>
          <cell r="N42">
            <v>-56</v>
          </cell>
          <cell r="O42">
            <v>-51</v>
          </cell>
          <cell r="P42">
            <v>-175000</v>
          </cell>
          <cell r="Q42">
            <v>2137700</v>
          </cell>
          <cell r="R42">
            <v>61</v>
          </cell>
          <cell r="S42">
            <v>-1855965.59</v>
          </cell>
          <cell r="T42">
            <v>331695</v>
          </cell>
          <cell r="U42">
            <v>671315</v>
          </cell>
          <cell r="V42">
            <v>-673</v>
          </cell>
          <cell r="W42">
            <v>106795.40999999992</v>
          </cell>
          <cell r="X42">
            <v>-2110597</v>
          </cell>
          <cell r="Y42">
            <v>-12566</v>
          </cell>
          <cell r="Z42">
            <v>-173522</v>
          </cell>
          <cell r="AA42">
            <v>-12566</v>
          </cell>
          <cell r="AB42">
            <v>-447000</v>
          </cell>
          <cell r="AC42">
            <v>0</v>
          </cell>
          <cell r="AD42">
            <v>-447000</v>
          </cell>
          <cell r="AE42">
            <v>-1890685</v>
          </cell>
          <cell r="AF42">
            <v>0</v>
          </cell>
          <cell r="AG42">
            <v>-4060</v>
          </cell>
          <cell r="AH42">
            <v>-648</v>
          </cell>
          <cell r="AI42">
            <v>-402</v>
          </cell>
          <cell r="AJ42">
            <v>-754000</v>
          </cell>
          <cell r="AK42">
            <v>-558700</v>
          </cell>
          <cell r="AL42">
            <v>0</v>
          </cell>
          <cell r="AM42">
            <v>-2803441</v>
          </cell>
          <cell r="AN42">
            <v>0</v>
          </cell>
          <cell r="AO42">
            <v>-2296685</v>
          </cell>
          <cell r="AP42">
            <v>-2337685</v>
          </cell>
        </row>
        <row r="43">
          <cell r="B43">
            <v>36957</v>
          </cell>
          <cell r="C43">
            <v>1064155.4099999999</v>
          </cell>
          <cell r="D43">
            <v>146650</v>
          </cell>
          <cell r="E43">
            <v>-8991</v>
          </cell>
          <cell r="F43">
            <v>-8991</v>
          </cell>
          <cell r="G43">
            <v>149059</v>
          </cell>
          <cell r="H43">
            <v>0</v>
          </cell>
          <cell r="I43">
            <v>0</v>
          </cell>
          <cell r="J43">
            <v>432000</v>
          </cell>
          <cell r="K43">
            <v>239315</v>
          </cell>
          <cell r="L43">
            <v>0</v>
          </cell>
          <cell r="M43">
            <v>-566</v>
          </cell>
          <cell r="N43">
            <v>-56</v>
          </cell>
          <cell r="O43">
            <v>-51</v>
          </cell>
          <cell r="P43">
            <v>-175000</v>
          </cell>
          <cell r="Q43">
            <v>2137700</v>
          </cell>
          <cell r="R43">
            <v>61</v>
          </cell>
          <cell r="S43">
            <v>-1855965.59</v>
          </cell>
          <cell r="T43">
            <v>286718</v>
          </cell>
          <cell r="U43">
            <v>671315</v>
          </cell>
          <cell r="V43">
            <v>-673</v>
          </cell>
          <cell r="W43">
            <v>106795.40999999992</v>
          </cell>
          <cell r="X43">
            <v>-2110597</v>
          </cell>
          <cell r="Y43">
            <v>-12566</v>
          </cell>
          <cell r="Z43">
            <v>-173522</v>
          </cell>
          <cell r="AA43">
            <v>-12566</v>
          </cell>
          <cell r="AB43">
            <v>-447000</v>
          </cell>
          <cell r="AC43">
            <v>0</v>
          </cell>
          <cell r="AD43">
            <v>-447000</v>
          </cell>
          <cell r="AE43">
            <v>-1890685</v>
          </cell>
          <cell r="AF43">
            <v>0</v>
          </cell>
          <cell r="AG43">
            <v>-4060</v>
          </cell>
          <cell r="AH43">
            <v>-648</v>
          </cell>
          <cell r="AI43">
            <v>-402</v>
          </cell>
          <cell r="AJ43">
            <v>-754000</v>
          </cell>
          <cell r="AK43">
            <v>-558700</v>
          </cell>
          <cell r="AL43">
            <v>0</v>
          </cell>
          <cell r="AM43">
            <v>-2803441</v>
          </cell>
          <cell r="AN43">
            <v>0</v>
          </cell>
          <cell r="AO43">
            <v>-2296685</v>
          </cell>
          <cell r="AP43">
            <v>-2337685</v>
          </cell>
        </row>
        <row r="44">
          <cell r="B44">
            <v>36958</v>
          </cell>
          <cell r="C44">
            <v>1064155.4099999999</v>
          </cell>
          <cell r="D44">
            <v>146650</v>
          </cell>
          <cell r="E44">
            <v>-8991</v>
          </cell>
          <cell r="F44">
            <v>-8991</v>
          </cell>
          <cell r="G44">
            <v>149059</v>
          </cell>
          <cell r="H44">
            <v>0</v>
          </cell>
          <cell r="I44">
            <v>0</v>
          </cell>
          <cell r="J44">
            <v>432000</v>
          </cell>
          <cell r="K44">
            <v>239315</v>
          </cell>
          <cell r="L44">
            <v>0</v>
          </cell>
          <cell r="M44">
            <v>-566</v>
          </cell>
          <cell r="N44">
            <v>-56</v>
          </cell>
          <cell r="O44">
            <v>-51</v>
          </cell>
          <cell r="P44">
            <v>-175000</v>
          </cell>
          <cell r="Q44">
            <v>2137700</v>
          </cell>
          <cell r="R44">
            <v>61</v>
          </cell>
          <cell r="S44">
            <v>-1855965.59</v>
          </cell>
          <cell r="T44">
            <v>286718</v>
          </cell>
          <cell r="U44">
            <v>671315</v>
          </cell>
          <cell r="V44">
            <v>-673</v>
          </cell>
          <cell r="W44">
            <v>106795.40999999992</v>
          </cell>
          <cell r="X44">
            <v>-2110597</v>
          </cell>
          <cell r="Y44">
            <v>-12566</v>
          </cell>
          <cell r="Z44">
            <v>-173522</v>
          </cell>
          <cell r="AA44">
            <v>-12566</v>
          </cell>
          <cell r="AB44">
            <v>-447000</v>
          </cell>
          <cell r="AC44">
            <v>0</v>
          </cell>
          <cell r="AD44">
            <v>-447000</v>
          </cell>
          <cell r="AE44">
            <v>-1890685</v>
          </cell>
          <cell r="AF44">
            <v>0</v>
          </cell>
          <cell r="AG44">
            <v>-4060</v>
          </cell>
          <cell r="AH44">
            <v>-648</v>
          </cell>
          <cell r="AI44">
            <v>-402</v>
          </cell>
          <cell r="AJ44">
            <v>-754000</v>
          </cell>
          <cell r="AK44">
            <v>-558700</v>
          </cell>
          <cell r="AL44">
            <v>0</v>
          </cell>
          <cell r="AM44">
            <v>-2803441</v>
          </cell>
          <cell r="AN44">
            <v>0</v>
          </cell>
          <cell r="AO44">
            <v>-2296685</v>
          </cell>
          <cell r="AP44">
            <v>-2337685</v>
          </cell>
        </row>
        <row r="45">
          <cell r="B45">
            <v>36959</v>
          </cell>
          <cell r="C45">
            <v>4028174.41</v>
          </cell>
          <cell r="D45">
            <v>146650</v>
          </cell>
          <cell r="E45">
            <v>-64822</v>
          </cell>
          <cell r="F45">
            <v>-64822</v>
          </cell>
          <cell r="G45">
            <v>149059</v>
          </cell>
          <cell r="H45">
            <v>0</v>
          </cell>
          <cell r="I45">
            <v>0</v>
          </cell>
          <cell r="J45">
            <v>432000</v>
          </cell>
          <cell r="K45">
            <v>239315</v>
          </cell>
          <cell r="L45">
            <v>0</v>
          </cell>
          <cell r="M45">
            <v>-566</v>
          </cell>
          <cell r="N45">
            <v>-156</v>
          </cell>
          <cell r="O45">
            <v>-101</v>
          </cell>
          <cell r="P45">
            <v>-175000</v>
          </cell>
          <cell r="Q45">
            <v>2137700</v>
          </cell>
          <cell r="R45">
            <v>3020061</v>
          </cell>
          <cell r="S45">
            <v>-1855965.59</v>
          </cell>
          <cell r="T45">
            <v>230887</v>
          </cell>
          <cell r="U45">
            <v>671315</v>
          </cell>
          <cell r="V45">
            <v>-823</v>
          </cell>
          <cell r="W45">
            <v>3126795.41</v>
          </cell>
          <cell r="X45">
            <v>-2110597</v>
          </cell>
          <cell r="Y45">
            <v>-12566</v>
          </cell>
          <cell r="Z45">
            <v>-229353</v>
          </cell>
          <cell r="AA45">
            <v>-12566</v>
          </cell>
          <cell r="AB45">
            <v>-447000</v>
          </cell>
          <cell r="AC45">
            <v>0</v>
          </cell>
          <cell r="AD45">
            <v>-447000</v>
          </cell>
          <cell r="AE45">
            <v>-1890685</v>
          </cell>
          <cell r="AF45">
            <v>0</v>
          </cell>
          <cell r="AG45">
            <v>-4060</v>
          </cell>
          <cell r="AH45">
            <v>-748</v>
          </cell>
          <cell r="AI45">
            <v>-452</v>
          </cell>
          <cell r="AJ45">
            <v>-754000</v>
          </cell>
          <cell r="AK45">
            <v>-3578700</v>
          </cell>
          <cell r="AL45">
            <v>0</v>
          </cell>
          <cell r="AM45">
            <v>-2803441</v>
          </cell>
          <cell r="AN45">
            <v>10000</v>
          </cell>
          <cell r="AO45">
            <v>-2352516</v>
          </cell>
          <cell r="AP45">
            <v>-2337685</v>
          </cell>
        </row>
        <row r="46">
          <cell r="B46">
            <v>36962</v>
          </cell>
          <cell r="C46">
            <v>4028187.6100000003</v>
          </cell>
          <cell r="D46">
            <v>146650</v>
          </cell>
          <cell r="E46">
            <v>-64822</v>
          </cell>
          <cell r="F46">
            <v>-64822</v>
          </cell>
          <cell r="G46">
            <v>149059</v>
          </cell>
          <cell r="H46">
            <v>0</v>
          </cell>
          <cell r="I46">
            <v>0</v>
          </cell>
          <cell r="J46">
            <v>432000</v>
          </cell>
          <cell r="K46">
            <v>239315</v>
          </cell>
          <cell r="L46">
            <v>0</v>
          </cell>
          <cell r="M46">
            <v>-564.1</v>
          </cell>
          <cell r="N46">
            <v>-150.69999999999999</v>
          </cell>
          <cell r="O46">
            <v>-94.999999999999886</v>
          </cell>
          <cell r="P46">
            <v>-175000</v>
          </cell>
          <cell r="Q46">
            <v>2137700</v>
          </cell>
          <cell r="R46">
            <v>3020061</v>
          </cell>
          <cell r="S46">
            <v>-1855965.59</v>
          </cell>
          <cell r="T46">
            <v>230887</v>
          </cell>
          <cell r="U46">
            <v>671315</v>
          </cell>
          <cell r="V46">
            <v>-809.79999999999984</v>
          </cell>
          <cell r="W46">
            <v>3126795.41</v>
          </cell>
          <cell r="X46">
            <v>-2110597</v>
          </cell>
          <cell r="Y46">
            <v>-12566</v>
          </cell>
          <cell r="Z46">
            <v>-229353</v>
          </cell>
          <cell r="AA46">
            <v>-12566</v>
          </cell>
          <cell r="AB46">
            <v>-447000</v>
          </cell>
          <cell r="AC46">
            <v>0</v>
          </cell>
          <cell r="AD46">
            <v>-447000</v>
          </cell>
          <cell r="AE46">
            <v>-1950685</v>
          </cell>
          <cell r="AF46">
            <v>0</v>
          </cell>
          <cell r="AG46">
            <v>-4058.1</v>
          </cell>
          <cell r="AH46">
            <v>-743.29999999999905</v>
          </cell>
          <cell r="AI46">
            <v>-446.2</v>
          </cell>
          <cell r="AJ46">
            <v>-754000</v>
          </cell>
          <cell r="AK46">
            <v>-3578700</v>
          </cell>
          <cell r="AL46">
            <v>0</v>
          </cell>
          <cell r="AM46">
            <v>-2803441</v>
          </cell>
          <cell r="AN46">
            <v>10000</v>
          </cell>
          <cell r="AO46">
            <v>-2352516</v>
          </cell>
          <cell r="AP46">
            <v>-2397685</v>
          </cell>
        </row>
        <row r="47">
          <cell r="B47">
            <v>36963</v>
          </cell>
          <cell r="C47">
            <v>6466987.6100000003</v>
          </cell>
          <cell r="D47">
            <v>95450</v>
          </cell>
          <cell r="E47">
            <v>-64822</v>
          </cell>
          <cell r="F47">
            <v>-64822</v>
          </cell>
          <cell r="G47">
            <v>149059</v>
          </cell>
          <cell r="H47">
            <v>0</v>
          </cell>
          <cell r="I47">
            <v>0</v>
          </cell>
          <cell r="J47">
            <v>432000</v>
          </cell>
          <cell r="K47">
            <v>589315</v>
          </cell>
          <cell r="L47">
            <v>0</v>
          </cell>
          <cell r="M47">
            <v>-564.1</v>
          </cell>
          <cell r="N47">
            <v>-150.69999999999999</v>
          </cell>
          <cell r="O47">
            <v>-94.999999999999886</v>
          </cell>
          <cell r="P47">
            <v>-175000</v>
          </cell>
          <cell r="Q47">
            <v>2137700</v>
          </cell>
          <cell r="R47">
            <v>5160061</v>
          </cell>
          <cell r="S47">
            <v>-1855965.59</v>
          </cell>
          <cell r="T47">
            <v>179687</v>
          </cell>
          <cell r="U47">
            <v>1021315</v>
          </cell>
          <cell r="V47">
            <v>-809.79999999999984</v>
          </cell>
          <cell r="W47">
            <v>5266795.41</v>
          </cell>
          <cell r="X47">
            <v>-2161797</v>
          </cell>
          <cell r="Y47">
            <v>-12566</v>
          </cell>
          <cell r="Z47">
            <v>-229353</v>
          </cell>
          <cell r="AA47">
            <v>-12566</v>
          </cell>
          <cell r="AB47">
            <v>-447000</v>
          </cell>
          <cell r="AC47">
            <v>0</v>
          </cell>
          <cell r="AD47">
            <v>-447000</v>
          </cell>
          <cell r="AE47">
            <v>-2050685</v>
          </cell>
          <cell r="AF47">
            <v>0</v>
          </cell>
          <cell r="AG47">
            <v>-4058.1</v>
          </cell>
          <cell r="AH47">
            <v>-743.29999999999916</v>
          </cell>
          <cell r="AI47">
            <v>-446.2</v>
          </cell>
          <cell r="AJ47">
            <v>-754000</v>
          </cell>
          <cell r="AK47">
            <v>-3578700</v>
          </cell>
          <cell r="AL47">
            <v>0</v>
          </cell>
          <cell r="AM47">
            <v>-2803441</v>
          </cell>
          <cell r="AN47">
            <v>10000</v>
          </cell>
          <cell r="AO47">
            <v>-2403716</v>
          </cell>
          <cell r="AP47">
            <v>-2497685</v>
          </cell>
        </row>
        <row r="48">
          <cell r="B48">
            <v>36964</v>
          </cell>
          <cell r="C48">
            <v>6887387.6100000003</v>
          </cell>
          <cell r="D48">
            <v>28250</v>
          </cell>
          <cell r="E48">
            <v>-47222</v>
          </cell>
          <cell r="F48">
            <v>-47222</v>
          </cell>
          <cell r="G48">
            <v>149059</v>
          </cell>
          <cell r="H48">
            <v>0</v>
          </cell>
          <cell r="I48">
            <v>0</v>
          </cell>
          <cell r="J48">
            <v>432000</v>
          </cell>
          <cell r="K48">
            <v>1059315</v>
          </cell>
          <cell r="L48">
            <v>0</v>
          </cell>
          <cell r="M48">
            <v>-564.1</v>
          </cell>
          <cell r="N48">
            <v>-150.69999999999999</v>
          </cell>
          <cell r="O48">
            <v>-94.999999999999886</v>
          </cell>
          <cell r="P48">
            <v>-175000</v>
          </cell>
          <cell r="Q48">
            <v>2137700</v>
          </cell>
          <cell r="R48">
            <v>5160061</v>
          </cell>
          <cell r="S48">
            <v>-1855965.59</v>
          </cell>
          <cell r="T48">
            <v>130087</v>
          </cell>
          <cell r="U48">
            <v>1491315</v>
          </cell>
          <cell r="V48">
            <v>-809.79999999999984</v>
          </cell>
          <cell r="W48">
            <v>5266795.41</v>
          </cell>
          <cell r="X48">
            <v>-2228997</v>
          </cell>
          <cell r="Y48">
            <v>-12566</v>
          </cell>
          <cell r="Z48">
            <v>-229353</v>
          </cell>
          <cell r="AA48">
            <v>-12566</v>
          </cell>
          <cell r="AB48">
            <v>-447000</v>
          </cell>
          <cell r="AC48">
            <v>0</v>
          </cell>
          <cell r="AD48">
            <v>-447000</v>
          </cell>
          <cell r="AE48">
            <v>-2050685</v>
          </cell>
          <cell r="AF48">
            <v>0</v>
          </cell>
          <cell r="AG48">
            <v>-4058.1</v>
          </cell>
          <cell r="AH48">
            <v>-743.29999999999905</v>
          </cell>
          <cell r="AI48">
            <v>-446.2</v>
          </cell>
          <cell r="AJ48">
            <v>-754000</v>
          </cell>
          <cell r="AK48">
            <v>-3578700</v>
          </cell>
          <cell r="AL48">
            <v>0</v>
          </cell>
          <cell r="AM48">
            <v>-2803441</v>
          </cell>
          <cell r="AN48">
            <v>10000</v>
          </cell>
          <cell r="AO48">
            <v>-2470916</v>
          </cell>
          <cell r="AP48">
            <v>-2497685</v>
          </cell>
        </row>
        <row r="49">
          <cell r="B49">
            <v>36965</v>
          </cell>
          <cell r="C49">
            <v>7508419.6100000003</v>
          </cell>
          <cell r="D49">
            <v>28250</v>
          </cell>
          <cell r="E49">
            <v>-47222</v>
          </cell>
          <cell r="F49">
            <v>-47222</v>
          </cell>
          <cell r="G49">
            <v>149059</v>
          </cell>
          <cell r="H49">
            <v>379032</v>
          </cell>
          <cell r="I49">
            <v>0</v>
          </cell>
          <cell r="J49">
            <v>444000</v>
          </cell>
          <cell r="K49">
            <v>1289315</v>
          </cell>
          <cell r="L49">
            <v>0</v>
          </cell>
          <cell r="M49">
            <v>-564.1</v>
          </cell>
          <cell r="N49">
            <v>-150.69999999999999</v>
          </cell>
          <cell r="O49">
            <v>-94.999999999999886</v>
          </cell>
          <cell r="P49">
            <v>-175000</v>
          </cell>
          <cell r="Q49">
            <v>2137700</v>
          </cell>
          <cell r="R49">
            <v>5160061</v>
          </cell>
          <cell r="S49">
            <v>-1855965.59</v>
          </cell>
          <cell r="T49">
            <v>509119</v>
          </cell>
          <cell r="U49">
            <v>1733315</v>
          </cell>
          <cell r="V49">
            <v>-809.79999999999984</v>
          </cell>
          <cell r="W49">
            <v>5266795.41</v>
          </cell>
          <cell r="X49">
            <v>-2228997</v>
          </cell>
          <cell r="Y49">
            <v>-12566</v>
          </cell>
          <cell r="Z49">
            <v>-229353</v>
          </cell>
          <cell r="AA49">
            <v>-12566</v>
          </cell>
          <cell r="AB49">
            <v>-24712</v>
          </cell>
          <cell r="AC49">
            <v>0</v>
          </cell>
          <cell r="AD49">
            <v>-447000</v>
          </cell>
          <cell r="AE49">
            <v>-2110685</v>
          </cell>
          <cell r="AF49">
            <v>0</v>
          </cell>
          <cell r="AG49">
            <v>-4058.1</v>
          </cell>
          <cell r="AH49">
            <v>-743.29999999999905</v>
          </cell>
          <cell r="AI49">
            <v>-446.2</v>
          </cell>
          <cell r="AJ49">
            <v>-754000</v>
          </cell>
          <cell r="AK49">
            <v>-3578700</v>
          </cell>
          <cell r="AL49">
            <v>0</v>
          </cell>
          <cell r="AM49">
            <v>-2803441</v>
          </cell>
          <cell r="AN49">
            <v>10000</v>
          </cell>
          <cell r="AO49">
            <v>-2495628</v>
          </cell>
          <cell r="AP49">
            <v>-2557685</v>
          </cell>
        </row>
        <row r="50">
          <cell r="B50">
            <v>36966</v>
          </cell>
          <cell r="C50">
            <v>4951419.6100000003</v>
          </cell>
          <cell r="D50">
            <v>12250</v>
          </cell>
          <cell r="E50">
            <v>-47222</v>
          </cell>
          <cell r="F50">
            <v>-47222</v>
          </cell>
          <cell r="G50">
            <v>149059</v>
          </cell>
          <cell r="H50">
            <v>379032</v>
          </cell>
          <cell r="I50">
            <v>0</v>
          </cell>
          <cell r="J50">
            <v>463000</v>
          </cell>
          <cell r="K50">
            <v>1749315</v>
          </cell>
          <cell r="L50">
            <v>0</v>
          </cell>
          <cell r="M50">
            <v>-564.1</v>
          </cell>
          <cell r="N50">
            <v>-150.69999999999999</v>
          </cell>
          <cell r="O50">
            <v>-94.999999999999886</v>
          </cell>
          <cell r="P50">
            <v>-175000</v>
          </cell>
          <cell r="Q50">
            <v>2137700</v>
          </cell>
          <cell r="R50">
            <v>2140061</v>
          </cell>
          <cell r="S50">
            <v>-1855965.59</v>
          </cell>
          <cell r="T50">
            <v>493119</v>
          </cell>
          <cell r="U50">
            <v>2212315</v>
          </cell>
          <cell r="V50">
            <v>-809.79999999999984</v>
          </cell>
          <cell r="W50">
            <v>2246795.41</v>
          </cell>
          <cell r="X50">
            <v>-2244997</v>
          </cell>
          <cell r="Y50">
            <v>-12566</v>
          </cell>
          <cell r="Z50">
            <v>-229353</v>
          </cell>
          <cell r="AA50">
            <v>-12566</v>
          </cell>
          <cell r="AB50">
            <v>-24712</v>
          </cell>
          <cell r="AC50">
            <v>0</v>
          </cell>
          <cell r="AD50">
            <v>-466000</v>
          </cell>
          <cell r="AE50">
            <v>-2110685</v>
          </cell>
          <cell r="AF50">
            <v>0</v>
          </cell>
          <cell r="AG50">
            <v>-4058.1</v>
          </cell>
          <cell r="AH50">
            <v>-743.29999999999905</v>
          </cell>
          <cell r="AI50">
            <v>-446.2</v>
          </cell>
          <cell r="AJ50">
            <v>-754000</v>
          </cell>
          <cell r="AK50">
            <v>-3578700</v>
          </cell>
          <cell r="AL50">
            <v>0</v>
          </cell>
          <cell r="AM50">
            <v>-2803441</v>
          </cell>
          <cell r="AN50">
            <v>10000</v>
          </cell>
          <cell r="AO50">
            <v>-2511628</v>
          </cell>
          <cell r="AP50">
            <v>-2576685</v>
          </cell>
        </row>
        <row r="51">
          <cell r="B51">
            <v>36969</v>
          </cell>
          <cell r="C51">
            <v>5115019.41</v>
          </cell>
          <cell r="D51">
            <v>-74150</v>
          </cell>
          <cell r="E51">
            <v>-47222</v>
          </cell>
          <cell r="F51">
            <v>-47222</v>
          </cell>
          <cell r="G51">
            <v>149059</v>
          </cell>
          <cell r="H51">
            <v>379032</v>
          </cell>
          <cell r="I51">
            <v>0</v>
          </cell>
          <cell r="J51">
            <v>463000</v>
          </cell>
          <cell r="K51">
            <v>1999315</v>
          </cell>
          <cell r="L51">
            <v>0</v>
          </cell>
          <cell r="M51">
            <v>-564</v>
          </cell>
          <cell r="N51">
            <v>-151</v>
          </cell>
          <cell r="O51">
            <v>-95</v>
          </cell>
          <cell r="P51">
            <v>-175000</v>
          </cell>
          <cell r="Q51">
            <v>2137700</v>
          </cell>
          <cell r="R51">
            <v>2140061</v>
          </cell>
          <cell r="S51">
            <v>-1855965.59</v>
          </cell>
          <cell r="T51">
            <v>406719</v>
          </cell>
          <cell r="U51">
            <v>2462315</v>
          </cell>
          <cell r="V51">
            <v>-810</v>
          </cell>
          <cell r="W51">
            <v>2246795.41</v>
          </cell>
          <cell r="X51">
            <v>-2244997</v>
          </cell>
          <cell r="Y51">
            <v>-12566</v>
          </cell>
          <cell r="Z51">
            <v>-229353</v>
          </cell>
          <cell r="AA51">
            <v>-12566</v>
          </cell>
          <cell r="AB51">
            <v>-24712</v>
          </cell>
          <cell r="AC51">
            <v>0</v>
          </cell>
          <cell r="AD51">
            <v>-466000</v>
          </cell>
          <cell r="AE51">
            <v>-2110685</v>
          </cell>
          <cell r="AF51">
            <v>0</v>
          </cell>
          <cell r="AG51">
            <v>-4658.1000000000004</v>
          </cell>
          <cell r="AH51">
            <v>-743.3</v>
          </cell>
          <cell r="AI51">
            <v>-446.2</v>
          </cell>
          <cell r="AJ51">
            <v>-754000</v>
          </cell>
          <cell r="AK51">
            <v>-3578700</v>
          </cell>
          <cell r="AL51">
            <v>0</v>
          </cell>
          <cell r="AM51">
            <v>-2803441</v>
          </cell>
          <cell r="AN51">
            <v>10000</v>
          </cell>
          <cell r="AO51">
            <v>-2511628</v>
          </cell>
          <cell r="AP51">
            <v>-2576685</v>
          </cell>
        </row>
        <row r="52">
          <cell r="B52">
            <v>36970</v>
          </cell>
          <cell r="C52">
            <v>5349247.6100000003</v>
          </cell>
          <cell r="D52">
            <v>-74150</v>
          </cell>
          <cell r="E52">
            <v>-47222</v>
          </cell>
          <cell r="F52">
            <v>-47222</v>
          </cell>
          <cell r="G52">
            <v>149059</v>
          </cell>
          <cell r="H52">
            <v>780979</v>
          </cell>
          <cell r="I52">
            <v>0</v>
          </cell>
          <cell r="J52">
            <v>463000</v>
          </cell>
          <cell r="K52">
            <v>1873897</v>
          </cell>
          <cell r="L52">
            <v>0</v>
          </cell>
          <cell r="M52">
            <v>-564.1</v>
          </cell>
          <cell r="N52">
            <v>-150.69999999999999</v>
          </cell>
          <cell r="O52">
            <v>-94.999999999999886</v>
          </cell>
          <cell r="P52">
            <v>-175000</v>
          </cell>
          <cell r="Q52">
            <v>2134700</v>
          </cell>
          <cell r="R52">
            <v>2140061</v>
          </cell>
          <cell r="S52">
            <v>-1895266.59</v>
          </cell>
          <cell r="T52">
            <v>808666</v>
          </cell>
          <cell r="U52">
            <v>2336897</v>
          </cell>
          <cell r="V52">
            <v>-809.79999999999984</v>
          </cell>
          <cell r="W52">
            <v>2204494.41</v>
          </cell>
          <cell r="X52">
            <v>-2331397</v>
          </cell>
          <cell r="Y52">
            <v>-12566</v>
          </cell>
          <cell r="Z52">
            <v>-229353</v>
          </cell>
          <cell r="AA52">
            <v>-12566</v>
          </cell>
          <cell r="AB52">
            <v>-24712</v>
          </cell>
          <cell r="AC52">
            <v>0</v>
          </cell>
          <cell r="AD52">
            <v>-466000</v>
          </cell>
          <cell r="AE52">
            <v>-2746103</v>
          </cell>
          <cell r="AF52">
            <v>0</v>
          </cell>
          <cell r="AG52">
            <v>-4658.1000000000004</v>
          </cell>
          <cell r="AH52">
            <v>-743.29999999999905</v>
          </cell>
          <cell r="AI52">
            <v>-446.2</v>
          </cell>
          <cell r="AJ52">
            <v>-754000</v>
          </cell>
          <cell r="AK52">
            <v>-4130700</v>
          </cell>
          <cell r="AL52">
            <v>-3020000</v>
          </cell>
          <cell r="AM52">
            <v>-2842742</v>
          </cell>
          <cell r="AN52">
            <v>8947</v>
          </cell>
          <cell r="AO52">
            <v>-2598028</v>
          </cell>
          <cell r="AP52">
            <v>-3212103</v>
          </cell>
        </row>
        <row r="53">
          <cell r="B53">
            <v>36971</v>
          </cell>
          <cell r="C53">
            <v>5349247.6100000003</v>
          </cell>
          <cell r="D53">
            <v>-74150</v>
          </cell>
          <cell r="E53">
            <v>-47222</v>
          </cell>
          <cell r="F53">
            <v>-47222</v>
          </cell>
          <cell r="G53">
            <v>149059</v>
          </cell>
          <cell r="H53">
            <v>780979</v>
          </cell>
          <cell r="I53">
            <v>0</v>
          </cell>
          <cell r="J53">
            <v>463000</v>
          </cell>
          <cell r="K53">
            <v>1873897</v>
          </cell>
          <cell r="L53">
            <v>0</v>
          </cell>
          <cell r="M53">
            <v>-564.1</v>
          </cell>
          <cell r="N53">
            <v>-150.69999999999999</v>
          </cell>
          <cell r="O53">
            <v>-94.999999999999886</v>
          </cell>
          <cell r="P53">
            <v>-175000</v>
          </cell>
          <cell r="Q53">
            <v>2134700</v>
          </cell>
          <cell r="R53">
            <v>2140061</v>
          </cell>
          <cell r="S53">
            <v>-1895266.59</v>
          </cell>
          <cell r="T53">
            <v>808666</v>
          </cell>
          <cell r="U53">
            <v>2336897</v>
          </cell>
          <cell r="V53">
            <v>-809.79999999999984</v>
          </cell>
          <cell r="W53">
            <v>2204494.41</v>
          </cell>
          <cell r="X53">
            <v>-2331397</v>
          </cell>
          <cell r="Y53">
            <v>-12566</v>
          </cell>
          <cell r="Z53">
            <v>-229353</v>
          </cell>
          <cell r="AA53">
            <v>-12566</v>
          </cell>
          <cell r="AB53">
            <v>-24712</v>
          </cell>
          <cell r="AC53">
            <v>0</v>
          </cell>
          <cell r="AD53">
            <v>-466000</v>
          </cell>
          <cell r="AE53">
            <v>-2796103</v>
          </cell>
          <cell r="AF53">
            <v>0</v>
          </cell>
          <cell r="AG53">
            <v>-4658.1000000000004</v>
          </cell>
          <cell r="AH53">
            <v>-743.29999999999905</v>
          </cell>
          <cell r="AI53">
            <v>-446.2</v>
          </cell>
          <cell r="AJ53">
            <v>-754000</v>
          </cell>
          <cell r="AK53">
            <v>-4130700</v>
          </cell>
          <cell r="AL53">
            <v>-3020000</v>
          </cell>
          <cell r="AM53">
            <v>-2842742</v>
          </cell>
          <cell r="AN53">
            <v>8947</v>
          </cell>
          <cell r="AO53">
            <v>-2598028</v>
          </cell>
          <cell r="AP53">
            <v>-3262103</v>
          </cell>
        </row>
        <row r="54">
          <cell r="B54">
            <v>36972</v>
          </cell>
          <cell r="C54">
            <v>-4168690.3899999997</v>
          </cell>
          <cell r="D54">
            <v>-74150</v>
          </cell>
          <cell r="E54">
            <v>-47222</v>
          </cell>
          <cell r="F54">
            <v>-47222</v>
          </cell>
          <cell r="G54">
            <v>149059</v>
          </cell>
          <cell r="H54">
            <v>780979</v>
          </cell>
          <cell r="I54">
            <v>0</v>
          </cell>
          <cell r="J54">
            <v>515000</v>
          </cell>
          <cell r="K54">
            <v>1933897</v>
          </cell>
          <cell r="L54">
            <v>0</v>
          </cell>
          <cell r="M54">
            <v>-564.1</v>
          </cell>
          <cell r="N54">
            <v>-438.7</v>
          </cell>
          <cell r="O54">
            <v>255</v>
          </cell>
          <cell r="P54">
            <v>-175000</v>
          </cell>
          <cell r="Q54">
            <v>-9635300</v>
          </cell>
          <cell r="R54">
            <v>4280061</v>
          </cell>
          <cell r="S54">
            <v>-1895266.59</v>
          </cell>
          <cell r="T54">
            <v>808666</v>
          </cell>
          <cell r="U54">
            <v>2448897</v>
          </cell>
          <cell r="V54">
            <v>-747.8</v>
          </cell>
          <cell r="W54">
            <v>-7425505.5899999999</v>
          </cell>
          <cell r="X54">
            <v>-2331397</v>
          </cell>
          <cell r="Y54">
            <v>-12566</v>
          </cell>
          <cell r="Z54">
            <v>-229353</v>
          </cell>
          <cell r="AA54">
            <v>-12566</v>
          </cell>
          <cell r="AB54">
            <v>-24712</v>
          </cell>
          <cell r="AC54">
            <v>0</v>
          </cell>
          <cell r="AD54">
            <v>-466000</v>
          </cell>
          <cell r="AE54">
            <v>-2796103</v>
          </cell>
          <cell r="AF54">
            <v>0</v>
          </cell>
          <cell r="AG54">
            <v>-4658.1000000000004</v>
          </cell>
          <cell r="AH54">
            <v>-1031.3</v>
          </cell>
          <cell r="AI54">
            <v>-536.19999999999936</v>
          </cell>
          <cell r="AJ54">
            <v>-754000</v>
          </cell>
          <cell r="AK54">
            <v>-15900700</v>
          </cell>
          <cell r="AL54">
            <v>-3020000</v>
          </cell>
          <cell r="AM54">
            <v>-2842742</v>
          </cell>
          <cell r="AN54">
            <v>8947</v>
          </cell>
          <cell r="AO54">
            <v>-2598028</v>
          </cell>
          <cell r="AP54">
            <v>-3262103</v>
          </cell>
        </row>
        <row r="55">
          <cell r="B55">
            <v>36973</v>
          </cell>
          <cell r="C55">
            <v>4486401.8100000005</v>
          </cell>
          <cell r="D55">
            <v>-74150</v>
          </cell>
          <cell r="E55">
            <v>-330006</v>
          </cell>
          <cell r="F55">
            <v>-330006</v>
          </cell>
          <cell r="G55">
            <v>141659</v>
          </cell>
          <cell r="H55">
            <v>780979</v>
          </cell>
          <cell r="I55">
            <v>0</v>
          </cell>
          <cell r="J55">
            <v>463000</v>
          </cell>
          <cell r="K55">
            <v>1301346</v>
          </cell>
          <cell r="L55">
            <v>0</v>
          </cell>
          <cell r="M55">
            <v>-564.1</v>
          </cell>
          <cell r="N55">
            <v>-462.7</v>
          </cell>
          <cell r="O55">
            <v>106.2</v>
          </cell>
          <cell r="P55">
            <v>-175000</v>
          </cell>
          <cell r="Q55">
            <v>-5300</v>
          </cell>
          <cell r="R55">
            <v>4280061</v>
          </cell>
          <cell r="S55">
            <v>-1895266.59</v>
          </cell>
          <cell r="T55">
            <v>518482</v>
          </cell>
          <cell r="U55">
            <v>1764346</v>
          </cell>
          <cell r="V55">
            <v>-920.59999999999991</v>
          </cell>
          <cell r="W55">
            <v>2204494.41</v>
          </cell>
          <cell r="X55">
            <v>-2331397</v>
          </cell>
          <cell r="Y55">
            <v>-19966</v>
          </cell>
          <cell r="Z55">
            <v>-512137</v>
          </cell>
          <cell r="AA55">
            <v>-19966</v>
          </cell>
          <cell r="AB55">
            <v>-24712</v>
          </cell>
          <cell r="AC55">
            <v>0</v>
          </cell>
          <cell r="AD55">
            <v>-405000</v>
          </cell>
          <cell r="AE55">
            <v>-3428654</v>
          </cell>
          <cell r="AF55">
            <v>0</v>
          </cell>
          <cell r="AG55">
            <v>-4658.1000000000004</v>
          </cell>
          <cell r="AH55">
            <v>-1055.3</v>
          </cell>
          <cell r="AI55">
            <v>-685</v>
          </cell>
          <cell r="AJ55">
            <v>-754000</v>
          </cell>
          <cell r="AK55">
            <v>-6270700</v>
          </cell>
          <cell r="AL55">
            <v>-3020000</v>
          </cell>
          <cell r="AM55">
            <v>-2842742</v>
          </cell>
          <cell r="AN55">
            <v>8947</v>
          </cell>
          <cell r="AO55">
            <v>-2888212</v>
          </cell>
          <cell r="AP55">
            <v>-3833654</v>
          </cell>
        </row>
        <row r="56">
          <cell r="B56">
            <v>36976</v>
          </cell>
          <cell r="C56">
            <v>4799452.8099999996</v>
          </cell>
          <cell r="D56">
            <v>-74150</v>
          </cell>
          <cell r="E56">
            <v>-330006</v>
          </cell>
          <cell r="F56">
            <v>-330006</v>
          </cell>
          <cell r="G56">
            <v>141659</v>
          </cell>
          <cell r="H56">
            <v>780979</v>
          </cell>
          <cell r="I56">
            <v>0</v>
          </cell>
          <cell r="J56">
            <v>463000</v>
          </cell>
          <cell r="K56">
            <v>1933897</v>
          </cell>
          <cell r="L56">
            <v>0</v>
          </cell>
          <cell r="M56">
            <v>-564.1</v>
          </cell>
          <cell r="N56">
            <v>-462.7</v>
          </cell>
          <cell r="O56">
            <v>406.2</v>
          </cell>
          <cell r="P56">
            <v>-175000</v>
          </cell>
          <cell r="Q56">
            <v>-325100</v>
          </cell>
          <cell r="R56">
            <v>4280061</v>
          </cell>
          <cell r="S56">
            <v>-1895266.59</v>
          </cell>
          <cell r="T56">
            <v>518482</v>
          </cell>
          <cell r="U56">
            <v>2396897</v>
          </cell>
          <cell r="V56">
            <v>-620.59999999999991</v>
          </cell>
          <cell r="W56">
            <v>1884694.41</v>
          </cell>
          <cell r="X56">
            <v>-2331397</v>
          </cell>
          <cell r="Y56">
            <v>-19966</v>
          </cell>
          <cell r="Z56">
            <v>-512137</v>
          </cell>
          <cell r="AA56">
            <v>-19966</v>
          </cell>
          <cell r="AB56">
            <v>-24712</v>
          </cell>
          <cell r="AC56">
            <v>0</v>
          </cell>
          <cell r="AD56">
            <v>-518000</v>
          </cell>
          <cell r="AE56">
            <v>-2796103</v>
          </cell>
          <cell r="AF56">
            <v>0</v>
          </cell>
          <cell r="AG56">
            <v>-4658.1000000000004</v>
          </cell>
          <cell r="AH56">
            <v>-1055.3</v>
          </cell>
          <cell r="AI56">
            <v>-985</v>
          </cell>
          <cell r="AJ56">
            <v>-754000</v>
          </cell>
          <cell r="AK56">
            <v>-6590500</v>
          </cell>
          <cell r="AL56">
            <v>-3020000</v>
          </cell>
          <cell r="AM56">
            <v>-2842742</v>
          </cell>
          <cell r="AN56">
            <v>8947</v>
          </cell>
          <cell r="AO56">
            <v>-2888212</v>
          </cell>
          <cell r="AP56">
            <v>-3314103</v>
          </cell>
        </row>
        <row r="57">
          <cell r="B57">
            <v>36977</v>
          </cell>
          <cell r="C57">
            <v>4899452.8099999996</v>
          </cell>
          <cell r="D57">
            <v>-74150</v>
          </cell>
          <cell r="E57">
            <v>-330006</v>
          </cell>
          <cell r="F57">
            <v>-330006</v>
          </cell>
          <cell r="G57">
            <v>141659</v>
          </cell>
          <cell r="H57">
            <v>780979</v>
          </cell>
          <cell r="I57">
            <v>0</v>
          </cell>
          <cell r="J57">
            <v>463000</v>
          </cell>
          <cell r="K57">
            <v>2033897</v>
          </cell>
          <cell r="L57">
            <v>0</v>
          </cell>
          <cell r="M57">
            <v>-564.1</v>
          </cell>
          <cell r="N57">
            <v>-462.7</v>
          </cell>
          <cell r="O57">
            <v>406.2</v>
          </cell>
          <cell r="P57">
            <v>-175000</v>
          </cell>
          <cell r="Q57">
            <v>-325100</v>
          </cell>
          <cell r="R57">
            <v>4280061</v>
          </cell>
          <cell r="S57">
            <v>-1895266.59</v>
          </cell>
          <cell r="T57">
            <v>518482</v>
          </cell>
          <cell r="U57">
            <v>2496897</v>
          </cell>
          <cell r="V57">
            <v>-620.59999999999991</v>
          </cell>
          <cell r="W57">
            <v>1884694.41</v>
          </cell>
          <cell r="X57">
            <v>-2331397</v>
          </cell>
          <cell r="Y57">
            <v>-19966</v>
          </cell>
          <cell r="Z57">
            <v>-512137</v>
          </cell>
          <cell r="AA57">
            <v>-19966</v>
          </cell>
          <cell r="AB57">
            <v>-24712</v>
          </cell>
          <cell r="AC57">
            <v>0</v>
          </cell>
          <cell r="AD57">
            <v>-518000</v>
          </cell>
          <cell r="AE57">
            <v>-2946103</v>
          </cell>
          <cell r="AF57">
            <v>0</v>
          </cell>
          <cell r="AG57">
            <v>-4658.1000000000004</v>
          </cell>
          <cell r="AH57">
            <v>-1055.3</v>
          </cell>
          <cell r="AI57">
            <v>-985</v>
          </cell>
          <cell r="AJ57">
            <v>-754000</v>
          </cell>
          <cell r="AK57">
            <v>-6590500</v>
          </cell>
          <cell r="AL57">
            <v>-3020000</v>
          </cell>
          <cell r="AM57">
            <v>-2842742</v>
          </cell>
          <cell r="AN57">
            <v>8947</v>
          </cell>
          <cell r="AO57">
            <v>-2888212</v>
          </cell>
          <cell r="AP57">
            <v>-3464103</v>
          </cell>
        </row>
        <row r="58">
          <cell r="B58">
            <v>36978</v>
          </cell>
          <cell r="C58">
            <v>4706542.51</v>
          </cell>
          <cell r="D58">
            <v>-74150</v>
          </cell>
          <cell r="E58">
            <v>-1315478</v>
          </cell>
          <cell r="F58">
            <v>-1315478</v>
          </cell>
          <cell r="G58">
            <v>516059</v>
          </cell>
          <cell r="H58">
            <v>780979</v>
          </cell>
          <cell r="I58">
            <v>0</v>
          </cell>
          <cell r="J58">
            <v>463000</v>
          </cell>
          <cell r="K58">
            <v>1383897</v>
          </cell>
          <cell r="L58">
            <v>0</v>
          </cell>
          <cell r="M58">
            <v>-564.1</v>
          </cell>
          <cell r="N58">
            <v>-1675.4</v>
          </cell>
          <cell r="O58">
            <v>-219.4</v>
          </cell>
          <cell r="P58">
            <v>-175000</v>
          </cell>
          <cell r="Q58">
            <v>-325100</v>
          </cell>
          <cell r="R58">
            <v>5350061</v>
          </cell>
          <cell r="S58">
            <v>-1895266.59</v>
          </cell>
          <cell r="T58">
            <v>-92590</v>
          </cell>
          <cell r="U58">
            <v>1846897</v>
          </cell>
          <cell r="V58">
            <v>-2458.9</v>
          </cell>
          <cell r="W58">
            <v>2954694.41</v>
          </cell>
          <cell r="X58">
            <v>-2331397</v>
          </cell>
          <cell r="Y58">
            <v>-19966</v>
          </cell>
          <cell r="Z58">
            <v>-1497609</v>
          </cell>
          <cell r="AA58">
            <v>-19966</v>
          </cell>
          <cell r="AB58">
            <v>-24712</v>
          </cell>
          <cell r="AC58">
            <v>0</v>
          </cell>
          <cell r="AD58">
            <v>-466000</v>
          </cell>
          <cell r="AE58">
            <v>-3896103</v>
          </cell>
          <cell r="AF58">
            <v>0</v>
          </cell>
          <cell r="AG58">
            <v>-4658.1000000000004</v>
          </cell>
          <cell r="AH58">
            <v>-2268</v>
          </cell>
          <cell r="AI58">
            <v>-1650.6</v>
          </cell>
          <cell r="AJ58">
            <v>-754000</v>
          </cell>
          <cell r="AK58">
            <v>-6590500</v>
          </cell>
          <cell r="AL58">
            <v>-3020000</v>
          </cell>
          <cell r="AM58">
            <v>-2842742</v>
          </cell>
          <cell r="AN58">
            <v>8333</v>
          </cell>
          <cell r="AO58">
            <v>-3873684</v>
          </cell>
          <cell r="AP58">
            <v>-4362103</v>
          </cell>
        </row>
        <row r="59">
          <cell r="B59">
            <v>36979</v>
          </cell>
          <cell r="C59">
            <v>4497040.51</v>
          </cell>
          <cell r="D59">
            <v>-74150</v>
          </cell>
          <cell r="E59">
            <v>-913061</v>
          </cell>
          <cell r="F59">
            <v>-913061</v>
          </cell>
          <cell r="G59">
            <v>516059</v>
          </cell>
          <cell r="H59">
            <v>780979</v>
          </cell>
          <cell r="I59">
            <v>0</v>
          </cell>
          <cell r="J59">
            <v>463000</v>
          </cell>
          <cell r="K59">
            <v>2133897</v>
          </cell>
          <cell r="L59">
            <v>0</v>
          </cell>
          <cell r="M59">
            <v>-564.1</v>
          </cell>
          <cell r="N59">
            <v>-1675.4</v>
          </cell>
          <cell r="O59">
            <v>-219.4</v>
          </cell>
          <cell r="P59">
            <v>-175000</v>
          </cell>
          <cell r="Q59">
            <v>407980</v>
          </cell>
          <cell r="R59">
            <v>3210062</v>
          </cell>
          <cell r="S59">
            <v>-1850266.59</v>
          </cell>
          <cell r="T59">
            <v>309827</v>
          </cell>
          <cell r="U59">
            <v>2596897</v>
          </cell>
          <cell r="V59">
            <v>-2458.9</v>
          </cell>
          <cell r="W59">
            <v>1592775.41</v>
          </cell>
          <cell r="X59">
            <v>-2331397</v>
          </cell>
          <cell r="Y59">
            <v>-19966</v>
          </cell>
          <cell r="Z59">
            <v>-1095192</v>
          </cell>
          <cell r="AA59">
            <v>-19966</v>
          </cell>
          <cell r="AB59">
            <v>-24712</v>
          </cell>
          <cell r="AC59">
            <v>0</v>
          </cell>
          <cell r="AD59">
            <v>-518000</v>
          </cell>
          <cell r="AE59">
            <v>-3946103</v>
          </cell>
          <cell r="AF59">
            <v>0</v>
          </cell>
          <cell r="AG59">
            <v>-4658.1000000000004</v>
          </cell>
          <cell r="AH59">
            <v>-2268</v>
          </cell>
          <cell r="AI59">
            <v>-1650.6</v>
          </cell>
          <cell r="AJ59">
            <v>-754000</v>
          </cell>
          <cell r="AK59">
            <v>-7660500</v>
          </cell>
          <cell r="AL59">
            <v>-5160000</v>
          </cell>
          <cell r="AM59">
            <v>-2842742</v>
          </cell>
          <cell r="AN59">
            <v>8088</v>
          </cell>
          <cell r="AO59">
            <v>-3471267</v>
          </cell>
          <cell r="AP59">
            <v>-4464103</v>
          </cell>
        </row>
        <row r="60">
          <cell r="B60">
            <v>36980</v>
          </cell>
          <cell r="C60">
            <v>4497040.51</v>
          </cell>
          <cell r="D60">
            <v>-74150</v>
          </cell>
          <cell r="E60">
            <v>-913061</v>
          </cell>
          <cell r="F60">
            <v>-913061</v>
          </cell>
          <cell r="G60">
            <v>516059</v>
          </cell>
          <cell r="H60">
            <v>780979</v>
          </cell>
          <cell r="I60">
            <v>0</v>
          </cell>
          <cell r="J60">
            <v>463000</v>
          </cell>
          <cell r="K60">
            <v>2133897</v>
          </cell>
          <cell r="L60">
            <v>0</v>
          </cell>
          <cell r="M60">
            <v>-564.1</v>
          </cell>
          <cell r="N60">
            <v>-1675.4</v>
          </cell>
          <cell r="O60">
            <v>-219.4</v>
          </cell>
          <cell r="P60">
            <v>-175000</v>
          </cell>
          <cell r="Q60">
            <v>59980</v>
          </cell>
          <cell r="R60">
            <v>3210062</v>
          </cell>
          <cell r="S60">
            <v>-1502266.59</v>
          </cell>
          <cell r="T60">
            <v>309827</v>
          </cell>
          <cell r="U60">
            <v>2596897</v>
          </cell>
          <cell r="V60">
            <v>-2458.9</v>
          </cell>
          <cell r="W60">
            <v>1592775.41</v>
          </cell>
          <cell r="X60">
            <v>-2331397</v>
          </cell>
          <cell r="Y60">
            <v>-19966</v>
          </cell>
          <cell r="Z60">
            <v>-1095192</v>
          </cell>
          <cell r="AA60">
            <v>-19966</v>
          </cell>
          <cell r="AB60">
            <v>-24712</v>
          </cell>
          <cell r="AC60">
            <v>0</v>
          </cell>
          <cell r="AD60">
            <v>-518000</v>
          </cell>
          <cell r="AE60">
            <v>-3996103</v>
          </cell>
          <cell r="AF60">
            <v>0</v>
          </cell>
          <cell r="AG60">
            <v>-4658.1000000000004</v>
          </cell>
          <cell r="AH60">
            <v>-2268</v>
          </cell>
          <cell r="AI60">
            <v>-1650.6</v>
          </cell>
          <cell r="AJ60">
            <v>-754000</v>
          </cell>
          <cell r="AK60">
            <v>-7660500</v>
          </cell>
          <cell r="AL60">
            <v>-5160000</v>
          </cell>
          <cell r="AM60">
            <v>-2842742</v>
          </cell>
          <cell r="AN60">
            <v>8088</v>
          </cell>
          <cell r="AO60">
            <v>-3471267</v>
          </cell>
          <cell r="AP60">
            <v>-4514103</v>
          </cell>
        </row>
        <row r="61">
          <cell r="B61">
            <v>36983</v>
          </cell>
          <cell r="C61">
            <v>3446706.8</v>
          </cell>
          <cell r="D61">
            <v>-124242</v>
          </cell>
          <cell r="E61">
            <v>-901876</v>
          </cell>
          <cell r="F61">
            <v>-901876</v>
          </cell>
          <cell r="G61">
            <v>487465</v>
          </cell>
          <cell r="H61">
            <v>819404</v>
          </cell>
          <cell r="I61">
            <v>0</v>
          </cell>
          <cell r="J61">
            <v>463000</v>
          </cell>
          <cell r="K61">
            <v>2248917</v>
          </cell>
          <cell r="L61">
            <v>0</v>
          </cell>
          <cell r="M61">
            <v>-572.79999999999995</v>
          </cell>
          <cell r="N61">
            <v>-1604.4</v>
          </cell>
          <cell r="O61">
            <v>-184</v>
          </cell>
          <cell r="P61">
            <v>65000</v>
          </cell>
          <cell r="Q61">
            <v>-673100</v>
          </cell>
          <cell r="R61">
            <v>2760032</v>
          </cell>
          <cell r="S61">
            <v>-1695532</v>
          </cell>
          <cell r="T61">
            <v>280751</v>
          </cell>
          <cell r="U61">
            <v>2711917</v>
          </cell>
          <cell r="V61">
            <v>-2361.1999999999998</v>
          </cell>
          <cell r="W61">
            <v>456400</v>
          </cell>
          <cell r="X61">
            <v>-1989037</v>
          </cell>
          <cell r="Y61">
            <v>-14960</v>
          </cell>
          <cell r="Z61">
            <v>-919476</v>
          </cell>
          <cell r="AA61">
            <v>-14960</v>
          </cell>
          <cell r="AB61">
            <v>-17520</v>
          </cell>
          <cell r="AC61">
            <v>0</v>
          </cell>
          <cell r="AD61">
            <v>-301000</v>
          </cell>
          <cell r="AE61">
            <v>-2501083</v>
          </cell>
          <cell r="AF61">
            <v>0</v>
          </cell>
          <cell r="AG61">
            <v>-4263.8</v>
          </cell>
          <cell r="AH61">
            <v>-1604.4</v>
          </cell>
          <cell r="AI61">
            <v>-1264</v>
          </cell>
          <cell r="AJ61">
            <v>-729000</v>
          </cell>
          <cell r="AK61">
            <v>-7360500</v>
          </cell>
          <cell r="AL61">
            <v>-5160000</v>
          </cell>
          <cell r="AM61">
            <v>-2431532</v>
          </cell>
          <cell r="AN61">
            <v>8387</v>
          </cell>
          <cell r="AO61">
            <v>-2940993</v>
          </cell>
          <cell r="AP61">
            <v>-2802083</v>
          </cell>
        </row>
        <row r="62">
          <cell r="B62">
            <v>36984</v>
          </cell>
          <cell r="C62">
            <v>3436795.8</v>
          </cell>
          <cell r="D62">
            <v>-124242</v>
          </cell>
          <cell r="E62">
            <v>-901876</v>
          </cell>
          <cell r="F62">
            <v>-901876</v>
          </cell>
          <cell r="G62">
            <v>487465</v>
          </cell>
          <cell r="H62">
            <v>894493</v>
          </cell>
          <cell r="I62">
            <v>0</v>
          </cell>
          <cell r="J62">
            <v>463000</v>
          </cell>
          <cell r="K62">
            <v>2008917</v>
          </cell>
          <cell r="L62">
            <v>0</v>
          </cell>
          <cell r="M62">
            <v>-572.79999999999995</v>
          </cell>
          <cell r="N62">
            <v>-1604.4</v>
          </cell>
          <cell r="O62">
            <v>-184</v>
          </cell>
          <cell r="P62">
            <v>65000</v>
          </cell>
          <cell r="Q62">
            <v>-518100</v>
          </cell>
          <cell r="R62">
            <v>2760032</v>
          </cell>
          <cell r="S62">
            <v>-1695532</v>
          </cell>
          <cell r="T62">
            <v>355840</v>
          </cell>
          <cell r="U62">
            <v>2471917</v>
          </cell>
          <cell r="V62">
            <v>-2361.1999999999998</v>
          </cell>
          <cell r="W62">
            <v>611400</v>
          </cell>
          <cell r="X62">
            <v>-1989037</v>
          </cell>
          <cell r="Y62">
            <v>-14960</v>
          </cell>
          <cell r="Z62">
            <v>-919476</v>
          </cell>
          <cell r="AA62">
            <v>-14960</v>
          </cell>
          <cell r="AB62">
            <v>-52856</v>
          </cell>
          <cell r="AC62">
            <v>0</v>
          </cell>
          <cell r="AD62">
            <v>-301000</v>
          </cell>
          <cell r="AE62">
            <v>-2791083</v>
          </cell>
          <cell r="AF62">
            <v>0</v>
          </cell>
          <cell r="AG62">
            <v>-4263.8</v>
          </cell>
          <cell r="AH62">
            <v>-1604.4</v>
          </cell>
          <cell r="AI62">
            <v>-1264</v>
          </cell>
          <cell r="AJ62">
            <v>-729000</v>
          </cell>
          <cell r="AK62">
            <v>-7360500</v>
          </cell>
          <cell r="AL62">
            <v>-5160000</v>
          </cell>
          <cell r="AM62">
            <v>-2431532</v>
          </cell>
          <cell r="AN62">
            <v>8387</v>
          </cell>
          <cell r="AO62">
            <v>-2976329</v>
          </cell>
          <cell r="AP62">
            <v>-3092083</v>
          </cell>
        </row>
        <row r="63">
          <cell r="B63">
            <v>36985</v>
          </cell>
          <cell r="C63">
            <v>3470794.6</v>
          </cell>
          <cell r="D63">
            <v>-141842</v>
          </cell>
          <cell r="E63">
            <v>-901876</v>
          </cell>
          <cell r="F63">
            <v>-901876</v>
          </cell>
          <cell r="G63">
            <v>534265</v>
          </cell>
          <cell r="H63">
            <v>894493</v>
          </cell>
          <cell r="I63">
            <v>0</v>
          </cell>
          <cell r="J63">
            <v>463000</v>
          </cell>
          <cell r="K63">
            <v>2008917</v>
          </cell>
          <cell r="L63">
            <v>0</v>
          </cell>
          <cell r="M63">
            <v>-572.79999999999995</v>
          </cell>
          <cell r="N63">
            <v>1940.4</v>
          </cell>
          <cell r="O63">
            <v>1070</v>
          </cell>
          <cell r="P63">
            <v>65000</v>
          </cell>
          <cell r="Q63">
            <v>-518100</v>
          </cell>
          <cell r="R63">
            <v>2760032</v>
          </cell>
          <cell r="S63">
            <v>-1695532</v>
          </cell>
          <cell r="T63">
            <v>385040</v>
          </cell>
          <cell r="U63">
            <v>2471917</v>
          </cell>
          <cell r="V63">
            <v>2437.6000000000004</v>
          </cell>
          <cell r="W63">
            <v>611400</v>
          </cell>
          <cell r="X63">
            <v>-2006637</v>
          </cell>
          <cell r="Y63">
            <v>-14960</v>
          </cell>
          <cell r="Z63">
            <v>-919476</v>
          </cell>
          <cell r="AA63">
            <v>-14960</v>
          </cell>
          <cell r="AB63">
            <v>-52856</v>
          </cell>
          <cell r="AC63">
            <v>0</v>
          </cell>
          <cell r="AD63">
            <v>-301000</v>
          </cell>
          <cell r="AE63">
            <v>-2841083</v>
          </cell>
          <cell r="AF63">
            <v>0</v>
          </cell>
          <cell r="AG63">
            <v>-4263.8</v>
          </cell>
          <cell r="AH63">
            <v>-1604.4</v>
          </cell>
          <cell r="AI63">
            <v>-1264</v>
          </cell>
          <cell r="AJ63">
            <v>-729000</v>
          </cell>
          <cell r="AK63">
            <v>-7360500</v>
          </cell>
          <cell r="AL63">
            <v>-5160000</v>
          </cell>
          <cell r="AM63">
            <v>-2431532</v>
          </cell>
          <cell r="AN63">
            <v>8387</v>
          </cell>
          <cell r="AO63">
            <v>-2993929</v>
          </cell>
          <cell r="AP63">
            <v>-3142083</v>
          </cell>
        </row>
        <row r="64">
          <cell r="B64">
            <v>36986</v>
          </cell>
          <cell r="C64">
            <v>3394357.6</v>
          </cell>
          <cell r="D64">
            <v>-141842</v>
          </cell>
          <cell r="E64">
            <v>-950501</v>
          </cell>
          <cell r="F64">
            <v>-950501</v>
          </cell>
          <cell r="G64">
            <v>506453</v>
          </cell>
          <cell r="H64">
            <v>894493</v>
          </cell>
          <cell r="I64">
            <v>0</v>
          </cell>
          <cell r="J64">
            <v>463000</v>
          </cell>
          <cell r="K64">
            <v>2008917</v>
          </cell>
          <cell r="L64">
            <v>0</v>
          </cell>
          <cell r="M64">
            <v>-572.79999999999995</v>
          </cell>
          <cell r="N64">
            <v>1940.4</v>
          </cell>
          <cell r="O64">
            <v>1070</v>
          </cell>
          <cell r="P64">
            <v>65000</v>
          </cell>
          <cell r="Q64">
            <v>-518100</v>
          </cell>
          <cell r="R64">
            <v>2760032</v>
          </cell>
          <cell r="S64">
            <v>-1695532</v>
          </cell>
          <cell r="T64">
            <v>308603</v>
          </cell>
          <cell r="U64">
            <v>2471917</v>
          </cell>
          <cell r="V64">
            <v>2437.6000000000004</v>
          </cell>
          <cell r="W64">
            <v>611400</v>
          </cell>
          <cell r="X64">
            <v>-2006637</v>
          </cell>
          <cell r="Y64">
            <v>-42772</v>
          </cell>
          <cell r="Z64">
            <v>-968101</v>
          </cell>
          <cell r="AA64">
            <v>-42772</v>
          </cell>
          <cell r="AB64">
            <v>-52856</v>
          </cell>
          <cell r="AC64">
            <v>0</v>
          </cell>
          <cell r="AD64">
            <v>-301000</v>
          </cell>
          <cell r="AE64">
            <v>-2841083</v>
          </cell>
          <cell r="AF64">
            <v>0</v>
          </cell>
          <cell r="AG64">
            <v>-4263.8</v>
          </cell>
          <cell r="AH64">
            <v>-1604.4</v>
          </cell>
          <cell r="AI64">
            <v>-1264</v>
          </cell>
          <cell r="AJ64">
            <v>-729000</v>
          </cell>
          <cell r="AK64">
            <v>-7360500</v>
          </cell>
          <cell r="AL64">
            <v>-5160000</v>
          </cell>
          <cell r="AM64">
            <v>-2431532</v>
          </cell>
          <cell r="AN64">
            <v>8387</v>
          </cell>
          <cell r="AO64">
            <v>-3070366</v>
          </cell>
          <cell r="AP64">
            <v>-3142083</v>
          </cell>
        </row>
        <row r="65">
          <cell r="B65">
            <v>36987</v>
          </cell>
          <cell r="C65">
            <v>3394177.6</v>
          </cell>
          <cell r="D65">
            <v>-141842</v>
          </cell>
          <cell r="E65">
            <v>-950501</v>
          </cell>
          <cell r="F65">
            <v>-950501</v>
          </cell>
          <cell r="G65">
            <v>506453</v>
          </cell>
          <cell r="H65">
            <v>894493</v>
          </cell>
          <cell r="I65">
            <v>0</v>
          </cell>
          <cell r="J65">
            <v>463000</v>
          </cell>
          <cell r="K65">
            <v>2008917</v>
          </cell>
          <cell r="L65">
            <v>0</v>
          </cell>
          <cell r="M65">
            <v>-572.79999999999995</v>
          </cell>
          <cell r="N65">
            <v>1861.2</v>
          </cell>
          <cell r="O65">
            <v>969.2</v>
          </cell>
          <cell r="P65">
            <v>65000</v>
          </cell>
          <cell r="Q65">
            <v>-518100</v>
          </cell>
          <cell r="R65">
            <v>2760032</v>
          </cell>
          <cell r="S65">
            <v>-1695532</v>
          </cell>
          <cell r="T65">
            <v>308603</v>
          </cell>
          <cell r="U65">
            <v>2471917</v>
          </cell>
          <cell r="V65">
            <v>2257.6000000000004</v>
          </cell>
          <cell r="W65">
            <v>611400</v>
          </cell>
          <cell r="X65">
            <v>-2006637</v>
          </cell>
          <cell r="Y65">
            <v>-42772</v>
          </cell>
          <cell r="Z65">
            <v>-968101</v>
          </cell>
          <cell r="AA65">
            <v>-42772</v>
          </cell>
          <cell r="AB65">
            <v>-52856</v>
          </cell>
          <cell r="AC65">
            <v>0</v>
          </cell>
          <cell r="AD65">
            <v>-301000</v>
          </cell>
          <cell r="AE65">
            <v>-2891083</v>
          </cell>
          <cell r="AF65">
            <v>0</v>
          </cell>
          <cell r="AG65">
            <v>-4263.8</v>
          </cell>
          <cell r="AH65">
            <v>-1683.6</v>
          </cell>
          <cell r="AI65">
            <v>-1364.8</v>
          </cell>
          <cell r="AJ65">
            <v>-729000</v>
          </cell>
          <cell r="AK65">
            <v>-7360500</v>
          </cell>
          <cell r="AL65">
            <v>-5160000</v>
          </cell>
          <cell r="AM65">
            <v>-2431532</v>
          </cell>
          <cell r="AN65">
            <v>8387</v>
          </cell>
          <cell r="AO65">
            <v>-3070366</v>
          </cell>
          <cell r="AP65">
            <v>-3192083</v>
          </cell>
        </row>
        <row r="66">
          <cell r="B66">
            <v>36990</v>
          </cell>
          <cell r="C66">
            <v>3394177.6</v>
          </cell>
          <cell r="D66">
            <v>-141842</v>
          </cell>
          <cell r="E66">
            <v>-950501</v>
          </cell>
          <cell r="F66">
            <v>-950501</v>
          </cell>
          <cell r="G66">
            <v>506453</v>
          </cell>
          <cell r="H66">
            <v>894493</v>
          </cell>
          <cell r="I66">
            <v>0</v>
          </cell>
          <cell r="J66">
            <v>463000</v>
          </cell>
          <cell r="K66">
            <v>2008917</v>
          </cell>
          <cell r="L66">
            <v>0</v>
          </cell>
          <cell r="M66">
            <v>-572.79999999999995</v>
          </cell>
          <cell r="N66">
            <v>1861.2</v>
          </cell>
          <cell r="O66">
            <v>969.2</v>
          </cell>
          <cell r="P66">
            <v>65000</v>
          </cell>
          <cell r="Q66">
            <v>-518100</v>
          </cell>
          <cell r="R66">
            <v>2760032</v>
          </cell>
          <cell r="S66">
            <v>-1695532</v>
          </cell>
          <cell r="T66">
            <v>308603</v>
          </cell>
          <cell r="U66">
            <v>2471917</v>
          </cell>
          <cell r="V66">
            <v>2257.6000000000004</v>
          </cell>
          <cell r="W66">
            <v>611400</v>
          </cell>
          <cell r="X66">
            <v>-2006637</v>
          </cell>
          <cell r="Y66">
            <v>-42772</v>
          </cell>
          <cell r="Z66">
            <v>-968101</v>
          </cell>
          <cell r="AA66">
            <v>-42772</v>
          </cell>
          <cell r="AB66">
            <v>-52856</v>
          </cell>
          <cell r="AC66">
            <v>0</v>
          </cell>
          <cell r="AD66">
            <v>-301000</v>
          </cell>
          <cell r="AE66">
            <v>-2891083</v>
          </cell>
          <cell r="AF66">
            <v>0</v>
          </cell>
          <cell r="AG66">
            <v>-4263.8</v>
          </cell>
          <cell r="AH66">
            <v>-1683.6</v>
          </cell>
          <cell r="AI66">
            <v>-1364.8</v>
          </cell>
          <cell r="AJ66">
            <v>-729000</v>
          </cell>
          <cell r="AK66">
            <v>-7360500</v>
          </cell>
          <cell r="AL66">
            <v>-5160000</v>
          </cell>
          <cell r="AM66">
            <v>-2431532</v>
          </cell>
          <cell r="AN66">
            <v>8387</v>
          </cell>
          <cell r="AO66">
            <v>-3070366</v>
          </cell>
          <cell r="AP66">
            <v>-3192083</v>
          </cell>
        </row>
        <row r="67">
          <cell r="B67">
            <v>36991</v>
          </cell>
          <cell r="C67">
            <v>3343777.6</v>
          </cell>
          <cell r="D67">
            <v>-159442</v>
          </cell>
          <cell r="E67">
            <v>-867301</v>
          </cell>
          <cell r="F67">
            <v>-867301</v>
          </cell>
          <cell r="G67">
            <v>545253</v>
          </cell>
          <cell r="H67">
            <v>1069693</v>
          </cell>
          <cell r="I67">
            <v>0</v>
          </cell>
          <cell r="J67">
            <v>463000</v>
          </cell>
          <cell r="K67">
            <v>1678917</v>
          </cell>
          <cell r="L67">
            <v>0</v>
          </cell>
          <cell r="M67">
            <v>-572.79999999999995</v>
          </cell>
          <cell r="N67">
            <v>1861.2</v>
          </cell>
          <cell r="O67">
            <v>969.2</v>
          </cell>
          <cell r="P67">
            <v>65000</v>
          </cell>
          <cell r="Q67">
            <v>-518100</v>
          </cell>
          <cell r="R67">
            <v>2760032</v>
          </cell>
          <cell r="S67">
            <v>-1695532</v>
          </cell>
          <cell r="T67">
            <v>588203</v>
          </cell>
          <cell r="U67">
            <v>2141917</v>
          </cell>
          <cell r="V67">
            <v>2257.6000000000004</v>
          </cell>
          <cell r="W67">
            <v>611400</v>
          </cell>
          <cell r="X67">
            <v>-2024237</v>
          </cell>
          <cell r="Y67">
            <v>-42772</v>
          </cell>
          <cell r="Z67">
            <v>-968101</v>
          </cell>
          <cell r="AA67">
            <v>-42772</v>
          </cell>
          <cell r="AB67">
            <v>-52856</v>
          </cell>
          <cell r="AC67">
            <v>0</v>
          </cell>
          <cell r="AD67">
            <v>-301000</v>
          </cell>
          <cell r="AE67">
            <v>-3221083</v>
          </cell>
          <cell r="AF67">
            <v>0</v>
          </cell>
          <cell r="AG67">
            <v>-4263.8</v>
          </cell>
          <cell r="AH67">
            <v>-1683.6</v>
          </cell>
          <cell r="AI67">
            <v>-1364.8</v>
          </cell>
          <cell r="AJ67">
            <v>-729000</v>
          </cell>
          <cell r="AK67">
            <v>-7360500</v>
          </cell>
          <cell r="AL67">
            <v>-5160000</v>
          </cell>
          <cell r="AM67">
            <v>-2431532</v>
          </cell>
          <cell r="AN67">
            <v>8387</v>
          </cell>
          <cell r="AO67">
            <v>-3087966</v>
          </cell>
          <cell r="AP67">
            <v>-3522083</v>
          </cell>
        </row>
        <row r="68">
          <cell r="B68">
            <v>36992</v>
          </cell>
          <cell r="C68">
            <v>3396823.6</v>
          </cell>
          <cell r="D68">
            <v>-159442</v>
          </cell>
          <cell r="E68">
            <v>-814501</v>
          </cell>
          <cell r="F68">
            <v>-814501</v>
          </cell>
          <cell r="G68">
            <v>545253</v>
          </cell>
          <cell r="H68">
            <v>1069693</v>
          </cell>
          <cell r="I68">
            <v>0</v>
          </cell>
          <cell r="J68">
            <v>463000</v>
          </cell>
          <cell r="K68">
            <v>1678917</v>
          </cell>
          <cell r="L68">
            <v>0</v>
          </cell>
          <cell r="M68">
            <v>-572.79999999999995</v>
          </cell>
          <cell r="N68">
            <v>1861.2</v>
          </cell>
          <cell r="O68">
            <v>1215.2</v>
          </cell>
          <cell r="P68">
            <v>65000</v>
          </cell>
          <cell r="Q68">
            <v>-518100</v>
          </cell>
          <cell r="R68">
            <v>2760032</v>
          </cell>
          <cell r="S68">
            <v>-1695532</v>
          </cell>
          <cell r="T68">
            <v>641003</v>
          </cell>
          <cell r="U68">
            <v>2141917</v>
          </cell>
          <cell r="V68">
            <v>2503.6000000000004</v>
          </cell>
          <cell r="W68">
            <v>611400</v>
          </cell>
          <cell r="X68">
            <v>-2024237</v>
          </cell>
          <cell r="Y68">
            <v>-42772</v>
          </cell>
          <cell r="Z68">
            <v>-968101</v>
          </cell>
          <cell r="AA68">
            <v>-42772</v>
          </cell>
          <cell r="AB68">
            <v>-52856</v>
          </cell>
          <cell r="AC68">
            <v>0</v>
          </cell>
          <cell r="AD68">
            <v>-301000</v>
          </cell>
          <cell r="AE68">
            <v>-3221083</v>
          </cell>
          <cell r="AF68">
            <v>0</v>
          </cell>
          <cell r="AG68">
            <v>-4263.8</v>
          </cell>
          <cell r="AH68">
            <v>-1683.6</v>
          </cell>
          <cell r="AI68">
            <v>-1364.8</v>
          </cell>
          <cell r="AJ68">
            <v>-729000</v>
          </cell>
          <cell r="AK68">
            <v>-7360500</v>
          </cell>
          <cell r="AL68">
            <v>-5160000</v>
          </cell>
          <cell r="AM68">
            <v>-2431532</v>
          </cell>
          <cell r="AN68">
            <v>8387</v>
          </cell>
          <cell r="AO68">
            <v>-3087966</v>
          </cell>
          <cell r="AP68">
            <v>-3522083</v>
          </cell>
        </row>
        <row r="69">
          <cell r="B69">
            <v>36993</v>
          </cell>
          <cell r="C69">
            <v>3396892.6</v>
          </cell>
          <cell r="D69">
            <v>-159442</v>
          </cell>
          <cell r="E69">
            <v>-814432</v>
          </cell>
          <cell r="F69">
            <v>-814432</v>
          </cell>
          <cell r="G69">
            <v>545253</v>
          </cell>
          <cell r="H69">
            <v>1069693</v>
          </cell>
          <cell r="I69">
            <v>0</v>
          </cell>
          <cell r="J69">
            <v>463000</v>
          </cell>
          <cell r="K69">
            <v>1678917</v>
          </cell>
          <cell r="L69">
            <v>0</v>
          </cell>
          <cell r="M69">
            <v>-572.79999999999995</v>
          </cell>
          <cell r="N69">
            <v>1861.2</v>
          </cell>
          <cell r="O69">
            <v>1215.2</v>
          </cell>
          <cell r="P69">
            <v>65000</v>
          </cell>
          <cell r="Q69">
            <v>-518100</v>
          </cell>
          <cell r="R69">
            <v>2760032</v>
          </cell>
          <cell r="S69">
            <v>-1695532</v>
          </cell>
          <cell r="T69">
            <v>641072</v>
          </cell>
          <cell r="U69">
            <v>2141917</v>
          </cell>
          <cell r="V69">
            <v>2503.6000000000004</v>
          </cell>
          <cell r="W69">
            <v>611400</v>
          </cell>
          <cell r="X69">
            <v>-2024237</v>
          </cell>
          <cell r="Y69">
            <v>-42772</v>
          </cell>
          <cell r="Z69">
            <v>-968032</v>
          </cell>
          <cell r="AA69">
            <v>-42772</v>
          </cell>
          <cell r="AB69">
            <v>-52856</v>
          </cell>
          <cell r="AC69">
            <v>0</v>
          </cell>
          <cell r="AD69">
            <v>-301000</v>
          </cell>
          <cell r="AE69">
            <v>-3221083</v>
          </cell>
          <cell r="AF69">
            <v>0</v>
          </cell>
          <cell r="AG69">
            <v>-4263.8</v>
          </cell>
          <cell r="AH69">
            <v>-1683.6</v>
          </cell>
          <cell r="AI69">
            <v>-1364.8</v>
          </cell>
          <cell r="AJ69">
            <v>-729000</v>
          </cell>
          <cell r="AK69">
            <v>-7360500</v>
          </cell>
          <cell r="AL69">
            <v>-5160000</v>
          </cell>
          <cell r="AM69">
            <v>-2431532</v>
          </cell>
          <cell r="AN69">
            <v>8387</v>
          </cell>
          <cell r="AO69">
            <v>-3087897</v>
          </cell>
          <cell r="AP69">
            <v>-3522083</v>
          </cell>
        </row>
        <row r="70">
          <cell r="B70">
            <v>36994</v>
          </cell>
          <cell r="C70">
            <v>4088812</v>
          </cell>
          <cell r="D70">
            <v>-159442</v>
          </cell>
          <cell r="E70">
            <v>-814432</v>
          </cell>
          <cell r="F70">
            <v>-814432</v>
          </cell>
          <cell r="G70">
            <v>545253</v>
          </cell>
          <cell r="H70">
            <v>1761733</v>
          </cell>
          <cell r="I70">
            <v>0</v>
          </cell>
          <cell r="J70">
            <v>463000</v>
          </cell>
          <cell r="K70">
            <v>1678917</v>
          </cell>
          <cell r="L70">
            <v>0</v>
          </cell>
          <cell r="M70">
            <v>-572.79999999999995</v>
          </cell>
          <cell r="N70">
            <v>1836.6</v>
          </cell>
          <cell r="O70">
            <v>1119.2</v>
          </cell>
          <cell r="P70">
            <v>65000</v>
          </cell>
          <cell r="Q70">
            <v>-518100</v>
          </cell>
          <cell r="R70">
            <v>2760032</v>
          </cell>
          <cell r="S70">
            <v>-1695532</v>
          </cell>
          <cell r="T70">
            <v>1333112</v>
          </cell>
          <cell r="U70">
            <v>2141917</v>
          </cell>
          <cell r="V70">
            <v>2383</v>
          </cell>
          <cell r="W70">
            <v>611400</v>
          </cell>
          <cell r="X70">
            <v>-2024237</v>
          </cell>
          <cell r="Y70">
            <v>-42772</v>
          </cell>
          <cell r="Z70">
            <v>-968032</v>
          </cell>
          <cell r="AA70">
            <v>-42772</v>
          </cell>
          <cell r="AB70">
            <v>-52856</v>
          </cell>
          <cell r="AC70">
            <v>0</v>
          </cell>
          <cell r="AD70">
            <v>-301000</v>
          </cell>
          <cell r="AE70">
            <v>-3221083</v>
          </cell>
          <cell r="AF70">
            <v>0</v>
          </cell>
          <cell r="AG70">
            <v>-4263.8</v>
          </cell>
          <cell r="AH70">
            <v>-1708.2</v>
          </cell>
          <cell r="AI70">
            <v>-1460.8</v>
          </cell>
          <cell r="AJ70">
            <v>-729000</v>
          </cell>
          <cell r="AK70">
            <v>-7360500</v>
          </cell>
          <cell r="AL70">
            <v>-5160000</v>
          </cell>
          <cell r="AM70">
            <v>-2431532</v>
          </cell>
          <cell r="AN70">
            <v>8387</v>
          </cell>
          <cell r="AO70">
            <v>-3087897</v>
          </cell>
          <cell r="AP70">
            <v>-3522083</v>
          </cell>
        </row>
        <row r="71">
          <cell r="B71">
            <v>36997</v>
          </cell>
          <cell r="C71">
            <v>4038077.6</v>
          </cell>
          <cell r="D71">
            <v>-159442</v>
          </cell>
          <cell r="E71">
            <v>-865626</v>
          </cell>
          <cell r="F71">
            <v>-865626</v>
          </cell>
          <cell r="G71">
            <v>545253</v>
          </cell>
          <cell r="H71">
            <v>1761733</v>
          </cell>
          <cell r="I71">
            <v>0</v>
          </cell>
          <cell r="J71">
            <v>463000</v>
          </cell>
          <cell r="K71">
            <v>1678917</v>
          </cell>
          <cell r="L71">
            <v>0</v>
          </cell>
          <cell r="M71">
            <v>27.2</v>
          </cell>
          <cell r="N71">
            <v>1741.8</v>
          </cell>
          <cell r="O71">
            <v>1073.5999999999999</v>
          </cell>
          <cell r="P71">
            <v>65000</v>
          </cell>
          <cell r="Q71">
            <v>-518100</v>
          </cell>
          <cell r="R71">
            <v>2760032</v>
          </cell>
          <cell r="S71">
            <v>-1695532</v>
          </cell>
          <cell r="T71">
            <v>1281918</v>
          </cell>
          <cell r="U71">
            <v>2141917</v>
          </cell>
          <cell r="V71">
            <v>2842.6</v>
          </cell>
          <cell r="W71">
            <v>611400</v>
          </cell>
          <cell r="X71">
            <v>-2024237</v>
          </cell>
          <cell r="Y71">
            <v>-42772</v>
          </cell>
          <cell r="Z71">
            <v>-1019226</v>
          </cell>
          <cell r="AA71">
            <v>-42772</v>
          </cell>
          <cell r="AB71">
            <v>-52856</v>
          </cell>
          <cell r="AC71">
            <v>0</v>
          </cell>
          <cell r="AD71">
            <v>-301000</v>
          </cell>
          <cell r="AE71">
            <v>-3221083</v>
          </cell>
          <cell r="AF71">
            <v>0</v>
          </cell>
          <cell r="AG71">
            <v>-4263.8</v>
          </cell>
          <cell r="AH71">
            <v>-1803</v>
          </cell>
          <cell r="AI71">
            <v>-1506.4</v>
          </cell>
          <cell r="AJ71">
            <v>-729000</v>
          </cell>
          <cell r="AK71">
            <v>-7360500</v>
          </cell>
          <cell r="AL71">
            <v>-5160000</v>
          </cell>
          <cell r="AM71">
            <v>-2431532</v>
          </cell>
          <cell r="AN71">
            <v>8387</v>
          </cell>
          <cell r="AO71">
            <v>-3139091</v>
          </cell>
          <cell r="AP71">
            <v>-3522083</v>
          </cell>
        </row>
        <row r="72">
          <cell r="B72">
            <v>36998</v>
          </cell>
          <cell r="C72">
            <v>3960454.2</v>
          </cell>
          <cell r="D72">
            <v>-159442</v>
          </cell>
          <cell r="E72">
            <v>-921208</v>
          </cell>
          <cell r="F72">
            <v>-921208</v>
          </cell>
          <cell r="G72">
            <v>545253</v>
          </cell>
          <cell r="H72">
            <v>1761733</v>
          </cell>
          <cell r="I72">
            <v>0</v>
          </cell>
          <cell r="J72">
            <v>463000</v>
          </cell>
          <cell r="K72">
            <v>1713349</v>
          </cell>
          <cell r="L72">
            <v>0</v>
          </cell>
          <cell r="M72">
            <v>27.2</v>
          </cell>
          <cell r="N72">
            <v>1637</v>
          </cell>
          <cell r="O72">
            <v>1027</v>
          </cell>
          <cell r="P72">
            <v>65000</v>
          </cell>
          <cell r="Q72">
            <v>-518100</v>
          </cell>
          <cell r="R72">
            <v>2760032</v>
          </cell>
          <cell r="S72">
            <v>-1751854</v>
          </cell>
          <cell r="T72">
            <v>1226336</v>
          </cell>
          <cell r="U72">
            <v>2176349</v>
          </cell>
          <cell r="V72">
            <v>2691.2</v>
          </cell>
          <cell r="W72">
            <v>555078</v>
          </cell>
          <cell r="X72">
            <v>-2024237</v>
          </cell>
          <cell r="Y72">
            <v>-42772</v>
          </cell>
          <cell r="Z72">
            <v>-1019226</v>
          </cell>
          <cell r="AA72">
            <v>-42772</v>
          </cell>
          <cell r="AB72">
            <v>-52856</v>
          </cell>
          <cell r="AC72">
            <v>0</v>
          </cell>
          <cell r="AD72">
            <v>-301000</v>
          </cell>
          <cell r="AE72">
            <v>-3221083</v>
          </cell>
          <cell r="AF72">
            <v>0</v>
          </cell>
          <cell r="AG72">
            <v>-4263.8</v>
          </cell>
          <cell r="AH72">
            <v>-1803</v>
          </cell>
          <cell r="AI72">
            <v>-1506</v>
          </cell>
          <cell r="AJ72">
            <v>-729000</v>
          </cell>
          <cell r="AK72">
            <v>-7360500</v>
          </cell>
          <cell r="AL72">
            <v>-5160000</v>
          </cell>
          <cell r="AM72">
            <v>-2431532</v>
          </cell>
          <cell r="AN72">
            <v>8387</v>
          </cell>
          <cell r="AO72">
            <v>-3139091</v>
          </cell>
          <cell r="AP72">
            <v>-3522083</v>
          </cell>
        </row>
        <row r="73">
          <cell r="B73">
            <v>36999</v>
          </cell>
          <cell r="C73">
            <v>4671972</v>
          </cell>
          <cell r="D73">
            <v>-159442</v>
          </cell>
          <cell r="E73">
            <v>-921208</v>
          </cell>
          <cell r="F73">
            <v>-921208</v>
          </cell>
          <cell r="G73">
            <v>562773</v>
          </cell>
          <cell r="H73">
            <v>1761733</v>
          </cell>
          <cell r="I73">
            <v>0</v>
          </cell>
          <cell r="J73">
            <v>517000</v>
          </cell>
          <cell r="K73">
            <v>2353349</v>
          </cell>
          <cell r="L73">
            <v>0</v>
          </cell>
          <cell r="M73">
            <v>27.2</v>
          </cell>
          <cell r="N73">
            <v>1637.4</v>
          </cell>
          <cell r="O73">
            <v>1024.4000000000001</v>
          </cell>
          <cell r="P73">
            <v>65000</v>
          </cell>
          <cell r="Q73">
            <v>-518100</v>
          </cell>
          <cell r="R73">
            <v>2760032</v>
          </cell>
          <cell r="S73">
            <v>-1751854</v>
          </cell>
          <cell r="T73">
            <v>1243856</v>
          </cell>
          <cell r="U73">
            <v>2870349</v>
          </cell>
          <cell r="V73">
            <v>2689</v>
          </cell>
          <cell r="W73">
            <v>555078</v>
          </cell>
          <cell r="X73">
            <v>-2024237</v>
          </cell>
          <cell r="Y73">
            <v>-42772</v>
          </cell>
          <cell r="Z73">
            <v>-1074808</v>
          </cell>
          <cell r="AA73">
            <v>-42772</v>
          </cell>
          <cell r="AB73">
            <v>-52856</v>
          </cell>
          <cell r="AC73">
            <v>0</v>
          </cell>
          <cell r="AD73">
            <v>-199000</v>
          </cell>
          <cell r="AE73">
            <v>-3286651</v>
          </cell>
          <cell r="AF73">
            <v>0</v>
          </cell>
          <cell r="AG73">
            <v>-4263.8</v>
          </cell>
          <cell r="AH73">
            <v>-1907.4</v>
          </cell>
          <cell r="AI73">
            <v>-1555.6</v>
          </cell>
          <cell r="AJ73">
            <v>-729000</v>
          </cell>
          <cell r="AK73">
            <v>-7360500</v>
          </cell>
          <cell r="AL73">
            <v>-5160000</v>
          </cell>
          <cell r="AM73">
            <v>-2487854</v>
          </cell>
          <cell r="AN73">
            <v>8387</v>
          </cell>
          <cell r="AO73">
            <v>-3194673</v>
          </cell>
          <cell r="AP73">
            <v>-3485651</v>
          </cell>
        </row>
        <row r="74">
          <cell r="B74">
            <v>37000</v>
          </cell>
          <cell r="C74">
            <v>6128876</v>
          </cell>
          <cell r="D74">
            <v>-159442</v>
          </cell>
          <cell r="E74">
            <v>-878808</v>
          </cell>
          <cell r="F74">
            <v>-878808</v>
          </cell>
          <cell r="G74">
            <v>562773</v>
          </cell>
          <cell r="H74">
            <v>1761733</v>
          </cell>
          <cell r="I74">
            <v>0</v>
          </cell>
          <cell r="J74">
            <v>517000</v>
          </cell>
          <cell r="K74">
            <v>3053349</v>
          </cell>
          <cell r="L74">
            <v>0</v>
          </cell>
          <cell r="M74">
            <v>27.199999999999875</v>
          </cell>
          <cell r="N74">
            <v>1637.4</v>
          </cell>
          <cell r="O74">
            <v>1024.4000000000001</v>
          </cell>
          <cell r="P74">
            <v>15000</v>
          </cell>
          <cell r="Q74">
            <v>246900</v>
          </cell>
          <cell r="R74">
            <v>2760032</v>
          </cell>
          <cell r="S74">
            <v>-1752350</v>
          </cell>
          <cell r="T74">
            <v>1286256</v>
          </cell>
          <cell r="U74">
            <v>3570349</v>
          </cell>
          <cell r="V74">
            <v>2689</v>
          </cell>
          <cell r="W74">
            <v>1269582</v>
          </cell>
          <cell r="X74">
            <v>-2024237</v>
          </cell>
          <cell r="Y74">
            <v>-42772</v>
          </cell>
          <cell r="Z74">
            <v>-1117208</v>
          </cell>
          <cell r="AA74">
            <v>-42772</v>
          </cell>
          <cell r="AB74">
            <v>-52856</v>
          </cell>
          <cell r="AC74">
            <v>0</v>
          </cell>
          <cell r="AD74">
            <v>-199000</v>
          </cell>
          <cell r="AE74">
            <v>-3286651</v>
          </cell>
          <cell r="AF74">
            <v>0</v>
          </cell>
          <cell r="AG74">
            <v>-4263.8</v>
          </cell>
          <cell r="AH74">
            <v>-1907.4</v>
          </cell>
          <cell r="AI74">
            <v>-1555.6</v>
          </cell>
          <cell r="AJ74">
            <v>-804000</v>
          </cell>
          <cell r="AK74">
            <v>-8135500</v>
          </cell>
          <cell r="AL74">
            <v>-5160000</v>
          </cell>
          <cell r="AM74">
            <v>-2488350</v>
          </cell>
          <cell r="AN74">
            <v>8387</v>
          </cell>
          <cell r="AO74">
            <v>-3237073</v>
          </cell>
          <cell r="AP74">
            <v>-3485651</v>
          </cell>
        </row>
        <row r="75">
          <cell r="B75">
            <v>37001</v>
          </cell>
          <cell r="C75">
            <v>6228876</v>
          </cell>
          <cell r="D75">
            <v>-159442</v>
          </cell>
          <cell r="E75">
            <v>-878808</v>
          </cell>
          <cell r="F75">
            <v>-878808</v>
          </cell>
          <cell r="G75">
            <v>562773</v>
          </cell>
          <cell r="H75">
            <v>1761733</v>
          </cell>
          <cell r="I75">
            <v>0</v>
          </cell>
          <cell r="J75">
            <v>617000</v>
          </cell>
          <cell r="K75">
            <v>3053349</v>
          </cell>
          <cell r="L75">
            <v>0</v>
          </cell>
          <cell r="M75">
            <v>27.199999999999875</v>
          </cell>
          <cell r="N75">
            <v>1637.4</v>
          </cell>
          <cell r="O75">
            <v>1024.4000000000001</v>
          </cell>
          <cell r="P75">
            <v>15000</v>
          </cell>
          <cell r="Q75">
            <v>246900</v>
          </cell>
          <cell r="R75">
            <v>2760032</v>
          </cell>
          <cell r="S75">
            <v>-1752350</v>
          </cell>
          <cell r="T75">
            <v>1286256</v>
          </cell>
          <cell r="U75">
            <v>3670349</v>
          </cell>
          <cell r="V75">
            <v>2689</v>
          </cell>
          <cell r="W75">
            <v>1269582</v>
          </cell>
          <cell r="X75">
            <v>-2024237</v>
          </cell>
          <cell r="Y75">
            <v>-42772</v>
          </cell>
          <cell r="Z75">
            <v>-1117208</v>
          </cell>
          <cell r="AA75">
            <v>-42772</v>
          </cell>
          <cell r="AB75">
            <v>-52856</v>
          </cell>
          <cell r="AC75">
            <v>0</v>
          </cell>
          <cell r="AD75">
            <v>-199000</v>
          </cell>
          <cell r="AE75">
            <v>-3286651</v>
          </cell>
          <cell r="AF75">
            <v>0</v>
          </cell>
          <cell r="AG75">
            <v>-4263.8</v>
          </cell>
          <cell r="AH75">
            <v>-1907.4</v>
          </cell>
          <cell r="AI75">
            <v>-1555.6</v>
          </cell>
          <cell r="AJ75">
            <v>-804000</v>
          </cell>
          <cell r="AK75">
            <v>-8135500</v>
          </cell>
          <cell r="AL75">
            <v>-5160000</v>
          </cell>
          <cell r="AM75">
            <v>-2488350</v>
          </cell>
          <cell r="AN75">
            <v>8387</v>
          </cell>
          <cell r="AO75">
            <v>-3237073</v>
          </cell>
          <cell r="AP75">
            <v>-3485651</v>
          </cell>
        </row>
        <row r="76">
          <cell r="B76">
            <v>37004</v>
          </cell>
          <cell r="C76">
            <v>6328876</v>
          </cell>
          <cell r="D76">
            <v>-159442</v>
          </cell>
          <cell r="E76">
            <v>-878808</v>
          </cell>
          <cell r="F76">
            <v>-878808</v>
          </cell>
          <cell r="G76">
            <v>562773</v>
          </cell>
          <cell r="H76">
            <v>1761733</v>
          </cell>
          <cell r="I76">
            <v>0</v>
          </cell>
          <cell r="J76">
            <v>617000</v>
          </cell>
          <cell r="K76">
            <v>3153349</v>
          </cell>
          <cell r="L76">
            <v>0</v>
          </cell>
          <cell r="M76">
            <v>27.199999999999875</v>
          </cell>
          <cell r="N76">
            <v>1637.4</v>
          </cell>
          <cell r="O76">
            <v>1024.4000000000001</v>
          </cell>
          <cell r="P76">
            <v>15000</v>
          </cell>
          <cell r="Q76">
            <v>246900</v>
          </cell>
          <cell r="R76">
            <v>2760032</v>
          </cell>
          <cell r="S76">
            <v>-1752350</v>
          </cell>
          <cell r="T76">
            <v>1286256</v>
          </cell>
          <cell r="U76">
            <v>3770349</v>
          </cell>
          <cell r="V76">
            <v>2689</v>
          </cell>
          <cell r="W76">
            <v>1269582</v>
          </cell>
          <cell r="X76">
            <v>-2024237</v>
          </cell>
          <cell r="Y76">
            <v>-42772</v>
          </cell>
          <cell r="Z76">
            <v>-1117208</v>
          </cell>
          <cell r="AA76">
            <v>-42772</v>
          </cell>
          <cell r="AB76">
            <v>-52856</v>
          </cell>
          <cell r="AC76">
            <v>0</v>
          </cell>
          <cell r="AD76">
            <v>-199000</v>
          </cell>
          <cell r="AE76">
            <v>-3286651</v>
          </cell>
          <cell r="AF76">
            <v>0</v>
          </cell>
          <cell r="AG76">
            <v>-4263.8</v>
          </cell>
          <cell r="AH76">
            <v>-1907.4</v>
          </cell>
          <cell r="AI76">
            <v>-1555.6</v>
          </cell>
          <cell r="AJ76">
            <v>-804000</v>
          </cell>
          <cell r="AK76">
            <v>-8135500</v>
          </cell>
          <cell r="AL76">
            <v>-5160000</v>
          </cell>
          <cell r="AM76">
            <v>-2488350</v>
          </cell>
          <cell r="AN76">
            <v>8387</v>
          </cell>
          <cell r="AO76">
            <v>-3237073</v>
          </cell>
          <cell r="AP76">
            <v>-3485651</v>
          </cell>
        </row>
        <row r="77">
          <cell r="B77">
            <v>37005</v>
          </cell>
          <cell r="C77">
            <v>6429355</v>
          </cell>
          <cell r="D77">
            <v>-159442</v>
          </cell>
          <cell r="E77">
            <v>-878808</v>
          </cell>
          <cell r="F77">
            <v>-878808</v>
          </cell>
          <cell r="G77">
            <v>565973</v>
          </cell>
          <cell r="H77">
            <v>1858907</v>
          </cell>
          <cell r="I77">
            <v>0</v>
          </cell>
          <cell r="J77">
            <v>617000</v>
          </cell>
          <cell r="K77">
            <v>3153349</v>
          </cell>
          <cell r="L77">
            <v>0</v>
          </cell>
          <cell r="M77">
            <v>27.2</v>
          </cell>
          <cell r="N77">
            <v>1742.4</v>
          </cell>
          <cell r="O77">
            <v>1024.4000000000001</v>
          </cell>
          <cell r="P77">
            <v>15000</v>
          </cell>
          <cell r="Q77">
            <v>246900</v>
          </cell>
          <cell r="R77">
            <v>2760032</v>
          </cell>
          <cell r="S77">
            <v>-1752350</v>
          </cell>
          <cell r="T77">
            <v>1386630</v>
          </cell>
          <cell r="U77">
            <v>3770349</v>
          </cell>
          <cell r="V77">
            <v>2794</v>
          </cell>
          <cell r="W77">
            <v>1269582</v>
          </cell>
          <cell r="X77">
            <v>-2024237</v>
          </cell>
          <cell r="Y77">
            <v>-42772</v>
          </cell>
          <cell r="Z77">
            <v>-1117208</v>
          </cell>
          <cell r="AA77">
            <v>-42772</v>
          </cell>
          <cell r="AB77">
            <v>-52856</v>
          </cell>
          <cell r="AC77">
            <v>0</v>
          </cell>
          <cell r="AD77">
            <v>-199000</v>
          </cell>
          <cell r="AE77">
            <v>-3286651</v>
          </cell>
          <cell r="AF77">
            <v>0</v>
          </cell>
          <cell r="AG77">
            <v>-4263.8</v>
          </cell>
          <cell r="AH77">
            <v>-1907.4</v>
          </cell>
          <cell r="AI77">
            <v>-1555.6</v>
          </cell>
          <cell r="AJ77">
            <v>-804000</v>
          </cell>
          <cell r="AK77">
            <v>-8135500</v>
          </cell>
          <cell r="AL77">
            <v>-5160000</v>
          </cell>
          <cell r="AM77">
            <v>-2488350</v>
          </cell>
          <cell r="AN77">
            <v>8387</v>
          </cell>
          <cell r="AO77">
            <v>-3237073</v>
          </cell>
          <cell r="AP77">
            <v>-3485651</v>
          </cell>
        </row>
        <row r="78">
          <cell r="B78">
            <v>37006</v>
          </cell>
          <cell r="C78">
            <v>5556205.2000000002</v>
          </cell>
          <cell r="D78">
            <v>-159442</v>
          </cell>
          <cell r="E78">
            <v>-1267713</v>
          </cell>
          <cell r="F78">
            <v>-1267713</v>
          </cell>
          <cell r="G78">
            <v>508759</v>
          </cell>
          <cell r="H78">
            <v>1858907</v>
          </cell>
          <cell r="I78">
            <v>0</v>
          </cell>
          <cell r="J78">
            <v>617000</v>
          </cell>
          <cell r="K78">
            <v>3523349</v>
          </cell>
          <cell r="L78">
            <v>0</v>
          </cell>
          <cell r="M78">
            <v>27.199999999999875</v>
          </cell>
          <cell r="N78">
            <v>1124.4000000000001</v>
          </cell>
          <cell r="O78">
            <v>611.60000000000082</v>
          </cell>
          <cell r="P78">
            <v>15000</v>
          </cell>
          <cell r="Q78">
            <v>-549100</v>
          </cell>
          <cell r="R78">
            <v>2760032</v>
          </cell>
          <cell r="S78">
            <v>-1752350</v>
          </cell>
          <cell r="T78">
            <v>940511</v>
          </cell>
          <cell r="U78">
            <v>4140349</v>
          </cell>
          <cell r="V78">
            <v>1763.2000000000007</v>
          </cell>
          <cell r="W78">
            <v>473582</v>
          </cell>
          <cell r="X78">
            <v>-2024237</v>
          </cell>
          <cell r="Y78">
            <v>-99986</v>
          </cell>
          <cell r="Z78">
            <v>-1506113</v>
          </cell>
          <cell r="AA78">
            <v>-99986</v>
          </cell>
          <cell r="AB78">
            <v>-52856</v>
          </cell>
          <cell r="AC78">
            <v>0</v>
          </cell>
          <cell r="AD78">
            <v>-199000</v>
          </cell>
          <cell r="AE78">
            <v>-3016651</v>
          </cell>
          <cell r="AF78">
            <v>0</v>
          </cell>
          <cell r="AG78">
            <v>-4263.8</v>
          </cell>
          <cell r="AH78">
            <v>-2525.4</v>
          </cell>
          <cell r="AI78">
            <v>-1968.4</v>
          </cell>
          <cell r="AJ78">
            <v>-804000</v>
          </cell>
          <cell r="AK78">
            <v>-9055500</v>
          </cell>
          <cell r="AL78">
            <v>-5160000</v>
          </cell>
          <cell r="AM78">
            <v>-2488350</v>
          </cell>
          <cell r="AN78">
            <v>8387</v>
          </cell>
          <cell r="AO78">
            <v>-3683192</v>
          </cell>
          <cell r="AP78">
            <v>-3215651</v>
          </cell>
        </row>
        <row r="79">
          <cell r="B79">
            <v>37007</v>
          </cell>
          <cell r="C79">
            <v>6753805.2000000002</v>
          </cell>
          <cell r="D79">
            <v>-159442</v>
          </cell>
          <cell r="E79">
            <v>-1267713</v>
          </cell>
          <cell r="F79">
            <v>-1267713</v>
          </cell>
          <cell r="G79">
            <v>526359</v>
          </cell>
          <cell r="H79">
            <v>1858907</v>
          </cell>
          <cell r="I79">
            <v>0</v>
          </cell>
          <cell r="J79">
            <v>617000</v>
          </cell>
          <cell r="K79">
            <v>2863349</v>
          </cell>
          <cell r="L79">
            <v>0</v>
          </cell>
          <cell r="M79">
            <v>27.2</v>
          </cell>
          <cell r="N79">
            <v>1124.4000000000001</v>
          </cell>
          <cell r="O79">
            <v>611.6</v>
          </cell>
          <cell r="P79">
            <v>15000</v>
          </cell>
          <cell r="Q79">
            <v>-549100</v>
          </cell>
          <cell r="R79">
            <v>4600032</v>
          </cell>
          <cell r="S79">
            <v>-1752350</v>
          </cell>
          <cell r="T79">
            <v>958111</v>
          </cell>
          <cell r="U79">
            <v>3480349</v>
          </cell>
          <cell r="V79">
            <v>1763.2000000000003</v>
          </cell>
          <cell r="W79">
            <v>2313582</v>
          </cell>
          <cell r="X79">
            <v>-2024237</v>
          </cell>
          <cell r="Y79">
            <v>-99986</v>
          </cell>
          <cell r="Z79">
            <v>-1506113</v>
          </cell>
          <cell r="AA79">
            <v>-99986</v>
          </cell>
          <cell r="AB79">
            <v>-52856</v>
          </cell>
          <cell r="AC79">
            <v>0</v>
          </cell>
          <cell r="AD79">
            <v>-199000</v>
          </cell>
          <cell r="AE79">
            <v>-4006651</v>
          </cell>
          <cell r="AF79">
            <v>0</v>
          </cell>
          <cell r="AG79">
            <v>-4263.8</v>
          </cell>
          <cell r="AH79">
            <v>-2525.4</v>
          </cell>
          <cell r="AI79">
            <v>-1968.4</v>
          </cell>
          <cell r="AJ79">
            <v>-804000</v>
          </cell>
          <cell r="AK79">
            <v>-9055500</v>
          </cell>
          <cell r="AL79">
            <v>-6080000</v>
          </cell>
          <cell r="AM79">
            <v>-2488350</v>
          </cell>
          <cell r="AN79">
            <v>8140</v>
          </cell>
          <cell r="AO79">
            <v>-3683192</v>
          </cell>
          <cell r="AP79">
            <v>-4205651</v>
          </cell>
        </row>
        <row r="80">
          <cell r="B80">
            <v>37008</v>
          </cell>
          <cell r="C80">
            <v>8012623.2000000002</v>
          </cell>
          <cell r="D80">
            <v>-159442</v>
          </cell>
          <cell r="E80">
            <v>-1267713</v>
          </cell>
          <cell r="F80">
            <v>-1267713</v>
          </cell>
          <cell r="G80">
            <v>542759</v>
          </cell>
          <cell r="H80">
            <v>1858907</v>
          </cell>
          <cell r="I80">
            <v>0</v>
          </cell>
          <cell r="J80">
            <v>617000</v>
          </cell>
          <cell r="K80">
            <v>2863349</v>
          </cell>
          <cell r="L80">
            <v>0</v>
          </cell>
          <cell r="M80">
            <v>27.199999999999875</v>
          </cell>
          <cell r="N80">
            <v>1124.4000000000001</v>
          </cell>
          <cell r="O80">
            <v>611.60000000000082</v>
          </cell>
          <cell r="P80">
            <v>15000</v>
          </cell>
          <cell r="Q80">
            <v>-194584</v>
          </cell>
          <cell r="R80">
            <v>4600032</v>
          </cell>
          <cell r="S80">
            <v>-864448</v>
          </cell>
          <cell r="T80">
            <v>974511</v>
          </cell>
          <cell r="U80">
            <v>3480349</v>
          </cell>
          <cell r="V80">
            <v>1763.2000000000007</v>
          </cell>
          <cell r="W80">
            <v>3556000</v>
          </cell>
          <cell r="X80">
            <v>-2024237</v>
          </cell>
          <cell r="Y80">
            <v>-103186</v>
          </cell>
          <cell r="Z80">
            <v>-1506113</v>
          </cell>
          <cell r="AA80">
            <v>-103186</v>
          </cell>
          <cell r="AB80">
            <v>-52856</v>
          </cell>
          <cell r="AC80">
            <v>0</v>
          </cell>
          <cell r="AD80">
            <v>-199000</v>
          </cell>
          <cell r="AE80">
            <v>-4006651</v>
          </cell>
          <cell r="AF80">
            <v>0</v>
          </cell>
          <cell r="AG80">
            <v>-4263.8</v>
          </cell>
          <cell r="AH80">
            <v>-2525.4</v>
          </cell>
          <cell r="AI80">
            <v>-1968.4</v>
          </cell>
          <cell r="AJ80">
            <v>-804000</v>
          </cell>
          <cell r="AK80">
            <v>-9055500</v>
          </cell>
          <cell r="AL80">
            <v>-6080000</v>
          </cell>
          <cell r="AM80">
            <v>-2488350</v>
          </cell>
          <cell r="AN80">
            <v>8140</v>
          </cell>
          <cell r="AO80">
            <v>-3686392</v>
          </cell>
          <cell r="AP80">
            <v>-4205651</v>
          </cell>
        </row>
        <row r="81">
          <cell r="B81">
            <v>37011</v>
          </cell>
          <cell r="C81">
            <v>7591156.2000000002</v>
          </cell>
          <cell r="D81">
            <v>-159948</v>
          </cell>
          <cell r="E81">
            <v>-1267713</v>
          </cell>
          <cell r="F81">
            <v>-1267713</v>
          </cell>
          <cell r="G81">
            <v>542759</v>
          </cell>
          <cell r="H81">
            <v>1858907</v>
          </cell>
          <cell r="I81">
            <v>0</v>
          </cell>
          <cell r="J81">
            <v>617000</v>
          </cell>
          <cell r="K81">
            <v>2507650</v>
          </cell>
          <cell r="L81">
            <v>0</v>
          </cell>
          <cell r="M81">
            <v>27.2</v>
          </cell>
          <cell r="N81">
            <v>1124.4000000000001</v>
          </cell>
          <cell r="O81">
            <v>611.6</v>
          </cell>
          <cell r="P81">
            <v>15000</v>
          </cell>
          <cell r="Q81">
            <v>-194584</v>
          </cell>
          <cell r="R81">
            <v>4600032</v>
          </cell>
          <cell r="S81">
            <v>-929710</v>
          </cell>
          <cell r="T81">
            <v>974005</v>
          </cell>
          <cell r="U81">
            <v>3124650</v>
          </cell>
          <cell r="V81">
            <v>1763.2000000000003</v>
          </cell>
          <cell r="W81">
            <v>3490738</v>
          </cell>
          <cell r="X81">
            <v>-2024237</v>
          </cell>
          <cell r="Y81">
            <v>-103186</v>
          </cell>
          <cell r="Z81">
            <v>-1506113</v>
          </cell>
          <cell r="AA81">
            <v>-103186</v>
          </cell>
          <cell r="AB81">
            <v>-52856</v>
          </cell>
          <cell r="AC81">
            <v>0</v>
          </cell>
          <cell r="AD81">
            <v>-199000</v>
          </cell>
          <cell r="AE81">
            <v>-4512350</v>
          </cell>
          <cell r="AF81">
            <v>0</v>
          </cell>
          <cell r="AG81">
            <v>-4263.8</v>
          </cell>
          <cell r="AH81">
            <v>-2525.4</v>
          </cell>
          <cell r="AI81">
            <v>-1968.4</v>
          </cell>
          <cell r="AJ81">
            <v>-804000</v>
          </cell>
          <cell r="AK81">
            <v>-9055500</v>
          </cell>
          <cell r="AL81">
            <v>-6080000</v>
          </cell>
          <cell r="AM81">
            <v>-2553612</v>
          </cell>
          <cell r="AN81">
            <v>8140</v>
          </cell>
          <cell r="AO81">
            <v>-3686392</v>
          </cell>
          <cell r="AP81">
            <v>-4711350</v>
          </cell>
        </row>
        <row r="82">
          <cell r="B82">
            <v>37012</v>
          </cell>
          <cell r="C82">
            <v>6092126.5999999996</v>
          </cell>
          <cell r="D82">
            <v>-184852</v>
          </cell>
          <cell r="E82">
            <v>-1198592</v>
          </cell>
          <cell r="F82">
            <v>-1198592</v>
          </cell>
          <cell r="G82">
            <v>538986</v>
          </cell>
          <cell r="H82">
            <v>1655795</v>
          </cell>
          <cell r="I82">
            <v>0</v>
          </cell>
          <cell r="J82">
            <v>726000</v>
          </cell>
          <cell r="K82">
            <v>3441055</v>
          </cell>
          <cell r="L82">
            <v>0</v>
          </cell>
          <cell r="M82">
            <v>27.89999999999992</v>
          </cell>
          <cell r="N82">
            <v>687.09999999999923</v>
          </cell>
          <cell r="O82">
            <v>367.60000000000053</v>
          </cell>
          <cell r="P82">
            <v>-10000</v>
          </cell>
          <cell r="Q82">
            <v>-1187700</v>
          </cell>
          <cell r="R82">
            <v>3825001</v>
          </cell>
          <cell r="S82">
            <v>-1514649</v>
          </cell>
          <cell r="T82">
            <v>811337</v>
          </cell>
          <cell r="U82">
            <v>4167055</v>
          </cell>
          <cell r="V82">
            <v>1082.5999999999997</v>
          </cell>
          <cell r="W82">
            <v>1112652</v>
          </cell>
          <cell r="X82">
            <v>-1778669</v>
          </cell>
          <cell r="Y82">
            <v>-94271</v>
          </cell>
          <cell r="Z82">
            <v>-1436992</v>
          </cell>
          <cell r="AA82">
            <v>-94271</v>
          </cell>
          <cell r="AB82">
            <v>-45416</v>
          </cell>
          <cell r="AC82">
            <v>0</v>
          </cell>
          <cell r="AD82">
            <v>-128000</v>
          </cell>
          <cell r="AE82">
            <v>-2848945</v>
          </cell>
          <cell r="AF82">
            <v>0</v>
          </cell>
          <cell r="AG82">
            <v>-3857.1</v>
          </cell>
          <cell r="AH82">
            <v>-2360.9</v>
          </cell>
          <cell r="AI82">
            <v>-1782.4</v>
          </cell>
          <cell r="AJ82">
            <v>-779000</v>
          </cell>
          <cell r="AK82">
            <v>-7815500</v>
          </cell>
          <cell r="AL82">
            <v>-5925000</v>
          </cell>
          <cell r="AM82">
            <v>-2126649</v>
          </cell>
          <cell r="AN82">
            <v>8421</v>
          </cell>
          <cell r="AO82">
            <v>-3355348</v>
          </cell>
          <cell r="AP82">
            <v>-2976945</v>
          </cell>
        </row>
        <row r="83">
          <cell r="B83">
            <v>37013</v>
          </cell>
          <cell r="C83">
            <v>6232126.5999999996</v>
          </cell>
          <cell r="D83">
            <v>-184852</v>
          </cell>
          <cell r="E83">
            <v>0</v>
          </cell>
          <cell r="F83">
            <v>-1198592</v>
          </cell>
          <cell r="G83">
            <v>562986</v>
          </cell>
          <cell r="H83">
            <v>1655795</v>
          </cell>
          <cell r="I83">
            <v>0</v>
          </cell>
          <cell r="J83">
            <v>842000</v>
          </cell>
          <cell r="K83">
            <v>3441055</v>
          </cell>
          <cell r="L83">
            <v>0</v>
          </cell>
          <cell r="M83">
            <v>27.9</v>
          </cell>
          <cell r="N83">
            <v>687.10000000000059</v>
          </cell>
          <cell r="O83">
            <v>367.6</v>
          </cell>
          <cell r="P83">
            <v>-10000</v>
          </cell>
          <cell r="Q83">
            <v>-1187700</v>
          </cell>
          <cell r="R83">
            <v>3825001</v>
          </cell>
          <cell r="S83">
            <v>-1514649</v>
          </cell>
          <cell r="T83">
            <v>835337</v>
          </cell>
          <cell r="U83">
            <v>4283055</v>
          </cell>
          <cell r="V83">
            <v>1082.6000000000006</v>
          </cell>
          <cell r="W83">
            <v>1112652</v>
          </cell>
          <cell r="X83">
            <v>-1778669</v>
          </cell>
          <cell r="Y83">
            <v>-94271</v>
          </cell>
          <cell r="Z83">
            <v>-1436992</v>
          </cell>
          <cell r="AA83">
            <v>-94271</v>
          </cell>
          <cell r="AB83">
            <v>-45416</v>
          </cell>
          <cell r="AC83">
            <v>0</v>
          </cell>
          <cell r="AD83">
            <v>-128000</v>
          </cell>
          <cell r="AE83">
            <v>-2848945</v>
          </cell>
          <cell r="AF83">
            <v>0</v>
          </cell>
          <cell r="AG83">
            <v>-3857.1</v>
          </cell>
          <cell r="AH83">
            <v>-2360.9</v>
          </cell>
          <cell r="AI83">
            <v>-1782.4</v>
          </cell>
          <cell r="AJ83">
            <v>-779000</v>
          </cell>
          <cell r="AK83">
            <v>-7815500</v>
          </cell>
          <cell r="AL83">
            <v>-5925000</v>
          </cell>
          <cell r="AM83">
            <v>-2126649</v>
          </cell>
          <cell r="AN83">
            <v>8421</v>
          </cell>
          <cell r="AO83">
            <v>-3355348</v>
          </cell>
          <cell r="AP83">
            <v>-2976945</v>
          </cell>
        </row>
        <row r="84">
          <cell r="B84">
            <v>37014</v>
          </cell>
          <cell r="C84">
            <v>4645825.0999999996</v>
          </cell>
          <cell r="D84">
            <v>-184852</v>
          </cell>
          <cell r="E84">
            <v>0</v>
          </cell>
          <cell r="F84">
            <v>-2780331</v>
          </cell>
          <cell r="G84">
            <v>562986</v>
          </cell>
          <cell r="H84">
            <v>1655795</v>
          </cell>
          <cell r="I84">
            <v>0</v>
          </cell>
          <cell r="J84">
            <v>842000</v>
          </cell>
          <cell r="K84">
            <v>3441055</v>
          </cell>
          <cell r="L84">
            <v>0</v>
          </cell>
          <cell r="M84">
            <v>27.89999999999992</v>
          </cell>
          <cell r="N84">
            <v>-2150.5</v>
          </cell>
          <cell r="O84">
            <v>-1357.3</v>
          </cell>
          <cell r="P84">
            <v>-10000</v>
          </cell>
          <cell r="Q84">
            <v>-1187700</v>
          </cell>
          <cell r="R84">
            <v>3825001</v>
          </cell>
          <cell r="S84">
            <v>-1514649</v>
          </cell>
          <cell r="T84">
            <v>-746402</v>
          </cell>
          <cell r="U84">
            <v>4283055</v>
          </cell>
          <cell r="V84">
            <v>-3479.8999999999996</v>
          </cell>
          <cell r="W84">
            <v>1112652</v>
          </cell>
          <cell r="X84">
            <v>-1778669</v>
          </cell>
          <cell r="Y84">
            <v>-35200</v>
          </cell>
          <cell r="Z84">
            <v>-2983531</v>
          </cell>
          <cell r="AA84">
            <v>-94271</v>
          </cell>
          <cell r="AB84">
            <v>-45416</v>
          </cell>
          <cell r="AC84">
            <v>0</v>
          </cell>
          <cell r="AD84">
            <v>-154000</v>
          </cell>
          <cell r="AE84">
            <v>-2848945</v>
          </cell>
          <cell r="AF84">
            <v>0</v>
          </cell>
          <cell r="AG84">
            <v>-3857.1</v>
          </cell>
          <cell r="AH84">
            <v>-5198.5</v>
          </cell>
          <cell r="AI84">
            <v>-3507.3</v>
          </cell>
          <cell r="AJ84">
            <v>-779000</v>
          </cell>
          <cell r="AK84">
            <v>-7815500</v>
          </cell>
          <cell r="AL84">
            <v>-5925000</v>
          </cell>
          <cell r="AM84">
            <v>-2126649</v>
          </cell>
          <cell r="AN84">
            <v>8421</v>
          </cell>
          <cell r="AO84">
            <v>-4937087</v>
          </cell>
          <cell r="AP84">
            <v>-3002945</v>
          </cell>
        </row>
        <row r="85">
          <cell r="B85">
            <v>37015</v>
          </cell>
          <cell r="C85">
            <v>5826624.9000000004</v>
          </cell>
          <cell r="D85">
            <v>-151252</v>
          </cell>
          <cell r="E85">
            <v>0</v>
          </cell>
          <cell r="F85">
            <v>-1409835</v>
          </cell>
          <cell r="G85">
            <v>637386</v>
          </cell>
          <cell r="H85">
            <v>1655795</v>
          </cell>
          <cell r="I85">
            <v>0</v>
          </cell>
          <cell r="J85">
            <v>842000</v>
          </cell>
          <cell r="K85">
            <v>3141055</v>
          </cell>
          <cell r="L85">
            <v>0</v>
          </cell>
          <cell r="M85">
            <v>27.9</v>
          </cell>
          <cell r="N85">
            <v>278.30000000000081</v>
          </cell>
          <cell r="O85">
            <v>-1482.3</v>
          </cell>
          <cell r="P85">
            <v>-10000</v>
          </cell>
          <cell r="Q85">
            <v>-1187700</v>
          </cell>
          <cell r="R85">
            <v>3825001</v>
          </cell>
          <cell r="S85">
            <v>-1514649</v>
          </cell>
          <cell r="T85">
            <v>732094</v>
          </cell>
          <cell r="U85">
            <v>3983055</v>
          </cell>
          <cell r="V85">
            <v>-1176.0999999999992</v>
          </cell>
          <cell r="W85">
            <v>1112652</v>
          </cell>
          <cell r="X85">
            <v>-1778669</v>
          </cell>
          <cell r="Y85">
            <v>-35200</v>
          </cell>
          <cell r="Z85">
            <v>-2983531</v>
          </cell>
          <cell r="AA85">
            <v>-94271</v>
          </cell>
          <cell r="AB85">
            <v>-45416</v>
          </cell>
          <cell r="AC85">
            <v>0</v>
          </cell>
          <cell r="AD85">
            <v>-154000</v>
          </cell>
          <cell r="AE85">
            <v>-3148945</v>
          </cell>
          <cell r="AF85">
            <v>0</v>
          </cell>
          <cell r="AG85">
            <v>-3857.1</v>
          </cell>
          <cell r="AH85">
            <v>-5198.5</v>
          </cell>
          <cell r="AI85">
            <v>-3932.3</v>
          </cell>
          <cell r="AJ85">
            <v>-779000</v>
          </cell>
          <cell r="AK85">
            <v>-7815500</v>
          </cell>
          <cell r="AL85">
            <v>-5925000</v>
          </cell>
          <cell r="AM85">
            <v>-2126649</v>
          </cell>
          <cell r="AN85">
            <v>8421</v>
          </cell>
          <cell r="AO85">
            <v>-4937087</v>
          </cell>
          <cell r="AP85">
            <v>-3302945</v>
          </cell>
        </row>
        <row r="86">
          <cell r="B86">
            <v>37018</v>
          </cell>
          <cell r="C86">
            <v>7883799.9000000004</v>
          </cell>
          <cell r="D86">
            <v>-151252</v>
          </cell>
          <cell r="E86">
            <v>0</v>
          </cell>
          <cell r="F86">
            <v>-1409835</v>
          </cell>
          <cell r="G86">
            <v>602186</v>
          </cell>
          <cell r="H86">
            <v>1655795</v>
          </cell>
          <cell r="I86">
            <v>0</v>
          </cell>
          <cell r="J86">
            <v>653000</v>
          </cell>
          <cell r="K86">
            <v>4811055</v>
          </cell>
          <cell r="L86">
            <v>0</v>
          </cell>
          <cell r="M86">
            <v>27.89999999999992</v>
          </cell>
          <cell r="N86">
            <v>278.3</v>
          </cell>
          <cell r="O86">
            <v>-107.3</v>
          </cell>
          <cell r="P86">
            <v>140000</v>
          </cell>
          <cell r="Q86">
            <v>-727700</v>
          </cell>
          <cell r="R86">
            <v>3825001</v>
          </cell>
          <cell r="S86">
            <v>-1514649</v>
          </cell>
          <cell r="T86">
            <v>696894</v>
          </cell>
          <cell r="U86">
            <v>5464055</v>
          </cell>
          <cell r="V86">
            <v>198.89999999999992</v>
          </cell>
          <cell r="W86">
            <v>1722652</v>
          </cell>
          <cell r="X86">
            <v>-1778669</v>
          </cell>
          <cell r="Y86">
            <v>-35200</v>
          </cell>
          <cell r="Z86">
            <v>-2983531</v>
          </cell>
          <cell r="AA86">
            <v>-94271</v>
          </cell>
          <cell r="AB86">
            <v>-45416</v>
          </cell>
          <cell r="AC86">
            <v>0</v>
          </cell>
          <cell r="AD86">
            <v>-343000</v>
          </cell>
          <cell r="AE86">
            <v>-3148945</v>
          </cell>
          <cell r="AF86">
            <v>0</v>
          </cell>
          <cell r="AG86">
            <v>-3857.1</v>
          </cell>
          <cell r="AH86">
            <v>-5198.5</v>
          </cell>
          <cell r="AI86">
            <v>-3932.3</v>
          </cell>
          <cell r="AJ86">
            <v>-779000</v>
          </cell>
          <cell r="AK86">
            <v>-7815500</v>
          </cell>
          <cell r="AL86">
            <v>-5925000</v>
          </cell>
          <cell r="AM86">
            <v>-2126649</v>
          </cell>
          <cell r="AN86">
            <v>8421</v>
          </cell>
          <cell r="AO86">
            <v>-4937087</v>
          </cell>
          <cell r="AP86">
            <v>-3491945</v>
          </cell>
        </row>
        <row r="87">
          <cell r="B87">
            <v>37019</v>
          </cell>
          <cell r="C87">
            <v>7612999.9000000004</v>
          </cell>
          <cell r="D87">
            <v>-112052</v>
          </cell>
          <cell r="E87">
            <v>0</v>
          </cell>
          <cell r="F87">
            <v>-1409835</v>
          </cell>
          <cell r="G87">
            <v>602186</v>
          </cell>
          <cell r="H87">
            <v>1655795</v>
          </cell>
          <cell r="I87">
            <v>0</v>
          </cell>
          <cell r="J87">
            <v>603000</v>
          </cell>
          <cell r="K87">
            <v>4551055</v>
          </cell>
          <cell r="L87">
            <v>0</v>
          </cell>
          <cell r="M87">
            <v>27.9</v>
          </cell>
          <cell r="N87">
            <v>278.3</v>
          </cell>
          <cell r="O87">
            <v>-107.3</v>
          </cell>
          <cell r="P87">
            <v>140000</v>
          </cell>
          <cell r="Q87">
            <v>-727700</v>
          </cell>
          <cell r="R87">
            <v>3825001</v>
          </cell>
          <cell r="S87">
            <v>-1514649</v>
          </cell>
          <cell r="T87">
            <v>736094</v>
          </cell>
          <cell r="U87">
            <v>5154055</v>
          </cell>
          <cell r="V87">
            <v>198.89999999999998</v>
          </cell>
          <cell r="W87">
            <v>1722652</v>
          </cell>
          <cell r="X87">
            <v>-1778669</v>
          </cell>
          <cell r="Y87">
            <v>-35200</v>
          </cell>
          <cell r="Z87">
            <v>-2983531</v>
          </cell>
          <cell r="AA87">
            <v>-94271</v>
          </cell>
          <cell r="AB87">
            <v>-45416</v>
          </cell>
          <cell r="AC87">
            <v>0</v>
          </cell>
          <cell r="AD87">
            <v>-343000</v>
          </cell>
          <cell r="AE87">
            <v>-3148945</v>
          </cell>
          <cell r="AF87">
            <v>0</v>
          </cell>
          <cell r="AG87">
            <v>-3857.1</v>
          </cell>
          <cell r="AH87">
            <v>-5198.5</v>
          </cell>
          <cell r="AI87">
            <v>-4093.3</v>
          </cell>
          <cell r="AJ87">
            <v>-779000</v>
          </cell>
          <cell r="AK87">
            <v>-7815500</v>
          </cell>
          <cell r="AL87">
            <v>-5925000</v>
          </cell>
          <cell r="AM87">
            <v>-2245321</v>
          </cell>
          <cell r="AN87">
            <v>8421</v>
          </cell>
          <cell r="AO87">
            <v>-4937087</v>
          </cell>
          <cell r="AP87">
            <v>-3491945</v>
          </cell>
        </row>
        <row r="88">
          <cell r="B88">
            <v>37020</v>
          </cell>
          <cell r="C88">
            <v>7494166.9000000004</v>
          </cell>
          <cell r="D88">
            <v>-112052</v>
          </cell>
          <cell r="E88">
            <v>0</v>
          </cell>
          <cell r="F88">
            <v>-1409835</v>
          </cell>
          <cell r="G88">
            <v>602186</v>
          </cell>
          <cell r="H88">
            <v>1655795</v>
          </cell>
          <cell r="I88">
            <v>0</v>
          </cell>
          <cell r="J88">
            <v>603000</v>
          </cell>
          <cell r="K88">
            <v>4401055</v>
          </cell>
          <cell r="L88">
            <v>0</v>
          </cell>
          <cell r="M88">
            <v>27.9</v>
          </cell>
          <cell r="N88">
            <v>278.30000000000081</v>
          </cell>
          <cell r="O88">
            <v>-268.3</v>
          </cell>
          <cell r="P88">
            <v>140000</v>
          </cell>
          <cell r="Q88">
            <v>-577700</v>
          </cell>
          <cell r="R88">
            <v>3825001</v>
          </cell>
          <cell r="S88">
            <v>-1633321</v>
          </cell>
          <cell r="T88">
            <v>736094</v>
          </cell>
          <cell r="U88">
            <v>5004055</v>
          </cell>
          <cell r="V88">
            <v>37.900000000000773</v>
          </cell>
          <cell r="W88">
            <v>1753980</v>
          </cell>
          <cell r="X88">
            <v>-1778669</v>
          </cell>
          <cell r="Y88">
            <v>-35200</v>
          </cell>
          <cell r="Z88">
            <v>-2983531</v>
          </cell>
          <cell r="AA88">
            <v>-94271</v>
          </cell>
          <cell r="AB88">
            <v>-45416</v>
          </cell>
          <cell r="AC88">
            <v>0</v>
          </cell>
          <cell r="AD88">
            <v>-393000</v>
          </cell>
          <cell r="AE88">
            <v>-3708945</v>
          </cell>
          <cell r="AF88">
            <v>0</v>
          </cell>
          <cell r="AG88">
            <v>-3857.1</v>
          </cell>
          <cell r="AH88">
            <v>-5198.5</v>
          </cell>
          <cell r="AI88">
            <v>-4093.3</v>
          </cell>
          <cell r="AJ88">
            <v>-779000</v>
          </cell>
          <cell r="AK88">
            <v>-7815500</v>
          </cell>
          <cell r="AL88">
            <v>-5925000</v>
          </cell>
          <cell r="AM88">
            <v>-2245321</v>
          </cell>
          <cell r="AN88">
            <v>8421</v>
          </cell>
          <cell r="AO88">
            <v>-4937087</v>
          </cell>
          <cell r="AP88">
            <v>-4101945</v>
          </cell>
        </row>
        <row r="89">
          <cell r="B89">
            <v>37021</v>
          </cell>
          <cell r="C89">
            <v>7494166.9000000004</v>
          </cell>
          <cell r="D89">
            <v>-112052</v>
          </cell>
          <cell r="E89">
            <v>0</v>
          </cell>
          <cell r="F89">
            <v>-1409835</v>
          </cell>
          <cell r="G89">
            <v>602186</v>
          </cell>
          <cell r="H89">
            <v>1655795</v>
          </cell>
          <cell r="I89">
            <v>0</v>
          </cell>
          <cell r="J89">
            <v>603000</v>
          </cell>
          <cell r="K89">
            <v>4401055</v>
          </cell>
          <cell r="L89">
            <v>0</v>
          </cell>
          <cell r="M89">
            <v>27.9</v>
          </cell>
          <cell r="N89">
            <v>278.30000000000081</v>
          </cell>
          <cell r="O89">
            <v>-268.3</v>
          </cell>
          <cell r="P89">
            <v>140000</v>
          </cell>
          <cell r="Q89">
            <v>-577700</v>
          </cell>
          <cell r="R89">
            <v>3825001</v>
          </cell>
          <cell r="S89">
            <v>-1633321</v>
          </cell>
          <cell r="T89">
            <v>736094</v>
          </cell>
          <cell r="U89">
            <v>5004055</v>
          </cell>
          <cell r="V89">
            <v>37.900000000000773</v>
          </cell>
          <cell r="W89">
            <v>1753980</v>
          </cell>
          <cell r="X89">
            <v>-1778669</v>
          </cell>
          <cell r="Y89">
            <v>-35200</v>
          </cell>
          <cell r="Z89">
            <v>-2983531</v>
          </cell>
          <cell r="AA89">
            <v>-94271</v>
          </cell>
          <cell r="AB89">
            <v>-45416</v>
          </cell>
          <cell r="AC89">
            <v>0</v>
          </cell>
          <cell r="AD89">
            <v>-393000</v>
          </cell>
          <cell r="AE89">
            <v>-3708945</v>
          </cell>
          <cell r="AF89">
            <v>0</v>
          </cell>
          <cell r="AG89">
            <v>-3857.1</v>
          </cell>
          <cell r="AH89">
            <v>-5198.5</v>
          </cell>
          <cell r="AI89">
            <v>-4093.3</v>
          </cell>
          <cell r="AJ89">
            <v>-779000</v>
          </cell>
          <cell r="AK89">
            <v>-7815500</v>
          </cell>
          <cell r="AL89">
            <v>-5925000</v>
          </cell>
          <cell r="AM89">
            <v>-2245321</v>
          </cell>
          <cell r="AN89">
            <v>8421</v>
          </cell>
          <cell r="AO89">
            <v>-4937087</v>
          </cell>
          <cell r="AP89">
            <v>-4101945</v>
          </cell>
        </row>
        <row r="90">
          <cell r="B90">
            <v>37022</v>
          </cell>
          <cell r="C90">
            <v>7344166.9000000004</v>
          </cell>
          <cell r="D90">
            <v>-112052</v>
          </cell>
          <cell r="E90">
            <v>0</v>
          </cell>
          <cell r="F90">
            <v>-1409835</v>
          </cell>
          <cell r="G90">
            <v>602186</v>
          </cell>
          <cell r="H90">
            <v>1655795</v>
          </cell>
          <cell r="I90">
            <v>0</v>
          </cell>
          <cell r="J90">
            <v>603000</v>
          </cell>
          <cell r="K90">
            <v>4251055</v>
          </cell>
          <cell r="L90">
            <v>0</v>
          </cell>
          <cell r="M90">
            <v>27.9</v>
          </cell>
          <cell r="N90">
            <v>278.30000000000081</v>
          </cell>
          <cell r="O90">
            <v>-268.3</v>
          </cell>
          <cell r="P90">
            <v>140000</v>
          </cell>
          <cell r="Q90">
            <v>-577700</v>
          </cell>
          <cell r="R90">
            <v>3825001</v>
          </cell>
          <cell r="S90">
            <v>-1633321</v>
          </cell>
          <cell r="T90">
            <v>736094</v>
          </cell>
          <cell r="U90">
            <v>4854055</v>
          </cell>
          <cell r="V90">
            <v>37.900000000000773</v>
          </cell>
          <cell r="W90">
            <v>1753980</v>
          </cell>
          <cell r="X90">
            <v>-1778669</v>
          </cell>
          <cell r="Y90">
            <v>-35200</v>
          </cell>
          <cell r="Z90">
            <v>-2983531</v>
          </cell>
          <cell r="AA90">
            <v>-94271</v>
          </cell>
          <cell r="AB90">
            <v>-45416</v>
          </cell>
          <cell r="AC90">
            <v>0</v>
          </cell>
          <cell r="AD90">
            <v>-393000</v>
          </cell>
          <cell r="AE90">
            <v>-3858945</v>
          </cell>
          <cell r="AF90">
            <v>0</v>
          </cell>
          <cell r="AG90">
            <v>-3857.1</v>
          </cell>
          <cell r="AH90">
            <v>-5198.5</v>
          </cell>
          <cell r="AI90">
            <v>-4093.3</v>
          </cell>
          <cell r="AJ90">
            <v>-779000</v>
          </cell>
          <cell r="AK90">
            <v>-7815500</v>
          </cell>
          <cell r="AL90">
            <v>-5925000</v>
          </cell>
          <cell r="AM90">
            <v>-2245321</v>
          </cell>
          <cell r="AN90">
            <v>8421</v>
          </cell>
          <cell r="AO90">
            <v>-4937087</v>
          </cell>
          <cell r="AP90">
            <v>-4251945</v>
          </cell>
        </row>
        <row r="91">
          <cell r="B91">
            <v>37025</v>
          </cell>
          <cell r="C91">
            <v>7203366.9000000004</v>
          </cell>
          <cell r="D91">
            <v>-112052</v>
          </cell>
          <cell r="E91">
            <v>0</v>
          </cell>
          <cell r="F91">
            <v>-1409835</v>
          </cell>
          <cell r="G91">
            <v>621386</v>
          </cell>
          <cell r="H91">
            <v>1655795</v>
          </cell>
          <cell r="I91">
            <v>0</v>
          </cell>
          <cell r="J91">
            <v>603000</v>
          </cell>
          <cell r="K91">
            <v>4091055</v>
          </cell>
          <cell r="L91">
            <v>0</v>
          </cell>
          <cell r="M91">
            <v>27.9</v>
          </cell>
          <cell r="N91">
            <v>278.30000000000081</v>
          </cell>
          <cell r="O91">
            <v>-268.3</v>
          </cell>
          <cell r="P91">
            <v>140000</v>
          </cell>
          <cell r="Q91">
            <v>-577700</v>
          </cell>
          <cell r="R91">
            <v>3825001</v>
          </cell>
          <cell r="S91">
            <v>-1633321</v>
          </cell>
          <cell r="T91">
            <v>755294</v>
          </cell>
          <cell r="U91">
            <v>4694055</v>
          </cell>
          <cell r="V91">
            <v>37.900000000000773</v>
          </cell>
          <cell r="W91">
            <v>1753980</v>
          </cell>
          <cell r="X91">
            <v>-1778669</v>
          </cell>
          <cell r="Y91">
            <v>-35200</v>
          </cell>
          <cell r="Z91">
            <v>-2983531</v>
          </cell>
          <cell r="AA91">
            <v>-94271</v>
          </cell>
          <cell r="AB91">
            <v>-45416</v>
          </cell>
          <cell r="AC91">
            <v>0</v>
          </cell>
          <cell r="AD91">
            <v>-393000</v>
          </cell>
          <cell r="AE91">
            <v>-4018945</v>
          </cell>
          <cell r="AF91">
            <v>0</v>
          </cell>
          <cell r="AG91">
            <v>-3857.1</v>
          </cell>
          <cell r="AH91">
            <v>-5198.5</v>
          </cell>
          <cell r="AI91">
            <v>-4093.3</v>
          </cell>
          <cell r="AJ91">
            <v>-779000</v>
          </cell>
          <cell r="AK91">
            <v>-7815500</v>
          </cell>
          <cell r="AL91">
            <v>-5925000</v>
          </cell>
          <cell r="AM91">
            <v>-2245321</v>
          </cell>
          <cell r="AN91">
            <v>8421</v>
          </cell>
          <cell r="AO91">
            <v>-4937087</v>
          </cell>
          <cell r="AP91">
            <v>-4411945</v>
          </cell>
        </row>
        <row r="92">
          <cell r="B92">
            <v>37026</v>
          </cell>
          <cell r="C92">
            <v>6803366.9000000004</v>
          </cell>
          <cell r="D92">
            <v>-112052</v>
          </cell>
          <cell r="E92">
            <v>0</v>
          </cell>
          <cell r="F92">
            <v>-1409835</v>
          </cell>
          <cell r="G92">
            <v>621386</v>
          </cell>
          <cell r="H92">
            <v>1655795</v>
          </cell>
          <cell r="I92">
            <v>0</v>
          </cell>
          <cell r="J92">
            <v>603000</v>
          </cell>
          <cell r="K92">
            <v>3691055</v>
          </cell>
          <cell r="L92">
            <v>0</v>
          </cell>
          <cell r="M92">
            <v>27.89999999999992</v>
          </cell>
          <cell r="N92">
            <v>278.3</v>
          </cell>
          <cell r="O92">
            <v>-268.3</v>
          </cell>
          <cell r="P92">
            <v>140000</v>
          </cell>
          <cell r="Q92">
            <v>-577700</v>
          </cell>
          <cell r="R92">
            <v>3825001</v>
          </cell>
          <cell r="S92">
            <v>-1633321</v>
          </cell>
          <cell r="T92">
            <v>755294</v>
          </cell>
          <cell r="U92">
            <v>4294055</v>
          </cell>
          <cell r="V92">
            <v>37.89999999999992</v>
          </cell>
          <cell r="W92">
            <v>1753980</v>
          </cell>
          <cell r="X92">
            <v>-1778669</v>
          </cell>
          <cell r="Y92">
            <v>-35200</v>
          </cell>
          <cell r="Z92">
            <v>-2983531</v>
          </cell>
          <cell r="AA92">
            <v>-94271</v>
          </cell>
          <cell r="AB92">
            <v>-45416</v>
          </cell>
          <cell r="AC92">
            <v>0</v>
          </cell>
          <cell r="AD92">
            <v>-393000</v>
          </cell>
          <cell r="AE92">
            <v>-4418945</v>
          </cell>
          <cell r="AF92">
            <v>0</v>
          </cell>
          <cell r="AG92">
            <v>-3857.1</v>
          </cell>
          <cell r="AH92">
            <v>-5198.5</v>
          </cell>
          <cell r="AI92">
            <v>-4093.3</v>
          </cell>
          <cell r="AJ92">
            <v>-779000</v>
          </cell>
          <cell r="AK92">
            <v>-7815500</v>
          </cell>
          <cell r="AL92">
            <v>-5925000</v>
          </cell>
          <cell r="AM92">
            <v>-2245321</v>
          </cell>
          <cell r="AN92">
            <v>8421</v>
          </cell>
          <cell r="AO92">
            <v>-4937087</v>
          </cell>
          <cell r="AP92">
            <v>-4811945</v>
          </cell>
        </row>
        <row r="93">
          <cell r="B93">
            <v>37027</v>
          </cell>
          <cell r="C93">
            <v>6381811.9000000004</v>
          </cell>
          <cell r="D93">
            <v>-41652</v>
          </cell>
          <cell r="E93">
            <v>0</v>
          </cell>
          <cell r="F93">
            <v>-1409835</v>
          </cell>
          <cell r="G93">
            <v>621386</v>
          </cell>
          <cell r="H93">
            <v>1655795</v>
          </cell>
          <cell r="I93">
            <v>0</v>
          </cell>
          <cell r="J93">
            <v>603000</v>
          </cell>
          <cell r="K93">
            <v>3316303</v>
          </cell>
          <cell r="L93">
            <v>0</v>
          </cell>
          <cell r="M93">
            <v>27.89999999999992</v>
          </cell>
          <cell r="N93">
            <v>278.3</v>
          </cell>
          <cell r="O93">
            <v>-268.3</v>
          </cell>
          <cell r="P93">
            <v>140000</v>
          </cell>
          <cell r="Q93">
            <v>-577700</v>
          </cell>
          <cell r="R93">
            <v>3825001</v>
          </cell>
          <cell r="S93">
            <v>-1750524</v>
          </cell>
          <cell r="T93">
            <v>825694</v>
          </cell>
          <cell r="U93">
            <v>3919303</v>
          </cell>
          <cell r="V93">
            <v>37.89999999999992</v>
          </cell>
          <cell r="W93">
            <v>1636777</v>
          </cell>
          <cell r="X93">
            <v>-1778669</v>
          </cell>
          <cell r="Y93">
            <v>-35200</v>
          </cell>
          <cell r="Z93">
            <v>-2983531</v>
          </cell>
          <cell r="AA93">
            <v>-94271</v>
          </cell>
          <cell r="AB93">
            <v>-45416</v>
          </cell>
          <cell r="AC93">
            <v>0</v>
          </cell>
          <cell r="AD93">
            <v>-393000</v>
          </cell>
          <cell r="AE93">
            <v>-4943697</v>
          </cell>
          <cell r="AF93">
            <v>0</v>
          </cell>
          <cell r="AG93">
            <v>-3857</v>
          </cell>
          <cell r="AH93">
            <v>-5199</v>
          </cell>
          <cell r="AI93">
            <v>-4145</v>
          </cell>
          <cell r="AJ93">
            <v>-779000</v>
          </cell>
          <cell r="AK93">
            <v>-7815500</v>
          </cell>
          <cell r="AL93">
            <v>-5925000</v>
          </cell>
          <cell r="AM93">
            <v>-2362524</v>
          </cell>
          <cell r="AN93">
            <v>8421</v>
          </cell>
          <cell r="AO93">
            <v>-4937087</v>
          </cell>
          <cell r="AP93">
            <v>-5336697</v>
          </cell>
        </row>
        <row r="94">
          <cell r="B94">
            <v>37028</v>
          </cell>
          <cell r="C94">
            <v>6348611.9000000004</v>
          </cell>
          <cell r="D94">
            <v>-41652</v>
          </cell>
          <cell r="E94">
            <v>0</v>
          </cell>
          <cell r="F94">
            <v>-1409835</v>
          </cell>
          <cell r="G94">
            <v>638186</v>
          </cell>
          <cell r="H94">
            <v>1655795</v>
          </cell>
          <cell r="I94">
            <v>0</v>
          </cell>
          <cell r="J94">
            <v>603000</v>
          </cell>
          <cell r="K94">
            <v>3266303</v>
          </cell>
          <cell r="L94">
            <v>0</v>
          </cell>
          <cell r="M94">
            <v>27.89999999999992</v>
          </cell>
          <cell r="N94">
            <v>278.3</v>
          </cell>
          <cell r="O94">
            <v>-268.3</v>
          </cell>
          <cell r="P94">
            <v>140000</v>
          </cell>
          <cell r="Q94">
            <v>-577700</v>
          </cell>
          <cell r="R94">
            <v>3825001</v>
          </cell>
          <cell r="S94">
            <v>-1750524</v>
          </cell>
          <cell r="T94">
            <v>842494</v>
          </cell>
          <cell r="U94">
            <v>3869303</v>
          </cell>
          <cell r="V94">
            <v>37.89999999999992</v>
          </cell>
          <cell r="W94">
            <v>1636777</v>
          </cell>
          <cell r="X94">
            <v>-1778669</v>
          </cell>
          <cell r="Y94">
            <v>-35200</v>
          </cell>
          <cell r="Z94">
            <v>-2983531</v>
          </cell>
          <cell r="AA94">
            <v>-94271</v>
          </cell>
          <cell r="AB94">
            <v>-45416</v>
          </cell>
          <cell r="AC94">
            <v>0</v>
          </cell>
          <cell r="AD94">
            <v>-282000</v>
          </cell>
          <cell r="AE94">
            <v>-5093697</v>
          </cell>
          <cell r="AF94">
            <v>0</v>
          </cell>
          <cell r="AG94">
            <v>-3857</v>
          </cell>
          <cell r="AH94">
            <v>-5199</v>
          </cell>
          <cell r="AI94">
            <v>-4145</v>
          </cell>
          <cell r="AJ94">
            <v>-779000</v>
          </cell>
          <cell r="AK94">
            <v>-7815500</v>
          </cell>
          <cell r="AL94">
            <v>-5925000</v>
          </cell>
          <cell r="AM94">
            <v>-2362524</v>
          </cell>
          <cell r="AN94">
            <v>8421</v>
          </cell>
          <cell r="AO94">
            <v>-4937087</v>
          </cell>
          <cell r="AP94">
            <v>-5375697</v>
          </cell>
        </row>
        <row r="95">
          <cell r="B95">
            <v>37029</v>
          </cell>
          <cell r="C95">
            <v>8644224.9000000004</v>
          </cell>
          <cell r="D95">
            <v>-41652</v>
          </cell>
          <cell r="E95">
            <v>0</v>
          </cell>
          <cell r="F95">
            <v>-1392235</v>
          </cell>
          <cell r="G95">
            <v>638186</v>
          </cell>
          <cell r="H95">
            <v>1655795</v>
          </cell>
          <cell r="I95">
            <v>0</v>
          </cell>
          <cell r="J95">
            <v>531000</v>
          </cell>
          <cell r="K95">
            <v>4056303</v>
          </cell>
          <cell r="L95">
            <v>0</v>
          </cell>
          <cell r="M95">
            <v>27.9</v>
          </cell>
          <cell r="N95">
            <v>278.30000000000081</v>
          </cell>
          <cell r="O95">
            <v>-255.3</v>
          </cell>
          <cell r="P95">
            <v>-100000</v>
          </cell>
          <cell r="Q95">
            <v>1222300</v>
          </cell>
          <cell r="R95">
            <v>3825001</v>
          </cell>
          <cell r="S95">
            <v>-1750524</v>
          </cell>
          <cell r="T95">
            <v>860094</v>
          </cell>
          <cell r="U95">
            <v>4587303</v>
          </cell>
          <cell r="V95">
            <v>50.900000000000773</v>
          </cell>
          <cell r="W95">
            <v>3196777</v>
          </cell>
          <cell r="X95">
            <v>-1778669</v>
          </cell>
          <cell r="Y95">
            <v>-35200</v>
          </cell>
          <cell r="Z95">
            <v>-2983531</v>
          </cell>
          <cell r="AA95">
            <v>-94271</v>
          </cell>
          <cell r="AB95">
            <v>-45416</v>
          </cell>
          <cell r="AC95">
            <v>0</v>
          </cell>
          <cell r="AD95">
            <v>-354000</v>
          </cell>
          <cell r="AE95">
            <v>-5443697</v>
          </cell>
          <cell r="AF95">
            <v>0</v>
          </cell>
          <cell r="AG95">
            <v>-3857.1</v>
          </cell>
          <cell r="AH95">
            <v>-5198.5</v>
          </cell>
          <cell r="AI95">
            <v>-4145.3</v>
          </cell>
          <cell r="AJ95">
            <v>-1019000</v>
          </cell>
          <cell r="AK95">
            <v>-7815500</v>
          </cell>
          <cell r="AL95">
            <v>-5925000</v>
          </cell>
          <cell r="AM95">
            <v>-2362524</v>
          </cell>
          <cell r="AN95">
            <v>8421</v>
          </cell>
          <cell r="AO95">
            <v>-4937087</v>
          </cell>
          <cell r="AP95">
            <v>-5797697</v>
          </cell>
        </row>
        <row r="96">
          <cell r="B96">
            <v>37032</v>
          </cell>
          <cell r="C96">
            <v>8424192.4000000004</v>
          </cell>
          <cell r="D96">
            <v>-41652</v>
          </cell>
          <cell r="E96">
            <v>0</v>
          </cell>
          <cell r="F96">
            <v>-1392235</v>
          </cell>
          <cell r="G96">
            <v>638186</v>
          </cell>
          <cell r="H96">
            <v>1655795</v>
          </cell>
          <cell r="I96">
            <v>0</v>
          </cell>
          <cell r="J96">
            <v>311000</v>
          </cell>
          <cell r="K96">
            <v>4056303</v>
          </cell>
          <cell r="L96">
            <v>0</v>
          </cell>
          <cell r="M96">
            <v>27.89999999999992</v>
          </cell>
          <cell r="N96">
            <v>278.3</v>
          </cell>
          <cell r="O96">
            <v>-287.8</v>
          </cell>
          <cell r="P96">
            <v>-100000</v>
          </cell>
          <cell r="Q96">
            <v>1222300</v>
          </cell>
          <cell r="R96">
            <v>3825001</v>
          </cell>
          <cell r="S96">
            <v>-1750524</v>
          </cell>
          <cell r="T96">
            <v>860094</v>
          </cell>
          <cell r="U96">
            <v>4367303</v>
          </cell>
          <cell r="V96">
            <v>18.39999999999992</v>
          </cell>
          <cell r="W96">
            <v>3196777</v>
          </cell>
          <cell r="X96">
            <v>-1778669</v>
          </cell>
          <cell r="Y96">
            <v>-35200</v>
          </cell>
          <cell r="Z96">
            <v>-2983531</v>
          </cell>
          <cell r="AA96">
            <v>-94271</v>
          </cell>
          <cell r="AB96">
            <v>-45416</v>
          </cell>
          <cell r="AC96">
            <v>0</v>
          </cell>
          <cell r="AD96">
            <v>-574000</v>
          </cell>
          <cell r="AE96">
            <v>-5443697</v>
          </cell>
          <cell r="AF96">
            <v>0</v>
          </cell>
          <cell r="AG96">
            <v>-3857.1</v>
          </cell>
          <cell r="AH96">
            <v>-5198.5</v>
          </cell>
          <cell r="AI96">
            <v>-4145.3</v>
          </cell>
          <cell r="AJ96">
            <v>-1019000</v>
          </cell>
          <cell r="AK96">
            <v>-7815500</v>
          </cell>
          <cell r="AL96">
            <v>-5925000</v>
          </cell>
          <cell r="AM96">
            <v>-2362524</v>
          </cell>
          <cell r="AN96">
            <v>8421</v>
          </cell>
          <cell r="AO96">
            <v>-4937087</v>
          </cell>
          <cell r="AP96">
            <v>-6017697</v>
          </cell>
        </row>
        <row r="97">
          <cell r="B97">
            <v>37033</v>
          </cell>
          <cell r="C97">
            <v>9765506.9000000004</v>
          </cell>
          <cell r="D97">
            <v>91148</v>
          </cell>
          <cell r="E97">
            <v>0</v>
          </cell>
          <cell r="F97">
            <v>-1392235</v>
          </cell>
          <cell r="G97">
            <v>638186</v>
          </cell>
          <cell r="H97">
            <v>1655795</v>
          </cell>
          <cell r="I97">
            <v>0</v>
          </cell>
          <cell r="J97">
            <v>0</v>
          </cell>
          <cell r="K97">
            <v>5576303</v>
          </cell>
          <cell r="L97">
            <v>0</v>
          </cell>
          <cell r="M97">
            <v>27.9</v>
          </cell>
          <cell r="N97">
            <v>-207.19999999999936</v>
          </cell>
          <cell r="O97">
            <v>-287.8</v>
          </cell>
          <cell r="P97">
            <v>-100000</v>
          </cell>
          <cell r="Q97">
            <v>1222300</v>
          </cell>
          <cell r="R97">
            <v>3825001</v>
          </cell>
          <cell r="S97">
            <v>-1750524</v>
          </cell>
          <cell r="T97">
            <v>992894</v>
          </cell>
          <cell r="U97">
            <v>5576303</v>
          </cell>
          <cell r="V97">
            <v>-467.09999999999934</v>
          </cell>
          <cell r="W97">
            <v>3196777</v>
          </cell>
          <cell r="X97">
            <v>-1778669</v>
          </cell>
          <cell r="Y97">
            <v>-35200</v>
          </cell>
          <cell r="Z97">
            <v>-2983531</v>
          </cell>
          <cell r="AA97">
            <v>-94271</v>
          </cell>
          <cell r="AB97">
            <v>-45416</v>
          </cell>
          <cell r="AC97">
            <v>0</v>
          </cell>
          <cell r="AD97">
            <v>-901000</v>
          </cell>
          <cell r="AE97">
            <v>-5593697</v>
          </cell>
          <cell r="AF97">
            <v>0</v>
          </cell>
          <cell r="AG97">
            <v>-3857.1</v>
          </cell>
          <cell r="AH97">
            <v>-5684</v>
          </cell>
          <cell r="AI97">
            <v>-4145.3</v>
          </cell>
          <cell r="AJ97">
            <v>-1019000</v>
          </cell>
          <cell r="AK97">
            <v>-7815500</v>
          </cell>
          <cell r="AL97">
            <v>-5925000</v>
          </cell>
          <cell r="AM97">
            <v>-2362524</v>
          </cell>
          <cell r="AN97">
            <v>8421</v>
          </cell>
          <cell r="AO97">
            <v>-4937087</v>
          </cell>
          <cell r="AP97">
            <v>-6494697</v>
          </cell>
        </row>
        <row r="98">
          <cell r="B98">
            <v>37034</v>
          </cell>
          <cell r="C98">
            <v>14328144.4</v>
          </cell>
          <cell r="D98">
            <v>91148</v>
          </cell>
          <cell r="E98">
            <v>0</v>
          </cell>
          <cell r="F98">
            <v>-1669281</v>
          </cell>
          <cell r="G98">
            <v>756586</v>
          </cell>
          <cell r="H98">
            <v>1655795</v>
          </cell>
          <cell r="I98">
            <v>0</v>
          </cell>
          <cell r="J98">
            <v>2000</v>
          </cell>
          <cell r="K98">
            <v>9096303</v>
          </cell>
          <cell r="L98">
            <v>0</v>
          </cell>
          <cell r="M98">
            <v>44.89999999999992</v>
          </cell>
          <cell r="N98">
            <v>-702.0000000000008</v>
          </cell>
          <cell r="O98">
            <v>-526.5</v>
          </cell>
          <cell r="P98">
            <v>-100000</v>
          </cell>
          <cell r="Q98">
            <v>2422300</v>
          </cell>
          <cell r="R98">
            <v>3825001</v>
          </cell>
          <cell r="S98">
            <v>-1750524</v>
          </cell>
          <cell r="T98">
            <v>834248</v>
          </cell>
          <cell r="U98">
            <v>9098303</v>
          </cell>
          <cell r="V98">
            <v>-1183.6000000000008</v>
          </cell>
          <cell r="W98">
            <v>4396777</v>
          </cell>
          <cell r="X98">
            <v>-1778669</v>
          </cell>
          <cell r="Y98">
            <v>-35200</v>
          </cell>
          <cell r="Z98">
            <v>-3260577</v>
          </cell>
          <cell r="AA98">
            <v>-94271</v>
          </cell>
          <cell r="AB98">
            <v>-45416</v>
          </cell>
          <cell r="AC98">
            <v>0</v>
          </cell>
          <cell r="AD98">
            <v>-899000</v>
          </cell>
          <cell r="AE98">
            <v>-5703697</v>
          </cell>
          <cell r="AF98">
            <v>0</v>
          </cell>
          <cell r="AG98">
            <v>-3857.1</v>
          </cell>
          <cell r="AH98">
            <v>-6178.8</v>
          </cell>
          <cell r="AI98">
            <v>-4384</v>
          </cell>
          <cell r="AJ98">
            <v>-1019000</v>
          </cell>
          <cell r="AK98">
            <v>-7815500</v>
          </cell>
          <cell r="AL98">
            <v>-5925000</v>
          </cell>
          <cell r="AM98">
            <v>-2362524</v>
          </cell>
          <cell r="AN98">
            <v>8421</v>
          </cell>
          <cell r="AO98">
            <v>-5214133</v>
          </cell>
          <cell r="AP98">
            <v>-6602697</v>
          </cell>
        </row>
        <row r="99">
          <cell r="B99">
            <v>37035</v>
          </cell>
          <cell r="C99">
            <v>14665744.4</v>
          </cell>
          <cell r="D99">
            <v>91148</v>
          </cell>
          <cell r="E99">
            <v>0</v>
          </cell>
          <cell r="F99">
            <v>-1669281</v>
          </cell>
          <cell r="G99">
            <v>786186</v>
          </cell>
          <cell r="H99">
            <v>1655795</v>
          </cell>
          <cell r="I99">
            <v>0</v>
          </cell>
          <cell r="J99">
            <v>0</v>
          </cell>
          <cell r="K99">
            <v>9406303</v>
          </cell>
          <cell r="L99">
            <v>0</v>
          </cell>
          <cell r="M99">
            <v>44.9</v>
          </cell>
          <cell r="N99">
            <v>-701.99999999999943</v>
          </cell>
          <cell r="O99">
            <v>-526.5</v>
          </cell>
          <cell r="P99">
            <v>-100000</v>
          </cell>
          <cell r="Q99">
            <v>2422300</v>
          </cell>
          <cell r="R99">
            <v>3825001</v>
          </cell>
          <cell r="S99">
            <v>-1750524</v>
          </cell>
          <cell r="T99">
            <v>863848</v>
          </cell>
          <cell r="U99">
            <v>9406303</v>
          </cell>
          <cell r="V99">
            <v>-1183.5999999999995</v>
          </cell>
          <cell r="W99">
            <v>4396777</v>
          </cell>
          <cell r="X99">
            <v>-1778669</v>
          </cell>
          <cell r="Y99">
            <v>-35200</v>
          </cell>
          <cell r="Z99">
            <v>-3260577</v>
          </cell>
          <cell r="AA99">
            <v>-94271</v>
          </cell>
          <cell r="AB99">
            <v>-45416</v>
          </cell>
          <cell r="AC99">
            <v>0</v>
          </cell>
          <cell r="AD99">
            <v>-901000</v>
          </cell>
          <cell r="AE99">
            <v>-5803697</v>
          </cell>
          <cell r="AF99">
            <v>0</v>
          </cell>
          <cell r="AG99">
            <v>-3857.1</v>
          </cell>
          <cell r="AH99">
            <v>-6178.8</v>
          </cell>
          <cell r="AI99">
            <v>-4384</v>
          </cell>
          <cell r="AJ99">
            <v>-1019000</v>
          </cell>
          <cell r="AK99">
            <v>-7815500</v>
          </cell>
          <cell r="AL99">
            <v>-5925000</v>
          </cell>
          <cell r="AM99">
            <v>-2362524</v>
          </cell>
          <cell r="AN99">
            <v>8421</v>
          </cell>
          <cell r="AO99">
            <v>-5214133</v>
          </cell>
          <cell r="AP99">
            <v>-6704697</v>
          </cell>
        </row>
        <row r="100">
          <cell r="B100">
            <v>37036</v>
          </cell>
          <cell r="C100">
            <v>15182506.4</v>
          </cell>
          <cell r="D100">
            <v>91148</v>
          </cell>
          <cell r="E100">
            <v>0</v>
          </cell>
          <cell r="F100">
            <v>-1669281</v>
          </cell>
          <cell r="G100">
            <v>888186</v>
          </cell>
          <cell r="H100">
            <v>1655795</v>
          </cell>
          <cell r="I100">
            <v>0</v>
          </cell>
          <cell r="J100">
            <v>0</v>
          </cell>
          <cell r="K100">
            <v>9686303</v>
          </cell>
          <cell r="L100">
            <v>0</v>
          </cell>
          <cell r="M100">
            <v>44.89999999999992</v>
          </cell>
          <cell r="N100">
            <v>-1835</v>
          </cell>
          <cell r="O100">
            <v>-1151.5</v>
          </cell>
          <cell r="P100">
            <v>-100000</v>
          </cell>
          <cell r="Q100">
            <v>2094300</v>
          </cell>
          <cell r="R100">
            <v>3825001</v>
          </cell>
          <cell r="S100">
            <v>-1286004</v>
          </cell>
          <cell r="T100">
            <v>965848</v>
          </cell>
          <cell r="U100">
            <v>9686303</v>
          </cell>
          <cell r="V100">
            <v>-2941.6000000000004</v>
          </cell>
          <cell r="W100">
            <v>4533297</v>
          </cell>
          <cell r="X100">
            <v>-1778669</v>
          </cell>
          <cell r="Y100">
            <v>-35200</v>
          </cell>
          <cell r="Z100">
            <v>-3260577</v>
          </cell>
          <cell r="AA100">
            <v>-94271</v>
          </cell>
          <cell r="AB100">
            <v>-45416</v>
          </cell>
          <cell r="AC100">
            <v>0</v>
          </cell>
          <cell r="AD100">
            <v>-901000</v>
          </cell>
          <cell r="AE100">
            <v>-5653697</v>
          </cell>
          <cell r="AF100">
            <v>0</v>
          </cell>
          <cell r="AG100">
            <v>-3857.1</v>
          </cell>
          <cell r="AH100">
            <v>-6211.3</v>
          </cell>
          <cell r="AI100">
            <v>-4384</v>
          </cell>
          <cell r="AJ100">
            <v>-1019000</v>
          </cell>
          <cell r="AK100">
            <v>-8143500</v>
          </cell>
          <cell r="AL100">
            <v>-5925000</v>
          </cell>
          <cell r="AM100">
            <v>-2362524</v>
          </cell>
          <cell r="AN100">
            <v>8421</v>
          </cell>
          <cell r="AO100">
            <v>-5214133</v>
          </cell>
          <cell r="AP100">
            <v>-6554697</v>
          </cell>
        </row>
        <row r="101">
          <cell r="B101">
            <v>37040</v>
          </cell>
          <cell r="C101">
            <v>13801816.4</v>
          </cell>
          <cell r="D101">
            <v>90348</v>
          </cell>
          <cell r="E101">
            <v>0</v>
          </cell>
          <cell r="F101">
            <v>-1669281</v>
          </cell>
          <cell r="G101">
            <v>888186</v>
          </cell>
          <cell r="H101">
            <v>1655795</v>
          </cell>
          <cell r="I101">
            <v>0</v>
          </cell>
          <cell r="J101">
            <v>0</v>
          </cell>
          <cell r="K101">
            <v>9406303</v>
          </cell>
          <cell r="L101">
            <v>0</v>
          </cell>
          <cell r="M101">
            <v>44.9</v>
          </cell>
          <cell r="N101">
            <v>-1816.5</v>
          </cell>
          <cell r="O101">
            <v>-1060</v>
          </cell>
          <cell r="P101">
            <v>-100000</v>
          </cell>
          <cell r="Q101">
            <v>994300</v>
          </cell>
          <cell r="R101">
            <v>3825001</v>
          </cell>
          <cell r="S101">
            <v>-1286004</v>
          </cell>
          <cell r="T101">
            <v>965048</v>
          </cell>
          <cell r="U101">
            <v>9406303</v>
          </cell>
          <cell r="V101">
            <v>-2831.6</v>
          </cell>
          <cell r="W101">
            <v>3433297</v>
          </cell>
          <cell r="X101">
            <v>-1795469</v>
          </cell>
          <cell r="Y101">
            <v>-35200</v>
          </cell>
          <cell r="Z101">
            <v>-3260577</v>
          </cell>
          <cell r="AA101">
            <v>-94271</v>
          </cell>
          <cell r="AB101">
            <v>-45416</v>
          </cell>
          <cell r="AC101">
            <v>0</v>
          </cell>
          <cell r="AD101">
            <v>-901000</v>
          </cell>
          <cell r="AE101">
            <v>-6163697</v>
          </cell>
          <cell r="AF101">
            <v>0</v>
          </cell>
          <cell r="AG101">
            <v>-3857.1</v>
          </cell>
          <cell r="AH101">
            <v>-6192.8</v>
          </cell>
          <cell r="AI101">
            <v>-4353.5</v>
          </cell>
          <cell r="AJ101">
            <v>-1019000</v>
          </cell>
          <cell r="AK101">
            <v>-9243500</v>
          </cell>
          <cell r="AL101">
            <v>-5925000</v>
          </cell>
          <cell r="AM101">
            <v>-2362524</v>
          </cell>
          <cell r="AN101">
            <v>8421</v>
          </cell>
          <cell r="AO101">
            <v>-5230933</v>
          </cell>
          <cell r="AP101">
            <v>-7064697</v>
          </cell>
        </row>
        <row r="102">
          <cell r="B102">
            <v>37041</v>
          </cell>
          <cell r="C102">
            <v>14066816.4</v>
          </cell>
          <cell r="D102">
            <v>90348</v>
          </cell>
          <cell r="E102">
            <v>0</v>
          </cell>
          <cell r="F102">
            <v>-1669281</v>
          </cell>
          <cell r="G102">
            <v>888186</v>
          </cell>
          <cell r="H102">
            <v>1655795</v>
          </cell>
          <cell r="I102">
            <v>0</v>
          </cell>
          <cell r="J102">
            <v>0</v>
          </cell>
          <cell r="K102">
            <v>9536303</v>
          </cell>
          <cell r="L102">
            <v>0</v>
          </cell>
          <cell r="M102">
            <v>44.89999999999992</v>
          </cell>
          <cell r="N102">
            <v>-1816.5</v>
          </cell>
          <cell r="O102">
            <v>-1060</v>
          </cell>
          <cell r="P102">
            <v>-100000</v>
          </cell>
          <cell r="Q102">
            <v>1129300</v>
          </cell>
          <cell r="R102">
            <v>3825001</v>
          </cell>
          <cell r="S102">
            <v>-1286004</v>
          </cell>
          <cell r="T102">
            <v>965048</v>
          </cell>
          <cell r="U102">
            <v>9536303</v>
          </cell>
          <cell r="V102">
            <v>-2831.6000000000004</v>
          </cell>
          <cell r="W102">
            <v>3568297</v>
          </cell>
          <cell r="X102">
            <v>-1795469</v>
          </cell>
          <cell r="Y102">
            <v>-35200</v>
          </cell>
          <cell r="Z102">
            <v>-3260577</v>
          </cell>
          <cell r="AA102">
            <v>-94271</v>
          </cell>
          <cell r="AB102">
            <v>-45416</v>
          </cell>
          <cell r="AC102">
            <v>0</v>
          </cell>
          <cell r="AD102">
            <v>-901000</v>
          </cell>
          <cell r="AE102">
            <v>-6213697</v>
          </cell>
          <cell r="AF102">
            <v>0</v>
          </cell>
          <cell r="AG102">
            <v>-3857.1</v>
          </cell>
          <cell r="AH102">
            <v>-6192.8</v>
          </cell>
          <cell r="AI102">
            <v>-4353.5</v>
          </cell>
          <cell r="AJ102">
            <v>-1019000</v>
          </cell>
          <cell r="AK102">
            <v>-9243500</v>
          </cell>
          <cell r="AL102">
            <v>-5925000</v>
          </cell>
          <cell r="AM102">
            <v>-2362524</v>
          </cell>
          <cell r="AN102">
            <v>8421</v>
          </cell>
          <cell r="AO102">
            <v>-5230933</v>
          </cell>
          <cell r="AP102">
            <v>-7114697</v>
          </cell>
        </row>
        <row r="103">
          <cell r="B103">
            <v>37042</v>
          </cell>
          <cell r="C103">
            <v>13857004.4</v>
          </cell>
          <cell r="D103">
            <v>72242</v>
          </cell>
          <cell r="E103">
            <v>0</v>
          </cell>
          <cell r="F103">
            <v>-1618881</v>
          </cell>
          <cell r="G103">
            <v>852986</v>
          </cell>
          <cell r="H103">
            <v>1655795</v>
          </cell>
          <cell r="I103">
            <v>0</v>
          </cell>
          <cell r="J103">
            <v>0</v>
          </cell>
          <cell r="K103">
            <v>9132637</v>
          </cell>
          <cell r="L103">
            <v>0</v>
          </cell>
          <cell r="M103">
            <v>44.9</v>
          </cell>
          <cell r="N103">
            <v>-1816.5</v>
          </cell>
          <cell r="O103">
            <v>-1060</v>
          </cell>
          <cell r="P103">
            <v>-100000</v>
          </cell>
          <cell r="Q103">
            <v>1129300</v>
          </cell>
          <cell r="R103">
            <v>3825001</v>
          </cell>
          <cell r="S103">
            <v>-1089244</v>
          </cell>
          <cell r="T103">
            <v>962142</v>
          </cell>
          <cell r="U103">
            <v>9132637</v>
          </cell>
          <cell r="V103">
            <v>-2831.6</v>
          </cell>
          <cell r="W103">
            <v>3765057</v>
          </cell>
          <cell r="X103">
            <v>-1813069</v>
          </cell>
          <cell r="Y103">
            <v>-35200</v>
          </cell>
          <cell r="Z103">
            <v>-3260577</v>
          </cell>
          <cell r="AA103">
            <v>-129471</v>
          </cell>
          <cell r="AB103">
            <v>-45416</v>
          </cell>
          <cell r="AC103">
            <v>0</v>
          </cell>
          <cell r="AD103">
            <v>-901000</v>
          </cell>
          <cell r="AE103">
            <v>-6697363</v>
          </cell>
          <cell r="AF103">
            <v>0</v>
          </cell>
          <cell r="AG103">
            <v>-3857.1</v>
          </cell>
          <cell r="AH103">
            <v>-6192.8</v>
          </cell>
          <cell r="AI103">
            <v>-4353.5</v>
          </cell>
          <cell r="AJ103">
            <v>-1019000</v>
          </cell>
          <cell r="AK103">
            <v>-9243500</v>
          </cell>
          <cell r="AL103">
            <v>-5925000</v>
          </cell>
          <cell r="AM103">
            <v>-2372524</v>
          </cell>
          <cell r="AN103">
            <v>8421</v>
          </cell>
          <cell r="AO103">
            <v>-5283733</v>
          </cell>
          <cell r="AP103">
            <v>-7598363</v>
          </cell>
        </row>
        <row r="104">
          <cell r="B104">
            <v>37043</v>
          </cell>
          <cell r="C104">
            <v>12616750.9</v>
          </cell>
          <cell r="D104">
            <v>56148</v>
          </cell>
          <cell r="E104">
            <v>0</v>
          </cell>
          <cell r="F104">
            <v>-1508010</v>
          </cell>
          <cell r="G104">
            <v>743440</v>
          </cell>
          <cell r="H104">
            <v>1459235</v>
          </cell>
          <cell r="I104">
            <v>0</v>
          </cell>
          <cell r="J104">
            <v>0</v>
          </cell>
          <cell r="K104">
            <v>9332497</v>
          </cell>
          <cell r="L104">
            <v>0</v>
          </cell>
          <cell r="M104">
            <v>25.89999999999992</v>
          </cell>
          <cell r="N104">
            <v>-1851</v>
          </cell>
          <cell r="O104">
            <v>-1091</v>
          </cell>
          <cell r="P104">
            <v>-100000</v>
          </cell>
          <cell r="Q104">
            <v>994300</v>
          </cell>
          <cell r="R104">
            <v>3075001</v>
          </cell>
          <cell r="S104">
            <v>-1432944</v>
          </cell>
          <cell r="T104">
            <v>750813</v>
          </cell>
          <cell r="U104">
            <v>9332497</v>
          </cell>
          <cell r="V104">
            <v>-2916.1000000000004</v>
          </cell>
          <cell r="W104">
            <v>2536357</v>
          </cell>
          <cell r="X104">
            <v>-1565645</v>
          </cell>
          <cell r="Y104">
            <v>-35200</v>
          </cell>
          <cell r="Z104">
            <v>-2973637</v>
          </cell>
          <cell r="AA104">
            <v>-124777</v>
          </cell>
          <cell r="AB104">
            <v>-38216</v>
          </cell>
          <cell r="AC104">
            <v>0</v>
          </cell>
          <cell r="AD104">
            <v>-382000</v>
          </cell>
          <cell r="AE104">
            <v>-4907503</v>
          </cell>
          <cell r="AF104">
            <v>0</v>
          </cell>
          <cell r="AG104">
            <v>-3469.1</v>
          </cell>
          <cell r="AH104">
            <v>-5624.8</v>
          </cell>
          <cell r="AI104">
            <v>-3935.8</v>
          </cell>
          <cell r="AJ104">
            <v>-969000</v>
          </cell>
          <cell r="AK104">
            <v>-8565500</v>
          </cell>
          <cell r="AL104">
            <v>-5775000</v>
          </cell>
          <cell r="AM104">
            <v>-1924944</v>
          </cell>
          <cell r="AN104">
            <v>8529</v>
          </cell>
          <cell r="AO104">
            <v>-4737475</v>
          </cell>
          <cell r="AP104">
            <v>-5289503</v>
          </cell>
        </row>
        <row r="105">
          <cell r="B105">
            <v>37046</v>
          </cell>
          <cell r="C105">
            <v>12666758.9</v>
          </cell>
          <cell r="D105">
            <v>56148</v>
          </cell>
          <cell r="E105">
            <v>0</v>
          </cell>
          <cell r="F105">
            <v>-1508010</v>
          </cell>
          <cell r="G105">
            <v>743440</v>
          </cell>
          <cell r="H105">
            <v>1459235</v>
          </cell>
          <cell r="I105">
            <v>0</v>
          </cell>
          <cell r="J105">
            <v>0</v>
          </cell>
          <cell r="K105">
            <v>9382497</v>
          </cell>
          <cell r="L105">
            <v>0</v>
          </cell>
          <cell r="M105">
            <v>25.9</v>
          </cell>
          <cell r="N105">
            <v>-1843</v>
          </cell>
          <cell r="O105">
            <v>-1091</v>
          </cell>
          <cell r="P105">
            <v>-100000</v>
          </cell>
          <cell r="Q105">
            <v>994300</v>
          </cell>
          <cell r="R105">
            <v>3075001</v>
          </cell>
          <cell r="S105">
            <v>-1432944</v>
          </cell>
          <cell r="T105">
            <v>750813</v>
          </cell>
          <cell r="U105">
            <v>9382497</v>
          </cell>
          <cell r="V105">
            <v>-2908.1</v>
          </cell>
          <cell r="W105">
            <v>2536357</v>
          </cell>
          <cell r="X105">
            <v>-1565645</v>
          </cell>
          <cell r="Y105">
            <v>-35200</v>
          </cell>
          <cell r="Z105">
            <v>-2973637</v>
          </cell>
          <cell r="AA105">
            <v>-124777</v>
          </cell>
          <cell r="AB105">
            <v>-38216</v>
          </cell>
          <cell r="AC105">
            <v>0</v>
          </cell>
          <cell r="AD105">
            <v>-382000</v>
          </cell>
          <cell r="AE105">
            <v>-4907503</v>
          </cell>
          <cell r="AF105">
            <v>0</v>
          </cell>
          <cell r="AG105">
            <v>-3469.1</v>
          </cell>
          <cell r="AH105">
            <v>-5624.8</v>
          </cell>
          <cell r="AI105">
            <v>-3935.8</v>
          </cell>
          <cell r="AJ105">
            <v>-969000</v>
          </cell>
          <cell r="AK105">
            <v>-8565500</v>
          </cell>
          <cell r="AL105">
            <v>-5775000</v>
          </cell>
          <cell r="AM105">
            <v>-1924944</v>
          </cell>
          <cell r="AN105">
            <v>8529</v>
          </cell>
          <cell r="AO105">
            <v>-4737475</v>
          </cell>
          <cell r="AP105">
            <v>-5289503</v>
          </cell>
        </row>
        <row r="106">
          <cell r="B106">
            <v>37047</v>
          </cell>
          <cell r="C106">
            <v>12504138.9</v>
          </cell>
          <cell r="D106">
            <v>56148</v>
          </cell>
          <cell r="E106">
            <v>0</v>
          </cell>
          <cell r="F106">
            <v>-1508010</v>
          </cell>
          <cell r="G106">
            <v>743440</v>
          </cell>
          <cell r="H106">
            <v>1459235</v>
          </cell>
          <cell r="I106">
            <v>0</v>
          </cell>
          <cell r="J106">
            <v>0</v>
          </cell>
          <cell r="K106">
            <v>9282497</v>
          </cell>
          <cell r="L106">
            <v>0</v>
          </cell>
          <cell r="M106">
            <v>25.89999999999992</v>
          </cell>
          <cell r="N106">
            <v>-1843</v>
          </cell>
          <cell r="O106">
            <v>-1091</v>
          </cell>
          <cell r="P106">
            <v>-100000</v>
          </cell>
          <cell r="Q106">
            <v>994300</v>
          </cell>
          <cell r="R106">
            <v>3075001</v>
          </cell>
          <cell r="S106">
            <v>-1495564</v>
          </cell>
          <cell r="T106">
            <v>750813</v>
          </cell>
          <cell r="U106">
            <v>9282497</v>
          </cell>
          <cell r="V106">
            <v>-2908.1000000000004</v>
          </cell>
          <cell r="W106">
            <v>2473737</v>
          </cell>
          <cell r="X106">
            <v>-1565645</v>
          </cell>
          <cell r="Y106">
            <v>-35200</v>
          </cell>
          <cell r="Z106">
            <v>-2902335</v>
          </cell>
          <cell r="AA106">
            <v>-196079</v>
          </cell>
          <cell r="AB106">
            <v>-38216</v>
          </cell>
          <cell r="AC106">
            <v>0</v>
          </cell>
          <cell r="AD106">
            <v>-382000</v>
          </cell>
          <cell r="AE106">
            <v>-5007503</v>
          </cell>
          <cell r="AF106">
            <v>0</v>
          </cell>
          <cell r="AG106">
            <v>-3469.1</v>
          </cell>
          <cell r="AH106">
            <v>-5624.8</v>
          </cell>
          <cell r="AI106">
            <v>-3935.8</v>
          </cell>
          <cell r="AJ106">
            <v>-969000</v>
          </cell>
          <cell r="AK106">
            <v>-8565500</v>
          </cell>
          <cell r="AL106">
            <v>-5775000</v>
          </cell>
          <cell r="AM106">
            <v>-1987564</v>
          </cell>
          <cell r="AN106">
            <v>8529</v>
          </cell>
          <cell r="AO106">
            <v>-4737475</v>
          </cell>
          <cell r="AP106">
            <v>-5389503</v>
          </cell>
        </row>
        <row r="107">
          <cell r="B107">
            <v>37048</v>
          </cell>
          <cell r="C107">
            <v>14317408.9</v>
          </cell>
          <cell r="D107">
            <v>56148</v>
          </cell>
          <cell r="E107">
            <v>0</v>
          </cell>
          <cell r="F107">
            <v>-1508010</v>
          </cell>
          <cell r="G107">
            <v>782640</v>
          </cell>
          <cell r="H107">
            <v>1459235</v>
          </cell>
          <cell r="I107">
            <v>0</v>
          </cell>
          <cell r="J107">
            <v>0</v>
          </cell>
          <cell r="K107">
            <v>9155823</v>
          </cell>
          <cell r="L107">
            <v>0</v>
          </cell>
          <cell r="M107">
            <v>25.9</v>
          </cell>
          <cell r="N107">
            <v>-1843</v>
          </cell>
          <cell r="O107">
            <v>-1091</v>
          </cell>
          <cell r="P107">
            <v>0</v>
          </cell>
          <cell r="Q107">
            <v>2794300</v>
          </cell>
          <cell r="R107">
            <v>3075001</v>
          </cell>
          <cell r="S107">
            <v>-1494820</v>
          </cell>
          <cell r="T107">
            <v>790013</v>
          </cell>
          <cell r="U107">
            <v>9155823</v>
          </cell>
          <cell r="V107">
            <v>-2908.1</v>
          </cell>
          <cell r="W107">
            <v>4374481</v>
          </cell>
          <cell r="X107">
            <v>-1565645</v>
          </cell>
          <cell r="Y107">
            <v>-35200</v>
          </cell>
          <cell r="Z107">
            <v>-2902335</v>
          </cell>
          <cell r="AA107">
            <v>-196079</v>
          </cell>
          <cell r="AB107">
            <v>-38216</v>
          </cell>
          <cell r="AC107">
            <v>0</v>
          </cell>
          <cell r="AD107">
            <v>-382000</v>
          </cell>
          <cell r="AE107">
            <v>-5334177</v>
          </cell>
          <cell r="AF107">
            <v>0</v>
          </cell>
          <cell r="AG107">
            <v>-3469.1</v>
          </cell>
          <cell r="AH107">
            <v>-5624.8</v>
          </cell>
          <cell r="AI107">
            <v>-3935.8</v>
          </cell>
          <cell r="AJ107">
            <v>-969000</v>
          </cell>
          <cell r="AK107">
            <v>-8565500</v>
          </cell>
          <cell r="AL107">
            <v>-5775000</v>
          </cell>
          <cell r="AM107">
            <v>-1986820</v>
          </cell>
          <cell r="AN107">
            <v>8529</v>
          </cell>
          <cell r="AO107">
            <v>-4737475</v>
          </cell>
          <cell r="AP107">
            <v>-5716177</v>
          </cell>
        </row>
        <row r="108">
          <cell r="B108">
            <v>37049</v>
          </cell>
          <cell r="C108">
            <v>11080008.9</v>
          </cell>
          <cell r="D108">
            <v>40948</v>
          </cell>
          <cell r="E108">
            <v>0</v>
          </cell>
          <cell r="F108">
            <v>-1472810</v>
          </cell>
          <cell r="G108">
            <v>1050240</v>
          </cell>
          <cell r="H108">
            <v>1459235</v>
          </cell>
          <cell r="I108">
            <v>0</v>
          </cell>
          <cell r="J108">
            <v>0</v>
          </cell>
          <cell r="K108">
            <v>8535823</v>
          </cell>
          <cell r="L108">
            <v>0</v>
          </cell>
          <cell r="M108">
            <v>25.89999999999992</v>
          </cell>
          <cell r="N108">
            <v>-1843</v>
          </cell>
          <cell r="O108">
            <v>-1091</v>
          </cell>
          <cell r="P108">
            <v>-60000</v>
          </cell>
          <cell r="Q108">
            <v>-50700</v>
          </cell>
          <cell r="R108">
            <v>3075001</v>
          </cell>
          <cell r="S108">
            <v>-1494820</v>
          </cell>
          <cell r="T108">
            <v>1077613</v>
          </cell>
          <cell r="U108">
            <v>8535823</v>
          </cell>
          <cell r="V108">
            <v>-2908.1000000000004</v>
          </cell>
          <cell r="W108">
            <v>1469481</v>
          </cell>
          <cell r="X108">
            <v>-1632045</v>
          </cell>
          <cell r="Y108">
            <v>-35200</v>
          </cell>
          <cell r="Z108">
            <v>-2902335</v>
          </cell>
          <cell r="AA108">
            <v>-235279</v>
          </cell>
          <cell r="AB108">
            <v>-38216</v>
          </cell>
          <cell r="AC108">
            <v>0</v>
          </cell>
          <cell r="AD108">
            <v>-382000</v>
          </cell>
          <cell r="AE108">
            <v>-5954177</v>
          </cell>
          <cell r="AF108">
            <v>0</v>
          </cell>
          <cell r="AG108">
            <v>-3469.1</v>
          </cell>
          <cell r="AH108">
            <v>-5624.8</v>
          </cell>
          <cell r="AI108">
            <v>-3935.8</v>
          </cell>
          <cell r="AJ108">
            <v>-1029000</v>
          </cell>
          <cell r="AK108">
            <v>-10365500</v>
          </cell>
          <cell r="AL108">
            <v>-5775000</v>
          </cell>
          <cell r="AM108">
            <v>-1986820</v>
          </cell>
          <cell r="AN108">
            <v>8529</v>
          </cell>
          <cell r="AO108">
            <v>-4843075</v>
          </cell>
          <cell r="AP108">
            <v>-6336177</v>
          </cell>
        </row>
        <row r="109">
          <cell r="B109">
            <v>37050</v>
          </cell>
          <cell r="C109">
            <v>10787934.1</v>
          </cell>
          <cell r="D109">
            <v>40948</v>
          </cell>
          <cell r="E109">
            <v>0</v>
          </cell>
          <cell r="F109">
            <v>-1508010</v>
          </cell>
          <cell r="G109">
            <v>1085440</v>
          </cell>
          <cell r="H109">
            <v>1459235</v>
          </cell>
          <cell r="I109">
            <v>0</v>
          </cell>
          <cell r="J109">
            <v>0</v>
          </cell>
          <cell r="K109">
            <v>8245823</v>
          </cell>
          <cell r="L109">
            <v>0</v>
          </cell>
          <cell r="M109">
            <v>25.9</v>
          </cell>
          <cell r="N109">
            <v>-3167.8</v>
          </cell>
          <cell r="O109">
            <v>-1841</v>
          </cell>
          <cell r="P109">
            <v>-60000</v>
          </cell>
          <cell r="Q109">
            <v>-50700</v>
          </cell>
          <cell r="R109">
            <v>3075001</v>
          </cell>
          <cell r="S109">
            <v>-1494820</v>
          </cell>
          <cell r="T109">
            <v>1077613</v>
          </cell>
          <cell r="U109">
            <v>8245823</v>
          </cell>
          <cell r="V109">
            <v>-4982.8999999999996</v>
          </cell>
          <cell r="W109">
            <v>1469481</v>
          </cell>
          <cell r="X109">
            <v>-1632045</v>
          </cell>
          <cell r="Y109">
            <v>-35200</v>
          </cell>
          <cell r="Z109">
            <v>-2937535</v>
          </cell>
          <cell r="AA109">
            <v>-235279</v>
          </cell>
          <cell r="AB109">
            <v>-38216</v>
          </cell>
          <cell r="AC109">
            <v>0</v>
          </cell>
          <cell r="AD109">
            <v>-382000</v>
          </cell>
          <cell r="AE109">
            <v>-6244177</v>
          </cell>
          <cell r="AF109">
            <v>0</v>
          </cell>
          <cell r="AG109">
            <v>-3469.1</v>
          </cell>
          <cell r="AH109">
            <v>-5624.8</v>
          </cell>
          <cell r="AI109">
            <v>-3935.8</v>
          </cell>
          <cell r="AJ109">
            <v>-1029000</v>
          </cell>
          <cell r="AK109">
            <v>-10365500</v>
          </cell>
          <cell r="AL109">
            <v>-5775000</v>
          </cell>
          <cell r="AM109">
            <v>-1986820</v>
          </cell>
          <cell r="AN109">
            <v>8529</v>
          </cell>
          <cell r="AO109">
            <v>-4878275</v>
          </cell>
          <cell r="AP109">
            <v>-6626177</v>
          </cell>
        </row>
        <row r="110">
          <cell r="B110">
            <v>37053</v>
          </cell>
          <cell r="C110">
            <v>9665134.0999999996</v>
          </cell>
          <cell r="D110">
            <v>108148</v>
          </cell>
          <cell r="E110">
            <v>0</v>
          </cell>
          <cell r="F110">
            <v>-1508010</v>
          </cell>
          <cell r="G110">
            <v>1085440</v>
          </cell>
          <cell r="H110">
            <v>1459235</v>
          </cell>
          <cell r="I110">
            <v>0</v>
          </cell>
          <cell r="J110">
            <v>60000</v>
          </cell>
          <cell r="K110">
            <v>6995823</v>
          </cell>
          <cell r="L110">
            <v>0</v>
          </cell>
          <cell r="M110">
            <v>25.89999999999992</v>
          </cell>
          <cell r="N110">
            <v>-3167.8</v>
          </cell>
          <cell r="O110">
            <v>-1841</v>
          </cell>
          <cell r="P110">
            <v>-60000</v>
          </cell>
          <cell r="Q110">
            <v>-50700</v>
          </cell>
          <cell r="R110">
            <v>3075001</v>
          </cell>
          <cell r="S110">
            <v>-1494820</v>
          </cell>
          <cell r="T110">
            <v>1144813</v>
          </cell>
          <cell r="U110">
            <v>7055823</v>
          </cell>
          <cell r="V110">
            <v>-4982.8999999999996</v>
          </cell>
          <cell r="W110">
            <v>1469481</v>
          </cell>
          <cell r="X110">
            <v>-1632045</v>
          </cell>
          <cell r="Y110">
            <v>-35200</v>
          </cell>
          <cell r="Z110">
            <v>-2937535</v>
          </cell>
          <cell r="AA110">
            <v>-235279</v>
          </cell>
          <cell r="AB110">
            <v>-38216</v>
          </cell>
          <cell r="AC110">
            <v>0</v>
          </cell>
          <cell r="AD110">
            <v>-382000</v>
          </cell>
          <cell r="AE110">
            <v>-7544177</v>
          </cell>
          <cell r="AF110">
            <v>0</v>
          </cell>
          <cell r="AG110">
            <v>-3469.1</v>
          </cell>
          <cell r="AH110">
            <v>-5624.8</v>
          </cell>
          <cell r="AI110">
            <v>-3935.8</v>
          </cell>
          <cell r="AJ110">
            <v>-1029000</v>
          </cell>
          <cell r="AK110">
            <v>-10365500</v>
          </cell>
          <cell r="AL110">
            <v>-5775000</v>
          </cell>
          <cell r="AM110">
            <v>-1986820</v>
          </cell>
          <cell r="AN110">
            <v>8529</v>
          </cell>
          <cell r="AO110">
            <v>-4878275</v>
          </cell>
          <cell r="AP110">
            <v>-7926177</v>
          </cell>
        </row>
        <row r="111">
          <cell r="B111">
            <v>37054</v>
          </cell>
          <cell r="C111">
            <v>4951713.0999999996</v>
          </cell>
          <cell r="D111">
            <v>124148</v>
          </cell>
          <cell r="E111">
            <v>0</v>
          </cell>
          <cell r="F111">
            <v>-1475966</v>
          </cell>
          <cell r="G111">
            <v>1088975</v>
          </cell>
          <cell r="H111">
            <v>1459235</v>
          </cell>
          <cell r="I111">
            <v>0</v>
          </cell>
          <cell r="J111">
            <v>60000</v>
          </cell>
          <cell r="K111">
            <v>2705823</v>
          </cell>
          <cell r="L111">
            <v>0</v>
          </cell>
          <cell r="M111">
            <v>25.9</v>
          </cell>
          <cell r="N111">
            <v>-3167.8</v>
          </cell>
          <cell r="O111">
            <v>-1841</v>
          </cell>
          <cell r="P111">
            <v>220000</v>
          </cell>
          <cell r="Q111">
            <v>-805700</v>
          </cell>
          <cell r="R111">
            <v>3075001</v>
          </cell>
          <cell r="S111">
            <v>-1494820</v>
          </cell>
          <cell r="T111">
            <v>1196392</v>
          </cell>
          <cell r="U111">
            <v>2765823</v>
          </cell>
          <cell r="V111">
            <v>-4982.8999999999996</v>
          </cell>
          <cell r="W111">
            <v>994481</v>
          </cell>
          <cell r="X111">
            <v>-1698445</v>
          </cell>
          <cell r="Y111">
            <v>-35200</v>
          </cell>
          <cell r="Z111">
            <v>-2905491</v>
          </cell>
          <cell r="AA111">
            <v>-231744</v>
          </cell>
          <cell r="AB111">
            <v>-38216</v>
          </cell>
          <cell r="AC111">
            <v>0</v>
          </cell>
          <cell r="AD111">
            <v>-382000</v>
          </cell>
          <cell r="AE111">
            <v>-12334177</v>
          </cell>
          <cell r="AF111">
            <v>0</v>
          </cell>
          <cell r="AG111">
            <v>-3469.1</v>
          </cell>
          <cell r="AH111">
            <v>-5624.8</v>
          </cell>
          <cell r="AI111">
            <v>-3935.8</v>
          </cell>
          <cell r="AJ111">
            <v>-1129000</v>
          </cell>
          <cell r="AK111">
            <v>-11120500</v>
          </cell>
          <cell r="AL111">
            <v>-5775000</v>
          </cell>
          <cell r="AM111">
            <v>-1986820</v>
          </cell>
          <cell r="AN111">
            <v>8529</v>
          </cell>
          <cell r="AO111">
            <v>-4909096</v>
          </cell>
          <cell r="AP111">
            <v>-12716177</v>
          </cell>
        </row>
        <row r="112">
          <cell r="B112">
            <v>37055</v>
          </cell>
          <cell r="C112">
            <v>7323580.7000000002</v>
          </cell>
          <cell r="D112">
            <v>190548</v>
          </cell>
          <cell r="E112">
            <v>0</v>
          </cell>
          <cell r="F112">
            <v>-1484980</v>
          </cell>
          <cell r="G112">
            <v>1088975</v>
          </cell>
          <cell r="H112">
            <v>1459235</v>
          </cell>
          <cell r="I112">
            <v>0</v>
          </cell>
          <cell r="J112">
            <v>60000</v>
          </cell>
          <cell r="K112">
            <v>3848176.01</v>
          </cell>
          <cell r="L112">
            <v>0</v>
          </cell>
          <cell r="M112">
            <v>25.89999999999992</v>
          </cell>
          <cell r="N112">
            <v>-3183</v>
          </cell>
          <cell r="O112">
            <v>-1848.2</v>
          </cell>
          <cell r="P112">
            <v>220000</v>
          </cell>
          <cell r="Q112">
            <v>-805700</v>
          </cell>
          <cell r="R112">
            <v>3075001</v>
          </cell>
          <cell r="S112">
            <v>-322669.01</v>
          </cell>
          <cell r="T112">
            <v>1253778</v>
          </cell>
          <cell r="U112">
            <v>3908176.01</v>
          </cell>
          <cell r="V112">
            <v>-5005.3</v>
          </cell>
          <cell r="W112">
            <v>2166631.9900000002</v>
          </cell>
          <cell r="X112">
            <v>-1698445</v>
          </cell>
          <cell r="Y112">
            <v>-35200</v>
          </cell>
          <cell r="Z112">
            <v>-2914505</v>
          </cell>
          <cell r="AA112">
            <v>-239344</v>
          </cell>
          <cell r="AB112">
            <v>-38216</v>
          </cell>
          <cell r="AC112">
            <v>0</v>
          </cell>
          <cell r="AD112">
            <v>-382000</v>
          </cell>
          <cell r="AE112">
            <v>-12422824</v>
          </cell>
          <cell r="AF112">
            <v>0</v>
          </cell>
          <cell r="AG112">
            <v>-3469.1</v>
          </cell>
          <cell r="AH112">
            <v>-5640</v>
          </cell>
          <cell r="AI112">
            <v>-3943</v>
          </cell>
          <cell r="AJ112">
            <v>-1129000</v>
          </cell>
          <cell r="AK112">
            <v>-11120500</v>
          </cell>
          <cell r="AL112">
            <v>-5775000</v>
          </cell>
          <cell r="AM112">
            <v>-1955669</v>
          </cell>
          <cell r="AN112">
            <v>8529</v>
          </cell>
          <cell r="AO112">
            <v>-4925710</v>
          </cell>
          <cell r="AP112">
            <v>-12804824</v>
          </cell>
        </row>
        <row r="113">
          <cell r="B113">
            <v>37056</v>
          </cell>
          <cell r="C113">
            <v>7299240.7000000002</v>
          </cell>
          <cell r="D113">
            <v>190548</v>
          </cell>
          <cell r="E113">
            <v>0</v>
          </cell>
          <cell r="F113">
            <v>-1379725</v>
          </cell>
          <cell r="G113">
            <v>1089685</v>
          </cell>
          <cell r="H113">
            <v>1459235</v>
          </cell>
          <cell r="I113">
            <v>0</v>
          </cell>
          <cell r="J113">
            <v>60000</v>
          </cell>
          <cell r="K113">
            <v>3818176.01</v>
          </cell>
          <cell r="L113">
            <v>0</v>
          </cell>
          <cell r="M113">
            <v>25.9</v>
          </cell>
          <cell r="N113">
            <v>-3338</v>
          </cell>
          <cell r="O113">
            <v>-1998.2</v>
          </cell>
          <cell r="P113">
            <v>120000</v>
          </cell>
          <cell r="Q113">
            <v>-805700</v>
          </cell>
          <cell r="R113">
            <v>3075001</v>
          </cell>
          <cell r="S113">
            <v>-322669.01</v>
          </cell>
          <cell r="T113">
            <v>1359743</v>
          </cell>
          <cell r="U113">
            <v>3878176.01</v>
          </cell>
          <cell r="V113">
            <v>-5310.3</v>
          </cell>
          <cell r="W113">
            <v>2066631.99</v>
          </cell>
          <cell r="X113">
            <v>-1698445</v>
          </cell>
          <cell r="Y113">
            <v>-35200</v>
          </cell>
          <cell r="Z113">
            <v>-2965250</v>
          </cell>
          <cell r="AA113">
            <v>-238634</v>
          </cell>
          <cell r="AB113">
            <v>-38216</v>
          </cell>
          <cell r="AC113">
            <v>0</v>
          </cell>
          <cell r="AD113">
            <v>-382000</v>
          </cell>
          <cell r="AE113">
            <v>-12422824</v>
          </cell>
          <cell r="AF113">
            <v>0</v>
          </cell>
          <cell r="AG113">
            <v>-3469.1</v>
          </cell>
          <cell r="AH113">
            <v>-5795</v>
          </cell>
          <cell r="AI113">
            <v>-4093</v>
          </cell>
          <cell r="AJ113">
            <v>-1229000</v>
          </cell>
          <cell r="AK113">
            <v>-11120500</v>
          </cell>
          <cell r="AL113">
            <v>-5775000</v>
          </cell>
          <cell r="AM113">
            <v>-1955669</v>
          </cell>
          <cell r="AN113">
            <v>8529</v>
          </cell>
          <cell r="AO113">
            <v>-4975745</v>
          </cell>
          <cell r="AP113">
            <v>-12804824</v>
          </cell>
        </row>
        <row r="114">
          <cell r="B114">
            <v>37057</v>
          </cell>
          <cell r="C114">
            <v>7216440.7000000002</v>
          </cell>
          <cell r="D114">
            <v>197748</v>
          </cell>
          <cell r="E114">
            <v>0</v>
          </cell>
          <cell r="F114">
            <v>-1379725</v>
          </cell>
          <cell r="G114">
            <v>1089685</v>
          </cell>
          <cell r="H114">
            <v>1459235</v>
          </cell>
          <cell r="I114">
            <v>0</v>
          </cell>
          <cell r="J114">
            <v>45000</v>
          </cell>
          <cell r="K114">
            <v>3818176.01</v>
          </cell>
          <cell r="L114">
            <v>0</v>
          </cell>
          <cell r="M114">
            <v>25.89999999999992</v>
          </cell>
          <cell r="N114">
            <v>-3338</v>
          </cell>
          <cell r="O114">
            <v>-1998.2</v>
          </cell>
          <cell r="P114">
            <v>45000</v>
          </cell>
          <cell r="Q114">
            <v>-805700</v>
          </cell>
          <cell r="R114">
            <v>3075001</v>
          </cell>
          <cell r="S114">
            <v>-322669.01</v>
          </cell>
          <cell r="T114">
            <v>1366943</v>
          </cell>
          <cell r="U114">
            <v>3863176.01</v>
          </cell>
          <cell r="V114">
            <v>-5310.3</v>
          </cell>
          <cell r="W114">
            <v>1991631.99</v>
          </cell>
          <cell r="X114">
            <v>-1698445</v>
          </cell>
          <cell r="Y114">
            <v>-35200</v>
          </cell>
          <cell r="Z114">
            <v>-2965250</v>
          </cell>
          <cell r="AA114">
            <v>-238634</v>
          </cell>
          <cell r="AB114">
            <v>-38216</v>
          </cell>
          <cell r="AC114">
            <v>0</v>
          </cell>
          <cell r="AD114">
            <v>-397000</v>
          </cell>
          <cell r="AE114">
            <v>-12422824</v>
          </cell>
          <cell r="AF114">
            <v>0</v>
          </cell>
          <cell r="AG114">
            <v>-3469.1</v>
          </cell>
          <cell r="AH114">
            <v>-5795</v>
          </cell>
          <cell r="AI114">
            <v>-4093</v>
          </cell>
          <cell r="AJ114">
            <v>-1354000</v>
          </cell>
          <cell r="AK114">
            <v>-11875500</v>
          </cell>
          <cell r="AL114">
            <v>-5775000</v>
          </cell>
          <cell r="AM114">
            <v>-1955669</v>
          </cell>
          <cell r="AN114">
            <v>7794</v>
          </cell>
          <cell r="AO114">
            <v>-4975745</v>
          </cell>
          <cell r="AP114">
            <v>-12819824</v>
          </cell>
        </row>
        <row r="115">
          <cell r="B115">
            <v>37060</v>
          </cell>
          <cell r="C115">
            <v>7216440.7000000002</v>
          </cell>
          <cell r="D115">
            <v>197748</v>
          </cell>
          <cell r="E115">
            <v>0</v>
          </cell>
          <cell r="F115">
            <v>-1379725</v>
          </cell>
          <cell r="G115">
            <v>1089685</v>
          </cell>
          <cell r="H115">
            <v>1459235</v>
          </cell>
          <cell r="I115">
            <v>0</v>
          </cell>
          <cell r="J115">
            <v>45000</v>
          </cell>
          <cell r="K115">
            <v>3818176.01</v>
          </cell>
          <cell r="L115">
            <v>0</v>
          </cell>
          <cell r="M115">
            <v>25.9</v>
          </cell>
          <cell r="N115">
            <v>-3338</v>
          </cell>
          <cell r="O115">
            <v>-1998.2</v>
          </cell>
          <cell r="P115">
            <v>45000</v>
          </cell>
          <cell r="Q115">
            <v>-805700</v>
          </cell>
          <cell r="R115">
            <v>3075001</v>
          </cell>
          <cell r="S115">
            <v>-322669.01</v>
          </cell>
          <cell r="T115">
            <v>1366943</v>
          </cell>
          <cell r="U115">
            <v>3863176.01</v>
          </cell>
          <cell r="V115">
            <v>-5310.3</v>
          </cell>
          <cell r="W115">
            <v>1991631.99</v>
          </cell>
          <cell r="X115">
            <v>-1698445</v>
          </cell>
          <cell r="Y115">
            <v>-35200</v>
          </cell>
          <cell r="Z115">
            <v>-2965250</v>
          </cell>
          <cell r="AA115">
            <v>-238634</v>
          </cell>
          <cell r="AB115">
            <v>-38216</v>
          </cell>
          <cell r="AC115">
            <v>0</v>
          </cell>
          <cell r="AD115">
            <v>-397000</v>
          </cell>
          <cell r="AE115">
            <v>-12422824</v>
          </cell>
          <cell r="AF115">
            <v>0</v>
          </cell>
          <cell r="AG115">
            <v>-3469.1</v>
          </cell>
          <cell r="AH115">
            <v>-5795</v>
          </cell>
          <cell r="AI115">
            <v>-4093</v>
          </cell>
          <cell r="AJ115">
            <v>-1354000</v>
          </cell>
          <cell r="AK115">
            <v>-11875500</v>
          </cell>
          <cell r="AL115">
            <v>-5020000</v>
          </cell>
          <cell r="AM115">
            <v>-1955669</v>
          </cell>
          <cell r="AN115">
            <v>7794</v>
          </cell>
          <cell r="AO115">
            <v>-4975745</v>
          </cell>
          <cell r="AP115">
            <v>-12819824</v>
          </cell>
        </row>
        <row r="116">
          <cell r="B116">
            <v>37061</v>
          </cell>
          <cell r="C116">
            <v>7275065.7000000002</v>
          </cell>
          <cell r="D116">
            <v>197748</v>
          </cell>
          <cell r="E116">
            <v>0</v>
          </cell>
          <cell r="F116">
            <v>-1321100</v>
          </cell>
          <cell r="G116">
            <v>1089685</v>
          </cell>
          <cell r="H116">
            <v>1459235</v>
          </cell>
          <cell r="I116">
            <v>0</v>
          </cell>
          <cell r="J116">
            <v>45000</v>
          </cell>
          <cell r="K116">
            <v>3818176.01</v>
          </cell>
          <cell r="L116">
            <v>0</v>
          </cell>
          <cell r="M116">
            <v>25.89999999999992</v>
          </cell>
          <cell r="N116">
            <v>-3338</v>
          </cell>
          <cell r="O116">
            <v>-1998.2</v>
          </cell>
          <cell r="P116">
            <v>45000</v>
          </cell>
          <cell r="Q116">
            <v>-805700</v>
          </cell>
          <cell r="R116">
            <v>3075001</v>
          </cell>
          <cell r="S116">
            <v>-322669.01</v>
          </cell>
          <cell r="T116">
            <v>1425568</v>
          </cell>
          <cell r="U116">
            <v>3863176.01</v>
          </cell>
          <cell r="V116">
            <v>-5310.3</v>
          </cell>
          <cell r="W116">
            <v>1991631.99</v>
          </cell>
          <cell r="X116">
            <v>-1698445</v>
          </cell>
          <cell r="Y116">
            <v>-35200</v>
          </cell>
          <cell r="Z116">
            <v>-2965250</v>
          </cell>
          <cell r="AA116">
            <v>-238634</v>
          </cell>
          <cell r="AB116">
            <v>-38216</v>
          </cell>
          <cell r="AC116">
            <v>0</v>
          </cell>
          <cell r="AD116">
            <v>-397000</v>
          </cell>
          <cell r="AE116">
            <v>-12422824</v>
          </cell>
          <cell r="AF116">
            <v>0</v>
          </cell>
          <cell r="AG116">
            <v>-3469.1</v>
          </cell>
          <cell r="AH116">
            <v>-5795</v>
          </cell>
          <cell r="AI116">
            <v>-4093</v>
          </cell>
          <cell r="AJ116">
            <v>-1354000</v>
          </cell>
          <cell r="AK116">
            <v>-11875500</v>
          </cell>
          <cell r="AL116">
            <v>-5020000</v>
          </cell>
          <cell r="AM116">
            <v>-1955669</v>
          </cell>
          <cell r="AN116">
            <v>7794</v>
          </cell>
          <cell r="AO116">
            <v>-4975745</v>
          </cell>
          <cell r="AP116">
            <v>-12819824</v>
          </cell>
        </row>
        <row r="117">
          <cell r="B117">
            <v>37062</v>
          </cell>
          <cell r="C117">
            <v>7684864.9000000004</v>
          </cell>
          <cell r="D117">
            <v>197748</v>
          </cell>
          <cell r="E117">
            <v>0</v>
          </cell>
          <cell r="F117">
            <v>-1321100</v>
          </cell>
          <cell r="G117">
            <v>1089685</v>
          </cell>
          <cell r="H117">
            <v>1459235</v>
          </cell>
          <cell r="I117">
            <v>0</v>
          </cell>
          <cell r="J117">
            <v>45000</v>
          </cell>
          <cell r="K117">
            <v>4738176.01</v>
          </cell>
          <cell r="L117">
            <v>0</v>
          </cell>
          <cell r="M117">
            <v>25.9</v>
          </cell>
          <cell r="N117">
            <v>-3488.8</v>
          </cell>
          <cell r="O117">
            <v>-2048.1999999999998</v>
          </cell>
          <cell r="P117">
            <v>-5000</v>
          </cell>
          <cell r="Q117">
            <v>-1265700</v>
          </cell>
          <cell r="R117">
            <v>3075001</v>
          </cell>
          <cell r="S117">
            <v>-322669.01</v>
          </cell>
          <cell r="T117">
            <v>1425568</v>
          </cell>
          <cell r="U117">
            <v>4783176.01</v>
          </cell>
          <cell r="V117">
            <v>-5511.1</v>
          </cell>
          <cell r="W117">
            <v>1481631.99</v>
          </cell>
          <cell r="X117">
            <v>-1698445</v>
          </cell>
          <cell r="Y117">
            <v>-35200</v>
          </cell>
          <cell r="Z117">
            <v>-2965250</v>
          </cell>
          <cell r="AA117">
            <v>-238634</v>
          </cell>
          <cell r="AB117">
            <v>-38216</v>
          </cell>
          <cell r="AC117">
            <v>0</v>
          </cell>
          <cell r="AD117">
            <v>-397000</v>
          </cell>
          <cell r="AE117">
            <v>-12422824</v>
          </cell>
          <cell r="AF117">
            <v>0</v>
          </cell>
          <cell r="AG117">
            <v>-3469.1</v>
          </cell>
          <cell r="AH117">
            <v>-5945.8</v>
          </cell>
          <cell r="AI117">
            <v>-4143</v>
          </cell>
          <cell r="AJ117">
            <v>-1404000</v>
          </cell>
          <cell r="AK117">
            <v>-12335500</v>
          </cell>
          <cell r="AL117">
            <v>-5020000</v>
          </cell>
          <cell r="AM117">
            <v>-1955669</v>
          </cell>
          <cell r="AN117">
            <v>7794</v>
          </cell>
          <cell r="AO117">
            <v>-4975745</v>
          </cell>
          <cell r="AP117">
            <v>-12819824</v>
          </cell>
        </row>
        <row r="118">
          <cell r="B118">
            <v>37063</v>
          </cell>
          <cell r="C118">
            <v>7704297.9000000004</v>
          </cell>
          <cell r="D118">
            <v>142891</v>
          </cell>
          <cell r="E118">
            <v>0</v>
          </cell>
          <cell r="F118">
            <v>-1321100</v>
          </cell>
          <cell r="G118">
            <v>1089685</v>
          </cell>
          <cell r="H118">
            <v>1459235</v>
          </cell>
          <cell r="I118">
            <v>0</v>
          </cell>
          <cell r="J118">
            <v>45000</v>
          </cell>
          <cell r="K118">
            <v>4657466.01</v>
          </cell>
          <cell r="L118">
            <v>0</v>
          </cell>
          <cell r="M118">
            <v>25.89999999999992</v>
          </cell>
          <cell r="N118">
            <v>-3488.8</v>
          </cell>
          <cell r="O118">
            <v>-2048.1999999999998</v>
          </cell>
          <cell r="P118">
            <v>-5000</v>
          </cell>
          <cell r="Q118">
            <v>-1110700</v>
          </cell>
          <cell r="R118">
            <v>3075001</v>
          </cell>
          <cell r="S118">
            <v>-322669.01</v>
          </cell>
          <cell r="T118">
            <v>1370711</v>
          </cell>
          <cell r="U118">
            <v>4702466.01</v>
          </cell>
          <cell r="V118">
            <v>-5511.1</v>
          </cell>
          <cell r="W118">
            <v>1636631.99</v>
          </cell>
          <cell r="X118">
            <v>-1698445</v>
          </cell>
          <cell r="Y118">
            <v>-35200</v>
          </cell>
          <cell r="Z118">
            <v>-2965250</v>
          </cell>
          <cell r="AA118">
            <v>-238634</v>
          </cell>
          <cell r="AB118">
            <v>-38216</v>
          </cell>
          <cell r="AC118">
            <v>0</v>
          </cell>
          <cell r="AD118">
            <v>-397000</v>
          </cell>
          <cell r="AE118">
            <v>-12583534</v>
          </cell>
          <cell r="AF118">
            <v>0</v>
          </cell>
          <cell r="AG118">
            <v>-3469.1</v>
          </cell>
          <cell r="AH118">
            <v>-5945.8</v>
          </cell>
          <cell r="AI118">
            <v>-4143</v>
          </cell>
          <cell r="AJ118">
            <v>-1404000</v>
          </cell>
          <cell r="AK118">
            <v>-12335500</v>
          </cell>
          <cell r="AL118">
            <v>-5020000</v>
          </cell>
          <cell r="AM118">
            <v>-1955669</v>
          </cell>
          <cell r="AN118">
            <v>7794</v>
          </cell>
          <cell r="AO118">
            <v>-4975745</v>
          </cell>
          <cell r="AP118">
            <v>-12980534</v>
          </cell>
        </row>
        <row r="119">
          <cell r="B119">
            <v>37064</v>
          </cell>
          <cell r="C119">
            <v>9110694.9000000004</v>
          </cell>
          <cell r="D119">
            <v>139288</v>
          </cell>
          <cell r="E119">
            <v>0</v>
          </cell>
          <cell r="F119">
            <v>-1321100</v>
          </cell>
          <cell r="G119">
            <v>1089685</v>
          </cell>
          <cell r="H119">
            <v>1459235</v>
          </cell>
          <cell r="I119">
            <v>0</v>
          </cell>
          <cell r="J119">
            <v>45000</v>
          </cell>
          <cell r="K119">
            <v>4837466.01</v>
          </cell>
          <cell r="L119">
            <v>0</v>
          </cell>
          <cell r="M119">
            <v>25.9</v>
          </cell>
          <cell r="N119">
            <v>-3488.8</v>
          </cell>
          <cell r="O119">
            <v>-2048.1999999999998</v>
          </cell>
          <cell r="P119">
            <v>-5000</v>
          </cell>
          <cell r="Q119">
            <v>119300</v>
          </cell>
          <cell r="R119">
            <v>3075001</v>
          </cell>
          <cell r="S119">
            <v>-322669.01</v>
          </cell>
          <cell r="T119">
            <v>1367108</v>
          </cell>
          <cell r="U119">
            <v>4882466.01</v>
          </cell>
          <cell r="V119">
            <v>-5511.1</v>
          </cell>
          <cell r="W119">
            <v>2866631.99</v>
          </cell>
          <cell r="X119">
            <v>-1860673</v>
          </cell>
          <cell r="Y119">
            <v>-35200</v>
          </cell>
          <cell r="Z119">
            <v>-2965250</v>
          </cell>
          <cell r="AA119">
            <v>-238634</v>
          </cell>
          <cell r="AB119">
            <v>-38216</v>
          </cell>
          <cell r="AC119">
            <v>0</v>
          </cell>
          <cell r="AD119">
            <v>-397000</v>
          </cell>
          <cell r="AE119">
            <v>-12583534</v>
          </cell>
          <cell r="AF119">
            <v>0</v>
          </cell>
          <cell r="AG119">
            <v>-3469.1</v>
          </cell>
          <cell r="AH119">
            <v>-5945.8</v>
          </cell>
          <cell r="AI119">
            <v>-4143</v>
          </cell>
          <cell r="AJ119">
            <v>-1404000</v>
          </cell>
          <cell r="AK119">
            <v>-12335500</v>
          </cell>
          <cell r="AL119">
            <v>-5020000</v>
          </cell>
          <cell r="AM119">
            <v>-1955669</v>
          </cell>
          <cell r="AN119">
            <v>7794</v>
          </cell>
          <cell r="AO119">
            <v>-5137973</v>
          </cell>
          <cell r="AP119">
            <v>-12980534</v>
          </cell>
        </row>
        <row r="120">
          <cell r="B120">
            <v>37067</v>
          </cell>
          <cell r="C120">
            <v>9459210.9000000004</v>
          </cell>
          <cell r="D120">
            <v>139288</v>
          </cell>
          <cell r="E120">
            <v>0</v>
          </cell>
          <cell r="F120">
            <v>-1321100</v>
          </cell>
          <cell r="G120">
            <v>1089685</v>
          </cell>
          <cell r="H120">
            <v>1459235</v>
          </cell>
          <cell r="I120">
            <v>0</v>
          </cell>
          <cell r="J120">
            <v>95000</v>
          </cell>
          <cell r="K120">
            <v>4837466.01</v>
          </cell>
          <cell r="L120">
            <v>0</v>
          </cell>
          <cell r="M120">
            <v>25.89999999999992</v>
          </cell>
          <cell r="N120">
            <v>-3488.8</v>
          </cell>
          <cell r="O120">
            <v>-2048.1999999999998</v>
          </cell>
          <cell r="P120">
            <v>-30000</v>
          </cell>
          <cell r="Q120">
            <v>119300</v>
          </cell>
          <cell r="R120">
            <v>3075001</v>
          </cell>
          <cell r="S120">
            <v>846.99000000004889</v>
          </cell>
          <cell r="T120">
            <v>1367108</v>
          </cell>
          <cell r="U120">
            <v>4932466.01</v>
          </cell>
          <cell r="V120">
            <v>-5511.1</v>
          </cell>
          <cell r="W120">
            <v>3165147.99</v>
          </cell>
          <cell r="X120">
            <v>-1860673</v>
          </cell>
          <cell r="Y120">
            <v>-35200</v>
          </cell>
          <cell r="Z120">
            <v>-2965250</v>
          </cell>
          <cell r="AA120">
            <v>-238634</v>
          </cell>
          <cell r="AB120">
            <v>-38216</v>
          </cell>
          <cell r="AC120">
            <v>0</v>
          </cell>
          <cell r="AD120">
            <v>-397000</v>
          </cell>
          <cell r="AE120">
            <v>-12583534</v>
          </cell>
          <cell r="AF120">
            <v>0</v>
          </cell>
          <cell r="AG120">
            <v>-3469.1</v>
          </cell>
          <cell r="AH120">
            <v>-5963</v>
          </cell>
          <cell r="AI120">
            <v>-4143</v>
          </cell>
          <cell r="AJ120">
            <v>-1429000</v>
          </cell>
          <cell r="AK120">
            <v>-12335500</v>
          </cell>
          <cell r="AL120">
            <v>-5020000</v>
          </cell>
          <cell r="AM120">
            <v>-1955669</v>
          </cell>
          <cell r="AN120">
            <v>7794</v>
          </cell>
          <cell r="AO120">
            <v>-5137973</v>
          </cell>
          <cell r="AP120">
            <v>-12980534</v>
          </cell>
        </row>
        <row r="121">
          <cell r="B121">
            <v>37068</v>
          </cell>
          <cell r="C121">
            <v>9620607.3000000007</v>
          </cell>
          <cell r="D121">
            <v>139288</v>
          </cell>
          <cell r="E121">
            <v>0</v>
          </cell>
          <cell r="F121">
            <v>-1314700</v>
          </cell>
          <cell r="G121">
            <v>1089685</v>
          </cell>
          <cell r="H121">
            <v>1459235</v>
          </cell>
          <cell r="I121">
            <v>0</v>
          </cell>
          <cell r="J121">
            <v>95000</v>
          </cell>
          <cell r="K121">
            <v>4837466.01</v>
          </cell>
          <cell r="L121">
            <v>0</v>
          </cell>
          <cell r="M121">
            <v>25.9</v>
          </cell>
          <cell r="N121">
            <v>-3492.4</v>
          </cell>
          <cell r="O121">
            <v>-2048.1999999999998</v>
          </cell>
          <cell r="P121">
            <v>-30000</v>
          </cell>
          <cell r="Q121">
            <v>119300</v>
          </cell>
          <cell r="R121">
            <v>3075001</v>
          </cell>
          <cell r="S121">
            <v>155846.99</v>
          </cell>
          <cell r="T121">
            <v>1373508</v>
          </cell>
          <cell r="U121">
            <v>4932466.01</v>
          </cell>
          <cell r="V121">
            <v>-5514.7</v>
          </cell>
          <cell r="W121">
            <v>3320147.99</v>
          </cell>
          <cell r="X121">
            <v>-1860673</v>
          </cell>
          <cell r="Y121">
            <v>-35200</v>
          </cell>
          <cell r="Z121">
            <v>-2965250</v>
          </cell>
          <cell r="AA121">
            <v>-238634</v>
          </cell>
          <cell r="AB121">
            <v>-38216</v>
          </cell>
          <cell r="AC121">
            <v>0</v>
          </cell>
          <cell r="AD121">
            <v>-397000</v>
          </cell>
          <cell r="AE121">
            <v>-12583534</v>
          </cell>
          <cell r="AF121">
            <v>0</v>
          </cell>
          <cell r="AG121">
            <v>-3469.1</v>
          </cell>
          <cell r="AH121">
            <v>-5963</v>
          </cell>
          <cell r="AI121">
            <v>-4143</v>
          </cell>
          <cell r="AJ121">
            <v>-1429000</v>
          </cell>
          <cell r="AK121">
            <v>-12335500</v>
          </cell>
          <cell r="AL121">
            <v>-5020000</v>
          </cell>
          <cell r="AM121">
            <v>-1955669</v>
          </cell>
          <cell r="AN121">
            <v>7794</v>
          </cell>
          <cell r="AO121">
            <v>-5137973</v>
          </cell>
          <cell r="AP121">
            <v>-12980534</v>
          </cell>
        </row>
        <row r="122">
          <cell r="B122">
            <v>37069</v>
          </cell>
          <cell r="C122">
            <v>9343414.9000000004</v>
          </cell>
          <cell r="D122">
            <v>139288</v>
          </cell>
          <cell r="E122">
            <v>0</v>
          </cell>
          <cell r="F122">
            <v>-1321100</v>
          </cell>
          <cell r="G122">
            <v>1089685</v>
          </cell>
          <cell r="H122">
            <v>1459235</v>
          </cell>
          <cell r="I122">
            <v>0</v>
          </cell>
          <cell r="J122">
            <v>95000</v>
          </cell>
          <cell r="K122">
            <v>4297466.01</v>
          </cell>
          <cell r="L122">
            <v>0</v>
          </cell>
          <cell r="M122">
            <v>25.89999999999992</v>
          </cell>
          <cell r="N122">
            <v>-3488.8</v>
          </cell>
          <cell r="O122">
            <v>-2048.1999999999998</v>
          </cell>
          <cell r="P122">
            <v>-30000</v>
          </cell>
          <cell r="Q122">
            <v>119300</v>
          </cell>
          <cell r="R122">
            <v>3075001</v>
          </cell>
          <cell r="S122">
            <v>425050.99</v>
          </cell>
          <cell r="T122">
            <v>1367108</v>
          </cell>
          <cell r="U122">
            <v>4392466.01</v>
          </cell>
          <cell r="V122">
            <v>-5511.1</v>
          </cell>
          <cell r="W122">
            <v>3589351.99</v>
          </cell>
          <cell r="X122">
            <v>-1860673</v>
          </cell>
          <cell r="Y122">
            <v>-35200</v>
          </cell>
          <cell r="Z122">
            <v>-2971650</v>
          </cell>
          <cell r="AA122">
            <v>-238634</v>
          </cell>
          <cell r="AB122">
            <v>-38216</v>
          </cell>
          <cell r="AC122">
            <v>0</v>
          </cell>
          <cell r="AD122">
            <v>-397000</v>
          </cell>
          <cell r="AE122">
            <v>-13123534</v>
          </cell>
          <cell r="AF122">
            <v>0</v>
          </cell>
          <cell r="AG122">
            <v>-3469.1</v>
          </cell>
          <cell r="AH122">
            <v>-5963</v>
          </cell>
          <cell r="AI122">
            <v>-4143</v>
          </cell>
          <cell r="AJ122">
            <v>-1429000</v>
          </cell>
          <cell r="AK122">
            <v>-13090500</v>
          </cell>
          <cell r="AL122">
            <v>-5020000</v>
          </cell>
          <cell r="AM122">
            <v>-1955669</v>
          </cell>
          <cell r="AN122">
            <v>7794</v>
          </cell>
          <cell r="AO122">
            <v>-5144373</v>
          </cell>
          <cell r="AP122">
            <v>-13520534</v>
          </cell>
        </row>
        <row r="123">
          <cell r="B123">
            <v>37070</v>
          </cell>
          <cell r="C123">
            <v>9188414.9000000004</v>
          </cell>
          <cell r="D123">
            <v>139288</v>
          </cell>
          <cell r="E123">
            <v>0</v>
          </cell>
          <cell r="F123">
            <v>-1321100</v>
          </cell>
          <cell r="G123">
            <v>1089685</v>
          </cell>
          <cell r="H123">
            <v>1459235</v>
          </cell>
          <cell r="I123">
            <v>0</v>
          </cell>
          <cell r="J123">
            <v>95000</v>
          </cell>
          <cell r="K123">
            <v>4187466.01</v>
          </cell>
          <cell r="L123">
            <v>0</v>
          </cell>
          <cell r="M123">
            <v>25.9</v>
          </cell>
          <cell r="N123">
            <v>-3488.8</v>
          </cell>
          <cell r="O123">
            <v>-2048.1999999999998</v>
          </cell>
          <cell r="P123">
            <v>-75000</v>
          </cell>
          <cell r="Q123">
            <v>119300</v>
          </cell>
          <cell r="R123">
            <v>3075001</v>
          </cell>
          <cell r="S123">
            <v>425050.99</v>
          </cell>
          <cell r="T123">
            <v>1367108</v>
          </cell>
          <cell r="U123">
            <v>4282466.01</v>
          </cell>
          <cell r="V123">
            <v>-5511.1</v>
          </cell>
          <cell r="W123">
            <v>3544351.99</v>
          </cell>
          <cell r="X123">
            <v>-1860673</v>
          </cell>
          <cell r="Y123">
            <v>-35200</v>
          </cell>
          <cell r="Z123">
            <v>-2971650</v>
          </cell>
          <cell r="AA123">
            <v>-238634</v>
          </cell>
          <cell r="AB123">
            <v>-38216</v>
          </cell>
          <cell r="AC123">
            <v>0</v>
          </cell>
          <cell r="AD123">
            <v>-397000</v>
          </cell>
          <cell r="AE123">
            <v>-13273534</v>
          </cell>
          <cell r="AF123">
            <v>0</v>
          </cell>
          <cell r="AG123">
            <v>-3469.1</v>
          </cell>
          <cell r="AH123">
            <v>-5963</v>
          </cell>
          <cell r="AI123">
            <v>-4143</v>
          </cell>
          <cell r="AJ123">
            <v>-1474000</v>
          </cell>
          <cell r="AK123">
            <v>-13090500</v>
          </cell>
          <cell r="AL123">
            <v>-5020000</v>
          </cell>
          <cell r="AM123">
            <v>-1955669</v>
          </cell>
          <cell r="AN123">
            <v>7794</v>
          </cell>
          <cell r="AO123">
            <v>-5144373</v>
          </cell>
          <cell r="AP123">
            <v>-13670534</v>
          </cell>
        </row>
        <row r="124">
          <cell r="B124">
            <v>37071</v>
          </cell>
          <cell r="C124">
            <v>9748198.9000000004</v>
          </cell>
          <cell r="D124">
            <v>139022</v>
          </cell>
          <cell r="E124">
            <v>0</v>
          </cell>
          <cell r="F124">
            <v>-1321100</v>
          </cell>
          <cell r="G124">
            <v>1169735</v>
          </cell>
          <cell r="H124">
            <v>1459235</v>
          </cell>
          <cell r="I124">
            <v>0</v>
          </cell>
          <cell r="J124">
            <v>95000</v>
          </cell>
          <cell r="K124">
            <v>4667466.01</v>
          </cell>
          <cell r="L124">
            <v>0</v>
          </cell>
          <cell r="M124">
            <v>25.89999999999992</v>
          </cell>
          <cell r="N124">
            <v>-3488.8</v>
          </cell>
          <cell r="O124">
            <v>-2048.1999999999998</v>
          </cell>
          <cell r="P124">
            <v>-75000</v>
          </cell>
          <cell r="Q124">
            <v>119300</v>
          </cell>
          <cell r="R124">
            <v>3075001</v>
          </cell>
          <cell r="S124">
            <v>425050.99</v>
          </cell>
          <cell r="T124">
            <v>1446892</v>
          </cell>
          <cell r="U124">
            <v>4762466.01</v>
          </cell>
          <cell r="V124">
            <v>-5511.1</v>
          </cell>
          <cell r="W124">
            <v>3544351.99</v>
          </cell>
          <cell r="X124">
            <v>-1860673</v>
          </cell>
          <cell r="Y124">
            <v>-35200</v>
          </cell>
          <cell r="Z124">
            <v>-2971650</v>
          </cell>
          <cell r="AA124">
            <v>-238634</v>
          </cell>
          <cell r="AB124">
            <v>-38216</v>
          </cell>
          <cell r="AC124">
            <v>0</v>
          </cell>
          <cell r="AD124">
            <v>-397000</v>
          </cell>
          <cell r="AE124">
            <v>-13273534</v>
          </cell>
          <cell r="AF124">
            <v>0</v>
          </cell>
          <cell r="AG124">
            <v>-3469.1</v>
          </cell>
          <cell r="AH124">
            <v>-5963</v>
          </cell>
          <cell r="AI124">
            <v>-4143</v>
          </cell>
          <cell r="AJ124">
            <v>-1474000</v>
          </cell>
          <cell r="AK124">
            <v>-13090500</v>
          </cell>
          <cell r="AL124">
            <v>-5020000</v>
          </cell>
          <cell r="AM124">
            <v>-1955669</v>
          </cell>
          <cell r="AN124">
            <v>7794</v>
          </cell>
          <cell r="AO124">
            <v>-5144373</v>
          </cell>
          <cell r="AP124">
            <v>-13670534</v>
          </cell>
        </row>
        <row r="125">
          <cell r="B125">
            <v>37074</v>
          </cell>
          <cell r="C125">
            <v>8054070.4000000004</v>
          </cell>
          <cell r="D125">
            <v>118550</v>
          </cell>
          <cell r="E125">
            <v>0</v>
          </cell>
          <cell r="F125">
            <v>-1269988</v>
          </cell>
          <cell r="G125">
            <v>1044459</v>
          </cell>
          <cell r="H125">
            <v>1256123</v>
          </cell>
          <cell r="I125">
            <v>0</v>
          </cell>
          <cell r="J125">
            <v>95000</v>
          </cell>
          <cell r="K125">
            <v>4904079.01</v>
          </cell>
          <cell r="L125">
            <v>0</v>
          </cell>
          <cell r="M125">
            <v>18.100000000000001</v>
          </cell>
          <cell r="N125">
            <v>-3546.6</v>
          </cell>
          <cell r="O125">
            <v>-2078.1</v>
          </cell>
          <cell r="P125">
            <v>-60000</v>
          </cell>
          <cell r="Q125">
            <v>-345700</v>
          </cell>
          <cell r="R125">
            <v>2300001</v>
          </cell>
          <cell r="S125">
            <v>17152.990000000002</v>
          </cell>
          <cell r="T125">
            <v>1149144</v>
          </cell>
          <cell r="U125">
            <v>4999079.01</v>
          </cell>
          <cell r="V125">
            <v>-5606.6</v>
          </cell>
          <cell r="W125">
            <v>1911453.99</v>
          </cell>
          <cell r="X125">
            <v>-1668631</v>
          </cell>
          <cell r="Y125">
            <v>-18400</v>
          </cell>
          <cell r="Z125">
            <v>-2676552</v>
          </cell>
          <cell r="AA125">
            <v>-194352</v>
          </cell>
          <cell r="AB125">
            <v>-30776</v>
          </cell>
          <cell r="AC125">
            <v>0</v>
          </cell>
          <cell r="AD125">
            <v>-301000</v>
          </cell>
          <cell r="AE125">
            <v>-10296921</v>
          </cell>
          <cell r="AF125">
            <v>0</v>
          </cell>
          <cell r="AG125">
            <v>-3091.9</v>
          </cell>
          <cell r="AH125">
            <v>-5412</v>
          </cell>
          <cell r="AI125">
            <v>-3724.2</v>
          </cell>
          <cell r="AJ125">
            <v>-1384000</v>
          </cell>
          <cell r="AK125">
            <v>-12389900</v>
          </cell>
          <cell r="AL125">
            <v>-4865000</v>
          </cell>
          <cell r="AM125">
            <v>-1491847</v>
          </cell>
          <cell r="AN125">
            <v>7833</v>
          </cell>
          <cell r="AO125">
            <v>-4588711</v>
          </cell>
          <cell r="AP125">
            <v>-10597921</v>
          </cell>
        </row>
        <row r="126">
          <cell r="B126">
            <v>37075</v>
          </cell>
          <cell r="C126">
            <v>8780672.4000000004</v>
          </cell>
          <cell r="D126">
            <v>90152</v>
          </cell>
          <cell r="E126">
            <v>0</v>
          </cell>
          <cell r="F126">
            <v>-1269988</v>
          </cell>
          <cell r="G126">
            <v>1044459</v>
          </cell>
          <cell r="H126">
            <v>1256123</v>
          </cell>
          <cell r="I126">
            <v>0</v>
          </cell>
          <cell r="J126">
            <v>95000</v>
          </cell>
          <cell r="K126">
            <v>4904079.01</v>
          </cell>
          <cell r="L126">
            <v>0</v>
          </cell>
          <cell r="M126">
            <v>18.099999999999909</v>
          </cell>
          <cell r="N126">
            <v>-3546.6</v>
          </cell>
          <cell r="O126">
            <v>-2078.1</v>
          </cell>
          <cell r="P126">
            <v>-60000</v>
          </cell>
          <cell r="Q126">
            <v>409300</v>
          </cell>
          <cell r="R126">
            <v>2300001</v>
          </cell>
          <cell r="S126">
            <v>17152.990000000002</v>
          </cell>
          <cell r="T126">
            <v>1120746</v>
          </cell>
          <cell r="U126">
            <v>4999079.01</v>
          </cell>
          <cell r="V126">
            <v>-5606.6</v>
          </cell>
          <cell r="W126">
            <v>2666453.9900000002</v>
          </cell>
          <cell r="X126">
            <v>-1640233</v>
          </cell>
          <cell r="Y126">
            <v>-18400</v>
          </cell>
          <cell r="Z126">
            <v>-2676552</v>
          </cell>
          <cell r="AA126">
            <v>-194352</v>
          </cell>
          <cell r="AB126">
            <v>-30776</v>
          </cell>
          <cell r="AC126">
            <v>0</v>
          </cell>
          <cell r="AD126">
            <v>-301000</v>
          </cell>
          <cell r="AE126">
            <v>-10296921</v>
          </cell>
          <cell r="AF126">
            <v>0</v>
          </cell>
          <cell r="AG126">
            <v>-3091.9</v>
          </cell>
          <cell r="AH126">
            <v>-5412</v>
          </cell>
          <cell r="AI126">
            <v>-3724.2</v>
          </cell>
          <cell r="AJ126">
            <v>-1384000</v>
          </cell>
          <cell r="AK126">
            <v>-12389900</v>
          </cell>
          <cell r="AL126">
            <v>-4865000</v>
          </cell>
          <cell r="AM126">
            <v>-1491847</v>
          </cell>
          <cell r="AN126">
            <v>7833</v>
          </cell>
          <cell r="AO126">
            <v>-4560313</v>
          </cell>
          <cell r="AP126">
            <v>-10597921</v>
          </cell>
        </row>
        <row r="127">
          <cell r="B127">
            <v>37077</v>
          </cell>
          <cell r="C127">
            <v>8540672.2899999991</v>
          </cell>
          <cell r="D127">
            <v>90152</v>
          </cell>
          <cell r="E127">
            <v>0</v>
          </cell>
          <cell r="F127">
            <v>-1269988</v>
          </cell>
          <cell r="G127">
            <v>1044459</v>
          </cell>
          <cell r="H127">
            <v>1256123</v>
          </cell>
          <cell r="I127">
            <v>0</v>
          </cell>
          <cell r="J127">
            <v>95000</v>
          </cell>
          <cell r="K127">
            <v>4664079</v>
          </cell>
          <cell r="L127">
            <v>0</v>
          </cell>
          <cell r="M127">
            <v>18</v>
          </cell>
          <cell r="N127">
            <v>-3546.6</v>
          </cell>
          <cell r="O127">
            <v>-2078.1</v>
          </cell>
          <cell r="P127">
            <v>-60000</v>
          </cell>
          <cell r="Q127">
            <v>409300</v>
          </cell>
          <cell r="R127">
            <v>2300001</v>
          </cell>
          <cell r="S127">
            <v>17152.990000000002</v>
          </cell>
          <cell r="T127">
            <v>1120746</v>
          </cell>
          <cell r="U127">
            <v>4759079</v>
          </cell>
          <cell r="V127">
            <v>-5606.7</v>
          </cell>
          <cell r="W127">
            <v>2666453.9900000002</v>
          </cell>
          <cell r="AC127">
            <v>0</v>
          </cell>
          <cell r="AM127">
            <v>0</v>
          </cell>
          <cell r="AN127">
            <v>7833</v>
          </cell>
          <cell r="AO127">
            <v>0</v>
          </cell>
          <cell r="AP127">
            <v>0</v>
          </cell>
        </row>
        <row r="128">
          <cell r="B128">
            <v>37078</v>
          </cell>
          <cell r="C128">
            <v>7030672.29</v>
          </cell>
          <cell r="D128">
            <v>90152</v>
          </cell>
          <cell r="E128">
            <v>0</v>
          </cell>
          <cell r="F128">
            <v>-1269988</v>
          </cell>
          <cell r="G128">
            <v>1044459</v>
          </cell>
          <cell r="H128">
            <v>1256123</v>
          </cell>
          <cell r="I128">
            <v>0</v>
          </cell>
          <cell r="J128">
            <v>95000</v>
          </cell>
          <cell r="K128">
            <v>4664079</v>
          </cell>
          <cell r="L128">
            <v>0</v>
          </cell>
          <cell r="M128">
            <v>18</v>
          </cell>
          <cell r="N128">
            <v>-3546.6</v>
          </cell>
          <cell r="O128">
            <v>-2078.1</v>
          </cell>
          <cell r="P128">
            <v>-60000</v>
          </cell>
          <cell r="Q128">
            <v>-1100700</v>
          </cell>
          <cell r="R128">
            <v>2300001</v>
          </cell>
          <cell r="S128">
            <v>17152.990000000002</v>
          </cell>
          <cell r="T128">
            <v>1120746</v>
          </cell>
          <cell r="U128">
            <v>4759079</v>
          </cell>
          <cell r="V128">
            <v>-5606.7</v>
          </cell>
          <cell r="W128">
            <v>1156453.99</v>
          </cell>
          <cell r="X128">
            <v>-1668631</v>
          </cell>
          <cell r="Y128">
            <v>-18400</v>
          </cell>
          <cell r="Z128">
            <v>-2676552</v>
          </cell>
          <cell r="AA128">
            <v>-194352</v>
          </cell>
          <cell r="AB128">
            <v>-30776</v>
          </cell>
          <cell r="AC128">
            <v>0</v>
          </cell>
          <cell r="AD128">
            <v>-301000</v>
          </cell>
          <cell r="AE128">
            <v>-10536921</v>
          </cell>
          <cell r="AF128">
            <v>0</v>
          </cell>
          <cell r="AG128">
            <v>-3091.9</v>
          </cell>
          <cell r="AH128">
            <v>-5412</v>
          </cell>
          <cell r="AI128">
            <v>-3724.2</v>
          </cell>
          <cell r="AJ128">
            <v>-1384000</v>
          </cell>
          <cell r="AK128">
            <v>-13144900</v>
          </cell>
          <cell r="AL128">
            <v>-4865000</v>
          </cell>
          <cell r="AM128">
            <v>-1491847</v>
          </cell>
          <cell r="AN128">
            <v>7833</v>
          </cell>
          <cell r="AO128">
            <v>-4588711</v>
          </cell>
          <cell r="AP128">
            <v>-10837921</v>
          </cell>
        </row>
        <row r="129">
          <cell r="B129">
            <v>37081</v>
          </cell>
          <cell r="C129">
            <v>7080672.29</v>
          </cell>
          <cell r="D129">
            <v>90152</v>
          </cell>
          <cell r="E129">
            <v>0</v>
          </cell>
          <cell r="F129">
            <v>-1269988</v>
          </cell>
          <cell r="G129">
            <v>1044459</v>
          </cell>
          <cell r="H129">
            <v>1256123</v>
          </cell>
          <cell r="I129">
            <v>0</v>
          </cell>
          <cell r="J129">
            <v>95000</v>
          </cell>
          <cell r="K129">
            <v>4714079</v>
          </cell>
          <cell r="L129">
            <v>0</v>
          </cell>
          <cell r="M129">
            <v>18</v>
          </cell>
          <cell r="N129">
            <v>-3546.6</v>
          </cell>
          <cell r="O129">
            <v>-2078.1</v>
          </cell>
          <cell r="P129">
            <v>-60000</v>
          </cell>
          <cell r="Q129">
            <v>-1100700</v>
          </cell>
          <cell r="R129">
            <v>2300001</v>
          </cell>
          <cell r="S129">
            <v>17152.990000000002</v>
          </cell>
          <cell r="T129">
            <v>1120746</v>
          </cell>
          <cell r="U129">
            <v>4809079</v>
          </cell>
          <cell r="V129">
            <v>-5606.7</v>
          </cell>
          <cell r="W129">
            <v>1156453.99</v>
          </cell>
          <cell r="X129">
            <v>-1668631</v>
          </cell>
          <cell r="Y129">
            <v>-18400</v>
          </cell>
          <cell r="Z129">
            <v>-2676552</v>
          </cell>
          <cell r="AA129">
            <v>-194352</v>
          </cell>
          <cell r="AB129">
            <v>-30776</v>
          </cell>
          <cell r="AC129">
            <v>0</v>
          </cell>
          <cell r="AD129">
            <v>-301000</v>
          </cell>
          <cell r="AE129">
            <v>-10536921</v>
          </cell>
          <cell r="AF129">
            <v>0</v>
          </cell>
          <cell r="AG129">
            <v>-3091.9</v>
          </cell>
          <cell r="AH129">
            <v>-5412</v>
          </cell>
          <cell r="AI129">
            <v>-3724.2</v>
          </cell>
          <cell r="AJ129">
            <v>-1384000</v>
          </cell>
          <cell r="AK129">
            <v>-13144900</v>
          </cell>
          <cell r="AL129">
            <v>-4865000</v>
          </cell>
          <cell r="AM129">
            <v>-1491847</v>
          </cell>
          <cell r="AN129">
            <v>7833</v>
          </cell>
          <cell r="AO129">
            <v>-4588711</v>
          </cell>
          <cell r="AP129">
            <v>-10837921</v>
          </cell>
        </row>
        <row r="130">
          <cell r="B130">
            <v>37082</v>
          </cell>
          <cell r="C130">
            <v>7080672.4000000004</v>
          </cell>
          <cell r="D130">
            <v>90152</v>
          </cell>
          <cell r="E130">
            <v>0</v>
          </cell>
          <cell r="F130">
            <v>-1269988</v>
          </cell>
          <cell r="G130">
            <v>1044459</v>
          </cell>
          <cell r="H130">
            <v>1256123</v>
          </cell>
          <cell r="I130">
            <v>0</v>
          </cell>
          <cell r="J130">
            <v>95000</v>
          </cell>
          <cell r="K130">
            <v>4714079.01</v>
          </cell>
          <cell r="L130">
            <v>0</v>
          </cell>
          <cell r="M130">
            <v>18.099999999999909</v>
          </cell>
          <cell r="N130">
            <v>-3546.6</v>
          </cell>
          <cell r="O130">
            <v>-2078.1</v>
          </cell>
          <cell r="P130">
            <v>-60000</v>
          </cell>
          <cell r="Q130">
            <v>-1100700</v>
          </cell>
          <cell r="R130">
            <v>2300001</v>
          </cell>
          <cell r="S130">
            <v>17152.990000000002</v>
          </cell>
          <cell r="T130">
            <v>1120746</v>
          </cell>
          <cell r="U130">
            <v>4809079.01</v>
          </cell>
          <cell r="V130">
            <v>-5606.6</v>
          </cell>
          <cell r="W130">
            <v>1156453.99</v>
          </cell>
          <cell r="X130">
            <v>-1668631</v>
          </cell>
          <cell r="Y130">
            <v>-18400</v>
          </cell>
          <cell r="Z130">
            <v>-2676552</v>
          </cell>
          <cell r="AA130">
            <v>-194352</v>
          </cell>
          <cell r="AB130">
            <v>-30776</v>
          </cell>
          <cell r="AC130">
            <v>0</v>
          </cell>
          <cell r="AD130">
            <v>-301000</v>
          </cell>
          <cell r="AE130">
            <v>-10536921</v>
          </cell>
          <cell r="AF130">
            <v>0</v>
          </cell>
          <cell r="AG130">
            <v>-3091.9</v>
          </cell>
          <cell r="AH130">
            <v>-5412</v>
          </cell>
          <cell r="AI130">
            <v>-3724.2</v>
          </cell>
          <cell r="AJ130">
            <v>-1384000</v>
          </cell>
          <cell r="AK130">
            <v>-13144900</v>
          </cell>
          <cell r="AL130">
            <v>-4865000</v>
          </cell>
          <cell r="AM130">
            <v>-1491847</v>
          </cell>
          <cell r="AN130">
            <v>7833</v>
          </cell>
          <cell r="AO130">
            <v>-4588711</v>
          </cell>
          <cell r="AP130">
            <v>-10837921</v>
          </cell>
        </row>
        <row r="131">
          <cell r="B131">
            <v>37083</v>
          </cell>
          <cell r="C131">
            <v>7470612</v>
          </cell>
          <cell r="D131">
            <v>90152</v>
          </cell>
          <cell r="E131">
            <v>0</v>
          </cell>
          <cell r="F131">
            <v>-1269988</v>
          </cell>
          <cell r="G131">
            <v>1044459</v>
          </cell>
          <cell r="H131">
            <v>1256123</v>
          </cell>
          <cell r="I131">
            <v>0</v>
          </cell>
          <cell r="J131">
            <v>45000</v>
          </cell>
          <cell r="K131">
            <v>5154079</v>
          </cell>
          <cell r="L131">
            <v>0</v>
          </cell>
          <cell r="M131">
            <v>-42</v>
          </cell>
          <cell r="N131">
            <v>-3547</v>
          </cell>
          <cell r="O131">
            <v>-2078</v>
          </cell>
          <cell r="P131">
            <v>-60000</v>
          </cell>
          <cell r="Q131">
            <v>-1100700</v>
          </cell>
          <cell r="R131">
            <v>2300001</v>
          </cell>
          <cell r="S131">
            <v>17153</v>
          </cell>
          <cell r="T131">
            <v>1120746</v>
          </cell>
          <cell r="U131">
            <v>5199079</v>
          </cell>
          <cell r="V131">
            <v>-5667</v>
          </cell>
          <cell r="W131">
            <v>1156454</v>
          </cell>
          <cell r="AM131">
            <v>0</v>
          </cell>
          <cell r="AN131">
            <v>0</v>
          </cell>
          <cell r="AO131">
            <v>0</v>
          </cell>
          <cell r="AP131">
            <v>0</v>
          </cell>
        </row>
        <row r="132">
          <cell r="B132">
            <v>37084</v>
          </cell>
          <cell r="C132">
            <v>7470612</v>
          </cell>
          <cell r="D132">
            <v>90152</v>
          </cell>
          <cell r="E132">
            <v>0</v>
          </cell>
          <cell r="F132">
            <v>-1269988</v>
          </cell>
          <cell r="G132">
            <v>1044459</v>
          </cell>
          <cell r="H132">
            <v>1256123</v>
          </cell>
          <cell r="I132">
            <v>0</v>
          </cell>
          <cell r="J132">
            <v>45000</v>
          </cell>
          <cell r="K132">
            <v>5154079</v>
          </cell>
          <cell r="L132">
            <v>0</v>
          </cell>
          <cell r="M132">
            <v>-42</v>
          </cell>
          <cell r="N132">
            <v>-3547</v>
          </cell>
          <cell r="O132">
            <v>-2078</v>
          </cell>
          <cell r="P132">
            <v>-60000</v>
          </cell>
          <cell r="Q132">
            <v>-1100700</v>
          </cell>
          <cell r="R132">
            <v>2300001</v>
          </cell>
          <cell r="S132">
            <v>17153</v>
          </cell>
          <cell r="T132">
            <v>1120746</v>
          </cell>
          <cell r="U132">
            <v>5199079</v>
          </cell>
          <cell r="V132">
            <v>-5667</v>
          </cell>
          <cell r="W132">
            <v>1156454</v>
          </cell>
          <cell r="AM132">
            <v>0</v>
          </cell>
          <cell r="AN132">
            <v>0</v>
          </cell>
          <cell r="AO132">
            <v>0</v>
          </cell>
          <cell r="AP132">
            <v>0</v>
          </cell>
        </row>
        <row r="133">
          <cell r="B133">
            <v>37085</v>
          </cell>
          <cell r="C133">
            <v>7577812</v>
          </cell>
          <cell r="D133">
            <v>105352</v>
          </cell>
          <cell r="E133">
            <v>0</v>
          </cell>
          <cell r="F133">
            <v>-1269988</v>
          </cell>
          <cell r="G133">
            <v>1044459</v>
          </cell>
          <cell r="H133">
            <v>1256123</v>
          </cell>
          <cell r="I133">
            <v>0</v>
          </cell>
          <cell r="J133">
            <v>57000</v>
          </cell>
          <cell r="K133">
            <v>5234079</v>
          </cell>
          <cell r="L133">
            <v>0</v>
          </cell>
          <cell r="M133">
            <v>-42</v>
          </cell>
          <cell r="N133">
            <v>-3547</v>
          </cell>
          <cell r="O133">
            <v>-2078</v>
          </cell>
          <cell r="P133">
            <v>-60000</v>
          </cell>
          <cell r="Q133">
            <v>-1100700</v>
          </cell>
          <cell r="R133">
            <v>2300001</v>
          </cell>
          <cell r="S133">
            <v>17153</v>
          </cell>
          <cell r="T133">
            <v>1135946</v>
          </cell>
          <cell r="U133">
            <v>5291079</v>
          </cell>
          <cell r="V133">
            <v>-5667</v>
          </cell>
          <cell r="W133">
            <v>1156454</v>
          </cell>
          <cell r="AM133">
            <v>0</v>
          </cell>
          <cell r="AN133">
            <v>0</v>
          </cell>
          <cell r="AO133">
            <v>0</v>
          </cell>
          <cell r="AP133">
            <v>0</v>
          </cell>
        </row>
        <row r="134">
          <cell r="B134">
            <v>37088</v>
          </cell>
          <cell r="C134">
            <v>7577812</v>
          </cell>
          <cell r="D134">
            <v>105352</v>
          </cell>
          <cell r="E134">
            <v>0</v>
          </cell>
          <cell r="F134">
            <v>-1269988</v>
          </cell>
          <cell r="G134">
            <v>1044459</v>
          </cell>
          <cell r="H134">
            <v>1256123</v>
          </cell>
          <cell r="I134">
            <v>0</v>
          </cell>
          <cell r="J134">
            <v>57000</v>
          </cell>
          <cell r="K134">
            <v>5234079</v>
          </cell>
          <cell r="L134">
            <v>0</v>
          </cell>
          <cell r="M134">
            <v>-42</v>
          </cell>
          <cell r="N134">
            <v>-3547</v>
          </cell>
          <cell r="O134">
            <v>-2078</v>
          </cell>
          <cell r="P134">
            <v>-60000</v>
          </cell>
          <cell r="Q134">
            <v>-1100700</v>
          </cell>
          <cell r="R134">
            <v>2300001</v>
          </cell>
          <cell r="S134">
            <v>17153</v>
          </cell>
          <cell r="T134">
            <v>1135946</v>
          </cell>
          <cell r="U134">
            <v>5291079</v>
          </cell>
          <cell r="V134">
            <v>-5667</v>
          </cell>
          <cell r="W134">
            <v>1156454</v>
          </cell>
          <cell r="AM134">
            <v>0</v>
          </cell>
          <cell r="AN134">
            <v>0</v>
          </cell>
          <cell r="AO134">
            <v>0</v>
          </cell>
          <cell r="AP134">
            <v>0</v>
          </cell>
        </row>
        <row r="135">
          <cell r="C135">
            <v>0</v>
          </cell>
          <cell r="T135">
            <v>0</v>
          </cell>
          <cell r="U135">
            <v>0</v>
          </cell>
          <cell r="V135">
            <v>0</v>
          </cell>
          <cell r="W135">
            <v>0</v>
          </cell>
          <cell r="AO135">
            <v>0</v>
          </cell>
          <cell r="AP135">
            <v>0</v>
          </cell>
        </row>
        <row r="136">
          <cell r="C136">
            <v>0</v>
          </cell>
          <cell r="T136">
            <v>0</v>
          </cell>
          <cell r="U136">
            <v>0</v>
          </cell>
          <cell r="V136">
            <v>0</v>
          </cell>
          <cell r="W136">
            <v>0</v>
          </cell>
          <cell r="AO136">
            <v>0</v>
          </cell>
          <cell r="AP136">
            <v>0</v>
          </cell>
        </row>
        <row r="137">
          <cell r="C137">
            <v>0</v>
          </cell>
          <cell r="T137">
            <v>0</v>
          </cell>
          <cell r="U137">
            <v>0</v>
          </cell>
          <cell r="V137">
            <v>0</v>
          </cell>
          <cell r="W137">
            <v>0</v>
          </cell>
          <cell r="AO137">
            <v>0</v>
          </cell>
          <cell r="AP137">
            <v>0</v>
          </cell>
        </row>
        <row r="138">
          <cell r="C138">
            <v>0</v>
          </cell>
          <cell r="T138">
            <v>0</v>
          </cell>
          <cell r="U138">
            <v>0</v>
          </cell>
          <cell r="V138">
            <v>0</v>
          </cell>
          <cell r="W138">
            <v>0</v>
          </cell>
          <cell r="AO138">
            <v>0</v>
          </cell>
          <cell r="AP138">
            <v>0</v>
          </cell>
        </row>
        <row r="139">
          <cell r="C139">
            <v>0</v>
          </cell>
          <cell r="T139">
            <v>0</v>
          </cell>
          <cell r="U139">
            <v>0</v>
          </cell>
          <cell r="V139">
            <v>0</v>
          </cell>
          <cell r="W139">
            <v>0</v>
          </cell>
          <cell r="AO139">
            <v>0</v>
          </cell>
          <cell r="AP139">
            <v>0</v>
          </cell>
        </row>
        <row r="140">
          <cell r="C140">
            <v>0</v>
          </cell>
          <cell r="T140">
            <v>0</v>
          </cell>
          <cell r="U140">
            <v>0</v>
          </cell>
          <cell r="V140">
            <v>0</v>
          </cell>
          <cell r="W140">
            <v>0</v>
          </cell>
          <cell r="AO140">
            <v>0</v>
          </cell>
          <cell r="AP140">
            <v>0</v>
          </cell>
        </row>
        <row r="141">
          <cell r="C141">
            <v>0</v>
          </cell>
          <cell r="T141">
            <v>0</v>
          </cell>
          <cell r="U141">
            <v>0</v>
          </cell>
          <cell r="V141">
            <v>0</v>
          </cell>
          <cell r="W141">
            <v>0</v>
          </cell>
          <cell r="AO141">
            <v>0</v>
          </cell>
          <cell r="AP141">
            <v>0</v>
          </cell>
        </row>
        <row r="142">
          <cell r="C142">
            <v>0</v>
          </cell>
          <cell r="T142">
            <v>0</v>
          </cell>
          <cell r="U142">
            <v>0</v>
          </cell>
          <cell r="V142">
            <v>0</v>
          </cell>
          <cell r="W142">
            <v>0</v>
          </cell>
          <cell r="AO142">
            <v>0</v>
          </cell>
          <cell r="AP142">
            <v>0</v>
          </cell>
        </row>
        <row r="143">
          <cell r="C143">
            <v>0</v>
          </cell>
          <cell r="T143">
            <v>0</v>
          </cell>
          <cell r="U143">
            <v>0</v>
          </cell>
          <cell r="V143">
            <v>0</v>
          </cell>
          <cell r="W143">
            <v>0</v>
          </cell>
          <cell r="AO143">
            <v>0</v>
          </cell>
          <cell r="AP143">
            <v>0</v>
          </cell>
        </row>
        <row r="144">
          <cell r="C144">
            <v>0</v>
          </cell>
          <cell r="T144">
            <v>0</v>
          </cell>
          <cell r="U144">
            <v>0</v>
          </cell>
          <cell r="V144">
            <v>0</v>
          </cell>
          <cell r="W144">
            <v>0</v>
          </cell>
          <cell r="AO144">
            <v>0</v>
          </cell>
          <cell r="AP144">
            <v>0</v>
          </cell>
        </row>
        <row r="145">
          <cell r="C145">
            <v>0</v>
          </cell>
          <cell r="T145">
            <v>0</v>
          </cell>
          <cell r="U145">
            <v>0</v>
          </cell>
          <cell r="V145">
            <v>0</v>
          </cell>
          <cell r="W145">
            <v>0</v>
          </cell>
          <cell r="AO145">
            <v>0</v>
          </cell>
          <cell r="AP145">
            <v>0</v>
          </cell>
        </row>
        <row r="146">
          <cell r="C146">
            <v>0</v>
          </cell>
          <cell r="T146">
            <v>0</v>
          </cell>
          <cell r="U146">
            <v>0</v>
          </cell>
          <cell r="V146">
            <v>0</v>
          </cell>
          <cell r="W146">
            <v>0</v>
          </cell>
          <cell r="AO146">
            <v>0</v>
          </cell>
          <cell r="AP146">
            <v>0</v>
          </cell>
        </row>
        <row r="147">
          <cell r="C147">
            <v>0</v>
          </cell>
          <cell r="T147">
            <v>0</v>
          </cell>
          <cell r="U147">
            <v>0</v>
          </cell>
          <cell r="V147">
            <v>0</v>
          </cell>
          <cell r="W147">
            <v>0</v>
          </cell>
          <cell r="AO147">
            <v>0</v>
          </cell>
          <cell r="AP147">
            <v>0</v>
          </cell>
        </row>
        <row r="148">
          <cell r="C148">
            <v>0</v>
          </cell>
          <cell r="T148">
            <v>0</v>
          </cell>
          <cell r="U148">
            <v>0</v>
          </cell>
          <cell r="V148">
            <v>0</v>
          </cell>
          <cell r="W148">
            <v>0</v>
          </cell>
          <cell r="AO148">
            <v>0</v>
          </cell>
          <cell r="AP148">
            <v>0</v>
          </cell>
        </row>
        <row r="149">
          <cell r="C149">
            <v>0</v>
          </cell>
          <cell r="T149">
            <v>0</v>
          </cell>
          <cell r="U149">
            <v>0</v>
          </cell>
          <cell r="V149">
            <v>0</v>
          </cell>
          <cell r="W149">
            <v>0</v>
          </cell>
          <cell r="AO149">
            <v>0</v>
          </cell>
          <cell r="AP149">
            <v>0</v>
          </cell>
        </row>
        <row r="150">
          <cell r="C150">
            <v>0</v>
          </cell>
          <cell r="T150">
            <v>0</v>
          </cell>
          <cell r="U150">
            <v>0</v>
          </cell>
          <cell r="V150">
            <v>0</v>
          </cell>
          <cell r="W150">
            <v>0</v>
          </cell>
          <cell r="AO150">
            <v>0</v>
          </cell>
          <cell r="AP150">
            <v>0</v>
          </cell>
        </row>
        <row r="151">
          <cell r="C151">
            <v>0</v>
          </cell>
          <cell r="T151">
            <v>0</v>
          </cell>
          <cell r="U151">
            <v>0</v>
          </cell>
          <cell r="V151">
            <v>0</v>
          </cell>
          <cell r="W151">
            <v>0</v>
          </cell>
          <cell r="AO151">
            <v>0</v>
          </cell>
          <cell r="AP151">
            <v>0</v>
          </cell>
        </row>
        <row r="152">
          <cell r="C152">
            <v>0</v>
          </cell>
          <cell r="T152">
            <v>0</v>
          </cell>
          <cell r="U152">
            <v>0</v>
          </cell>
          <cell r="V152">
            <v>0</v>
          </cell>
          <cell r="W152">
            <v>0</v>
          </cell>
          <cell r="AO152">
            <v>0</v>
          </cell>
          <cell r="AP152">
            <v>0</v>
          </cell>
        </row>
        <row r="153">
          <cell r="C153">
            <v>0</v>
          </cell>
          <cell r="T153">
            <v>0</v>
          </cell>
          <cell r="U153">
            <v>0</v>
          </cell>
          <cell r="V153">
            <v>0</v>
          </cell>
          <cell r="W153">
            <v>0</v>
          </cell>
          <cell r="AO153">
            <v>0</v>
          </cell>
          <cell r="AP153">
            <v>0</v>
          </cell>
        </row>
        <row r="154">
          <cell r="C154">
            <v>0</v>
          </cell>
          <cell r="T154">
            <v>0</v>
          </cell>
          <cell r="U154">
            <v>0</v>
          </cell>
          <cell r="V154">
            <v>0</v>
          </cell>
          <cell r="W154">
            <v>0</v>
          </cell>
          <cell r="AO154">
            <v>0</v>
          </cell>
          <cell r="AP154">
            <v>0</v>
          </cell>
        </row>
        <row r="155">
          <cell r="C155">
            <v>0</v>
          </cell>
          <cell r="T155">
            <v>0</v>
          </cell>
          <cell r="U155">
            <v>0</v>
          </cell>
          <cell r="V155">
            <v>0</v>
          </cell>
          <cell r="W155">
            <v>0</v>
          </cell>
          <cell r="AO155">
            <v>0</v>
          </cell>
          <cell r="AP155">
            <v>0</v>
          </cell>
        </row>
        <row r="156">
          <cell r="C156">
            <v>0</v>
          </cell>
          <cell r="T156">
            <v>0</v>
          </cell>
          <cell r="U156">
            <v>0</v>
          </cell>
          <cell r="V156">
            <v>0</v>
          </cell>
          <cell r="W156">
            <v>0</v>
          </cell>
          <cell r="AO156">
            <v>0</v>
          </cell>
          <cell r="AP156">
            <v>0</v>
          </cell>
        </row>
        <row r="157">
          <cell r="C157">
            <v>0</v>
          </cell>
          <cell r="T157">
            <v>0</v>
          </cell>
          <cell r="U157">
            <v>0</v>
          </cell>
          <cell r="V157">
            <v>0</v>
          </cell>
          <cell r="W157">
            <v>0</v>
          </cell>
          <cell r="AO157">
            <v>0</v>
          </cell>
          <cell r="AP157">
            <v>0</v>
          </cell>
        </row>
        <row r="158">
          <cell r="C158">
            <v>0</v>
          </cell>
          <cell r="T158">
            <v>0</v>
          </cell>
          <cell r="U158">
            <v>0</v>
          </cell>
          <cell r="V158">
            <v>0</v>
          </cell>
          <cell r="W158">
            <v>0</v>
          </cell>
          <cell r="AO158">
            <v>0</v>
          </cell>
          <cell r="AP158">
            <v>0</v>
          </cell>
        </row>
        <row r="159">
          <cell r="C159">
            <v>0</v>
          </cell>
          <cell r="T159">
            <v>0</v>
          </cell>
          <cell r="U159">
            <v>0</v>
          </cell>
          <cell r="V159">
            <v>0</v>
          </cell>
          <cell r="W159">
            <v>0</v>
          </cell>
          <cell r="AO159">
            <v>0</v>
          </cell>
          <cell r="AP159">
            <v>0</v>
          </cell>
        </row>
        <row r="160">
          <cell r="C160">
            <v>0</v>
          </cell>
          <cell r="T160">
            <v>0</v>
          </cell>
          <cell r="U160">
            <v>0</v>
          </cell>
          <cell r="V160">
            <v>0</v>
          </cell>
          <cell r="W160">
            <v>0</v>
          </cell>
          <cell r="AO160">
            <v>0</v>
          </cell>
          <cell r="AP160">
            <v>0</v>
          </cell>
        </row>
        <row r="161">
          <cell r="C161">
            <v>0</v>
          </cell>
          <cell r="T161">
            <v>0</v>
          </cell>
          <cell r="U161">
            <v>0</v>
          </cell>
          <cell r="V161">
            <v>0</v>
          </cell>
          <cell r="W161">
            <v>0</v>
          </cell>
          <cell r="AO161">
            <v>0</v>
          </cell>
          <cell r="AP161">
            <v>0</v>
          </cell>
        </row>
        <row r="162">
          <cell r="C162">
            <v>0</v>
          </cell>
          <cell r="T162">
            <v>0</v>
          </cell>
          <cell r="U162">
            <v>0</v>
          </cell>
          <cell r="V162">
            <v>0</v>
          </cell>
          <cell r="W162">
            <v>0</v>
          </cell>
          <cell r="AO162">
            <v>0</v>
          </cell>
          <cell r="AP162">
            <v>0</v>
          </cell>
        </row>
        <row r="163">
          <cell r="C163">
            <v>0</v>
          </cell>
          <cell r="T163">
            <v>0</v>
          </cell>
          <cell r="U163">
            <v>0</v>
          </cell>
          <cell r="V163">
            <v>0</v>
          </cell>
          <cell r="W163">
            <v>0</v>
          </cell>
          <cell r="AO163">
            <v>0</v>
          </cell>
          <cell r="AP163">
            <v>0</v>
          </cell>
        </row>
        <row r="164">
          <cell r="C164">
            <v>0</v>
          </cell>
          <cell r="T164">
            <v>0</v>
          </cell>
          <cell r="U164">
            <v>0</v>
          </cell>
          <cell r="V164">
            <v>0</v>
          </cell>
          <cell r="W164">
            <v>0</v>
          </cell>
          <cell r="AO164">
            <v>0</v>
          </cell>
          <cell r="AP164">
            <v>0</v>
          </cell>
        </row>
        <row r="165">
          <cell r="C165">
            <v>0</v>
          </cell>
          <cell r="T165">
            <v>0</v>
          </cell>
          <cell r="U165">
            <v>0</v>
          </cell>
          <cell r="V165">
            <v>0</v>
          </cell>
          <cell r="W165">
            <v>0</v>
          </cell>
          <cell r="AO165">
            <v>0</v>
          </cell>
          <cell r="AP165">
            <v>0</v>
          </cell>
        </row>
        <row r="166">
          <cell r="C166">
            <v>0</v>
          </cell>
          <cell r="T166">
            <v>0</v>
          </cell>
          <cell r="U166">
            <v>0</v>
          </cell>
          <cell r="V166">
            <v>0</v>
          </cell>
          <cell r="W166">
            <v>0</v>
          </cell>
          <cell r="AO166">
            <v>0</v>
          </cell>
          <cell r="AP166">
            <v>0</v>
          </cell>
        </row>
        <row r="167">
          <cell r="C167">
            <v>0</v>
          </cell>
          <cell r="T167">
            <v>0</v>
          </cell>
          <cell r="U167">
            <v>0</v>
          </cell>
          <cell r="V167">
            <v>0</v>
          </cell>
          <cell r="W167">
            <v>0</v>
          </cell>
          <cell r="AO167">
            <v>0</v>
          </cell>
          <cell r="AP167">
            <v>0</v>
          </cell>
        </row>
        <row r="168">
          <cell r="C168">
            <v>0</v>
          </cell>
          <cell r="T168">
            <v>0</v>
          </cell>
          <cell r="U168">
            <v>0</v>
          </cell>
          <cell r="V168">
            <v>0</v>
          </cell>
          <cell r="W168">
            <v>0</v>
          </cell>
          <cell r="AO168">
            <v>0</v>
          </cell>
          <cell r="AP168">
            <v>0</v>
          </cell>
        </row>
        <row r="169">
          <cell r="C169">
            <v>0</v>
          </cell>
          <cell r="T169">
            <v>0</v>
          </cell>
          <cell r="U169">
            <v>0</v>
          </cell>
          <cell r="V169">
            <v>0</v>
          </cell>
          <cell r="W169">
            <v>0</v>
          </cell>
          <cell r="AO169">
            <v>0</v>
          </cell>
          <cell r="AP169">
            <v>0</v>
          </cell>
        </row>
        <row r="170">
          <cell r="C170">
            <v>0</v>
          </cell>
          <cell r="T170">
            <v>0</v>
          </cell>
          <cell r="U170">
            <v>0</v>
          </cell>
          <cell r="V170">
            <v>0</v>
          </cell>
          <cell r="W170">
            <v>0</v>
          </cell>
          <cell r="AO170">
            <v>0</v>
          </cell>
          <cell r="AP170">
            <v>0</v>
          </cell>
        </row>
        <row r="171">
          <cell r="C171">
            <v>0</v>
          </cell>
          <cell r="T171">
            <v>0</v>
          </cell>
          <cell r="U171">
            <v>0</v>
          </cell>
          <cell r="V171">
            <v>0</v>
          </cell>
          <cell r="W171">
            <v>0</v>
          </cell>
          <cell r="AO171">
            <v>0</v>
          </cell>
          <cell r="AP171">
            <v>0</v>
          </cell>
        </row>
        <row r="172">
          <cell r="C172">
            <v>0</v>
          </cell>
          <cell r="T172">
            <v>0</v>
          </cell>
          <cell r="U172">
            <v>0</v>
          </cell>
          <cell r="V172">
            <v>0</v>
          </cell>
          <cell r="W172">
            <v>0</v>
          </cell>
          <cell r="AO172">
            <v>0</v>
          </cell>
          <cell r="AP172">
            <v>0</v>
          </cell>
        </row>
        <row r="173">
          <cell r="C173">
            <v>0</v>
          </cell>
          <cell r="T173">
            <v>0</v>
          </cell>
          <cell r="U173">
            <v>0</v>
          </cell>
          <cell r="V173">
            <v>0</v>
          </cell>
          <cell r="W173">
            <v>0</v>
          </cell>
          <cell r="AO173">
            <v>0</v>
          </cell>
          <cell r="AP173">
            <v>0</v>
          </cell>
        </row>
        <row r="174">
          <cell r="C174">
            <v>0</v>
          </cell>
          <cell r="T174">
            <v>0</v>
          </cell>
          <cell r="U174">
            <v>0</v>
          </cell>
          <cell r="V174">
            <v>0</v>
          </cell>
          <cell r="W174">
            <v>0</v>
          </cell>
          <cell r="AO174">
            <v>0</v>
          </cell>
          <cell r="AP174">
            <v>0</v>
          </cell>
        </row>
        <row r="175">
          <cell r="C175">
            <v>0</v>
          </cell>
          <cell r="T175">
            <v>0</v>
          </cell>
          <cell r="U175">
            <v>0</v>
          </cell>
          <cell r="V175">
            <v>0</v>
          </cell>
          <cell r="W175">
            <v>0</v>
          </cell>
          <cell r="AO175">
            <v>0</v>
          </cell>
          <cell r="AP175">
            <v>0</v>
          </cell>
        </row>
        <row r="176">
          <cell r="C176">
            <v>0</v>
          </cell>
          <cell r="T176">
            <v>0</v>
          </cell>
          <cell r="U176">
            <v>0</v>
          </cell>
          <cell r="V176">
            <v>0</v>
          </cell>
          <cell r="W176">
            <v>0</v>
          </cell>
          <cell r="AO176">
            <v>0</v>
          </cell>
          <cell r="AP176">
            <v>0</v>
          </cell>
        </row>
        <row r="177">
          <cell r="C177">
            <v>0</v>
          </cell>
          <cell r="T177">
            <v>0</v>
          </cell>
          <cell r="U177">
            <v>0</v>
          </cell>
          <cell r="V177">
            <v>0</v>
          </cell>
          <cell r="W177">
            <v>0</v>
          </cell>
          <cell r="AO177">
            <v>0</v>
          </cell>
          <cell r="AP177">
            <v>0</v>
          </cell>
        </row>
        <row r="178">
          <cell r="C178">
            <v>0</v>
          </cell>
          <cell r="T178">
            <v>0</v>
          </cell>
          <cell r="U178">
            <v>0</v>
          </cell>
          <cell r="V178">
            <v>0</v>
          </cell>
          <cell r="W178">
            <v>0</v>
          </cell>
          <cell r="AO178">
            <v>0</v>
          </cell>
          <cell r="AP178">
            <v>0</v>
          </cell>
        </row>
        <row r="179">
          <cell r="C179">
            <v>0</v>
          </cell>
          <cell r="T179">
            <v>0</v>
          </cell>
          <cell r="U179">
            <v>0</v>
          </cell>
          <cell r="V179">
            <v>0</v>
          </cell>
          <cell r="W179">
            <v>0</v>
          </cell>
          <cell r="AO179">
            <v>0</v>
          </cell>
          <cell r="AP179">
            <v>0</v>
          </cell>
        </row>
        <row r="180">
          <cell r="C180">
            <v>0</v>
          </cell>
          <cell r="T180">
            <v>0</v>
          </cell>
          <cell r="U180">
            <v>0</v>
          </cell>
          <cell r="V180">
            <v>0</v>
          </cell>
          <cell r="W180">
            <v>0</v>
          </cell>
          <cell r="AO180">
            <v>0</v>
          </cell>
          <cell r="AP180">
            <v>0</v>
          </cell>
        </row>
        <row r="181">
          <cell r="C181">
            <v>0</v>
          </cell>
          <cell r="T181">
            <v>0</v>
          </cell>
          <cell r="U181">
            <v>0</v>
          </cell>
          <cell r="V181">
            <v>0</v>
          </cell>
          <cell r="W181">
            <v>0</v>
          </cell>
          <cell r="AO181">
            <v>0</v>
          </cell>
          <cell r="AP181">
            <v>0</v>
          </cell>
        </row>
        <row r="182">
          <cell r="C182">
            <v>0</v>
          </cell>
          <cell r="T182">
            <v>0</v>
          </cell>
          <cell r="U182">
            <v>0</v>
          </cell>
          <cell r="V182">
            <v>0</v>
          </cell>
          <cell r="W182">
            <v>0</v>
          </cell>
          <cell r="AO182">
            <v>0</v>
          </cell>
          <cell r="AP182">
            <v>0</v>
          </cell>
        </row>
        <row r="183">
          <cell r="C183">
            <v>0</v>
          </cell>
          <cell r="T183">
            <v>0</v>
          </cell>
          <cell r="U183">
            <v>0</v>
          </cell>
          <cell r="V183">
            <v>0</v>
          </cell>
          <cell r="W183">
            <v>0</v>
          </cell>
          <cell r="AO183">
            <v>0</v>
          </cell>
          <cell r="AP183">
            <v>0</v>
          </cell>
        </row>
        <row r="184">
          <cell r="C184">
            <v>0</v>
          </cell>
          <cell r="T184">
            <v>0</v>
          </cell>
          <cell r="U184">
            <v>0</v>
          </cell>
          <cell r="V184">
            <v>0</v>
          </cell>
          <cell r="W184">
            <v>0</v>
          </cell>
          <cell r="AO184">
            <v>0</v>
          </cell>
          <cell r="AP184">
            <v>0</v>
          </cell>
        </row>
        <row r="185">
          <cell r="C185">
            <v>0</v>
          </cell>
          <cell r="T185">
            <v>0</v>
          </cell>
          <cell r="U185">
            <v>0</v>
          </cell>
          <cell r="V185">
            <v>0</v>
          </cell>
          <cell r="W185">
            <v>0</v>
          </cell>
          <cell r="AO185">
            <v>0</v>
          </cell>
          <cell r="AP185">
            <v>0</v>
          </cell>
        </row>
        <row r="186">
          <cell r="C186">
            <v>0</v>
          </cell>
          <cell r="T186">
            <v>0</v>
          </cell>
          <cell r="U186">
            <v>0</v>
          </cell>
          <cell r="V186">
            <v>0</v>
          </cell>
          <cell r="W186">
            <v>0</v>
          </cell>
          <cell r="AO186">
            <v>0</v>
          </cell>
          <cell r="AP186">
            <v>0</v>
          </cell>
        </row>
        <row r="187">
          <cell r="C187">
            <v>0</v>
          </cell>
          <cell r="T187">
            <v>0</v>
          </cell>
          <cell r="U187">
            <v>0</v>
          </cell>
          <cell r="V187">
            <v>0</v>
          </cell>
          <cell r="W187">
            <v>0</v>
          </cell>
          <cell r="AO187">
            <v>0</v>
          </cell>
          <cell r="AP187">
            <v>0</v>
          </cell>
        </row>
        <row r="188">
          <cell r="C188">
            <v>0</v>
          </cell>
          <cell r="T188">
            <v>0</v>
          </cell>
          <cell r="U188">
            <v>0</v>
          </cell>
          <cell r="V188">
            <v>0</v>
          </cell>
          <cell r="W188">
            <v>0</v>
          </cell>
          <cell r="AO188">
            <v>0</v>
          </cell>
          <cell r="AP188">
            <v>0</v>
          </cell>
        </row>
        <row r="189">
          <cell r="C189">
            <v>0</v>
          </cell>
          <cell r="T189">
            <v>0</v>
          </cell>
          <cell r="U189">
            <v>0</v>
          </cell>
          <cell r="V189">
            <v>0</v>
          </cell>
          <cell r="W189">
            <v>0</v>
          </cell>
          <cell r="AO189">
            <v>0</v>
          </cell>
          <cell r="AP189">
            <v>0</v>
          </cell>
        </row>
        <row r="190">
          <cell r="C190">
            <v>0</v>
          </cell>
          <cell r="T190">
            <v>0</v>
          </cell>
          <cell r="U190">
            <v>0</v>
          </cell>
          <cell r="V190">
            <v>0</v>
          </cell>
          <cell r="W190">
            <v>0</v>
          </cell>
          <cell r="AO190">
            <v>0</v>
          </cell>
          <cell r="AP190">
            <v>0</v>
          </cell>
        </row>
        <row r="191">
          <cell r="C191">
            <v>0</v>
          </cell>
          <cell r="T191">
            <v>0</v>
          </cell>
          <cell r="U191">
            <v>0</v>
          </cell>
          <cell r="V191">
            <v>0</v>
          </cell>
          <cell r="W191">
            <v>0</v>
          </cell>
          <cell r="AO191">
            <v>0</v>
          </cell>
          <cell r="AP191">
            <v>0</v>
          </cell>
        </row>
        <row r="192">
          <cell r="C192">
            <v>0</v>
          </cell>
          <cell r="T192">
            <v>0</v>
          </cell>
          <cell r="U192">
            <v>0</v>
          </cell>
          <cell r="V192">
            <v>0</v>
          </cell>
          <cell r="W192">
            <v>0</v>
          </cell>
          <cell r="AO192">
            <v>0</v>
          </cell>
          <cell r="AP192">
            <v>0</v>
          </cell>
        </row>
        <row r="193">
          <cell r="C193">
            <v>0</v>
          </cell>
          <cell r="T193">
            <v>0</v>
          </cell>
          <cell r="U193">
            <v>0</v>
          </cell>
          <cell r="V193">
            <v>0</v>
          </cell>
          <cell r="W193">
            <v>0</v>
          </cell>
          <cell r="AO193">
            <v>0</v>
          </cell>
          <cell r="AP193">
            <v>0</v>
          </cell>
        </row>
        <row r="194">
          <cell r="C194">
            <v>0</v>
          </cell>
          <cell r="T194">
            <v>0</v>
          </cell>
          <cell r="U194">
            <v>0</v>
          </cell>
          <cell r="V194">
            <v>0</v>
          </cell>
          <cell r="W194">
            <v>0</v>
          </cell>
          <cell r="AO194">
            <v>0</v>
          </cell>
          <cell r="AP194">
            <v>0</v>
          </cell>
        </row>
        <row r="195">
          <cell r="C195">
            <v>0</v>
          </cell>
          <cell r="T195">
            <v>0</v>
          </cell>
          <cell r="U195">
            <v>0</v>
          </cell>
          <cell r="V195">
            <v>0</v>
          </cell>
          <cell r="W195">
            <v>0</v>
          </cell>
          <cell r="AO195">
            <v>0</v>
          </cell>
          <cell r="AP195">
            <v>0</v>
          </cell>
        </row>
        <row r="196">
          <cell r="C196">
            <v>0</v>
          </cell>
          <cell r="T196">
            <v>0</v>
          </cell>
          <cell r="U196">
            <v>0</v>
          </cell>
          <cell r="V196">
            <v>0</v>
          </cell>
          <cell r="W196">
            <v>0</v>
          </cell>
          <cell r="AO196">
            <v>0</v>
          </cell>
          <cell r="AP196">
            <v>0</v>
          </cell>
        </row>
        <row r="197">
          <cell r="C197">
            <v>0</v>
          </cell>
          <cell r="T197">
            <v>0</v>
          </cell>
          <cell r="U197">
            <v>0</v>
          </cell>
          <cell r="V197">
            <v>0</v>
          </cell>
          <cell r="W197">
            <v>0</v>
          </cell>
          <cell r="AO197">
            <v>0</v>
          </cell>
          <cell r="AP197">
            <v>0</v>
          </cell>
        </row>
        <row r="198">
          <cell r="C198">
            <v>0</v>
          </cell>
          <cell r="T198">
            <v>0</v>
          </cell>
          <cell r="U198">
            <v>0</v>
          </cell>
          <cell r="V198">
            <v>0</v>
          </cell>
          <cell r="W198">
            <v>0</v>
          </cell>
          <cell r="AO198">
            <v>0</v>
          </cell>
          <cell r="AP198">
            <v>0</v>
          </cell>
        </row>
        <row r="199">
          <cell r="C199">
            <v>0</v>
          </cell>
          <cell r="T199">
            <v>0</v>
          </cell>
          <cell r="U199">
            <v>0</v>
          </cell>
          <cell r="V199">
            <v>0</v>
          </cell>
          <cell r="W199">
            <v>0</v>
          </cell>
          <cell r="AO199">
            <v>0</v>
          </cell>
          <cell r="AP199">
            <v>0</v>
          </cell>
        </row>
        <row r="200">
          <cell r="C200">
            <v>0</v>
          </cell>
          <cell r="T200">
            <v>0</v>
          </cell>
          <cell r="U200">
            <v>0</v>
          </cell>
          <cell r="V200">
            <v>0</v>
          </cell>
          <cell r="W200">
            <v>0</v>
          </cell>
          <cell r="AO200">
            <v>0</v>
          </cell>
          <cell r="AP200">
            <v>0</v>
          </cell>
        </row>
        <row r="201">
          <cell r="C201">
            <v>0</v>
          </cell>
          <cell r="T201">
            <v>0</v>
          </cell>
          <cell r="U201">
            <v>0</v>
          </cell>
          <cell r="V201">
            <v>0</v>
          </cell>
          <cell r="W201">
            <v>0</v>
          </cell>
          <cell r="AO201">
            <v>0</v>
          </cell>
          <cell r="AP201">
            <v>0</v>
          </cell>
        </row>
        <row r="202">
          <cell r="C202">
            <v>0</v>
          </cell>
          <cell r="T202">
            <v>0</v>
          </cell>
          <cell r="U202">
            <v>0</v>
          </cell>
          <cell r="V202">
            <v>0</v>
          </cell>
          <cell r="W202">
            <v>0</v>
          </cell>
          <cell r="AO202">
            <v>0</v>
          </cell>
          <cell r="AP202">
            <v>0</v>
          </cell>
        </row>
        <row r="203">
          <cell r="C203">
            <v>0</v>
          </cell>
          <cell r="T203">
            <v>0</v>
          </cell>
          <cell r="U203">
            <v>0</v>
          </cell>
          <cell r="V203">
            <v>0</v>
          </cell>
          <cell r="W203">
            <v>0</v>
          </cell>
          <cell r="AO203">
            <v>0</v>
          </cell>
          <cell r="AP203">
            <v>0</v>
          </cell>
        </row>
        <row r="204">
          <cell r="C204">
            <v>0</v>
          </cell>
          <cell r="T204">
            <v>0</v>
          </cell>
          <cell r="U204">
            <v>0</v>
          </cell>
          <cell r="V204">
            <v>0</v>
          </cell>
          <cell r="W204">
            <v>0</v>
          </cell>
          <cell r="AO204">
            <v>0</v>
          </cell>
          <cell r="AP204">
            <v>0</v>
          </cell>
        </row>
        <row r="205">
          <cell r="C205">
            <v>0</v>
          </cell>
          <cell r="T205">
            <v>0</v>
          </cell>
          <cell r="U205">
            <v>0</v>
          </cell>
          <cell r="V205">
            <v>0</v>
          </cell>
          <cell r="W205">
            <v>0</v>
          </cell>
          <cell r="AO205">
            <v>0</v>
          </cell>
          <cell r="AP205">
            <v>0</v>
          </cell>
        </row>
        <row r="206">
          <cell r="C206">
            <v>0</v>
          </cell>
          <cell r="T206">
            <v>0</v>
          </cell>
          <cell r="U206">
            <v>0</v>
          </cell>
          <cell r="V206">
            <v>0</v>
          </cell>
          <cell r="W206">
            <v>0</v>
          </cell>
          <cell r="AO206">
            <v>0</v>
          </cell>
          <cell r="AP206">
            <v>0</v>
          </cell>
        </row>
        <row r="207">
          <cell r="C207">
            <v>0</v>
          </cell>
          <cell r="T207">
            <v>0</v>
          </cell>
          <cell r="U207">
            <v>0</v>
          </cell>
          <cell r="V207">
            <v>0</v>
          </cell>
          <cell r="W207">
            <v>0</v>
          </cell>
          <cell r="AO207">
            <v>0</v>
          </cell>
          <cell r="AP207">
            <v>0</v>
          </cell>
        </row>
        <row r="208">
          <cell r="C208">
            <v>0</v>
          </cell>
          <cell r="T208">
            <v>0</v>
          </cell>
          <cell r="U208">
            <v>0</v>
          </cell>
          <cell r="V208">
            <v>0</v>
          </cell>
          <cell r="W208">
            <v>0</v>
          </cell>
          <cell r="AO208">
            <v>0</v>
          </cell>
          <cell r="AP208">
            <v>0</v>
          </cell>
        </row>
        <row r="209">
          <cell r="C209">
            <v>0</v>
          </cell>
          <cell r="T209">
            <v>0</v>
          </cell>
          <cell r="U209">
            <v>0</v>
          </cell>
          <cell r="V209">
            <v>0</v>
          </cell>
          <cell r="W209">
            <v>0</v>
          </cell>
          <cell r="AO209">
            <v>0</v>
          </cell>
          <cell r="AP209">
            <v>0</v>
          </cell>
        </row>
        <row r="210">
          <cell r="C210">
            <v>0</v>
          </cell>
          <cell r="T210">
            <v>0</v>
          </cell>
          <cell r="U210">
            <v>0</v>
          </cell>
          <cell r="V210">
            <v>0</v>
          </cell>
          <cell r="W210">
            <v>0</v>
          </cell>
          <cell r="AO210">
            <v>0</v>
          </cell>
          <cell r="AP210">
            <v>0</v>
          </cell>
        </row>
        <row r="211">
          <cell r="C211">
            <v>0</v>
          </cell>
          <cell r="T211">
            <v>0</v>
          </cell>
          <cell r="U211">
            <v>0</v>
          </cell>
          <cell r="V211">
            <v>0</v>
          </cell>
          <cell r="W211">
            <v>0</v>
          </cell>
          <cell r="AO211">
            <v>0</v>
          </cell>
          <cell r="AP211">
            <v>0</v>
          </cell>
        </row>
        <row r="212">
          <cell r="C212">
            <v>0</v>
          </cell>
          <cell r="T212">
            <v>0</v>
          </cell>
          <cell r="U212">
            <v>0</v>
          </cell>
          <cell r="V212">
            <v>0</v>
          </cell>
          <cell r="W212">
            <v>0</v>
          </cell>
          <cell r="AO212">
            <v>0</v>
          </cell>
          <cell r="AP212">
            <v>0</v>
          </cell>
        </row>
        <row r="213">
          <cell r="C213">
            <v>0</v>
          </cell>
          <cell r="T213">
            <v>0</v>
          </cell>
          <cell r="U213">
            <v>0</v>
          </cell>
          <cell r="V213">
            <v>0</v>
          </cell>
          <cell r="W213">
            <v>0</v>
          </cell>
          <cell r="AO213">
            <v>0</v>
          </cell>
          <cell r="AP213">
            <v>0</v>
          </cell>
        </row>
        <row r="214">
          <cell r="C214">
            <v>0</v>
          </cell>
          <cell r="T214">
            <v>0</v>
          </cell>
          <cell r="U214">
            <v>0</v>
          </cell>
          <cell r="V214">
            <v>0</v>
          </cell>
          <cell r="W214">
            <v>0</v>
          </cell>
          <cell r="AO214">
            <v>0</v>
          </cell>
          <cell r="AP214">
            <v>0</v>
          </cell>
        </row>
        <row r="215">
          <cell r="C215">
            <v>0</v>
          </cell>
          <cell r="T215">
            <v>0</v>
          </cell>
          <cell r="U215">
            <v>0</v>
          </cell>
          <cell r="V215">
            <v>0</v>
          </cell>
          <cell r="W215">
            <v>0</v>
          </cell>
          <cell r="AO215">
            <v>0</v>
          </cell>
          <cell r="AP215">
            <v>0</v>
          </cell>
        </row>
        <row r="216">
          <cell r="C216">
            <v>0</v>
          </cell>
          <cell r="T216">
            <v>0</v>
          </cell>
          <cell r="U216">
            <v>0</v>
          </cell>
          <cell r="V216">
            <v>0</v>
          </cell>
          <cell r="W216">
            <v>0</v>
          </cell>
          <cell r="AO216">
            <v>0</v>
          </cell>
          <cell r="AP216">
            <v>0</v>
          </cell>
        </row>
        <row r="217">
          <cell r="C217">
            <v>0</v>
          </cell>
          <cell r="T217">
            <v>0</v>
          </cell>
          <cell r="U217">
            <v>0</v>
          </cell>
          <cell r="V217">
            <v>0</v>
          </cell>
          <cell r="W217">
            <v>0</v>
          </cell>
          <cell r="AO217">
            <v>0</v>
          </cell>
          <cell r="AP217">
            <v>0</v>
          </cell>
        </row>
        <row r="218">
          <cell r="C218">
            <v>0</v>
          </cell>
          <cell r="T218">
            <v>0</v>
          </cell>
          <cell r="U218">
            <v>0</v>
          </cell>
          <cell r="V218">
            <v>0</v>
          </cell>
          <cell r="W218">
            <v>0</v>
          </cell>
          <cell r="AO218">
            <v>0</v>
          </cell>
          <cell r="AP218">
            <v>0</v>
          </cell>
        </row>
        <row r="219">
          <cell r="C219">
            <v>0</v>
          </cell>
          <cell r="T219">
            <v>0</v>
          </cell>
          <cell r="U219">
            <v>0</v>
          </cell>
          <cell r="V219">
            <v>0</v>
          </cell>
          <cell r="W219">
            <v>0</v>
          </cell>
          <cell r="AO219">
            <v>0</v>
          </cell>
          <cell r="AP219">
            <v>0</v>
          </cell>
        </row>
        <row r="220">
          <cell r="C220">
            <v>0</v>
          </cell>
          <cell r="T220">
            <v>0</v>
          </cell>
          <cell r="U220">
            <v>0</v>
          </cell>
          <cell r="V220">
            <v>0</v>
          </cell>
          <cell r="W220">
            <v>0</v>
          </cell>
          <cell r="AO220">
            <v>0</v>
          </cell>
          <cell r="AP220">
            <v>0</v>
          </cell>
        </row>
        <row r="221">
          <cell r="C221">
            <v>0</v>
          </cell>
          <cell r="T221">
            <v>0</v>
          </cell>
          <cell r="U221">
            <v>0</v>
          </cell>
          <cell r="V221">
            <v>0</v>
          </cell>
          <cell r="W221">
            <v>0</v>
          </cell>
          <cell r="AO221">
            <v>0</v>
          </cell>
          <cell r="AP221">
            <v>0</v>
          </cell>
        </row>
        <row r="222">
          <cell r="C222">
            <v>0</v>
          </cell>
          <cell r="T222">
            <v>0</v>
          </cell>
          <cell r="U222">
            <v>0</v>
          </cell>
          <cell r="V222">
            <v>0</v>
          </cell>
          <cell r="W222">
            <v>0</v>
          </cell>
          <cell r="AO222">
            <v>0</v>
          </cell>
          <cell r="AP222">
            <v>0</v>
          </cell>
        </row>
        <row r="223">
          <cell r="C223">
            <v>0</v>
          </cell>
          <cell r="T223">
            <v>0</v>
          </cell>
          <cell r="U223">
            <v>0</v>
          </cell>
          <cell r="V223">
            <v>0</v>
          </cell>
          <cell r="W223">
            <v>0</v>
          </cell>
          <cell r="AO223">
            <v>0</v>
          </cell>
          <cell r="AP223">
            <v>0</v>
          </cell>
        </row>
        <row r="224">
          <cell r="C224">
            <v>0</v>
          </cell>
          <cell r="T224">
            <v>0</v>
          </cell>
          <cell r="U224">
            <v>0</v>
          </cell>
          <cell r="V224">
            <v>0</v>
          </cell>
          <cell r="W224">
            <v>0</v>
          </cell>
          <cell r="AO224">
            <v>0</v>
          </cell>
          <cell r="AP224">
            <v>0</v>
          </cell>
        </row>
        <row r="225">
          <cell r="C225">
            <v>0</v>
          </cell>
          <cell r="T225">
            <v>0</v>
          </cell>
          <cell r="U225">
            <v>0</v>
          </cell>
          <cell r="V225">
            <v>0</v>
          </cell>
          <cell r="W225">
            <v>0</v>
          </cell>
          <cell r="AO225">
            <v>0</v>
          </cell>
          <cell r="AP225">
            <v>0</v>
          </cell>
        </row>
        <row r="226">
          <cell r="C226">
            <v>0</v>
          </cell>
          <cell r="T226">
            <v>0</v>
          </cell>
          <cell r="U226">
            <v>0</v>
          </cell>
          <cell r="V226">
            <v>0</v>
          </cell>
          <cell r="W226">
            <v>0</v>
          </cell>
          <cell r="AO226">
            <v>0</v>
          </cell>
          <cell r="AP226">
            <v>0</v>
          </cell>
        </row>
        <row r="227">
          <cell r="C227">
            <v>0</v>
          </cell>
          <cell r="T227">
            <v>0</v>
          </cell>
          <cell r="U227">
            <v>0</v>
          </cell>
          <cell r="V227">
            <v>0</v>
          </cell>
          <cell r="W227">
            <v>0</v>
          </cell>
          <cell r="AO227">
            <v>0</v>
          </cell>
          <cell r="AP227">
            <v>0</v>
          </cell>
        </row>
        <row r="228">
          <cell r="C228">
            <v>0</v>
          </cell>
          <cell r="T228">
            <v>0</v>
          </cell>
          <cell r="U228">
            <v>0</v>
          </cell>
          <cell r="V228">
            <v>0</v>
          </cell>
          <cell r="W228">
            <v>0</v>
          </cell>
          <cell r="AO228">
            <v>0</v>
          </cell>
          <cell r="AP228">
            <v>0</v>
          </cell>
        </row>
        <row r="229">
          <cell r="C229">
            <v>0</v>
          </cell>
          <cell r="T229">
            <v>0</v>
          </cell>
          <cell r="U229">
            <v>0</v>
          </cell>
          <cell r="V229">
            <v>0</v>
          </cell>
          <cell r="W229">
            <v>0</v>
          </cell>
          <cell r="AO229">
            <v>0</v>
          </cell>
          <cell r="AP229">
            <v>0</v>
          </cell>
        </row>
        <row r="230">
          <cell r="C230">
            <v>0</v>
          </cell>
          <cell r="T230">
            <v>0</v>
          </cell>
          <cell r="U230">
            <v>0</v>
          </cell>
          <cell r="V230">
            <v>0</v>
          </cell>
          <cell r="W230">
            <v>0</v>
          </cell>
          <cell r="AO230">
            <v>0</v>
          </cell>
          <cell r="AP230">
            <v>0</v>
          </cell>
        </row>
        <row r="231">
          <cell r="C231">
            <v>0</v>
          </cell>
          <cell r="T231">
            <v>0</v>
          </cell>
          <cell r="U231">
            <v>0</v>
          </cell>
          <cell r="V231">
            <v>0</v>
          </cell>
          <cell r="W231">
            <v>0</v>
          </cell>
          <cell r="AO231">
            <v>0</v>
          </cell>
          <cell r="AP231">
            <v>0</v>
          </cell>
        </row>
        <row r="232">
          <cell r="C232">
            <v>0</v>
          </cell>
          <cell r="T232">
            <v>0</v>
          </cell>
          <cell r="U232">
            <v>0</v>
          </cell>
          <cell r="V232">
            <v>0</v>
          </cell>
          <cell r="W232">
            <v>0</v>
          </cell>
          <cell r="AO232">
            <v>0</v>
          </cell>
          <cell r="AP232">
            <v>0</v>
          </cell>
        </row>
        <row r="233">
          <cell r="C233">
            <v>0</v>
          </cell>
          <cell r="T233">
            <v>0</v>
          </cell>
          <cell r="U233">
            <v>0</v>
          </cell>
          <cell r="V233">
            <v>0</v>
          </cell>
          <cell r="W233">
            <v>0</v>
          </cell>
          <cell r="AO233">
            <v>0</v>
          </cell>
          <cell r="AP233">
            <v>0</v>
          </cell>
        </row>
        <row r="234">
          <cell r="C234">
            <v>0</v>
          </cell>
          <cell r="T234">
            <v>0</v>
          </cell>
          <cell r="U234">
            <v>0</v>
          </cell>
          <cell r="V234">
            <v>0</v>
          </cell>
          <cell r="W234">
            <v>0</v>
          </cell>
          <cell r="AO234">
            <v>0</v>
          </cell>
          <cell r="AP234">
            <v>0</v>
          </cell>
        </row>
        <row r="235">
          <cell r="C235">
            <v>0</v>
          </cell>
          <cell r="T235">
            <v>0</v>
          </cell>
          <cell r="U235">
            <v>0</v>
          </cell>
          <cell r="V235">
            <v>0</v>
          </cell>
          <cell r="W235">
            <v>0</v>
          </cell>
          <cell r="AO235">
            <v>0</v>
          </cell>
          <cell r="AP235">
            <v>0</v>
          </cell>
        </row>
        <row r="236">
          <cell r="C236">
            <v>0</v>
          </cell>
          <cell r="T236">
            <v>0</v>
          </cell>
          <cell r="U236">
            <v>0</v>
          </cell>
          <cell r="V236">
            <v>0</v>
          </cell>
          <cell r="W236">
            <v>0</v>
          </cell>
          <cell r="AO236">
            <v>0</v>
          </cell>
          <cell r="AP236">
            <v>0</v>
          </cell>
        </row>
        <row r="237">
          <cell r="C237">
            <v>0</v>
          </cell>
          <cell r="T237">
            <v>0</v>
          </cell>
          <cell r="U237">
            <v>0</v>
          </cell>
          <cell r="V237">
            <v>0</v>
          </cell>
          <cell r="W237">
            <v>0</v>
          </cell>
          <cell r="AO237">
            <v>0</v>
          </cell>
          <cell r="AP237">
            <v>0</v>
          </cell>
        </row>
        <row r="238">
          <cell r="C238">
            <v>0</v>
          </cell>
          <cell r="T238">
            <v>0</v>
          </cell>
          <cell r="U238">
            <v>0</v>
          </cell>
          <cell r="V238">
            <v>0</v>
          </cell>
          <cell r="W238">
            <v>0</v>
          </cell>
          <cell r="AO238">
            <v>0</v>
          </cell>
          <cell r="AP238">
            <v>0</v>
          </cell>
        </row>
        <row r="239">
          <cell r="C239">
            <v>0</v>
          </cell>
          <cell r="T239">
            <v>0</v>
          </cell>
          <cell r="U239">
            <v>0</v>
          </cell>
          <cell r="V239">
            <v>0</v>
          </cell>
          <cell r="W239">
            <v>0</v>
          </cell>
          <cell r="AO239">
            <v>0</v>
          </cell>
          <cell r="AP239">
            <v>0</v>
          </cell>
        </row>
        <row r="240">
          <cell r="C240">
            <v>0</v>
          </cell>
          <cell r="T240">
            <v>0</v>
          </cell>
          <cell r="U240">
            <v>0</v>
          </cell>
          <cell r="V240">
            <v>0</v>
          </cell>
          <cell r="W240">
            <v>0</v>
          </cell>
          <cell r="AO240">
            <v>0</v>
          </cell>
          <cell r="AP240">
            <v>0</v>
          </cell>
        </row>
        <row r="241">
          <cell r="C241">
            <v>0</v>
          </cell>
          <cell r="T241">
            <v>0</v>
          </cell>
          <cell r="U241">
            <v>0</v>
          </cell>
          <cell r="V241">
            <v>0</v>
          </cell>
          <cell r="W241">
            <v>0</v>
          </cell>
          <cell r="AO241">
            <v>0</v>
          </cell>
          <cell r="AP241">
            <v>0</v>
          </cell>
        </row>
        <row r="242">
          <cell r="C242">
            <v>0</v>
          </cell>
          <cell r="T242">
            <v>0</v>
          </cell>
          <cell r="U242">
            <v>0</v>
          </cell>
          <cell r="V242">
            <v>0</v>
          </cell>
          <cell r="W242">
            <v>0</v>
          </cell>
          <cell r="AO242">
            <v>0</v>
          </cell>
          <cell r="AP242">
            <v>0</v>
          </cell>
        </row>
        <row r="243">
          <cell r="C243">
            <v>0</v>
          </cell>
          <cell r="T243">
            <v>0</v>
          </cell>
          <cell r="U243">
            <v>0</v>
          </cell>
          <cell r="V243">
            <v>0</v>
          </cell>
          <cell r="W243">
            <v>0</v>
          </cell>
          <cell r="AO243">
            <v>0</v>
          </cell>
          <cell r="AP243">
            <v>0</v>
          </cell>
        </row>
        <row r="244">
          <cell r="C244">
            <v>0</v>
          </cell>
          <cell r="T244">
            <v>0</v>
          </cell>
          <cell r="U244">
            <v>0</v>
          </cell>
          <cell r="V244">
            <v>0</v>
          </cell>
          <cell r="W244">
            <v>0</v>
          </cell>
          <cell r="AO244">
            <v>0</v>
          </cell>
          <cell r="AP244">
            <v>0</v>
          </cell>
        </row>
        <row r="245">
          <cell r="C245">
            <v>0</v>
          </cell>
          <cell r="T245">
            <v>0</v>
          </cell>
          <cell r="U245">
            <v>0</v>
          </cell>
          <cell r="V245">
            <v>0</v>
          </cell>
          <cell r="W245">
            <v>0</v>
          </cell>
          <cell r="AO245">
            <v>0</v>
          </cell>
          <cell r="AP245">
            <v>0</v>
          </cell>
        </row>
        <row r="246">
          <cell r="C246">
            <v>0</v>
          </cell>
          <cell r="T246">
            <v>0</v>
          </cell>
          <cell r="U246">
            <v>0</v>
          </cell>
          <cell r="V246">
            <v>0</v>
          </cell>
          <cell r="W246">
            <v>0</v>
          </cell>
          <cell r="AO246">
            <v>0</v>
          </cell>
          <cell r="AP246">
            <v>0</v>
          </cell>
        </row>
        <row r="247">
          <cell r="C247">
            <v>0</v>
          </cell>
          <cell r="T247">
            <v>0</v>
          </cell>
          <cell r="U247">
            <v>0</v>
          </cell>
          <cell r="V247">
            <v>0</v>
          </cell>
          <cell r="W247">
            <v>0</v>
          </cell>
          <cell r="AO247">
            <v>0</v>
          </cell>
          <cell r="AP247">
            <v>0</v>
          </cell>
        </row>
        <row r="248">
          <cell r="C248">
            <v>0</v>
          </cell>
          <cell r="T248">
            <v>0</v>
          </cell>
          <cell r="U248">
            <v>0</v>
          </cell>
          <cell r="V248">
            <v>0</v>
          </cell>
          <cell r="W248">
            <v>0</v>
          </cell>
          <cell r="AO248">
            <v>0</v>
          </cell>
          <cell r="AP248">
            <v>0</v>
          </cell>
        </row>
        <row r="249">
          <cell r="C249">
            <v>0</v>
          </cell>
          <cell r="T249">
            <v>0</v>
          </cell>
          <cell r="U249">
            <v>0</v>
          </cell>
          <cell r="V249">
            <v>0</v>
          </cell>
          <cell r="W249">
            <v>0</v>
          </cell>
          <cell r="AO249">
            <v>0</v>
          </cell>
          <cell r="AP249">
            <v>0</v>
          </cell>
        </row>
        <row r="250">
          <cell r="C250">
            <v>0</v>
          </cell>
          <cell r="T250">
            <v>0</v>
          </cell>
          <cell r="U250">
            <v>0</v>
          </cell>
          <cell r="V250">
            <v>0</v>
          </cell>
          <cell r="W250">
            <v>0</v>
          </cell>
          <cell r="AO250">
            <v>0</v>
          </cell>
          <cell r="AP250">
            <v>0</v>
          </cell>
        </row>
        <row r="251">
          <cell r="C251">
            <v>0</v>
          </cell>
          <cell r="T251">
            <v>0</v>
          </cell>
          <cell r="U251">
            <v>0</v>
          </cell>
          <cell r="V251">
            <v>0</v>
          </cell>
          <cell r="W251">
            <v>0</v>
          </cell>
          <cell r="AO251">
            <v>0</v>
          </cell>
          <cell r="AP251">
            <v>0</v>
          </cell>
        </row>
        <row r="252">
          <cell r="C252">
            <v>0</v>
          </cell>
          <cell r="T252">
            <v>0</v>
          </cell>
          <cell r="U252">
            <v>0</v>
          </cell>
          <cell r="V252">
            <v>0</v>
          </cell>
          <cell r="W252">
            <v>0</v>
          </cell>
          <cell r="AO252">
            <v>0</v>
          </cell>
          <cell r="AP252">
            <v>0</v>
          </cell>
        </row>
        <row r="253">
          <cell r="C253">
            <v>0</v>
          </cell>
          <cell r="T253">
            <v>0</v>
          </cell>
          <cell r="U253">
            <v>0</v>
          </cell>
          <cell r="V253">
            <v>0</v>
          </cell>
          <cell r="W253">
            <v>0</v>
          </cell>
          <cell r="AO253">
            <v>0</v>
          </cell>
          <cell r="AP253">
            <v>0</v>
          </cell>
        </row>
        <row r="254">
          <cell r="C254">
            <v>0</v>
          </cell>
          <cell r="T254">
            <v>0</v>
          </cell>
          <cell r="U254">
            <v>0</v>
          </cell>
          <cell r="V254">
            <v>0</v>
          </cell>
          <cell r="W254">
            <v>0</v>
          </cell>
          <cell r="AO254">
            <v>0</v>
          </cell>
          <cell r="AP254">
            <v>0</v>
          </cell>
        </row>
        <row r="255">
          <cell r="C255">
            <v>0</v>
          </cell>
          <cell r="T255">
            <v>0</v>
          </cell>
          <cell r="U255">
            <v>0</v>
          </cell>
          <cell r="V255">
            <v>0</v>
          </cell>
          <cell r="W255">
            <v>0</v>
          </cell>
          <cell r="AO255">
            <v>0</v>
          </cell>
          <cell r="AP255">
            <v>0</v>
          </cell>
        </row>
        <row r="256">
          <cell r="C256">
            <v>0</v>
          </cell>
          <cell r="T256">
            <v>0</v>
          </cell>
          <cell r="U256">
            <v>0</v>
          </cell>
          <cell r="V256">
            <v>0</v>
          </cell>
          <cell r="W256">
            <v>0</v>
          </cell>
          <cell r="AO256">
            <v>0</v>
          </cell>
          <cell r="AP256">
            <v>0</v>
          </cell>
        </row>
        <row r="257">
          <cell r="C257">
            <v>0</v>
          </cell>
          <cell r="T257">
            <v>0</v>
          </cell>
          <cell r="U257">
            <v>0</v>
          </cell>
          <cell r="V257">
            <v>0</v>
          </cell>
          <cell r="W257">
            <v>0</v>
          </cell>
          <cell r="AO257">
            <v>0</v>
          </cell>
          <cell r="AP257">
            <v>0</v>
          </cell>
        </row>
        <row r="258">
          <cell r="C258">
            <v>0</v>
          </cell>
          <cell r="T258">
            <v>0</v>
          </cell>
          <cell r="U258">
            <v>0</v>
          </cell>
          <cell r="V258">
            <v>0</v>
          </cell>
          <cell r="W258">
            <v>0</v>
          </cell>
          <cell r="AO258">
            <v>0</v>
          </cell>
          <cell r="AP258">
            <v>0</v>
          </cell>
        </row>
        <row r="259">
          <cell r="C259">
            <v>0</v>
          </cell>
          <cell r="T259">
            <v>0</v>
          </cell>
          <cell r="U259">
            <v>0</v>
          </cell>
          <cell r="V259">
            <v>0</v>
          </cell>
          <cell r="W259">
            <v>0</v>
          </cell>
          <cell r="AO259">
            <v>0</v>
          </cell>
          <cell r="AP259">
            <v>0</v>
          </cell>
        </row>
        <row r="260">
          <cell r="C260">
            <v>0</v>
          </cell>
          <cell r="T260">
            <v>0</v>
          </cell>
          <cell r="U260">
            <v>0</v>
          </cell>
          <cell r="V260">
            <v>0</v>
          </cell>
          <cell r="W260">
            <v>0</v>
          </cell>
          <cell r="AO260">
            <v>0</v>
          </cell>
          <cell r="AP260">
            <v>0</v>
          </cell>
        </row>
        <row r="261">
          <cell r="C261">
            <v>0</v>
          </cell>
          <cell r="T261">
            <v>0</v>
          </cell>
          <cell r="U261">
            <v>0</v>
          </cell>
          <cell r="V261">
            <v>0</v>
          </cell>
          <cell r="W261">
            <v>0</v>
          </cell>
          <cell r="AO261">
            <v>0</v>
          </cell>
          <cell r="AP261">
            <v>0</v>
          </cell>
        </row>
        <row r="262">
          <cell r="C262">
            <v>0</v>
          </cell>
          <cell r="T262">
            <v>0</v>
          </cell>
          <cell r="U262">
            <v>0</v>
          </cell>
          <cell r="V262">
            <v>0</v>
          </cell>
          <cell r="W262">
            <v>0</v>
          </cell>
          <cell r="AO262">
            <v>0</v>
          </cell>
          <cell r="AP262">
            <v>0</v>
          </cell>
        </row>
        <row r="263">
          <cell r="C263">
            <v>0</v>
          </cell>
          <cell r="T263">
            <v>0</v>
          </cell>
          <cell r="U263">
            <v>0</v>
          </cell>
          <cell r="V263">
            <v>0</v>
          </cell>
          <cell r="W263">
            <v>0</v>
          </cell>
          <cell r="AO263">
            <v>0</v>
          </cell>
          <cell r="AP263">
            <v>0</v>
          </cell>
        </row>
        <row r="264">
          <cell r="C264">
            <v>0</v>
          </cell>
          <cell r="T264">
            <v>0</v>
          </cell>
          <cell r="U264">
            <v>0</v>
          </cell>
          <cell r="V264">
            <v>0</v>
          </cell>
          <cell r="W264">
            <v>0</v>
          </cell>
          <cell r="AO264">
            <v>0</v>
          </cell>
          <cell r="AP264">
            <v>0</v>
          </cell>
        </row>
        <row r="265">
          <cell r="C265">
            <v>0</v>
          </cell>
          <cell r="T265">
            <v>0</v>
          </cell>
          <cell r="U265">
            <v>0</v>
          </cell>
          <cell r="V265">
            <v>0</v>
          </cell>
          <cell r="W265">
            <v>0</v>
          </cell>
          <cell r="AO265">
            <v>0</v>
          </cell>
          <cell r="AP265">
            <v>0</v>
          </cell>
        </row>
        <row r="266">
          <cell r="C266">
            <v>0</v>
          </cell>
          <cell r="T266">
            <v>0</v>
          </cell>
          <cell r="U266">
            <v>0</v>
          </cell>
          <cell r="V266">
            <v>0</v>
          </cell>
          <cell r="W266">
            <v>0</v>
          </cell>
          <cell r="AO266">
            <v>0</v>
          </cell>
          <cell r="AP266">
            <v>0</v>
          </cell>
        </row>
        <row r="267">
          <cell r="C267">
            <v>0</v>
          </cell>
          <cell r="T267">
            <v>0</v>
          </cell>
          <cell r="U267">
            <v>0</v>
          </cell>
          <cell r="V267">
            <v>0</v>
          </cell>
          <cell r="W267">
            <v>0</v>
          </cell>
          <cell r="AO267">
            <v>0</v>
          </cell>
          <cell r="AP267">
            <v>0</v>
          </cell>
        </row>
        <row r="268">
          <cell r="C268">
            <v>0</v>
          </cell>
          <cell r="T268">
            <v>0</v>
          </cell>
          <cell r="U268">
            <v>0</v>
          </cell>
          <cell r="V268">
            <v>0</v>
          </cell>
          <cell r="W268">
            <v>0</v>
          </cell>
          <cell r="AO268">
            <v>0</v>
          </cell>
          <cell r="AP268">
            <v>0</v>
          </cell>
        </row>
        <row r="269">
          <cell r="C269">
            <v>0</v>
          </cell>
          <cell r="T269">
            <v>0</v>
          </cell>
          <cell r="U269">
            <v>0</v>
          </cell>
          <cell r="V269">
            <v>0</v>
          </cell>
          <cell r="W269">
            <v>0</v>
          </cell>
          <cell r="AO269">
            <v>0</v>
          </cell>
          <cell r="AP269">
            <v>0</v>
          </cell>
        </row>
        <row r="270">
          <cell r="C270">
            <v>0</v>
          </cell>
          <cell r="T270">
            <v>0</v>
          </cell>
          <cell r="U270">
            <v>0</v>
          </cell>
          <cell r="V270">
            <v>0</v>
          </cell>
          <cell r="W270">
            <v>0</v>
          </cell>
          <cell r="AO270">
            <v>0</v>
          </cell>
          <cell r="AP270">
            <v>0</v>
          </cell>
        </row>
        <row r="271">
          <cell r="C271">
            <v>0</v>
          </cell>
          <cell r="T271">
            <v>0</v>
          </cell>
          <cell r="U271">
            <v>0</v>
          </cell>
          <cell r="V271">
            <v>0</v>
          </cell>
          <cell r="W271">
            <v>0</v>
          </cell>
          <cell r="AO271">
            <v>0</v>
          </cell>
          <cell r="AP271">
            <v>0</v>
          </cell>
        </row>
      </sheetData>
      <sheetData sheetId="2"/>
      <sheetData sheetId="3"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ED EZH NUON Earnings"/>
      <sheetName val="EZH NUON Combined CED Chart"/>
      <sheetName val="EZH Earnings Chart"/>
      <sheetName val="NUON Earnings Chart"/>
      <sheetName val="PWC EZH Earnings Table"/>
      <sheetName val="PWC NUON Earnings Data"/>
      <sheetName val="EZH adjusted for rent and debt"/>
      <sheetName val="NUON adjusted for rent and debt"/>
      <sheetName val="PL2"/>
      <sheetName val="S&amp;U pg30 (CT)"/>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M All Data Aug 30 2002"/>
      <sheetName val="Discount Rates"/>
      <sheetName val="NG Fwd Curve"/>
      <sheetName val="CanEast"/>
      <sheetName val="MarketLink"/>
      <sheetName val="Pivot P&amp;L PV"/>
      <sheetName val="Pivot Balance Sheet"/>
      <sheetName val="BGS Pivot"/>
      <sheetName val="Credit Reserve"/>
    </sheetNames>
    <sheetDataSet>
      <sheetData sheetId="0" refreshError="1"/>
      <sheetData sheetId="1" refreshError="1">
        <row r="17">
          <cell r="A17">
            <v>37377</v>
          </cell>
          <cell r="B17">
            <v>2.0416666666666669E-3</v>
          </cell>
          <cell r="C17">
            <v>1</v>
          </cell>
          <cell r="D17">
            <v>0.99796249324296227</v>
          </cell>
        </row>
        <row r="18">
          <cell r="A18">
            <v>37408</v>
          </cell>
          <cell r="B18">
            <v>2.0416666666666669E-3</v>
          </cell>
          <cell r="C18">
            <v>2</v>
          </cell>
          <cell r="D18">
            <v>0.99592913791970938</v>
          </cell>
        </row>
        <row r="19">
          <cell r="A19">
            <v>37438</v>
          </cell>
          <cell r="B19">
            <v>2.0416666666666669E-3</v>
          </cell>
          <cell r="C19">
            <v>3</v>
          </cell>
          <cell r="D19">
            <v>0.99389992557166706</v>
          </cell>
        </row>
        <row r="20">
          <cell r="A20">
            <v>37469</v>
          </cell>
          <cell r="B20">
            <v>2.0416666666666669E-3</v>
          </cell>
          <cell r="C20">
            <v>4</v>
          </cell>
          <cell r="D20">
            <v>0.99187484775749557</v>
          </cell>
        </row>
        <row r="21">
          <cell r="A21">
            <v>37500</v>
          </cell>
          <cell r="B21">
            <v>2.0416666666666669E-3</v>
          </cell>
          <cell r="C21">
            <v>5</v>
          </cell>
          <cell r="D21">
            <v>0.98985389605305385</v>
          </cell>
        </row>
        <row r="22">
          <cell r="A22">
            <v>37530</v>
          </cell>
          <cell r="B22">
            <v>2.0416666666666669E-3</v>
          </cell>
          <cell r="C22">
            <v>6</v>
          </cell>
          <cell r="D22">
            <v>0.98783706205136546</v>
          </cell>
        </row>
        <row r="23">
          <cell r="A23">
            <v>37561</v>
          </cell>
          <cell r="B23">
            <v>2.0416666666666669E-3</v>
          </cell>
          <cell r="C23">
            <v>7</v>
          </cell>
          <cell r="D23">
            <v>0.98582433736258346</v>
          </cell>
        </row>
        <row r="24">
          <cell r="A24">
            <v>37591</v>
          </cell>
          <cell r="B24">
            <v>2.0416666666666669E-3</v>
          </cell>
          <cell r="C24">
            <v>8</v>
          </cell>
          <cell r="D24">
            <v>0.98381571361395492</v>
          </cell>
        </row>
        <row r="25">
          <cell r="A25">
            <v>37622</v>
          </cell>
          <cell r="B25">
            <v>2.0416666666666669E-3</v>
          </cell>
          <cell r="C25">
            <v>9</v>
          </cell>
          <cell r="D25">
            <v>0.9818111824497866</v>
          </cell>
        </row>
        <row r="26">
          <cell r="A26">
            <v>37653</v>
          </cell>
          <cell r="B26">
            <v>2.0416666666666669E-3</v>
          </cell>
          <cell r="C26">
            <v>10</v>
          </cell>
          <cell r="D26">
            <v>0.97981073553140985</v>
          </cell>
        </row>
        <row r="27">
          <cell r="A27">
            <v>37681</v>
          </cell>
          <cell r="B27">
            <v>2.0416666666666669E-3</v>
          </cell>
          <cell r="C27">
            <v>11</v>
          </cell>
          <cell r="D27">
            <v>0.97781436453714632</v>
          </cell>
        </row>
        <row r="28">
          <cell r="A28">
            <v>37712</v>
          </cell>
          <cell r="B28">
            <v>2.0416666666666669E-3</v>
          </cell>
          <cell r="C28">
            <v>12</v>
          </cell>
          <cell r="D28">
            <v>0.97582206116227332</v>
          </cell>
        </row>
        <row r="29">
          <cell r="A29">
            <v>37742</v>
          </cell>
          <cell r="B29">
            <v>2.8E-3</v>
          </cell>
          <cell r="C29">
            <v>13</v>
          </cell>
          <cell r="D29">
            <v>0.96430356265129336</v>
          </cell>
        </row>
        <row r="30">
          <cell r="A30">
            <v>37773</v>
          </cell>
          <cell r="B30">
            <v>2.8E-3</v>
          </cell>
          <cell r="C30">
            <v>14</v>
          </cell>
          <cell r="D30">
            <v>0.96161105170651495</v>
          </cell>
        </row>
        <row r="31">
          <cell r="A31">
            <v>37803</v>
          </cell>
          <cell r="B31">
            <v>2.8E-3</v>
          </cell>
          <cell r="C31">
            <v>15</v>
          </cell>
          <cell r="D31">
            <v>0.9589260587420374</v>
          </cell>
        </row>
        <row r="32">
          <cell r="A32">
            <v>37834</v>
          </cell>
          <cell r="B32">
            <v>2.8E-3</v>
          </cell>
          <cell r="C32">
            <v>16</v>
          </cell>
          <cell r="D32">
            <v>0.95624856276629144</v>
          </cell>
        </row>
        <row r="33">
          <cell r="A33">
            <v>37865</v>
          </cell>
          <cell r="B33">
            <v>2.8E-3</v>
          </cell>
          <cell r="C33">
            <v>17</v>
          </cell>
          <cell r="D33">
            <v>0.95357854284632182</v>
          </cell>
        </row>
        <row r="34">
          <cell r="A34">
            <v>37895</v>
          </cell>
          <cell r="B34">
            <v>2.8E-3</v>
          </cell>
          <cell r="C34">
            <v>18</v>
          </cell>
          <cell r="D34">
            <v>0.95091597810762052</v>
          </cell>
        </row>
        <row r="35">
          <cell r="A35">
            <v>37926</v>
          </cell>
          <cell r="B35">
            <v>2.8E-3</v>
          </cell>
          <cell r="C35">
            <v>19</v>
          </cell>
          <cell r="D35">
            <v>0.94826084773396557</v>
          </cell>
        </row>
        <row r="36">
          <cell r="A36">
            <v>37956</v>
          </cell>
          <cell r="B36">
            <v>2.8E-3</v>
          </cell>
          <cell r="C36">
            <v>20</v>
          </cell>
          <cell r="D36">
            <v>0.94561313096725708</v>
          </cell>
        </row>
        <row r="37">
          <cell r="A37">
            <v>37987</v>
          </cell>
          <cell r="B37">
            <v>2.8E-3</v>
          </cell>
          <cell r="C37">
            <v>21</v>
          </cell>
          <cell r="D37">
            <v>0.94297280710735665</v>
          </cell>
        </row>
        <row r="38">
          <cell r="A38">
            <v>38018</v>
          </cell>
          <cell r="B38">
            <v>2.8E-3</v>
          </cell>
          <cell r="C38">
            <v>22</v>
          </cell>
          <cell r="D38">
            <v>0.94033985551192323</v>
          </cell>
        </row>
        <row r="39">
          <cell r="A39">
            <v>38047</v>
          </cell>
          <cell r="B39">
            <v>2.8E-3</v>
          </cell>
          <cell r="C39">
            <v>23</v>
          </cell>
          <cell r="D39">
            <v>0.93771425559625388</v>
          </cell>
        </row>
        <row r="40">
          <cell r="A40">
            <v>38078</v>
          </cell>
          <cell r="B40">
            <v>2.8E-3</v>
          </cell>
          <cell r="C40">
            <v>24</v>
          </cell>
          <cell r="D40">
            <v>0.9350959868331209</v>
          </cell>
        </row>
        <row r="41">
          <cell r="A41">
            <v>38108</v>
          </cell>
          <cell r="B41">
            <v>3.3666666666666667E-3</v>
          </cell>
          <cell r="C41">
            <v>25</v>
          </cell>
          <cell r="D41">
            <v>0.91940799174044696</v>
          </cell>
        </row>
        <row r="42">
          <cell r="A42">
            <v>38139</v>
          </cell>
          <cell r="B42">
            <v>3.3666666666666667E-3</v>
          </cell>
          <cell r="C42">
            <v>26</v>
          </cell>
          <cell r="D42">
            <v>0.91632303751414934</v>
          </cell>
        </row>
        <row r="43">
          <cell r="A43">
            <v>38169</v>
          </cell>
          <cell r="B43">
            <v>3.3666666666666667E-3</v>
          </cell>
          <cell r="C43">
            <v>27</v>
          </cell>
          <cell r="D43">
            <v>0.91324843445149606</v>
          </cell>
        </row>
        <row r="44">
          <cell r="A44">
            <v>38200</v>
          </cell>
          <cell r="B44">
            <v>3.3666666666666667E-3</v>
          </cell>
          <cell r="C44">
            <v>28</v>
          </cell>
          <cell r="D44">
            <v>0.91018414782050028</v>
          </cell>
        </row>
        <row r="45">
          <cell r="A45">
            <v>38231</v>
          </cell>
          <cell r="B45">
            <v>3.3666666666666667E-3</v>
          </cell>
          <cell r="C45">
            <v>29</v>
          </cell>
          <cell r="D45">
            <v>0.90713014300571437</v>
          </cell>
        </row>
        <row r="46">
          <cell r="A46">
            <v>38261</v>
          </cell>
          <cell r="B46">
            <v>3.3666666666666667E-3</v>
          </cell>
          <cell r="C46">
            <v>30</v>
          </cell>
          <cell r="D46">
            <v>0.90408638550783804</v>
          </cell>
        </row>
        <row r="47">
          <cell r="A47">
            <v>38292</v>
          </cell>
          <cell r="B47">
            <v>3.3666666666666667E-3</v>
          </cell>
          <cell r="C47">
            <v>31</v>
          </cell>
          <cell r="D47">
            <v>0.90105284094332883</v>
          </cell>
        </row>
        <row r="48">
          <cell r="A48">
            <v>38322</v>
          </cell>
          <cell r="B48">
            <v>3.3666666666666667E-3</v>
          </cell>
          <cell r="C48">
            <v>32</v>
          </cell>
          <cell r="D48">
            <v>0.89802947504401387</v>
          </cell>
        </row>
        <row r="49">
          <cell r="A49">
            <v>38353</v>
          </cell>
          <cell r="B49">
            <v>3.3666666666666667E-3</v>
          </cell>
          <cell r="C49">
            <v>33</v>
          </cell>
          <cell r="D49">
            <v>0.8950162536567029</v>
          </cell>
        </row>
        <row r="50">
          <cell r="A50">
            <v>38384</v>
          </cell>
          <cell r="B50">
            <v>3.3666666666666667E-3</v>
          </cell>
          <cell r="C50">
            <v>34</v>
          </cell>
          <cell r="D50">
            <v>0.89201314274280219</v>
          </cell>
        </row>
        <row r="51">
          <cell r="A51">
            <v>38412</v>
          </cell>
          <cell r="B51">
            <v>3.3666666666666667E-3</v>
          </cell>
          <cell r="C51">
            <v>35</v>
          </cell>
          <cell r="D51">
            <v>0.88902010837792989</v>
          </cell>
        </row>
        <row r="52">
          <cell r="A52">
            <v>38443</v>
          </cell>
          <cell r="B52">
            <v>3.3666666666666667E-3</v>
          </cell>
          <cell r="C52">
            <v>36</v>
          </cell>
          <cell r="D52">
            <v>0.88603711675153296</v>
          </cell>
        </row>
        <row r="53">
          <cell r="A53">
            <v>38473</v>
          </cell>
          <cell r="B53">
            <v>3.7499999999999999E-3</v>
          </cell>
          <cell r="C53">
            <v>37</v>
          </cell>
          <cell r="D53">
            <v>0.87067152929877534</v>
          </cell>
        </row>
        <row r="54">
          <cell r="A54">
            <v>38504</v>
          </cell>
          <cell r="B54">
            <v>3.7499999999999999E-3</v>
          </cell>
          <cell r="C54">
            <v>38</v>
          </cell>
          <cell r="D54">
            <v>0.86741870913950236</v>
          </cell>
        </row>
        <row r="55">
          <cell r="A55">
            <v>38534</v>
          </cell>
          <cell r="B55">
            <v>3.7499999999999999E-3</v>
          </cell>
          <cell r="C55">
            <v>39</v>
          </cell>
          <cell r="D55">
            <v>0.86417804148393773</v>
          </cell>
        </row>
        <row r="56">
          <cell r="A56">
            <v>38565</v>
          </cell>
          <cell r="B56">
            <v>3.7499999999999999E-3</v>
          </cell>
          <cell r="C56">
            <v>40</v>
          </cell>
          <cell r="D56">
            <v>0.86094948093044865</v>
          </cell>
        </row>
        <row r="57">
          <cell r="A57">
            <v>38596</v>
          </cell>
          <cell r="B57">
            <v>3.7499999999999999E-3</v>
          </cell>
          <cell r="C57">
            <v>41</v>
          </cell>
          <cell r="D57">
            <v>0.85773298224702232</v>
          </cell>
        </row>
        <row r="58">
          <cell r="A58">
            <v>38626</v>
          </cell>
          <cell r="B58">
            <v>3.7499999999999999E-3</v>
          </cell>
          <cell r="C58">
            <v>42</v>
          </cell>
          <cell r="D58">
            <v>0.85452850037063255</v>
          </cell>
        </row>
        <row r="59">
          <cell r="A59">
            <v>38657</v>
          </cell>
          <cell r="B59">
            <v>3.7499999999999999E-3</v>
          </cell>
          <cell r="C59">
            <v>43</v>
          </cell>
          <cell r="D59">
            <v>0.85133599040660779</v>
          </cell>
        </row>
        <row r="60">
          <cell r="A60">
            <v>38687</v>
          </cell>
          <cell r="B60">
            <v>3.7499999999999999E-3</v>
          </cell>
          <cell r="C60">
            <v>44</v>
          </cell>
          <cell r="D60">
            <v>0.84815540762800279</v>
          </cell>
        </row>
        <row r="61">
          <cell r="A61">
            <v>38718</v>
          </cell>
          <cell r="B61">
            <v>3.7499999999999999E-3</v>
          </cell>
          <cell r="C61">
            <v>45</v>
          </cell>
          <cell r="D61">
            <v>0.84498670747497162</v>
          </cell>
        </row>
        <row r="62">
          <cell r="A62">
            <v>38749</v>
          </cell>
          <cell r="B62">
            <v>3.7499999999999999E-3</v>
          </cell>
          <cell r="C62">
            <v>46</v>
          </cell>
          <cell r="D62">
            <v>0.84182984555414386</v>
          </cell>
        </row>
        <row r="63">
          <cell r="A63">
            <v>38777</v>
          </cell>
          <cell r="B63">
            <v>3.7499999999999999E-3</v>
          </cell>
          <cell r="C63">
            <v>47</v>
          </cell>
          <cell r="D63">
            <v>0.83868477763800153</v>
          </cell>
        </row>
        <row r="64">
          <cell r="A64">
            <v>38808</v>
          </cell>
          <cell r="B64">
            <v>3.7499999999999999E-3</v>
          </cell>
          <cell r="C64">
            <v>48</v>
          </cell>
          <cell r="D64">
            <v>0.83555145966426048</v>
          </cell>
        </row>
        <row r="65">
          <cell r="A65">
            <v>38838</v>
          </cell>
          <cell r="B65">
            <v>4.0166666666666666E-3</v>
          </cell>
          <cell r="C65">
            <v>49</v>
          </cell>
          <cell r="D65">
            <v>0.82166505020578873</v>
          </cell>
        </row>
        <row r="66">
          <cell r="A66">
            <v>38869</v>
          </cell>
          <cell r="B66">
            <v>4.0166666666666666E-3</v>
          </cell>
          <cell r="C66">
            <v>50</v>
          </cell>
          <cell r="D66">
            <v>0.81837789897822633</v>
          </cell>
        </row>
        <row r="67">
          <cell r="A67">
            <v>38899</v>
          </cell>
          <cell r="B67">
            <v>4.0166666666666666E-3</v>
          </cell>
          <cell r="C67">
            <v>51</v>
          </cell>
          <cell r="D67">
            <v>0.81510389831997454</v>
          </cell>
        </row>
        <row r="68">
          <cell r="A68">
            <v>38930</v>
          </cell>
          <cell r="B68">
            <v>4.0166666666666666E-3</v>
          </cell>
          <cell r="C68">
            <v>52</v>
          </cell>
          <cell r="D68">
            <v>0.81184299562089735</v>
          </cell>
        </row>
        <row r="69">
          <cell r="A69">
            <v>38961</v>
          </cell>
          <cell r="B69">
            <v>4.0166666666666666E-3</v>
          </cell>
          <cell r="C69">
            <v>53</v>
          </cell>
          <cell r="D69">
            <v>0.8085951384813308</v>
          </cell>
        </row>
        <row r="70">
          <cell r="A70">
            <v>38991</v>
          </cell>
          <cell r="B70">
            <v>4.0166666666666666E-3</v>
          </cell>
          <cell r="C70">
            <v>54</v>
          </cell>
          <cell r="D70">
            <v>0.8053602747112405</v>
          </cell>
        </row>
        <row r="71">
          <cell r="A71">
            <v>39022</v>
          </cell>
          <cell r="B71">
            <v>4.0166666666666666E-3</v>
          </cell>
          <cell r="C71">
            <v>55</v>
          </cell>
          <cell r="D71">
            <v>0.80213835232938435</v>
          </cell>
        </row>
        <row r="72">
          <cell r="A72">
            <v>39052</v>
          </cell>
          <cell r="B72">
            <v>4.0166666666666666E-3</v>
          </cell>
          <cell r="C72">
            <v>56</v>
          </cell>
          <cell r="D72">
            <v>0.79892931956247504</v>
          </cell>
        </row>
        <row r="73">
          <cell r="A73">
            <v>39083</v>
          </cell>
          <cell r="B73">
            <v>4.0166666666666666E-3</v>
          </cell>
          <cell r="C73">
            <v>57</v>
          </cell>
          <cell r="D73">
            <v>0.79573312484435033</v>
          </cell>
        </row>
        <row r="74">
          <cell r="A74">
            <v>39114</v>
          </cell>
          <cell r="B74">
            <v>4.0166666666666666E-3</v>
          </cell>
          <cell r="C74">
            <v>58</v>
          </cell>
          <cell r="D74">
            <v>0.79254971681514319</v>
          </cell>
        </row>
        <row r="75">
          <cell r="A75">
            <v>39142</v>
          </cell>
          <cell r="B75">
            <v>4.0166666666666666E-3</v>
          </cell>
          <cell r="C75">
            <v>59</v>
          </cell>
          <cell r="D75">
            <v>0.78937904432045602</v>
          </cell>
        </row>
        <row r="76">
          <cell r="A76">
            <v>39173</v>
          </cell>
          <cell r="B76">
            <v>4.0166666666666666E-3</v>
          </cell>
          <cell r="C76">
            <v>60</v>
          </cell>
          <cell r="D76">
            <v>0.78622105641054041</v>
          </cell>
        </row>
        <row r="77">
          <cell r="A77">
            <v>39203</v>
          </cell>
          <cell r="B77">
            <v>4.1958333333333335E-3</v>
          </cell>
          <cell r="C77">
            <v>61</v>
          </cell>
          <cell r="D77">
            <v>0.77459855485448348</v>
          </cell>
        </row>
        <row r="78">
          <cell r="A78">
            <v>39234</v>
          </cell>
          <cell r="B78">
            <v>4.1958333333333335E-3</v>
          </cell>
          <cell r="C78">
            <v>62</v>
          </cell>
          <cell r="D78">
            <v>0.77136204826032451</v>
          </cell>
        </row>
        <row r="79">
          <cell r="A79">
            <v>39264</v>
          </cell>
          <cell r="B79">
            <v>4.1958333333333335E-3</v>
          </cell>
          <cell r="C79">
            <v>63</v>
          </cell>
          <cell r="D79">
            <v>0.76813906476773663</v>
          </cell>
        </row>
        <row r="80">
          <cell r="A80">
            <v>39295</v>
          </cell>
          <cell r="B80">
            <v>4.1958333333333335E-3</v>
          </cell>
          <cell r="C80">
            <v>64</v>
          </cell>
          <cell r="D80">
            <v>0.76492954787311906</v>
          </cell>
        </row>
        <row r="81">
          <cell r="A81">
            <v>39326</v>
          </cell>
          <cell r="B81">
            <v>4.1958333333333335E-3</v>
          </cell>
          <cell r="C81">
            <v>65</v>
          </cell>
          <cell r="D81">
            <v>0.76173344130896026</v>
          </cell>
        </row>
        <row r="82">
          <cell r="A82">
            <v>39356</v>
          </cell>
          <cell r="B82">
            <v>4.1958333333333335E-3</v>
          </cell>
          <cell r="C82">
            <v>66</v>
          </cell>
          <cell r="D82">
            <v>0.75855068904285128</v>
          </cell>
        </row>
        <row r="83">
          <cell r="A83">
            <v>39387</v>
          </cell>
          <cell r="B83">
            <v>4.1958333333333335E-3</v>
          </cell>
          <cell r="C83">
            <v>67</v>
          </cell>
          <cell r="D83">
            <v>0.75538123527650358</v>
          </cell>
        </row>
        <row r="84">
          <cell r="A84">
            <v>39417</v>
          </cell>
          <cell r="B84">
            <v>4.1958333333333335E-3</v>
          </cell>
          <cell r="C84">
            <v>68</v>
          </cell>
          <cell r="D84">
            <v>0.75222502444477068</v>
          </cell>
        </row>
        <row r="85">
          <cell r="A85">
            <v>39448</v>
          </cell>
          <cell r="B85">
            <v>4.1958333333333335E-3</v>
          </cell>
          <cell r="C85">
            <v>69</v>
          </cell>
          <cell r="D85">
            <v>0.74908200121467405</v>
          </cell>
        </row>
        <row r="86">
          <cell r="A86">
            <v>39479</v>
          </cell>
          <cell r="B86">
            <v>4.1958333333333335E-3</v>
          </cell>
          <cell r="C86">
            <v>70</v>
          </cell>
          <cell r="D86">
            <v>0.74595211048443311</v>
          </cell>
        </row>
        <row r="87">
          <cell r="A87">
            <v>39508</v>
          </cell>
          <cell r="B87">
            <v>4.1958333333333335E-3</v>
          </cell>
          <cell r="C87">
            <v>71</v>
          </cell>
          <cell r="D87">
            <v>0.7428352973824992</v>
          </cell>
        </row>
        <row r="88">
          <cell r="A88">
            <v>39539</v>
          </cell>
          <cell r="B88">
            <v>4.1958333333333335E-3</v>
          </cell>
          <cell r="C88">
            <v>72</v>
          </cell>
          <cell r="D88">
            <v>0.73973150726659309</v>
          </cell>
        </row>
        <row r="89">
          <cell r="A89">
            <v>39569</v>
          </cell>
          <cell r="B89">
            <v>4.3749999999999995E-3</v>
          </cell>
          <cell r="C89">
            <v>73</v>
          </cell>
          <cell r="D89">
            <v>0.72710935138223154</v>
          </cell>
        </row>
        <row r="90">
          <cell r="A90">
            <v>39600</v>
          </cell>
          <cell r="B90">
            <v>4.3749999999999995E-3</v>
          </cell>
          <cell r="C90">
            <v>74</v>
          </cell>
          <cell r="D90">
            <v>0.72394210467428144</v>
          </cell>
        </row>
        <row r="91">
          <cell r="A91">
            <v>39630</v>
          </cell>
          <cell r="B91">
            <v>4.3749999999999995E-3</v>
          </cell>
          <cell r="C91">
            <v>75</v>
          </cell>
          <cell r="D91">
            <v>0.72078865431166783</v>
          </cell>
        </row>
        <row r="92">
          <cell r="A92">
            <v>39661</v>
          </cell>
          <cell r="B92">
            <v>4.3749999999999995E-3</v>
          </cell>
          <cell r="C92">
            <v>76</v>
          </cell>
          <cell r="D92">
            <v>0.71764894019830028</v>
          </cell>
        </row>
        <row r="93">
          <cell r="A93">
            <v>39692</v>
          </cell>
          <cell r="B93">
            <v>4.3749999999999995E-3</v>
          </cell>
          <cell r="C93">
            <v>77</v>
          </cell>
          <cell r="D93">
            <v>0.71452290249986328</v>
          </cell>
        </row>
        <row r="94">
          <cell r="A94">
            <v>39722</v>
          </cell>
          <cell r="B94">
            <v>4.3749999999999995E-3</v>
          </cell>
          <cell r="C94">
            <v>78</v>
          </cell>
          <cell r="D94">
            <v>0.71141048164267651</v>
          </cell>
        </row>
        <row r="95">
          <cell r="A95">
            <v>39753</v>
          </cell>
          <cell r="B95">
            <v>4.3749999999999995E-3</v>
          </cell>
          <cell r="C95">
            <v>79</v>
          </cell>
          <cell r="D95">
            <v>0.70831161831255895</v>
          </cell>
        </row>
        <row r="96">
          <cell r="A96">
            <v>39783</v>
          </cell>
          <cell r="B96">
            <v>4.3749999999999995E-3</v>
          </cell>
          <cell r="C96">
            <v>80</v>
          </cell>
          <cell r="D96">
            <v>0.70522625345369883</v>
          </cell>
        </row>
        <row r="97">
          <cell r="A97">
            <v>39814</v>
          </cell>
          <cell r="B97">
            <v>4.3749999999999995E-3</v>
          </cell>
          <cell r="C97">
            <v>81</v>
          </cell>
          <cell r="D97">
            <v>0.70215432826752844</v>
          </cell>
        </row>
        <row r="98">
          <cell r="A98">
            <v>39845</v>
          </cell>
          <cell r="B98">
            <v>4.3749999999999995E-3</v>
          </cell>
          <cell r="C98">
            <v>82</v>
          </cell>
          <cell r="D98">
            <v>0.69909578421160257</v>
          </cell>
        </row>
        <row r="99">
          <cell r="A99">
            <v>39873</v>
          </cell>
          <cell r="B99">
            <v>4.3749999999999995E-3</v>
          </cell>
          <cell r="C99">
            <v>83</v>
          </cell>
          <cell r="D99">
            <v>0.69605056299848411</v>
          </cell>
        </row>
        <row r="100">
          <cell r="A100">
            <v>39904</v>
          </cell>
          <cell r="B100">
            <v>4.3749999999999995E-3</v>
          </cell>
          <cell r="C100">
            <v>84</v>
          </cell>
          <cell r="D100">
            <v>0.69301860659463255</v>
          </cell>
        </row>
        <row r="101">
          <cell r="A101">
            <v>39934</v>
          </cell>
          <cell r="B101">
            <v>4.4694444444444443E-3</v>
          </cell>
          <cell r="C101">
            <v>85</v>
          </cell>
          <cell r="D101">
            <v>0.68450705892035701</v>
          </cell>
        </row>
        <row r="102">
          <cell r="A102">
            <v>39965</v>
          </cell>
          <cell r="B102">
            <v>4.4694444444444443E-3</v>
          </cell>
          <cell r="C102">
            <v>86</v>
          </cell>
          <cell r="D102">
            <v>0.68146130547450035</v>
          </cell>
        </row>
        <row r="103">
          <cell r="A103">
            <v>39995</v>
          </cell>
          <cell r="B103">
            <v>4.4694444444444443E-3</v>
          </cell>
          <cell r="C103">
            <v>87</v>
          </cell>
          <cell r="D103">
            <v>0.67842910428341141</v>
          </cell>
        </row>
        <row r="104">
          <cell r="A104">
            <v>40026</v>
          </cell>
          <cell r="B104">
            <v>4.4694444444444443E-3</v>
          </cell>
          <cell r="C104">
            <v>88</v>
          </cell>
          <cell r="D104">
            <v>0.67541039504555522</v>
          </cell>
        </row>
        <row r="105">
          <cell r="A105">
            <v>40057</v>
          </cell>
          <cell r="B105">
            <v>4.4694444444444443E-3</v>
          </cell>
          <cell r="C105">
            <v>89</v>
          </cell>
          <cell r="D105">
            <v>0.67240511772771105</v>
          </cell>
        </row>
        <row r="106">
          <cell r="A106">
            <v>40087</v>
          </cell>
          <cell r="B106">
            <v>4.4694444444444443E-3</v>
          </cell>
          <cell r="C106">
            <v>90</v>
          </cell>
          <cell r="D106">
            <v>0.66941321256378028</v>
          </cell>
        </row>
        <row r="107">
          <cell r="A107">
            <v>40118</v>
          </cell>
          <cell r="B107">
            <v>4.4694444444444443E-3</v>
          </cell>
          <cell r="C107">
            <v>91</v>
          </cell>
          <cell r="D107">
            <v>0.66643462005359622</v>
          </cell>
        </row>
        <row r="108">
          <cell r="A108">
            <v>40148</v>
          </cell>
          <cell r="B108">
            <v>4.4694444444444443E-3</v>
          </cell>
          <cell r="C108">
            <v>92</v>
          </cell>
          <cell r="D108">
            <v>0.66346928096174218</v>
          </cell>
        </row>
        <row r="109">
          <cell r="A109">
            <v>40179</v>
          </cell>
          <cell r="B109">
            <v>4.4694444444444443E-3</v>
          </cell>
          <cell r="C109">
            <v>93</v>
          </cell>
          <cell r="D109">
            <v>0.66051713631637288</v>
          </cell>
        </row>
        <row r="110">
          <cell r="A110">
            <v>40210</v>
          </cell>
          <cell r="B110">
            <v>4.4694444444444443E-3</v>
          </cell>
          <cell r="C110">
            <v>94</v>
          </cell>
          <cell r="D110">
            <v>0.65757812740804078</v>
          </cell>
        </row>
        <row r="111">
          <cell r="A111">
            <v>40238</v>
          </cell>
          <cell r="B111">
            <v>4.4694444444444443E-3</v>
          </cell>
          <cell r="C111">
            <v>95</v>
          </cell>
          <cell r="D111">
            <v>0.65465219578853051</v>
          </cell>
        </row>
        <row r="112">
          <cell r="A112">
            <v>40269</v>
          </cell>
          <cell r="B112">
            <v>4.4694444444444443E-3</v>
          </cell>
          <cell r="C112">
            <v>96</v>
          </cell>
          <cell r="D112">
            <v>0.65173928326969466</v>
          </cell>
        </row>
        <row r="113">
          <cell r="A113">
            <v>40299</v>
          </cell>
          <cell r="B113">
            <v>4.563888888888889E-3</v>
          </cell>
          <cell r="C113">
            <v>97</v>
          </cell>
          <cell r="D113">
            <v>0.64294887055260463</v>
          </cell>
        </row>
        <row r="114">
          <cell r="A114">
            <v>40330</v>
          </cell>
          <cell r="B114">
            <v>4.563888888888889E-3</v>
          </cell>
          <cell r="C114">
            <v>98</v>
          </cell>
          <cell r="D114">
            <v>0.64002785453869615</v>
          </cell>
        </row>
        <row r="115">
          <cell r="A115">
            <v>40360</v>
          </cell>
          <cell r="B115">
            <v>4.563888888888889E-3</v>
          </cell>
          <cell r="C115">
            <v>99</v>
          </cell>
          <cell r="D115">
            <v>0.63712010915165129</v>
          </cell>
        </row>
        <row r="116">
          <cell r="A116">
            <v>40391</v>
          </cell>
          <cell r="B116">
            <v>4.563888888888889E-3</v>
          </cell>
          <cell r="C116">
            <v>100</v>
          </cell>
          <cell r="D116">
            <v>0.63422557410096292</v>
          </cell>
        </row>
        <row r="117">
          <cell r="A117">
            <v>40422</v>
          </cell>
          <cell r="B117">
            <v>4.563888888888889E-3</v>
          </cell>
          <cell r="C117">
            <v>101</v>
          </cell>
          <cell r="D117">
            <v>0.63134418937003245</v>
          </cell>
        </row>
        <row r="118">
          <cell r="A118">
            <v>40452</v>
          </cell>
          <cell r="B118">
            <v>4.563888888888889E-3</v>
          </cell>
          <cell r="C118">
            <v>102</v>
          </cell>
          <cell r="D118">
            <v>0.62847589521492664</v>
          </cell>
        </row>
        <row r="119">
          <cell r="A119">
            <v>40483</v>
          </cell>
          <cell r="B119">
            <v>4.563888888888889E-3</v>
          </cell>
          <cell r="C119">
            <v>103</v>
          </cell>
          <cell r="D119">
            <v>0.62562063216313768</v>
          </cell>
        </row>
        <row r="120">
          <cell r="A120">
            <v>40513</v>
          </cell>
          <cell r="B120">
            <v>4.563888888888889E-3</v>
          </cell>
          <cell r="C120">
            <v>104</v>
          </cell>
          <cell r="D120">
            <v>0.62277834101235097</v>
          </cell>
        </row>
        <row r="121">
          <cell r="A121">
            <v>40544</v>
          </cell>
          <cell r="B121">
            <v>4.563888888888889E-3</v>
          </cell>
          <cell r="C121">
            <v>105</v>
          </cell>
          <cell r="D121">
            <v>0.61994896282921652</v>
          </cell>
        </row>
        <row r="122">
          <cell r="A122">
            <v>40575</v>
          </cell>
          <cell r="B122">
            <v>4.563888888888889E-3</v>
          </cell>
          <cell r="C122">
            <v>106</v>
          </cell>
          <cell r="D122">
            <v>0.61713243894812841</v>
          </cell>
        </row>
        <row r="123">
          <cell r="A123">
            <v>40603</v>
          </cell>
          <cell r="B123">
            <v>4.563888888888889E-3</v>
          </cell>
          <cell r="C123">
            <v>107</v>
          </cell>
          <cell r="D123">
            <v>0.61432871097000685</v>
          </cell>
        </row>
        <row r="124">
          <cell r="A124">
            <v>40634</v>
          </cell>
          <cell r="B124">
            <v>4.563888888888889E-3</v>
          </cell>
          <cell r="C124">
            <v>108</v>
          </cell>
          <cell r="D124">
            <v>0.61153772076108914</v>
          </cell>
        </row>
        <row r="125">
          <cell r="A125">
            <v>40664</v>
          </cell>
          <cell r="B125">
            <v>4.6583333333333329E-3</v>
          </cell>
          <cell r="C125">
            <v>109</v>
          </cell>
          <cell r="D125">
            <v>0.60255318746616671</v>
          </cell>
        </row>
        <row r="126">
          <cell r="A126">
            <v>40695</v>
          </cell>
          <cell r="B126">
            <v>4.6583333333333329E-3</v>
          </cell>
          <cell r="C126">
            <v>110</v>
          </cell>
          <cell r="D126">
            <v>0.59975930868653526</v>
          </cell>
        </row>
        <row r="127">
          <cell r="A127">
            <v>40725</v>
          </cell>
          <cell r="B127">
            <v>4.6583333333333329E-3</v>
          </cell>
          <cell r="C127">
            <v>111</v>
          </cell>
          <cell r="D127">
            <v>0.59697838437930162</v>
          </cell>
        </row>
        <row r="128">
          <cell r="A128">
            <v>40756</v>
          </cell>
          <cell r="B128">
            <v>4.6583333333333329E-3</v>
          </cell>
          <cell r="C128">
            <v>112</v>
          </cell>
          <cell r="D128">
            <v>0.59421035447802484</v>
          </cell>
        </row>
        <row r="129">
          <cell r="A129">
            <v>40787</v>
          </cell>
          <cell r="B129">
            <v>4.6583333333333329E-3</v>
          </cell>
          <cell r="C129">
            <v>113</v>
          </cell>
          <cell r="D129">
            <v>0.59145515919477587</v>
          </cell>
        </row>
        <row r="130">
          <cell r="A130">
            <v>40817</v>
          </cell>
          <cell r="B130">
            <v>4.6583333333333329E-3</v>
          </cell>
          <cell r="C130">
            <v>114</v>
          </cell>
          <cell r="D130">
            <v>0.58871273901884624</v>
          </cell>
        </row>
        <row r="131">
          <cell r="A131">
            <v>40848</v>
          </cell>
          <cell r="B131">
            <v>4.6583333333333329E-3</v>
          </cell>
          <cell r="C131">
            <v>115</v>
          </cell>
          <cell r="D131">
            <v>0.58598303471546331</v>
          </cell>
        </row>
        <row r="132">
          <cell r="A132">
            <v>40878</v>
          </cell>
          <cell r="B132">
            <v>4.6583333333333329E-3</v>
          </cell>
          <cell r="C132">
            <v>116</v>
          </cell>
          <cell r="D132">
            <v>0.58326598732450985</v>
          </cell>
        </row>
        <row r="133">
          <cell r="A133">
            <v>40909</v>
          </cell>
          <cell r="B133">
            <v>4.6583333333333329E-3</v>
          </cell>
          <cell r="C133">
            <v>117</v>
          </cell>
          <cell r="D133">
            <v>0.58056153815925138</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1A"/>
      <sheetName val="122 (a)(b)"/>
      <sheetName val="122123"/>
      <sheetName val="200201"/>
      <sheetName val="202203"/>
      <sheetName val="204207"/>
      <sheetName val="213"/>
      <sheetName val="214"/>
      <sheetName val="216"/>
      <sheetName val="216-A"/>
      <sheetName val="216-B"/>
      <sheetName val="216-C"/>
      <sheetName val="219"/>
      <sheetName val="224225"/>
      <sheetName val="227"/>
      <sheetName val="228229"/>
      <sheetName val="230"/>
      <sheetName val="232"/>
      <sheetName val="233"/>
      <sheetName val="234"/>
      <sheetName val="234A"/>
      <sheetName val="234B"/>
      <sheetName val="234C"/>
      <sheetName val="250251"/>
      <sheetName val="253"/>
      <sheetName val="254"/>
      <sheetName val="256257"/>
      <sheetName val="261"/>
      <sheetName val="262263"/>
      <sheetName val="262A-C"/>
      <sheetName val="262D"/>
      <sheetName val="266-267"/>
      <sheetName val="269"/>
      <sheetName val="272273"/>
      <sheetName val="274275"/>
      <sheetName val="276277"/>
      <sheetName val="276A"/>
      <sheetName val="278"/>
      <sheetName val="300301"/>
      <sheetName val="304"/>
      <sheetName val="310311"/>
      <sheetName val="320323"/>
      <sheetName val="326327"/>
      <sheetName val="328330"/>
      <sheetName val="332"/>
      <sheetName val="335"/>
      <sheetName val="336"/>
      <sheetName val=" 337"/>
      <sheetName val="337A"/>
      <sheetName val=" 337B"/>
      <sheetName val="340 "/>
      <sheetName val="350351"/>
      <sheetName val="352353"/>
      <sheetName val="354355"/>
      <sheetName val="356"/>
      <sheetName val="356A"/>
      <sheetName val="398"/>
      <sheetName val="400"/>
      <sheetName val="401"/>
      <sheetName val="402403"/>
      <sheetName val="406407"/>
      <sheetName val="408409"/>
      <sheetName val="422423"/>
      <sheetName val="422A-423F"/>
      <sheetName val="424425"/>
      <sheetName val="424A425A"/>
      <sheetName val="426427"/>
      <sheetName val="BOOK"/>
    </sheetNames>
    <sheetDataSet>
      <sheetData sheetId="0"/>
      <sheetData sheetId="1">
        <row r="38">
          <cell r="C38" t="str">
            <v>12/31/2008</v>
          </cell>
        </row>
        <row r="40">
          <cell r="C40" t="str">
            <v>4/30/2009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
          <cell r="A1" t="str">
            <v>Name of Respondent</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w Income Reconciliation"/>
      <sheetName val="Data"/>
      <sheetName val="5 Months"/>
      <sheetName val="11 Months"/>
      <sheetName val="Sheet3"/>
      <sheetName val="REC FUEL COS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aterside"/>
      <sheetName val="WatersideDock"/>
      <sheetName val="EastRiverStation"/>
      <sheetName val="HudsonAvenue"/>
      <sheetName val="74thStreet"/>
      <sheetName val="59thStreet"/>
      <sheetName val="RavenswoodSteam"/>
      <sheetName val="EastRiverSouthSteam"/>
      <sheetName val="KipsBay"/>
      <sheetName val="East60thStreetSteam"/>
      <sheetName val="LuysterCreek-AstoriaPit"/>
      <sheetName val="Balance"/>
      <sheetName val="Other Prod"/>
      <sheetName val="Steam Prod"/>
      <sheetName val="Steam Plant - Prod"/>
      <sheetName val="Sheet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3"/>
      <sheetName val="108109"/>
      <sheetName val="219"/>
      <sheetName val="224225"/>
      <sheetName val="232"/>
      <sheetName val="233"/>
      <sheetName val="234"/>
      <sheetName val="250251"/>
      <sheetName val="256257"/>
      <sheetName val="261"/>
      <sheetName val="266267"/>
      <sheetName val="269"/>
      <sheetName val="272273"/>
      <sheetName val="274275"/>
      <sheetName val="278A-B"/>
      <sheetName val="304"/>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vest Adj"/>
      <sheetName val="Sheet1"/>
      <sheetName val="Input_Stmt_Sales"/>
    </sheetNames>
    <sheetDataSet>
      <sheetData sheetId="0"/>
      <sheetData sheetId="1" refreshError="1">
        <row r="7">
          <cell r="A7">
            <v>199201</v>
          </cell>
          <cell r="B7">
            <v>2881331634</v>
          </cell>
          <cell r="C7">
            <v>35582000</v>
          </cell>
          <cell r="D7">
            <v>2916913634</v>
          </cell>
          <cell r="E7">
            <v>707365814</v>
          </cell>
          <cell r="F7">
            <v>16392106</v>
          </cell>
          <cell r="G7">
            <v>3640671554</v>
          </cell>
          <cell r="H7">
            <v>13832446</v>
          </cell>
          <cell r="J7">
            <v>13832446</v>
          </cell>
          <cell r="K7">
            <v>3815706</v>
          </cell>
          <cell r="M7">
            <v>199201</v>
          </cell>
          <cell r="N7">
            <v>2881331634</v>
          </cell>
          <cell r="O7">
            <v>35582000</v>
          </cell>
          <cell r="P7">
            <v>2916913634</v>
          </cell>
          <cell r="Q7">
            <v>707365814</v>
          </cell>
          <cell r="R7">
            <v>16392106</v>
          </cell>
          <cell r="S7">
            <v>3640671554</v>
          </cell>
          <cell r="T7">
            <v>13832446</v>
          </cell>
          <cell r="U7">
            <v>0</v>
          </cell>
          <cell r="V7">
            <v>13832446</v>
          </cell>
          <cell r="W7">
            <v>3815706</v>
          </cell>
          <cell r="Y7">
            <v>199201</v>
          </cell>
          <cell r="AB7">
            <v>0</v>
          </cell>
          <cell r="AE7">
            <v>0</v>
          </cell>
          <cell r="AH7">
            <v>0</v>
          </cell>
          <cell r="AK7">
            <v>199201</v>
          </cell>
          <cell r="AN7">
            <v>0</v>
          </cell>
          <cell r="AQ7">
            <v>0</v>
          </cell>
          <cell r="AT7">
            <v>0</v>
          </cell>
        </row>
        <row r="8">
          <cell r="A8">
            <v>199202</v>
          </cell>
          <cell r="B8">
            <v>2946365989</v>
          </cell>
          <cell r="C8">
            <v>16586000</v>
          </cell>
          <cell r="D8">
            <v>2962951989</v>
          </cell>
          <cell r="E8">
            <v>698512564</v>
          </cell>
          <cell r="F8">
            <v>19640343</v>
          </cell>
          <cell r="G8">
            <v>3681104896</v>
          </cell>
          <cell r="H8">
            <v>14998215</v>
          </cell>
          <cell r="J8">
            <v>14998215</v>
          </cell>
          <cell r="K8">
            <v>3616374</v>
          </cell>
          <cell r="M8">
            <v>199202</v>
          </cell>
          <cell r="N8">
            <v>5827697623</v>
          </cell>
          <cell r="O8">
            <v>52168000</v>
          </cell>
          <cell r="P8">
            <v>5879865623</v>
          </cell>
          <cell r="Q8">
            <v>1405878378</v>
          </cell>
          <cell r="R8">
            <v>36032449</v>
          </cell>
          <cell r="S8">
            <v>7321776450</v>
          </cell>
          <cell r="T8">
            <v>28830661</v>
          </cell>
          <cell r="U8">
            <v>0</v>
          </cell>
          <cell r="V8">
            <v>28830661</v>
          </cell>
          <cell r="W8">
            <v>7432080</v>
          </cell>
          <cell r="Y8">
            <v>199202</v>
          </cell>
          <cell r="AB8">
            <v>0</v>
          </cell>
          <cell r="AE8">
            <v>0</v>
          </cell>
          <cell r="AH8">
            <v>0</v>
          </cell>
          <cell r="AK8">
            <v>199202</v>
          </cell>
          <cell r="AN8">
            <v>0</v>
          </cell>
          <cell r="AQ8">
            <v>0</v>
          </cell>
          <cell r="AT8">
            <v>0</v>
          </cell>
        </row>
        <row r="9">
          <cell r="A9">
            <v>199203</v>
          </cell>
          <cell r="B9">
            <v>2797039696</v>
          </cell>
          <cell r="C9">
            <v>26197000</v>
          </cell>
          <cell r="D9">
            <v>2823236696</v>
          </cell>
          <cell r="E9">
            <v>668423868</v>
          </cell>
          <cell r="F9">
            <v>22756532</v>
          </cell>
          <cell r="G9">
            <v>3514417096</v>
          </cell>
          <cell r="H9">
            <v>12733153</v>
          </cell>
          <cell r="J9">
            <v>12733153</v>
          </cell>
          <cell r="K9">
            <v>3232836</v>
          </cell>
          <cell r="M9">
            <v>199203</v>
          </cell>
          <cell r="N9">
            <v>8624737319</v>
          </cell>
          <cell r="O9">
            <v>78365000</v>
          </cell>
          <cell r="P9">
            <v>8703102319</v>
          </cell>
          <cell r="Q9">
            <v>2074302246</v>
          </cell>
          <cell r="R9">
            <v>58788981</v>
          </cell>
          <cell r="S9">
            <v>10836193546</v>
          </cell>
          <cell r="T9">
            <v>41563814</v>
          </cell>
          <cell r="U9">
            <v>0</v>
          </cell>
          <cell r="V9">
            <v>41563814</v>
          </cell>
          <cell r="W9">
            <v>10664916</v>
          </cell>
          <cell r="Y9">
            <v>199203</v>
          </cell>
          <cell r="AB9">
            <v>0</v>
          </cell>
          <cell r="AE9">
            <v>0</v>
          </cell>
          <cell r="AH9">
            <v>0</v>
          </cell>
          <cell r="AK9">
            <v>199203</v>
          </cell>
          <cell r="AN9">
            <v>0</v>
          </cell>
          <cell r="AQ9">
            <v>0</v>
          </cell>
          <cell r="AT9">
            <v>0</v>
          </cell>
        </row>
        <row r="10">
          <cell r="A10">
            <v>199204</v>
          </cell>
          <cell r="B10">
            <v>2641912627</v>
          </cell>
          <cell r="C10">
            <v>17454000</v>
          </cell>
          <cell r="D10">
            <v>2659366627</v>
          </cell>
          <cell r="E10">
            <v>650201828</v>
          </cell>
          <cell r="F10">
            <v>16739094</v>
          </cell>
          <cell r="G10">
            <v>3326307549</v>
          </cell>
          <cell r="H10">
            <v>10645210</v>
          </cell>
          <cell r="J10">
            <v>10645210</v>
          </cell>
          <cell r="K10">
            <v>2516975</v>
          </cell>
          <cell r="M10">
            <v>199204</v>
          </cell>
          <cell r="N10">
            <v>11266649946</v>
          </cell>
          <cell r="O10">
            <v>95819000</v>
          </cell>
          <cell r="P10">
            <v>11362468946</v>
          </cell>
          <cell r="Q10">
            <v>2724504074</v>
          </cell>
          <cell r="R10">
            <v>75528075</v>
          </cell>
          <cell r="S10">
            <v>14162501095</v>
          </cell>
          <cell r="T10">
            <v>52209024</v>
          </cell>
          <cell r="U10">
            <v>0</v>
          </cell>
          <cell r="V10">
            <v>52209024</v>
          </cell>
          <cell r="W10">
            <v>13181891</v>
          </cell>
          <cell r="Y10">
            <v>199204</v>
          </cell>
          <cell r="AB10">
            <v>0</v>
          </cell>
          <cell r="AE10">
            <v>0</v>
          </cell>
          <cell r="AH10">
            <v>0</v>
          </cell>
          <cell r="AK10">
            <v>199204</v>
          </cell>
          <cell r="AN10">
            <v>0</v>
          </cell>
          <cell r="AQ10">
            <v>0</v>
          </cell>
          <cell r="AT10">
            <v>0</v>
          </cell>
        </row>
        <row r="11">
          <cell r="A11">
            <v>199205</v>
          </cell>
          <cell r="B11">
            <v>2626348415</v>
          </cell>
          <cell r="C11">
            <v>56712000</v>
          </cell>
          <cell r="D11">
            <v>2683060415</v>
          </cell>
          <cell r="E11">
            <v>632299877</v>
          </cell>
          <cell r="F11">
            <v>16075119</v>
          </cell>
          <cell r="G11">
            <v>3331435411</v>
          </cell>
          <cell r="H11">
            <v>6709547</v>
          </cell>
          <cell r="J11">
            <v>6709547</v>
          </cell>
          <cell r="K11">
            <v>1419071</v>
          </cell>
          <cell r="M11">
            <v>199205</v>
          </cell>
          <cell r="N11">
            <v>13892998361</v>
          </cell>
          <cell r="O11">
            <v>152531000</v>
          </cell>
          <cell r="P11">
            <v>14045529361</v>
          </cell>
          <cell r="Q11">
            <v>3356803951</v>
          </cell>
          <cell r="R11">
            <v>91603194</v>
          </cell>
          <cell r="S11">
            <v>17493936506</v>
          </cell>
          <cell r="T11">
            <v>58918571</v>
          </cell>
          <cell r="U11">
            <v>0</v>
          </cell>
          <cell r="V11">
            <v>58918571</v>
          </cell>
          <cell r="W11">
            <v>14600962</v>
          </cell>
          <cell r="Y11">
            <v>199205</v>
          </cell>
          <cell r="AB11">
            <v>0</v>
          </cell>
          <cell r="AE11">
            <v>0</v>
          </cell>
          <cell r="AH11">
            <v>0</v>
          </cell>
          <cell r="AK11">
            <v>199205</v>
          </cell>
          <cell r="AN11">
            <v>0</v>
          </cell>
          <cell r="AQ11">
            <v>0</v>
          </cell>
          <cell r="AT11">
            <v>0</v>
          </cell>
        </row>
        <row r="12">
          <cell r="A12">
            <v>199206</v>
          </cell>
          <cell r="B12">
            <v>2859152399</v>
          </cell>
          <cell r="C12">
            <v>154156000</v>
          </cell>
          <cell r="D12">
            <v>3013308399</v>
          </cell>
          <cell r="E12">
            <v>651786712</v>
          </cell>
          <cell r="F12">
            <v>17349722</v>
          </cell>
          <cell r="G12">
            <v>3682444833</v>
          </cell>
          <cell r="H12">
            <v>4683784</v>
          </cell>
          <cell r="J12">
            <v>4683784</v>
          </cell>
          <cell r="K12">
            <v>1725421</v>
          </cell>
          <cell r="M12">
            <v>199206</v>
          </cell>
          <cell r="N12">
            <v>16752150760</v>
          </cell>
          <cell r="O12">
            <v>306687000</v>
          </cell>
          <cell r="P12">
            <v>17058837760</v>
          </cell>
          <cell r="Q12">
            <v>4008590663</v>
          </cell>
          <cell r="R12">
            <v>108952916</v>
          </cell>
          <cell r="S12">
            <v>21176381339</v>
          </cell>
          <cell r="T12">
            <v>63602355</v>
          </cell>
          <cell r="U12">
            <v>0</v>
          </cell>
          <cell r="V12">
            <v>63602355</v>
          </cell>
          <cell r="W12">
            <v>16326383</v>
          </cell>
          <cell r="Y12">
            <v>199206</v>
          </cell>
          <cell r="AB12">
            <v>0</v>
          </cell>
          <cell r="AE12">
            <v>0</v>
          </cell>
          <cell r="AH12">
            <v>0</v>
          </cell>
          <cell r="AK12">
            <v>199206</v>
          </cell>
          <cell r="AN12">
            <v>0</v>
          </cell>
          <cell r="AQ12">
            <v>0</v>
          </cell>
          <cell r="AT12">
            <v>0</v>
          </cell>
        </row>
        <row r="13">
          <cell r="A13">
            <v>199207</v>
          </cell>
          <cell r="B13">
            <v>3263138319</v>
          </cell>
          <cell r="C13">
            <v>39910000</v>
          </cell>
          <cell r="D13">
            <v>3303048319</v>
          </cell>
          <cell r="E13">
            <v>708957683</v>
          </cell>
          <cell r="F13">
            <v>17141278</v>
          </cell>
          <cell r="G13">
            <v>4029147280</v>
          </cell>
          <cell r="H13">
            <v>3905097</v>
          </cell>
          <cell r="J13">
            <v>3905097</v>
          </cell>
          <cell r="K13">
            <v>2106885</v>
          </cell>
          <cell r="M13">
            <v>199207</v>
          </cell>
          <cell r="N13">
            <v>20015289079</v>
          </cell>
          <cell r="O13">
            <v>346597000</v>
          </cell>
          <cell r="P13">
            <v>20361886079</v>
          </cell>
          <cell r="Q13">
            <v>4717548346</v>
          </cell>
          <cell r="R13">
            <v>126094194</v>
          </cell>
          <cell r="S13">
            <v>25205528619</v>
          </cell>
          <cell r="T13">
            <v>67507452</v>
          </cell>
          <cell r="U13">
            <v>0</v>
          </cell>
          <cell r="V13">
            <v>67507452</v>
          </cell>
          <cell r="W13">
            <v>18433268</v>
          </cell>
          <cell r="Y13">
            <v>199207</v>
          </cell>
          <cell r="AB13">
            <v>0</v>
          </cell>
          <cell r="AE13">
            <v>0</v>
          </cell>
          <cell r="AH13">
            <v>0</v>
          </cell>
          <cell r="AK13">
            <v>199207</v>
          </cell>
          <cell r="AN13">
            <v>0</v>
          </cell>
          <cell r="AQ13">
            <v>0</v>
          </cell>
          <cell r="AT13">
            <v>0</v>
          </cell>
        </row>
        <row r="14">
          <cell r="A14">
            <v>199208</v>
          </cell>
          <cell r="B14">
            <v>3262624190</v>
          </cell>
          <cell r="C14">
            <v>22032000</v>
          </cell>
          <cell r="D14">
            <v>3284656190</v>
          </cell>
          <cell r="E14">
            <v>677495978</v>
          </cell>
          <cell r="F14">
            <v>28771854</v>
          </cell>
          <cell r="G14">
            <v>3990924022</v>
          </cell>
          <cell r="H14">
            <v>3587113</v>
          </cell>
          <cell r="J14">
            <v>3587113</v>
          </cell>
          <cell r="K14">
            <v>1990518</v>
          </cell>
          <cell r="M14">
            <v>199208</v>
          </cell>
          <cell r="N14">
            <v>23277913269</v>
          </cell>
          <cell r="O14">
            <v>368629000</v>
          </cell>
          <cell r="P14">
            <v>23646542269</v>
          </cell>
          <cell r="Q14">
            <v>5395044324</v>
          </cell>
          <cell r="R14">
            <v>154866048</v>
          </cell>
          <cell r="S14">
            <v>29196452641</v>
          </cell>
          <cell r="T14">
            <v>71094565</v>
          </cell>
          <cell r="U14">
            <v>0</v>
          </cell>
          <cell r="V14">
            <v>71094565</v>
          </cell>
          <cell r="W14">
            <v>20423786</v>
          </cell>
          <cell r="Y14">
            <v>199208</v>
          </cell>
          <cell r="AB14">
            <v>0</v>
          </cell>
          <cell r="AE14">
            <v>0</v>
          </cell>
          <cell r="AH14">
            <v>0</v>
          </cell>
          <cell r="AK14">
            <v>199208</v>
          </cell>
          <cell r="AN14">
            <v>0</v>
          </cell>
          <cell r="AQ14">
            <v>0</v>
          </cell>
          <cell r="AT14">
            <v>0</v>
          </cell>
        </row>
        <row r="15">
          <cell r="A15">
            <v>199209</v>
          </cell>
          <cell r="B15">
            <v>3259729263</v>
          </cell>
          <cell r="C15">
            <v>16416000</v>
          </cell>
          <cell r="D15">
            <v>3276145263</v>
          </cell>
          <cell r="E15">
            <v>724949716</v>
          </cell>
          <cell r="F15">
            <v>25422153</v>
          </cell>
          <cell r="G15">
            <v>4026517132</v>
          </cell>
          <cell r="H15">
            <v>3757871</v>
          </cell>
          <cell r="J15">
            <v>3757871</v>
          </cell>
          <cell r="K15">
            <v>3069264</v>
          </cell>
          <cell r="M15">
            <v>199209</v>
          </cell>
          <cell r="N15">
            <v>26537642532</v>
          </cell>
          <cell r="O15">
            <v>385045000</v>
          </cell>
          <cell r="P15">
            <v>26922687532</v>
          </cell>
          <cell r="Q15">
            <v>6119994040</v>
          </cell>
          <cell r="R15">
            <v>180288201</v>
          </cell>
          <cell r="S15">
            <v>33222969773</v>
          </cell>
          <cell r="T15">
            <v>74852436</v>
          </cell>
          <cell r="U15">
            <v>0</v>
          </cell>
          <cell r="V15">
            <v>74852436</v>
          </cell>
          <cell r="W15">
            <v>23493050</v>
          </cell>
          <cell r="Y15">
            <v>199209</v>
          </cell>
          <cell r="AB15">
            <v>0</v>
          </cell>
          <cell r="AE15">
            <v>0</v>
          </cell>
          <cell r="AH15">
            <v>0</v>
          </cell>
          <cell r="AK15">
            <v>199209</v>
          </cell>
          <cell r="AN15">
            <v>0</v>
          </cell>
          <cell r="AQ15">
            <v>0</v>
          </cell>
          <cell r="AT15">
            <v>0</v>
          </cell>
        </row>
        <row r="16">
          <cell r="A16">
            <v>199210</v>
          </cell>
          <cell r="B16">
            <v>2882248836</v>
          </cell>
          <cell r="C16">
            <v>21502000</v>
          </cell>
          <cell r="D16">
            <v>2903750836</v>
          </cell>
          <cell r="E16">
            <v>707432689</v>
          </cell>
          <cell r="F16">
            <v>21452530</v>
          </cell>
          <cell r="G16">
            <v>3632636055</v>
          </cell>
          <cell r="H16">
            <v>5042805</v>
          </cell>
          <cell r="J16">
            <v>5042805</v>
          </cell>
          <cell r="K16">
            <v>1564265</v>
          </cell>
          <cell r="M16">
            <v>199210</v>
          </cell>
          <cell r="N16">
            <v>29419891368</v>
          </cell>
          <cell r="O16">
            <v>406547000</v>
          </cell>
          <cell r="P16">
            <v>29826438368</v>
          </cell>
          <cell r="Q16">
            <v>6827426729</v>
          </cell>
          <cell r="R16">
            <v>201740731</v>
          </cell>
          <cell r="S16">
            <v>36855605828</v>
          </cell>
          <cell r="T16">
            <v>79895241</v>
          </cell>
          <cell r="U16">
            <v>0</v>
          </cell>
          <cell r="V16">
            <v>79895241</v>
          </cell>
          <cell r="W16">
            <v>25057315</v>
          </cell>
          <cell r="Y16">
            <v>199210</v>
          </cell>
          <cell r="AB16">
            <v>0</v>
          </cell>
          <cell r="AE16">
            <v>0</v>
          </cell>
          <cell r="AH16">
            <v>0</v>
          </cell>
          <cell r="AK16">
            <v>199210</v>
          </cell>
          <cell r="AN16">
            <v>0</v>
          </cell>
          <cell r="AQ16">
            <v>0</v>
          </cell>
          <cell r="AT16">
            <v>0</v>
          </cell>
        </row>
        <row r="17">
          <cell r="A17">
            <v>199211</v>
          </cell>
          <cell r="B17">
            <v>2677137680</v>
          </cell>
          <cell r="C17">
            <v>19156000</v>
          </cell>
          <cell r="D17">
            <v>2696293680</v>
          </cell>
          <cell r="E17">
            <v>598501351</v>
          </cell>
          <cell r="F17">
            <v>52327318</v>
          </cell>
          <cell r="G17">
            <v>3347122349</v>
          </cell>
          <cell r="H17">
            <v>8619094</v>
          </cell>
          <cell r="J17">
            <v>8619094</v>
          </cell>
          <cell r="K17">
            <v>2147040</v>
          </cell>
          <cell r="M17">
            <v>199211</v>
          </cell>
          <cell r="N17">
            <v>32097029048</v>
          </cell>
          <cell r="O17">
            <v>425703000</v>
          </cell>
          <cell r="P17">
            <v>32522732048</v>
          </cell>
          <cell r="Q17">
            <v>7425928080</v>
          </cell>
          <cell r="R17">
            <v>254068049</v>
          </cell>
          <cell r="S17">
            <v>40202728177</v>
          </cell>
          <cell r="T17">
            <v>88514335</v>
          </cell>
          <cell r="U17">
            <v>0</v>
          </cell>
          <cell r="V17">
            <v>88514335</v>
          </cell>
          <cell r="W17">
            <v>27204355</v>
          </cell>
          <cell r="Y17">
            <v>199211</v>
          </cell>
          <cell r="AB17">
            <v>0</v>
          </cell>
          <cell r="AE17">
            <v>0</v>
          </cell>
          <cell r="AH17">
            <v>0</v>
          </cell>
          <cell r="AK17">
            <v>199211</v>
          </cell>
          <cell r="AN17">
            <v>0</v>
          </cell>
          <cell r="AQ17">
            <v>0</v>
          </cell>
          <cell r="AT17">
            <v>0</v>
          </cell>
        </row>
        <row r="18">
          <cell r="A18">
            <v>199212</v>
          </cell>
          <cell r="B18">
            <v>3022259919</v>
          </cell>
          <cell r="C18">
            <v>17929000</v>
          </cell>
          <cell r="D18">
            <v>3040188919</v>
          </cell>
          <cell r="E18">
            <v>761374379</v>
          </cell>
          <cell r="F18">
            <v>33420813</v>
          </cell>
          <cell r="G18">
            <v>3834984111</v>
          </cell>
          <cell r="H18">
            <v>12457476</v>
          </cell>
          <cell r="J18">
            <v>12457476</v>
          </cell>
          <cell r="K18">
            <v>3177567</v>
          </cell>
          <cell r="M18">
            <v>199212</v>
          </cell>
          <cell r="N18">
            <v>35119288967</v>
          </cell>
          <cell r="O18">
            <v>443632000</v>
          </cell>
          <cell r="P18">
            <v>35562920967</v>
          </cell>
          <cell r="Q18">
            <v>8187302459</v>
          </cell>
          <cell r="R18">
            <v>287488862</v>
          </cell>
          <cell r="S18">
            <v>44037712288</v>
          </cell>
          <cell r="T18">
            <v>100971811</v>
          </cell>
          <cell r="U18">
            <v>0</v>
          </cell>
          <cell r="V18">
            <v>100971811</v>
          </cell>
          <cell r="W18">
            <v>30381922</v>
          </cell>
          <cell r="Y18">
            <v>199212</v>
          </cell>
          <cell r="AB18">
            <v>0</v>
          </cell>
          <cell r="AE18">
            <v>0</v>
          </cell>
          <cell r="AH18">
            <v>0</v>
          </cell>
          <cell r="AK18">
            <v>199212</v>
          </cell>
          <cell r="AN18">
            <v>0</v>
          </cell>
          <cell r="AQ18">
            <v>0</v>
          </cell>
          <cell r="AT18">
            <v>0</v>
          </cell>
        </row>
        <row r="19">
          <cell r="A19">
            <v>199301</v>
          </cell>
          <cell r="B19">
            <v>3037542738</v>
          </cell>
          <cell r="C19">
            <v>8602000</v>
          </cell>
          <cell r="D19">
            <v>3046144738</v>
          </cell>
          <cell r="E19">
            <v>736208874</v>
          </cell>
          <cell r="F19">
            <v>28712350</v>
          </cell>
          <cell r="G19">
            <v>3811065962</v>
          </cell>
          <cell r="H19">
            <v>14642527</v>
          </cell>
          <cell r="J19">
            <v>14642527</v>
          </cell>
          <cell r="K19">
            <v>3428500</v>
          </cell>
          <cell r="M19">
            <v>199301</v>
          </cell>
          <cell r="N19">
            <v>3037542738</v>
          </cell>
          <cell r="O19">
            <v>8602000</v>
          </cell>
          <cell r="P19">
            <v>3046144738</v>
          </cell>
          <cell r="Q19">
            <v>736208874</v>
          </cell>
          <cell r="R19">
            <v>28712350</v>
          </cell>
          <cell r="S19">
            <v>3811065962</v>
          </cell>
          <cell r="T19">
            <v>14642527</v>
          </cell>
          <cell r="U19">
            <v>0</v>
          </cell>
          <cell r="V19">
            <v>14642527</v>
          </cell>
          <cell r="W19">
            <v>3428500</v>
          </cell>
          <cell r="Y19">
            <v>199301</v>
          </cell>
          <cell r="Z19">
            <v>35275500071</v>
          </cell>
          <cell r="AA19">
            <v>416652000</v>
          </cell>
          <cell r="AB19">
            <v>35692152071</v>
          </cell>
          <cell r="AC19">
            <v>8216145519</v>
          </cell>
          <cell r="AD19">
            <v>299809106</v>
          </cell>
          <cell r="AE19">
            <v>44208106696</v>
          </cell>
          <cell r="AF19">
            <v>101781892</v>
          </cell>
          <cell r="AG19">
            <v>0</v>
          </cell>
          <cell r="AH19">
            <v>101781892</v>
          </cell>
          <cell r="AI19">
            <v>29994716</v>
          </cell>
          <cell r="AK19">
            <v>199301</v>
          </cell>
          <cell r="AL19">
            <v>8736940337</v>
          </cell>
          <cell r="AM19">
            <v>45687000</v>
          </cell>
          <cell r="AN19">
            <v>8782627337</v>
          </cell>
          <cell r="AO19">
            <v>2096084604</v>
          </cell>
          <cell r="AP19">
            <v>114460481</v>
          </cell>
          <cell r="AQ19">
            <v>10993172422</v>
          </cell>
          <cell r="AR19">
            <v>35719097</v>
          </cell>
          <cell r="AS19">
            <v>0</v>
          </cell>
          <cell r="AT19">
            <v>35719097</v>
          </cell>
          <cell r="AU19">
            <v>8753107</v>
          </cell>
        </row>
        <row r="20">
          <cell r="A20">
            <v>199302</v>
          </cell>
          <cell r="B20">
            <v>2921669819</v>
          </cell>
          <cell r="C20">
            <v>9384000</v>
          </cell>
          <cell r="D20">
            <v>2931053819</v>
          </cell>
          <cell r="E20">
            <v>737646719</v>
          </cell>
          <cell r="F20">
            <v>35138015</v>
          </cell>
          <cell r="G20">
            <v>3703838553</v>
          </cell>
          <cell r="H20">
            <v>15481933</v>
          </cell>
          <cell r="J20">
            <v>15481933</v>
          </cell>
          <cell r="K20">
            <v>3895487</v>
          </cell>
          <cell r="M20">
            <v>199302</v>
          </cell>
          <cell r="N20">
            <v>5959212557</v>
          </cell>
          <cell r="O20">
            <v>17986000</v>
          </cell>
          <cell r="P20">
            <v>5977198557</v>
          </cell>
          <cell r="Q20">
            <v>1473855593</v>
          </cell>
          <cell r="R20">
            <v>63850365</v>
          </cell>
          <cell r="S20">
            <v>7514904515</v>
          </cell>
          <cell r="T20">
            <v>30124460</v>
          </cell>
          <cell r="U20">
            <v>0</v>
          </cell>
          <cell r="V20">
            <v>30124460</v>
          </cell>
          <cell r="W20">
            <v>7323987</v>
          </cell>
          <cell r="Y20">
            <v>199302</v>
          </cell>
          <cell r="Z20">
            <v>35250803901</v>
          </cell>
          <cell r="AA20">
            <v>409450000</v>
          </cell>
          <cell r="AB20">
            <v>35660253901</v>
          </cell>
          <cell r="AC20">
            <v>8255279674</v>
          </cell>
          <cell r="AD20">
            <v>315306778</v>
          </cell>
          <cell r="AE20">
            <v>44230840353</v>
          </cell>
          <cell r="AF20">
            <v>102265610</v>
          </cell>
          <cell r="AG20">
            <v>0</v>
          </cell>
          <cell r="AH20">
            <v>102265610</v>
          </cell>
          <cell r="AI20">
            <v>30273829</v>
          </cell>
          <cell r="AK20">
            <v>199302</v>
          </cell>
          <cell r="AL20">
            <v>8981472476</v>
          </cell>
          <cell r="AM20">
            <v>35915000</v>
          </cell>
          <cell r="AN20">
            <v>9017387476</v>
          </cell>
          <cell r="AO20">
            <v>2235229972</v>
          </cell>
          <cell r="AP20">
            <v>97271178</v>
          </cell>
          <cell r="AQ20">
            <v>11349888626</v>
          </cell>
          <cell r="AR20">
            <v>42581936</v>
          </cell>
          <cell r="AS20">
            <v>0</v>
          </cell>
          <cell r="AT20">
            <v>42581936</v>
          </cell>
          <cell r="AU20">
            <v>10501554</v>
          </cell>
        </row>
        <row r="21">
          <cell r="A21">
            <v>199303</v>
          </cell>
          <cell r="B21">
            <v>2854999682</v>
          </cell>
          <cell r="C21">
            <v>20951000</v>
          </cell>
          <cell r="D21">
            <v>2875950682</v>
          </cell>
          <cell r="E21">
            <v>724911643</v>
          </cell>
          <cell r="F21">
            <v>24340575</v>
          </cell>
          <cell r="G21">
            <v>3625202900</v>
          </cell>
          <cell r="H21">
            <v>14667434</v>
          </cell>
          <cell r="J21">
            <v>14667434</v>
          </cell>
          <cell r="K21">
            <v>3878604</v>
          </cell>
          <cell r="M21">
            <v>199303</v>
          </cell>
          <cell r="N21">
            <v>8814212239</v>
          </cell>
          <cell r="O21">
            <v>38937000</v>
          </cell>
          <cell r="P21">
            <v>8853149239</v>
          </cell>
          <cell r="Q21">
            <v>2198767236</v>
          </cell>
          <cell r="R21">
            <v>88190940</v>
          </cell>
          <cell r="S21">
            <v>11140107415</v>
          </cell>
          <cell r="T21">
            <v>44791894</v>
          </cell>
          <cell r="U21">
            <v>0</v>
          </cell>
          <cell r="V21">
            <v>44791894</v>
          </cell>
          <cell r="W21">
            <v>11202591</v>
          </cell>
          <cell r="Y21">
            <v>199303</v>
          </cell>
          <cell r="Z21">
            <v>35308763887</v>
          </cell>
          <cell r="AA21">
            <v>404204000</v>
          </cell>
          <cell r="AB21">
            <v>35712967887</v>
          </cell>
          <cell r="AC21">
            <v>8311767449</v>
          </cell>
          <cell r="AD21">
            <v>316890821</v>
          </cell>
          <cell r="AE21">
            <v>44341626157</v>
          </cell>
          <cell r="AF21">
            <v>104199891</v>
          </cell>
          <cell r="AG21">
            <v>0</v>
          </cell>
          <cell r="AH21">
            <v>104199891</v>
          </cell>
          <cell r="AI21">
            <v>30919597</v>
          </cell>
          <cell r="AK21">
            <v>199303</v>
          </cell>
          <cell r="AL21">
            <v>8814212239</v>
          </cell>
          <cell r="AM21">
            <v>38937000</v>
          </cell>
          <cell r="AN21">
            <v>8853149239</v>
          </cell>
          <cell r="AO21">
            <v>2198767236</v>
          </cell>
          <cell r="AP21">
            <v>88190940</v>
          </cell>
          <cell r="AQ21">
            <v>11140107415</v>
          </cell>
          <cell r="AR21">
            <v>44791894</v>
          </cell>
          <cell r="AS21">
            <v>0</v>
          </cell>
          <cell r="AT21">
            <v>44791894</v>
          </cell>
          <cell r="AU21">
            <v>11202591</v>
          </cell>
        </row>
        <row r="22">
          <cell r="A22">
            <v>199304</v>
          </cell>
          <cell r="B22">
            <v>2634945258</v>
          </cell>
          <cell r="C22">
            <v>13616000</v>
          </cell>
          <cell r="D22">
            <v>2648561258</v>
          </cell>
          <cell r="E22">
            <v>607206314</v>
          </cell>
          <cell r="F22">
            <v>21850897</v>
          </cell>
          <cell r="G22">
            <v>3277618469</v>
          </cell>
          <cell r="H22">
            <v>10081102</v>
          </cell>
          <cell r="J22">
            <v>10081102</v>
          </cell>
          <cell r="K22">
            <v>2135033</v>
          </cell>
          <cell r="M22">
            <v>199304</v>
          </cell>
          <cell r="N22">
            <v>11449157497</v>
          </cell>
          <cell r="O22">
            <v>52553000</v>
          </cell>
          <cell r="P22">
            <v>11501710497</v>
          </cell>
          <cell r="Q22">
            <v>2805973550</v>
          </cell>
          <cell r="R22">
            <v>110041837</v>
          </cell>
          <cell r="S22">
            <v>14417725884</v>
          </cell>
          <cell r="T22">
            <v>54872996</v>
          </cell>
          <cell r="U22">
            <v>0</v>
          </cell>
          <cell r="V22">
            <v>54872996</v>
          </cell>
          <cell r="W22">
            <v>13337624</v>
          </cell>
          <cell r="Y22">
            <v>199304</v>
          </cell>
          <cell r="Z22">
            <v>35301796518</v>
          </cell>
          <cell r="AA22">
            <v>400366000</v>
          </cell>
          <cell r="AB22">
            <v>35702162518</v>
          </cell>
          <cell r="AC22">
            <v>8268771935</v>
          </cell>
          <cell r="AD22">
            <v>322002624</v>
          </cell>
          <cell r="AE22">
            <v>44292937077</v>
          </cell>
          <cell r="AF22">
            <v>103635783</v>
          </cell>
          <cell r="AG22">
            <v>0</v>
          </cell>
          <cell r="AH22">
            <v>103635783</v>
          </cell>
          <cell r="AI22">
            <v>30537655</v>
          </cell>
          <cell r="AK22">
            <v>199304</v>
          </cell>
          <cell r="AL22">
            <v>8411614759</v>
          </cell>
          <cell r="AM22">
            <v>43951000</v>
          </cell>
          <cell r="AN22">
            <v>8455565759</v>
          </cell>
          <cell r="AO22">
            <v>2069764676</v>
          </cell>
          <cell r="AP22">
            <v>81329487</v>
          </cell>
          <cell r="AQ22">
            <v>10606659922</v>
          </cell>
          <cell r="AR22">
            <v>40230469</v>
          </cell>
          <cell r="AS22">
            <v>0</v>
          </cell>
          <cell r="AT22">
            <v>40230469</v>
          </cell>
          <cell r="AU22">
            <v>9909124</v>
          </cell>
        </row>
        <row r="23">
          <cell r="A23">
            <v>199305</v>
          </cell>
          <cell r="B23">
            <v>2540529953</v>
          </cell>
          <cell r="C23">
            <v>21888000</v>
          </cell>
          <cell r="D23">
            <v>2562417953</v>
          </cell>
          <cell r="E23">
            <v>610895193</v>
          </cell>
          <cell r="F23">
            <v>36039539</v>
          </cell>
          <cell r="G23">
            <v>3209352685</v>
          </cell>
          <cell r="H23">
            <v>5706157</v>
          </cell>
          <cell r="J23">
            <v>5706157</v>
          </cell>
          <cell r="K23">
            <v>1318329</v>
          </cell>
          <cell r="M23">
            <v>199305</v>
          </cell>
          <cell r="N23">
            <v>13989687450</v>
          </cell>
          <cell r="O23">
            <v>74441000</v>
          </cell>
          <cell r="P23">
            <v>14064128450</v>
          </cell>
          <cell r="Q23">
            <v>3416868743</v>
          </cell>
          <cell r="R23">
            <v>146081376</v>
          </cell>
          <cell r="S23">
            <v>17627078569</v>
          </cell>
          <cell r="T23">
            <v>60579153</v>
          </cell>
          <cell r="U23">
            <v>0</v>
          </cell>
          <cell r="V23">
            <v>60579153</v>
          </cell>
          <cell r="W23">
            <v>14655953</v>
          </cell>
          <cell r="Y23">
            <v>199305</v>
          </cell>
          <cell r="Z23">
            <v>35215978056</v>
          </cell>
          <cell r="AA23">
            <v>365542000</v>
          </cell>
          <cell r="AB23">
            <v>35581520056</v>
          </cell>
          <cell r="AC23">
            <v>8247367251</v>
          </cell>
          <cell r="AD23">
            <v>341967044</v>
          </cell>
          <cell r="AE23">
            <v>44170854351</v>
          </cell>
          <cell r="AF23">
            <v>102632393</v>
          </cell>
          <cell r="AG23">
            <v>0</v>
          </cell>
          <cell r="AH23">
            <v>102632393</v>
          </cell>
          <cell r="AI23">
            <v>30436913</v>
          </cell>
          <cell r="AK23">
            <v>199305</v>
          </cell>
          <cell r="AL23">
            <v>8030474893</v>
          </cell>
          <cell r="AM23">
            <v>56455000</v>
          </cell>
          <cell r="AN23">
            <v>8086929893</v>
          </cell>
          <cell r="AO23">
            <v>1943013150</v>
          </cell>
          <cell r="AP23">
            <v>82231011</v>
          </cell>
          <cell r="AQ23">
            <v>10112174054</v>
          </cell>
          <cell r="AR23">
            <v>30454693</v>
          </cell>
          <cell r="AS23">
            <v>0</v>
          </cell>
          <cell r="AT23">
            <v>30454693</v>
          </cell>
          <cell r="AU23">
            <v>7331966</v>
          </cell>
        </row>
        <row r="24">
          <cell r="A24">
            <v>199306</v>
          </cell>
          <cell r="B24">
            <v>2904215260</v>
          </cell>
          <cell r="C24">
            <v>252270000</v>
          </cell>
          <cell r="D24">
            <v>3156485260</v>
          </cell>
          <cell r="E24">
            <v>683360028</v>
          </cell>
          <cell r="F24">
            <v>28256608</v>
          </cell>
          <cell r="G24">
            <v>3868101896</v>
          </cell>
          <cell r="H24">
            <v>4450442</v>
          </cell>
          <cell r="J24">
            <v>4450442</v>
          </cell>
          <cell r="K24">
            <v>1737866</v>
          </cell>
          <cell r="M24">
            <v>199306</v>
          </cell>
          <cell r="N24">
            <v>16893902710</v>
          </cell>
          <cell r="O24">
            <v>326711000</v>
          </cell>
          <cell r="P24">
            <v>17220613710</v>
          </cell>
          <cell r="Q24">
            <v>4100228771</v>
          </cell>
          <cell r="R24">
            <v>174337984</v>
          </cell>
          <cell r="S24">
            <v>21495180465</v>
          </cell>
          <cell r="T24">
            <v>65029595</v>
          </cell>
          <cell r="U24">
            <v>0</v>
          </cell>
          <cell r="V24">
            <v>65029595</v>
          </cell>
          <cell r="W24">
            <v>16393819</v>
          </cell>
          <cell r="Y24">
            <v>199306</v>
          </cell>
          <cell r="Z24">
            <v>35261040917</v>
          </cell>
          <cell r="AA24">
            <v>463656000</v>
          </cell>
          <cell r="AB24">
            <v>35724696917</v>
          </cell>
          <cell r="AC24">
            <v>8278940567</v>
          </cell>
          <cell r="AD24">
            <v>352873930</v>
          </cell>
          <cell r="AE24">
            <v>44356511414</v>
          </cell>
          <cell r="AF24">
            <v>102399051</v>
          </cell>
          <cell r="AG24">
            <v>0</v>
          </cell>
          <cell r="AH24">
            <v>102399051</v>
          </cell>
          <cell r="AI24">
            <v>30449358</v>
          </cell>
          <cell r="AK24">
            <v>199306</v>
          </cell>
          <cell r="AL24">
            <v>8079690471</v>
          </cell>
          <cell r="AM24">
            <v>287774000</v>
          </cell>
          <cell r="AN24">
            <v>8367464471</v>
          </cell>
          <cell r="AO24">
            <v>1901461535</v>
          </cell>
          <cell r="AP24">
            <v>86147044</v>
          </cell>
          <cell r="AQ24">
            <v>10355073050</v>
          </cell>
          <cell r="AR24">
            <v>20237701</v>
          </cell>
          <cell r="AS24">
            <v>0</v>
          </cell>
          <cell r="AT24">
            <v>20237701</v>
          </cell>
          <cell r="AU24">
            <v>5191228</v>
          </cell>
        </row>
        <row r="25">
          <cell r="A25">
            <v>199307</v>
          </cell>
          <cell r="B25">
            <v>3610470727</v>
          </cell>
          <cell r="C25">
            <v>58115000</v>
          </cell>
          <cell r="D25">
            <v>3668585727</v>
          </cell>
          <cell r="E25">
            <v>755645543</v>
          </cell>
          <cell r="F25">
            <v>30956574</v>
          </cell>
          <cell r="G25">
            <v>4455187844</v>
          </cell>
          <cell r="H25">
            <v>4046264</v>
          </cell>
          <cell r="J25">
            <v>4046264</v>
          </cell>
          <cell r="K25">
            <v>2425011</v>
          </cell>
          <cell r="M25">
            <v>199307</v>
          </cell>
          <cell r="N25">
            <v>20504373437</v>
          </cell>
          <cell r="O25">
            <v>384826000</v>
          </cell>
          <cell r="P25">
            <v>20889199437</v>
          </cell>
          <cell r="Q25">
            <v>4855874314</v>
          </cell>
          <cell r="R25">
            <v>205294558</v>
          </cell>
          <cell r="S25">
            <v>25950368309</v>
          </cell>
          <cell r="T25">
            <v>69075859</v>
          </cell>
          <cell r="U25">
            <v>0</v>
          </cell>
          <cell r="V25">
            <v>69075859</v>
          </cell>
          <cell r="W25">
            <v>18818830</v>
          </cell>
          <cell r="Y25">
            <v>199307</v>
          </cell>
          <cell r="Z25">
            <v>35608373325</v>
          </cell>
          <cell r="AA25">
            <v>481861000</v>
          </cell>
          <cell r="AB25">
            <v>36090234325</v>
          </cell>
          <cell r="AC25">
            <v>8325628427</v>
          </cell>
          <cell r="AD25">
            <v>366689226</v>
          </cell>
          <cell r="AE25">
            <v>44782551978</v>
          </cell>
          <cell r="AF25">
            <v>102540218</v>
          </cell>
          <cell r="AG25">
            <v>0</v>
          </cell>
          <cell r="AH25">
            <v>102540218</v>
          </cell>
          <cell r="AI25">
            <v>30767484</v>
          </cell>
          <cell r="AK25">
            <v>199307</v>
          </cell>
          <cell r="AL25">
            <v>9055215940</v>
          </cell>
          <cell r="AM25">
            <v>332273000</v>
          </cell>
          <cell r="AN25">
            <v>9387488940</v>
          </cell>
          <cell r="AO25">
            <v>2049900764</v>
          </cell>
          <cell r="AP25">
            <v>95252721</v>
          </cell>
          <cell r="AQ25">
            <v>11532642425</v>
          </cell>
          <cell r="AR25">
            <v>14202863</v>
          </cell>
          <cell r="AS25">
            <v>0</v>
          </cell>
          <cell r="AT25">
            <v>14202863</v>
          </cell>
          <cell r="AU25">
            <v>5481206</v>
          </cell>
        </row>
        <row r="26">
          <cell r="A26">
            <v>199308</v>
          </cell>
          <cell r="B26">
            <v>3638222831</v>
          </cell>
          <cell r="C26">
            <v>43164000</v>
          </cell>
          <cell r="D26">
            <v>3681386831</v>
          </cell>
          <cell r="E26">
            <v>725122363</v>
          </cell>
          <cell r="F26">
            <v>32916760</v>
          </cell>
          <cell r="G26">
            <v>4439425954</v>
          </cell>
          <cell r="H26">
            <v>4040450</v>
          </cell>
          <cell r="J26">
            <v>4040450</v>
          </cell>
          <cell r="K26">
            <v>2215833</v>
          </cell>
          <cell r="M26">
            <v>199308</v>
          </cell>
          <cell r="N26">
            <v>24142596268</v>
          </cell>
          <cell r="O26">
            <v>427990000</v>
          </cell>
          <cell r="P26">
            <v>24570586268</v>
          </cell>
          <cell r="Q26">
            <v>5580996677</v>
          </cell>
          <cell r="R26">
            <v>238211318</v>
          </cell>
          <cell r="S26">
            <v>30389794263</v>
          </cell>
          <cell r="T26">
            <v>73116309</v>
          </cell>
          <cell r="U26">
            <v>0</v>
          </cell>
          <cell r="V26">
            <v>73116309</v>
          </cell>
          <cell r="W26">
            <v>21034663</v>
          </cell>
          <cell r="Y26">
            <v>199308</v>
          </cell>
          <cell r="Z26">
            <v>35983971966</v>
          </cell>
          <cell r="AA26">
            <v>502993000</v>
          </cell>
          <cell r="AB26">
            <v>36486964966</v>
          </cell>
          <cell r="AC26">
            <v>8373254812</v>
          </cell>
          <cell r="AD26">
            <v>370834132</v>
          </cell>
          <cell r="AE26">
            <v>45231053910</v>
          </cell>
          <cell r="AF26">
            <v>102993555</v>
          </cell>
          <cell r="AG26">
            <v>0</v>
          </cell>
          <cell r="AH26">
            <v>102993555</v>
          </cell>
          <cell r="AI26">
            <v>30992799</v>
          </cell>
          <cell r="AK26">
            <v>199308</v>
          </cell>
          <cell r="AL26">
            <v>10152908818</v>
          </cell>
          <cell r="AM26">
            <v>353549000</v>
          </cell>
          <cell r="AN26">
            <v>10506457818</v>
          </cell>
          <cell r="AO26">
            <v>2164127934</v>
          </cell>
          <cell r="AP26">
            <v>92129942</v>
          </cell>
          <cell r="AQ26">
            <v>12762715694</v>
          </cell>
          <cell r="AR26">
            <v>12537156</v>
          </cell>
          <cell r="AS26">
            <v>0</v>
          </cell>
          <cell r="AT26">
            <v>12537156</v>
          </cell>
          <cell r="AU26">
            <v>6378710</v>
          </cell>
        </row>
        <row r="27">
          <cell r="A27">
            <v>199309</v>
          </cell>
          <cell r="B27">
            <v>3529978566</v>
          </cell>
          <cell r="C27">
            <v>37391000</v>
          </cell>
          <cell r="D27">
            <v>3567369566</v>
          </cell>
          <cell r="E27">
            <v>737140066</v>
          </cell>
          <cell r="F27">
            <v>31855954</v>
          </cell>
          <cell r="G27">
            <v>4336365586</v>
          </cell>
          <cell r="H27">
            <v>3887374</v>
          </cell>
          <cell r="J27">
            <v>3887374</v>
          </cell>
          <cell r="K27">
            <v>2213586</v>
          </cell>
          <cell r="M27">
            <v>199309</v>
          </cell>
          <cell r="N27">
            <v>27672574834</v>
          </cell>
          <cell r="O27">
            <v>465381000</v>
          </cell>
          <cell r="P27">
            <v>28137955834</v>
          </cell>
          <cell r="Q27">
            <v>6318136743</v>
          </cell>
          <cell r="R27">
            <v>270067272</v>
          </cell>
          <cell r="S27">
            <v>34726159849</v>
          </cell>
          <cell r="T27">
            <v>77003683</v>
          </cell>
          <cell r="U27">
            <v>0</v>
          </cell>
          <cell r="V27">
            <v>77003683</v>
          </cell>
          <cell r="W27">
            <v>23248249</v>
          </cell>
          <cell r="Y27">
            <v>199309</v>
          </cell>
          <cell r="Z27">
            <v>36254221269</v>
          </cell>
          <cell r="AA27">
            <v>523968000</v>
          </cell>
          <cell r="AB27">
            <v>36778189269</v>
          </cell>
          <cell r="AC27">
            <v>8385445162</v>
          </cell>
          <cell r="AD27">
            <v>377267933</v>
          </cell>
          <cell r="AE27">
            <v>45540902364</v>
          </cell>
          <cell r="AF27">
            <v>103123058</v>
          </cell>
          <cell r="AG27">
            <v>0</v>
          </cell>
          <cell r="AH27">
            <v>103123058</v>
          </cell>
          <cell r="AI27">
            <v>30137121</v>
          </cell>
          <cell r="AK27">
            <v>199309</v>
          </cell>
          <cell r="AL27">
            <v>10778672124</v>
          </cell>
          <cell r="AM27">
            <v>138670000</v>
          </cell>
          <cell r="AN27">
            <v>10917342124</v>
          </cell>
          <cell r="AO27">
            <v>2217907972</v>
          </cell>
          <cell r="AP27">
            <v>95729288</v>
          </cell>
          <cell r="AQ27">
            <v>13230979384</v>
          </cell>
          <cell r="AR27">
            <v>11974088</v>
          </cell>
          <cell r="AS27">
            <v>0</v>
          </cell>
          <cell r="AT27">
            <v>11974088</v>
          </cell>
          <cell r="AU27">
            <v>6854430</v>
          </cell>
        </row>
        <row r="28">
          <cell r="A28">
            <v>199310</v>
          </cell>
          <cell r="B28">
            <v>2874345121</v>
          </cell>
          <cell r="C28">
            <v>44448000</v>
          </cell>
          <cell r="D28">
            <v>2918793121</v>
          </cell>
          <cell r="E28">
            <v>684495779</v>
          </cell>
          <cell r="F28">
            <v>31239230</v>
          </cell>
          <cell r="G28">
            <v>3634528130</v>
          </cell>
          <cell r="H28">
            <v>5240360</v>
          </cell>
          <cell r="J28">
            <v>5240360</v>
          </cell>
          <cell r="K28">
            <v>1417249</v>
          </cell>
          <cell r="M28">
            <v>199310</v>
          </cell>
          <cell r="N28">
            <v>30546919955</v>
          </cell>
          <cell r="O28">
            <v>509829000</v>
          </cell>
          <cell r="P28">
            <v>31056748955</v>
          </cell>
          <cell r="Q28">
            <v>7002632522</v>
          </cell>
          <cell r="R28">
            <v>301306502</v>
          </cell>
          <cell r="S28">
            <v>38360687979</v>
          </cell>
          <cell r="T28">
            <v>82244043</v>
          </cell>
          <cell r="U28">
            <v>0</v>
          </cell>
          <cell r="V28">
            <v>82244043</v>
          </cell>
          <cell r="W28">
            <v>24665498</v>
          </cell>
          <cell r="Y28">
            <v>199310</v>
          </cell>
          <cell r="Z28">
            <v>36246317554</v>
          </cell>
          <cell r="AA28">
            <v>546914000</v>
          </cell>
          <cell r="AB28">
            <v>36793231554</v>
          </cell>
          <cell r="AC28">
            <v>8362508252</v>
          </cell>
          <cell r="AD28">
            <v>387054633</v>
          </cell>
          <cell r="AE28">
            <v>45542794439</v>
          </cell>
          <cell r="AF28">
            <v>103320613</v>
          </cell>
          <cell r="AG28">
            <v>0</v>
          </cell>
          <cell r="AH28">
            <v>103320613</v>
          </cell>
          <cell r="AI28">
            <v>29990105</v>
          </cell>
          <cell r="AK28">
            <v>199310</v>
          </cell>
          <cell r="AL28">
            <v>10042546518</v>
          </cell>
          <cell r="AM28">
            <v>125003000</v>
          </cell>
          <cell r="AN28">
            <v>10167549518</v>
          </cell>
          <cell r="AO28">
            <v>2146758208</v>
          </cell>
          <cell r="AP28">
            <v>96011944</v>
          </cell>
          <cell r="AQ28">
            <v>12410319670</v>
          </cell>
          <cell r="AR28">
            <v>13168184</v>
          </cell>
          <cell r="AS28">
            <v>0</v>
          </cell>
          <cell r="AT28">
            <v>13168184</v>
          </cell>
          <cell r="AU28">
            <v>5846668</v>
          </cell>
        </row>
        <row r="29">
          <cell r="A29">
            <v>199311</v>
          </cell>
          <cell r="B29">
            <v>2722669890</v>
          </cell>
          <cell r="C29">
            <v>26892000</v>
          </cell>
          <cell r="D29">
            <v>2749561890</v>
          </cell>
          <cell r="E29">
            <v>674152714</v>
          </cell>
          <cell r="F29">
            <v>27939100</v>
          </cell>
          <cell r="G29">
            <v>3451653704</v>
          </cell>
          <cell r="H29">
            <v>8293541</v>
          </cell>
          <cell r="J29">
            <v>8293541</v>
          </cell>
          <cell r="K29">
            <v>1886023</v>
          </cell>
          <cell r="M29">
            <v>199311</v>
          </cell>
          <cell r="N29">
            <v>33269589845</v>
          </cell>
          <cell r="O29">
            <v>536721000</v>
          </cell>
          <cell r="P29">
            <v>33806310845</v>
          </cell>
          <cell r="Q29">
            <v>7676785236</v>
          </cell>
          <cell r="R29">
            <v>329245602</v>
          </cell>
          <cell r="S29">
            <v>41812341683</v>
          </cell>
          <cell r="T29">
            <v>90537584</v>
          </cell>
          <cell r="U29">
            <v>0</v>
          </cell>
          <cell r="V29">
            <v>90537584</v>
          </cell>
          <cell r="W29">
            <v>26551521</v>
          </cell>
          <cell r="Y29">
            <v>199311</v>
          </cell>
          <cell r="Z29">
            <v>36291849764</v>
          </cell>
          <cell r="AA29">
            <v>554650000</v>
          </cell>
          <cell r="AB29">
            <v>36846499764</v>
          </cell>
          <cell r="AC29">
            <v>8438159615</v>
          </cell>
          <cell r="AD29">
            <v>362666415</v>
          </cell>
          <cell r="AE29">
            <v>45647325794</v>
          </cell>
          <cell r="AF29">
            <v>102995060</v>
          </cell>
          <cell r="AG29">
            <v>0</v>
          </cell>
          <cell r="AH29">
            <v>102995060</v>
          </cell>
          <cell r="AI29">
            <v>29729088</v>
          </cell>
          <cell r="AK29">
            <v>199311</v>
          </cell>
          <cell r="AL29">
            <v>9126993577</v>
          </cell>
          <cell r="AM29">
            <v>108731000</v>
          </cell>
          <cell r="AN29">
            <v>9235724577</v>
          </cell>
          <cell r="AO29">
            <v>2095788559</v>
          </cell>
          <cell r="AP29">
            <v>91034284</v>
          </cell>
          <cell r="AQ29">
            <v>11422547420</v>
          </cell>
          <cell r="AR29">
            <v>17421275</v>
          </cell>
          <cell r="AS29">
            <v>0</v>
          </cell>
          <cell r="AT29">
            <v>17421275</v>
          </cell>
          <cell r="AU29">
            <v>5516858</v>
          </cell>
        </row>
        <row r="30">
          <cell r="A30">
            <v>199312</v>
          </cell>
          <cell r="B30">
            <v>2971409497</v>
          </cell>
          <cell r="C30">
            <v>68124000</v>
          </cell>
          <cell r="D30">
            <v>3039533497</v>
          </cell>
          <cell r="E30">
            <v>764838673</v>
          </cell>
          <cell r="F30">
            <v>32608279</v>
          </cell>
          <cell r="G30">
            <v>3836980449</v>
          </cell>
          <cell r="H30">
            <v>12048754</v>
          </cell>
          <cell r="J30">
            <v>12048754</v>
          </cell>
          <cell r="K30">
            <v>2842814</v>
          </cell>
          <cell r="M30">
            <v>199312</v>
          </cell>
          <cell r="N30">
            <v>36240999342</v>
          </cell>
          <cell r="O30">
            <v>604845000</v>
          </cell>
          <cell r="P30">
            <v>36845844342</v>
          </cell>
          <cell r="Q30">
            <v>8441623909</v>
          </cell>
          <cell r="R30">
            <v>361853881</v>
          </cell>
          <cell r="S30">
            <v>45649322132</v>
          </cell>
          <cell r="T30">
            <v>102586338</v>
          </cell>
          <cell r="U30">
            <v>0</v>
          </cell>
          <cell r="V30">
            <v>102586338</v>
          </cell>
          <cell r="W30">
            <v>29394335</v>
          </cell>
          <cell r="Y30">
            <v>199312</v>
          </cell>
          <cell r="Z30">
            <v>36240999342</v>
          </cell>
          <cell r="AA30">
            <v>604845000</v>
          </cell>
          <cell r="AB30">
            <v>36845844342</v>
          </cell>
          <cell r="AC30">
            <v>8441623909</v>
          </cell>
          <cell r="AD30">
            <v>361853881</v>
          </cell>
          <cell r="AE30">
            <v>45649322132</v>
          </cell>
          <cell r="AF30">
            <v>102586338</v>
          </cell>
          <cell r="AG30">
            <v>0</v>
          </cell>
          <cell r="AH30">
            <v>102586338</v>
          </cell>
          <cell r="AI30">
            <v>29394335</v>
          </cell>
          <cell r="AK30">
            <v>199312</v>
          </cell>
          <cell r="AL30">
            <v>8568424508</v>
          </cell>
          <cell r="AM30">
            <v>139464000</v>
          </cell>
          <cell r="AN30">
            <v>8707888508</v>
          </cell>
          <cell r="AO30">
            <v>2123487166</v>
          </cell>
          <cell r="AP30">
            <v>91786609</v>
          </cell>
          <cell r="AQ30">
            <v>10923162283</v>
          </cell>
          <cell r="AR30">
            <v>25582655</v>
          </cell>
          <cell r="AS30">
            <v>0</v>
          </cell>
          <cell r="AT30">
            <v>25582655</v>
          </cell>
          <cell r="AU30">
            <v>6146086</v>
          </cell>
        </row>
        <row r="31">
          <cell r="A31">
            <v>199401</v>
          </cell>
          <cell r="B31">
            <v>3059800583</v>
          </cell>
          <cell r="C31">
            <v>115966000</v>
          </cell>
          <cell r="D31">
            <v>3175766583</v>
          </cell>
          <cell r="E31">
            <v>779564229</v>
          </cell>
          <cell r="F31">
            <v>32317988</v>
          </cell>
          <cell r="G31">
            <v>3987648800</v>
          </cell>
          <cell r="H31">
            <v>17088544</v>
          </cell>
          <cell r="J31">
            <v>17088544</v>
          </cell>
          <cell r="K31">
            <v>4813340</v>
          </cell>
          <cell r="M31">
            <v>199401</v>
          </cell>
          <cell r="N31">
            <v>3059800583</v>
          </cell>
          <cell r="O31">
            <v>115966000</v>
          </cell>
          <cell r="P31">
            <v>3175766583</v>
          </cell>
          <cell r="Q31">
            <v>779564229</v>
          </cell>
          <cell r="R31">
            <v>32317988</v>
          </cell>
          <cell r="S31">
            <v>3987648800</v>
          </cell>
          <cell r="T31">
            <v>17088544</v>
          </cell>
          <cell r="U31">
            <v>0</v>
          </cell>
          <cell r="V31">
            <v>17088544</v>
          </cell>
          <cell r="W31">
            <v>4813340</v>
          </cell>
          <cell r="Y31">
            <v>199401</v>
          </cell>
          <cell r="Z31">
            <v>36263257187</v>
          </cell>
          <cell r="AA31">
            <v>712209000</v>
          </cell>
          <cell r="AB31">
            <v>36975466187</v>
          </cell>
          <cell r="AC31">
            <v>8484979264</v>
          </cell>
          <cell r="AD31">
            <v>365459519</v>
          </cell>
          <cell r="AE31">
            <v>45825904970</v>
          </cell>
          <cell r="AF31">
            <v>105032355</v>
          </cell>
          <cell r="AG31">
            <v>0</v>
          </cell>
          <cell r="AH31">
            <v>105032355</v>
          </cell>
          <cell r="AI31">
            <v>30779175</v>
          </cell>
          <cell r="AK31">
            <v>199401</v>
          </cell>
          <cell r="AL31">
            <v>8753879970</v>
          </cell>
          <cell r="AM31">
            <v>210982000</v>
          </cell>
          <cell r="AN31">
            <v>8964861970</v>
          </cell>
          <cell r="AO31">
            <v>2218555616</v>
          </cell>
          <cell r="AP31">
            <v>92865367</v>
          </cell>
          <cell r="AQ31">
            <v>11276282953</v>
          </cell>
          <cell r="AR31">
            <v>37430839</v>
          </cell>
          <cell r="AS31">
            <v>0</v>
          </cell>
          <cell r="AT31">
            <v>37430839</v>
          </cell>
          <cell r="AU31">
            <v>9542177</v>
          </cell>
        </row>
        <row r="32">
          <cell r="A32">
            <v>199402</v>
          </cell>
          <cell r="B32">
            <v>3031059530</v>
          </cell>
          <cell r="C32">
            <v>59663000</v>
          </cell>
          <cell r="D32">
            <v>3090722530</v>
          </cell>
          <cell r="E32">
            <v>769017086</v>
          </cell>
          <cell r="F32">
            <v>32286283</v>
          </cell>
          <cell r="G32">
            <v>3892025899</v>
          </cell>
          <cell r="H32">
            <v>18003080</v>
          </cell>
          <cell r="J32">
            <v>18003080</v>
          </cell>
          <cell r="K32">
            <v>4683370</v>
          </cell>
          <cell r="M32">
            <v>199402</v>
          </cell>
          <cell r="N32">
            <v>6090860113</v>
          </cell>
          <cell r="O32">
            <v>175629000</v>
          </cell>
          <cell r="P32">
            <v>6266489113</v>
          </cell>
          <cell r="Q32">
            <v>1548581315</v>
          </cell>
          <cell r="R32">
            <v>64604271</v>
          </cell>
          <cell r="S32">
            <v>7879674699</v>
          </cell>
          <cell r="T32">
            <v>35091624</v>
          </cell>
          <cell r="U32">
            <v>0</v>
          </cell>
          <cell r="V32">
            <v>35091624</v>
          </cell>
          <cell r="W32">
            <v>9496710</v>
          </cell>
          <cell r="Y32">
            <v>199402</v>
          </cell>
          <cell r="Z32">
            <v>36372646898</v>
          </cell>
          <cell r="AA32">
            <v>762488000</v>
          </cell>
          <cell r="AB32">
            <v>37135134898</v>
          </cell>
          <cell r="AC32">
            <v>8516349631</v>
          </cell>
          <cell r="AD32">
            <v>362607787</v>
          </cell>
          <cell r="AE32">
            <v>46014092316</v>
          </cell>
          <cell r="AF32">
            <v>107553502</v>
          </cell>
          <cell r="AG32">
            <v>0</v>
          </cell>
          <cell r="AH32">
            <v>107553502</v>
          </cell>
          <cell r="AI32">
            <v>31567058</v>
          </cell>
          <cell r="AK32">
            <v>199402</v>
          </cell>
          <cell r="AL32">
            <v>9062269610</v>
          </cell>
          <cell r="AM32">
            <v>243753000</v>
          </cell>
          <cell r="AN32">
            <v>9306022610</v>
          </cell>
          <cell r="AO32">
            <v>2313419988</v>
          </cell>
          <cell r="AP32">
            <v>97212550</v>
          </cell>
          <cell r="AQ32">
            <v>11716655148</v>
          </cell>
          <cell r="AR32">
            <v>47140378</v>
          </cell>
          <cell r="AS32">
            <v>0</v>
          </cell>
          <cell r="AT32">
            <v>47140378</v>
          </cell>
          <cell r="AU32">
            <v>12339524</v>
          </cell>
        </row>
        <row r="33">
          <cell r="A33">
            <v>199403</v>
          </cell>
          <cell r="B33">
            <v>2903084073</v>
          </cell>
          <cell r="C33">
            <v>147707000</v>
          </cell>
          <cell r="D33">
            <v>3050791073</v>
          </cell>
          <cell r="E33">
            <v>721638439</v>
          </cell>
          <cell r="F33">
            <v>31978920</v>
          </cell>
          <cell r="G33">
            <v>3804408432</v>
          </cell>
          <cell r="H33">
            <v>15407586</v>
          </cell>
          <cell r="J33">
            <v>15407586</v>
          </cell>
          <cell r="K33">
            <v>3617323</v>
          </cell>
          <cell r="M33">
            <v>199403</v>
          </cell>
          <cell r="N33">
            <v>8993944186</v>
          </cell>
          <cell r="O33">
            <v>323336000</v>
          </cell>
          <cell r="P33">
            <v>9317280186</v>
          </cell>
          <cell r="Q33">
            <v>2270219754</v>
          </cell>
          <cell r="R33">
            <v>96583191</v>
          </cell>
          <cell r="S33">
            <v>11684083131</v>
          </cell>
          <cell r="T33">
            <v>50499210</v>
          </cell>
          <cell r="U33">
            <v>0</v>
          </cell>
          <cell r="V33">
            <v>50499210</v>
          </cell>
          <cell r="W33">
            <v>13114033</v>
          </cell>
          <cell r="Y33">
            <v>199403</v>
          </cell>
          <cell r="Z33">
            <v>36420731289</v>
          </cell>
          <cell r="AA33">
            <v>889244000</v>
          </cell>
          <cell r="AB33">
            <v>37309975289</v>
          </cell>
          <cell r="AC33">
            <v>8513076427</v>
          </cell>
          <cell r="AD33">
            <v>370246132</v>
          </cell>
          <cell r="AE33">
            <v>46193297848</v>
          </cell>
          <cell r="AF33">
            <v>108293654</v>
          </cell>
          <cell r="AG33">
            <v>0</v>
          </cell>
          <cell r="AH33">
            <v>108293654</v>
          </cell>
          <cell r="AI33">
            <v>31305777</v>
          </cell>
          <cell r="AK33">
            <v>199403</v>
          </cell>
          <cell r="AL33">
            <v>8993944186</v>
          </cell>
          <cell r="AM33">
            <v>323336000</v>
          </cell>
          <cell r="AN33">
            <v>9317280186</v>
          </cell>
          <cell r="AO33">
            <v>2270219754</v>
          </cell>
          <cell r="AP33">
            <v>96583191</v>
          </cell>
          <cell r="AQ33">
            <v>11684083131</v>
          </cell>
          <cell r="AR33">
            <v>50499210</v>
          </cell>
          <cell r="AS33">
            <v>0</v>
          </cell>
          <cell r="AT33">
            <v>50499210</v>
          </cell>
          <cell r="AU33">
            <v>13114033</v>
          </cell>
        </row>
        <row r="34">
          <cell r="A34">
            <v>199404</v>
          </cell>
          <cell r="B34">
            <v>2662112004</v>
          </cell>
          <cell r="C34">
            <v>115174000</v>
          </cell>
          <cell r="D34">
            <v>2777286004</v>
          </cell>
          <cell r="E34">
            <v>659336001</v>
          </cell>
          <cell r="F34">
            <v>31173437</v>
          </cell>
          <cell r="G34">
            <v>3467795442</v>
          </cell>
          <cell r="H34">
            <v>10003960</v>
          </cell>
          <cell r="J34">
            <v>10003960</v>
          </cell>
          <cell r="K34">
            <v>1952983</v>
          </cell>
          <cell r="M34">
            <v>199404</v>
          </cell>
          <cell r="N34">
            <v>11656056190</v>
          </cell>
          <cell r="O34">
            <v>438510000</v>
          </cell>
          <cell r="P34">
            <v>12094566190</v>
          </cell>
          <cell r="Q34">
            <v>2929555755</v>
          </cell>
          <cell r="R34">
            <v>127756628</v>
          </cell>
          <cell r="S34">
            <v>15151878573</v>
          </cell>
          <cell r="T34">
            <v>60503170</v>
          </cell>
          <cell r="U34">
            <v>0</v>
          </cell>
          <cell r="V34">
            <v>60503170</v>
          </cell>
          <cell r="W34">
            <v>15067016</v>
          </cell>
          <cell r="Y34">
            <v>199404</v>
          </cell>
          <cell r="Z34">
            <v>36447898035</v>
          </cell>
          <cell r="AA34">
            <v>990802000</v>
          </cell>
          <cell r="AB34">
            <v>37438700035</v>
          </cell>
          <cell r="AC34">
            <v>8565206114</v>
          </cell>
          <cell r="AD34">
            <v>379568672</v>
          </cell>
          <cell r="AE34">
            <v>46383474821</v>
          </cell>
          <cell r="AF34">
            <v>108216512</v>
          </cell>
          <cell r="AG34">
            <v>0</v>
          </cell>
          <cell r="AH34">
            <v>108216512</v>
          </cell>
          <cell r="AI34">
            <v>31123727</v>
          </cell>
          <cell r="AK34">
            <v>199404</v>
          </cell>
          <cell r="AL34">
            <v>8596255607</v>
          </cell>
          <cell r="AM34">
            <v>322544000</v>
          </cell>
          <cell r="AN34">
            <v>8918799607</v>
          </cell>
          <cell r="AO34">
            <v>2149991526</v>
          </cell>
          <cell r="AP34">
            <v>95438640</v>
          </cell>
          <cell r="AQ34">
            <v>11164229773</v>
          </cell>
          <cell r="AR34">
            <v>43414626</v>
          </cell>
          <cell r="AS34">
            <v>0</v>
          </cell>
          <cell r="AT34">
            <v>43414626</v>
          </cell>
          <cell r="AU34">
            <v>10253676</v>
          </cell>
        </row>
        <row r="35">
          <cell r="A35">
            <v>199405</v>
          </cell>
          <cell r="B35">
            <v>2598409660</v>
          </cell>
          <cell r="C35">
            <v>144170000</v>
          </cell>
          <cell r="D35">
            <v>2742579660</v>
          </cell>
          <cell r="E35">
            <v>642023476</v>
          </cell>
          <cell r="F35">
            <v>31552129</v>
          </cell>
          <cell r="G35">
            <v>3416155265</v>
          </cell>
          <cell r="H35">
            <v>5835061</v>
          </cell>
          <cell r="J35">
            <v>5835061</v>
          </cell>
          <cell r="K35">
            <v>1267564</v>
          </cell>
          <cell r="M35">
            <v>199405</v>
          </cell>
          <cell r="N35">
            <v>14254465850</v>
          </cell>
          <cell r="O35">
            <v>582680000</v>
          </cell>
          <cell r="P35">
            <v>14837145850</v>
          </cell>
          <cell r="Q35">
            <v>3571579231</v>
          </cell>
          <cell r="R35">
            <v>159308757</v>
          </cell>
          <cell r="S35">
            <v>18568033838</v>
          </cell>
          <cell r="T35">
            <v>66338231</v>
          </cell>
          <cell r="U35">
            <v>0</v>
          </cell>
          <cell r="V35">
            <v>66338231</v>
          </cell>
          <cell r="W35">
            <v>16334580</v>
          </cell>
          <cell r="Y35">
            <v>199405</v>
          </cell>
          <cell r="Z35">
            <v>36505777742</v>
          </cell>
          <cell r="AA35">
            <v>1113084000</v>
          </cell>
          <cell r="AB35">
            <v>37618861742</v>
          </cell>
          <cell r="AC35">
            <v>8596334397</v>
          </cell>
          <cell r="AD35">
            <v>375081262</v>
          </cell>
          <cell r="AE35">
            <v>46590277401</v>
          </cell>
          <cell r="AF35">
            <v>108345416</v>
          </cell>
          <cell r="AG35">
            <v>0</v>
          </cell>
          <cell r="AH35">
            <v>108345416</v>
          </cell>
          <cell r="AI35">
            <v>31072962</v>
          </cell>
          <cell r="AK35">
            <v>199405</v>
          </cell>
          <cell r="AL35">
            <v>8163605737</v>
          </cell>
          <cell r="AM35">
            <v>407051000</v>
          </cell>
          <cell r="AN35">
            <v>8570656737</v>
          </cell>
          <cell r="AO35">
            <v>2022997916</v>
          </cell>
          <cell r="AP35">
            <v>94704486</v>
          </cell>
          <cell r="AQ35">
            <v>10688359139</v>
          </cell>
          <cell r="AR35">
            <v>31246607</v>
          </cell>
          <cell r="AS35">
            <v>0</v>
          </cell>
          <cell r="AT35">
            <v>31246607</v>
          </cell>
          <cell r="AU35">
            <v>6837870</v>
          </cell>
        </row>
        <row r="36">
          <cell r="A36">
            <v>199406</v>
          </cell>
          <cell r="B36">
            <v>3029883113</v>
          </cell>
          <cell r="C36">
            <v>144829000</v>
          </cell>
          <cell r="D36">
            <v>3174712113</v>
          </cell>
          <cell r="E36">
            <v>732113894</v>
          </cell>
          <cell r="F36">
            <v>33047897</v>
          </cell>
          <cell r="G36">
            <v>3939873904</v>
          </cell>
          <cell r="H36">
            <v>5009623</v>
          </cell>
          <cell r="J36">
            <v>5009623</v>
          </cell>
          <cell r="K36">
            <v>1952445</v>
          </cell>
          <cell r="M36">
            <v>199406</v>
          </cell>
          <cell r="N36">
            <v>17284348963</v>
          </cell>
          <cell r="O36">
            <v>727509000</v>
          </cell>
          <cell r="P36">
            <v>18011857963</v>
          </cell>
          <cell r="Q36">
            <v>4303693125</v>
          </cell>
          <cell r="R36">
            <v>192356654</v>
          </cell>
          <cell r="S36">
            <v>22507907742</v>
          </cell>
          <cell r="T36">
            <v>71347854</v>
          </cell>
          <cell r="U36">
            <v>0</v>
          </cell>
          <cell r="V36">
            <v>71347854</v>
          </cell>
          <cell r="W36">
            <v>18287025</v>
          </cell>
          <cell r="Y36">
            <v>199406</v>
          </cell>
          <cell r="Z36">
            <v>36631445595</v>
          </cell>
          <cell r="AA36">
            <v>1005643000</v>
          </cell>
          <cell r="AB36">
            <v>37637088595</v>
          </cell>
          <cell r="AC36">
            <v>8645088263</v>
          </cell>
          <cell r="AD36">
            <v>379872551</v>
          </cell>
          <cell r="AE36">
            <v>46662049409</v>
          </cell>
          <cell r="AF36">
            <v>108904597</v>
          </cell>
          <cell r="AG36">
            <v>0</v>
          </cell>
          <cell r="AH36">
            <v>108904597</v>
          </cell>
          <cell r="AI36">
            <v>31287541</v>
          </cell>
          <cell r="AK36">
            <v>199406</v>
          </cell>
          <cell r="AL36">
            <v>8290404777</v>
          </cell>
          <cell r="AM36">
            <v>404173000</v>
          </cell>
          <cell r="AN36">
            <v>8694577777</v>
          </cell>
          <cell r="AO36">
            <v>2033473371</v>
          </cell>
          <cell r="AP36">
            <v>95773463</v>
          </cell>
          <cell r="AQ36">
            <v>10823824611</v>
          </cell>
          <cell r="AR36">
            <v>20848644</v>
          </cell>
          <cell r="AS36">
            <v>0</v>
          </cell>
          <cell r="AT36">
            <v>20848644</v>
          </cell>
          <cell r="AU36">
            <v>5172992</v>
          </cell>
        </row>
        <row r="37">
          <cell r="A37">
            <v>199407</v>
          </cell>
          <cell r="B37">
            <v>3824380421</v>
          </cell>
          <cell r="C37">
            <v>177964000</v>
          </cell>
          <cell r="D37">
            <v>4002344421</v>
          </cell>
          <cell r="E37">
            <v>782762147</v>
          </cell>
          <cell r="F37">
            <v>36559766</v>
          </cell>
          <cell r="G37">
            <v>4821666334</v>
          </cell>
          <cell r="H37">
            <v>4518145</v>
          </cell>
          <cell r="J37">
            <v>4518145</v>
          </cell>
          <cell r="K37">
            <v>2506564</v>
          </cell>
          <cell r="M37">
            <v>199407</v>
          </cell>
          <cell r="N37">
            <v>21108729384</v>
          </cell>
          <cell r="O37">
            <v>905473000</v>
          </cell>
          <cell r="P37">
            <v>22014202384</v>
          </cell>
          <cell r="Q37">
            <v>5086455272</v>
          </cell>
          <cell r="R37">
            <v>228916420</v>
          </cell>
          <cell r="S37">
            <v>27329574076</v>
          </cell>
          <cell r="T37">
            <v>75865999</v>
          </cell>
          <cell r="U37">
            <v>0</v>
          </cell>
          <cell r="V37">
            <v>75865999</v>
          </cell>
          <cell r="W37">
            <v>20793589</v>
          </cell>
          <cell r="Y37">
            <v>199407</v>
          </cell>
          <cell r="Z37">
            <v>36845355289</v>
          </cell>
          <cell r="AA37">
            <v>1125492000</v>
          </cell>
          <cell r="AB37">
            <v>37970847289</v>
          </cell>
          <cell r="AC37">
            <v>8672204867</v>
          </cell>
          <cell r="AD37">
            <v>385475743</v>
          </cell>
          <cell r="AE37">
            <v>47028527899</v>
          </cell>
          <cell r="AF37">
            <v>109376478</v>
          </cell>
          <cell r="AG37">
            <v>0</v>
          </cell>
          <cell r="AH37">
            <v>109376478</v>
          </cell>
          <cell r="AI37">
            <v>31369094</v>
          </cell>
          <cell r="AK37">
            <v>199407</v>
          </cell>
          <cell r="AL37">
            <v>9452673194</v>
          </cell>
          <cell r="AM37">
            <v>466963000</v>
          </cell>
          <cell r="AN37">
            <v>9919636194</v>
          </cell>
          <cell r="AO37">
            <v>2156899517</v>
          </cell>
          <cell r="AP37">
            <v>101159792</v>
          </cell>
          <cell r="AQ37">
            <v>12177695503</v>
          </cell>
          <cell r="AR37">
            <v>15362829</v>
          </cell>
          <cell r="AS37">
            <v>0</v>
          </cell>
          <cell r="AT37">
            <v>15362829</v>
          </cell>
          <cell r="AU37">
            <v>5726573</v>
          </cell>
        </row>
        <row r="38">
          <cell r="A38">
            <v>199408</v>
          </cell>
          <cell r="B38">
            <v>3766467972</v>
          </cell>
          <cell r="C38">
            <v>84063000</v>
          </cell>
          <cell r="D38">
            <v>3850530972</v>
          </cell>
          <cell r="E38">
            <v>754546112</v>
          </cell>
          <cell r="F38">
            <v>39579640</v>
          </cell>
          <cell r="G38">
            <v>4644656724</v>
          </cell>
          <cell r="H38">
            <v>4360511</v>
          </cell>
          <cell r="J38">
            <v>4360511</v>
          </cell>
          <cell r="K38">
            <v>2471218</v>
          </cell>
          <cell r="M38">
            <v>199408</v>
          </cell>
          <cell r="N38">
            <v>24875197356</v>
          </cell>
          <cell r="O38">
            <v>989536000</v>
          </cell>
          <cell r="P38">
            <v>25864733356</v>
          </cell>
          <cell r="Q38">
            <v>5841001384</v>
          </cell>
          <cell r="R38">
            <v>268496060</v>
          </cell>
          <cell r="S38">
            <v>31974230800</v>
          </cell>
          <cell r="T38">
            <v>80226510</v>
          </cell>
          <cell r="U38">
            <v>0</v>
          </cell>
          <cell r="V38">
            <v>80226510</v>
          </cell>
          <cell r="W38">
            <v>23264807</v>
          </cell>
          <cell r="Y38">
            <v>199408</v>
          </cell>
          <cell r="Z38">
            <v>36973600430</v>
          </cell>
          <cell r="AA38">
            <v>1166391000</v>
          </cell>
          <cell r="AB38">
            <v>38139991430</v>
          </cell>
          <cell r="AC38">
            <v>8701628616</v>
          </cell>
          <cell r="AD38">
            <v>392138623</v>
          </cell>
          <cell r="AE38">
            <v>47233758669</v>
          </cell>
          <cell r="AF38">
            <v>109696539</v>
          </cell>
          <cell r="AG38">
            <v>0</v>
          </cell>
          <cell r="AH38">
            <v>109696539</v>
          </cell>
          <cell r="AI38">
            <v>31624479</v>
          </cell>
          <cell r="AK38">
            <v>199408</v>
          </cell>
          <cell r="AL38">
            <v>10620731506</v>
          </cell>
          <cell r="AM38">
            <v>406856000</v>
          </cell>
          <cell r="AN38">
            <v>11027587506</v>
          </cell>
          <cell r="AO38">
            <v>2269422153</v>
          </cell>
          <cell r="AP38">
            <v>109187303</v>
          </cell>
          <cell r="AQ38">
            <v>13406196962</v>
          </cell>
          <cell r="AR38">
            <v>13888279</v>
          </cell>
          <cell r="AS38">
            <v>0</v>
          </cell>
          <cell r="AT38">
            <v>13888279</v>
          </cell>
          <cell r="AU38">
            <v>6930227</v>
          </cell>
        </row>
        <row r="39">
          <cell r="A39">
            <v>199409</v>
          </cell>
          <cell r="B39">
            <v>3276151291</v>
          </cell>
          <cell r="C39">
            <v>140273000</v>
          </cell>
          <cell r="D39">
            <v>3416424291</v>
          </cell>
          <cell r="E39">
            <v>749004638</v>
          </cell>
          <cell r="F39">
            <v>36565556</v>
          </cell>
          <cell r="G39">
            <v>4201994485</v>
          </cell>
          <cell r="H39">
            <v>4295035</v>
          </cell>
          <cell r="I39">
            <v>2444056</v>
          </cell>
          <cell r="J39">
            <v>6739091</v>
          </cell>
          <cell r="K39">
            <v>1790890</v>
          </cell>
          <cell r="M39">
            <v>199409</v>
          </cell>
          <cell r="N39">
            <v>28151348647</v>
          </cell>
          <cell r="O39">
            <v>1129809000</v>
          </cell>
          <cell r="P39">
            <v>29281157647</v>
          </cell>
          <cell r="Q39">
            <v>6590006022</v>
          </cell>
          <cell r="R39">
            <v>305061616</v>
          </cell>
          <cell r="S39">
            <v>36176225285</v>
          </cell>
          <cell r="T39">
            <v>84521545</v>
          </cell>
          <cell r="U39">
            <v>2444056</v>
          </cell>
          <cell r="V39">
            <v>86965601</v>
          </cell>
          <cell r="W39">
            <v>25055697</v>
          </cell>
          <cell r="Y39">
            <v>199409</v>
          </cell>
          <cell r="Z39">
            <v>36719773155</v>
          </cell>
          <cell r="AA39">
            <v>1269273000</v>
          </cell>
          <cell r="AB39">
            <v>37989046155</v>
          </cell>
          <cell r="AC39">
            <v>8713493188</v>
          </cell>
          <cell r="AD39">
            <v>396848225</v>
          </cell>
          <cell r="AE39">
            <v>47099387568</v>
          </cell>
          <cell r="AF39">
            <v>110104200</v>
          </cell>
          <cell r="AG39">
            <v>2444056</v>
          </cell>
          <cell r="AH39">
            <v>112548256</v>
          </cell>
          <cell r="AI39">
            <v>31201783</v>
          </cell>
          <cell r="AK39">
            <v>199409</v>
          </cell>
          <cell r="AL39">
            <v>10866999684</v>
          </cell>
          <cell r="AM39">
            <v>402300000</v>
          </cell>
          <cell r="AN39">
            <v>11269299684</v>
          </cell>
          <cell r="AO39">
            <v>2286312897</v>
          </cell>
          <cell r="AP39">
            <v>112704962</v>
          </cell>
          <cell r="AQ39">
            <v>13668317543</v>
          </cell>
          <cell r="AR39">
            <v>13173691</v>
          </cell>
          <cell r="AS39">
            <v>2444056</v>
          </cell>
          <cell r="AT39">
            <v>15617747</v>
          </cell>
          <cell r="AU39">
            <v>6768672</v>
          </cell>
        </row>
        <row r="40">
          <cell r="A40">
            <v>199410</v>
          </cell>
          <cell r="B40">
            <v>2879764332</v>
          </cell>
          <cell r="C40">
            <v>293989000</v>
          </cell>
          <cell r="D40">
            <v>3173753332</v>
          </cell>
          <cell r="E40">
            <v>686871306</v>
          </cell>
          <cell r="F40">
            <v>36118330</v>
          </cell>
          <cell r="G40">
            <v>3896742968</v>
          </cell>
          <cell r="H40">
            <v>5373462</v>
          </cell>
          <cell r="I40">
            <v>2932712</v>
          </cell>
          <cell r="J40">
            <v>8306174</v>
          </cell>
          <cell r="K40">
            <v>1387577</v>
          </cell>
          <cell r="M40">
            <v>199410</v>
          </cell>
          <cell r="N40">
            <v>31031112979</v>
          </cell>
          <cell r="O40">
            <v>1423798000</v>
          </cell>
          <cell r="P40">
            <v>32454910979</v>
          </cell>
          <cell r="Q40">
            <v>7276877328</v>
          </cell>
          <cell r="R40">
            <v>341179946</v>
          </cell>
          <cell r="S40">
            <v>40072968253</v>
          </cell>
          <cell r="T40">
            <v>89895007</v>
          </cell>
          <cell r="U40">
            <v>5376768</v>
          </cell>
          <cell r="V40">
            <v>95271775</v>
          </cell>
          <cell r="W40">
            <v>26443274</v>
          </cell>
          <cell r="Y40">
            <v>199410</v>
          </cell>
          <cell r="Z40">
            <v>36725192366</v>
          </cell>
          <cell r="AA40">
            <v>1518814000</v>
          </cell>
          <cell r="AB40">
            <v>38244006366</v>
          </cell>
          <cell r="AC40">
            <v>8715868715</v>
          </cell>
          <cell r="AD40">
            <v>401727325</v>
          </cell>
          <cell r="AE40">
            <v>47361602406</v>
          </cell>
          <cell r="AF40">
            <v>110237302</v>
          </cell>
          <cell r="AG40">
            <v>5376768</v>
          </cell>
          <cell r="AH40">
            <v>115614070</v>
          </cell>
          <cell r="AI40">
            <v>31172111</v>
          </cell>
          <cell r="AK40">
            <v>199410</v>
          </cell>
          <cell r="AL40">
            <v>9922383595</v>
          </cell>
          <cell r="AM40">
            <v>518325000</v>
          </cell>
          <cell r="AN40">
            <v>10440708595</v>
          </cell>
          <cell r="AO40">
            <v>2190422056</v>
          </cell>
          <cell r="AP40">
            <v>112263526</v>
          </cell>
          <cell r="AQ40">
            <v>12743394177</v>
          </cell>
          <cell r="AR40">
            <v>14029008</v>
          </cell>
          <cell r="AS40">
            <v>5376768</v>
          </cell>
          <cell r="AT40">
            <v>19405776</v>
          </cell>
          <cell r="AU40">
            <v>5649685</v>
          </cell>
        </row>
        <row r="41">
          <cell r="A41">
            <v>199411</v>
          </cell>
          <cell r="B41">
            <v>2758487634</v>
          </cell>
          <cell r="C41">
            <v>209542000</v>
          </cell>
          <cell r="D41">
            <v>2968029634</v>
          </cell>
          <cell r="E41">
            <v>735931583</v>
          </cell>
          <cell r="F41">
            <v>34482673</v>
          </cell>
          <cell r="G41">
            <v>3738443890</v>
          </cell>
          <cell r="H41">
            <v>7235821</v>
          </cell>
          <cell r="J41">
            <v>7235821</v>
          </cell>
          <cell r="K41">
            <v>1516899</v>
          </cell>
          <cell r="M41">
            <v>199411</v>
          </cell>
          <cell r="N41">
            <v>33789600613</v>
          </cell>
          <cell r="O41">
            <v>1633340000</v>
          </cell>
          <cell r="P41">
            <v>35422940613</v>
          </cell>
          <cell r="Q41">
            <v>8012808911</v>
          </cell>
          <cell r="R41">
            <v>375662619</v>
          </cell>
          <cell r="S41">
            <v>43811412143</v>
          </cell>
          <cell r="T41">
            <v>97130828</v>
          </cell>
          <cell r="U41">
            <v>5376768</v>
          </cell>
          <cell r="V41">
            <v>102507596</v>
          </cell>
          <cell r="W41">
            <v>27960173</v>
          </cell>
          <cell r="Y41">
            <v>199411</v>
          </cell>
          <cell r="Z41">
            <v>36761010110</v>
          </cell>
          <cell r="AA41">
            <v>1701464000</v>
          </cell>
          <cell r="AB41">
            <v>38462474110</v>
          </cell>
          <cell r="AC41">
            <v>8777647584</v>
          </cell>
          <cell r="AD41">
            <v>408270898</v>
          </cell>
          <cell r="AE41">
            <v>47648392592</v>
          </cell>
          <cell r="AF41">
            <v>109179582</v>
          </cell>
          <cell r="AG41">
            <v>5376768</v>
          </cell>
          <cell r="AH41">
            <v>114556350</v>
          </cell>
          <cell r="AI41">
            <v>30802987</v>
          </cell>
          <cell r="AK41">
            <v>199411</v>
          </cell>
          <cell r="AL41">
            <v>8914403257</v>
          </cell>
          <cell r="AM41">
            <v>643804000</v>
          </cell>
          <cell r="AN41">
            <v>9558207257</v>
          </cell>
          <cell r="AO41">
            <v>2171807527</v>
          </cell>
          <cell r="AP41">
            <v>107166559</v>
          </cell>
          <cell r="AQ41">
            <v>11837181343</v>
          </cell>
          <cell r="AR41">
            <v>16904318</v>
          </cell>
          <cell r="AS41">
            <v>5376768</v>
          </cell>
          <cell r="AT41">
            <v>22281086</v>
          </cell>
          <cell r="AU41">
            <v>4695366</v>
          </cell>
        </row>
        <row r="42">
          <cell r="A42">
            <v>199412</v>
          </cell>
          <cell r="B42">
            <v>2984563804</v>
          </cell>
          <cell r="C42">
            <v>151433000</v>
          </cell>
          <cell r="D42">
            <v>3135996804</v>
          </cell>
          <cell r="E42">
            <v>760346023</v>
          </cell>
          <cell r="F42">
            <v>38230449</v>
          </cell>
          <cell r="G42">
            <v>3934573276</v>
          </cell>
          <cell r="H42">
            <v>11441654</v>
          </cell>
          <cell r="I42">
            <v>1749215</v>
          </cell>
          <cell r="J42">
            <v>13190869</v>
          </cell>
          <cell r="K42">
            <v>2724982</v>
          </cell>
          <cell r="M42">
            <v>199412</v>
          </cell>
          <cell r="N42">
            <v>36774164417</v>
          </cell>
          <cell r="O42">
            <v>1784773000</v>
          </cell>
          <cell r="P42">
            <v>38558937417</v>
          </cell>
          <cell r="Q42">
            <v>8773154934</v>
          </cell>
          <cell r="R42">
            <v>413893068</v>
          </cell>
          <cell r="S42">
            <v>47745985419</v>
          </cell>
          <cell r="T42">
            <v>108572482</v>
          </cell>
          <cell r="U42">
            <v>7125983</v>
          </cell>
          <cell r="V42">
            <v>115698465</v>
          </cell>
          <cell r="W42">
            <v>30685155</v>
          </cell>
          <cell r="Y42">
            <v>199412</v>
          </cell>
          <cell r="Z42">
            <v>36774164417</v>
          </cell>
          <cell r="AA42">
            <v>1784773000</v>
          </cell>
          <cell r="AB42">
            <v>38558937417</v>
          </cell>
          <cell r="AC42">
            <v>8773154934</v>
          </cell>
          <cell r="AD42">
            <v>413893068</v>
          </cell>
          <cell r="AE42">
            <v>47745985419</v>
          </cell>
          <cell r="AF42">
            <v>108572482</v>
          </cell>
          <cell r="AG42">
            <v>7125983</v>
          </cell>
          <cell r="AH42">
            <v>115698465</v>
          </cell>
          <cell r="AI42">
            <v>30685155</v>
          </cell>
          <cell r="AK42">
            <v>199412</v>
          </cell>
          <cell r="AL42">
            <v>8622815770</v>
          </cell>
          <cell r="AM42">
            <v>654964000</v>
          </cell>
          <cell r="AN42">
            <v>9277779770</v>
          </cell>
          <cell r="AO42">
            <v>2183148912</v>
          </cell>
          <cell r="AP42">
            <v>108831452</v>
          </cell>
          <cell r="AQ42">
            <v>11569760134</v>
          </cell>
          <cell r="AR42">
            <v>24050937</v>
          </cell>
          <cell r="AS42">
            <v>4681927</v>
          </cell>
          <cell r="AT42">
            <v>28732864</v>
          </cell>
          <cell r="AU42">
            <v>5629458</v>
          </cell>
        </row>
        <row r="43">
          <cell r="A43">
            <v>199501</v>
          </cell>
          <cell r="B43">
            <v>3004119208</v>
          </cell>
          <cell r="C43">
            <v>250980000</v>
          </cell>
          <cell r="D43">
            <v>3255099208</v>
          </cell>
          <cell r="E43">
            <v>761500787</v>
          </cell>
          <cell r="F43">
            <v>35703276</v>
          </cell>
          <cell r="G43">
            <v>4052303271</v>
          </cell>
          <cell r="H43">
            <v>14397469</v>
          </cell>
          <cell r="I43">
            <v>1485015</v>
          </cell>
          <cell r="J43">
            <v>15882484</v>
          </cell>
          <cell r="K43">
            <v>3388554</v>
          </cell>
          <cell r="M43">
            <v>199501</v>
          </cell>
          <cell r="N43">
            <v>3004119208</v>
          </cell>
          <cell r="O43">
            <v>250980000</v>
          </cell>
          <cell r="P43">
            <v>3255099208</v>
          </cell>
          <cell r="Q43">
            <v>761500787</v>
          </cell>
          <cell r="R43">
            <v>35703276</v>
          </cell>
          <cell r="S43">
            <v>4052303271</v>
          </cell>
          <cell r="T43">
            <v>14397469</v>
          </cell>
          <cell r="U43">
            <v>1485015</v>
          </cell>
          <cell r="V43">
            <v>15882484</v>
          </cell>
          <cell r="W43">
            <v>3388554</v>
          </cell>
          <cell r="Y43">
            <v>199501</v>
          </cell>
          <cell r="Z43">
            <v>36718483042</v>
          </cell>
          <cell r="AA43">
            <v>1919787000</v>
          </cell>
          <cell r="AB43">
            <v>38638270042</v>
          </cell>
          <cell r="AC43">
            <v>8755091492</v>
          </cell>
          <cell r="AD43">
            <v>417278356</v>
          </cell>
          <cell r="AE43">
            <v>47810639890</v>
          </cell>
          <cell r="AF43">
            <v>105881407</v>
          </cell>
          <cell r="AG43">
            <v>8610998</v>
          </cell>
          <cell r="AH43">
            <v>114492405</v>
          </cell>
          <cell r="AI43">
            <v>29260369</v>
          </cell>
          <cell r="AK43">
            <v>199501</v>
          </cell>
          <cell r="AL43">
            <v>8747170646</v>
          </cell>
          <cell r="AM43">
            <v>611955000</v>
          </cell>
          <cell r="AN43">
            <v>9359125646</v>
          </cell>
          <cell r="AO43">
            <v>2257778393</v>
          </cell>
          <cell r="AP43">
            <v>108416398</v>
          </cell>
          <cell r="AQ43">
            <v>11725320437</v>
          </cell>
          <cell r="AR43">
            <v>33074944</v>
          </cell>
          <cell r="AS43">
            <v>3234230</v>
          </cell>
          <cell r="AT43">
            <v>36309174</v>
          </cell>
          <cell r="AU43">
            <v>7630435</v>
          </cell>
        </row>
        <row r="44">
          <cell r="A44">
            <v>199502</v>
          </cell>
          <cell r="B44">
            <v>2955176163</v>
          </cell>
          <cell r="C44">
            <v>222072000</v>
          </cell>
          <cell r="D44">
            <v>3177248163</v>
          </cell>
          <cell r="E44">
            <v>771274115</v>
          </cell>
          <cell r="F44">
            <v>35250355</v>
          </cell>
          <cell r="G44">
            <v>3983772633</v>
          </cell>
          <cell r="H44">
            <v>15671905</v>
          </cell>
          <cell r="I44">
            <v>1494591</v>
          </cell>
          <cell r="J44">
            <v>17166496</v>
          </cell>
          <cell r="K44">
            <v>3937637</v>
          </cell>
          <cell r="M44">
            <v>199502</v>
          </cell>
          <cell r="N44">
            <v>5959295371</v>
          </cell>
          <cell r="O44">
            <v>473052000</v>
          </cell>
          <cell r="P44">
            <v>6432347371</v>
          </cell>
          <cell r="Q44">
            <v>1532774902</v>
          </cell>
          <cell r="R44">
            <v>70953631</v>
          </cell>
          <cell r="S44">
            <v>8036075904</v>
          </cell>
          <cell r="T44">
            <v>30069374</v>
          </cell>
          <cell r="U44">
            <v>2979606</v>
          </cell>
          <cell r="V44">
            <v>33048980</v>
          </cell>
          <cell r="W44">
            <v>7326191</v>
          </cell>
          <cell r="Y44">
            <v>199502</v>
          </cell>
          <cell r="Z44">
            <v>36642599675</v>
          </cell>
          <cell r="AA44">
            <v>2082196000</v>
          </cell>
          <cell r="AB44">
            <v>38724795675</v>
          </cell>
          <cell r="AC44">
            <v>8757348521</v>
          </cell>
          <cell r="AD44">
            <v>420242428</v>
          </cell>
          <cell r="AE44">
            <v>47902386624</v>
          </cell>
          <cell r="AF44">
            <v>103550232</v>
          </cell>
          <cell r="AG44">
            <v>10105589</v>
          </cell>
          <cell r="AH44">
            <v>113655821</v>
          </cell>
          <cell r="AI44">
            <v>28514636</v>
          </cell>
          <cell r="AK44">
            <v>199502</v>
          </cell>
          <cell r="AL44">
            <v>8943859175</v>
          </cell>
          <cell r="AM44">
            <v>624485000</v>
          </cell>
          <cell r="AN44">
            <v>9568344175</v>
          </cell>
          <cell r="AO44">
            <v>2293120925</v>
          </cell>
          <cell r="AP44">
            <v>109184080</v>
          </cell>
          <cell r="AQ44">
            <v>11970649180</v>
          </cell>
          <cell r="AR44">
            <v>41511028</v>
          </cell>
          <cell r="AS44">
            <v>4728821</v>
          </cell>
          <cell r="AT44">
            <v>46239849</v>
          </cell>
          <cell r="AU44">
            <v>10051173</v>
          </cell>
        </row>
        <row r="45">
          <cell r="A45">
            <v>199503</v>
          </cell>
          <cell r="B45">
            <v>2879005685</v>
          </cell>
          <cell r="C45">
            <v>379397000</v>
          </cell>
          <cell r="D45">
            <v>3258402685</v>
          </cell>
          <cell r="E45">
            <v>723688563</v>
          </cell>
          <cell r="F45">
            <v>36209693</v>
          </cell>
          <cell r="G45">
            <v>4018300941</v>
          </cell>
          <cell r="H45">
            <v>14170218</v>
          </cell>
          <cell r="I45">
            <v>2667007</v>
          </cell>
          <cell r="J45">
            <v>16837225</v>
          </cell>
          <cell r="K45">
            <v>2984502</v>
          </cell>
          <cell r="M45">
            <v>199503</v>
          </cell>
          <cell r="N45">
            <v>8838301056</v>
          </cell>
          <cell r="O45">
            <v>852449000</v>
          </cell>
          <cell r="P45">
            <v>9690750056</v>
          </cell>
          <cell r="Q45">
            <v>2256463465</v>
          </cell>
          <cell r="R45">
            <v>107163324</v>
          </cell>
          <cell r="S45">
            <v>12054376845</v>
          </cell>
          <cell r="T45">
            <v>44239592</v>
          </cell>
          <cell r="U45">
            <v>5646613</v>
          </cell>
          <cell r="V45">
            <v>49886205</v>
          </cell>
          <cell r="W45">
            <v>10310693</v>
          </cell>
          <cell r="Y45">
            <v>199503</v>
          </cell>
          <cell r="Z45">
            <v>36618521287</v>
          </cell>
          <cell r="AA45">
            <v>2313886000</v>
          </cell>
          <cell r="AB45">
            <v>38932407287</v>
          </cell>
          <cell r="AC45">
            <v>8759398645</v>
          </cell>
          <cell r="AD45">
            <v>424473201</v>
          </cell>
          <cell r="AE45">
            <v>48116279133</v>
          </cell>
          <cell r="AF45">
            <v>102312864</v>
          </cell>
          <cell r="AG45">
            <v>12772596</v>
          </cell>
          <cell r="AH45">
            <v>115085460</v>
          </cell>
          <cell r="AI45">
            <v>27881815</v>
          </cell>
          <cell r="AK45">
            <v>199503</v>
          </cell>
          <cell r="AL45">
            <v>8838301056</v>
          </cell>
          <cell r="AM45">
            <v>852449000</v>
          </cell>
          <cell r="AN45">
            <v>9690750056</v>
          </cell>
          <cell r="AO45">
            <v>2256463465</v>
          </cell>
          <cell r="AP45">
            <v>107163324</v>
          </cell>
          <cell r="AQ45">
            <v>12054376845</v>
          </cell>
          <cell r="AR45">
            <v>44239592</v>
          </cell>
          <cell r="AS45">
            <v>5646613</v>
          </cell>
          <cell r="AT45">
            <v>49886205</v>
          </cell>
          <cell r="AU45">
            <v>10310693</v>
          </cell>
        </row>
        <row r="46">
          <cell r="A46">
            <v>199504</v>
          </cell>
          <cell r="B46">
            <v>2627963063</v>
          </cell>
          <cell r="C46">
            <v>531304000</v>
          </cell>
          <cell r="D46">
            <v>3159267063</v>
          </cell>
          <cell r="E46">
            <v>661679548</v>
          </cell>
          <cell r="F46">
            <v>34419334</v>
          </cell>
          <cell r="G46">
            <v>3855365945</v>
          </cell>
          <cell r="H46">
            <v>9912554</v>
          </cell>
          <cell r="I46">
            <v>3223278</v>
          </cell>
          <cell r="J46">
            <v>13135832</v>
          </cell>
          <cell r="K46">
            <v>2012395</v>
          </cell>
          <cell r="M46">
            <v>199504</v>
          </cell>
          <cell r="N46">
            <v>11466264119</v>
          </cell>
          <cell r="O46">
            <v>1383753000</v>
          </cell>
          <cell r="P46">
            <v>12850017119</v>
          </cell>
          <cell r="Q46">
            <v>2918143013</v>
          </cell>
          <cell r="R46">
            <v>141582658</v>
          </cell>
          <cell r="S46">
            <v>15909742790</v>
          </cell>
          <cell r="T46">
            <v>54152146</v>
          </cell>
          <cell r="U46">
            <v>8869891</v>
          </cell>
          <cell r="V46">
            <v>63022037</v>
          </cell>
          <cell r="W46">
            <v>12323088</v>
          </cell>
          <cell r="Y46">
            <v>199504</v>
          </cell>
          <cell r="Z46">
            <v>36584372346</v>
          </cell>
          <cell r="AA46">
            <v>2730016000</v>
          </cell>
          <cell r="AB46">
            <v>39314388346</v>
          </cell>
          <cell r="AC46">
            <v>8761742192</v>
          </cell>
          <cell r="AD46">
            <v>427719098</v>
          </cell>
          <cell r="AE46">
            <v>48503849636</v>
          </cell>
          <cell r="AF46">
            <v>102221458</v>
          </cell>
          <cell r="AG46">
            <v>15995874</v>
          </cell>
          <cell r="AH46">
            <v>118217332</v>
          </cell>
          <cell r="AI46">
            <v>27941227</v>
          </cell>
          <cell r="AK46">
            <v>199504</v>
          </cell>
          <cell r="AL46">
            <v>8462144911</v>
          </cell>
          <cell r="AM46">
            <v>1132773000</v>
          </cell>
          <cell r="AN46">
            <v>9594917911</v>
          </cell>
          <cell r="AO46">
            <v>2156642226</v>
          </cell>
          <cell r="AP46">
            <v>105879382</v>
          </cell>
          <cell r="AQ46">
            <v>11857439519</v>
          </cell>
          <cell r="AR46">
            <v>39754677</v>
          </cell>
          <cell r="AS46">
            <v>7384876</v>
          </cell>
          <cell r="AT46">
            <v>47139553</v>
          </cell>
          <cell r="AU46">
            <v>8934534</v>
          </cell>
        </row>
        <row r="47">
          <cell r="A47">
            <v>199505</v>
          </cell>
          <cell r="B47">
            <v>2536254864</v>
          </cell>
          <cell r="C47">
            <v>412743000</v>
          </cell>
          <cell r="D47">
            <v>2948997864</v>
          </cell>
          <cell r="E47">
            <v>639509511</v>
          </cell>
          <cell r="F47">
            <v>33362706</v>
          </cell>
          <cell r="G47">
            <v>3621870081</v>
          </cell>
          <cell r="H47">
            <v>6489982</v>
          </cell>
          <cell r="I47">
            <v>3315221</v>
          </cell>
          <cell r="J47">
            <v>9805203</v>
          </cell>
          <cell r="K47">
            <v>1312830</v>
          </cell>
          <cell r="M47">
            <v>199505</v>
          </cell>
          <cell r="N47">
            <v>14002518983</v>
          </cell>
          <cell r="O47">
            <v>1796496000</v>
          </cell>
          <cell r="P47">
            <v>15799014983</v>
          </cell>
          <cell r="Q47">
            <v>3557652524</v>
          </cell>
          <cell r="R47">
            <v>174945364</v>
          </cell>
          <cell r="S47">
            <v>19531612871</v>
          </cell>
          <cell r="T47">
            <v>60642128</v>
          </cell>
          <cell r="U47">
            <v>12185112</v>
          </cell>
          <cell r="V47">
            <v>72827240</v>
          </cell>
          <cell r="W47">
            <v>13635918</v>
          </cell>
          <cell r="Y47">
            <v>199505</v>
          </cell>
          <cell r="Z47">
            <v>36522217550</v>
          </cell>
          <cell r="AA47">
            <v>2998589000</v>
          </cell>
          <cell r="AB47">
            <v>39520806550</v>
          </cell>
          <cell r="AC47">
            <v>8759228227</v>
          </cell>
          <cell r="AD47">
            <v>429529675</v>
          </cell>
          <cell r="AE47">
            <v>48709564452</v>
          </cell>
          <cell r="AF47">
            <v>102876379</v>
          </cell>
          <cell r="AG47">
            <v>19311095</v>
          </cell>
          <cell r="AH47">
            <v>122187474</v>
          </cell>
          <cell r="AI47">
            <v>27986493</v>
          </cell>
          <cell r="AK47">
            <v>199505</v>
          </cell>
          <cell r="AL47">
            <v>8043223612</v>
          </cell>
          <cell r="AM47">
            <v>1323444000</v>
          </cell>
          <cell r="AN47">
            <v>9366667612</v>
          </cell>
          <cell r="AO47">
            <v>2024877622</v>
          </cell>
          <cell r="AP47">
            <v>103991733</v>
          </cell>
          <cell r="AQ47">
            <v>11495536967</v>
          </cell>
          <cell r="AR47">
            <v>30572754</v>
          </cell>
          <cell r="AS47">
            <v>9205506</v>
          </cell>
          <cell r="AT47">
            <v>39778260</v>
          </cell>
          <cell r="AU47">
            <v>6309727</v>
          </cell>
        </row>
        <row r="48">
          <cell r="A48">
            <v>199506</v>
          </cell>
          <cell r="B48">
            <v>3033847680</v>
          </cell>
          <cell r="C48">
            <v>520672000</v>
          </cell>
          <cell r="D48">
            <v>3554519680</v>
          </cell>
          <cell r="E48">
            <v>739150348</v>
          </cell>
          <cell r="F48">
            <v>34431438</v>
          </cell>
          <cell r="G48">
            <v>4328101466</v>
          </cell>
          <cell r="H48">
            <v>5119852</v>
          </cell>
          <cell r="I48">
            <v>3033390</v>
          </cell>
          <cell r="J48">
            <v>8153242</v>
          </cell>
          <cell r="K48">
            <v>1832906</v>
          </cell>
          <cell r="M48">
            <v>199506</v>
          </cell>
          <cell r="N48">
            <v>17036366663</v>
          </cell>
          <cell r="O48">
            <v>2317168000</v>
          </cell>
          <cell r="P48">
            <v>19353534663</v>
          </cell>
          <cell r="Q48">
            <v>4296802872</v>
          </cell>
          <cell r="R48">
            <v>209376802</v>
          </cell>
          <cell r="S48">
            <v>23859714337</v>
          </cell>
          <cell r="T48">
            <v>65761980</v>
          </cell>
          <cell r="U48">
            <v>15218502</v>
          </cell>
          <cell r="V48">
            <v>80980482</v>
          </cell>
          <cell r="W48">
            <v>15468824</v>
          </cell>
          <cell r="Y48">
            <v>199506</v>
          </cell>
          <cell r="Z48">
            <v>36526182117</v>
          </cell>
          <cell r="AA48">
            <v>3374432000</v>
          </cell>
          <cell r="AB48">
            <v>39900614117</v>
          </cell>
          <cell r="AC48">
            <v>8766264681</v>
          </cell>
          <cell r="AD48">
            <v>430913216</v>
          </cell>
          <cell r="AE48">
            <v>49097792014</v>
          </cell>
          <cell r="AF48">
            <v>102986608</v>
          </cell>
          <cell r="AG48">
            <v>22344485</v>
          </cell>
          <cell r="AH48">
            <v>125331093</v>
          </cell>
          <cell r="AI48">
            <v>27866954</v>
          </cell>
          <cell r="AK48">
            <v>199506</v>
          </cell>
          <cell r="AL48">
            <v>8198065607</v>
          </cell>
          <cell r="AM48">
            <v>1464719000</v>
          </cell>
          <cell r="AN48">
            <v>9662784607</v>
          </cell>
          <cell r="AO48">
            <v>2040339407</v>
          </cell>
          <cell r="AP48">
            <v>102213478</v>
          </cell>
          <cell r="AQ48">
            <v>11805337492</v>
          </cell>
          <cell r="AR48">
            <v>21522388</v>
          </cell>
          <cell r="AS48">
            <v>9571889</v>
          </cell>
          <cell r="AT48">
            <v>31094277</v>
          </cell>
          <cell r="AU48">
            <v>5158131</v>
          </cell>
        </row>
        <row r="49">
          <cell r="A49">
            <v>199507</v>
          </cell>
          <cell r="B49">
            <v>3463478183</v>
          </cell>
          <cell r="C49">
            <v>597803000</v>
          </cell>
          <cell r="D49">
            <v>4061281183</v>
          </cell>
          <cell r="E49">
            <v>770153151</v>
          </cell>
          <cell r="F49">
            <v>40315077</v>
          </cell>
          <cell r="G49">
            <v>4871749411</v>
          </cell>
          <cell r="H49">
            <v>4691312</v>
          </cell>
          <cell r="I49">
            <v>3265618</v>
          </cell>
          <cell r="J49">
            <v>7956930</v>
          </cell>
          <cell r="K49">
            <v>2212981</v>
          </cell>
          <cell r="M49">
            <v>199507</v>
          </cell>
          <cell r="N49">
            <v>20499844846</v>
          </cell>
          <cell r="O49">
            <v>2914971000</v>
          </cell>
          <cell r="P49">
            <v>23414815846</v>
          </cell>
          <cell r="Q49">
            <v>5066956023</v>
          </cell>
          <cell r="R49">
            <v>249691879</v>
          </cell>
          <cell r="S49">
            <v>28731463748</v>
          </cell>
          <cell r="T49">
            <v>70453292</v>
          </cell>
          <cell r="U49">
            <v>18484120</v>
          </cell>
          <cell r="V49">
            <v>88937412</v>
          </cell>
          <cell r="W49">
            <v>17681805</v>
          </cell>
          <cell r="Y49">
            <v>199507</v>
          </cell>
          <cell r="Z49">
            <v>36165279879</v>
          </cell>
          <cell r="AA49">
            <v>3794271000</v>
          </cell>
          <cell r="AB49">
            <v>39959550879</v>
          </cell>
          <cell r="AC49">
            <v>8753655685</v>
          </cell>
          <cell r="AD49">
            <v>434668527</v>
          </cell>
          <cell r="AE49">
            <v>49147875091</v>
          </cell>
          <cell r="AF49">
            <v>103159775</v>
          </cell>
          <cell r="AG49">
            <v>25610103</v>
          </cell>
          <cell r="AH49">
            <v>128769878</v>
          </cell>
          <cell r="AI49">
            <v>27573371</v>
          </cell>
          <cell r="AK49">
            <v>199507</v>
          </cell>
          <cell r="AL49">
            <v>9033580727</v>
          </cell>
          <cell r="AM49">
            <v>1531218000</v>
          </cell>
          <cell r="AN49">
            <v>10564798727</v>
          </cell>
          <cell r="AO49">
            <v>2148813010</v>
          </cell>
          <cell r="AP49">
            <v>108109221</v>
          </cell>
          <cell r="AQ49">
            <v>12821720958</v>
          </cell>
          <cell r="AR49">
            <v>16301146</v>
          </cell>
          <cell r="AS49">
            <v>9614229</v>
          </cell>
          <cell r="AT49">
            <v>25915375</v>
          </cell>
          <cell r="AU49">
            <v>5358717</v>
          </cell>
        </row>
        <row r="50">
          <cell r="A50">
            <v>199508</v>
          </cell>
          <cell r="B50">
            <v>3962333765</v>
          </cell>
          <cell r="C50">
            <v>873418000</v>
          </cell>
          <cell r="D50">
            <v>4835751765</v>
          </cell>
          <cell r="E50">
            <v>791392007</v>
          </cell>
          <cell r="F50">
            <v>56884083</v>
          </cell>
          <cell r="G50">
            <v>5684027855</v>
          </cell>
          <cell r="H50">
            <v>4500484</v>
          </cell>
          <cell r="I50">
            <v>3866647</v>
          </cell>
          <cell r="J50">
            <v>8367131</v>
          </cell>
          <cell r="K50">
            <v>2656279</v>
          </cell>
          <cell r="M50">
            <v>199508</v>
          </cell>
          <cell r="N50">
            <v>24462178611</v>
          </cell>
          <cell r="O50">
            <v>3788389000</v>
          </cell>
          <cell r="P50">
            <v>28250567611</v>
          </cell>
          <cell r="Q50">
            <v>5858348030</v>
          </cell>
          <cell r="R50">
            <v>306575962</v>
          </cell>
          <cell r="S50">
            <v>34415491603</v>
          </cell>
          <cell r="T50">
            <v>74953776</v>
          </cell>
          <cell r="U50">
            <v>22350767</v>
          </cell>
          <cell r="V50">
            <v>97304543</v>
          </cell>
          <cell r="W50">
            <v>20338084</v>
          </cell>
          <cell r="Y50">
            <v>199508</v>
          </cell>
          <cell r="Z50">
            <v>36361145672</v>
          </cell>
          <cell r="AA50">
            <v>4583626000</v>
          </cell>
          <cell r="AB50">
            <v>40944771672</v>
          </cell>
          <cell r="AC50">
            <v>8790501580</v>
          </cell>
          <cell r="AD50">
            <v>451972970</v>
          </cell>
          <cell r="AE50">
            <v>50187246222</v>
          </cell>
          <cell r="AF50">
            <v>103299748</v>
          </cell>
          <cell r="AG50">
            <v>29476750</v>
          </cell>
          <cell r="AH50">
            <v>132776498</v>
          </cell>
          <cell r="AI50">
            <v>27758432</v>
          </cell>
          <cell r="AK50">
            <v>199508</v>
          </cell>
          <cell r="AL50">
            <v>10459659628</v>
          </cell>
          <cell r="AM50">
            <v>1991893000</v>
          </cell>
          <cell r="AN50">
            <v>12451552628</v>
          </cell>
          <cell r="AO50">
            <v>2300695506</v>
          </cell>
          <cell r="AP50">
            <v>131630598</v>
          </cell>
          <cell r="AQ50">
            <v>14883878732</v>
          </cell>
          <cell r="AR50">
            <v>14311648</v>
          </cell>
          <cell r="AS50">
            <v>10165655</v>
          </cell>
          <cell r="AT50">
            <v>24477303</v>
          </cell>
          <cell r="AU50">
            <v>6702166</v>
          </cell>
        </row>
        <row r="51">
          <cell r="A51">
            <v>199509</v>
          </cell>
          <cell r="B51">
            <v>3619172769</v>
          </cell>
          <cell r="C51">
            <v>604060000</v>
          </cell>
          <cell r="D51">
            <v>4223232769</v>
          </cell>
          <cell r="E51">
            <v>788033406</v>
          </cell>
          <cell r="F51">
            <v>38647652</v>
          </cell>
          <cell r="G51">
            <v>5049913827</v>
          </cell>
          <cell r="H51">
            <v>4350354</v>
          </cell>
          <cell r="I51">
            <v>2688295</v>
          </cell>
          <cell r="J51">
            <v>7038649</v>
          </cell>
          <cell r="K51">
            <v>2008490</v>
          </cell>
          <cell r="M51">
            <v>199509</v>
          </cell>
          <cell r="N51">
            <v>28081351380</v>
          </cell>
          <cell r="O51">
            <v>4392449000</v>
          </cell>
          <cell r="P51">
            <v>32473800380</v>
          </cell>
          <cell r="Q51">
            <v>6646381436</v>
          </cell>
          <cell r="R51">
            <v>345223614</v>
          </cell>
          <cell r="S51">
            <v>39465405430</v>
          </cell>
          <cell r="T51">
            <v>79304130</v>
          </cell>
          <cell r="U51">
            <v>25039062</v>
          </cell>
          <cell r="V51">
            <v>104343192</v>
          </cell>
          <cell r="W51">
            <v>22346574</v>
          </cell>
          <cell r="Y51">
            <v>199509</v>
          </cell>
          <cell r="Z51">
            <v>36704167150</v>
          </cell>
          <cell r="AA51">
            <v>5047413000</v>
          </cell>
          <cell r="AB51">
            <v>41751580150</v>
          </cell>
          <cell r="AC51">
            <v>8829530348</v>
          </cell>
          <cell r="AD51">
            <v>454055066</v>
          </cell>
          <cell r="AE51">
            <v>51035165564</v>
          </cell>
          <cell r="AF51">
            <v>103355067</v>
          </cell>
          <cell r="AG51">
            <v>29720989</v>
          </cell>
          <cell r="AH51">
            <v>133076056</v>
          </cell>
          <cell r="AI51">
            <v>27976032</v>
          </cell>
          <cell r="AK51">
            <v>199509</v>
          </cell>
          <cell r="AL51">
            <v>11044984717</v>
          </cell>
          <cell r="AM51">
            <v>2075281000</v>
          </cell>
          <cell r="AN51">
            <v>13120265717</v>
          </cell>
          <cell r="AO51">
            <v>2349578564</v>
          </cell>
          <cell r="AP51">
            <v>135846812</v>
          </cell>
          <cell r="AQ51">
            <v>15605691093</v>
          </cell>
          <cell r="AR51">
            <v>13542150</v>
          </cell>
          <cell r="AS51">
            <v>9820560</v>
          </cell>
          <cell r="AT51">
            <v>23362710</v>
          </cell>
          <cell r="AU51">
            <v>6877750</v>
          </cell>
        </row>
        <row r="52">
          <cell r="A52">
            <v>199510</v>
          </cell>
          <cell r="B52">
            <v>2950449283</v>
          </cell>
          <cell r="C52">
            <v>320471000</v>
          </cell>
          <cell r="D52">
            <v>3270920283</v>
          </cell>
          <cell r="E52">
            <v>716896906</v>
          </cell>
          <cell r="F52">
            <v>37832048</v>
          </cell>
          <cell r="G52">
            <v>4025649237</v>
          </cell>
          <cell r="H52">
            <v>5507755</v>
          </cell>
          <cell r="I52">
            <v>2858063</v>
          </cell>
          <cell r="J52">
            <v>8365818</v>
          </cell>
          <cell r="K52">
            <v>1471556</v>
          </cell>
          <cell r="M52">
            <v>199510</v>
          </cell>
          <cell r="N52">
            <v>31031800663</v>
          </cell>
          <cell r="O52">
            <v>4712920000</v>
          </cell>
          <cell r="P52">
            <v>35744720663</v>
          </cell>
          <cell r="Q52">
            <v>7363278342</v>
          </cell>
          <cell r="R52">
            <v>383055662</v>
          </cell>
          <cell r="S52">
            <v>43491054667</v>
          </cell>
          <cell r="T52">
            <v>84811885</v>
          </cell>
          <cell r="U52">
            <v>27897125</v>
          </cell>
          <cell r="V52">
            <v>112709010</v>
          </cell>
          <cell r="W52">
            <v>23818130</v>
          </cell>
          <cell r="Y52">
            <v>199510</v>
          </cell>
          <cell r="Z52">
            <v>36774852101</v>
          </cell>
          <cell r="AA52">
            <v>5073895000</v>
          </cell>
          <cell r="AB52">
            <v>41848747101</v>
          </cell>
          <cell r="AC52">
            <v>8859555948</v>
          </cell>
          <cell r="AD52">
            <v>455768784</v>
          </cell>
          <cell r="AE52">
            <v>51164071833</v>
          </cell>
          <cell r="AF52">
            <v>103489360</v>
          </cell>
          <cell r="AG52">
            <v>29646340</v>
          </cell>
          <cell r="AH52">
            <v>133135700</v>
          </cell>
          <cell r="AI52">
            <v>28060011</v>
          </cell>
          <cell r="AK52">
            <v>199510</v>
          </cell>
          <cell r="AL52">
            <v>10531955817</v>
          </cell>
          <cell r="AM52">
            <v>1797949000</v>
          </cell>
          <cell r="AN52">
            <v>12329904817</v>
          </cell>
          <cell r="AO52">
            <v>2296322319</v>
          </cell>
          <cell r="AP52">
            <v>133363783</v>
          </cell>
          <cell r="AQ52">
            <v>14759590919</v>
          </cell>
          <cell r="AR52">
            <v>14358593</v>
          </cell>
          <cell r="AS52">
            <v>9413005</v>
          </cell>
          <cell r="AT52">
            <v>23771598</v>
          </cell>
          <cell r="AU52">
            <v>6136325</v>
          </cell>
        </row>
        <row r="53">
          <cell r="A53">
            <v>199511</v>
          </cell>
          <cell r="B53">
            <v>2841801016</v>
          </cell>
          <cell r="C53">
            <v>278216000</v>
          </cell>
          <cell r="D53">
            <v>3120017016</v>
          </cell>
          <cell r="E53">
            <v>733105823</v>
          </cell>
          <cell r="F53">
            <v>36573812</v>
          </cell>
          <cell r="G53">
            <v>3889696651</v>
          </cell>
          <cell r="H53">
            <v>9571942</v>
          </cell>
          <cell r="I53">
            <v>1943998</v>
          </cell>
          <cell r="J53">
            <v>11515940</v>
          </cell>
          <cell r="K53">
            <v>2066424</v>
          </cell>
          <cell r="M53">
            <v>199511</v>
          </cell>
          <cell r="N53">
            <v>33873601679</v>
          </cell>
          <cell r="O53">
            <v>4991136000</v>
          </cell>
          <cell r="P53">
            <v>38864737679</v>
          </cell>
          <cell r="Q53">
            <v>8096384165</v>
          </cell>
          <cell r="R53">
            <v>419629474</v>
          </cell>
          <cell r="S53">
            <v>47380751318</v>
          </cell>
          <cell r="T53">
            <v>94383827</v>
          </cell>
          <cell r="U53">
            <v>29841123</v>
          </cell>
          <cell r="V53">
            <v>124224950</v>
          </cell>
          <cell r="W53">
            <v>25884554</v>
          </cell>
          <cell r="Y53">
            <v>199511</v>
          </cell>
          <cell r="Z53">
            <v>36858165483</v>
          </cell>
          <cell r="AA53">
            <v>5142569000</v>
          </cell>
          <cell r="AB53">
            <v>42000734483</v>
          </cell>
          <cell r="AC53">
            <v>8856730188</v>
          </cell>
          <cell r="AD53">
            <v>457859923</v>
          </cell>
          <cell r="AE53">
            <v>51315324594</v>
          </cell>
          <cell r="AF53">
            <v>105825481</v>
          </cell>
          <cell r="AG53">
            <v>31590338</v>
          </cell>
          <cell r="AH53">
            <v>137415819</v>
          </cell>
          <cell r="AI53">
            <v>28609536</v>
          </cell>
          <cell r="AK53">
            <v>199511</v>
          </cell>
          <cell r="AL53">
            <v>9411423068</v>
          </cell>
          <cell r="AM53">
            <v>1202747000</v>
          </cell>
          <cell r="AN53">
            <v>10614170068</v>
          </cell>
          <cell r="AO53">
            <v>2238036135</v>
          </cell>
          <cell r="AP53">
            <v>113053512</v>
          </cell>
          <cell r="AQ53">
            <v>12965259715</v>
          </cell>
          <cell r="AR53">
            <v>19430051</v>
          </cell>
          <cell r="AS53">
            <v>7490356</v>
          </cell>
          <cell r="AT53">
            <v>26920407</v>
          </cell>
          <cell r="AU53">
            <v>5546470</v>
          </cell>
        </row>
        <row r="54">
          <cell r="A54">
            <v>199512</v>
          </cell>
          <cell r="B54">
            <v>3084766083</v>
          </cell>
          <cell r="C54">
            <v>44336000</v>
          </cell>
          <cell r="D54">
            <v>3129102083</v>
          </cell>
          <cell r="E54">
            <v>759405991</v>
          </cell>
          <cell r="F54">
            <v>37098452</v>
          </cell>
          <cell r="G54">
            <v>3925606526</v>
          </cell>
          <cell r="H54">
            <v>15189686</v>
          </cell>
          <cell r="I54">
            <v>520065</v>
          </cell>
          <cell r="J54">
            <v>15709751</v>
          </cell>
          <cell r="K54">
            <v>3541226</v>
          </cell>
          <cell r="M54">
            <v>199512</v>
          </cell>
          <cell r="N54">
            <v>36958367762</v>
          </cell>
          <cell r="O54">
            <v>5035472000</v>
          </cell>
          <cell r="P54">
            <v>41993839762</v>
          </cell>
          <cell r="Q54">
            <v>8855790156</v>
          </cell>
          <cell r="R54">
            <v>456727926</v>
          </cell>
          <cell r="S54">
            <v>51306357844</v>
          </cell>
          <cell r="T54">
            <v>109573513</v>
          </cell>
          <cell r="U54">
            <v>30361188</v>
          </cell>
          <cell r="V54">
            <v>139934701</v>
          </cell>
          <cell r="W54">
            <v>29425780</v>
          </cell>
          <cell r="Y54">
            <v>199512</v>
          </cell>
          <cell r="Z54">
            <v>36958367762</v>
          </cell>
          <cell r="AA54">
            <v>5035472000</v>
          </cell>
          <cell r="AB54">
            <v>41993839762</v>
          </cell>
          <cell r="AC54">
            <v>8855790156</v>
          </cell>
          <cell r="AD54">
            <v>456727926</v>
          </cell>
          <cell r="AE54">
            <v>51306357844</v>
          </cell>
          <cell r="AF54">
            <v>109573513</v>
          </cell>
          <cell r="AG54">
            <v>30361188</v>
          </cell>
          <cell r="AH54">
            <v>139934701</v>
          </cell>
          <cell r="AI54">
            <v>29425780</v>
          </cell>
          <cell r="AK54">
            <v>199512</v>
          </cell>
          <cell r="AL54">
            <v>8877016382</v>
          </cell>
          <cell r="AM54">
            <v>643023000</v>
          </cell>
          <cell r="AN54">
            <v>9520039382</v>
          </cell>
          <cell r="AO54">
            <v>2209408720</v>
          </cell>
          <cell r="AP54">
            <v>111504312</v>
          </cell>
          <cell r="AQ54">
            <v>11840952414</v>
          </cell>
          <cell r="AR54">
            <v>30269383</v>
          </cell>
          <cell r="AS54">
            <v>5322126</v>
          </cell>
          <cell r="AT54">
            <v>35591509</v>
          </cell>
          <cell r="AU54">
            <v>7079206</v>
          </cell>
        </row>
        <row r="55">
          <cell r="A55">
            <v>199601</v>
          </cell>
          <cell r="B55">
            <v>3151591688</v>
          </cell>
          <cell r="C55">
            <v>100976000</v>
          </cell>
          <cell r="D55">
            <v>3252567688</v>
          </cell>
          <cell r="E55">
            <v>780686525</v>
          </cell>
          <cell r="F55">
            <v>35112616</v>
          </cell>
          <cell r="G55">
            <v>4068366829</v>
          </cell>
          <cell r="H55">
            <v>18993821</v>
          </cell>
          <cell r="I55">
            <v>64946</v>
          </cell>
          <cell r="J55">
            <v>19058767</v>
          </cell>
          <cell r="K55">
            <v>4724868</v>
          </cell>
          <cell r="M55">
            <v>199601</v>
          </cell>
          <cell r="N55">
            <v>3151591688</v>
          </cell>
          <cell r="O55">
            <v>100976000</v>
          </cell>
          <cell r="P55">
            <v>3252567688</v>
          </cell>
          <cell r="Q55">
            <v>780686525</v>
          </cell>
          <cell r="R55">
            <v>35112616</v>
          </cell>
          <cell r="S55">
            <v>4068366829</v>
          </cell>
          <cell r="T55">
            <v>18993821</v>
          </cell>
          <cell r="U55">
            <v>64946</v>
          </cell>
          <cell r="V55">
            <v>19058767</v>
          </cell>
          <cell r="W55">
            <v>4724868</v>
          </cell>
          <cell r="Y55">
            <v>199601</v>
          </cell>
          <cell r="Z55">
            <v>37105840242</v>
          </cell>
          <cell r="AA55">
            <v>4885468000</v>
          </cell>
          <cell r="AB55">
            <v>41991308242</v>
          </cell>
          <cell r="AC55">
            <v>8874975894</v>
          </cell>
          <cell r="AD55">
            <v>456137266</v>
          </cell>
          <cell r="AE55">
            <v>51322421402</v>
          </cell>
          <cell r="AF55">
            <v>114169865</v>
          </cell>
          <cell r="AG55">
            <v>28941119</v>
          </cell>
          <cell r="AH55">
            <v>143110984</v>
          </cell>
          <cell r="AI55">
            <v>30762094</v>
          </cell>
          <cell r="AK55">
            <v>199601</v>
          </cell>
          <cell r="AL55">
            <v>9078158787</v>
          </cell>
          <cell r="AM55">
            <v>423528000</v>
          </cell>
          <cell r="AN55">
            <v>9501686787</v>
          </cell>
          <cell r="AO55">
            <v>2273198339</v>
          </cell>
          <cell r="AP55">
            <v>108784880</v>
          </cell>
          <cell r="AQ55">
            <v>11883670006</v>
          </cell>
          <cell r="AR55">
            <v>43755449</v>
          </cell>
          <cell r="AS55">
            <v>2529009</v>
          </cell>
          <cell r="AT55">
            <v>46284458</v>
          </cell>
          <cell r="AU55">
            <v>10332518</v>
          </cell>
        </row>
        <row r="56">
          <cell r="A56">
            <v>199602</v>
          </cell>
          <cell r="B56">
            <v>3081566645</v>
          </cell>
          <cell r="C56">
            <v>29358000</v>
          </cell>
          <cell r="D56">
            <v>3110924645</v>
          </cell>
          <cell r="E56">
            <v>794814780</v>
          </cell>
          <cell r="F56">
            <v>35747071</v>
          </cell>
          <cell r="G56">
            <v>3941486496</v>
          </cell>
          <cell r="H56">
            <v>18358216</v>
          </cell>
          <cell r="I56">
            <v>316857</v>
          </cell>
          <cell r="J56">
            <v>18675073</v>
          </cell>
          <cell r="K56">
            <v>3952758</v>
          </cell>
          <cell r="M56">
            <v>199602</v>
          </cell>
          <cell r="N56">
            <v>6233158333</v>
          </cell>
          <cell r="O56">
            <v>130334000</v>
          </cell>
          <cell r="P56">
            <v>6363492333</v>
          </cell>
          <cell r="Q56">
            <v>1575501305</v>
          </cell>
          <cell r="R56">
            <v>70859687</v>
          </cell>
          <cell r="S56">
            <v>8009853325</v>
          </cell>
          <cell r="T56">
            <v>37352037</v>
          </cell>
          <cell r="U56">
            <v>381803</v>
          </cell>
          <cell r="V56">
            <v>37733840</v>
          </cell>
          <cell r="W56">
            <v>8677626</v>
          </cell>
          <cell r="Y56">
            <v>199602</v>
          </cell>
          <cell r="Z56">
            <v>37232230724</v>
          </cell>
          <cell r="AA56">
            <v>4692754000</v>
          </cell>
          <cell r="AB56">
            <v>41924984724</v>
          </cell>
          <cell r="AC56">
            <v>8898516559</v>
          </cell>
          <cell r="AD56">
            <v>456633982</v>
          </cell>
          <cell r="AE56">
            <v>51280135265</v>
          </cell>
          <cell r="AF56">
            <v>116856176</v>
          </cell>
          <cell r="AG56">
            <v>27763385</v>
          </cell>
          <cell r="AH56">
            <v>144619561</v>
          </cell>
          <cell r="AI56">
            <v>30777215</v>
          </cell>
          <cell r="AK56">
            <v>199602</v>
          </cell>
          <cell r="AL56">
            <v>9317924416</v>
          </cell>
          <cell r="AM56">
            <v>174670000</v>
          </cell>
          <cell r="AN56">
            <v>9492594416</v>
          </cell>
          <cell r="AO56">
            <v>2334907296</v>
          </cell>
          <cell r="AP56">
            <v>107958139</v>
          </cell>
          <cell r="AQ56">
            <v>11935459851</v>
          </cell>
          <cell r="AR56">
            <v>52541723</v>
          </cell>
          <cell r="AS56">
            <v>901868</v>
          </cell>
          <cell r="AT56">
            <v>53443591</v>
          </cell>
          <cell r="AU56">
            <v>12218852</v>
          </cell>
        </row>
        <row r="57">
          <cell r="A57">
            <v>199603</v>
          </cell>
          <cell r="B57">
            <v>2940262700</v>
          </cell>
          <cell r="C57">
            <v>30369000</v>
          </cell>
          <cell r="D57">
            <v>2970631700</v>
          </cell>
          <cell r="E57">
            <v>744332812</v>
          </cell>
          <cell r="F57">
            <v>36595245</v>
          </cell>
          <cell r="G57">
            <v>3751559757</v>
          </cell>
          <cell r="H57">
            <v>18193663</v>
          </cell>
          <cell r="I57">
            <v>257187</v>
          </cell>
          <cell r="J57">
            <v>18450850</v>
          </cell>
          <cell r="K57">
            <v>3187061</v>
          </cell>
          <cell r="M57">
            <v>199603</v>
          </cell>
          <cell r="N57">
            <v>9173421033</v>
          </cell>
          <cell r="O57">
            <v>160703000</v>
          </cell>
          <cell r="P57">
            <v>9334124033</v>
          </cell>
          <cell r="Q57">
            <v>2319834117</v>
          </cell>
          <cell r="R57">
            <v>107454932</v>
          </cell>
          <cell r="S57">
            <v>11761413082</v>
          </cell>
          <cell r="T57">
            <v>55545700</v>
          </cell>
          <cell r="U57">
            <v>638990</v>
          </cell>
          <cell r="V57">
            <v>56184690</v>
          </cell>
          <cell r="W57">
            <v>11864687</v>
          </cell>
          <cell r="Y57">
            <v>199603</v>
          </cell>
          <cell r="Z57">
            <v>37293487739</v>
          </cell>
          <cell r="AA57">
            <v>4343726000</v>
          </cell>
          <cell r="AB57">
            <v>41637213739</v>
          </cell>
          <cell r="AC57">
            <v>8919160808</v>
          </cell>
          <cell r="AD57">
            <v>457019534</v>
          </cell>
          <cell r="AE57">
            <v>51013394081</v>
          </cell>
          <cell r="AF57">
            <v>120879621</v>
          </cell>
          <cell r="AG57">
            <v>25353565</v>
          </cell>
          <cell r="AH57">
            <v>146233186</v>
          </cell>
          <cell r="AI57">
            <v>30979774</v>
          </cell>
          <cell r="AK57">
            <v>199603</v>
          </cell>
          <cell r="AL57">
            <v>9173421033</v>
          </cell>
          <cell r="AM57">
            <v>160703000</v>
          </cell>
          <cell r="AN57">
            <v>9334124033</v>
          </cell>
          <cell r="AO57">
            <v>2319834117</v>
          </cell>
          <cell r="AP57">
            <v>107454932</v>
          </cell>
          <cell r="AQ57">
            <v>11761413082</v>
          </cell>
          <cell r="AR57">
            <v>55545700</v>
          </cell>
          <cell r="AS57">
            <v>638990</v>
          </cell>
          <cell r="AT57">
            <v>56184690</v>
          </cell>
          <cell r="AU57">
            <v>11864687</v>
          </cell>
        </row>
        <row r="58">
          <cell r="A58">
            <v>199604</v>
          </cell>
          <cell r="B58">
            <v>2743079763</v>
          </cell>
          <cell r="C58">
            <v>159250000</v>
          </cell>
          <cell r="D58">
            <v>2902329763</v>
          </cell>
          <cell r="E58">
            <v>685308068</v>
          </cell>
          <cell r="F58">
            <v>33802418</v>
          </cell>
          <cell r="G58">
            <v>3621440249</v>
          </cell>
          <cell r="H58">
            <v>15064609</v>
          </cell>
          <cell r="I58">
            <v>35529</v>
          </cell>
          <cell r="J58">
            <v>15100138</v>
          </cell>
          <cell r="K58">
            <v>2326184</v>
          </cell>
          <cell r="M58">
            <v>199604</v>
          </cell>
          <cell r="N58">
            <v>11916500796</v>
          </cell>
          <cell r="O58">
            <v>319953000</v>
          </cell>
          <cell r="P58">
            <v>12236453796</v>
          </cell>
          <cell r="Q58">
            <v>3005142185</v>
          </cell>
          <cell r="R58">
            <v>141257350</v>
          </cell>
          <cell r="S58">
            <v>15382853331</v>
          </cell>
          <cell r="T58">
            <v>70610309</v>
          </cell>
          <cell r="U58">
            <v>674519</v>
          </cell>
          <cell r="V58">
            <v>71284828</v>
          </cell>
          <cell r="W58">
            <v>14190871</v>
          </cell>
          <cell r="Y58">
            <v>199604</v>
          </cell>
          <cell r="Z58">
            <v>37408604439</v>
          </cell>
          <cell r="AA58">
            <v>3971672000</v>
          </cell>
          <cell r="AB58">
            <v>41380276439</v>
          </cell>
          <cell r="AC58">
            <v>8942789328</v>
          </cell>
          <cell r="AD58">
            <v>456402618</v>
          </cell>
          <cell r="AE58">
            <v>50779468385</v>
          </cell>
          <cell r="AF58">
            <v>126031676</v>
          </cell>
          <cell r="AG58">
            <v>22165816</v>
          </cell>
          <cell r="AH58">
            <v>148197492</v>
          </cell>
          <cell r="AI58">
            <v>31293563</v>
          </cell>
          <cell r="AK58">
            <v>199604</v>
          </cell>
          <cell r="AL58">
            <v>8764909108</v>
          </cell>
          <cell r="AM58">
            <v>218977000</v>
          </cell>
          <cell r="AN58">
            <v>8983886108</v>
          </cell>
          <cell r="AO58">
            <v>2224455660</v>
          </cell>
          <cell r="AP58">
            <v>106144734</v>
          </cell>
          <cell r="AQ58">
            <v>11314486502</v>
          </cell>
          <cell r="AR58">
            <v>51616488</v>
          </cell>
          <cell r="AS58">
            <v>609573</v>
          </cell>
          <cell r="AT58">
            <v>52226061</v>
          </cell>
          <cell r="AU58">
            <v>9466003</v>
          </cell>
        </row>
        <row r="59">
          <cell r="A59">
            <v>199605</v>
          </cell>
          <cell r="B59">
            <v>2660928630</v>
          </cell>
          <cell r="C59">
            <v>379614000</v>
          </cell>
          <cell r="D59">
            <v>3040542630</v>
          </cell>
          <cell r="E59">
            <v>654367513</v>
          </cell>
          <cell r="F59">
            <v>77622575</v>
          </cell>
          <cell r="G59">
            <v>3772532718</v>
          </cell>
          <cell r="H59">
            <v>7253315</v>
          </cell>
          <cell r="I59">
            <v>754619</v>
          </cell>
          <cell r="J59">
            <v>8007934</v>
          </cell>
          <cell r="K59">
            <v>1362338</v>
          </cell>
          <cell r="M59">
            <v>199605</v>
          </cell>
          <cell r="N59">
            <v>14577429426</v>
          </cell>
          <cell r="O59">
            <v>699567000</v>
          </cell>
          <cell r="P59">
            <v>15276996426</v>
          </cell>
          <cell r="Q59">
            <v>3659509698</v>
          </cell>
          <cell r="R59">
            <v>218879925</v>
          </cell>
          <cell r="S59">
            <v>19155386049</v>
          </cell>
          <cell r="T59">
            <v>77863624</v>
          </cell>
          <cell r="U59">
            <v>1429138</v>
          </cell>
          <cell r="V59">
            <v>79292762</v>
          </cell>
          <cell r="W59">
            <v>15553209</v>
          </cell>
          <cell r="Y59">
            <v>199605</v>
          </cell>
          <cell r="Z59">
            <v>37533278205</v>
          </cell>
          <cell r="AA59">
            <v>3938543000</v>
          </cell>
          <cell r="AB59">
            <v>41471821205</v>
          </cell>
          <cell r="AC59">
            <v>8957647330</v>
          </cell>
          <cell r="AD59">
            <v>500662487</v>
          </cell>
          <cell r="AE59">
            <v>50930131022</v>
          </cell>
          <cell r="AF59">
            <v>126795009</v>
          </cell>
          <cell r="AG59">
            <v>19605214</v>
          </cell>
          <cell r="AH59">
            <v>146400223</v>
          </cell>
          <cell r="AI59">
            <v>31343071</v>
          </cell>
          <cell r="AK59">
            <v>199605</v>
          </cell>
          <cell r="AL59">
            <v>8344271093</v>
          </cell>
          <cell r="AM59">
            <v>569233000</v>
          </cell>
          <cell r="AN59">
            <v>8913504093</v>
          </cell>
          <cell r="AO59">
            <v>2084008393</v>
          </cell>
          <cell r="AP59">
            <v>148020238</v>
          </cell>
          <cell r="AQ59">
            <v>11145532724</v>
          </cell>
          <cell r="AR59">
            <v>40511587</v>
          </cell>
          <cell r="AS59">
            <v>1047335</v>
          </cell>
          <cell r="AT59">
            <v>41558922</v>
          </cell>
          <cell r="AU59">
            <v>6875583</v>
          </cell>
        </row>
        <row r="60">
          <cell r="A60">
            <v>199606</v>
          </cell>
          <cell r="B60">
            <v>3057814330</v>
          </cell>
          <cell r="C60">
            <v>569579000</v>
          </cell>
          <cell r="D60">
            <v>3627393330</v>
          </cell>
          <cell r="E60">
            <v>733155674</v>
          </cell>
          <cell r="F60">
            <v>65346814</v>
          </cell>
          <cell r="G60">
            <v>4425895818</v>
          </cell>
          <cell r="H60">
            <v>5531227</v>
          </cell>
          <cell r="I60">
            <v>647099</v>
          </cell>
          <cell r="J60">
            <v>6178326</v>
          </cell>
          <cell r="K60">
            <v>1769644</v>
          </cell>
          <cell r="M60">
            <v>199606</v>
          </cell>
          <cell r="N60">
            <v>17635243756</v>
          </cell>
          <cell r="O60">
            <v>1269146000</v>
          </cell>
          <cell r="P60">
            <v>18904389756</v>
          </cell>
          <cell r="Q60">
            <v>4392665372</v>
          </cell>
          <cell r="R60">
            <v>284226739</v>
          </cell>
          <cell r="S60">
            <v>23581281867</v>
          </cell>
          <cell r="T60">
            <v>83394851</v>
          </cell>
          <cell r="U60">
            <v>2076237</v>
          </cell>
          <cell r="V60">
            <v>85471088</v>
          </cell>
          <cell r="W60">
            <v>17322853</v>
          </cell>
          <cell r="Y60">
            <v>199606</v>
          </cell>
          <cell r="Z60">
            <v>37557244855</v>
          </cell>
          <cell r="AA60">
            <v>3987450000</v>
          </cell>
          <cell r="AB60">
            <v>41544694855</v>
          </cell>
          <cell r="AC60">
            <v>8951652656</v>
          </cell>
          <cell r="AD60">
            <v>531577863</v>
          </cell>
          <cell r="AE60">
            <v>51027925374</v>
          </cell>
          <cell r="AF60">
            <v>127206384</v>
          </cell>
          <cell r="AG60">
            <v>17218923</v>
          </cell>
          <cell r="AH60">
            <v>144425307</v>
          </cell>
          <cell r="AI60">
            <v>31279809</v>
          </cell>
          <cell r="AK60">
            <v>199606</v>
          </cell>
          <cell r="AL60">
            <v>8461822723</v>
          </cell>
          <cell r="AM60">
            <v>1108443000</v>
          </cell>
          <cell r="AN60">
            <v>9570265723</v>
          </cell>
          <cell r="AO60">
            <v>2072831255</v>
          </cell>
          <cell r="AP60">
            <v>176771807</v>
          </cell>
          <cell r="AQ60">
            <v>11819868785</v>
          </cell>
          <cell r="AR60">
            <v>27849151</v>
          </cell>
          <cell r="AS60">
            <v>1437247</v>
          </cell>
          <cell r="AT60">
            <v>29286398</v>
          </cell>
          <cell r="AU60">
            <v>5458166</v>
          </cell>
        </row>
        <row r="61">
          <cell r="A61">
            <v>199607</v>
          </cell>
          <cell r="B61">
            <v>3502831338</v>
          </cell>
          <cell r="C61">
            <v>630332000</v>
          </cell>
          <cell r="D61">
            <v>4133163338</v>
          </cell>
          <cell r="E61">
            <v>763664141</v>
          </cell>
          <cell r="F61">
            <v>60521836</v>
          </cell>
          <cell r="G61">
            <v>4957349315</v>
          </cell>
          <cell r="H61">
            <v>4965435</v>
          </cell>
          <cell r="I61">
            <v>1182278</v>
          </cell>
          <cell r="J61">
            <v>6147713</v>
          </cell>
          <cell r="K61">
            <v>2167838</v>
          </cell>
          <cell r="M61">
            <v>199607</v>
          </cell>
          <cell r="N61">
            <v>21138075094</v>
          </cell>
          <cell r="O61">
            <v>1899478000</v>
          </cell>
          <cell r="P61">
            <v>23037553094</v>
          </cell>
          <cell r="Q61">
            <v>5156329513</v>
          </cell>
          <cell r="R61">
            <v>344748575</v>
          </cell>
          <cell r="S61">
            <v>28538631182</v>
          </cell>
          <cell r="T61">
            <v>88360286</v>
          </cell>
          <cell r="U61">
            <v>3258515</v>
          </cell>
          <cell r="V61">
            <v>91618801</v>
          </cell>
          <cell r="W61">
            <v>19490691</v>
          </cell>
          <cell r="Y61">
            <v>199607</v>
          </cell>
          <cell r="Z61">
            <v>37596598010</v>
          </cell>
          <cell r="AA61">
            <v>4019979000</v>
          </cell>
          <cell r="AB61">
            <v>41616577010</v>
          </cell>
          <cell r="AC61">
            <v>8945163646</v>
          </cell>
          <cell r="AD61">
            <v>551784622</v>
          </cell>
          <cell r="AE61">
            <v>51113525278</v>
          </cell>
          <cell r="AF61">
            <v>127480507</v>
          </cell>
          <cell r="AG61">
            <v>15135583</v>
          </cell>
          <cell r="AH61">
            <v>142616090</v>
          </cell>
          <cell r="AI61">
            <v>31234666</v>
          </cell>
          <cell r="AK61">
            <v>199607</v>
          </cell>
          <cell r="AL61">
            <v>9221574298</v>
          </cell>
          <cell r="AM61">
            <v>1579525000</v>
          </cell>
          <cell r="AN61">
            <v>10801099298</v>
          </cell>
          <cell r="AO61">
            <v>2151187328</v>
          </cell>
          <cell r="AP61">
            <v>203491225</v>
          </cell>
          <cell r="AQ61">
            <v>13155777851</v>
          </cell>
          <cell r="AR61">
            <v>17749977</v>
          </cell>
          <cell r="AS61">
            <v>2583996</v>
          </cell>
          <cell r="AT61">
            <v>20333973</v>
          </cell>
          <cell r="AU61">
            <v>5299820</v>
          </cell>
        </row>
        <row r="62">
          <cell r="A62">
            <v>199608</v>
          </cell>
          <cell r="B62">
            <v>3491991124</v>
          </cell>
          <cell r="C62">
            <v>641878000</v>
          </cell>
          <cell r="D62">
            <v>4133869124</v>
          </cell>
          <cell r="E62">
            <v>734341821</v>
          </cell>
          <cell r="F62">
            <v>52201325</v>
          </cell>
          <cell r="G62">
            <v>4920412270</v>
          </cell>
          <cell r="H62">
            <v>4233316</v>
          </cell>
          <cell r="I62">
            <v>3071718</v>
          </cell>
          <cell r="J62">
            <v>7305034</v>
          </cell>
          <cell r="K62">
            <v>2126209</v>
          </cell>
          <cell r="M62">
            <v>199608</v>
          </cell>
          <cell r="N62">
            <v>24630066218</v>
          </cell>
          <cell r="O62">
            <v>2541356000</v>
          </cell>
          <cell r="P62">
            <v>27171422218</v>
          </cell>
          <cell r="Q62">
            <v>5890671334</v>
          </cell>
          <cell r="R62">
            <v>396949900</v>
          </cell>
          <cell r="S62">
            <v>33459043452</v>
          </cell>
          <cell r="T62">
            <v>92593602</v>
          </cell>
          <cell r="U62">
            <v>6330233</v>
          </cell>
          <cell r="V62">
            <v>98923835</v>
          </cell>
          <cell r="W62">
            <v>21616900</v>
          </cell>
          <cell r="Y62">
            <v>199608</v>
          </cell>
          <cell r="Z62">
            <v>37126255369</v>
          </cell>
          <cell r="AA62">
            <v>3788439000</v>
          </cell>
          <cell r="AB62">
            <v>40914694369</v>
          </cell>
          <cell r="AC62">
            <v>8888113460</v>
          </cell>
          <cell r="AD62">
            <v>547101864</v>
          </cell>
          <cell r="AE62">
            <v>50349909693</v>
          </cell>
          <cell r="AF62">
            <v>127213339</v>
          </cell>
          <cell r="AG62">
            <v>14340654</v>
          </cell>
          <cell r="AH62">
            <v>141553993</v>
          </cell>
          <cell r="AI62">
            <v>30704596</v>
          </cell>
          <cell r="AK62">
            <v>199608</v>
          </cell>
          <cell r="AL62">
            <v>10052636792</v>
          </cell>
          <cell r="AM62">
            <v>1841789000</v>
          </cell>
          <cell r="AN62">
            <v>11894425792</v>
          </cell>
          <cell r="AO62">
            <v>2231161636</v>
          </cell>
          <cell r="AP62">
            <v>178069975</v>
          </cell>
          <cell r="AQ62">
            <v>14303657403</v>
          </cell>
          <cell r="AR62">
            <v>14729978</v>
          </cell>
          <cell r="AS62">
            <v>4901095</v>
          </cell>
          <cell r="AT62">
            <v>19631073</v>
          </cell>
          <cell r="AU62">
            <v>6063691</v>
          </cell>
        </row>
        <row r="63">
          <cell r="A63">
            <v>199609</v>
          </cell>
          <cell r="B63">
            <v>3639022462</v>
          </cell>
          <cell r="C63">
            <v>506265000</v>
          </cell>
          <cell r="D63">
            <v>4145287462</v>
          </cell>
          <cell r="E63">
            <v>783217569</v>
          </cell>
          <cell r="F63">
            <v>46314231</v>
          </cell>
          <cell r="G63">
            <v>4974819262</v>
          </cell>
          <cell r="H63">
            <v>5277513</v>
          </cell>
          <cell r="I63">
            <v>2254636</v>
          </cell>
          <cell r="J63">
            <v>7532149</v>
          </cell>
          <cell r="K63">
            <v>2126511</v>
          </cell>
          <cell r="M63">
            <v>199609</v>
          </cell>
          <cell r="N63">
            <v>28269088680</v>
          </cell>
          <cell r="O63">
            <v>3047621000</v>
          </cell>
          <cell r="P63">
            <v>31316709680</v>
          </cell>
          <cell r="Q63">
            <v>6673888903</v>
          </cell>
          <cell r="R63">
            <v>443264131</v>
          </cell>
          <cell r="S63">
            <v>38433862714</v>
          </cell>
          <cell r="T63">
            <v>97871115</v>
          </cell>
          <cell r="U63">
            <v>8584869</v>
          </cell>
          <cell r="V63">
            <v>106455984</v>
          </cell>
          <cell r="W63">
            <v>23743411</v>
          </cell>
          <cell r="Y63">
            <v>199609</v>
          </cell>
          <cell r="Z63">
            <v>37146105062</v>
          </cell>
          <cell r="AA63">
            <v>3690644000</v>
          </cell>
          <cell r="AB63">
            <v>40836749062</v>
          </cell>
          <cell r="AC63">
            <v>8883297623</v>
          </cell>
          <cell r="AD63">
            <v>554768443</v>
          </cell>
          <cell r="AE63">
            <v>50274815128</v>
          </cell>
          <cell r="AF63">
            <v>128140498</v>
          </cell>
          <cell r="AG63">
            <v>13906995</v>
          </cell>
          <cell r="AH63">
            <v>142047493</v>
          </cell>
          <cell r="AI63">
            <v>30822617</v>
          </cell>
          <cell r="AK63">
            <v>199609</v>
          </cell>
          <cell r="AL63">
            <v>10633844924</v>
          </cell>
          <cell r="AM63">
            <v>1778475000</v>
          </cell>
          <cell r="AN63">
            <v>12412319924</v>
          </cell>
          <cell r="AO63">
            <v>2281223531</v>
          </cell>
          <cell r="AP63">
            <v>159037392</v>
          </cell>
          <cell r="AQ63">
            <v>14852580847</v>
          </cell>
          <cell r="AR63">
            <v>14476264</v>
          </cell>
          <cell r="AS63">
            <v>6508632</v>
          </cell>
          <cell r="AT63">
            <v>20984896</v>
          </cell>
          <cell r="AU63">
            <v>6420558</v>
          </cell>
        </row>
        <row r="64">
          <cell r="A64">
            <v>199610</v>
          </cell>
          <cell r="B64">
            <v>2974632897</v>
          </cell>
          <cell r="C64">
            <v>515513000</v>
          </cell>
          <cell r="D64">
            <v>3490145897</v>
          </cell>
          <cell r="E64">
            <v>688133056</v>
          </cell>
          <cell r="F64">
            <v>65484180</v>
          </cell>
          <cell r="G64">
            <v>4243763133</v>
          </cell>
          <cell r="H64">
            <v>6148247</v>
          </cell>
          <cell r="I64">
            <v>492450</v>
          </cell>
          <cell r="J64">
            <v>6640697</v>
          </cell>
          <cell r="K64">
            <v>1276276</v>
          </cell>
          <cell r="M64">
            <v>199610</v>
          </cell>
          <cell r="N64">
            <v>31243721577</v>
          </cell>
          <cell r="O64">
            <v>3563134000</v>
          </cell>
          <cell r="P64">
            <v>34806855577</v>
          </cell>
          <cell r="Q64">
            <v>7362021959</v>
          </cell>
          <cell r="R64">
            <v>508748311</v>
          </cell>
          <cell r="S64">
            <v>42677625847</v>
          </cell>
          <cell r="T64">
            <v>104019362</v>
          </cell>
          <cell r="U64">
            <v>9077319</v>
          </cell>
          <cell r="V64">
            <v>113096681</v>
          </cell>
          <cell r="W64">
            <v>25019687</v>
          </cell>
          <cell r="Y64">
            <v>199610</v>
          </cell>
          <cell r="Z64">
            <v>37170288676</v>
          </cell>
          <cell r="AA64">
            <v>3885686000</v>
          </cell>
          <cell r="AB64">
            <v>41055974676</v>
          </cell>
          <cell r="AC64">
            <v>8854533773</v>
          </cell>
          <cell r="AD64">
            <v>582420575</v>
          </cell>
          <cell r="AE64">
            <v>50492929024</v>
          </cell>
          <cell r="AF64">
            <v>128780990</v>
          </cell>
          <cell r="AG64">
            <v>11541382</v>
          </cell>
          <cell r="AH64">
            <v>140322372</v>
          </cell>
          <cell r="AI64">
            <v>30627337</v>
          </cell>
          <cell r="AK64">
            <v>199610</v>
          </cell>
          <cell r="AL64">
            <v>10105646483</v>
          </cell>
          <cell r="AM64">
            <v>1663656000</v>
          </cell>
          <cell r="AN64">
            <v>11769302483</v>
          </cell>
          <cell r="AO64">
            <v>2205692446</v>
          </cell>
          <cell r="AP64">
            <v>163999736</v>
          </cell>
          <cell r="AQ64">
            <v>14138994665</v>
          </cell>
          <cell r="AR64">
            <v>15659076</v>
          </cell>
          <cell r="AS64">
            <v>5818804</v>
          </cell>
          <cell r="AT64">
            <v>21477880</v>
          </cell>
          <cell r="AU64">
            <v>5528996</v>
          </cell>
        </row>
        <row r="65">
          <cell r="A65">
            <v>199611</v>
          </cell>
          <cell r="B65">
            <v>2794725661</v>
          </cell>
          <cell r="C65">
            <v>226495000</v>
          </cell>
          <cell r="D65">
            <v>3021220661</v>
          </cell>
          <cell r="E65">
            <v>692599569</v>
          </cell>
          <cell r="F65">
            <v>37592921</v>
          </cell>
          <cell r="G65">
            <v>3751413151</v>
          </cell>
          <cell r="H65">
            <v>9995845</v>
          </cell>
          <cell r="I65">
            <v>335118</v>
          </cell>
          <cell r="J65">
            <v>10330963</v>
          </cell>
          <cell r="K65">
            <v>1949462</v>
          </cell>
          <cell r="M65">
            <v>199611</v>
          </cell>
          <cell r="N65">
            <v>34038447238</v>
          </cell>
          <cell r="O65">
            <v>3789629000</v>
          </cell>
          <cell r="P65">
            <v>37828076238</v>
          </cell>
          <cell r="Q65">
            <v>8054621528</v>
          </cell>
          <cell r="R65">
            <v>546341232</v>
          </cell>
          <cell r="S65">
            <v>46429038998</v>
          </cell>
          <cell r="T65">
            <v>114015207</v>
          </cell>
          <cell r="U65">
            <v>9412437</v>
          </cell>
          <cell r="V65">
            <v>123427644</v>
          </cell>
          <cell r="W65">
            <v>26969149</v>
          </cell>
          <cell r="Y65">
            <v>199611</v>
          </cell>
          <cell r="Z65">
            <v>37123213321</v>
          </cell>
          <cell r="AA65">
            <v>3833965000</v>
          </cell>
          <cell r="AB65">
            <v>40957178321</v>
          </cell>
          <cell r="AC65">
            <v>8814027519</v>
          </cell>
          <cell r="AD65">
            <v>583439684</v>
          </cell>
          <cell r="AE65">
            <v>50354645524</v>
          </cell>
          <cell r="AF65">
            <v>129204893</v>
          </cell>
          <cell r="AG65">
            <v>9932502</v>
          </cell>
          <cell r="AH65">
            <v>139137395</v>
          </cell>
          <cell r="AI65">
            <v>30510375</v>
          </cell>
          <cell r="AK65">
            <v>199611</v>
          </cell>
          <cell r="AL65">
            <v>9408381020</v>
          </cell>
          <cell r="AM65">
            <v>1248273000</v>
          </cell>
          <cell r="AN65">
            <v>10656654020</v>
          </cell>
          <cell r="AO65">
            <v>2163950194</v>
          </cell>
          <cell r="AP65">
            <v>149391332</v>
          </cell>
          <cell r="AQ65">
            <v>12969995546</v>
          </cell>
          <cell r="AR65">
            <v>21421605</v>
          </cell>
          <cell r="AS65">
            <v>3082204</v>
          </cell>
          <cell r="AT65">
            <v>24503809</v>
          </cell>
          <cell r="AU65">
            <v>5352249</v>
          </cell>
        </row>
        <row r="66">
          <cell r="A66">
            <v>199612</v>
          </cell>
          <cell r="B66">
            <v>3165506901</v>
          </cell>
          <cell r="C66">
            <v>127725000</v>
          </cell>
          <cell r="D66">
            <v>3293231901</v>
          </cell>
          <cell r="E66">
            <v>762251459</v>
          </cell>
          <cell r="F66">
            <v>70951829</v>
          </cell>
          <cell r="G66">
            <v>4126435189</v>
          </cell>
          <cell r="H66">
            <v>16364765</v>
          </cell>
          <cell r="I66">
            <v>565669</v>
          </cell>
          <cell r="J66">
            <v>16930434</v>
          </cell>
          <cell r="K66">
            <v>3026613</v>
          </cell>
          <cell r="M66">
            <v>199612</v>
          </cell>
          <cell r="N66">
            <v>37203954139</v>
          </cell>
          <cell r="O66">
            <v>3917354000</v>
          </cell>
          <cell r="P66">
            <v>41121308139</v>
          </cell>
          <cell r="Q66">
            <v>8816872987</v>
          </cell>
          <cell r="R66">
            <v>617293061</v>
          </cell>
          <cell r="S66">
            <v>50555474187</v>
          </cell>
          <cell r="T66">
            <v>130379972</v>
          </cell>
          <cell r="U66">
            <v>9978106</v>
          </cell>
          <cell r="V66">
            <v>140358078</v>
          </cell>
          <cell r="W66">
            <v>29995762</v>
          </cell>
          <cell r="Y66">
            <v>199612</v>
          </cell>
          <cell r="Z66">
            <v>37203954139</v>
          </cell>
          <cell r="AA66">
            <v>3917354000</v>
          </cell>
          <cell r="AB66">
            <v>41121308139</v>
          </cell>
          <cell r="AC66">
            <v>8816872987</v>
          </cell>
          <cell r="AD66">
            <v>617293061</v>
          </cell>
          <cell r="AE66">
            <v>50555474187</v>
          </cell>
          <cell r="AF66">
            <v>130379972</v>
          </cell>
          <cell r="AG66">
            <v>9978106</v>
          </cell>
          <cell r="AH66">
            <v>140358078</v>
          </cell>
          <cell r="AI66">
            <v>29995762</v>
          </cell>
          <cell r="AK66">
            <v>199612</v>
          </cell>
          <cell r="AL66">
            <v>8934865459</v>
          </cell>
          <cell r="AM66">
            <v>869733000</v>
          </cell>
          <cell r="AN66">
            <v>9804598459</v>
          </cell>
          <cell r="AO66">
            <v>2142984084</v>
          </cell>
          <cell r="AP66">
            <v>174028930</v>
          </cell>
          <cell r="AQ66">
            <v>12121611473</v>
          </cell>
          <cell r="AR66">
            <v>32508857</v>
          </cell>
          <cell r="AS66">
            <v>1393237</v>
          </cell>
          <cell r="AT66">
            <v>33902094</v>
          </cell>
          <cell r="AU66">
            <v>6252351</v>
          </cell>
        </row>
        <row r="67">
          <cell r="A67">
            <v>199701</v>
          </cell>
          <cell r="B67">
            <v>3146523467</v>
          </cell>
          <cell r="C67">
            <v>88411000</v>
          </cell>
          <cell r="D67">
            <v>3234934467</v>
          </cell>
          <cell r="E67">
            <v>801322494</v>
          </cell>
          <cell r="F67">
            <v>66774795</v>
          </cell>
          <cell r="G67">
            <v>4103031756</v>
          </cell>
          <cell r="H67">
            <v>17812794</v>
          </cell>
          <cell r="I67">
            <v>585452</v>
          </cell>
          <cell r="J67">
            <v>18398246</v>
          </cell>
          <cell r="K67">
            <v>3862965</v>
          </cell>
          <cell r="M67">
            <v>199701</v>
          </cell>
          <cell r="N67">
            <v>3146523467</v>
          </cell>
          <cell r="O67">
            <v>88411000</v>
          </cell>
          <cell r="P67">
            <v>3234934467</v>
          </cell>
          <cell r="Q67">
            <v>801322494</v>
          </cell>
          <cell r="R67">
            <v>66774795</v>
          </cell>
          <cell r="S67">
            <v>4103031756</v>
          </cell>
          <cell r="T67">
            <v>17812794</v>
          </cell>
          <cell r="U67">
            <v>585452</v>
          </cell>
          <cell r="V67">
            <v>18398246</v>
          </cell>
          <cell r="W67">
            <v>3862965</v>
          </cell>
          <cell r="Y67">
            <v>199701</v>
          </cell>
          <cell r="Z67">
            <v>37198885918</v>
          </cell>
          <cell r="AA67">
            <v>3904789000</v>
          </cell>
          <cell r="AB67">
            <v>41103674918</v>
          </cell>
          <cell r="AC67">
            <v>8837508956</v>
          </cell>
          <cell r="AD67">
            <v>648955240</v>
          </cell>
          <cell r="AE67">
            <v>50590139114</v>
          </cell>
          <cell r="AF67">
            <v>129198945</v>
          </cell>
          <cell r="AG67">
            <v>10498612</v>
          </cell>
          <cell r="AH67">
            <v>139697557</v>
          </cell>
          <cell r="AI67">
            <v>29133859</v>
          </cell>
          <cell r="AK67">
            <v>199701</v>
          </cell>
          <cell r="AL67">
            <v>9106756029</v>
          </cell>
          <cell r="AM67">
            <v>442631000</v>
          </cell>
          <cell r="AN67">
            <v>9549387029</v>
          </cell>
          <cell r="AO67">
            <v>2256173522</v>
          </cell>
          <cell r="AP67">
            <v>175319545</v>
          </cell>
          <cell r="AQ67">
            <v>11980880096</v>
          </cell>
          <cell r="AR67">
            <v>44173404</v>
          </cell>
          <cell r="AS67">
            <v>1486239</v>
          </cell>
          <cell r="AT67">
            <v>45659643</v>
          </cell>
          <cell r="AU67">
            <v>8839040</v>
          </cell>
        </row>
        <row r="68">
          <cell r="A68">
            <v>199702</v>
          </cell>
          <cell r="B68">
            <v>3040616597</v>
          </cell>
          <cell r="C68">
            <v>53737000</v>
          </cell>
          <cell r="D68">
            <v>3094353597</v>
          </cell>
          <cell r="E68">
            <v>742662183</v>
          </cell>
          <cell r="F68">
            <v>49881905</v>
          </cell>
          <cell r="G68">
            <v>3886897685</v>
          </cell>
          <cell r="H68">
            <v>17638079</v>
          </cell>
          <cell r="I68">
            <v>1878943</v>
          </cell>
          <cell r="J68">
            <v>19517022</v>
          </cell>
          <cell r="K68">
            <v>3371452</v>
          </cell>
          <cell r="M68">
            <v>199702</v>
          </cell>
          <cell r="N68">
            <v>6187140064</v>
          </cell>
          <cell r="O68">
            <v>142148000</v>
          </cell>
          <cell r="P68">
            <v>6329288064</v>
          </cell>
          <cell r="Q68">
            <v>1543984677</v>
          </cell>
          <cell r="R68">
            <v>116656700</v>
          </cell>
          <cell r="S68">
            <v>7989929441</v>
          </cell>
          <cell r="T68">
            <v>35450873</v>
          </cell>
          <cell r="U68">
            <v>2464395</v>
          </cell>
          <cell r="V68">
            <v>37915268</v>
          </cell>
          <cell r="W68">
            <v>7234417</v>
          </cell>
          <cell r="Y68">
            <v>199702</v>
          </cell>
          <cell r="Z68">
            <v>37157935870</v>
          </cell>
          <cell r="AA68">
            <v>3929168000</v>
          </cell>
          <cell r="AB68">
            <v>41087103870</v>
          </cell>
          <cell r="AC68">
            <v>8785356359</v>
          </cell>
          <cell r="AD68">
            <v>663090074</v>
          </cell>
          <cell r="AE68">
            <v>50535550303</v>
          </cell>
          <cell r="AF68">
            <v>128478808</v>
          </cell>
          <cell r="AG68">
            <v>12060698</v>
          </cell>
          <cell r="AH68">
            <v>140539506</v>
          </cell>
          <cell r="AI68">
            <v>28552553</v>
          </cell>
          <cell r="AK68">
            <v>199702</v>
          </cell>
          <cell r="AL68">
            <v>9352646965</v>
          </cell>
          <cell r="AM68">
            <v>269873000</v>
          </cell>
          <cell r="AN68">
            <v>9622519965</v>
          </cell>
          <cell r="AO68">
            <v>2306236136</v>
          </cell>
          <cell r="AP68">
            <v>187608529</v>
          </cell>
          <cell r="AQ68">
            <v>12116364630</v>
          </cell>
          <cell r="AR68">
            <v>51815638</v>
          </cell>
          <cell r="AS68">
            <v>3030064</v>
          </cell>
          <cell r="AT68">
            <v>54845702</v>
          </cell>
          <cell r="AU68">
            <v>10261030</v>
          </cell>
        </row>
        <row r="69">
          <cell r="A69">
            <v>199703</v>
          </cell>
          <cell r="B69">
            <v>2744727269</v>
          </cell>
          <cell r="C69">
            <v>169630000</v>
          </cell>
          <cell r="D69">
            <v>2914357269</v>
          </cell>
          <cell r="E69">
            <v>677348547</v>
          </cell>
          <cell r="F69">
            <v>97404294</v>
          </cell>
          <cell r="G69">
            <v>3689110110</v>
          </cell>
          <cell r="H69">
            <v>15501184</v>
          </cell>
          <cell r="I69">
            <v>1984637</v>
          </cell>
          <cell r="J69">
            <v>17485821</v>
          </cell>
          <cell r="K69">
            <v>2906271</v>
          </cell>
          <cell r="M69">
            <v>199703</v>
          </cell>
          <cell r="N69">
            <v>8931867333</v>
          </cell>
          <cell r="O69">
            <v>311778000</v>
          </cell>
          <cell r="P69">
            <v>9243645333</v>
          </cell>
          <cell r="Q69">
            <v>2221333224</v>
          </cell>
          <cell r="R69">
            <v>214060994</v>
          </cell>
          <cell r="S69">
            <v>11679039551</v>
          </cell>
          <cell r="T69">
            <v>50952057</v>
          </cell>
          <cell r="U69">
            <v>4449032</v>
          </cell>
          <cell r="V69">
            <v>55401089</v>
          </cell>
          <cell r="W69">
            <v>10140688</v>
          </cell>
          <cell r="Y69">
            <v>199703</v>
          </cell>
          <cell r="Z69">
            <v>36962400439</v>
          </cell>
          <cell r="AA69">
            <v>4068429000</v>
          </cell>
          <cell r="AB69">
            <v>41030829439</v>
          </cell>
          <cell r="AC69">
            <v>8718372094</v>
          </cell>
          <cell r="AD69">
            <v>723899123</v>
          </cell>
          <cell r="AE69">
            <v>50473100656</v>
          </cell>
          <cell r="AF69">
            <v>125786329</v>
          </cell>
          <cell r="AG69">
            <v>13788148</v>
          </cell>
          <cell r="AH69">
            <v>139574477</v>
          </cell>
          <cell r="AI69">
            <v>28271763</v>
          </cell>
          <cell r="AK69">
            <v>199703</v>
          </cell>
          <cell r="AL69">
            <v>8931867333</v>
          </cell>
          <cell r="AM69">
            <v>311778000</v>
          </cell>
          <cell r="AN69">
            <v>9243645333</v>
          </cell>
          <cell r="AO69">
            <v>2221333224</v>
          </cell>
          <cell r="AP69">
            <v>214060994</v>
          </cell>
          <cell r="AQ69">
            <v>11679039551</v>
          </cell>
          <cell r="AR69">
            <v>50952057</v>
          </cell>
          <cell r="AS69">
            <v>4449032</v>
          </cell>
          <cell r="AT69">
            <v>55401089</v>
          </cell>
          <cell r="AU69">
            <v>10140688</v>
          </cell>
        </row>
        <row r="70">
          <cell r="A70">
            <v>199704</v>
          </cell>
          <cell r="B70">
            <v>2692517777</v>
          </cell>
          <cell r="C70">
            <v>260704000</v>
          </cell>
          <cell r="D70">
            <v>2953221777</v>
          </cell>
          <cell r="E70">
            <v>668380111</v>
          </cell>
          <cell r="F70">
            <v>98364533</v>
          </cell>
          <cell r="G70">
            <v>3719966421</v>
          </cell>
          <cell r="H70">
            <v>11344082</v>
          </cell>
          <cell r="I70">
            <v>1897163</v>
          </cell>
          <cell r="J70">
            <v>13241245</v>
          </cell>
          <cell r="K70">
            <v>2103411</v>
          </cell>
          <cell r="M70">
            <v>199704</v>
          </cell>
          <cell r="N70">
            <v>11624385110</v>
          </cell>
          <cell r="O70">
            <v>572482000</v>
          </cell>
          <cell r="P70">
            <v>12196867110</v>
          </cell>
          <cell r="Q70">
            <v>2889713335</v>
          </cell>
          <cell r="R70">
            <v>312425527</v>
          </cell>
          <cell r="S70">
            <v>15399005972</v>
          </cell>
          <cell r="T70">
            <v>62296139</v>
          </cell>
          <cell r="U70">
            <v>6346195</v>
          </cell>
          <cell r="V70">
            <v>68642334</v>
          </cell>
          <cell r="W70">
            <v>12244099</v>
          </cell>
          <cell r="Y70">
            <v>199704</v>
          </cell>
          <cell r="Z70">
            <v>36911838453</v>
          </cell>
          <cell r="AA70">
            <v>4169883000</v>
          </cell>
          <cell r="AB70">
            <v>41081721453</v>
          </cell>
          <cell r="AC70">
            <v>8701444137</v>
          </cell>
          <cell r="AD70">
            <v>788461238</v>
          </cell>
          <cell r="AE70">
            <v>50571626828</v>
          </cell>
          <cell r="AF70">
            <v>122065802</v>
          </cell>
          <cell r="AG70">
            <v>15649782</v>
          </cell>
          <cell r="AH70">
            <v>137715584</v>
          </cell>
          <cell r="AI70">
            <v>28048990</v>
          </cell>
          <cell r="AK70">
            <v>199704</v>
          </cell>
          <cell r="AL70">
            <v>8477861643</v>
          </cell>
          <cell r="AM70">
            <v>484071000</v>
          </cell>
          <cell r="AN70">
            <v>8961932643</v>
          </cell>
          <cell r="AO70">
            <v>2088390841</v>
          </cell>
          <cell r="AP70">
            <v>245650732</v>
          </cell>
          <cell r="AQ70">
            <v>11295974216</v>
          </cell>
          <cell r="AR70">
            <v>44483345</v>
          </cell>
          <cell r="AS70">
            <v>5760743</v>
          </cell>
          <cell r="AT70">
            <v>50244088</v>
          </cell>
          <cell r="AU70">
            <v>8381134</v>
          </cell>
        </row>
        <row r="71">
          <cell r="A71">
            <v>199705</v>
          </cell>
          <cell r="B71">
            <v>2639129511</v>
          </cell>
          <cell r="C71">
            <v>216791000</v>
          </cell>
          <cell r="D71">
            <v>2855920511</v>
          </cell>
          <cell r="E71">
            <v>664745094</v>
          </cell>
          <cell r="F71">
            <v>112285761</v>
          </cell>
          <cell r="G71">
            <v>3632951366</v>
          </cell>
          <cell r="H71">
            <v>8439191</v>
          </cell>
          <cell r="I71">
            <v>1685407</v>
          </cell>
          <cell r="J71">
            <v>10124598</v>
          </cell>
          <cell r="K71">
            <v>1314725</v>
          </cell>
          <cell r="M71">
            <v>199705</v>
          </cell>
          <cell r="N71">
            <v>14263514621</v>
          </cell>
          <cell r="O71">
            <v>789273000</v>
          </cell>
          <cell r="P71">
            <v>15052787621</v>
          </cell>
          <cell r="Q71">
            <v>3554458429</v>
          </cell>
          <cell r="R71">
            <v>424711288</v>
          </cell>
          <cell r="S71">
            <v>19031957338</v>
          </cell>
          <cell r="T71">
            <v>70735330</v>
          </cell>
          <cell r="U71">
            <v>8031602</v>
          </cell>
          <cell r="V71">
            <v>78766932</v>
          </cell>
          <cell r="W71">
            <v>13558824</v>
          </cell>
          <cell r="Y71">
            <v>199705</v>
          </cell>
          <cell r="Z71">
            <v>36890039334</v>
          </cell>
          <cell r="AA71">
            <v>4007060000</v>
          </cell>
          <cell r="AB71">
            <v>40897099334</v>
          </cell>
          <cell r="AC71">
            <v>8711821718</v>
          </cell>
          <cell r="AD71">
            <v>823124424</v>
          </cell>
          <cell r="AE71">
            <v>50432045476</v>
          </cell>
          <cell r="AF71">
            <v>123251678</v>
          </cell>
          <cell r="AG71">
            <v>16580570</v>
          </cell>
          <cell r="AH71">
            <v>139832248</v>
          </cell>
          <cell r="AI71">
            <v>28001377</v>
          </cell>
          <cell r="AK71">
            <v>199705</v>
          </cell>
          <cell r="AL71">
            <v>8076374557</v>
          </cell>
          <cell r="AM71">
            <v>647125000</v>
          </cell>
          <cell r="AN71">
            <v>8723499557</v>
          </cell>
          <cell r="AO71">
            <v>2010473752</v>
          </cell>
          <cell r="AP71">
            <v>308054588</v>
          </cell>
          <cell r="AQ71">
            <v>11042027897</v>
          </cell>
          <cell r="AR71">
            <v>35284457</v>
          </cell>
          <cell r="AS71">
            <v>5567207</v>
          </cell>
          <cell r="AT71">
            <v>40851664</v>
          </cell>
          <cell r="AU71">
            <v>6324407</v>
          </cell>
        </row>
        <row r="72">
          <cell r="A72">
            <v>199706</v>
          </cell>
          <cell r="B72">
            <v>2949739565</v>
          </cell>
          <cell r="C72">
            <v>223575000</v>
          </cell>
          <cell r="D72">
            <v>3173314565</v>
          </cell>
          <cell r="E72">
            <v>695847957</v>
          </cell>
          <cell r="F72">
            <v>85880104</v>
          </cell>
          <cell r="G72">
            <v>3955042626</v>
          </cell>
          <cell r="H72">
            <v>6373075</v>
          </cell>
          <cell r="I72">
            <v>2839132</v>
          </cell>
          <cell r="J72">
            <v>9212207</v>
          </cell>
          <cell r="K72">
            <v>1378692</v>
          </cell>
          <cell r="M72">
            <v>199706</v>
          </cell>
          <cell r="N72">
            <v>17213254186</v>
          </cell>
          <cell r="O72">
            <v>1012848000</v>
          </cell>
          <cell r="P72">
            <v>18226102186</v>
          </cell>
          <cell r="Q72">
            <v>4250306386</v>
          </cell>
          <cell r="R72">
            <v>510591392</v>
          </cell>
          <cell r="S72">
            <v>22986999964</v>
          </cell>
          <cell r="T72">
            <v>77108405</v>
          </cell>
          <cell r="U72">
            <v>10870734</v>
          </cell>
          <cell r="V72">
            <v>87979139</v>
          </cell>
          <cell r="W72">
            <v>14937516</v>
          </cell>
          <cell r="Y72">
            <v>199706</v>
          </cell>
          <cell r="Z72">
            <v>36781964569</v>
          </cell>
          <cell r="AA72">
            <v>3661056000</v>
          </cell>
          <cell r="AB72">
            <v>40443020569</v>
          </cell>
          <cell r="AC72">
            <v>8674514001</v>
          </cell>
          <cell r="AD72">
            <v>843657714</v>
          </cell>
          <cell r="AE72">
            <v>49961192284</v>
          </cell>
          <cell r="AF72">
            <v>124093526</v>
          </cell>
          <cell r="AG72">
            <v>18772603</v>
          </cell>
          <cell r="AH72">
            <v>142866129</v>
          </cell>
          <cell r="AI72">
            <v>27610425</v>
          </cell>
          <cell r="AK72">
            <v>199706</v>
          </cell>
          <cell r="AL72">
            <v>8281386853</v>
          </cell>
          <cell r="AM72">
            <v>701070000</v>
          </cell>
          <cell r="AN72">
            <v>8982456853</v>
          </cell>
          <cell r="AO72">
            <v>2028973162</v>
          </cell>
          <cell r="AP72">
            <v>296530398</v>
          </cell>
          <cell r="AQ72">
            <v>11307960413</v>
          </cell>
          <cell r="AR72">
            <v>26156348</v>
          </cell>
          <cell r="AS72">
            <v>6421702</v>
          </cell>
          <cell r="AT72">
            <v>32578050</v>
          </cell>
          <cell r="AU72">
            <v>4796828</v>
          </cell>
        </row>
        <row r="73">
          <cell r="A73">
            <v>199707</v>
          </cell>
          <cell r="B73">
            <v>3759086089</v>
          </cell>
          <cell r="C73">
            <v>310090000</v>
          </cell>
          <cell r="D73">
            <v>4069176089</v>
          </cell>
          <cell r="E73">
            <v>768476120</v>
          </cell>
          <cell r="F73">
            <v>50429224</v>
          </cell>
          <cell r="G73">
            <v>4888081433</v>
          </cell>
          <cell r="H73">
            <v>6564136</v>
          </cell>
          <cell r="I73">
            <v>3567693</v>
          </cell>
          <cell r="J73">
            <v>10131829</v>
          </cell>
          <cell r="K73">
            <v>2228623</v>
          </cell>
          <cell r="M73">
            <v>199707</v>
          </cell>
          <cell r="N73">
            <v>20972340275</v>
          </cell>
          <cell r="O73">
            <v>1322938000</v>
          </cell>
          <cell r="P73">
            <v>22295278275</v>
          </cell>
          <cell r="Q73">
            <v>5018782506</v>
          </cell>
          <cell r="R73">
            <v>561020616</v>
          </cell>
          <cell r="S73">
            <v>27875081397</v>
          </cell>
          <cell r="T73">
            <v>83672541</v>
          </cell>
          <cell r="U73">
            <v>14438427</v>
          </cell>
          <cell r="V73">
            <v>98110968</v>
          </cell>
          <cell r="W73">
            <v>17166139</v>
          </cell>
          <cell r="Y73">
            <v>199707</v>
          </cell>
          <cell r="Z73">
            <v>37038219320</v>
          </cell>
          <cell r="AA73">
            <v>3340814000</v>
          </cell>
          <cell r="AB73">
            <v>40379033320</v>
          </cell>
          <cell r="AC73">
            <v>8679325980</v>
          </cell>
          <cell r="AD73">
            <v>833565102</v>
          </cell>
          <cell r="AE73">
            <v>49891924402</v>
          </cell>
          <cell r="AF73">
            <v>125692227</v>
          </cell>
          <cell r="AG73">
            <v>21158018</v>
          </cell>
          <cell r="AH73">
            <v>146850245</v>
          </cell>
          <cell r="AI73">
            <v>27671210</v>
          </cell>
          <cell r="AK73">
            <v>199707</v>
          </cell>
          <cell r="AL73">
            <v>9347955165</v>
          </cell>
          <cell r="AM73">
            <v>750456000</v>
          </cell>
          <cell r="AN73">
            <v>10098411165</v>
          </cell>
          <cell r="AO73">
            <v>2129069171</v>
          </cell>
          <cell r="AP73">
            <v>248595089</v>
          </cell>
          <cell r="AQ73">
            <v>12476075425</v>
          </cell>
          <cell r="AR73">
            <v>21376402</v>
          </cell>
          <cell r="AS73">
            <v>8092232</v>
          </cell>
          <cell r="AT73">
            <v>29468634</v>
          </cell>
          <cell r="AU73">
            <v>4922040</v>
          </cell>
        </row>
        <row r="74">
          <cell r="A74">
            <v>199708</v>
          </cell>
          <cell r="B74">
            <v>3778408915</v>
          </cell>
          <cell r="C74">
            <v>285286000</v>
          </cell>
          <cell r="D74">
            <v>4063694915</v>
          </cell>
          <cell r="E74">
            <v>774228278</v>
          </cell>
          <cell r="F74">
            <v>41273622</v>
          </cell>
          <cell r="G74">
            <v>4879196815</v>
          </cell>
          <cell r="H74">
            <v>6181543</v>
          </cell>
          <cell r="I74">
            <v>3195995</v>
          </cell>
          <cell r="J74">
            <v>9377538</v>
          </cell>
          <cell r="K74">
            <v>2006815</v>
          </cell>
          <cell r="M74">
            <v>199708</v>
          </cell>
          <cell r="N74">
            <v>24750749190</v>
          </cell>
          <cell r="O74">
            <v>1608224000</v>
          </cell>
          <cell r="P74">
            <v>26358973190</v>
          </cell>
          <cell r="Q74">
            <v>5793010784</v>
          </cell>
          <cell r="R74">
            <v>602294238</v>
          </cell>
          <cell r="S74">
            <v>32754278212</v>
          </cell>
          <cell r="T74">
            <v>89854084</v>
          </cell>
          <cell r="U74">
            <v>17634422</v>
          </cell>
          <cell r="V74">
            <v>107488506</v>
          </cell>
          <cell r="W74">
            <v>19172954</v>
          </cell>
          <cell r="Y74">
            <v>199708</v>
          </cell>
          <cell r="Z74">
            <v>37324637111</v>
          </cell>
          <cell r="AA74">
            <v>2984222000</v>
          </cell>
          <cell r="AB74">
            <v>40308859111</v>
          </cell>
          <cell r="AC74">
            <v>8719212437</v>
          </cell>
          <cell r="AD74">
            <v>822637399</v>
          </cell>
          <cell r="AE74">
            <v>49850708947</v>
          </cell>
          <cell r="AF74">
            <v>127640454</v>
          </cell>
          <cell r="AG74">
            <v>21282295</v>
          </cell>
          <cell r="AH74">
            <v>148922749</v>
          </cell>
          <cell r="AI74">
            <v>27551816</v>
          </cell>
          <cell r="AK74">
            <v>199708</v>
          </cell>
          <cell r="AL74">
            <v>10487234569</v>
          </cell>
          <cell r="AM74">
            <v>818951000</v>
          </cell>
          <cell r="AN74">
            <v>11306185569</v>
          </cell>
          <cell r="AO74">
            <v>2238552355</v>
          </cell>
          <cell r="AP74">
            <v>177582950</v>
          </cell>
          <cell r="AQ74">
            <v>13722320874</v>
          </cell>
          <cell r="AR74">
            <v>19118754</v>
          </cell>
          <cell r="AS74">
            <v>9602820</v>
          </cell>
          <cell r="AT74">
            <v>28721574</v>
          </cell>
          <cell r="AU74">
            <v>5614130</v>
          </cell>
        </row>
        <row r="75">
          <cell r="A75">
            <v>199709</v>
          </cell>
          <cell r="B75">
            <v>3556404901</v>
          </cell>
          <cell r="C75">
            <v>244142000</v>
          </cell>
          <cell r="D75">
            <v>3800546901</v>
          </cell>
          <cell r="E75">
            <v>768464593</v>
          </cell>
          <cell r="F75">
            <v>40884345</v>
          </cell>
          <cell r="G75">
            <v>4609895839</v>
          </cell>
          <cell r="H75">
            <v>6728315</v>
          </cell>
          <cell r="I75">
            <v>2172410</v>
          </cell>
          <cell r="J75">
            <v>8900725</v>
          </cell>
          <cell r="K75">
            <v>1751144</v>
          </cell>
          <cell r="M75">
            <v>199709</v>
          </cell>
          <cell r="N75">
            <v>28307154091</v>
          </cell>
          <cell r="O75">
            <v>1852366000</v>
          </cell>
          <cell r="P75">
            <v>30159520091</v>
          </cell>
          <cell r="Q75">
            <v>6561475377</v>
          </cell>
          <cell r="R75">
            <v>643178583</v>
          </cell>
          <cell r="S75">
            <v>37364174051</v>
          </cell>
          <cell r="T75">
            <v>96582399</v>
          </cell>
          <cell r="U75">
            <v>19806832</v>
          </cell>
          <cell r="V75">
            <v>116389231</v>
          </cell>
          <cell r="W75">
            <v>20924098</v>
          </cell>
          <cell r="Y75">
            <v>199709</v>
          </cell>
          <cell r="Z75">
            <v>37242019550</v>
          </cell>
          <cell r="AA75">
            <v>2722099000</v>
          </cell>
          <cell r="AB75">
            <v>39964118550</v>
          </cell>
          <cell r="AC75">
            <v>8704459461</v>
          </cell>
          <cell r="AD75">
            <v>817207513</v>
          </cell>
          <cell r="AE75">
            <v>49485785524</v>
          </cell>
          <cell r="AF75">
            <v>129091256</v>
          </cell>
          <cell r="AG75">
            <v>21200069</v>
          </cell>
          <cell r="AH75">
            <v>150291325</v>
          </cell>
          <cell r="AI75">
            <v>27176449</v>
          </cell>
          <cell r="AK75">
            <v>199709</v>
          </cell>
          <cell r="AL75">
            <v>11093899905</v>
          </cell>
          <cell r="AM75">
            <v>839518000</v>
          </cell>
          <cell r="AN75">
            <v>11933417905</v>
          </cell>
          <cell r="AO75">
            <v>2311168991</v>
          </cell>
          <cell r="AP75">
            <v>132587191</v>
          </cell>
          <cell r="AQ75">
            <v>14377174087</v>
          </cell>
          <cell r="AR75">
            <v>19473994</v>
          </cell>
          <cell r="AS75">
            <v>8936098</v>
          </cell>
          <cell r="AT75">
            <v>28410092</v>
          </cell>
          <cell r="AU75">
            <v>5986582</v>
          </cell>
        </row>
        <row r="76">
          <cell r="A76">
            <v>199710</v>
          </cell>
          <cell r="B76">
            <v>3079129703</v>
          </cell>
          <cell r="C76">
            <v>290158000</v>
          </cell>
          <cell r="D76">
            <v>3369287703</v>
          </cell>
          <cell r="E76">
            <v>705865119</v>
          </cell>
          <cell r="F76">
            <v>50088248</v>
          </cell>
          <cell r="G76">
            <v>4125241070</v>
          </cell>
          <cell r="H76">
            <v>6490757</v>
          </cell>
          <cell r="I76">
            <v>1935879</v>
          </cell>
          <cell r="J76">
            <v>8426636</v>
          </cell>
          <cell r="K76">
            <v>1398893</v>
          </cell>
          <cell r="M76">
            <v>199710</v>
          </cell>
          <cell r="N76">
            <v>31386283794</v>
          </cell>
          <cell r="O76">
            <v>2142524000</v>
          </cell>
          <cell r="P76">
            <v>33528807794</v>
          </cell>
          <cell r="Q76">
            <v>7267340496</v>
          </cell>
          <cell r="R76">
            <v>693266831</v>
          </cell>
          <cell r="S76">
            <v>41489415121</v>
          </cell>
          <cell r="T76">
            <v>103073156</v>
          </cell>
          <cell r="U76">
            <v>21742711</v>
          </cell>
          <cell r="V76">
            <v>124815867</v>
          </cell>
          <cell r="W76">
            <v>22322991</v>
          </cell>
          <cell r="Y76">
            <v>199710</v>
          </cell>
          <cell r="Z76">
            <v>37346516356</v>
          </cell>
          <cell r="AA76">
            <v>2496744000</v>
          </cell>
          <cell r="AB76">
            <v>39843260356</v>
          </cell>
          <cell r="AC76">
            <v>8722191524</v>
          </cell>
          <cell r="AD76">
            <v>801811581</v>
          </cell>
          <cell r="AE76">
            <v>49367263461</v>
          </cell>
          <cell r="AF76">
            <v>129433766</v>
          </cell>
          <cell r="AG76">
            <v>22643498</v>
          </cell>
          <cell r="AH76">
            <v>152077264</v>
          </cell>
          <cell r="AI76">
            <v>27299066</v>
          </cell>
          <cell r="AK76">
            <v>199710</v>
          </cell>
          <cell r="AL76">
            <v>10413943519</v>
          </cell>
          <cell r="AM76">
            <v>819586000</v>
          </cell>
          <cell r="AN76">
            <v>11233529519</v>
          </cell>
          <cell r="AO76">
            <v>2248557990</v>
          </cell>
          <cell r="AP76">
            <v>132246215</v>
          </cell>
          <cell r="AQ76">
            <v>13614333724</v>
          </cell>
          <cell r="AR76">
            <v>19400615</v>
          </cell>
          <cell r="AS76">
            <v>7304284</v>
          </cell>
          <cell r="AT76">
            <v>26704899</v>
          </cell>
          <cell r="AU76">
            <v>5156852</v>
          </cell>
        </row>
        <row r="77">
          <cell r="A77">
            <v>199711</v>
          </cell>
          <cell r="B77">
            <v>2965789116</v>
          </cell>
          <cell r="C77">
            <v>125126000</v>
          </cell>
          <cell r="D77">
            <v>3090915116</v>
          </cell>
          <cell r="E77">
            <v>742998976</v>
          </cell>
          <cell r="F77">
            <v>89580633</v>
          </cell>
          <cell r="G77">
            <v>3923494725</v>
          </cell>
          <cell r="H77">
            <v>11338486</v>
          </cell>
          <cell r="I77">
            <v>1511353</v>
          </cell>
          <cell r="J77">
            <v>12849839</v>
          </cell>
          <cell r="K77">
            <v>1920917</v>
          </cell>
          <cell r="M77">
            <v>199711</v>
          </cell>
          <cell r="N77">
            <v>34352072910</v>
          </cell>
          <cell r="O77">
            <v>2267650000</v>
          </cell>
          <cell r="P77">
            <v>36619722910</v>
          </cell>
          <cell r="Q77">
            <v>8010339472</v>
          </cell>
          <cell r="R77">
            <v>782847464</v>
          </cell>
          <cell r="S77">
            <v>45412909846</v>
          </cell>
          <cell r="T77">
            <v>114411642</v>
          </cell>
          <cell r="U77">
            <v>23254064</v>
          </cell>
          <cell r="V77">
            <v>137665706</v>
          </cell>
          <cell r="W77">
            <v>24243908</v>
          </cell>
          <cell r="Y77">
            <v>199711</v>
          </cell>
          <cell r="Z77">
            <v>37517579811</v>
          </cell>
          <cell r="AA77">
            <v>2395375000</v>
          </cell>
          <cell r="AB77">
            <v>39912954811</v>
          </cell>
          <cell r="AC77">
            <v>8772590931</v>
          </cell>
          <cell r="AD77">
            <v>853799293</v>
          </cell>
          <cell r="AE77">
            <v>49539345035</v>
          </cell>
          <cell r="AF77">
            <v>130776407</v>
          </cell>
          <cell r="AG77">
            <v>23819733</v>
          </cell>
          <cell r="AH77">
            <v>154596140</v>
          </cell>
          <cell r="AI77">
            <v>27270521</v>
          </cell>
          <cell r="AK77">
            <v>199711</v>
          </cell>
          <cell r="AL77">
            <v>9601323720</v>
          </cell>
          <cell r="AM77">
            <v>659426000</v>
          </cell>
          <cell r="AN77">
            <v>10260749720</v>
          </cell>
          <cell r="AO77">
            <v>2217328688</v>
          </cell>
          <cell r="AP77">
            <v>180553226</v>
          </cell>
          <cell r="AQ77">
            <v>12658631634</v>
          </cell>
          <cell r="AR77">
            <v>24557558</v>
          </cell>
          <cell r="AS77">
            <v>5619642</v>
          </cell>
          <cell r="AT77">
            <v>30177200</v>
          </cell>
          <cell r="AU77">
            <v>5070954</v>
          </cell>
        </row>
        <row r="78">
          <cell r="A78">
            <v>199712</v>
          </cell>
          <cell r="B78">
            <v>3175905772</v>
          </cell>
          <cell r="C78">
            <v>231937000</v>
          </cell>
          <cell r="D78">
            <v>3407842772</v>
          </cell>
          <cell r="E78">
            <v>783038695</v>
          </cell>
          <cell r="F78">
            <v>63048113</v>
          </cell>
          <cell r="G78">
            <v>4253929580</v>
          </cell>
          <cell r="H78">
            <v>16144642</v>
          </cell>
          <cell r="I78">
            <v>2207232</v>
          </cell>
          <cell r="J78">
            <v>18351874</v>
          </cell>
          <cell r="K78">
            <v>3178653</v>
          </cell>
          <cell r="M78">
            <v>199712</v>
          </cell>
          <cell r="N78">
            <v>37527978682</v>
          </cell>
          <cell r="O78">
            <v>2499587000</v>
          </cell>
          <cell r="P78">
            <v>40027565682</v>
          </cell>
          <cell r="Q78">
            <v>8793378167</v>
          </cell>
          <cell r="R78">
            <v>845895577</v>
          </cell>
          <cell r="S78">
            <v>49666839426</v>
          </cell>
          <cell r="T78">
            <v>130556284</v>
          </cell>
          <cell r="U78">
            <v>25461296</v>
          </cell>
          <cell r="V78">
            <v>156017580</v>
          </cell>
          <cell r="W78">
            <v>27422561</v>
          </cell>
          <cell r="Y78">
            <v>199712</v>
          </cell>
          <cell r="Z78">
            <v>37527978682</v>
          </cell>
          <cell r="AA78">
            <v>2499587000</v>
          </cell>
          <cell r="AB78">
            <v>40027565682</v>
          </cell>
          <cell r="AC78">
            <v>8793378167</v>
          </cell>
          <cell r="AD78">
            <v>845895577</v>
          </cell>
          <cell r="AE78">
            <v>49666839426</v>
          </cell>
          <cell r="AF78">
            <v>130556284</v>
          </cell>
          <cell r="AG78">
            <v>25461296</v>
          </cell>
          <cell r="AH78">
            <v>156017580</v>
          </cell>
          <cell r="AI78">
            <v>27422561</v>
          </cell>
          <cell r="AK78">
            <v>199712</v>
          </cell>
          <cell r="AL78">
            <v>9220824591</v>
          </cell>
          <cell r="AM78">
            <v>647221000</v>
          </cell>
          <cell r="AN78">
            <v>9868045591</v>
          </cell>
          <cell r="AO78">
            <v>2231902790</v>
          </cell>
          <cell r="AP78">
            <v>202716994</v>
          </cell>
          <cell r="AQ78">
            <v>12302665375</v>
          </cell>
          <cell r="AR78">
            <v>33973885</v>
          </cell>
          <cell r="AS78">
            <v>5654464</v>
          </cell>
          <cell r="AT78">
            <v>39628349</v>
          </cell>
          <cell r="AU78">
            <v>6498463</v>
          </cell>
        </row>
        <row r="79">
          <cell r="A79">
            <v>199801</v>
          </cell>
          <cell r="B79">
            <v>3087747825</v>
          </cell>
          <cell r="C79">
            <v>104588000</v>
          </cell>
          <cell r="D79">
            <v>3192335825</v>
          </cell>
          <cell r="E79">
            <v>748400756</v>
          </cell>
          <cell r="F79">
            <v>49778876</v>
          </cell>
          <cell r="G79">
            <v>3990515457</v>
          </cell>
          <cell r="H79">
            <v>16315457</v>
          </cell>
          <cell r="I79">
            <v>2755544</v>
          </cell>
          <cell r="J79">
            <v>19071001</v>
          </cell>
          <cell r="K79">
            <v>3144652</v>
          </cell>
          <cell r="M79">
            <v>199801</v>
          </cell>
          <cell r="N79">
            <v>3087747825</v>
          </cell>
          <cell r="O79">
            <v>104588000</v>
          </cell>
          <cell r="P79">
            <v>3192335825</v>
          </cell>
          <cell r="Q79">
            <v>748400756</v>
          </cell>
          <cell r="R79">
            <v>49778876</v>
          </cell>
          <cell r="S79">
            <v>3990515457</v>
          </cell>
          <cell r="T79">
            <v>16315457</v>
          </cell>
          <cell r="U79">
            <v>2755544</v>
          </cell>
          <cell r="V79">
            <v>19071001</v>
          </cell>
          <cell r="W79">
            <v>3144652</v>
          </cell>
          <cell r="Y79">
            <v>199801</v>
          </cell>
          <cell r="Z79">
            <v>37469203040</v>
          </cell>
          <cell r="AA79">
            <v>2515764000</v>
          </cell>
          <cell r="AB79">
            <v>39984967040</v>
          </cell>
          <cell r="AC79">
            <v>8740456429</v>
          </cell>
          <cell r="AD79">
            <v>828899658</v>
          </cell>
          <cell r="AE79">
            <v>49554323127</v>
          </cell>
          <cell r="AF79">
            <v>129058947</v>
          </cell>
          <cell r="AG79">
            <v>27631388</v>
          </cell>
          <cell r="AH79">
            <v>156690335</v>
          </cell>
          <cell r="AI79">
            <v>26704248</v>
          </cell>
          <cell r="AK79">
            <v>199801</v>
          </cell>
          <cell r="AL79">
            <v>9229442713</v>
          </cell>
          <cell r="AM79">
            <v>461651000</v>
          </cell>
          <cell r="AN79">
            <v>9691093713</v>
          </cell>
          <cell r="AO79">
            <v>2274438427</v>
          </cell>
          <cell r="AP79">
            <v>202407622</v>
          </cell>
          <cell r="AQ79">
            <v>12167939762</v>
          </cell>
          <cell r="AR79">
            <v>43798585</v>
          </cell>
          <cell r="AS79">
            <v>6474129</v>
          </cell>
          <cell r="AT79">
            <v>50272714</v>
          </cell>
          <cell r="AU79">
            <v>8244222</v>
          </cell>
        </row>
        <row r="80">
          <cell r="A80">
            <v>199802</v>
          </cell>
          <cell r="B80">
            <v>3028199511</v>
          </cell>
          <cell r="C80">
            <v>96954000</v>
          </cell>
          <cell r="D80">
            <v>3125153511</v>
          </cell>
          <cell r="E80">
            <v>768199208</v>
          </cell>
          <cell r="F80">
            <v>73108159</v>
          </cell>
          <cell r="G80">
            <v>3966460878</v>
          </cell>
          <cell r="H80">
            <v>16933045</v>
          </cell>
          <cell r="I80">
            <v>1813137</v>
          </cell>
          <cell r="J80">
            <v>18746182</v>
          </cell>
          <cell r="K80">
            <v>3044649</v>
          </cell>
          <cell r="M80">
            <v>199802</v>
          </cell>
          <cell r="N80">
            <v>6115947336</v>
          </cell>
          <cell r="O80">
            <v>201542000</v>
          </cell>
          <cell r="P80">
            <v>6317489336</v>
          </cell>
          <cell r="Q80">
            <v>1516599964</v>
          </cell>
          <cell r="R80">
            <v>122887035</v>
          </cell>
          <cell r="S80">
            <v>7956976335</v>
          </cell>
          <cell r="T80">
            <v>33248502</v>
          </cell>
          <cell r="U80">
            <v>4568681</v>
          </cell>
          <cell r="V80">
            <v>37817183</v>
          </cell>
          <cell r="W80">
            <v>6189301</v>
          </cell>
          <cell r="Y80">
            <v>199802</v>
          </cell>
          <cell r="Z80">
            <v>37456785954</v>
          </cell>
          <cell r="AA80">
            <v>2558981000</v>
          </cell>
          <cell r="AB80">
            <v>40015766954</v>
          </cell>
          <cell r="AC80">
            <v>8765993454</v>
          </cell>
          <cell r="AD80">
            <v>852125912</v>
          </cell>
          <cell r="AE80">
            <v>49633886320</v>
          </cell>
          <cell r="AF80">
            <v>128353913</v>
          </cell>
          <cell r="AG80">
            <v>27565582</v>
          </cell>
          <cell r="AH80">
            <v>155919495</v>
          </cell>
          <cell r="AI80">
            <v>26377445</v>
          </cell>
          <cell r="AK80">
            <v>199802</v>
          </cell>
          <cell r="AL80">
            <v>9291853108</v>
          </cell>
          <cell r="AM80">
            <v>433479000</v>
          </cell>
          <cell r="AN80">
            <v>9725332108</v>
          </cell>
          <cell r="AO80">
            <v>2299638659</v>
          </cell>
          <cell r="AP80">
            <v>185935148</v>
          </cell>
          <cell r="AQ80">
            <v>12210905915</v>
          </cell>
          <cell r="AR80">
            <v>49393144</v>
          </cell>
          <cell r="AS80">
            <v>6775913</v>
          </cell>
          <cell r="AT80">
            <v>56169057</v>
          </cell>
          <cell r="AU80">
            <v>9367954</v>
          </cell>
        </row>
        <row r="81">
          <cell r="A81">
            <v>199803</v>
          </cell>
          <cell r="B81">
            <v>2914453512</v>
          </cell>
          <cell r="C81">
            <v>147239000</v>
          </cell>
          <cell r="D81">
            <v>3061692512</v>
          </cell>
          <cell r="E81">
            <v>737996849</v>
          </cell>
          <cell r="F81">
            <v>76736972</v>
          </cell>
          <cell r="G81">
            <v>3876426333</v>
          </cell>
          <cell r="H81">
            <v>14394228</v>
          </cell>
          <cell r="I81">
            <v>1772506</v>
          </cell>
          <cell r="J81">
            <v>16166734</v>
          </cell>
          <cell r="K81">
            <v>2796373</v>
          </cell>
          <cell r="M81">
            <v>199803</v>
          </cell>
          <cell r="N81">
            <v>9030400848</v>
          </cell>
          <cell r="O81">
            <v>348781000</v>
          </cell>
          <cell r="P81">
            <v>9379181848</v>
          </cell>
          <cell r="Q81">
            <v>2254596813</v>
          </cell>
          <cell r="R81">
            <v>199624007</v>
          </cell>
          <cell r="S81">
            <v>11833402668</v>
          </cell>
          <cell r="T81">
            <v>47642730</v>
          </cell>
          <cell r="U81">
            <v>6341187</v>
          </cell>
          <cell r="V81">
            <v>53983917</v>
          </cell>
          <cell r="W81">
            <v>8985674</v>
          </cell>
          <cell r="Y81">
            <v>199803</v>
          </cell>
          <cell r="Z81">
            <v>37626512197</v>
          </cell>
          <cell r="AA81">
            <v>2536590000</v>
          </cell>
          <cell r="AB81">
            <v>40163102197</v>
          </cell>
          <cell r="AC81">
            <v>8826641756</v>
          </cell>
          <cell r="AD81">
            <v>831458590</v>
          </cell>
          <cell r="AE81">
            <v>49821202543</v>
          </cell>
          <cell r="AF81">
            <v>127246957</v>
          </cell>
          <cell r="AG81">
            <v>27353451</v>
          </cell>
          <cell r="AH81">
            <v>154600408</v>
          </cell>
          <cell r="AI81">
            <v>26267547</v>
          </cell>
          <cell r="AK81">
            <v>199803</v>
          </cell>
          <cell r="AL81">
            <v>9030400848</v>
          </cell>
          <cell r="AM81">
            <v>348781000</v>
          </cell>
          <cell r="AN81">
            <v>9379181848</v>
          </cell>
          <cell r="AO81">
            <v>2254596813</v>
          </cell>
          <cell r="AP81">
            <v>199624007</v>
          </cell>
          <cell r="AQ81">
            <v>11833402668</v>
          </cell>
          <cell r="AR81">
            <v>47642730</v>
          </cell>
          <cell r="AS81">
            <v>6341187</v>
          </cell>
          <cell r="AT81">
            <v>53983917</v>
          </cell>
          <cell r="AU81">
            <v>8985674</v>
          </cell>
        </row>
        <row r="82">
          <cell r="A82">
            <v>199804</v>
          </cell>
          <cell r="B82">
            <v>2792948648</v>
          </cell>
          <cell r="C82">
            <v>21913000</v>
          </cell>
          <cell r="D82">
            <v>2814861648</v>
          </cell>
          <cell r="E82">
            <v>677308976</v>
          </cell>
          <cell r="F82">
            <v>84271727</v>
          </cell>
          <cell r="G82">
            <v>3576442351</v>
          </cell>
          <cell r="H82">
            <v>9983232</v>
          </cell>
          <cell r="I82">
            <v>1964450</v>
          </cell>
          <cell r="J82">
            <v>11947682</v>
          </cell>
          <cell r="K82">
            <v>1698775</v>
          </cell>
          <cell r="M82">
            <v>199804</v>
          </cell>
          <cell r="N82">
            <v>11823349496</v>
          </cell>
          <cell r="O82">
            <v>370694000</v>
          </cell>
          <cell r="P82">
            <v>12194043496</v>
          </cell>
          <cell r="Q82">
            <v>2931905789</v>
          </cell>
          <cell r="R82">
            <v>283895734</v>
          </cell>
          <cell r="S82">
            <v>15409845019</v>
          </cell>
          <cell r="T82">
            <v>57625962</v>
          </cell>
          <cell r="U82">
            <v>8305637</v>
          </cell>
          <cell r="V82">
            <v>65931599</v>
          </cell>
          <cell r="W82">
            <v>10684449</v>
          </cell>
          <cell r="Y82">
            <v>199804</v>
          </cell>
          <cell r="Z82">
            <v>37726943068</v>
          </cell>
          <cell r="AA82">
            <v>2297799000</v>
          </cell>
          <cell r="AB82">
            <v>40024742068</v>
          </cell>
          <cell r="AC82">
            <v>8835570621</v>
          </cell>
          <cell r="AD82">
            <v>817365784</v>
          </cell>
          <cell r="AE82">
            <v>49677678473</v>
          </cell>
          <cell r="AF82">
            <v>125886107</v>
          </cell>
          <cell r="AG82">
            <v>27420738</v>
          </cell>
          <cell r="AH82">
            <v>153306845</v>
          </cell>
          <cell r="AI82">
            <v>25862911</v>
          </cell>
          <cell r="AK82">
            <v>199804</v>
          </cell>
          <cell r="AL82">
            <v>8735601671</v>
          </cell>
          <cell r="AM82">
            <v>266106000</v>
          </cell>
          <cell r="AN82">
            <v>9001707671</v>
          </cell>
          <cell r="AO82">
            <v>2183505033</v>
          </cell>
          <cell r="AP82">
            <v>234116858</v>
          </cell>
          <cell r="AQ82">
            <v>11419329562</v>
          </cell>
          <cell r="AR82">
            <v>41310505</v>
          </cell>
          <cell r="AS82">
            <v>5550093</v>
          </cell>
          <cell r="AT82">
            <v>46860598</v>
          </cell>
          <cell r="AU82">
            <v>7539797</v>
          </cell>
        </row>
        <row r="83">
          <cell r="A83">
            <v>199805</v>
          </cell>
          <cell r="B83">
            <v>2808374536</v>
          </cell>
          <cell r="C83">
            <v>73749000</v>
          </cell>
          <cell r="D83">
            <v>2882123536</v>
          </cell>
          <cell r="E83">
            <v>705779273</v>
          </cell>
          <cell r="F83">
            <v>103350804</v>
          </cell>
          <cell r="G83">
            <v>3691253613</v>
          </cell>
          <cell r="H83">
            <v>7308489</v>
          </cell>
          <cell r="I83">
            <v>1770532</v>
          </cell>
          <cell r="J83">
            <v>9079021</v>
          </cell>
          <cell r="K83">
            <v>1242732</v>
          </cell>
          <cell r="M83">
            <v>199805</v>
          </cell>
          <cell r="N83">
            <v>14631724032</v>
          </cell>
          <cell r="O83">
            <v>444443000</v>
          </cell>
          <cell r="P83">
            <v>15076167032</v>
          </cell>
          <cell r="Q83">
            <v>3637685062</v>
          </cell>
          <cell r="R83">
            <v>387246538</v>
          </cell>
          <cell r="S83">
            <v>19101098632</v>
          </cell>
          <cell r="T83">
            <v>64934451</v>
          </cell>
          <cell r="U83">
            <v>10076169</v>
          </cell>
          <cell r="V83">
            <v>75010620</v>
          </cell>
          <cell r="W83">
            <v>11927181</v>
          </cell>
          <cell r="Y83">
            <v>199805</v>
          </cell>
          <cell r="Z83">
            <v>37896188093</v>
          </cell>
          <cell r="AA83">
            <v>2154757000</v>
          </cell>
          <cell r="AB83">
            <v>40050945093</v>
          </cell>
          <cell r="AC83">
            <v>8876604800</v>
          </cell>
          <cell r="AD83">
            <v>808430827</v>
          </cell>
          <cell r="AE83">
            <v>49735980720</v>
          </cell>
          <cell r="AF83">
            <v>124755405</v>
          </cell>
          <cell r="AG83">
            <v>27505863</v>
          </cell>
          <cell r="AH83">
            <v>152261268</v>
          </cell>
          <cell r="AI83">
            <v>25790918</v>
          </cell>
          <cell r="AK83">
            <v>199805</v>
          </cell>
          <cell r="AL83">
            <v>8515776696</v>
          </cell>
          <cell r="AM83">
            <v>242901000</v>
          </cell>
          <cell r="AN83">
            <v>8758677696</v>
          </cell>
          <cell r="AO83">
            <v>2121085098</v>
          </cell>
          <cell r="AP83">
            <v>264359503</v>
          </cell>
          <cell r="AQ83">
            <v>11144122297</v>
          </cell>
          <cell r="AR83">
            <v>31685949</v>
          </cell>
          <cell r="AS83">
            <v>5507488</v>
          </cell>
          <cell r="AT83">
            <v>37193437</v>
          </cell>
          <cell r="AU83">
            <v>5737880</v>
          </cell>
        </row>
        <row r="84">
          <cell r="A84">
            <v>199806</v>
          </cell>
          <cell r="B84">
            <v>3158742068</v>
          </cell>
          <cell r="C84">
            <v>315990000</v>
          </cell>
          <cell r="D84">
            <v>3474732068</v>
          </cell>
          <cell r="E84">
            <v>722544987</v>
          </cell>
          <cell r="F84">
            <v>78234852</v>
          </cell>
          <cell r="G84">
            <v>4275511907</v>
          </cell>
          <cell r="H84">
            <v>7018744</v>
          </cell>
          <cell r="I84">
            <v>2287921</v>
          </cell>
          <cell r="J84">
            <v>9306665</v>
          </cell>
          <cell r="K84">
            <v>1599218</v>
          </cell>
          <cell r="M84">
            <v>199806</v>
          </cell>
          <cell r="N84">
            <v>17790466100</v>
          </cell>
          <cell r="O84">
            <v>760433000</v>
          </cell>
          <cell r="P84">
            <v>18550899100</v>
          </cell>
          <cell r="Q84">
            <v>4360230049</v>
          </cell>
          <cell r="R84">
            <v>465481390</v>
          </cell>
          <cell r="S84">
            <v>23376610539</v>
          </cell>
          <cell r="T84">
            <v>71953195</v>
          </cell>
          <cell r="U84">
            <v>12364090</v>
          </cell>
          <cell r="V84">
            <v>84317285</v>
          </cell>
          <cell r="W84">
            <v>13526399</v>
          </cell>
          <cell r="Y84">
            <v>199806</v>
          </cell>
          <cell r="Z84">
            <v>38105190596</v>
          </cell>
          <cell r="AA84">
            <v>2247172000</v>
          </cell>
          <cell r="AB84">
            <v>40352362596</v>
          </cell>
          <cell r="AC84">
            <v>8903301830</v>
          </cell>
          <cell r="AD84">
            <v>800785575</v>
          </cell>
          <cell r="AE84">
            <v>50056450001</v>
          </cell>
          <cell r="AF84">
            <v>125401074</v>
          </cell>
          <cell r="AG84">
            <v>26954652</v>
          </cell>
          <cell r="AH84">
            <v>152355726</v>
          </cell>
          <cell r="AI84">
            <v>26011444</v>
          </cell>
          <cell r="AK84">
            <v>199806</v>
          </cell>
          <cell r="AL84">
            <v>8760065252</v>
          </cell>
          <cell r="AM84">
            <v>411652000</v>
          </cell>
          <cell r="AN84">
            <v>9171717252</v>
          </cell>
          <cell r="AO84">
            <v>2105633236</v>
          </cell>
          <cell r="AP84">
            <v>265857383</v>
          </cell>
          <cell r="AQ84">
            <v>11543207871</v>
          </cell>
          <cell r="AR84">
            <v>24310465</v>
          </cell>
          <cell r="AS84">
            <v>6022903</v>
          </cell>
          <cell r="AT84">
            <v>30333368</v>
          </cell>
          <cell r="AU84">
            <v>4540725</v>
          </cell>
        </row>
        <row r="85">
          <cell r="A85">
            <v>199807</v>
          </cell>
          <cell r="B85">
            <v>3343469286</v>
          </cell>
          <cell r="C85">
            <v>523690000</v>
          </cell>
          <cell r="D85">
            <v>3867159286</v>
          </cell>
          <cell r="E85">
            <v>1248764657</v>
          </cell>
          <cell r="F85">
            <v>80163867</v>
          </cell>
          <cell r="G85">
            <v>5196087810</v>
          </cell>
          <cell r="H85">
            <v>6244674</v>
          </cell>
          <cell r="I85">
            <v>2043466</v>
          </cell>
          <cell r="J85">
            <v>8288140</v>
          </cell>
          <cell r="K85">
            <v>2210679</v>
          </cell>
          <cell r="M85">
            <v>199807</v>
          </cell>
          <cell r="N85">
            <v>21133935386</v>
          </cell>
          <cell r="O85">
            <v>1284123000</v>
          </cell>
          <cell r="P85">
            <v>22418058386</v>
          </cell>
          <cell r="Q85">
            <v>5608994706</v>
          </cell>
          <cell r="R85">
            <v>545645257</v>
          </cell>
          <cell r="S85">
            <v>28572698349</v>
          </cell>
          <cell r="T85">
            <v>78197869</v>
          </cell>
          <cell r="U85">
            <v>14407556</v>
          </cell>
          <cell r="V85">
            <v>92605425</v>
          </cell>
          <cell r="W85">
            <v>15737078</v>
          </cell>
          <cell r="Y85">
            <v>199807</v>
          </cell>
          <cell r="Z85">
            <v>37689573793</v>
          </cell>
          <cell r="AA85">
            <v>2460772000</v>
          </cell>
          <cell r="AB85">
            <v>40150345793</v>
          </cell>
          <cell r="AC85">
            <v>9383590367</v>
          </cell>
          <cell r="AD85">
            <v>830520218</v>
          </cell>
          <cell r="AE85">
            <v>50364456378</v>
          </cell>
          <cell r="AF85">
            <v>125081612</v>
          </cell>
          <cell r="AG85">
            <v>25430425</v>
          </cell>
          <cell r="AH85">
            <v>150512037</v>
          </cell>
          <cell r="AI85">
            <v>25993500</v>
          </cell>
          <cell r="AK85">
            <v>199807</v>
          </cell>
          <cell r="AL85">
            <v>9310585890</v>
          </cell>
          <cell r="AM85">
            <v>913429000</v>
          </cell>
          <cell r="AN85">
            <v>10224014890</v>
          </cell>
          <cell r="AO85">
            <v>2677088917</v>
          </cell>
          <cell r="AP85">
            <v>261749523</v>
          </cell>
          <cell r="AQ85">
            <v>13162853330</v>
          </cell>
          <cell r="AR85">
            <v>20571907</v>
          </cell>
          <cell r="AS85">
            <v>6101919</v>
          </cell>
          <cell r="AT85">
            <v>26673826</v>
          </cell>
          <cell r="AU85">
            <v>5052629</v>
          </cell>
        </row>
        <row r="86">
          <cell r="A86">
            <v>199808</v>
          </cell>
          <cell r="B86">
            <v>3510682685</v>
          </cell>
          <cell r="C86">
            <v>601856000</v>
          </cell>
          <cell r="D86">
            <v>4112538685</v>
          </cell>
          <cell r="E86">
            <v>1276488320</v>
          </cell>
          <cell r="F86">
            <v>55948760</v>
          </cell>
          <cell r="G86">
            <v>5444975765</v>
          </cell>
          <cell r="H86">
            <v>6807484</v>
          </cell>
          <cell r="I86">
            <v>3320015</v>
          </cell>
          <cell r="J86">
            <v>10127499</v>
          </cell>
          <cell r="K86">
            <v>2155865</v>
          </cell>
          <cell r="M86">
            <v>199808</v>
          </cell>
          <cell r="N86">
            <v>24644618071</v>
          </cell>
          <cell r="O86">
            <v>1885979000</v>
          </cell>
          <cell r="P86">
            <v>26530597071</v>
          </cell>
          <cell r="Q86">
            <v>6885483026</v>
          </cell>
          <cell r="R86">
            <v>601594017</v>
          </cell>
          <cell r="S86">
            <v>34017674114</v>
          </cell>
          <cell r="T86">
            <v>85005353</v>
          </cell>
          <cell r="U86">
            <v>17727571</v>
          </cell>
          <cell r="V86">
            <v>102732924</v>
          </cell>
          <cell r="W86">
            <v>17892943</v>
          </cell>
          <cell r="Y86">
            <v>199808</v>
          </cell>
          <cell r="Z86">
            <v>37421847563</v>
          </cell>
          <cell r="AA86">
            <v>2777342000</v>
          </cell>
          <cell r="AB86">
            <v>40199189563</v>
          </cell>
          <cell r="AC86">
            <v>9885850409</v>
          </cell>
          <cell r="AD86">
            <v>845195356</v>
          </cell>
          <cell r="AE86">
            <v>50930235328</v>
          </cell>
          <cell r="AF86">
            <v>125707553</v>
          </cell>
          <cell r="AG86">
            <v>25554445</v>
          </cell>
          <cell r="AH86">
            <v>151261998</v>
          </cell>
          <cell r="AI86">
            <v>26142550</v>
          </cell>
          <cell r="AK86">
            <v>199808</v>
          </cell>
          <cell r="AL86">
            <v>10012894039</v>
          </cell>
          <cell r="AM86">
            <v>1441536000</v>
          </cell>
          <cell r="AN86">
            <v>11454430039</v>
          </cell>
          <cell r="AO86">
            <v>3247797964</v>
          </cell>
          <cell r="AP86">
            <v>214347479</v>
          </cell>
          <cell r="AQ86">
            <v>14916575482</v>
          </cell>
          <cell r="AR86">
            <v>20070902</v>
          </cell>
          <cell r="AS86">
            <v>7651402</v>
          </cell>
          <cell r="AT86">
            <v>27722304</v>
          </cell>
          <cell r="AU86">
            <v>5965762</v>
          </cell>
        </row>
        <row r="87">
          <cell r="A87">
            <v>199809</v>
          </cell>
          <cell r="B87">
            <v>3475060440</v>
          </cell>
          <cell r="C87">
            <v>534476000</v>
          </cell>
          <cell r="D87">
            <v>4009536440</v>
          </cell>
          <cell r="E87">
            <v>1209618787</v>
          </cell>
          <cell r="F87">
            <v>51166230</v>
          </cell>
          <cell r="G87">
            <v>5270321457</v>
          </cell>
          <cell r="H87">
            <v>5744369</v>
          </cell>
          <cell r="I87">
            <v>1590092</v>
          </cell>
          <cell r="J87">
            <v>7334461</v>
          </cell>
          <cell r="K87">
            <v>1968694</v>
          </cell>
          <cell r="M87">
            <v>199809</v>
          </cell>
          <cell r="N87">
            <v>28119678511</v>
          </cell>
          <cell r="O87">
            <v>2420455000</v>
          </cell>
          <cell r="P87">
            <v>30540133511</v>
          </cell>
          <cell r="Q87">
            <v>8095101813</v>
          </cell>
          <cell r="R87">
            <v>652760247</v>
          </cell>
          <cell r="S87">
            <v>39287995571</v>
          </cell>
          <cell r="T87">
            <v>90749722</v>
          </cell>
          <cell r="U87">
            <v>19317663</v>
          </cell>
          <cell r="V87">
            <v>110067385</v>
          </cell>
          <cell r="W87">
            <v>19861637</v>
          </cell>
          <cell r="Y87">
            <v>199809</v>
          </cell>
          <cell r="Z87">
            <v>37340503102</v>
          </cell>
          <cell r="AA87">
            <v>3067676000</v>
          </cell>
          <cell r="AB87">
            <v>40408179102</v>
          </cell>
          <cell r="AC87">
            <v>10327004603</v>
          </cell>
          <cell r="AD87">
            <v>855477241</v>
          </cell>
          <cell r="AE87">
            <v>51590660946</v>
          </cell>
          <cell r="AF87">
            <v>124723607</v>
          </cell>
          <cell r="AG87">
            <v>24972127</v>
          </cell>
          <cell r="AH87">
            <v>149695734</v>
          </cell>
          <cell r="AI87">
            <v>26360100</v>
          </cell>
          <cell r="AK87">
            <v>199809</v>
          </cell>
          <cell r="AL87">
            <v>10329212411</v>
          </cell>
          <cell r="AM87">
            <v>1660022000</v>
          </cell>
          <cell r="AN87">
            <v>11989234411</v>
          </cell>
          <cell r="AO87">
            <v>3734871764</v>
          </cell>
          <cell r="AP87">
            <v>187278857</v>
          </cell>
          <cell r="AQ87">
            <v>15911385032</v>
          </cell>
          <cell r="AR87">
            <v>18796527</v>
          </cell>
          <cell r="AS87">
            <v>6953573</v>
          </cell>
          <cell r="AT87">
            <v>25750100</v>
          </cell>
          <cell r="AU87">
            <v>6335238</v>
          </cell>
        </row>
        <row r="88">
          <cell r="A88">
            <v>199810</v>
          </cell>
          <cell r="B88">
            <v>2846186673</v>
          </cell>
          <cell r="C88">
            <v>490526000</v>
          </cell>
          <cell r="D88">
            <v>3336712673</v>
          </cell>
          <cell r="E88">
            <v>1140569481</v>
          </cell>
          <cell r="F88">
            <v>56692565</v>
          </cell>
          <cell r="G88">
            <v>4533974719</v>
          </cell>
          <cell r="H88">
            <v>5485857</v>
          </cell>
          <cell r="I88">
            <v>2300998</v>
          </cell>
          <cell r="J88">
            <v>7786855</v>
          </cell>
          <cell r="K88">
            <v>1330744</v>
          </cell>
          <cell r="M88">
            <v>199810</v>
          </cell>
          <cell r="N88">
            <v>30965865184</v>
          </cell>
          <cell r="O88">
            <v>2910981000</v>
          </cell>
          <cell r="P88">
            <v>33876846184</v>
          </cell>
          <cell r="Q88">
            <v>9235671294</v>
          </cell>
          <cell r="R88">
            <v>709452812</v>
          </cell>
          <cell r="S88">
            <v>43821970290</v>
          </cell>
          <cell r="T88">
            <v>96235579</v>
          </cell>
          <cell r="U88">
            <v>21618661</v>
          </cell>
          <cell r="V88">
            <v>117854240</v>
          </cell>
          <cell r="W88">
            <v>21192381</v>
          </cell>
          <cell r="Y88">
            <v>199810</v>
          </cell>
          <cell r="Z88">
            <v>37107560072</v>
          </cell>
          <cell r="AA88">
            <v>3268044000</v>
          </cell>
          <cell r="AB88">
            <v>40375604072</v>
          </cell>
          <cell r="AC88">
            <v>10761708965</v>
          </cell>
          <cell r="AD88">
            <v>862081558</v>
          </cell>
          <cell r="AE88">
            <v>51999394595</v>
          </cell>
          <cell r="AF88">
            <v>123718707</v>
          </cell>
          <cell r="AG88">
            <v>25337246</v>
          </cell>
          <cell r="AH88">
            <v>149055953</v>
          </cell>
          <cell r="AI88">
            <v>26291951</v>
          </cell>
          <cell r="AK88">
            <v>199810</v>
          </cell>
          <cell r="AL88">
            <v>9831929798</v>
          </cell>
          <cell r="AM88">
            <v>1626858000</v>
          </cell>
          <cell r="AN88">
            <v>11458787798</v>
          </cell>
          <cell r="AO88">
            <v>3626676588</v>
          </cell>
          <cell r="AP88">
            <v>163807555</v>
          </cell>
          <cell r="AQ88">
            <v>15249271941</v>
          </cell>
          <cell r="AR88">
            <v>18037710</v>
          </cell>
          <cell r="AS88">
            <v>7211105</v>
          </cell>
          <cell r="AT88">
            <v>25248815</v>
          </cell>
          <cell r="AU88">
            <v>5455303</v>
          </cell>
        </row>
        <row r="89">
          <cell r="A89">
            <v>199811</v>
          </cell>
          <cell r="B89">
            <v>2625888183</v>
          </cell>
          <cell r="C89">
            <v>534654000</v>
          </cell>
          <cell r="D89">
            <v>3160542183</v>
          </cell>
          <cell r="E89">
            <v>1035672489</v>
          </cell>
          <cell r="F89">
            <v>46509678</v>
          </cell>
          <cell r="G89">
            <v>4242724350</v>
          </cell>
          <cell r="H89">
            <v>10985875</v>
          </cell>
          <cell r="I89">
            <v>2568154</v>
          </cell>
          <cell r="J89">
            <v>13554029</v>
          </cell>
          <cell r="K89">
            <v>1744960</v>
          </cell>
          <cell r="M89">
            <v>199811</v>
          </cell>
          <cell r="N89">
            <v>33591753367</v>
          </cell>
          <cell r="O89">
            <v>3445635000</v>
          </cell>
          <cell r="P89">
            <v>37037388367</v>
          </cell>
          <cell r="Q89">
            <v>10271343783</v>
          </cell>
          <cell r="R89">
            <v>755962490</v>
          </cell>
          <cell r="S89">
            <v>48064694640</v>
          </cell>
          <cell r="T89">
            <v>107221454</v>
          </cell>
          <cell r="U89">
            <v>24186815</v>
          </cell>
          <cell r="V89">
            <v>131408269</v>
          </cell>
          <cell r="W89">
            <v>22937341</v>
          </cell>
          <cell r="Y89">
            <v>199811</v>
          </cell>
          <cell r="Z89">
            <v>36767659139</v>
          </cell>
          <cell r="AA89">
            <v>3677572000</v>
          </cell>
          <cell r="AB89">
            <v>40445231139</v>
          </cell>
          <cell r="AC89">
            <v>11054382478</v>
          </cell>
          <cell r="AD89">
            <v>819010603</v>
          </cell>
          <cell r="AE89">
            <v>52318624220</v>
          </cell>
          <cell r="AF89">
            <v>123366096</v>
          </cell>
          <cell r="AG89">
            <v>26394047</v>
          </cell>
          <cell r="AH89">
            <v>149760143</v>
          </cell>
          <cell r="AI89">
            <v>26115994</v>
          </cell>
          <cell r="AK89">
            <v>199811</v>
          </cell>
          <cell r="AL89">
            <v>8947135296</v>
          </cell>
          <cell r="AM89">
            <v>1559656000</v>
          </cell>
          <cell r="AN89">
            <v>10506791296</v>
          </cell>
          <cell r="AO89">
            <v>3385860757</v>
          </cell>
          <cell r="AP89">
            <v>154368473</v>
          </cell>
          <cell r="AQ89">
            <v>14047020526</v>
          </cell>
          <cell r="AR89">
            <v>22216101</v>
          </cell>
          <cell r="AS89">
            <v>6459244</v>
          </cell>
          <cell r="AT89">
            <v>28675345</v>
          </cell>
          <cell r="AU89">
            <v>5044398</v>
          </cell>
        </row>
        <row r="90">
          <cell r="A90">
            <v>199812</v>
          </cell>
          <cell r="B90">
            <v>2782263525</v>
          </cell>
          <cell r="C90">
            <v>509461000</v>
          </cell>
          <cell r="D90">
            <v>3291724525</v>
          </cell>
          <cell r="E90">
            <v>1185651431</v>
          </cell>
          <cell r="F90">
            <v>58612078</v>
          </cell>
          <cell r="G90">
            <v>4535988034</v>
          </cell>
          <cell r="H90">
            <v>12015226</v>
          </cell>
          <cell r="I90">
            <v>3187020</v>
          </cell>
          <cell r="J90">
            <v>15202246</v>
          </cell>
          <cell r="K90">
            <v>2058353</v>
          </cell>
          <cell r="M90">
            <v>199812</v>
          </cell>
          <cell r="N90">
            <v>36374016892</v>
          </cell>
          <cell r="O90">
            <v>3955096000</v>
          </cell>
          <cell r="P90">
            <v>40329112892</v>
          </cell>
          <cell r="Q90">
            <v>11456995214</v>
          </cell>
          <cell r="R90">
            <v>814574568</v>
          </cell>
          <cell r="S90">
            <v>52600682674</v>
          </cell>
          <cell r="T90">
            <v>119236680</v>
          </cell>
          <cell r="U90">
            <v>27373835</v>
          </cell>
          <cell r="V90">
            <v>146610515</v>
          </cell>
          <cell r="W90">
            <v>24995694</v>
          </cell>
          <cell r="Y90">
            <v>199812</v>
          </cell>
          <cell r="Z90">
            <v>36374016892</v>
          </cell>
          <cell r="AA90">
            <v>3955096000</v>
          </cell>
          <cell r="AB90">
            <v>40329112892</v>
          </cell>
          <cell r="AC90">
            <v>11456995214</v>
          </cell>
          <cell r="AD90">
            <v>814574568</v>
          </cell>
          <cell r="AE90">
            <v>52600682674</v>
          </cell>
          <cell r="AF90">
            <v>119236680</v>
          </cell>
          <cell r="AG90">
            <v>27373835</v>
          </cell>
          <cell r="AH90">
            <v>146610515</v>
          </cell>
          <cell r="AI90">
            <v>24995694</v>
          </cell>
          <cell r="AK90">
            <v>199812</v>
          </cell>
          <cell r="AL90">
            <v>8254338381</v>
          </cell>
          <cell r="AM90">
            <v>1534641000</v>
          </cell>
          <cell r="AN90">
            <v>9788979381</v>
          </cell>
          <cell r="AO90">
            <v>3361893401</v>
          </cell>
          <cell r="AP90">
            <v>161814321</v>
          </cell>
          <cell r="AQ90">
            <v>13312687103</v>
          </cell>
          <cell r="AR90">
            <v>28486958</v>
          </cell>
          <cell r="AS90">
            <v>8056172</v>
          </cell>
          <cell r="AT90">
            <v>36543130</v>
          </cell>
          <cell r="AU90">
            <v>5134057</v>
          </cell>
        </row>
        <row r="91">
          <cell r="A91">
            <v>199901</v>
          </cell>
          <cell r="B91">
            <v>2887471788</v>
          </cell>
          <cell r="C91">
            <v>468330000</v>
          </cell>
          <cell r="D91">
            <v>3355801788</v>
          </cell>
          <cell r="E91">
            <v>1183428960</v>
          </cell>
          <cell r="F91">
            <v>51671204</v>
          </cell>
          <cell r="G91">
            <v>4590901952</v>
          </cell>
          <cell r="H91">
            <v>16390597</v>
          </cell>
          <cell r="I91">
            <v>4430541</v>
          </cell>
          <cell r="J91">
            <v>20821138</v>
          </cell>
          <cell r="K91">
            <v>3879458</v>
          </cell>
          <cell r="M91">
            <v>199901</v>
          </cell>
          <cell r="N91">
            <v>2887471788</v>
          </cell>
          <cell r="O91">
            <v>468330000</v>
          </cell>
          <cell r="P91">
            <v>3355801788</v>
          </cell>
          <cell r="Q91">
            <v>1183428960</v>
          </cell>
          <cell r="R91">
            <v>51671204</v>
          </cell>
          <cell r="S91">
            <v>4590901952</v>
          </cell>
          <cell r="T91">
            <v>16390597</v>
          </cell>
          <cell r="U91">
            <v>4430541</v>
          </cell>
          <cell r="V91">
            <v>20821138</v>
          </cell>
          <cell r="W91">
            <v>3879458</v>
          </cell>
          <cell r="Y91">
            <v>199901</v>
          </cell>
          <cell r="Z91">
            <v>36173740855</v>
          </cell>
          <cell r="AA91">
            <v>4318838000</v>
          </cell>
          <cell r="AB91">
            <v>40492578855</v>
          </cell>
          <cell r="AC91">
            <v>11892023418</v>
          </cell>
          <cell r="AD91">
            <v>816466896</v>
          </cell>
          <cell r="AE91">
            <v>53201069169</v>
          </cell>
          <cell r="AF91">
            <v>119311820</v>
          </cell>
          <cell r="AG91">
            <v>29048832</v>
          </cell>
          <cell r="AH91">
            <v>148360652</v>
          </cell>
          <cell r="AI91">
            <v>25730500</v>
          </cell>
          <cell r="AK91">
            <v>199901</v>
          </cell>
          <cell r="AL91">
            <v>8295623496</v>
          </cell>
          <cell r="AM91">
            <v>1512445000</v>
          </cell>
          <cell r="AN91">
            <v>9808068496</v>
          </cell>
          <cell r="AO91">
            <v>3404752880</v>
          </cell>
          <cell r="AP91">
            <v>156792960</v>
          </cell>
          <cell r="AQ91">
            <v>13369614336</v>
          </cell>
          <cell r="AR91">
            <v>39391698</v>
          </cell>
          <cell r="AS91">
            <v>10185715</v>
          </cell>
          <cell r="AT91">
            <v>49577413</v>
          </cell>
          <cell r="AU91">
            <v>7682771</v>
          </cell>
        </row>
        <row r="92">
          <cell r="A92">
            <v>199902</v>
          </cell>
          <cell r="B92">
            <v>2804207747</v>
          </cell>
          <cell r="C92">
            <v>438976000</v>
          </cell>
          <cell r="D92">
            <v>3243183747</v>
          </cell>
          <cell r="E92">
            <v>1108563023</v>
          </cell>
          <cell r="F92">
            <v>51737943</v>
          </cell>
          <cell r="G92">
            <v>4403484713</v>
          </cell>
          <cell r="H92">
            <v>15050094</v>
          </cell>
          <cell r="I92">
            <v>4185246</v>
          </cell>
          <cell r="J92">
            <v>19235340</v>
          </cell>
          <cell r="K92">
            <v>3051963</v>
          </cell>
          <cell r="M92">
            <v>199902</v>
          </cell>
          <cell r="N92">
            <v>5691679535</v>
          </cell>
          <cell r="O92">
            <v>907306000</v>
          </cell>
          <cell r="P92">
            <v>6598985535</v>
          </cell>
          <cell r="Q92">
            <v>2291991983</v>
          </cell>
          <cell r="R92">
            <v>103409147</v>
          </cell>
          <cell r="S92">
            <v>8994386665</v>
          </cell>
          <cell r="T92">
            <v>31440691</v>
          </cell>
          <cell r="U92">
            <v>8615787</v>
          </cell>
          <cell r="V92">
            <v>40056478</v>
          </cell>
          <cell r="W92">
            <v>6931421</v>
          </cell>
          <cell r="Y92">
            <v>199902</v>
          </cell>
          <cell r="Z92">
            <v>35949749091</v>
          </cell>
          <cell r="AA92">
            <v>4660860000</v>
          </cell>
          <cell r="AB92">
            <v>40610609091</v>
          </cell>
          <cell r="AC92">
            <v>12232387233</v>
          </cell>
          <cell r="AD92">
            <v>795096680</v>
          </cell>
          <cell r="AE92">
            <v>53638093004</v>
          </cell>
          <cell r="AF92">
            <v>117428869</v>
          </cell>
          <cell r="AG92">
            <v>31420941</v>
          </cell>
          <cell r="AH92">
            <v>148849810</v>
          </cell>
          <cell r="AI92">
            <v>25737814</v>
          </cell>
          <cell r="AK92">
            <v>199902</v>
          </cell>
          <cell r="AL92">
            <v>8473943060</v>
          </cell>
          <cell r="AM92">
            <v>1416767000</v>
          </cell>
          <cell r="AN92">
            <v>9890710060</v>
          </cell>
          <cell r="AO92">
            <v>3477643414</v>
          </cell>
          <cell r="AP92">
            <v>162021225</v>
          </cell>
          <cell r="AQ92">
            <v>13530374699</v>
          </cell>
          <cell r="AR92">
            <v>43455917</v>
          </cell>
          <cell r="AS92">
            <v>11802807</v>
          </cell>
          <cell r="AT92">
            <v>55258724</v>
          </cell>
          <cell r="AU92">
            <v>8989774</v>
          </cell>
        </row>
        <row r="93">
          <cell r="A93">
            <v>199903</v>
          </cell>
          <cell r="B93">
            <v>2714564073</v>
          </cell>
          <cell r="C93">
            <v>450855000</v>
          </cell>
          <cell r="D93">
            <v>3165419073</v>
          </cell>
          <cell r="E93">
            <v>1065105696</v>
          </cell>
          <cell r="F93">
            <v>61899806</v>
          </cell>
          <cell r="G93">
            <v>4292424575</v>
          </cell>
          <cell r="H93">
            <v>16121992</v>
          </cell>
          <cell r="I93">
            <v>4855329</v>
          </cell>
          <cell r="J93">
            <v>20977321</v>
          </cell>
          <cell r="K93">
            <v>3284836</v>
          </cell>
          <cell r="M93">
            <v>199903</v>
          </cell>
          <cell r="N93">
            <v>8406243608</v>
          </cell>
          <cell r="O93">
            <v>1358161000</v>
          </cell>
          <cell r="P93">
            <v>9764404608</v>
          </cell>
          <cell r="Q93">
            <v>3357097679</v>
          </cell>
          <cell r="R93">
            <v>165308953</v>
          </cell>
          <cell r="S93">
            <v>13286811240</v>
          </cell>
          <cell r="T93">
            <v>47562683</v>
          </cell>
          <cell r="U93">
            <v>13471116</v>
          </cell>
          <cell r="V93">
            <v>61033799</v>
          </cell>
          <cell r="W93">
            <v>10216257</v>
          </cell>
          <cell r="Y93">
            <v>199903</v>
          </cell>
          <cell r="Z93">
            <v>35749859652</v>
          </cell>
          <cell r="AA93">
            <v>4964476000</v>
          </cell>
          <cell r="AB93">
            <v>40714335652</v>
          </cell>
          <cell r="AC93">
            <v>12559496080</v>
          </cell>
          <cell r="AD93">
            <v>780259514</v>
          </cell>
          <cell r="AE93">
            <v>54054091246</v>
          </cell>
          <cell r="AF93">
            <v>119156633</v>
          </cell>
          <cell r="AG93">
            <v>34503764</v>
          </cell>
          <cell r="AH93">
            <v>153660397</v>
          </cell>
          <cell r="AI93">
            <v>26226277</v>
          </cell>
          <cell r="AK93">
            <v>199903</v>
          </cell>
          <cell r="AL93">
            <v>8406243608</v>
          </cell>
          <cell r="AM93">
            <v>1358161000</v>
          </cell>
          <cell r="AN93">
            <v>9764404608</v>
          </cell>
          <cell r="AO93">
            <v>3357097679</v>
          </cell>
          <cell r="AP93">
            <v>165308953</v>
          </cell>
          <cell r="AQ93">
            <v>13286811240</v>
          </cell>
          <cell r="AR93">
            <v>47562683</v>
          </cell>
          <cell r="AS93">
            <v>13471116</v>
          </cell>
          <cell r="AT93">
            <v>61033799</v>
          </cell>
          <cell r="AU93">
            <v>10216257</v>
          </cell>
        </row>
        <row r="94">
          <cell r="A94">
            <v>199904</v>
          </cell>
          <cell r="B94">
            <v>2476548351</v>
          </cell>
          <cell r="C94">
            <v>530497000</v>
          </cell>
          <cell r="D94">
            <v>3007045351</v>
          </cell>
          <cell r="E94">
            <v>1028069781</v>
          </cell>
          <cell r="F94">
            <v>52196890</v>
          </cell>
          <cell r="G94">
            <v>4087312022</v>
          </cell>
          <cell r="H94">
            <v>10810530</v>
          </cell>
          <cell r="I94">
            <v>3026030</v>
          </cell>
          <cell r="J94">
            <v>13836560</v>
          </cell>
          <cell r="K94">
            <v>1689821</v>
          </cell>
          <cell r="M94">
            <v>199904</v>
          </cell>
          <cell r="N94">
            <v>10882791959</v>
          </cell>
          <cell r="O94">
            <v>1888658000</v>
          </cell>
          <cell r="P94">
            <v>12771449959</v>
          </cell>
          <cell r="Q94">
            <v>4385167460</v>
          </cell>
          <cell r="R94">
            <v>217505843</v>
          </cell>
          <cell r="S94">
            <v>17374123262</v>
          </cell>
          <cell r="T94">
            <v>58373213</v>
          </cell>
          <cell r="U94">
            <v>16497146</v>
          </cell>
          <cell r="V94">
            <v>74870359</v>
          </cell>
          <cell r="W94">
            <v>11906078</v>
          </cell>
          <cell r="Y94">
            <v>199904</v>
          </cell>
          <cell r="Z94">
            <v>35433459355</v>
          </cell>
          <cell r="AA94">
            <v>5473060000</v>
          </cell>
          <cell r="AB94">
            <v>40906519355</v>
          </cell>
          <cell r="AC94">
            <v>12910256885</v>
          </cell>
          <cell r="AD94">
            <v>748184677</v>
          </cell>
          <cell r="AE94">
            <v>54564960917</v>
          </cell>
          <cell r="AF94">
            <v>119983931</v>
          </cell>
          <cell r="AG94">
            <v>35565344</v>
          </cell>
          <cell r="AH94">
            <v>155549275</v>
          </cell>
          <cell r="AI94">
            <v>26217323</v>
          </cell>
          <cell r="AK94">
            <v>199904</v>
          </cell>
          <cell r="AL94">
            <v>7995320171</v>
          </cell>
          <cell r="AM94">
            <v>1420328000</v>
          </cell>
          <cell r="AN94">
            <v>9415648171</v>
          </cell>
          <cell r="AO94">
            <v>3201738500</v>
          </cell>
          <cell r="AP94">
            <v>165834639</v>
          </cell>
          <cell r="AQ94">
            <v>12783221310</v>
          </cell>
          <cell r="AR94">
            <v>41982616</v>
          </cell>
          <cell r="AS94">
            <v>12066605</v>
          </cell>
          <cell r="AT94">
            <v>54049221</v>
          </cell>
          <cell r="AU94">
            <v>8026620</v>
          </cell>
        </row>
        <row r="95">
          <cell r="A95">
            <v>199905</v>
          </cell>
          <cell r="B95">
            <v>2068405867</v>
          </cell>
          <cell r="C95">
            <v>854120000</v>
          </cell>
          <cell r="D95">
            <v>2922525867</v>
          </cell>
          <cell r="E95">
            <v>1339568922</v>
          </cell>
          <cell r="F95">
            <v>59631057</v>
          </cell>
          <cell r="G95">
            <v>4321725846</v>
          </cell>
          <cell r="H95">
            <v>7416269</v>
          </cell>
          <cell r="I95">
            <v>3345310</v>
          </cell>
          <cell r="J95">
            <v>10761579</v>
          </cell>
          <cell r="K95">
            <v>1128987</v>
          </cell>
          <cell r="M95">
            <v>199905</v>
          </cell>
          <cell r="N95">
            <v>12951197826</v>
          </cell>
          <cell r="O95">
            <v>2742778000</v>
          </cell>
          <cell r="P95">
            <v>15693975826</v>
          </cell>
          <cell r="Q95">
            <v>5724736382</v>
          </cell>
          <cell r="R95">
            <v>277136900</v>
          </cell>
          <cell r="S95">
            <v>21695849108</v>
          </cell>
          <cell r="T95">
            <v>65789482</v>
          </cell>
          <cell r="U95">
            <v>19842456</v>
          </cell>
          <cell r="V95">
            <v>85631938</v>
          </cell>
          <cell r="W95">
            <v>13035065</v>
          </cell>
          <cell r="Y95">
            <v>199905</v>
          </cell>
          <cell r="Z95">
            <v>34693490686</v>
          </cell>
          <cell r="AA95">
            <v>6253431000</v>
          </cell>
          <cell r="AB95">
            <v>40946921686</v>
          </cell>
          <cell r="AC95">
            <v>13544046534</v>
          </cell>
          <cell r="AD95">
            <v>704464930</v>
          </cell>
          <cell r="AE95">
            <v>55195433150</v>
          </cell>
          <cell r="AF95">
            <v>120091711</v>
          </cell>
          <cell r="AG95">
            <v>37140122</v>
          </cell>
          <cell r="AH95">
            <v>157231833</v>
          </cell>
          <cell r="AI95">
            <v>26103578</v>
          </cell>
          <cell r="AK95">
            <v>199905</v>
          </cell>
          <cell r="AL95">
            <v>7259518291</v>
          </cell>
          <cell r="AM95">
            <v>1835472000</v>
          </cell>
          <cell r="AN95">
            <v>9094990291</v>
          </cell>
          <cell r="AO95">
            <v>3432744399</v>
          </cell>
          <cell r="AP95">
            <v>173727753</v>
          </cell>
          <cell r="AQ95">
            <v>12701462443</v>
          </cell>
          <cell r="AR95">
            <v>34348791</v>
          </cell>
          <cell r="AS95">
            <v>11226669</v>
          </cell>
          <cell r="AT95">
            <v>45575460</v>
          </cell>
          <cell r="AU95">
            <v>6103644</v>
          </cell>
        </row>
        <row r="96">
          <cell r="A96">
            <v>199906</v>
          </cell>
          <cell r="B96">
            <v>2622727656</v>
          </cell>
          <cell r="C96">
            <v>1085412000</v>
          </cell>
          <cell r="D96">
            <v>3708139656</v>
          </cell>
          <cell r="E96">
            <v>1544919066</v>
          </cell>
          <cell r="F96">
            <v>49114881</v>
          </cell>
          <cell r="G96">
            <v>5302173603</v>
          </cell>
          <cell r="H96">
            <v>6487027</v>
          </cell>
          <cell r="I96">
            <v>4246459</v>
          </cell>
          <cell r="J96">
            <v>10733486</v>
          </cell>
          <cell r="K96">
            <v>1739873</v>
          </cell>
          <cell r="M96">
            <v>199906</v>
          </cell>
          <cell r="N96">
            <v>15573925482</v>
          </cell>
          <cell r="O96">
            <v>3828190000</v>
          </cell>
          <cell r="P96">
            <v>19402115482</v>
          </cell>
          <cell r="Q96">
            <v>7269655448</v>
          </cell>
          <cell r="R96">
            <v>326251781</v>
          </cell>
          <cell r="S96">
            <v>26998022711</v>
          </cell>
          <cell r="T96">
            <v>72276509</v>
          </cell>
          <cell r="U96">
            <v>24088915</v>
          </cell>
          <cell r="V96">
            <v>96365424</v>
          </cell>
          <cell r="W96">
            <v>14774938</v>
          </cell>
          <cell r="Y96">
            <v>199906</v>
          </cell>
          <cell r="Z96">
            <v>34157476274</v>
          </cell>
          <cell r="AA96">
            <v>7022853000</v>
          </cell>
          <cell r="AB96">
            <v>41180329274</v>
          </cell>
          <cell r="AC96">
            <v>14366420613</v>
          </cell>
          <cell r="AD96">
            <v>675344959</v>
          </cell>
          <cell r="AE96">
            <v>56222094846</v>
          </cell>
          <cell r="AF96">
            <v>119559994</v>
          </cell>
          <cell r="AG96">
            <v>39098660</v>
          </cell>
          <cell r="AH96">
            <v>158658654</v>
          </cell>
          <cell r="AI96">
            <v>26244233</v>
          </cell>
          <cell r="AK96">
            <v>199906</v>
          </cell>
          <cell r="AL96">
            <v>7167681874</v>
          </cell>
          <cell r="AM96">
            <v>2470029000</v>
          </cell>
          <cell r="AN96">
            <v>9637710874</v>
          </cell>
          <cell r="AO96">
            <v>3912557769</v>
          </cell>
          <cell r="AP96">
            <v>160942828</v>
          </cell>
          <cell r="AQ96">
            <v>13711211471</v>
          </cell>
          <cell r="AR96">
            <v>24713826</v>
          </cell>
          <cell r="AS96">
            <v>10617799</v>
          </cell>
          <cell r="AT96">
            <v>35331625</v>
          </cell>
          <cell r="AU96">
            <v>4558681</v>
          </cell>
        </row>
        <row r="97">
          <cell r="A97">
            <v>199907</v>
          </cell>
          <cell r="B97">
            <v>3269664978</v>
          </cell>
          <cell r="C97">
            <v>1225930000</v>
          </cell>
          <cell r="D97">
            <v>4495594978</v>
          </cell>
          <cell r="E97">
            <v>1797056966</v>
          </cell>
          <cell r="F97">
            <v>49314522</v>
          </cell>
          <cell r="G97">
            <v>6341966466</v>
          </cell>
          <cell r="H97">
            <v>6612696</v>
          </cell>
          <cell r="I97">
            <v>4469828</v>
          </cell>
          <cell r="J97">
            <v>11082524</v>
          </cell>
          <cell r="K97">
            <v>2200851</v>
          </cell>
          <cell r="M97">
            <v>199907</v>
          </cell>
          <cell r="N97">
            <v>18843590460</v>
          </cell>
          <cell r="O97">
            <v>5054120000</v>
          </cell>
          <cell r="P97">
            <v>23897710460</v>
          </cell>
          <cell r="Q97">
            <v>9066712414</v>
          </cell>
          <cell r="R97">
            <v>375566303</v>
          </cell>
          <cell r="S97">
            <v>33339989177</v>
          </cell>
          <cell r="T97">
            <v>78889205</v>
          </cell>
          <cell r="U97">
            <v>28558743</v>
          </cell>
          <cell r="V97">
            <v>107447948</v>
          </cell>
          <cell r="W97">
            <v>16975789</v>
          </cell>
          <cell r="Y97">
            <v>199907</v>
          </cell>
          <cell r="Z97">
            <v>34083671966</v>
          </cell>
          <cell r="AA97">
            <v>7725093000</v>
          </cell>
          <cell r="AB97">
            <v>41808764966</v>
          </cell>
          <cell r="AC97">
            <v>14914712922</v>
          </cell>
          <cell r="AD97">
            <v>644495614</v>
          </cell>
          <cell r="AE97">
            <v>57367973502</v>
          </cell>
          <cell r="AF97">
            <v>119928016</v>
          </cell>
          <cell r="AG97">
            <v>41525022</v>
          </cell>
          <cell r="AH97">
            <v>161453038</v>
          </cell>
          <cell r="AI97">
            <v>26234405</v>
          </cell>
          <cell r="AK97">
            <v>199907</v>
          </cell>
          <cell r="AL97">
            <v>7960798501</v>
          </cell>
          <cell r="AM97">
            <v>3165462000</v>
          </cell>
          <cell r="AN97">
            <v>11126260501</v>
          </cell>
          <cell r="AO97">
            <v>4681544954</v>
          </cell>
          <cell r="AP97">
            <v>158060460</v>
          </cell>
          <cell r="AQ97">
            <v>15965865915</v>
          </cell>
          <cell r="AR97">
            <v>20515992</v>
          </cell>
          <cell r="AS97">
            <v>12061597</v>
          </cell>
          <cell r="AT97">
            <v>32577589</v>
          </cell>
          <cell r="AU97">
            <v>5069711</v>
          </cell>
        </row>
        <row r="98">
          <cell r="A98">
            <v>199908</v>
          </cell>
          <cell r="B98">
            <v>3446041793</v>
          </cell>
          <cell r="C98">
            <v>1121125000</v>
          </cell>
          <cell r="D98">
            <v>4567166793</v>
          </cell>
          <cell r="E98">
            <v>1801531714</v>
          </cell>
          <cell r="F98">
            <v>52511416</v>
          </cell>
          <cell r="G98">
            <v>6421209923</v>
          </cell>
          <cell r="H98">
            <v>6218370</v>
          </cell>
          <cell r="I98">
            <v>4475818</v>
          </cell>
          <cell r="J98">
            <v>10694188</v>
          </cell>
          <cell r="K98">
            <v>2182458</v>
          </cell>
          <cell r="M98">
            <v>199908</v>
          </cell>
          <cell r="N98">
            <v>22289632253</v>
          </cell>
          <cell r="O98">
            <v>6175245000</v>
          </cell>
          <cell r="P98">
            <v>28464877253</v>
          </cell>
          <cell r="Q98">
            <v>10868244128</v>
          </cell>
          <cell r="R98">
            <v>428077719</v>
          </cell>
          <cell r="S98">
            <v>39761199100</v>
          </cell>
          <cell r="T98">
            <v>85107575</v>
          </cell>
          <cell r="U98">
            <v>33034561</v>
          </cell>
          <cell r="V98">
            <v>118142136</v>
          </cell>
          <cell r="W98">
            <v>19158247</v>
          </cell>
          <cell r="Y98">
            <v>199908</v>
          </cell>
          <cell r="Z98">
            <v>34019031074</v>
          </cell>
          <cell r="AA98">
            <v>8244362000</v>
          </cell>
          <cell r="AB98">
            <v>42263393074</v>
          </cell>
          <cell r="AC98">
            <v>15439756316</v>
          </cell>
          <cell r="AD98">
            <v>641058270</v>
          </cell>
          <cell r="AE98">
            <v>58344207660</v>
          </cell>
          <cell r="AF98">
            <v>119338902</v>
          </cell>
          <cell r="AG98">
            <v>42680825</v>
          </cell>
          <cell r="AH98">
            <v>162019727</v>
          </cell>
          <cell r="AI98">
            <v>26260998</v>
          </cell>
          <cell r="AK98">
            <v>199908</v>
          </cell>
          <cell r="AL98">
            <v>9338434427</v>
          </cell>
          <cell r="AM98">
            <v>3432467000</v>
          </cell>
          <cell r="AN98">
            <v>12770901427</v>
          </cell>
          <cell r="AO98">
            <v>5143507746</v>
          </cell>
          <cell r="AP98">
            <v>150940819</v>
          </cell>
          <cell r="AQ98">
            <v>18065349992</v>
          </cell>
          <cell r="AR98">
            <v>19318093</v>
          </cell>
          <cell r="AS98">
            <v>13192105</v>
          </cell>
          <cell r="AT98">
            <v>32510198</v>
          </cell>
          <cell r="AU98">
            <v>6123182</v>
          </cell>
        </row>
        <row r="99">
          <cell r="A99">
            <v>199909</v>
          </cell>
          <cell r="B99">
            <v>3069574215</v>
          </cell>
          <cell r="C99">
            <v>975303000</v>
          </cell>
          <cell r="D99">
            <v>4044877215</v>
          </cell>
          <cell r="E99">
            <v>1747386529</v>
          </cell>
          <cell r="F99">
            <v>49454317</v>
          </cell>
          <cell r="G99">
            <v>5841718061</v>
          </cell>
          <cell r="H99">
            <v>7179736</v>
          </cell>
          <cell r="I99">
            <v>3902731</v>
          </cell>
          <cell r="J99">
            <v>11082467</v>
          </cell>
          <cell r="K99">
            <v>1940801</v>
          </cell>
          <cell r="M99">
            <v>199909</v>
          </cell>
          <cell r="N99">
            <v>25359206468</v>
          </cell>
          <cell r="O99">
            <v>7150548000</v>
          </cell>
          <cell r="P99">
            <v>32509754468</v>
          </cell>
          <cell r="Q99">
            <v>12615630657</v>
          </cell>
          <cell r="R99">
            <v>477532036</v>
          </cell>
          <cell r="S99">
            <v>45602917161</v>
          </cell>
          <cell r="T99">
            <v>92287311</v>
          </cell>
          <cell r="U99">
            <v>36937292</v>
          </cell>
          <cell r="V99">
            <v>129224603</v>
          </cell>
          <cell r="W99">
            <v>21099048</v>
          </cell>
          <cell r="Y99">
            <v>199909</v>
          </cell>
          <cell r="Z99">
            <v>33613544849</v>
          </cell>
          <cell r="AA99">
            <v>8685189000</v>
          </cell>
          <cell r="AB99">
            <v>42298733849</v>
          </cell>
          <cell r="AC99">
            <v>15977524058</v>
          </cell>
          <cell r="AD99">
            <v>639346357</v>
          </cell>
          <cell r="AE99">
            <v>58915604264</v>
          </cell>
          <cell r="AF99">
            <v>120774269</v>
          </cell>
          <cell r="AG99">
            <v>44993464</v>
          </cell>
          <cell r="AH99">
            <v>165767733</v>
          </cell>
          <cell r="AI99">
            <v>26233105</v>
          </cell>
          <cell r="AK99">
            <v>199909</v>
          </cell>
          <cell r="AL99">
            <v>9785280986</v>
          </cell>
          <cell r="AM99">
            <v>3322358000</v>
          </cell>
          <cell r="AN99">
            <v>13107638986</v>
          </cell>
          <cell r="AO99">
            <v>5345975209</v>
          </cell>
          <cell r="AP99">
            <v>151280255</v>
          </cell>
          <cell r="AQ99">
            <v>18604894450</v>
          </cell>
          <cell r="AR99">
            <v>20010802</v>
          </cell>
          <cell r="AS99">
            <v>12848377</v>
          </cell>
          <cell r="AT99">
            <v>32859179</v>
          </cell>
          <cell r="AU99">
            <v>6324110</v>
          </cell>
        </row>
        <row r="100">
          <cell r="A100">
            <v>199910</v>
          </cell>
          <cell r="B100">
            <v>2473025001</v>
          </cell>
          <cell r="C100">
            <v>801848000</v>
          </cell>
          <cell r="D100">
            <v>3274873001</v>
          </cell>
          <cell r="E100">
            <v>1566026385</v>
          </cell>
          <cell r="F100">
            <v>50229146</v>
          </cell>
          <cell r="G100">
            <v>4891128532</v>
          </cell>
          <cell r="H100">
            <v>7157383</v>
          </cell>
          <cell r="I100">
            <v>4063387</v>
          </cell>
          <cell r="J100">
            <v>11220770</v>
          </cell>
          <cell r="K100">
            <v>1316829</v>
          </cell>
          <cell r="M100">
            <v>199910</v>
          </cell>
          <cell r="N100">
            <v>27832231469</v>
          </cell>
          <cell r="O100">
            <v>7952396000</v>
          </cell>
          <cell r="P100">
            <v>35784627469</v>
          </cell>
          <cell r="Q100">
            <v>14181657042</v>
          </cell>
          <cell r="R100">
            <v>527761182</v>
          </cell>
          <cell r="S100">
            <v>50494045693</v>
          </cell>
          <cell r="T100">
            <v>99444694</v>
          </cell>
          <cell r="U100">
            <v>41000679</v>
          </cell>
          <cell r="V100">
            <v>140445373</v>
          </cell>
          <cell r="W100">
            <v>22415877</v>
          </cell>
          <cell r="Y100">
            <v>199910</v>
          </cell>
          <cell r="Z100">
            <v>33240383177</v>
          </cell>
          <cell r="AA100">
            <v>8996511000</v>
          </cell>
          <cell r="AB100">
            <v>42236894177</v>
          </cell>
          <cell r="AC100">
            <v>16402980962</v>
          </cell>
          <cell r="AD100">
            <v>632882938</v>
          </cell>
          <cell r="AE100">
            <v>59272758077</v>
          </cell>
          <cell r="AF100">
            <v>122445795</v>
          </cell>
          <cell r="AG100">
            <v>46755853</v>
          </cell>
          <cell r="AH100">
            <v>169201648</v>
          </cell>
          <cell r="AI100">
            <v>26219190</v>
          </cell>
          <cell r="AK100">
            <v>199910</v>
          </cell>
          <cell r="AL100">
            <v>8988641009</v>
          </cell>
          <cell r="AM100">
            <v>2898276000</v>
          </cell>
          <cell r="AN100">
            <v>11886917009</v>
          </cell>
          <cell r="AO100">
            <v>5114944628</v>
          </cell>
          <cell r="AP100">
            <v>152194879</v>
          </cell>
          <cell r="AQ100">
            <v>17154056516</v>
          </cell>
          <cell r="AR100">
            <v>20555489</v>
          </cell>
          <cell r="AS100">
            <v>12441936</v>
          </cell>
          <cell r="AT100">
            <v>32997425</v>
          </cell>
          <cell r="AU100">
            <v>5440088</v>
          </cell>
        </row>
        <row r="101">
          <cell r="A101">
            <v>199911</v>
          </cell>
          <cell r="B101">
            <v>2280675491</v>
          </cell>
          <cell r="C101">
            <v>601696000</v>
          </cell>
          <cell r="D101">
            <v>2882371491</v>
          </cell>
          <cell r="E101">
            <v>1463658385</v>
          </cell>
          <cell r="F101">
            <v>46915520</v>
          </cell>
          <cell r="G101">
            <v>4392945396</v>
          </cell>
          <cell r="H101">
            <v>8638672</v>
          </cell>
          <cell r="I101">
            <v>4366130</v>
          </cell>
          <cell r="J101">
            <v>13004802</v>
          </cell>
          <cell r="K101">
            <v>1670617</v>
          </cell>
          <cell r="M101">
            <v>199911</v>
          </cell>
          <cell r="N101">
            <v>30112906960</v>
          </cell>
          <cell r="O101">
            <v>8554092000</v>
          </cell>
          <cell r="P101">
            <v>38666998960</v>
          </cell>
          <cell r="Q101">
            <v>15645315427</v>
          </cell>
          <cell r="R101">
            <v>574676702</v>
          </cell>
          <cell r="S101">
            <v>54886991089</v>
          </cell>
          <cell r="T101">
            <v>108083366</v>
          </cell>
          <cell r="U101">
            <v>45366809</v>
          </cell>
          <cell r="V101">
            <v>153450175</v>
          </cell>
          <cell r="W101">
            <v>24086494</v>
          </cell>
          <cell r="Y101">
            <v>199911</v>
          </cell>
          <cell r="Z101">
            <v>32895170485</v>
          </cell>
          <cell r="AA101">
            <v>9063553000</v>
          </cell>
          <cell r="AB101">
            <v>41958723485</v>
          </cell>
          <cell r="AC101">
            <v>16830966858</v>
          </cell>
          <cell r="AD101">
            <v>633288780</v>
          </cell>
          <cell r="AE101">
            <v>59422979123</v>
          </cell>
          <cell r="AF101">
            <v>120098592</v>
          </cell>
          <cell r="AG101">
            <v>48553829</v>
          </cell>
          <cell r="AH101">
            <v>168652421</v>
          </cell>
          <cell r="AI101">
            <v>26144847</v>
          </cell>
          <cell r="AK101">
            <v>199911</v>
          </cell>
          <cell r="AL101">
            <v>7823274707</v>
          </cell>
          <cell r="AM101">
            <v>2378847000</v>
          </cell>
          <cell r="AN101">
            <v>10202121707</v>
          </cell>
          <cell r="AO101">
            <v>4777071299</v>
          </cell>
          <cell r="AP101">
            <v>146598983</v>
          </cell>
          <cell r="AQ101">
            <v>15125791989</v>
          </cell>
          <cell r="AR101">
            <v>22975791</v>
          </cell>
          <cell r="AS101">
            <v>12332248</v>
          </cell>
          <cell r="AT101">
            <v>35308039</v>
          </cell>
          <cell r="AU101">
            <v>4928247</v>
          </cell>
        </row>
        <row r="102">
          <cell r="A102">
            <v>199912</v>
          </cell>
          <cell r="B102">
            <v>2517598560</v>
          </cell>
          <cell r="C102">
            <v>551694000</v>
          </cell>
          <cell r="D102">
            <v>3069292560</v>
          </cell>
          <cell r="E102">
            <v>1625741745</v>
          </cell>
          <cell r="F102">
            <v>49552828</v>
          </cell>
          <cell r="G102">
            <v>4744587133</v>
          </cell>
          <cell r="H102">
            <v>10547821</v>
          </cell>
          <cell r="I102">
            <v>5844656</v>
          </cell>
          <cell r="J102">
            <v>16392477</v>
          </cell>
          <cell r="K102">
            <v>2446303</v>
          </cell>
          <cell r="M102">
            <v>199912</v>
          </cell>
          <cell r="N102">
            <v>32630505520</v>
          </cell>
          <cell r="O102">
            <v>9105786000</v>
          </cell>
          <cell r="P102">
            <v>41736291520</v>
          </cell>
          <cell r="Q102">
            <v>17271057172</v>
          </cell>
          <cell r="R102">
            <v>624229530</v>
          </cell>
          <cell r="S102">
            <v>59631578222</v>
          </cell>
          <cell r="T102">
            <v>118631187</v>
          </cell>
          <cell r="U102">
            <v>51211465</v>
          </cell>
          <cell r="V102">
            <v>169842652</v>
          </cell>
          <cell r="W102">
            <v>26532797</v>
          </cell>
          <cell r="Y102">
            <v>199912</v>
          </cell>
          <cell r="Z102">
            <v>32630505520</v>
          </cell>
          <cell r="AA102">
            <v>9105786000</v>
          </cell>
          <cell r="AB102">
            <v>41736291520</v>
          </cell>
          <cell r="AC102">
            <v>17271057172</v>
          </cell>
          <cell r="AD102">
            <v>624229530</v>
          </cell>
          <cell r="AE102">
            <v>59631578222</v>
          </cell>
          <cell r="AF102">
            <v>118631187</v>
          </cell>
          <cell r="AG102">
            <v>51211465</v>
          </cell>
          <cell r="AH102">
            <v>169842652</v>
          </cell>
          <cell r="AI102">
            <v>26532797</v>
          </cell>
          <cell r="AK102">
            <v>199912</v>
          </cell>
          <cell r="AL102">
            <v>7271299052</v>
          </cell>
          <cell r="AM102">
            <v>1955238000</v>
          </cell>
          <cell r="AN102">
            <v>9226537052</v>
          </cell>
          <cell r="AO102">
            <v>4655426515</v>
          </cell>
          <cell r="AP102">
            <v>146697494</v>
          </cell>
          <cell r="AQ102">
            <v>14028661061</v>
          </cell>
          <cell r="AR102">
            <v>26343876</v>
          </cell>
          <cell r="AS102">
            <v>14274173</v>
          </cell>
          <cell r="AT102">
            <v>40618049</v>
          </cell>
          <cell r="AU102">
            <v>5433749</v>
          </cell>
        </row>
        <row r="103">
          <cell r="A103">
            <v>200001</v>
          </cell>
          <cell r="B103">
            <v>2614483759</v>
          </cell>
          <cell r="C103">
            <v>525671000</v>
          </cell>
          <cell r="D103">
            <v>3140154759</v>
          </cell>
          <cell r="E103">
            <v>1584502660</v>
          </cell>
          <cell r="F103">
            <v>0</v>
          </cell>
          <cell r="G103">
            <v>4724657419</v>
          </cell>
          <cell r="H103">
            <v>14710027</v>
          </cell>
          <cell r="I103">
            <v>3346194</v>
          </cell>
          <cell r="J103">
            <v>18056221</v>
          </cell>
          <cell r="K103">
            <v>3595693</v>
          </cell>
          <cell r="M103">
            <v>200001</v>
          </cell>
          <cell r="N103">
            <v>2614483759</v>
          </cell>
          <cell r="O103">
            <v>525671000</v>
          </cell>
          <cell r="P103">
            <v>3140154759</v>
          </cell>
          <cell r="Q103">
            <v>1584502660</v>
          </cell>
          <cell r="R103">
            <v>0</v>
          </cell>
          <cell r="S103">
            <v>4724657419</v>
          </cell>
          <cell r="T103">
            <v>14710027</v>
          </cell>
          <cell r="U103">
            <v>3346194</v>
          </cell>
          <cell r="V103">
            <v>18056221</v>
          </cell>
          <cell r="W103">
            <v>3595693</v>
          </cell>
          <cell r="Y103">
            <v>200001</v>
          </cell>
          <cell r="Z103">
            <v>32357517491</v>
          </cell>
          <cell r="AA103">
            <v>9163127000</v>
          </cell>
          <cell r="AB103">
            <v>41520644491</v>
          </cell>
          <cell r="AC103">
            <v>17672130872</v>
          </cell>
          <cell r="AD103">
            <v>572558326</v>
          </cell>
          <cell r="AE103">
            <v>59765333689</v>
          </cell>
          <cell r="AF103">
            <v>116950617</v>
          </cell>
          <cell r="AG103">
            <v>50127118</v>
          </cell>
          <cell r="AH103">
            <v>167077735</v>
          </cell>
          <cell r="AI103">
            <v>26249032</v>
          </cell>
          <cell r="AK103">
            <v>200001</v>
          </cell>
          <cell r="AL103">
            <v>7412757810</v>
          </cell>
          <cell r="AM103">
            <v>1679061000</v>
          </cell>
          <cell r="AN103">
            <v>9091818810</v>
          </cell>
          <cell r="AO103">
            <v>4673902790</v>
          </cell>
          <cell r="AP103">
            <v>96468348</v>
          </cell>
          <cell r="AQ103">
            <v>13862189948</v>
          </cell>
          <cell r="AR103">
            <v>33896520</v>
          </cell>
          <cell r="AS103">
            <v>13556980</v>
          </cell>
          <cell r="AT103">
            <v>47453500</v>
          </cell>
          <cell r="AU103">
            <v>7712613</v>
          </cell>
        </row>
        <row r="104">
          <cell r="A104">
            <v>200002</v>
          </cell>
          <cell r="B104">
            <v>2544033304</v>
          </cell>
          <cell r="C104">
            <v>536953000</v>
          </cell>
          <cell r="D104">
            <v>3080986304</v>
          </cell>
          <cell r="E104">
            <v>1553012683</v>
          </cell>
          <cell r="F104">
            <v>46841117</v>
          </cell>
          <cell r="G104">
            <v>4680840104</v>
          </cell>
          <cell r="H104">
            <v>17800684</v>
          </cell>
          <cell r="I104">
            <v>6160505</v>
          </cell>
          <cell r="J104">
            <v>23961189</v>
          </cell>
          <cell r="K104">
            <v>4084165</v>
          </cell>
          <cell r="M104">
            <v>200002</v>
          </cell>
          <cell r="N104">
            <v>5158517063</v>
          </cell>
          <cell r="O104">
            <v>1062624000</v>
          </cell>
          <cell r="P104">
            <v>6221141063</v>
          </cell>
          <cell r="Q104">
            <v>3137515343</v>
          </cell>
          <cell r="R104">
            <v>46841117</v>
          </cell>
          <cell r="S104">
            <v>9405497523</v>
          </cell>
          <cell r="T104">
            <v>32510711</v>
          </cell>
          <cell r="U104">
            <v>9506699</v>
          </cell>
          <cell r="V104">
            <v>42017410</v>
          </cell>
          <cell r="W104">
            <v>7679858</v>
          </cell>
          <cell r="Y104">
            <v>200002</v>
          </cell>
          <cell r="Z104">
            <v>32097343048</v>
          </cell>
          <cell r="AA104">
            <v>9261104000</v>
          </cell>
          <cell r="AB104">
            <v>41358447048</v>
          </cell>
          <cell r="AC104">
            <v>18116580532</v>
          </cell>
          <cell r="AD104">
            <v>567661500</v>
          </cell>
          <cell r="AE104">
            <v>60042689080</v>
          </cell>
          <cell r="AF104">
            <v>119701207</v>
          </cell>
          <cell r="AG104">
            <v>52102377</v>
          </cell>
          <cell r="AH104">
            <v>171803584</v>
          </cell>
          <cell r="AI104">
            <v>27281234</v>
          </cell>
          <cell r="AK104">
            <v>200002</v>
          </cell>
          <cell r="AL104">
            <v>7676115623</v>
          </cell>
          <cell r="AM104">
            <v>1614318000</v>
          </cell>
          <cell r="AN104">
            <v>9290433623</v>
          </cell>
          <cell r="AO104">
            <v>4763257088</v>
          </cell>
          <cell r="AP104">
            <v>96393945</v>
          </cell>
          <cell r="AQ104">
            <v>14150084656</v>
          </cell>
          <cell r="AR104">
            <v>43058532</v>
          </cell>
          <cell r="AS104">
            <v>15351355</v>
          </cell>
          <cell r="AT104">
            <v>58409887</v>
          </cell>
          <cell r="AU104">
            <v>10126161</v>
          </cell>
        </row>
        <row r="105">
          <cell r="A105">
            <v>200003</v>
          </cell>
          <cell r="B105">
            <v>2457932751</v>
          </cell>
          <cell r="C105">
            <v>503930000</v>
          </cell>
          <cell r="D105">
            <v>2961862751</v>
          </cell>
          <cell r="E105">
            <v>1499621384</v>
          </cell>
          <cell r="F105">
            <v>47324597</v>
          </cell>
          <cell r="G105">
            <v>4508808732</v>
          </cell>
          <cell r="H105">
            <v>15581147</v>
          </cell>
          <cell r="I105">
            <v>21399147</v>
          </cell>
          <cell r="J105">
            <v>36980294</v>
          </cell>
          <cell r="K105">
            <v>2545752</v>
          </cell>
          <cell r="M105">
            <v>200003</v>
          </cell>
          <cell r="N105">
            <v>7616449814</v>
          </cell>
          <cell r="O105">
            <v>1566554000</v>
          </cell>
          <cell r="P105">
            <v>9183003814</v>
          </cell>
          <cell r="Q105">
            <v>4637136727</v>
          </cell>
          <cell r="R105">
            <v>94165714</v>
          </cell>
          <cell r="S105">
            <v>13914306255</v>
          </cell>
          <cell r="T105">
            <v>48091858</v>
          </cell>
          <cell r="U105">
            <v>30905846</v>
          </cell>
          <cell r="V105">
            <v>78997704</v>
          </cell>
          <cell r="W105">
            <v>10225610</v>
          </cell>
          <cell r="Y105">
            <v>200003</v>
          </cell>
          <cell r="Z105">
            <v>31840711726</v>
          </cell>
          <cell r="AA105">
            <v>9314179000</v>
          </cell>
          <cell r="AB105">
            <v>41154890726</v>
          </cell>
          <cell r="AC105">
            <v>18551096220</v>
          </cell>
          <cell r="AD105">
            <v>553086291</v>
          </cell>
          <cell r="AE105">
            <v>60259073237</v>
          </cell>
          <cell r="AF105">
            <v>119160362</v>
          </cell>
          <cell r="AG105">
            <v>68646195</v>
          </cell>
          <cell r="AH105">
            <v>187806557</v>
          </cell>
          <cell r="AI105">
            <v>26542150</v>
          </cell>
          <cell r="AK105">
            <v>200003</v>
          </cell>
          <cell r="AL105">
            <v>7616449814</v>
          </cell>
          <cell r="AM105">
            <v>1566554000</v>
          </cell>
          <cell r="AN105">
            <v>9183003814</v>
          </cell>
          <cell r="AO105">
            <v>4637136727</v>
          </cell>
          <cell r="AP105">
            <v>94165714</v>
          </cell>
          <cell r="AQ105">
            <v>13914306255</v>
          </cell>
          <cell r="AR105">
            <v>48091858</v>
          </cell>
          <cell r="AS105">
            <v>30905846</v>
          </cell>
          <cell r="AT105">
            <v>78997704</v>
          </cell>
          <cell r="AU105">
            <v>10225610</v>
          </cell>
        </row>
        <row r="106">
          <cell r="A106">
            <v>200004</v>
          </cell>
          <cell r="B106">
            <v>2275471168</v>
          </cell>
          <cell r="C106">
            <v>413264000</v>
          </cell>
          <cell r="D106">
            <v>2688735168</v>
          </cell>
          <cell r="E106">
            <v>1415247530</v>
          </cell>
          <cell r="F106">
            <v>47274867</v>
          </cell>
          <cell r="G106">
            <v>4151257565</v>
          </cell>
          <cell r="H106">
            <v>11021545</v>
          </cell>
          <cell r="I106">
            <v>10457428</v>
          </cell>
          <cell r="J106">
            <v>21478973</v>
          </cell>
          <cell r="K106">
            <v>1723571</v>
          </cell>
          <cell r="M106">
            <v>200004</v>
          </cell>
          <cell r="N106">
            <v>9891920982</v>
          </cell>
          <cell r="O106">
            <v>1979818000</v>
          </cell>
          <cell r="P106">
            <v>11871738982</v>
          </cell>
          <cell r="Q106">
            <v>6052384257</v>
          </cell>
          <cell r="R106">
            <v>141440581</v>
          </cell>
          <cell r="S106">
            <v>18065563820</v>
          </cell>
          <cell r="T106">
            <v>59113403</v>
          </cell>
          <cell r="U106">
            <v>41363274</v>
          </cell>
          <cell r="V106">
            <v>100476677</v>
          </cell>
          <cell r="W106">
            <v>11949181</v>
          </cell>
          <cell r="Y106">
            <v>200004</v>
          </cell>
          <cell r="Z106">
            <v>31639634543</v>
          </cell>
          <cell r="AA106">
            <v>9196946000</v>
          </cell>
          <cell r="AB106">
            <v>40836580543</v>
          </cell>
          <cell r="AC106">
            <v>18938273969</v>
          </cell>
          <cell r="AD106">
            <v>548164268</v>
          </cell>
          <cell r="AE106">
            <v>60323018780</v>
          </cell>
          <cell r="AF106">
            <v>119371377</v>
          </cell>
          <cell r="AG106">
            <v>76077593</v>
          </cell>
          <cell r="AH106">
            <v>195448970</v>
          </cell>
          <cell r="AI106">
            <v>26575900</v>
          </cell>
          <cell r="AK106">
            <v>200004</v>
          </cell>
          <cell r="AL106">
            <v>7277437223</v>
          </cell>
          <cell r="AM106">
            <v>1454147000</v>
          </cell>
          <cell r="AN106">
            <v>8731584223</v>
          </cell>
          <cell r="AO106">
            <v>4467881597</v>
          </cell>
          <cell r="AP106">
            <v>141440581</v>
          </cell>
          <cell r="AQ106">
            <v>13340906401</v>
          </cell>
          <cell r="AR106">
            <v>44403376</v>
          </cell>
          <cell r="AS106">
            <v>38017080</v>
          </cell>
          <cell r="AT106">
            <v>82420456</v>
          </cell>
          <cell r="AU106">
            <v>8353488</v>
          </cell>
        </row>
        <row r="107">
          <cell r="A107">
            <v>200005</v>
          </cell>
          <cell r="B107">
            <v>2416428392</v>
          </cell>
          <cell r="C107">
            <v>171935000</v>
          </cell>
          <cell r="D107">
            <v>2588363392</v>
          </cell>
          <cell r="E107">
            <v>1401498774</v>
          </cell>
          <cell r="F107">
            <v>44971875</v>
          </cell>
          <cell r="G107">
            <v>4034834041</v>
          </cell>
          <cell r="H107">
            <v>8150716</v>
          </cell>
          <cell r="I107">
            <v>11929543</v>
          </cell>
          <cell r="J107">
            <v>20080259</v>
          </cell>
          <cell r="K107">
            <v>1535552</v>
          </cell>
          <cell r="M107">
            <v>200005</v>
          </cell>
          <cell r="N107">
            <v>12308349374</v>
          </cell>
          <cell r="O107">
            <v>2151753000</v>
          </cell>
          <cell r="P107">
            <v>14460102374</v>
          </cell>
          <cell r="Q107">
            <v>7453883031</v>
          </cell>
          <cell r="R107">
            <v>186412456</v>
          </cell>
          <cell r="S107">
            <v>22100397861</v>
          </cell>
          <cell r="T107">
            <v>67264119</v>
          </cell>
          <cell r="U107">
            <v>53292817</v>
          </cell>
          <cell r="V107">
            <v>120556936</v>
          </cell>
          <cell r="W107">
            <v>13484733</v>
          </cell>
          <cell r="Y107">
            <v>200005</v>
          </cell>
          <cell r="Z107">
            <v>31987657068</v>
          </cell>
          <cell r="AA107">
            <v>8514761000</v>
          </cell>
          <cell r="AB107">
            <v>40502418068</v>
          </cell>
          <cell r="AC107">
            <v>19000203821</v>
          </cell>
          <cell r="AD107">
            <v>533505086</v>
          </cell>
          <cell r="AE107">
            <v>60036126975</v>
          </cell>
          <cell r="AF107">
            <v>120105824</v>
          </cell>
          <cell r="AG107">
            <v>84661826</v>
          </cell>
          <cell r="AH107">
            <v>204767650</v>
          </cell>
          <cell r="AI107">
            <v>26982465</v>
          </cell>
          <cell r="AK107">
            <v>200005</v>
          </cell>
          <cell r="AL107">
            <v>7149832311</v>
          </cell>
          <cell r="AM107">
            <v>1089129000</v>
          </cell>
          <cell r="AN107">
            <v>8238961311</v>
          </cell>
          <cell r="AO107">
            <v>4316367688</v>
          </cell>
          <cell r="AP107">
            <v>139571339</v>
          </cell>
          <cell r="AQ107">
            <v>12694900338</v>
          </cell>
          <cell r="AR107">
            <v>34753408</v>
          </cell>
          <cell r="AS107">
            <v>43786118</v>
          </cell>
          <cell r="AT107">
            <v>78539526</v>
          </cell>
          <cell r="AU107">
            <v>5804875</v>
          </cell>
        </row>
        <row r="108">
          <cell r="A108">
            <v>200006</v>
          </cell>
          <cell r="B108">
            <v>2710320120</v>
          </cell>
          <cell r="C108">
            <v>292484000</v>
          </cell>
          <cell r="D108">
            <v>3002804120</v>
          </cell>
          <cell r="E108">
            <v>1504738575</v>
          </cell>
          <cell r="F108">
            <v>44151868</v>
          </cell>
          <cell r="G108">
            <v>4551694563</v>
          </cell>
          <cell r="H108">
            <v>6218780</v>
          </cell>
          <cell r="I108">
            <v>12151490</v>
          </cell>
          <cell r="J108">
            <v>18370270</v>
          </cell>
          <cell r="K108">
            <v>1407321</v>
          </cell>
          <cell r="M108">
            <v>200006</v>
          </cell>
          <cell r="N108">
            <v>15018669494</v>
          </cell>
          <cell r="O108">
            <v>2444237000</v>
          </cell>
          <cell r="P108">
            <v>17462906494</v>
          </cell>
          <cell r="Q108">
            <v>8958621606</v>
          </cell>
          <cell r="R108">
            <v>230564324</v>
          </cell>
          <cell r="S108">
            <v>26652092424</v>
          </cell>
          <cell r="T108">
            <v>73482899</v>
          </cell>
          <cell r="U108">
            <v>65444307</v>
          </cell>
          <cell r="V108">
            <v>138927206</v>
          </cell>
          <cell r="W108">
            <v>14892054</v>
          </cell>
          <cell r="Y108">
            <v>200006</v>
          </cell>
          <cell r="Z108">
            <v>32075249532</v>
          </cell>
          <cell r="AA108">
            <v>7721833000</v>
          </cell>
          <cell r="AB108">
            <v>39797082532</v>
          </cell>
          <cell r="AC108">
            <v>18960023330</v>
          </cell>
          <cell r="AD108">
            <v>528542073</v>
          </cell>
          <cell r="AE108">
            <v>59285647935</v>
          </cell>
          <cell r="AF108">
            <v>119837577</v>
          </cell>
          <cell r="AG108">
            <v>92566857</v>
          </cell>
          <cell r="AH108">
            <v>212404434</v>
          </cell>
          <cell r="AI108">
            <v>26649913</v>
          </cell>
          <cell r="AK108">
            <v>200006</v>
          </cell>
          <cell r="AL108">
            <v>7402219680</v>
          </cell>
          <cell r="AM108">
            <v>877683000</v>
          </cell>
          <cell r="AN108">
            <v>8279902680</v>
          </cell>
          <cell r="AO108">
            <v>4321484879</v>
          </cell>
          <cell r="AP108">
            <v>136398610</v>
          </cell>
          <cell r="AQ108">
            <v>12737786169</v>
          </cell>
          <cell r="AR108">
            <v>25391041</v>
          </cell>
          <cell r="AS108">
            <v>34538461</v>
          </cell>
          <cell r="AT108">
            <v>59929502</v>
          </cell>
          <cell r="AU108">
            <v>4666444</v>
          </cell>
        </row>
        <row r="109">
          <cell r="A109">
            <v>200007</v>
          </cell>
          <cell r="B109">
            <v>3199381062</v>
          </cell>
          <cell r="C109">
            <v>685083000</v>
          </cell>
          <cell r="D109">
            <v>3884464062</v>
          </cell>
          <cell r="E109">
            <v>1770129199</v>
          </cell>
          <cell r="F109">
            <v>49603476</v>
          </cell>
          <cell r="G109">
            <v>5704196737</v>
          </cell>
          <cell r="H109">
            <v>6274723</v>
          </cell>
          <cell r="I109">
            <v>14484726</v>
          </cell>
          <cell r="J109">
            <v>20759449</v>
          </cell>
          <cell r="K109">
            <v>1890502</v>
          </cell>
          <cell r="M109">
            <v>200007</v>
          </cell>
          <cell r="N109">
            <v>18218050556</v>
          </cell>
          <cell r="O109">
            <v>3129320000</v>
          </cell>
          <cell r="P109">
            <v>21347370556</v>
          </cell>
          <cell r="Q109">
            <v>10728750805</v>
          </cell>
          <cell r="R109">
            <v>280167800</v>
          </cell>
          <cell r="S109">
            <v>32356289161</v>
          </cell>
          <cell r="T109">
            <v>79757622</v>
          </cell>
          <cell r="U109">
            <v>79929033</v>
          </cell>
          <cell r="V109">
            <v>159686655</v>
          </cell>
          <cell r="W109">
            <v>16782556</v>
          </cell>
          <cell r="Y109">
            <v>200007</v>
          </cell>
          <cell r="Z109">
            <v>32004965616</v>
          </cell>
          <cell r="AA109">
            <v>7180986000</v>
          </cell>
          <cell r="AB109">
            <v>39185951616</v>
          </cell>
          <cell r="AC109">
            <v>18933095563</v>
          </cell>
          <cell r="AD109">
            <v>528831027</v>
          </cell>
          <cell r="AE109">
            <v>58647878206</v>
          </cell>
          <cell r="AF109">
            <v>119499604</v>
          </cell>
          <cell r="AG109">
            <v>102581755</v>
          </cell>
          <cell r="AH109">
            <v>222081359</v>
          </cell>
          <cell r="AI109">
            <v>26339564</v>
          </cell>
          <cell r="AK109">
            <v>200007</v>
          </cell>
          <cell r="AL109">
            <v>8326129574</v>
          </cell>
          <cell r="AM109">
            <v>1149502000</v>
          </cell>
          <cell r="AN109">
            <v>9475631574</v>
          </cell>
          <cell r="AO109">
            <v>4676366548</v>
          </cell>
          <cell r="AP109">
            <v>138727219</v>
          </cell>
          <cell r="AQ109">
            <v>14290725341</v>
          </cell>
          <cell r="AR109">
            <v>20644219</v>
          </cell>
          <cell r="AS109">
            <v>38565759</v>
          </cell>
          <cell r="AT109">
            <v>59209978</v>
          </cell>
          <cell r="AU109">
            <v>4833375</v>
          </cell>
        </row>
        <row r="110">
          <cell r="A110">
            <v>200008</v>
          </cell>
          <cell r="B110">
            <v>3025486761</v>
          </cell>
          <cell r="C110">
            <v>264709000</v>
          </cell>
          <cell r="D110">
            <v>3290195761</v>
          </cell>
          <cell r="E110">
            <v>1696352177</v>
          </cell>
          <cell r="F110">
            <v>47398774</v>
          </cell>
          <cell r="G110">
            <v>5033946712</v>
          </cell>
          <cell r="H110">
            <v>4902883</v>
          </cell>
          <cell r="I110">
            <v>14095498</v>
          </cell>
          <cell r="J110">
            <v>18998381</v>
          </cell>
          <cell r="K110">
            <v>1897990</v>
          </cell>
          <cell r="M110">
            <v>200008</v>
          </cell>
          <cell r="N110">
            <v>21243537317</v>
          </cell>
          <cell r="O110">
            <v>3394029000</v>
          </cell>
          <cell r="P110">
            <v>24637566317</v>
          </cell>
          <cell r="Q110">
            <v>12425102982</v>
          </cell>
          <cell r="R110">
            <v>327566574</v>
          </cell>
          <cell r="S110">
            <v>37390235873</v>
          </cell>
          <cell r="T110">
            <v>84660505</v>
          </cell>
          <cell r="U110">
            <v>94024531</v>
          </cell>
          <cell r="V110">
            <v>178685036</v>
          </cell>
          <cell r="W110">
            <v>18680546</v>
          </cell>
          <cell r="Y110">
            <v>200008</v>
          </cell>
          <cell r="Z110">
            <v>31584410584</v>
          </cell>
          <cell r="AA110">
            <v>6324570000</v>
          </cell>
          <cell r="AB110">
            <v>37908980584</v>
          </cell>
          <cell r="AC110">
            <v>18827916026</v>
          </cell>
          <cell r="AD110">
            <v>523718385</v>
          </cell>
          <cell r="AE110">
            <v>57260614995</v>
          </cell>
          <cell r="AF110">
            <v>118184117</v>
          </cell>
          <cell r="AG110">
            <v>112201435</v>
          </cell>
          <cell r="AH110">
            <v>230385552</v>
          </cell>
          <cell r="AI110">
            <v>26055096</v>
          </cell>
          <cell r="AK110">
            <v>200008</v>
          </cell>
          <cell r="AL110">
            <v>8935187943</v>
          </cell>
          <cell r="AM110">
            <v>1242276000</v>
          </cell>
          <cell r="AN110">
            <v>10177463943</v>
          </cell>
          <cell r="AO110">
            <v>4971219951</v>
          </cell>
          <cell r="AP110">
            <v>141154118</v>
          </cell>
          <cell r="AQ110">
            <v>15289838012</v>
          </cell>
          <cell r="AR110">
            <v>17396386</v>
          </cell>
          <cell r="AS110">
            <v>40731714</v>
          </cell>
          <cell r="AT110">
            <v>58128100</v>
          </cell>
          <cell r="AU110">
            <v>5195813</v>
          </cell>
        </row>
        <row r="111">
          <cell r="A111">
            <v>200009</v>
          </cell>
          <cell r="B111">
            <v>3038782603</v>
          </cell>
          <cell r="C111">
            <v>267929000</v>
          </cell>
          <cell r="D111">
            <v>3306711603</v>
          </cell>
          <cell r="E111">
            <v>1664864482</v>
          </cell>
          <cell r="F111">
            <v>51432814</v>
          </cell>
          <cell r="G111">
            <v>5023008899</v>
          </cell>
          <cell r="H111">
            <v>5278998</v>
          </cell>
          <cell r="I111">
            <v>14315615</v>
          </cell>
          <cell r="J111">
            <v>19594613</v>
          </cell>
          <cell r="K111">
            <v>1712267</v>
          </cell>
          <cell r="M111">
            <v>200009</v>
          </cell>
          <cell r="N111">
            <v>24282319920</v>
          </cell>
          <cell r="O111">
            <v>3661958000</v>
          </cell>
          <cell r="P111">
            <v>27944277920</v>
          </cell>
          <cell r="Q111">
            <v>14089967464</v>
          </cell>
          <cell r="R111">
            <v>378999388</v>
          </cell>
          <cell r="S111">
            <v>42413244772</v>
          </cell>
          <cell r="T111">
            <v>89939503</v>
          </cell>
          <cell r="U111">
            <v>108340146</v>
          </cell>
          <cell r="V111">
            <v>198279649</v>
          </cell>
          <cell r="W111">
            <v>20392813</v>
          </cell>
          <cell r="Y111">
            <v>200009</v>
          </cell>
          <cell r="Z111">
            <v>31553618972</v>
          </cell>
          <cell r="AA111">
            <v>5617196000</v>
          </cell>
          <cell r="AB111">
            <v>37170814972</v>
          </cell>
          <cell r="AC111">
            <v>18745393979</v>
          </cell>
          <cell r="AD111">
            <v>525696882</v>
          </cell>
          <cell r="AE111">
            <v>56441905833</v>
          </cell>
          <cell r="AF111">
            <v>116283379</v>
          </cell>
          <cell r="AG111">
            <v>122614319</v>
          </cell>
          <cell r="AH111">
            <v>238897698</v>
          </cell>
          <cell r="AI111">
            <v>25826562</v>
          </cell>
          <cell r="AK111">
            <v>200009</v>
          </cell>
          <cell r="AL111">
            <v>9263650426</v>
          </cell>
          <cell r="AM111">
            <v>1217721000</v>
          </cell>
          <cell r="AN111">
            <v>10481371426</v>
          </cell>
          <cell r="AO111">
            <v>5131345858</v>
          </cell>
          <cell r="AP111">
            <v>148435064</v>
          </cell>
          <cell r="AQ111">
            <v>15761152348</v>
          </cell>
          <cell r="AR111">
            <v>16456604</v>
          </cell>
          <cell r="AS111">
            <v>42895839</v>
          </cell>
          <cell r="AT111">
            <v>59352443</v>
          </cell>
          <cell r="AU111">
            <v>5500759</v>
          </cell>
        </row>
        <row r="112">
          <cell r="A112">
            <v>200010</v>
          </cell>
          <cell r="B112">
            <v>2582532790</v>
          </cell>
          <cell r="C112">
            <v>122066000</v>
          </cell>
          <cell r="D112">
            <v>2704598790</v>
          </cell>
          <cell r="E112">
            <v>1643663709</v>
          </cell>
          <cell r="F112">
            <v>49500983</v>
          </cell>
          <cell r="G112">
            <v>4397763482</v>
          </cell>
          <cell r="H112">
            <v>5472199</v>
          </cell>
          <cell r="I112">
            <v>11687388</v>
          </cell>
          <cell r="J112">
            <v>17159587</v>
          </cell>
          <cell r="K112">
            <v>1430731</v>
          </cell>
          <cell r="M112">
            <v>200010</v>
          </cell>
          <cell r="N112">
            <v>26864852710</v>
          </cell>
          <cell r="O112">
            <v>3784024000</v>
          </cell>
          <cell r="P112">
            <v>30648876710</v>
          </cell>
          <cell r="Q112">
            <v>15733631173</v>
          </cell>
          <cell r="R112">
            <v>428500371</v>
          </cell>
          <cell r="S112">
            <v>46811008254</v>
          </cell>
          <cell r="T112">
            <v>95411702</v>
          </cell>
          <cell r="U112">
            <v>120027534</v>
          </cell>
          <cell r="V112">
            <v>215439236</v>
          </cell>
          <cell r="W112">
            <v>21823544</v>
          </cell>
          <cell r="Y112">
            <v>200010</v>
          </cell>
          <cell r="Z112">
            <v>31663126761</v>
          </cell>
          <cell r="AA112">
            <v>4937414000</v>
          </cell>
          <cell r="AB112">
            <v>36600540761</v>
          </cell>
          <cell r="AC112">
            <v>18823031303</v>
          </cell>
          <cell r="AD112">
            <v>524968719</v>
          </cell>
          <cell r="AE112">
            <v>55948540783</v>
          </cell>
          <cell r="AF112">
            <v>114598195</v>
          </cell>
          <cell r="AG112">
            <v>130238320</v>
          </cell>
          <cell r="AH112">
            <v>244836515</v>
          </cell>
          <cell r="AI112">
            <v>25940464</v>
          </cell>
          <cell r="AK112">
            <v>200010</v>
          </cell>
          <cell r="AL112">
            <v>8646802154</v>
          </cell>
          <cell r="AM112">
            <v>654704000</v>
          </cell>
          <cell r="AN112">
            <v>9301506154</v>
          </cell>
          <cell r="AO112">
            <v>5004880368</v>
          </cell>
          <cell r="AP112">
            <v>148332571</v>
          </cell>
          <cell r="AQ112">
            <v>14454719093</v>
          </cell>
          <cell r="AR112">
            <v>15654080</v>
          </cell>
          <cell r="AS112">
            <v>40098501</v>
          </cell>
          <cell r="AT112">
            <v>55752581</v>
          </cell>
          <cell r="AU112">
            <v>5040988</v>
          </cell>
        </row>
        <row r="113">
          <cell r="A113">
            <v>200011</v>
          </cell>
          <cell r="B113">
            <v>2399002971</v>
          </cell>
          <cell r="C113">
            <v>191690000</v>
          </cell>
          <cell r="D113">
            <v>2590692971</v>
          </cell>
          <cell r="E113">
            <v>1471520402</v>
          </cell>
          <cell r="F113">
            <v>50662902</v>
          </cell>
          <cell r="G113">
            <v>4112876275</v>
          </cell>
          <cell r="H113">
            <v>8013873</v>
          </cell>
          <cell r="I113">
            <v>9268509</v>
          </cell>
          <cell r="J113">
            <v>17282382</v>
          </cell>
          <cell r="K113">
            <v>1736554</v>
          </cell>
          <cell r="M113">
            <v>200011</v>
          </cell>
          <cell r="N113">
            <v>29263855681</v>
          </cell>
          <cell r="O113">
            <v>3975714000</v>
          </cell>
          <cell r="P113">
            <v>33239569681</v>
          </cell>
          <cell r="Q113">
            <v>17205151575</v>
          </cell>
          <cell r="R113">
            <v>479163273</v>
          </cell>
          <cell r="S113">
            <v>50923884529</v>
          </cell>
          <cell r="T113">
            <v>103425575</v>
          </cell>
          <cell r="U113">
            <v>129296043</v>
          </cell>
          <cell r="V113">
            <v>232721618</v>
          </cell>
          <cell r="W113">
            <v>23560098</v>
          </cell>
          <cell r="Y113">
            <v>200011</v>
          </cell>
          <cell r="Z113">
            <v>31781454241</v>
          </cell>
          <cell r="AA113">
            <v>4527408000</v>
          </cell>
          <cell r="AB113">
            <v>36308862241</v>
          </cell>
          <cell r="AC113">
            <v>18830893320</v>
          </cell>
          <cell r="AD113">
            <v>528716101</v>
          </cell>
          <cell r="AE113">
            <v>55668471662</v>
          </cell>
          <cell r="AF113">
            <v>113973396</v>
          </cell>
          <cell r="AG113">
            <v>135140699</v>
          </cell>
          <cell r="AH113">
            <v>249114095</v>
          </cell>
          <cell r="AI113">
            <v>26006401</v>
          </cell>
          <cell r="AK113">
            <v>200011</v>
          </cell>
          <cell r="AL113">
            <v>8020318364</v>
          </cell>
          <cell r="AM113">
            <v>581685000</v>
          </cell>
          <cell r="AN113">
            <v>8602003364</v>
          </cell>
          <cell r="AO113">
            <v>4780048593</v>
          </cell>
          <cell r="AP113">
            <v>151596699</v>
          </cell>
          <cell r="AQ113">
            <v>13533648656</v>
          </cell>
          <cell r="AR113">
            <v>18765070</v>
          </cell>
          <cell r="AS113">
            <v>35271512</v>
          </cell>
          <cell r="AT113">
            <v>54036582</v>
          </cell>
          <cell r="AU113">
            <v>4879552</v>
          </cell>
        </row>
        <row r="114">
          <cell r="A114">
            <v>200012</v>
          </cell>
          <cell r="B114">
            <v>2656850504</v>
          </cell>
          <cell r="C114">
            <v>184105000</v>
          </cell>
          <cell r="D114">
            <v>2840955504</v>
          </cell>
          <cell r="E114">
            <v>1748095448</v>
          </cell>
          <cell r="F114">
            <v>47653095</v>
          </cell>
          <cell r="G114">
            <v>4636704047</v>
          </cell>
          <cell r="H114">
            <v>13624201</v>
          </cell>
          <cell r="I114">
            <v>5931824</v>
          </cell>
          <cell r="J114">
            <v>19556025</v>
          </cell>
          <cell r="K114">
            <v>3173162</v>
          </cell>
          <cell r="M114">
            <v>200012</v>
          </cell>
          <cell r="N114">
            <v>31920706185</v>
          </cell>
          <cell r="O114">
            <v>4159819000</v>
          </cell>
          <cell r="P114">
            <v>36080525185</v>
          </cell>
          <cell r="Q114">
            <v>18953247023</v>
          </cell>
          <cell r="R114">
            <v>526816368</v>
          </cell>
          <cell r="S114">
            <v>55560588576</v>
          </cell>
          <cell r="T114">
            <v>117049776</v>
          </cell>
          <cell r="U114">
            <v>135227867</v>
          </cell>
          <cell r="V114">
            <v>252277643</v>
          </cell>
          <cell r="W114">
            <v>26733260</v>
          </cell>
          <cell r="Y114">
            <v>200012</v>
          </cell>
          <cell r="Z114">
            <v>31920706185</v>
          </cell>
          <cell r="AA114">
            <v>4159819000</v>
          </cell>
          <cell r="AB114">
            <v>36080525185</v>
          </cell>
          <cell r="AC114">
            <v>18953247023</v>
          </cell>
          <cell r="AD114">
            <v>526816368</v>
          </cell>
          <cell r="AE114">
            <v>55560588576</v>
          </cell>
          <cell r="AF114">
            <v>117049776</v>
          </cell>
          <cell r="AG114">
            <v>135227867</v>
          </cell>
          <cell r="AH114">
            <v>252277643</v>
          </cell>
          <cell r="AI114">
            <v>26733260</v>
          </cell>
          <cell r="AK114">
            <v>200012</v>
          </cell>
          <cell r="AL114">
            <v>7638386265</v>
          </cell>
          <cell r="AM114">
            <v>497861000</v>
          </cell>
          <cell r="AN114">
            <v>8136247265</v>
          </cell>
          <cell r="AO114">
            <v>4863279559</v>
          </cell>
          <cell r="AP114">
            <v>147816980</v>
          </cell>
          <cell r="AQ114">
            <v>13147343804</v>
          </cell>
          <cell r="AR114">
            <v>27110273</v>
          </cell>
          <cell r="AS114">
            <v>26887721</v>
          </cell>
          <cell r="AT114">
            <v>53997994</v>
          </cell>
          <cell r="AU114">
            <v>6340447</v>
          </cell>
        </row>
        <row r="115">
          <cell r="A115">
            <v>200101</v>
          </cell>
          <cell r="B115">
            <v>2698453802</v>
          </cell>
          <cell r="C115">
            <v>211759000</v>
          </cell>
          <cell r="D115">
            <v>2910212802</v>
          </cell>
          <cell r="E115">
            <v>1615639052</v>
          </cell>
          <cell r="F115">
            <v>50755490</v>
          </cell>
          <cell r="G115">
            <v>4576607344</v>
          </cell>
          <cell r="H115">
            <v>16732365</v>
          </cell>
          <cell r="I115">
            <v>4690977</v>
          </cell>
          <cell r="J115">
            <v>21423342</v>
          </cell>
          <cell r="K115">
            <v>4251084</v>
          </cell>
          <cell r="M115">
            <v>200101</v>
          </cell>
          <cell r="N115">
            <v>2698453802</v>
          </cell>
          <cell r="O115">
            <v>211759000</v>
          </cell>
          <cell r="P115">
            <v>2910212802</v>
          </cell>
          <cell r="Q115">
            <v>1615639052</v>
          </cell>
          <cell r="R115">
            <v>50755490</v>
          </cell>
          <cell r="S115">
            <v>4576607344</v>
          </cell>
          <cell r="T115">
            <v>16732365</v>
          </cell>
          <cell r="U115">
            <v>4690977</v>
          </cell>
          <cell r="V115">
            <v>21423342</v>
          </cell>
          <cell r="W115">
            <v>4251084</v>
          </cell>
          <cell r="Y115">
            <v>200101</v>
          </cell>
          <cell r="Z115">
            <v>32004676228</v>
          </cell>
          <cell r="AA115">
            <v>3845907000</v>
          </cell>
          <cell r="AB115">
            <v>35850583228</v>
          </cell>
          <cell r="AC115">
            <v>18984383415</v>
          </cell>
          <cell r="AD115">
            <v>577571858</v>
          </cell>
          <cell r="AE115">
            <v>55412538501</v>
          </cell>
          <cell r="AF115">
            <v>119072114</v>
          </cell>
          <cell r="AG115">
            <v>136572650</v>
          </cell>
          <cell r="AH115">
            <v>255644764</v>
          </cell>
          <cell r="AI115">
            <v>27388651</v>
          </cell>
          <cell r="AK115">
            <v>200101</v>
          </cell>
          <cell r="AL115">
            <v>7754307277</v>
          </cell>
          <cell r="AM115">
            <v>587554000</v>
          </cell>
          <cell r="AN115">
            <v>8341861277</v>
          </cell>
          <cell r="AO115">
            <v>4835254902</v>
          </cell>
          <cell r="AP115">
            <v>149071487</v>
          </cell>
          <cell r="AQ115">
            <v>13326187666</v>
          </cell>
          <cell r="AR115">
            <v>38370439</v>
          </cell>
          <cell r="AS115">
            <v>19891310</v>
          </cell>
          <cell r="AT115">
            <v>58261749</v>
          </cell>
          <cell r="AU115">
            <v>9160800</v>
          </cell>
        </row>
        <row r="116">
          <cell r="A116">
            <v>200102</v>
          </cell>
          <cell r="B116">
            <v>2543305832</v>
          </cell>
          <cell r="C116">
            <v>181139000</v>
          </cell>
          <cell r="D116">
            <v>2724444832</v>
          </cell>
          <cell r="E116">
            <v>1685415371</v>
          </cell>
          <cell r="F116">
            <v>48362545</v>
          </cell>
          <cell r="G116">
            <v>4458222748</v>
          </cell>
          <cell r="H116">
            <v>15729786</v>
          </cell>
          <cell r="I116">
            <v>3881932</v>
          </cell>
          <cell r="J116">
            <v>19611718</v>
          </cell>
          <cell r="K116">
            <v>3118978</v>
          </cell>
          <cell r="M116">
            <v>200102</v>
          </cell>
          <cell r="N116">
            <v>5241759634</v>
          </cell>
          <cell r="O116">
            <v>392898000</v>
          </cell>
          <cell r="P116">
            <v>5634657634</v>
          </cell>
          <cell r="Q116">
            <v>3301054423</v>
          </cell>
          <cell r="R116">
            <v>99118035</v>
          </cell>
          <cell r="S116">
            <v>9034830092</v>
          </cell>
          <cell r="T116">
            <v>32462151</v>
          </cell>
          <cell r="U116">
            <v>8572909</v>
          </cell>
          <cell r="V116">
            <v>41035060</v>
          </cell>
          <cell r="W116">
            <v>7370062</v>
          </cell>
          <cell r="Y116">
            <v>200102</v>
          </cell>
          <cell r="Z116">
            <v>32003948756</v>
          </cell>
          <cell r="AA116">
            <v>3490093000</v>
          </cell>
          <cell r="AB116">
            <v>35494041756</v>
          </cell>
          <cell r="AC116">
            <v>19116786103</v>
          </cell>
          <cell r="AD116">
            <v>579093286</v>
          </cell>
          <cell r="AE116">
            <v>55189921145</v>
          </cell>
          <cell r="AF116">
            <v>117001216</v>
          </cell>
          <cell r="AG116">
            <v>134294077</v>
          </cell>
          <cell r="AH116">
            <v>251295293</v>
          </cell>
          <cell r="AI116">
            <v>26423464</v>
          </cell>
          <cell r="AK116">
            <v>200102</v>
          </cell>
          <cell r="AL116">
            <v>7898610138</v>
          </cell>
          <cell r="AM116">
            <v>577003000</v>
          </cell>
          <cell r="AN116">
            <v>8475613138</v>
          </cell>
          <cell r="AO116">
            <v>5049149871</v>
          </cell>
          <cell r="AP116">
            <v>146771130</v>
          </cell>
          <cell r="AQ116">
            <v>13671534139</v>
          </cell>
          <cell r="AR116">
            <v>46086352</v>
          </cell>
          <cell r="AS116">
            <v>14504733</v>
          </cell>
          <cell r="AT116">
            <v>60591085</v>
          </cell>
          <cell r="AU116">
            <v>10543224</v>
          </cell>
        </row>
        <row r="117">
          <cell r="A117">
            <v>200103</v>
          </cell>
          <cell r="B117">
            <v>2506229418</v>
          </cell>
          <cell r="C117">
            <v>10000</v>
          </cell>
          <cell r="D117">
            <v>2506239418</v>
          </cell>
          <cell r="E117">
            <v>1548687664</v>
          </cell>
          <cell r="F117">
            <v>48053063</v>
          </cell>
          <cell r="G117">
            <v>4102980145</v>
          </cell>
          <cell r="H117">
            <v>14317869</v>
          </cell>
          <cell r="I117">
            <v>4215798</v>
          </cell>
          <cell r="J117">
            <v>18533667</v>
          </cell>
          <cell r="K117">
            <v>3112634</v>
          </cell>
          <cell r="M117">
            <v>200103</v>
          </cell>
          <cell r="N117">
            <v>7747989052</v>
          </cell>
          <cell r="O117">
            <v>392908000</v>
          </cell>
          <cell r="P117">
            <v>8140897052</v>
          </cell>
          <cell r="Q117">
            <v>4849742087</v>
          </cell>
          <cell r="R117">
            <v>147171098</v>
          </cell>
          <cell r="S117">
            <v>13137810237</v>
          </cell>
          <cell r="T117">
            <v>46780020</v>
          </cell>
          <cell r="U117">
            <v>12788707</v>
          </cell>
          <cell r="V117">
            <v>59568727</v>
          </cell>
          <cell r="W117">
            <v>10482696</v>
          </cell>
          <cell r="Y117">
            <v>200103</v>
          </cell>
          <cell r="Z117">
            <v>32052245423</v>
          </cell>
          <cell r="AA117">
            <v>2986173000</v>
          </cell>
          <cell r="AB117">
            <v>35038418423</v>
          </cell>
          <cell r="AC117">
            <v>19165852383</v>
          </cell>
          <cell r="AD117">
            <v>579821752</v>
          </cell>
          <cell r="AE117">
            <v>54785656558</v>
          </cell>
          <cell r="AF117">
            <v>115737938</v>
          </cell>
          <cell r="AG117">
            <v>117110728</v>
          </cell>
          <cell r="AH117">
            <v>232848666</v>
          </cell>
          <cell r="AI117">
            <v>26990346</v>
          </cell>
          <cell r="AK117">
            <v>200103</v>
          </cell>
          <cell r="AL117">
            <v>7747989052</v>
          </cell>
          <cell r="AM117">
            <v>392908000</v>
          </cell>
          <cell r="AN117">
            <v>8140897052</v>
          </cell>
          <cell r="AO117">
            <v>4849742087</v>
          </cell>
          <cell r="AP117">
            <v>147171098</v>
          </cell>
          <cell r="AQ117">
            <v>13137810237</v>
          </cell>
          <cell r="AR117">
            <v>46780020</v>
          </cell>
          <cell r="AS117">
            <v>12788707</v>
          </cell>
          <cell r="AT117">
            <v>59568727</v>
          </cell>
          <cell r="AU117">
            <v>10482696</v>
          </cell>
        </row>
        <row r="118">
          <cell r="A118">
            <v>200104</v>
          </cell>
          <cell r="B118">
            <v>2311008013</v>
          </cell>
          <cell r="C118">
            <v>0</v>
          </cell>
          <cell r="D118">
            <v>2311008013</v>
          </cell>
          <cell r="E118">
            <v>1492865285</v>
          </cell>
          <cell r="F118">
            <v>48682816</v>
          </cell>
          <cell r="G118">
            <v>3852556114</v>
          </cell>
          <cell r="H118">
            <v>9957945</v>
          </cell>
          <cell r="I118">
            <v>3595197</v>
          </cell>
          <cell r="J118">
            <v>13553142</v>
          </cell>
          <cell r="K118">
            <v>2000411</v>
          </cell>
          <cell r="M118">
            <v>200104</v>
          </cell>
          <cell r="N118">
            <v>10058997065</v>
          </cell>
          <cell r="O118">
            <v>392908000</v>
          </cell>
          <cell r="P118">
            <v>10451905065</v>
          </cell>
          <cell r="Q118">
            <v>6342607372</v>
          </cell>
          <cell r="R118">
            <v>195853914</v>
          </cell>
          <cell r="S118">
            <v>16990366351</v>
          </cell>
          <cell r="T118">
            <v>56737965</v>
          </cell>
          <cell r="U118">
            <v>16383904</v>
          </cell>
          <cell r="V118">
            <v>73121869</v>
          </cell>
          <cell r="W118">
            <v>12483107</v>
          </cell>
          <cell r="Y118">
            <v>200104</v>
          </cell>
          <cell r="Z118">
            <v>32087782268</v>
          </cell>
          <cell r="AA118">
            <v>2572909000</v>
          </cell>
          <cell r="AB118">
            <v>34660691268</v>
          </cell>
          <cell r="AC118">
            <v>19243470138</v>
          </cell>
          <cell r="AD118">
            <v>581229701</v>
          </cell>
          <cell r="AE118">
            <v>54485391107</v>
          </cell>
          <cell r="AF118">
            <v>114674338</v>
          </cell>
          <cell r="AG118">
            <v>110248497</v>
          </cell>
          <cell r="AH118">
            <v>224922835</v>
          </cell>
          <cell r="AI118">
            <v>27267186</v>
          </cell>
          <cell r="AK118">
            <v>200104</v>
          </cell>
          <cell r="AL118">
            <v>7360543263</v>
          </cell>
          <cell r="AM118">
            <v>181149000</v>
          </cell>
          <cell r="AN118">
            <v>7541692263</v>
          </cell>
          <cell r="AO118">
            <v>4726968320</v>
          </cell>
          <cell r="AP118">
            <v>145098424</v>
          </cell>
          <cell r="AQ118">
            <v>12413759007</v>
          </cell>
          <cell r="AR118">
            <v>40005600</v>
          </cell>
          <cell r="AS118">
            <v>11692927</v>
          </cell>
          <cell r="AT118">
            <v>51698527</v>
          </cell>
          <cell r="AU118">
            <v>8232023</v>
          </cell>
        </row>
        <row r="119">
          <cell r="A119">
            <v>200105</v>
          </cell>
          <cell r="B119">
            <v>2363862259</v>
          </cell>
          <cell r="C119">
            <v>0</v>
          </cell>
          <cell r="D119">
            <v>2363862259</v>
          </cell>
          <cell r="E119">
            <v>1542632250</v>
          </cell>
          <cell r="F119">
            <v>44836571</v>
          </cell>
          <cell r="G119">
            <v>3951331080</v>
          </cell>
          <cell r="H119">
            <v>5584724</v>
          </cell>
          <cell r="I119">
            <v>9227607</v>
          </cell>
          <cell r="J119">
            <v>14812331</v>
          </cell>
          <cell r="K119">
            <v>1313070</v>
          </cell>
          <cell r="M119">
            <v>200105</v>
          </cell>
          <cell r="N119">
            <v>12422859324</v>
          </cell>
          <cell r="O119">
            <v>392908000</v>
          </cell>
          <cell r="P119">
            <v>12815767324</v>
          </cell>
          <cell r="Q119">
            <v>7885239622</v>
          </cell>
          <cell r="R119">
            <v>240690485</v>
          </cell>
          <cell r="S119">
            <v>20941697431</v>
          </cell>
          <cell r="T119">
            <v>62322689</v>
          </cell>
          <cell r="U119">
            <v>25611511</v>
          </cell>
          <cell r="V119">
            <v>87934200</v>
          </cell>
          <cell r="W119">
            <v>13796177</v>
          </cell>
          <cell r="Y119">
            <v>200105</v>
          </cell>
          <cell r="Z119">
            <v>32035216135</v>
          </cell>
          <cell r="AA119">
            <v>2400974000</v>
          </cell>
          <cell r="AB119">
            <v>34436190135</v>
          </cell>
          <cell r="AC119">
            <v>19384603614</v>
          </cell>
          <cell r="AD119">
            <v>581094397</v>
          </cell>
          <cell r="AE119">
            <v>54401888146</v>
          </cell>
          <cell r="AF119">
            <v>112108346</v>
          </cell>
          <cell r="AG119">
            <v>107546561</v>
          </cell>
          <cell r="AH119">
            <v>219654907</v>
          </cell>
          <cell r="AI119">
            <v>27044704</v>
          </cell>
          <cell r="AK119">
            <v>200105</v>
          </cell>
          <cell r="AL119">
            <v>7181099690</v>
          </cell>
          <cell r="AM119">
            <v>10000</v>
          </cell>
          <cell r="AN119">
            <v>7181109690</v>
          </cell>
          <cell r="AO119">
            <v>4584185199</v>
          </cell>
          <cell r="AP119">
            <v>141572450</v>
          </cell>
          <cell r="AQ119">
            <v>11906867339</v>
          </cell>
          <cell r="AR119">
            <v>29860538</v>
          </cell>
          <cell r="AS119">
            <v>17038602</v>
          </cell>
          <cell r="AT119">
            <v>46899140</v>
          </cell>
          <cell r="AU119">
            <v>6426115</v>
          </cell>
        </row>
        <row r="120">
          <cell r="A120">
            <v>200106</v>
          </cell>
          <cell r="B120">
            <v>2644306389</v>
          </cell>
          <cell r="C120">
            <v>16000</v>
          </cell>
          <cell r="D120">
            <v>2644322389</v>
          </cell>
          <cell r="E120">
            <v>1648990423</v>
          </cell>
          <cell r="F120">
            <v>55835350</v>
          </cell>
          <cell r="G120">
            <v>4349148162</v>
          </cell>
          <cell r="H120">
            <v>4470575</v>
          </cell>
          <cell r="I120">
            <v>10565394</v>
          </cell>
          <cell r="J120">
            <v>15035969</v>
          </cell>
          <cell r="K120">
            <v>1393675</v>
          </cell>
          <cell r="M120">
            <v>200106</v>
          </cell>
          <cell r="N120">
            <v>15067165713</v>
          </cell>
          <cell r="O120">
            <v>392924000</v>
          </cell>
          <cell r="P120">
            <v>15460089713</v>
          </cell>
          <cell r="Q120">
            <v>9534230045</v>
          </cell>
          <cell r="R120">
            <v>296525835</v>
          </cell>
          <cell r="S120">
            <v>25290845593</v>
          </cell>
          <cell r="T120">
            <v>66793264</v>
          </cell>
          <cell r="U120">
            <v>36176905</v>
          </cell>
          <cell r="V120">
            <v>102970169</v>
          </cell>
          <cell r="W120">
            <v>15189852</v>
          </cell>
          <cell r="Y120">
            <v>200106</v>
          </cell>
          <cell r="Z120">
            <v>31969202404</v>
          </cell>
          <cell r="AA120">
            <v>2108506000</v>
          </cell>
          <cell r="AB120">
            <v>34077708404</v>
          </cell>
          <cell r="AC120">
            <v>19528855462</v>
          </cell>
          <cell r="AD120">
            <v>592777879</v>
          </cell>
          <cell r="AE120">
            <v>54199341745</v>
          </cell>
          <cell r="AF120">
            <v>110360141</v>
          </cell>
          <cell r="AG120">
            <v>105960465</v>
          </cell>
          <cell r="AH120">
            <v>216320606</v>
          </cell>
          <cell r="AI120">
            <v>27031058</v>
          </cell>
          <cell r="AK120">
            <v>200106</v>
          </cell>
          <cell r="AL120">
            <v>7319176661</v>
          </cell>
          <cell r="AM120">
            <v>16000</v>
          </cell>
          <cell r="AN120">
            <v>7319192661</v>
          </cell>
          <cell r="AO120">
            <v>4684487958</v>
          </cell>
          <cell r="AP120">
            <v>149354737</v>
          </cell>
          <cell r="AQ120">
            <v>12153035356</v>
          </cell>
          <cell r="AR120">
            <v>20013244</v>
          </cell>
          <cell r="AS120">
            <v>23388198</v>
          </cell>
          <cell r="AT120">
            <v>43401442</v>
          </cell>
          <cell r="AU120">
            <v>4707156</v>
          </cell>
        </row>
        <row r="121">
          <cell r="A121">
            <v>200107</v>
          </cell>
          <cell r="B121">
            <v>3172433899</v>
          </cell>
          <cell r="C121">
            <v>24000</v>
          </cell>
          <cell r="D121">
            <v>3172457899</v>
          </cell>
          <cell r="E121">
            <v>1927882690</v>
          </cell>
          <cell r="F121">
            <v>60238634</v>
          </cell>
          <cell r="G121">
            <v>5160579223</v>
          </cell>
          <cell r="H121">
            <v>4406227</v>
          </cell>
          <cell r="I121">
            <v>14814725</v>
          </cell>
          <cell r="J121">
            <v>19220952</v>
          </cell>
          <cell r="K121">
            <v>1877849</v>
          </cell>
          <cell r="M121">
            <v>200107</v>
          </cell>
          <cell r="N121">
            <v>18239599612</v>
          </cell>
          <cell r="O121">
            <v>392948000</v>
          </cell>
          <cell r="P121">
            <v>18632547612</v>
          </cell>
          <cell r="Q121">
            <v>11462112735</v>
          </cell>
          <cell r="R121">
            <v>356764469</v>
          </cell>
          <cell r="S121">
            <v>30451424816</v>
          </cell>
          <cell r="T121">
            <v>71199491</v>
          </cell>
          <cell r="U121">
            <v>50991630</v>
          </cell>
          <cell r="V121">
            <v>122191121</v>
          </cell>
          <cell r="W121">
            <v>17067701</v>
          </cell>
          <cell r="Y121">
            <v>200107</v>
          </cell>
          <cell r="Z121">
            <v>31942255241</v>
          </cell>
          <cell r="AA121">
            <v>1423447000</v>
          </cell>
          <cell r="AB121">
            <v>33365702241</v>
          </cell>
          <cell r="AC121">
            <v>19686608953</v>
          </cell>
          <cell r="AD121">
            <v>603413037</v>
          </cell>
          <cell r="AE121">
            <v>53655724231</v>
          </cell>
          <cell r="AF121">
            <v>108491645</v>
          </cell>
          <cell r="AG121">
            <v>106290464</v>
          </cell>
          <cell r="AH121">
            <v>214782109</v>
          </cell>
          <cell r="AI121">
            <v>27018405</v>
          </cell>
          <cell r="AK121">
            <v>200107</v>
          </cell>
          <cell r="AL121">
            <v>8180602547</v>
          </cell>
          <cell r="AM121">
            <v>40000</v>
          </cell>
          <cell r="AN121">
            <v>8180642547</v>
          </cell>
          <cell r="AO121">
            <v>5119505363</v>
          </cell>
          <cell r="AP121">
            <v>160910555</v>
          </cell>
          <cell r="AQ121">
            <v>13461058465</v>
          </cell>
          <cell r="AR121">
            <v>14461526</v>
          </cell>
          <cell r="AS121">
            <v>34607726</v>
          </cell>
          <cell r="AT121">
            <v>49069252</v>
          </cell>
          <cell r="AU121">
            <v>4584594</v>
          </cell>
        </row>
        <row r="122">
          <cell r="A122">
            <v>200108</v>
          </cell>
          <cell r="B122">
            <v>3198084540</v>
          </cell>
          <cell r="C122">
            <v>140000</v>
          </cell>
          <cell r="D122">
            <v>3198224540</v>
          </cell>
          <cell r="E122">
            <v>1907967519</v>
          </cell>
          <cell r="F122">
            <v>61617647</v>
          </cell>
          <cell r="G122">
            <v>5167809706</v>
          </cell>
          <cell r="H122">
            <v>4072567</v>
          </cell>
          <cell r="I122">
            <v>17044414</v>
          </cell>
          <cell r="J122">
            <v>21116981</v>
          </cell>
          <cell r="K122">
            <v>2068537</v>
          </cell>
          <cell r="M122">
            <v>200108</v>
          </cell>
          <cell r="N122">
            <v>21437684152</v>
          </cell>
          <cell r="O122">
            <v>393088000</v>
          </cell>
          <cell r="P122">
            <v>21830772152</v>
          </cell>
          <cell r="Q122">
            <v>13370080254</v>
          </cell>
          <cell r="R122">
            <v>418382116</v>
          </cell>
          <cell r="S122">
            <v>35619234522</v>
          </cell>
          <cell r="T122">
            <v>75272058</v>
          </cell>
          <cell r="U122">
            <v>68036044</v>
          </cell>
          <cell r="V122">
            <v>143308102</v>
          </cell>
          <cell r="W122">
            <v>19136238</v>
          </cell>
          <cell r="Y122">
            <v>200108</v>
          </cell>
          <cell r="Z122">
            <v>32114853020</v>
          </cell>
          <cell r="AA122">
            <v>1158878000</v>
          </cell>
          <cell r="AB122">
            <v>33273731020</v>
          </cell>
          <cell r="AC122">
            <v>19898224295</v>
          </cell>
          <cell r="AD122">
            <v>617631910</v>
          </cell>
          <cell r="AE122">
            <v>53789587225</v>
          </cell>
          <cell r="AF122">
            <v>107661329</v>
          </cell>
          <cell r="AG122">
            <v>109239380</v>
          </cell>
          <cell r="AH122">
            <v>216900709</v>
          </cell>
          <cell r="AI122">
            <v>27188952</v>
          </cell>
          <cell r="AK122">
            <v>200108</v>
          </cell>
          <cell r="AL122">
            <v>9014824828</v>
          </cell>
          <cell r="AM122">
            <v>180000</v>
          </cell>
          <cell r="AN122">
            <v>9015004828</v>
          </cell>
          <cell r="AO122">
            <v>5484840632</v>
          </cell>
          <cell r="AP122">
            <v>177691631</v>
          </cell>
          <cell r="AQ122">
            <v>14677537091</v>
          </cell>
          <cell r="AR122">
            <v>12949369</v>
          </cell>
          <cell r="AS122">
            <v>42424533</v>
          </cell>
          <cell r="AT122">
            <v>55373902</v>
          </cell>
          <cell r="AU122">
            <v>5340061</v>
          </cell>
        </row>
        <row r="123">
          <cell r="A123">
            <v>200109</v>
          </cell>
          <cell r="B123">
            <v>3180010987</v>
          </cell>
          <cell r="C123">
            <v>0</v>
          </cell>
          <cell r="D123">
            <v>3180010987</v>
          </cell>
          <cell r="E123">
            <v>1890860532</v>
          </cell>
          <cell r="F123">
            <v>60173593</v>
          </cell>
          <cell r="G123">
            <v>5131045112</v>
          </cell>
          <cell r="H123">
            <v>4404446</v>
          </cell>
          <cell r="I123">
            <v>12566864</v>
          </cell>
          <cell r="J123">
            <v>16971310</v>
          </cell>
          <cell r="K123">
            <v>1899920</v>
          </cell>
          <cell r="M123">
            <v>200109</v>
          </cell>
          <cell r="N123">
            <v>24617695139</v>
          </cell>
          <cell r="O123">
            <v>393088000</v>
          </cell>
          <cell r="P123">
            <v>25010783139</v>
          </cell>
          <cell r="Q123">
            <v>15260940786</v>
          </cell>
          <cell r="R123">
            <v>478555709</v>
          </cell>
          <cell r="S123">
            <v>40750279634</v>
          </cell>
          <cell r="T123">
            <v>79676504</v>
          </cell>
          <cell r="U123">
            <v>80602908</v>
          </cell>
          <cell r="V123">
            <v>160279412</v>
          </cell>
          <cell r="W123">
            <v>21036158</v>
          </cell>
          <cell r="Y123">
            <v>200109</v>
          </cell>
          <cell r="Z123">
            <v>32256081404</v>
          </cell>
          <cell r="AA123">
            <v>890949000</v>
          </cell>
          <cell r="AB123">
            <v>33147030404</v>
          </cell>
          <cell r="AC123">
            <v>20124220345</v>
          </cell>
          <cell r="AD123">
            <v>626372689</v>
          </cell>
          <cell r="AE123">
            <v>53897623438</v>
          </cell>
          <cell r="AF123">
            <v>106786777</v>
          </cell>
          <cell r="AG123">
            <v>107490629</v>
          </cell>
          <cell r="AH123">
            <v>214277406</v>
          </cell>
          <cell r="AI123">
            <v>27376605</v>
          </cell>
          <cell r="AK123">
            <v>200109</v>
          </cell>
          <cell r="AL123">
            <v>9550529426</v>
          </cell>
          <cell r="AM123">
            <v>164000</v>
          </cell>
          <cell r="AN123">
            <v>9550693426</v>
          </cell>
          <cell r="AO123">
            <v>5726710741</v>
          </cell>
          <cell r="AP123">
            <v>182029874</v>
          </cell>
          <cell r="AQ123">
            <v>15459434041</v>
          </cell>
          <cell r="AR123">
            <v>12883240</v>
          </cell>
          <cell r="AS123">
            <v>44426003</v>
          </cell>
          <cell r="AT123">
            <v>57309243</v>
          </cell>
          <cell r="AU123">
            <v>5846306</v>
          </cell>
        </row>
        <row r="124">
          <cell r="A124">
            <v>200110</v>
          </cell>
          <cell r="B124">
            <v>2510410599</v>
          </cell>
          <cell r="C124">
            <v>100400000</v>
          </cell>
          <cell r="D124">
            <v>2610810599</v>
          </cell>
          <cell r="E124">
            <v>1729237766</v>
          </cell>
          <cell r="F124">
            <v>61573695</v>
          </cell>
          <cell r="G124">
            <v>4401622060</v>
          </cell>
          <cell r="H124">
            <v>5142848</v>
          </cell>
          <cell r="I124">
            <v>10515206</v>
          </cell>
          <cell r="J124">
            <v>15658054</v>
          </cell>
          <cell r="K124">
            <v>1051476</v>
          </cell>
          <cell r="M124">
            <v>200110</v>
          </cell>
          <cell r="N124">
            <v>27128105738</v>
          </cell>
          <cell r="O124">
            <v>493488000</v>
          </cell>
          <cell r="P124">
            <v>27621593738</v>
          </cell>
          <cell r="Q124">
            <v>16990178552</v>
          </cell>
          <cell r="R124">
            <v>540129404</v>
          </cell>
          <cell r="S124">
            <v>45151901694</v>
          </cell>
          <cell r="T124">
            <v>84819352</v>
          </cell>
          <cell r="U124">
            <v>91118114</v>
          </cell>
          <cell r="V124">
            <v>175937466</v>
          </cell>
          <cell r="W124">
            <v>22087634</v>
          </cell>
          <cell r="Y124">
            <v>200110</v>
          </cell>
          <cell r="Z124">
            <v>32183959213</v>
          </cell>
          <cell r="AA124">
            <v>869283000</v>
          </cell>
          <cell r="AB124">
            <v>33053242213</v>
          </cell>
          <cell r="AC124">
            <v>20209794402</v>
          </cell>
          <cell r="AD124">
            <v>638445401</v>
          </cell>
          <cell r="AE124">
            <v>53901482016</v>
          </cell>
          <cell r="AF124">
            <v>106457426</v>
          </cell>
          <cell r="AG124">
            <v>106318447</v>
          </cell>
          <cell r="AH124">
            <v>212775873</v>
          </cell>
          <cell r="AI124">
            <v>26997350</v>
          </cell>
          <cell r="AK124">
            <v>200110</v>
          </cell>
          <cell r="AL124">
            <v>8888506126</v>
          </cell>
          <cell r="AM124">
            <v>100540000</v>
          </cell>
          <cell r="AN124">
            <v>8989046126</v>
          </cell>
          <cell r="AO124">
            <v>5528065817</v>
          </cell>
          <cell r="AP124">
            <v>183364935</v>
          </cell>
          <cell r="AQ124">
            <v>14700476878</v>
          </cell>
          <cell r="AR124">
            <v>13619861</v>
          </cell>
          <cell r="AS124">
            <v>40126484</v>
          </cell>
          <cell r="AT124">
            <v>53746345</v>
          </cell>
          <cell r="AU124">
            <v>5019933</v>
          </cell>
        </row>
        <row r="125">
          <cell r="A125">
            <v>200111</v>
          </cell>
          <cell r="B125">
            <v>2354212411</v>
          </cell>
          <cell r="C125">
            <v>0</v>
          </cell>
          <cell r="D125">
            <v>2354212411</v>
          </cell>
          <cell r="E125">
            <v>1520061068</v>
          </cell>
          <cell r="F125">
            <v>60773592</v>
          </cell>
          <cell r="G125">
            <v>3935047071</v>
          </cell>
          <cell r="H125">
            <v>8013837</v>
          </cell>
          <cell r="I125">
            <v>7536913</v>
          </cell>
          <cell r="J125">
            <v>15550750</v>
          </cell>
          <cell r="K125">
            <v>1533406</v>
          </cell>
          <cell r="M125">
            <v>200111</v>
          </cell>
          <cell r="N125">
            <v>29482318149</v>
          </cell>
          <cell r="O125">
            <v>493488000</v>
          </cell>
          <cell r="P125">
            <v>29975806149</v>
          </cell>
          <cell r="Q125">
            <v>18510239620</v>
          </cell>
          <cell r="R125">
            <v>600902996</v>
          </cell>
          <cell r="S125">
            <v>49086948765</v>
          </cell>
          <cell r="T125">
            <v>92833189</v>
          </cell>
          <cell r="U125">
            <v>98655027</v>
          </cell>
          <cell r="V125">
            <v>191488216</v>
          </cell>
          <cell r="W125">
            <v>23621040</v>
          </cell>
          <cell r="Y125">
            <v>200111</v>
          </cell>
          <cell r="Z125">
            <v>32139168653</v>
          </cell>
          <cell r="AA125">
            <v>677593000</v>
          </cell>
          <cell r="AB125">
            <v>32816761653</v>
          </cell>
          <cell r="AC125">
            <v>20258335068</v>
          </cell>
          <cell r="AD125">
            <v>648556091</v>
          </cell>
          <cell r="AE125">
            <v>53723652812</v>
          </cell>
          <cell r="AF125">
            <v>106457390</v>
          </cell>
          <cell r="AG125">
            <v>104586851</v>
          </cell>
          <cell r="AH125">
            <v>211044241</v>
          </cell>
          <cell r="AI125">
            <v>26794202</v>
          </cell>
          <cell r="AK125">
            <v>200111</v>
          </cell>
          <cell r="AL125">
            <v>8044633997</v>
          </cell>
          <cell r="AM125">
            <v>100400000</v>
          </cell>
          <cell r="AN125">
            <v>8145033997</v>
          </cell>
          <cell r="AO125">
            <v>5140159366</v>
          </cell>
          <cell r="AP125">
            <v>182520880</v>
          </cell>
          <cell r="AQ125">
            <v>13467714243</v>
          </cell>
          <cell r="AR125">
            <v>17561131</v>
          </cell>
          <cell r="AS125">
            <v>30618983</v>
          </cell>
          <cell r="AT125">
            <v>48180114</v>
          </cell>
          <cell r="AU125">
            <v>4484802</v>
          </cell>
        </row>
        <row r="126">
          <cell r="A126">
            <v>200112</v>
          </cell>
          <cell r="B126">
            <v>2517428236</v>
          </cell>
          <cell r="C126">
            <v>3437000</v>
          </cell>
          <cell r="D126">
            <v>2520865236</v>
          </cell>
          <cell r="E126">
            <v>1767278921</v>
          </cell>
          <cell r="F126">
            <v>59317333</v>
          </cell>
          <cell r="G126">
            <v>4347461490</v>
          </cell>
          <cell r="H126">
            <v>9733293</v>
          </cell>
          <cell r="I126">
            <v>8091710</v>
          </cell>
          <cell r="J126">
            <v>17825003</v>
          </cell>
          <cell r="K126">
            <v>1706654</v>
          </cell>
          <cell r="M126">
            <v>200112</v>
          </cell>
          <cell r="N126">
            <v>31999746385</v>
          </cell>
          <cell r="O126">
            <v>496925000</v>
          </cell>
          <cell r="P126">
            <v>32496671385</v>
          </cell>
          <cell r="Q126">
            <v>20277518541</v>
          </cell>
          <cell r="R126">
            <v>660220329</v>
          </cell>
          <cell r="S126">
            <v>53434410255</v>
          </cell>
          <cell r="T126">
            <v>102566482</v>
          </cell>
          <cell r="U126">
            <v>106746737</v>
          </cell>
          <cell r="V126">
            <v>209313219</v>
          </cell>
          <cell r="W126">
            <v>25327694</v>
          </cell>
          <cell r="Y126">
            <v>200112</v>
          </cell>
          <cell r="Z126">
            <v>31999746385</v>
          </cell>
          <cell r="AA126">
            <v>496925000</v>
          </cell>
          <cell r="AB126">
            <v>32496671385</v>
          </cell>
          <cell r="AC126">
            <v>20277518541</v>
          </cell>
          <cell r="AD126">
            <v>660220329</v>
          </cell>
          <cell r="AE126">
            <v>53434410255</v>
          </cell>
          <cell r="AF126">
            <v>102566482</v>
          </cell>
          <cell r="AG126">
            <v>106746737</v>
          </cell>
          <cell r="AH126">
            <v>209313219</v>
          </cell>
          <cell r="AI126">
            <v>25327694</v>
          </cell>
          <cell r="AK126">
            <v>200112</v>
          </cell>
          <cell r="AL126">
            <v>7382051246</v>
          </cell>
          <cell r="AM126">
            <v>103837000</v>
          </cell>
          <cell r="AN126">
            <v>7485888246</v>
          </cell>
          <cell r="AO126">
            <v>5016577755</v>
          </cell>
          <cell r="AP126">
            <v>181664620</v>
          </cell>
          <cell r="AQ126">
            <v>12684130621</v>
          </cell>
          <cell r="AR126">
            <v>22889978</v>
          </cell>
          <cell r="AS126">
            <v>26143829</v>
          </cell>
          <cell r="AT126">
            <v>49033807</v>
          </cell>
          <cell r="AU126">
            <v>4291536</v>
          </cell>
        </row>
        <row r="127">
          <cell r="A127">
            <v>200201</v>
          </cell>
          <cell r="B127">
            <v>2485259841</v>
          </cell>
          <cell r="C127">
            <v>-8000</v>
          </cell>
          <cell r="D127">
            <v>2485251841</v>
          </cell>
          <cell r="E127">
            <v>1631000249</v>
          </cell>
          <cell r="F127">
            <v>60386881</v>
          </cell>
          <cell r="G127">
            <v>4176638971</v>
          </cell>
          <cell r="H127">
            <v>13703420</v>
          </cell>
          <cell r="I127">
            <v>10285819</v>
          </cell>
          <cell r="J127">
            <v>23989239</v>
          </cell>
          <cell r="K127">
            <v>3157408</v>
          </cell>
          <cell r="M127">
            <v>200201</v>
          </cell>
          <cell r="N127">
            <v>2485259841</v>
          </cell>
          <cell r="O127">
            <v>-8000</v>
          </cell>
          <cell r="P127">
            <v>2485251841</v>
          </cell>
          <cell r="Q127">
            <v>1631000249</v>
          </cell>
          <cell r="R127">
            <v>60386881</v>
          </cell>
          <cell r="S127">
            <v>4176638971</v>
          </cell>
          <cell r="T127">
            <v>13703420</v>
          </cell>
          <cell r="U127">
            <v>10285819</v>
          </cell>
          <cell r="V127">
            <v>23989239</v>
          </cell>
          <cell r="W127">
            <v>3157408</v>
          </cell>
          <cell r="Y127">
            <v>200201</v>
          </cell>
          <cell r="Z127">
            <v>31786552424</v>
          </cell>
          <cell r="AA127">
            <v>285158000</v>
          </cell>
          <cell r="AB127">
            <v>32071710424</v>
          </cell>
          <cell r="AC127">
            <v>20292879738</v>
          </cell>
          <cell r="AD127">
            <v>669851720</v>
          </cell>
          <cell r="AE127">
            <v>53034441882</v>
          </cell>
          <cell r="AF127">
            <v>99537537</v>
          </cell>
          <cell r="AG127">
            <v>112341579</v>
          </cell>
          <cell r="AH127">
            <v>211879116</v>
          </cell>
          <cell r="AI127">
            <v>24234018</v>
          </cell>
          <cell r="AK127">
            <v>200201</v>
          </cell>
          <cell r="AL127">
            <v>7356900488</v>
          </cell>
          <cell r="AM127">
            <v>3429000</v>
          </cell>
          <cell r="AN127">
            <v>7360329488</v>
          </cell>
          <cell r="AO127">
            <v>4918340238</v>
          </cell>
          <cell r="AP127">
            <v>180477806</v>
          </cell>
          <cell r="AQ127">
            <v>12459147532</v>
          </cell>
          <cell r="AR127">
            <v>31450550</v>
          </cell>
          <cell r="AS127">
            <v>25914442</v>
          </cell>
          <cell r="AT127">
            <v>57364992</v>
          </cell>
          <cell r="AU127">
            <v>6397468</v>
          </cell>
        </row>
        <row r="128">
          <cell r="A128">
            <v>200202</v>
          </cell>
          <cell r="B128">
            <v>2441365268</v>
          </cell>
          <cell r="C128">
            <v>18383000</v>
          </cell>
          <cell r="D128">
            <v>2459748268</v>
          </cell>
          <cell r="E128">
            <v>1547674416</v>
          </cell>
          <cell r="F128">
            <v>59970953</v>
          </cell>
          <cell r="G128">
            <v>4067393637</v>
          </cell>
          <cell r="H128">
            <v>13717766</v>
          </cell>
          <cell r="I128">
            <v>11172432</v>
          </cell>
          <cell r="J128">
            <v>24890198</v>
          </cell>
          <cell r="K128">
            <v>2438670</v>
          </cell>
          <cell r="M128">
            <v>200202</v>
          </cell>
          <cell r="N128">
            <v>4926625109</v>
          </cell>
          <cell r="O128">
            <v>18375000</v>
          </cell>
          <cell r="P128">
            <v>4945000109</v>
          </cell>
          <cell r="Q128">
            <v>3178674665</v>
          </cell>
          <cell r="R128">
            <v>120357834</v>
          </cell>
          <cell r="S128">
            <v>8244032608</v>
          </cell>
          <cell r="T128">
            <v>27421186</v>
          </cell>
          <cell r="U128">
            <v>21458251</v>
          </cell>
          <cell r="V128">
            <v>48879437</v>
          </cell>
          <cell r="W128">
            <v>5596078</v>
          </cell>
          <cell r="Y128">
            <v>200202</v>
          </cell>
          <cell r="Z128">
            <v>31684611860</v>
          </cell>
          <cell r="AA128">
            <v>122402000</v>
          </cell>
          <cell r="AB128">
            <v>31807013860</v>
          </cell>
          <cell r="AC128">
            <v>20155138783</v>
          </cell>
          <cell r="AD128">
            <v>681460128</v>
          </cell>
          <cell r="AE128">
            <v>52643612771</v>
          </cell>
          <cell r="AF128">
            <v>97525517</v>
          </cell>
          <cell r="AG128">
            <v>119632079</v>
          </cell>
          <cell r="AH128">
            <v>217157596</v>
          </cell>
          <cell r="AI128">
            <v>23553710</v>
          </cell>
          <cell r="AK128">
            <v>200202</v>
          </cell>
          <cell r="AL128">
            <v>7444053345</v>
          </cell>
          <cell r="AM128">
            <v>21812000</v>
          </cell>
          <cell r="AN128">
            <v>7465865345</v>
          </cell>
          <cell r="AO128">
            <v>4945953586</v>
          </cell>
          <cell r="AP128">
            <v>179675167</v>
          </cell>
          <cell r="AQ128">
            <v>12591494098</v>
          </cell>
          <cell r="AR128">
            <v>37154479</v>
          </cell>
          <cell r="AS128">
            <v>29549961</v>
          </cell>
          <cell r="AT128">
            <v>66704440</v>
          </cell>
          <cell r="AU128">
            <v>7302732</v>
          </cell>
        </row>
        <row r="129">
          <cell r="A129">
            <v>200203</v>
          </cell>
          <cell r="B129">
            <v>2311730066</v>
          </cell>
          <cell r="C129">
            <v>-35000</v>
          </cell>
          <cell r="D129">
            <v>2311695066</v>
          </cell>
          <cell r="E129">
            <v>1677381652</v>
          </cell>
          <cell r="F129">
            <v>59292235</v>
          </cell>
          <cell r="G129">
            <v>4048368953</v>
          </cell>
          <cell r="H129">
            <v>13177851</v>
          </cell>
          <cell r="I129">
            <v>10450966</v>
          </cell>
          <cell r="J129">
            <v>23628817</v>
          </cell>
          <cell r="K129">
            <v>2339731</v>
          </cell>
          <cell r="M129">
            <v>200203</v>
          </cell>
          <cell r="N129">
            <v>7238355175</v>
          </cell>
          <cell r="O129">
            <v>18340000</v>
          </cell>
          <cell r="P129">
            <v>7256695175</v>
          </cell>
          <cell r="Q129">
            <v>4856056317</v>
          </cell>
          <cell r="R129">
            <v>179650069</v>
          </cell>
          <cell r="S129">
            <v>12292401561</v>
          </cell>
          <cell r="T129">
            <v>40599037</v>
          </cell>
          <cell r="U129">
            <v>31909217</v>
          </cell>
          <cell r="V129">
            <v>72508254</v>
          </cell>
          <cell r="W129">
            <v>7935809</v>
          </cell>
          <cell r="Y129">
            <v>200203</v>
          </cell>
          <cell r="Z129">
            <v>31490112508</v>
          </cell>
          <cell r="AA129">
            <v>122357000</v>
          </cell>
          <cell r="AB129">
            <v>31612469508</v>
          </cell>
          <cell r="AC129">
            <v>20283832771</v>
          </cell>
          <cell r="AD129">
            <v>692699300</v>
          </cell>
          <cell r="AE129">
            <v>52589001579</v>
          </cell>
          <cell r="AF129">
            <v>96385499</v>
          </cell>
          <cell r="AG129">
            <v>125867247</v>
          </cell>
          <cell r="AH129">
            <v>222252746</v>
          </cell>
          <cell r="AI129">
            <v>22780807</v>
          </cell>
          <cell r="AK129">
            <v>200203</v>
          </cell>
          <cell r="AL129">
            <v>7238355175</v>
          </cell>
          <cell r="AM129">
            <v>18340000</v>
          </cell>
          <cell r="AN129">
            <v>7256695175</v>
          </cell>
          <cell r="AO129">
            <v>4856056317</v>
          </cell>
          <cell r="AP129">
            <v>179650069</v>
          </cell>
          <cell r="AQ129">
            <v>12292401561</v>
          </cell>
          <cell r="AR129">
            <v>40599037</v>
          </cell>
          <cell r="AS129">
            <v>31909217</v>
          </cell>
          <cell r="AT129">
            <v>72508254</v>
          </cell>
          <cell r="AU129">
            <v>7935809</v>
          </cell>
        </row>
        <row r="130">
          <cell r="A130">
            <v>200204</v>
          </cell>
          <cell r="B130">
            <v>2297750239</v>
          </cell>
          <cell r="C130">
            <v>0</v>
          </cell>
          <cell r="D130">
            <v>2297750239</v>
          </cell>
          <cell r="E130">
            <v>1527251902</v>
          </cell>
          <cell r="F130">
            <v>59805211</v>
          </cell>
          <cell r="G130">
            <v>0</v>
          </cell>
          <cell r="H130">
            <v>9065596</v>
          </cell>
          <cell r="I130">
            <v>10609323</v>
          </cell>
          <cell r="J130">
            <v>0</v>
          </cell>
          <cell r="K130">
            <v>1815538</v>
          </cell>
          <cell r="M130">
            <v>200204</v>
          </cell>
          <cell r="N130">
            <v>9536105414</v>
          </cell>
          <cell r="O130">
            <v>18340000</v>
          </cell>
          <cell r="P130">
            <v>9554445414</v>
          </cell>
          <cell r="Q130">
            <v>6383308219</v>
          </cell>
          <cell r="R130">
            <v>239455280</v>
          </cell>
          <cell r="S130">
            <v>16177208913</v>
          </cell>
          <cell r="T130">
            <v>49664633</v>
          </cell>
          <cell r="U130">
            <v>42518540</v>
          </cell>
          <cell r="V130">
            <v>92183173</v>
          </cell>
          <cell r="W130">
            <v>9751347</v>
          </cell>
          <cell r="Y130">
            <v>200204</v>
          </cell>
          <cell r="Z130">
            <v>31476854734</v>
          </cell>
          <cell r="AA130">
            <v>122357000</v>
          </cell>
          <cell r="AB130">
            <v>31599211734</v>
          </cell>
          <cell r="AC130">
            <v>20318219388</v>
          </cell>
          <cell r="AD130">
            <v>703821695</v>
          </cell>
          <cell r="AE130">
            <v>52621252817</v>
          </cell>
          <cell r="AF130">
            <v>95493150</v>
          </cell>
          <cell r="AG130">
            <v>132881373</v>
          </cell>
          <cell r="AH130">
            <v>228374523</v>
          </cell>
          <cell r="AI130">
            <v>22595934</v>
          </cell>
          <cell r="AK130">
            <v>200204</v>
          </cell>
          <cell r="AL130">
            <v>7050845573</v>
          </cell>
          <cell r="AM130">
            <v>18348000</v>
          </cell>
          <cell r="AN130">
            <v>7069193573</v>
          </cell>
          <cell r="AO130">
            <v>4752307970</v>
          </cell>
          <cell r="AP130">
            <v>179068399</v>
          </cell>
          <cell r="AQ130">
            <v>12000569942</v>
          </cell>
          <cell r="AR130">
            <v>35961213</v>
          </cell>
          <cell r="AS130">
            <v>32232721</v>
          </cell>
          <cell r="AT130">
            <v>68193934</v>
          </cell>
          <cell r="AU130">
            <v>6593939</v>
          </cell>
        </row>
        <row r="131">
          <cell r="A131">
            <v>200205</v>
          </cell>
          <cell r="B131">
            <v>2288598891</v>
          </cell>
          <cell r="C131">
            <v>15000</v>
          </cell>
          <cell r="D131">
            <v>2288613891</v>
          </cell>
          <cell r="E131">
            <v>1668718239</v>
          </cell>
          <cell r="F131">
            <v>56096656</v>
          </cell>
          <cell r="G131">
            <v>0</v>
          </cell>
          <cell r="H131">
            <v>6095484</v>
          </cell>
          <cell r="I131">
            <v>10221965</v>
          </cell>
          <cell r="J131">
            <v>0</v>
          </cell>
          <cell r="K131">
            <v>1313316</v>
          </cell>
          <cell r="M131">
            <v>200205</v>
          </cell>
          <cell r="N131">
            <v>0</v>
          </cell>
          <cell r="O131">
            <v>0</v>
          </cell>
          <cell r="P131">
            <v>0</v>
          </cell>
          <cell r="Q131">
            <v>0</v>
          </cell>
          <cell r="R131">
            <v>0</v>
          </cell>
          <cell r="S131">
            <v>0</v>
          </cell>
          <cell r="T131">
            <v>0</v>
          </cell>
          <cell r="U131">
            <v>0</v>
          </cell>
          <cell r="V131">
            <v>0</v>
          </cell>
          <cell r="W131">
            <v>0</v>
          </cell>
          <cell r="Y131">
            <v>200205</v>
          </cell>
          <cell r="Z131">
            <v>0</v>
          </cell>
          <cell r="AA131">
            <v>0</v>
          </cell>
          <cell r="AB131">
            <v>0</v>
          </cell>
          <cell r="AC131">
            <v>0</v>
          </cell>
          <cell r="AD131">
            <v>0</v>
          </cell>
          <cell r="AE131">
            <v>0</v>
          </cell>
          <cell r="AF131">
            <v>0</v>
          </cell>
          <cell r="AG131">
            <v>0</v>
          </cell>
          <cell r="AH131">
            <v>0</v>
          </cell>
          <cell r="AI131">
            <v>0</v>
          </cell>
          <cell r="AK131">
            <v>200205</v>
          </cell>
          <cell r="AL131">
            <v>0</v>
          </cell>
          <cell r="AM131">
            <v>0</v>
          </cell>
          <cell r="AN131">
            <v>0</v>
          </cell>
          <cell r="AO131">
            <v>0</v>
          </cell>
          <cell r="AP131">
            <v>0</v>
          </cell>
          <cell r="AQ131">
            <v>0</v>
          </cell>
          <cell r="AR131">
            <v>0</v>
          </cell>
          <cell r="AS131">
            <v>0</v>
          </cell>
          <cell r="AT131">
            <v>0</v>
          </cell>
          <cell r="AU131">
            <v>0</v>
          </cell>
        </row>
        <row r="132">
          <cell r="A132">
            <v>200206</v>
          </cell>
          <cell r="B132">
            <v>2601112875</v>
          </cell>
          <cell r="C132">
            <v>-23000</v>
          </cell>
          <cell r="D132">
            <v>2601089875</v>
          </cell>
          <cell r="E132">
            <v>1770735699</v>
          </cell>
          <cell r="F132">
            <v>115240225</v>
          </cell>
          <cell r="G132">
            <v>0</v>
          </cell>
          <cell r="H132">
            <v>5383307</v>
          </cell>
          <cell r="I132">
            <v>13210771</v>
          </cell>
          <cell r="J132">
            <v>0</v>
          </cell>
          <cell r="K132">
            <v>1352684</v>
          </cell>
          <cell r="M132">
            <v>200206</v>
          </cell>
          <cell r="N132">
            <v>0</v>
          </cell>
          <cell r="O132">
            <v>0</v>
          </cell>
          <cell r="P132">
            <v>0</v>
          </cell>
          <cell r="Q132">
            <v>0</v>
          </cell>
          <cell r="R132">
            <v>0</v>
          </cell>
          <cell r="S132">
            <v>0</v>
          </cell>
          <cell r="T132">
            <v>0</v>
          </cell>
          <cell r="U132">
            <v>0</v>
          </cell>
          <cell r="V132">
            <v>0</v>
          </cell>
          <cell r="W132">
            <v>0</v>
          </cell>
          <cell r="Y132">
            <v>200206</v>
          </cell>
          <cell r="Z132">
            <v>0</v>
          </cell>
          <cell r="AA132">
            <v>0</v>
          </cell>
          <cell r="AB132">
            <v>0</v>
          </cell>
          <cell r="AC132">
            <v>0</v>
          </cell>
          <cell r="AD132">
            <v>0</v>
          </cell>
          <cell r="AE132">
            <v>0</v>
          </cell>
          <cell r="AF132">
            <v>0</v>
          </cell>
          <cell r="AG132">
            <v>0</v>
          </cell>
          <cell r="AH132">
            <v>0</v>
          </cell>
          <cell r="AI132">
            <v>0</v>
          </cell>
          <cell r="AK132">
            <v>200206</v>
          </cell>
          <cell r="AL132">
            <v>0</v>
          </cell>
          <cell r="AM132">
            <v>0</v>
          </cell>
          <cell r="AN132">
            <v>0</v>
          </cell>
          <cell r="AO132">
            <v>0</v>
          </cell>
          <cell r="AP132">
            <v>0</v>
          </cell>
          <cell r="AQ132">
            <v>0</v>
          </cell>
          <cell r="AR132">
            <v>0</v>
          </cell>
          <cell r="AS132">
            <v>0</v>
          </cell>
          <cell r="AT132">
            <v>0</v>
          </cell>
          <cell r="AU132">
            <v>0</v>
          </cell>
        </row>
        <row r="133">
          <cell r="A133">
            <v>200207</v>
          </cell>
          <cell r="B133">
            <v>3266227595</v>
          </cell>
          <cell r="C133">
            <v>35000</v>
          </cell>
          <cell r="D133">
            <v>3266262595</v>
          </cell>
          <cell r="E133">
            <v>2058068405</v>
          </cell>
          <cell r="F133">
            <v>59101974</v>
          </cell>
          <cell r="G133">
            <v>0</v>
          </cell>
          <cell r="H133">
            <v>4080018</v>
          </cell>
          <cell r="I133">
            <v>16879122</v>
          </cell>
          <cell r="J133">
            <v>0</v>
          </cell>
          <cell r="K133">
            <v>2058933</v>
          </cell>
          <cell r="M133">
            <v>200207</v>
          </cell>
          <cell r="N133">
            <v>0</v>
          </cell>
          <cell r="O133">
            <v>0</v>
          </cell>
          <cell r="P133">
            <v>0</v>
          </cell>
          <cell r="Q133">
            <v>0</v>
          </cell>
          <cell r="R133">
            <v>0</v>
          </cell>
          <cell r="S133">
            <v>0</v>
          </cell>
          <cell r="T133">
            <v>0</v>
          </cell>
          <cell r="U133">
            <v>0</v>
          </cell>
          <cell r="V133">
            <v>0</v>
          </cell>
          <cell r="W133">
            <v>0</v>
          </cell>
          <cell r="Y133">
            <v>200207</v>
          </cell>
          <cell r="Z133">
            <v>0</v>
          </cell>
          <cell r="AA133">
            <v>0</v>
          </cell>
          <cell r="AB133">
            <v>0</v>
          </cell>
          <cell r="AC133">
            <v>0</v>
          </cell>
          <cell r="AD133">
            <v>0</v>
          </cell>
          <cell r="AE133">
            <v>0</v>
          </cell>
          <cell r="AF133">
            <v>0</v>
          </cell>
          <cell r="AG133">
            <v>0</v>
          </cell>
          <cell r="AH133">
            <v>0</v>
          </cell>
          <cell r="AI133">
            <v>0</v>
          </cell>
          <cell r="AK133">
            <v>200207</v>
          </cell>
          <cell r="AL133">
            <v>0</v>
          </cell>
          <cell r="AM133">
            <v>0</v>
          </cell>
          <cell r="AN133">
            <v>0</v>
          </cell>
          <cell r="AO133">
            <v>0</v>
          </cell>
          <cell r="AP133">
            <v>0</v>
          </cell>
          <cell r="AQ133">
            <v>0</v>
          </cell>
          <cell r="AR133">
            <v>0</v>
          </cell>
          <cell r="AS133">
            <v>0</v>
          </cell>
          <cell r="AT133">
            <v>0</v>
          </cell>
          <cell r="AU133">
            <v>0</v>
          </cell>
        </row>
        <row r="134">
          <cell r="A134">
            <v>200208</v>
          </cell>
          <cell r="B134">
            <v>3429631436</v>
          </cell>
          <cell r="C134">
            <v>-5000</v>
          </cell>
          <cell r="D134">
            <v>3429626436</v>
          </cell>
          <cell r="E134">
            <v>2131179792</v>
          </cell>
          <cell r="F134">
            <v>59487240</v>
          </cell>
          <cell r="G134">
            <v>0</v>
          </cell>
          <cell r="H134">
            <v>3985384</v>
          </cell>
          <cell r="I134">
            <v>17069192</v>
          </cell>
          <cell r="J134">
            <v>0</v>
          </cell>
          <cell r="K134">
            <v>2049850</v>
          </cell>
          <cell r="M134">
            <v>200208</v>
          </cell>
          <cell r="N134">
            <v>0</v>
          </cell>
          <cell r="O134">
            <v>0</v>
          </cell>
          <cell r="P134">
            <v>0</v>
          </cell>
          <cell r="Q134">
            <v>0</v>
          </cell>
          <cell r="R134">
            <v>0</v>
          </cell>
          <cell r="S134">
            <v>0</v>
          </cell>
          <cell r="T134">
            <v>0</v>
          </cell>
          <cell r="U134">
            <v>0</v>
          </cell>
          <cell r="V134">
            <v>0</v>
          </cell>
          <cell r="W134">
            <v>0</v>
          </cell>
          <cell r="Y134">
            <v>200208</v>
          </cell>
          <cell r="Z134">
            <v>0</v>
          </cell>
          <cell r="AA134">
            <v>0</v>
          </cell>
          <cell r="AB134">
            <v>0</v>
          </cell>
          <cell r="AC134">
            <v>0</v>
          </cell>
          <cell r="AD134">
            <v>0</v>
          </cell>
          <cell r="AE134">
            <v>0</v>
          </cell>
          <cell r="AF134">
            <v>0</v>
          </cell>
          <cell r="AG134">
            <v>0</v>
          </cell>
          <cell r="AH134">
            <v>0</v>
          </cell>
          <cell r="AI134">
            <v>0</v>
          </cell>
          <cell r="AK134">
            <v>200208</v>
          </cell>
          <cell r="AL134">
            <v>0</v>
          </cell>
          <cell r="AM134">
            <v>0</v>
          </cell>
          <cell r="AN134">
            <v>0</v>
          </cell>
          <cell r="AO134">
            <v>0</v>
          </cell>
          <cell r="AP134">
            <v>0</v>
          </cell>
          <cell r="AQ134">
            <v>0</v>
          </cell>
          <cell r="AR134">
            <v>0</v>
          </cell>
          <cell r="AS134">
            <v>0</v>
          </cell>
          <cell r="AT134">
            <v>0</v>
          </cell>
          <cell r="AU134">
            <v>0</v>
          </cell>
        </row>
        <row r="135">
          <cell r="A135">
            <v>200209</v>
          </cell>
          <cell r="B135">
            <v>3143227594</v>
          </cell>
          <cell r="C135">
            <v>-16000</v>
          </cell>
          <cell r="D135">
            <v>3143211594</v>
          </cell>
          <cell r="E135">
            <v>1962109033</v>
          </cell>
          <cell r="F135">
            <v>59071869</v>
          </cell>
          <cell r="G135">
            <v>0</v>
          </cell>
          <cell r="H135">
            <v>3947870</v>
          </cell>
          <cell r="I135">
            <v>14172736</v>
          </cell>
          <cell r="J135">
            <v>0</v>
          </cell>
          <cell r="K135">
            <v>1692228</v>
          </cell>
          <cell r="M135">
            <v>200209</v>
          </cell>
          <cell r="N135">
            <v>0</v>
          </cell>
          <cell r="O135">
            <v>0</v>
          </cell>
          <cell r="P135">
            <v>0</v>
          </cell>
          <cell r="Q135">
            <v>0</v>
          </cell>
          <cell r="R135">
            <v>0</v>
          </cell>
          <cell r="S135">
            <v>0</v>
          </cell>
          <cell r="T135">
            <v>0</v>
          </cell>
          <cell r="U135">
            <v>0</v>
          </cell>
          <cell r="V135">
            <v>0</v>
          </cell>
          <cell r="W135">
            <v>0</v>
          </cell>
          <cell r="Y135">
            <v>200209</v>
          </cell>
          <cell r="Z135">
            <v>0</v>
          </cell>
          <cell r="AA135">
            <v>0</v>
          </cell>
          <cell r="AB135">
            <v>0</v>
          </cell>
          <cell r="AC135">
            <v>0</v>
          </cell>
          <cell r="AD135">
            <v>0</v>
          </cell>
          <cell r="AE135">
            <v>0</v>
          </cell>
          <cell r="AF135">
            <v>0</v>
          </cell>
          <cell r="AG135">
            <v>0</v>
          </cell>
          <cell r="AH135">
            <v>0</v>
          </cell>
          <cell r="AI135">
            <v>0</v>
          </cell>
          <cell r="AK135">
            <v>200209</v>
          </cell>
          <cell r="AL135">
            <v>0</v>
          </cell>
          <cell r="AM135">
            <v>0</v>
          </cell>
          <cell r="AN135">
            <v>0</v>
          </cell>
          <cell r="AO135">
            <v>0</v>
          </cell>
          <cell r="AP135">
            <v>0</v>
          </cell>
          <cell r="AQ135">
            <v>0</v>
          </cell>
          <cell r="AR135">
            <v>0</v>
          </cell>
          <cell r="AS135">
            <v>0</v>
          </cell>
          <cell r="AT135">
            <v>0</v>
          </cell>
          <cell r="AU135">
            <v>0</v>
          </cell>
        </row>
        <row r="136">
          <cell r="A136">
            <v>200210</v>
          </cell>
          <cell r="B136">
            <v>2589650515</v>
          </cell>
          <cell r="C136">
            <v>0</v>
          </cell>
          <cell r="D136">
            <v>2589650515</v>
          </cell>
          <cell r="E136">
            <v>1828473603</v>
          </cell>
          <cell r="F136">
            <v>60910170</v>
          </cell>
          <cell r="G136">
            <v>0</v>
          </cell>
          <cell r="H136">
            <v>4202036</v>
          </cell>
          <cell r="I136">
            <v>10277127</v>
          </cell>
          <cell r="J136">
            <v>0</v>
          </cell>
          <cell r="K136">
            <v>1417962</v>
          </cell>
          <cell r="M136">
            <v>200210</v>
          </cell>
          <cell r="N136">
            <v>0</v>
          </cell>
          <cell r="O136">
            <v>0</v>
          </cell>
          <cell r="P136">
            <v>0</v>
          </cell>
          <cell r="Q136">
            <v>0</v>
          </cell>
          <cell r="R136">
            <v>0</v>
          </cell>
          <cell r="S136">
            <v>0</v>
          </cell>
          <cell r="T136">
            <v>0</v>
          </cell>
          <cell r="U136">
            <v>0</v>
          </cell>
          <cell r="V136">
            <v>0</v>
          </cell>
          <cell r="W136">
            <v>0</v>
          </cell>
          <cell r="Y136">
            <v>200210</v>
          </cell>
          <cell r="Z136">
            <v>0</v>
          </cell>
          <cell r="AA136">
            <v>0</v>
          </cell>
          <cell r="AB136">
            <v>0</v>
          </cell>
          <cell r="AC136">
            <v>0</v>
          </cell>
          <cell r="AD136">
            <v>0</v>
          </cell>
          <cell r="AE136">
            <v>0</v>
          </cell>
          <cell r="AF136">
            <v>0</v>
          </cell>
          <cell r="AG136">
            <v>0</v>
          </cell>
          <cell r="AH136">
            <v>0</v>
          </cell>
          <cell r="AI136">
            <v>0</v>
          </cell>
          <cell r="AK136">
            <v>200210</v>
          </cell>
          <cell r="AL136">
            <v>0</v>
          </cell>
          <cell r="AM136">
            <v>0</v>
          </cell>
          <cell r="AN136">
            <v>0</v>
          </cell>
          <cell r="AO136">
            <v>0</v>
          </cell>
          <cell r="AP136">
            <v>0</v>
          </cell>
          <cell r="AQ136">
            <v>0</v>
          </cell>
          <cell r="AR136">
            <v>0</v>
          </cell>
          <cell r="AS136">
            <v>0</v>
          </cell>
          <cell r="AT136">
            <v>0</v>
          </cell>
          <cell r="AU136">
            <v>0</v>
          </cell>
        </row>
        <row r="137">
          <cell r="A137">
            <v>200211</v>
          </cell>
          <cell r="B137">
            <v>2326339280</v>
          </cell>
          <cell r="C137">
            <v>-817000</v>
          </cell>
          <cell r="D137">
            <v>2325522280</v>
          </cell>
          <cell r="E137">
            <v>1682026639</v>
          </cell>
          <cell r="F137">
            <v>54142994</v>
          </cell>
          <cell r="G137">
            <v>0</v>
          </cell>
          <cell r="H137">
            <v>7322755</v>
          </cell>
          <cell r="I137">
            <v>21067279</v>
          </cell>
          <cell r="J137">
            <v>0</v>
          </cell>
          <cell r="K137">
            <v>1740675</v>
          </cell>
          <cell r="M137">
            <v>200211</v>
          </cell>
          <cell r="N137">
            <v>0</v>
          </cell>
          <cell r="O137">
            <v>0</v>
          </cell>
          <cell r="P137">
            <v>0</v>
          </cell>
          <cell r="Q137">
            <v>0</v>
          </cell>
          <cell r="R137">
            <v>0</v>
          </cell>
          <cell r="S137">
            <v>0</v>
          </cell>
          <cell r="T137">
            <v>0</v>
          </cell>
          <cell r="U137">
            <v>0</v>
          </cell>
          <cell r="V137">
            <v>0</v>
          </cell>
          <cell r="W137">
            <v>0</v>
          </cell>
          <cell r="Y137">
            <v>200211</v>
          </cell>
          <cell r="Z137">
            <v>0</v>
          </cell>
          <cell r="AA137">
            <v>0</v>
          </cell>
          <cell r="AB137">
            <v>0</v>
          </cell>
          <cell r="AC137">
            <v>0</v>
          </cell>
          <cell r="AD137">
            <v>0</v>
          </cell>
          <cell r="AE137">
            <v>0</v>
          </cell>
          <cell r="AF137">
            <v>0</v>
          </cell>
          <cell r="AG137">
            <v>0</v>
          </cell>
          <cell r="AH137">
            <v>0</v>
          </cell>
          <cell r="AI137">
            <v>0</v>
          </cell>
          <cell r="AK137">
            <v>200211</v>
          </cell>
          <cell r="AL137">
            <v>0</v>
          </cell>
          <cell r="AM137">
            <v>0</v>
          </cell>
          <cell r="AN137">
            <v>0</v>
          </cell>
          <cell r="AO137">
            <v>0</v>
          </cell>
          <cell r="AP137">
            <v>0</v>
          </cell>
          <cell r="AQ137">
            <v>0</v>
          </cell>
          <cell r="AR137">
            <v>0</v>
          </cell>
          <cell r="AS137">
            <v>0</v>
          </cell>
          <cell r="AT137">
            <v>0</v>
          </cell>
          <cell r="AU137">
            <v>0</v>
          </cell>
        </row>
        <row r="138">
          <cell r="A138">
            <v>200212</v>
          </cell>
          <cell r="B138">
            <v>2551828726</v>
          </cell>
          <cell r="C138">
            <v>28000</v>
          </cell>
          <cell r="D138">
            <v>2551856726</v>
          </cell>
          <cell r="E138">
            <v>1862850441</v>
          </cell>
          <cell r="F138">
            <v>59153200</v>
          </cell>
          <cell r="G138">
            <v>0</v>
          </cell>
          <cell r="H138">
            <v>13142131</v>
          </cell>
          <cell r="I138">
            <v>12698155</v>
          </cell>
          <cell r="J138">
            <v>0</v>
          </cell>
          <cell r="K138">
            <v>3142481</v>
          </cell>
          <cell r="M138">
            <v>200212</v>
          </cell>
          <cell r="N138">
            <v>0</v>
          </cell>
          <cell r="O138">
            <v>0</v>
          </cell>
          <cell r="P138">
            <v>0</v>
          </cell>
          <cell r="Q138">
            <v>0</v>
          </cell>
          <cell r="R138">
            <v>0</v>
          </cell>
          <cell r="S138">
            <v>0</v>
          </cell>
          <cell r="T138">
            <v>0</v>
          </cell>
          <cell r="U138">
            <v>0</v>
          </cell>
          <cell r="V138">
            <v>0</v>
          </cell>
          <cell r="W138">
            <v>0</v>
          </cell>
          <cell r="Y138">
            <v>200212</v>
          </cell>
          <cell r="Z138">
            <v>0</v>
          </cell>
          <cell r="AA138">
            <v>0</v>
          </cell>
          <cell r="AB138">
            <v>0</v>
          </cell>
          <cell r="AC138">
            <v>0</v>
          </cell>
          <cell r="AD138">
            <v>0</v>
          </cell>
          <cell r="AE138">
            <v>0</v>
          </cell>
          <cell r="AF138">
            <v>0</v>
          </cell>
          <cell r="AG138">
            <v>0</v>
          </cell>
          <cell r="AH138">
            <v>0</v>
          </cell>
          <cell r="AI138">
            <v>0</v>
          </cell>
          <cell r="AK138">
            <v>200212</v>
          </cell>
          <cell r="AL138">
            <v>0</v>
          </cell>
          <cell r="AM138">
            <v>0</v>
          </cell>
          <cell r="AN138">
            <v>0</v>
          </cell>
          <cell r="AO138">
            <v>0</v>
          </cell>
          <cell r="AP138">
            <v>0</v>
          </cell>
          <cell r="AQ138">
            <v>0</v>
          </cell>
          <cell r="AR138">
            <v>0</v>
          </cell>
          <cell r="AS138">
            <v>0</v>
          </cell>
          <cell r="AT138">
            <v>0</v>
          </cell>
          <cell r="AU138">
            <v>0</v>
          </cell>
        </row>
        <row r="139">
          <cell r="A139">
            <v>200301</v>
          </cell>
          <cell r="B139">
            <v>2548631103</v>
          </cell>
          <cell r="C139">
            <v>34203000</v>
          </cell>
          <cell r="D139">
            <v>2582834103</v>
          </cell>
          <cell r="E139">
            <v>1847707194</v>
          </cell>
          <cell r="F139">
            <v>53841128</v>
          </cell>
          <cell r="G139">
            <v>4484382425</v>
          </cell>
          <cell r="H139">
            <v>14909558</v>
          </cell>
          <cell r="I139">
            <v>11826300</v>
          </cell>
          <cell r="J139">
            <v>26735858</v>
          </cell>
          <cell r="K139">
            <v>3728097</v>
          </cell>
          <cell r="M139">
            <v>200301</v>
          </cell>
          <cell r="N139">
            <v>2548631103</v>
          </cell>
          <cell r="O139">
            <v>34203000</v>
          </cell>
          <cell r="P139">
            <v>2582834103</v>
          </cell>
          <cell r="Q139">
            <v>1847707194</v>
          </cell>
          <cell r="R139">
            <v>53841128</v>
          </cell>
          <cell r="S139">
            <v>4484382425</v>
          </cell>
          <cell r="T139">
            <v>14909558</v>
          </cell>
          <cell r="U139">
            <v>11826300</v>
          </cell>
          <cell r="V139">
            <v>26735858</v>
          </cell>
          <cell r="W139">
            <v>3728097</v>
          </cell>
          <cell r="Y139">
            <v>200301</v>
          </cell>
          <cell r="Z139">
            <v>31833270260</v>
          </cell>
          <cell r="AA139">
            <v>51768000</v>
          </cell>
          <cell r="AB139">
            <v>31885038260</v>
          </cell>
          <cell r="AC139">
            <v>21581872086</v>
          </cell>
          <cell r="AD139">
            <v>756113855</v>
          </cell>
          <cell r="AE139">
            <v>54223024201</v>
          </cell>
          <cell r="AF139">
            <v>99029756</v>
          </cell>
          <cell r="AG139">
            <v>159655368</v>
          </cell>
          <cell r="AH139">
            <v>258685124</v>
          </cell>
          <cell r="AI139">
            <v>25090165</v>
          </cell>
          <cell r="AK139">
            <v>200301</v>
          </cell>
          <cell r="AL139">
            <v>7426799109</v>
          </cell>
          <cell r="AM139">
            <v>33414000</v>
          </cell>
          <cell r="AN139">
            <v>7460213109</v>
          </cell>
          <cell r="AO139">
            <v>5392584274</v>
          </cell>
          <cell r="AP139">
            <v>167137322</v>
          </cell>
          <cell r="AQ139">
            <v>13019934705</v>
          </cell>
          <cell r="AR139">
            <v>35374444</v>
          </cell>
          <cell r="AS139">
            <v>45591734</v>
          </cell>
          <cell r="AT139">
            <v>80966178</v>
          </cell>
          <cell r="AU139">
            <v>8611253</v>
          </cell>
        </row>
        <row r="140">
          <cell r="A140">
            <v>200302</v>
          </cell>
          <cell r="D140">
            <v>0</v>
          </cell>
          <cell r="G140">
            <v>0</v>
          </cell>
          <cell r="J140">
            <v>0</v>
          </cell>
          <cell r="M140">
            <v>200302</v>
          </cell>
          <cell r="N140">
            <v>0</v>
          </cell>
          <cell r="O140">
            <v>0</v>
          </cell>
          <cell r="P140">
            <v>0</v>
          </cell>
          <cell r="Q140">
            <v>0</v>
          </cell>
          <cell r="R140">
            <v>0</v>
          </cell>
          <cell r="S140">
            <v>0</v>
          </cell>
          <cell r="T140">
            <v>0</v>
          </cell>
          <cell r="U140">
            <v>0</v>
          </cell>
          <cell r="V140">
            <v>0</v>
          </cell>
          <cell r="W140">
            <v>0</v>
          </cell>
          <cell r="Y140">
            <v>200302</v>
          </cell>
          <cell r="Z140">
            <v>0</v>
          </cell>
          <cell r="AA140">
            <v>0</v>
          </cell>
          <cell r="AB140">
            <v>0</v>
          </cell>
          <cell r="AC140">
            <v>0</v>
          </cell>
          <cell r="AD140">
            <v>0</v>
          </cell>
          <cell r="AE140">
            <v>0</v>
          </cell>
          <cell r="AF140">
            <v>0</v>
          </cell>
          <cell r="AG140">
            <v>0</v>
          </cell>
          <cell r="AH140">
            <v>0</v>
          </cell>
          <cell r="AI140">
            <v>0</v>
          </cell>
          <cell r="AK140">
            <v>200302</v>
          </cell>
          <cell r="AL140">
            <v>0</v>
          </cell>
          <cell r="AM140">
            <v>0</v>
          </cell>
          <cell r="AN140">
            <v>0</v>
          </cell>
          <cell r="AO140">
            <v>0</v>
          </cell>
          <cell r="AP140">
            <v>0</v>
          </cell>
          <cell r="AQ140">
            <v>0</v>
          </cell>
          <cell r="AR140">
            <v>0</v>
          </cell>
          <cell r="AS140">
            <v>0</v>
          </cell>
          <cell r="AT140">
            <v>0</v>
          </cell>
          <cell r="AU140">
            <v>0</v>
          </cell>
        </row>
        <row r="141">
          <cell r="A141">
            <v>200303</v>
          </cell>
          <cell r="D141">
            <v>0</v>
          </cell>
          <cell r="G141">
            <v>0</v>
          </cell>
          <cell r="J141">
            <v>0</v>
          </cell>
          <cell r="M141">
            <v>200303</v>
          </cell>
          <cell r="N141">
            <v>0</v>
          </cell>
          <cell r="O141">
            <v>0</v>
          </cell>
          <cell r="P141">
            <v>0</v>
          </cell>
          <cell r="Q141">
            <v>0</v>
          </cell>
          <cell r="R141">
            <v>0</v>
          </cell>
          <cell r="S141">
            <v>0</v>
          </cell>
          <cell r="T141">
            <v>0</v>
          </cell>
          <cell r="U141">
            <v>0</v>
          </cell>
          <cell r="V141">
            <v>0</v>
          </cell>
          <cell r="W141">
            <v>0</v>
          </cell>
          <cell r="Y141">
            <v>200303</v>
          </cell>
          <cell r="Z141">
            <v>0</v>
          </cell>
          <cell r="AA141">
            <v>0</v>
          </cell>
          <cell r="AB141">
            <v>0</v>
          </cell>
          <cell r="AC141">
            <v>0</v>
          </cell>
          <cell r="AD141">
            <v>0</v>
          </cell>
          <cell r="AE141">
            <v>0</v>
          </cell>
          <cell r="AF141">
            <v>0</v>
          </cell>
          <cell r="AG141">
            <v>0</v>
          </cell>
          <cell r="AH141">
            <v>0</v>
          </cell>
          <cell r="AI141">
            <v>0</v>
          </cell>
          <cell r="AK141">
            <v>200303</v>
          </cell>
          <cell r="AL141">
            <v>0</v>
          </cell>
          <cell r="AM141">
            <v>0</v>
          </cell>
          <cell r="AN141">
            <v>0</v>
          </cell>
          <cell r="AO141">
            <v>0</v>
          </cell>
          <cell r="AP141">
            <v>0</v>
          </cell>
          <cell r="AQ141">
            <v>0</v>
          </cell>
          <cell r="AR141">
            <v>0</v>
          </cell>
          <cell r="AS141">
            <v>0</v>
          </cell>
          <cell r="AT141">
            <v>0</v>
          </cell>
          <cell r="AU141">
            <v>0</v>
          </cell>
        </row>
        <row r="142">
          <cell r="A142">
            <v>200304</v>
          </cell>
          <cell r="D142">
            <v>0</v>
          </cell>
          <cell r="G142">
            <v>0</v>
          </cell>
          <cell r="J142">
            <v>0</v>
          </cell>
          <cell r="M142">
            <v>200304</v>
          </cell>
          <cell r="N142">
            <v>0</v>
          </cell>
          <cell r="O142">
            <v>0</v>
          </cell>
          <cell r="P142">
            <v>0</v>
          </cell>
          <cell r="Q142">
            <v>0</v>
          </cell>
          <cell r="R142">
            <v>0</v>
          </cell>
          <cell r="S142">
            <v>0</v>
          </cell>
          <cell r="T142">
            <v>0</v>
          </cell>
          <cell r="U142">
            <v>0</v>
          </cell>
          <cell r="V142">
            <v>0</v>
          </cell>
          <cell r="W142">
            <v>0</v>
          </cell>
          <cell r="Y142">
            <v>200304</v>
          </cell>
          <cell r="Z142">
            <v>0</v>
          </cell>
          <cell r="AA142">
            <v>0</v>
          </cell>
          <cell r="AB142">
            <v>0</v>
          </cell>
          <cell r="AC142">
            <v>0</v>
          </cell>
          <cell r="AD142">
            <v>0</v>
          </cell>
          <cell r="AE142">
            <v>0</v>
          </cell>
          <cell r="AF142">
            <v>0</v>
          </cell>
          <cell r="AG142">
            <v>0</v>
          </cell>
          <cell r="AH142">
            <v>0</v>
          </cell>
          <cell r="AI142">
            <v>0</v>
          </cell>
          <cell r="AK142">
            <v>200304</v>
          </cell>
          <cell r="AL142">
            <v>0</v>
          </cell>
          <cell r="AM142">
            <v>0</v>
          </cell>
          <cell r="AN142">
            <v>0</v>
          </cell>
          <cell r="AO142">
            <v>0</v>
          </cell>
          <cell r="AP142">
            <v>0</v>
          </cell>
          <cell r="AQ142">
            <v>0</v>
          </cell>
          <cell r="AR142">
            <v>0</v>
          </cell>
          <cell r="AS142">
            <v>0</v>
          </cell>
          <cell r="AT142">
            <v>0</v>
          </cell>
          <cell r="AU142">
            <v>0</v>
          </cell>
        </row>
        <row r="143">
          <cell r="A143">
            <v>200305</v>
          </cell>
          <cell r="D143">
            <v>0</v>
          </cell>
          <cell r="G143">
            <v>0</v>
          </cell>
          <cell r="J143">
            <v>0</v>
          </cell>
          <cell r="M143">
            <v>200305</v>
          </cell>
          <cell r="N143">
            <v>0</v>
          </cell>
          <cell r="O143">
            <v>0</v>
          </cell>
          <cell r="P143">
            <v>0</v>
          </cell>
          <cell r="Q143">
            <v>0</v>
          </cell>
          <cell r="R143">
            <v>0</v>
          </cell>
          <cell r="S143">
            <v>0</v>
          </cell>
          <cell r="T143">
            <v>0</v>
          </cell>
          <cell r="U143">
            <v>0</v>
          </cell>
          <cell r="V143">
            <v>0</v>
          </cell>
          <cell r="W143">
            <v>0</v>
          </cell>
          <cell r="Y143">
            <v>200305</v>
          </cell>
          <cell r="Z143">
            <v>0</v>
          </cell>
          <cell r="AA143">
            <v>0</v>
          </cell>
          <cell r="AB143">
            <v>0</v>
          </cell>
          <cell r="AC143">
            <v>0</v>
          </cell>
          <cell r="AD143">
            <v>0</v>
          </cell>
          <cell r="AE143">
            <v>0</v>
          </cell>
          <cell r="AF143">
            <v>0</v>
          </cell>
          <cell r="AG143">
            <v>0</v>
          </cell>
          <cell r="AH143">
            <v>0</v>
          </cell>
          <cell r="AI143">
            <v>0</v>
          </cell>
          <cell r="AK143">
            <v>200305</v>
          </cell>
          <cell r="AL143">
            <v>0</v>
          </cell>
          <cell r="AM143">
            <v>0</v>
          </cell>
          <cell r="AN143">
            <v>0</v>
          </cell>
          <cell r="AO143">
            <v>0</v>
          </cell>
          <cell r="AP143">
            <v>0</v>
          </cell>
          <cell r="AQ143">
            <v>0</v>
          </cell>
          <cell r="AR143">
            <v>0</v>
          </cell>
          <cell r="AS143">
            <v>0</v>
          </cell>
          <cell r="AT143">
            <v>0</v>
          </cell>
          <cell r="AU143">
            <v>0</v>
          </cell>
        </row>
        <row r="144">
          <cell r="A144">
            <v>200306</v>
          </cell>
          <cell r="D144">
            <v>0</v>
          </cell>
          <cell r="G144">
            <v>0</v>
          </cell>
          <cell r="J144">
            <v>0</v>
          </cell>
          <cell r="M144">
            <v>200306</v>
          </cell>
          <cell r="N144">
            <v>0</v>
          </cell>
          <cell r="O144">
            <v>0</v>
          </cell>
          <cell r="P144">
            <v>0</v>
          </cell>
          <cell r="Q144">
            <v>0</v>
          </cell>
          <cell r="R144">
            <v>0</v>
          </cell>
          <cell r="S144">
            <v>0</v>
          </cell>
          <cell r="T144">
            <v>0</v>
          </cell>
          <cell r="U144">
            <v>0</v>
          </cell>
          <cell r="V144">
            <v>0</v>
          </cell>
          <cell r="W144">
            <v>0</v>
          </cell>
          <cell r="Y144">
            <v>200306</v>
          </cell>
          <cell r="Z144">
            <v>0</v>
          </cell>
          <cell r="AA144">
            <v>0</v>
          </cell>
          <cell r="AB144">
            <v>0</v>
          </cell>
          <cell r="AC144">
            <v>0</v>
          </cell>
          <cell r="AD144">
            <v>0</v>
          </cell>
          <cell r="AE144">
            <v>0</v>
          </cell>
          <cell r="AF144">
            <v>0</v>
          </cell>
          <cell r="AG144">
            <v>0</v>
          </cell>
          <cell r="AH144">
            <v>0</v>
          </cell>
          <cell r="AI144">
            <v>0</v>
          </cell>
          <cell r="AK144">
            <v>200306</v>
          </cell>
          <cell r="AL144">
            <v>0</v>
          </cell>
          <cell r="AM144">
            <v>0</v>
          </cell>
          <cell r="AN144">
            <v>0</v>
          </cell>
          <cell r="AO144">
            <v>0</v>
          </cell>
          <cell r="AP144">
            <v>0</v>
          </cell>
          <cell r="AQ144">
            <v>0</v>
          </cell>
          <cell r="AR144">
            <v>0</v>
          </cell>
          <cell r="AS144">
            <v>0</v>
          </cell>
          <cell r="AT144">
            <v>0</v>
          </cell>
          <cell r="AU144">
            <v>0</v>
          </cell>
        </row>
        <row r="145">
          <cell r="A145">
            <v>200307</v>
          </cell>
          <cell r="D145">
            <v>0</v>
          </cell>
          <cell r="G145">
            <v>0</v>
          </cell>
          <cell r="J145">
            <v>0</v>
          </cell>
          <cell r="M145">
            <v>200307</v>
          </cell>
          <cell r="N145">
            <v>0</v>
          </cell>
          <cell r="O145">
            <v>0</v>
          </cell>
          <cell r="P145">
            <v>0</v>
          </cell>
          <cell r="Q145">
            <v>0</v>
          </cell>
          <cell r="R145">
            <v>0</v>
          </cell>
          <cell r="S145">
            <v>0</v>
          </cell>
          <cell r="T145">
            <v>0</v>
          </cell>
          <cell r="U145">
            <v>0</v>
          </cell>
          <cell r="V145">
            <v>0</v>
          </cell>
          <cell r="W145">
            <v>0</v>
          </cell>
          <cell r="Y145">
            <v>200307</v>
          </cell>
          <cell r="Z145">
            <v>0</v>
          </cell>
          <cell r="AA145">
            <v>0</v>
          </cell>
          <cell r="AB145">
            <v>0</v>
          </cell>
          <cell r="AC145">
            <v>0</v>
          </cell>
          <cell r="AD145">
            <v>0</v>
          </cell>
          <cell r="AE145">
            <v>0</v>
          </cell>
          <cell r="AF145">
            <v>0</v>
          </cell>
          <cell r="AG145">
            <v>0</v>
          </cell>
          <cell r="AH145">
            <v>0</v>
          </cell>
          <cell r="AI145">
            <v>0</v>
          </cell>
          <cell r="AK145">
            <v>200307</v>
          </cell>
          <cell r="AL145">
            <v>0</v>
          </cell>
          <cell r="AM145">
            <v>0</v>
          </cell>
          <cell r="AN145">
            <v>0</v>
          </cell>
          <cell r="AO145">
            <v>0</v>
          </cell>
          <cell r="AP145">
            <v>0</v>
          </cell>
          <cell r="AQ145">
            <v>0</v>
          </cell>
          <cell r="AR145">
            <v>0</v>
          </cell>
          <cell r="AS145">
            <v>0</v>
          </cell>
          <cell r="AT145">
            <v>0</v>
          </cell>
          <cell r="AU145">
            <v>0</v>
          </cell>
        </row>
        <row r="146">
          <cell r="A146">
            <v>200308</v>
          </cell>
          <cell r="D146">
            <v>0</v>
          </cell>
          <cell r="G146">
            <v>0</v>
          </cell>
          <cell r="J146">
            <v>0</v>
          </cell>
          <cell r="M146">
            <v>200308</v>
          </cell>
          <cell r="N146">
            <v>0</v>
          </cell>
          <cell r="O146">
            <v>0</v>
          </cell>
          <cell r="P146">
            <v>0</v>
          </cell>
          <cell r="Q146">
            <v>0</v>
          </cell>
          <cell r="R146">
            <v>0</v>
          </cell>
          <cell r="S146">
            <v>0</v>
          </cell>
          <cell r="T146">
            <v>0</v>
          </cell>
          <cell r="U146">
            <v>0</v>
          </cell>
          <cell r="V146">
            <v>0</v>
          </cell>
          <cell r="W146">
            <v>0</v>
          </cell>
          <cell r="Y146">
            <v>200308</v>
          </cell>
          <cell r="Z146">
            <v>0</v>
          </cell>
          <cell r="AA146">
            <v>0</v>
          </cell>
          <cell r="AB146">
            <v>0</v>
          </cell>
          <cell r="AC146">
            <v>0</v>
          </cell>
          <cell r="AD146">
            <v>0</v>
          </cell>
          <cell r="AE146">
            <v>0</v>
          </cell>
          <cell r="AF146">
            <v>0</v>
          </cell>
          <cell r="AG146">
            <v>0</v>
          </cell>
          <cell r="AH146">
            <v>0</v>
          </cell>
          <cell r="AI146">
            <v>0</v>
          </cell>
          <cell r="AK146">
            <v>200308</v>
          </cell>
          <cell r="AL146">
            <v>0</v>
          </cell>
          <cell r="AM146">
            <v>0</v>
          </cell>
          <cell r="AN146">
            <v>0</v>
          </cell>
          <cell r="AO146">
            <v>0</v>
          </cell>
          <cell r="AP146">
            <v>0</v>
          </cell>
          <cell r="AQ146">
            <v>0</v>
          </cell>
          <cell r="AR146">
            <v>0</v>
          </cell>
          <cell r="AS146">
            <v>0</v>
          </cell>
          <cell r="AT146">
            <v>0</v>
          </cell>
          <cell r="AU146">
            <v>0</v>
          </cell>
        </row>
        <row r="147">
          <cell r="A147">
            <v>200309</v>
          </cell>
          <cell r="D147">
            <v>0</v>
          </cell>
          <cell r="G147">
            <v>0</v>
          </cell>
          <cell r="J147">
            <v>0</v>
          </cell>
          <cell r="M147">
            <v>200309</v>
          </cell>
          <cell r="N147">
            <v>0</v>
          </cell>
          <cell r="O147">
            <v>0</v>
          </cell>
          <cell r="P147">
            <v>0</v>
          </cell>
          <cell r="Q147">
            <v>0</v>
          </cell>
          <cell r="R147">
            <v>0</v>
          </cell>
          <cell r="S147">
            <v>0</v>
          </cell>
          <cell r="T147">
            <v>0</v>
          </cell>
          <cell r="U147">
            <v>0</v>
          </cell>
          <cell r="V147">
            <v>0</v>
          </cell>
          <cell r="W147">
            <v>0</v>
          </cell>
          <cell r="Y147">
            <v>200309</v>
          </cell>
          <cell r="Z147">
            <v>0</v>
          </cell>
          <cell r="AA147">
            <v>0</v>
          </cell>
          <cell r="AB147">
            <v>0</v>
          </cell>
          <cell r="AC147">
            <v>0</v>
          </cell>
          <cell r="AD147">
            <v>0</v>
          </cell>
          <cell r="AE147">
            <v>0</v>
          </cell>
          <cell r="AF147">
            <v>0</v>
          </cell>
          <cell r="AG147">
            <v>0</v>
          </cell>
          <cell r="AH147">
            <v>0</v>
          </cell>
          <cell r="AI147">
            <v>0</v>
          </cell>
          <cell r="AK147">
            <v>200309</v>
          </cell>
          <cell r="AL147">
            <v>0</v>
          </cell>
          <cell r="AM147">
            <v>0</v>
          </cell>
          <cell r="AN147">
            <v>0</v>
          </cell>
          <cell r="AO147">
            <v>0</v>
          </cell>
          <cell r="AP147">
            <v>0</v>
          </cell>
          <cell r="AQ147">
            <v>0</v>
          </cell>
          <cell r="AR147">
            <v>0</v>
          </cell>
          <cell r="AS147">
            <v>0</v>
          </cell>
          <cell r="AT147">
            <v>0</v>
          </cell>
          <cell r="AU147">
            <v>0</v>
          </cell>
        </row>
        <row r="148">
          <cell r="A148">
            <v>200310</v>
          </cell>
          <cell r="D148">
            <v>0</v>
          </cell>
          <cell r="G148">
            <v>0</v>
          </cell>
          <cell r="J148">
            <v>0</v>
          </cell>
          <cell r="M148">
            <v>200310</v>
          </cell>
          <cell r="N148">
            <v>0</v>
          </cell>
          <cell r="O148">
            <v>0</v>
          </cell>
          <cell r="P148">
            <v>0</v>
          </cell>
          <cell r="Q148">
            <v>0</v>
          </cell>
          <cell r="R148">
            <v>0</v>
          </cell>
          <cell r="S148">
            <v>0</v>
          </cell>
          <cell r="T148">
            <v>0</v>
          </cell>
          <cell r="U148">
            <v>0</v>
          </cell>
          <cell r="V148">
            <v>0</v>
          </cell>
          <cell r="W148">
            <v>0</v>
          </cell>
          <cell r="Y148">
            <v>200310</v>
          </cell>
          <cell r="Z148">
            <v>0</v>
          </cell>
          <cell r="AA148">
            <v>0</v>
          </cell>
          <cell r="AB148">
            <v>0</v>
          </cell>
          <cell r="AC148">
            <v>0</v>
          </cell>
          <cell r="AD148">
            <v>0</v>
          </cell>
          <cell r="AE148">
            <v>0</v>
          </cell>
          <cell r="AF148">
            <v>0</v>
          </cell>
          <cell r="AG148">
            <v>0</v>
          </cell>
          <cell r="AH148">
            <v>0</v>
          </cell>
          <cell r="AI148">
            <v>0</v>
          </cell>
          <cell r="AK148">
            <v>200310</v>
          </cell>
          <cell r="AL148">
            <v>0</v>
          </cell>
          <cell r="AM148">
            <v>0</v>
          </cell>
          <cell r="AN148">
            <v>0</v>
          </cell>
          <cell r="AO148">
            <v>0</v>
          </cell>
          <cell r="AP148">
            <v>0</v>
          </cell>
          <cell r="AQ148">
            <v>0</v>
          </cell>
          <cell r="AR148">
            <v>0</v>
          </cell>
          <cell r="AS148">
            <v>0</v>
          </cell>
          <cell r="AT148">
            <v>0</v>
          </cell>
          <cell r="AU148">
            <v>0</v>
          </cell>
        </row>
        <row r="149">
          <cell r="A149">
            <v>200311</v>
          </cell>
          <cell r="D149">
            <v>0</v>
          </cell>
          <cell r="G149">
            <v>0</v>
          </cell>
          <cell r="J149">
            <v>0</v>
          </cell>
          <cell r="M149">
            <v>200311</v>
          </cell>
          <cell r="N149">
            <v>0</v>
          </cell>
          <cell r="O149">
            <v>0</v>
          </cell>
          <cell r="P149">
            <v>0</v>
          </cell>
          <cell r="Q149">
            <v>0</v>
          </cell>
          <cell r="R149">
            <v>0</v>
          </cell>
          <cell r="S149">
            <v>0</v>
          </cell>
          <cell r="T149">
            <v>0</v>
          </cell>
          <cell r="U149">
            <v>0</v>
          </cell>
          <cell r="V149">
            <v>0</v>
          </cell>
          <cell r="W149">
            <v>0</v>
          </cell>
          <cell r="Y149">
            <v>200311</v>
          </cell>
          <cell r="Z149">
            <v>0</v>
          </cell>
          <cell r="AA149">
            <v>0</v>
          </cell>
          <cell r="AB149">
            <v>0</v>
          </cell>
          <cell r="AC149">
            <v>0</v>
          </cell>
          <cell r="AD149">
            <v>0</v>
          </cell>
          <cell r="AE149">
            <v>0</v>
          </cell>
          <cell r="AF149">
            <v>0</v>
          </cell>
          <cell r="AG149">
            <v>0</v>
          </cell>
          <cell r="AH149">
            <v>0</v>
          </cell>
          <cell r="AI149">
            <v>0</v>
          </cell>
          <cell r="AK149">
            <v>200311</v>
          </cell>
          <cell r="AL149">
            <v>0</v>
          </cell>
          <cell r="AM149">
            <v>0</v>
          </cell>
          <cell r="AN149">
            <v>0</v>
          </cell>
          <cell r="AO149">
            <v>0</v>
          </cell>
          <cell r="AP149">
            <v>0</v>
          </cell>
          <cell r="AQ149">
            <v>0</v>
          </cell>
          <cell r="AR149">
            <v>0</v>
          </cell>
          <cell r="AS149">
            <v>0</v>
          </cell>
          <cell r="AT149">
            <v>0</v>
          </cell>
          <cell r="AU149">
            <v>0</v>
          </cell>
        </row>
        <row r="150">
          <cell r="A150">
            <v>200312</v>
          </cell>
          <cell r="D150">
            <v>0</v>
          </cell>
          <cell r="G150">
            <v>0</v>
          </cell>
          <cell r="J150">
            <v>0</v>
          </cell>
          <cell r="M150">
            <v>200312</v>
          </cell>
          <cell r="N150">
            <v>0</v>
          </cell>
          <cell r="O150">
            <v>0</v>
          </cell>
          <cell r="P150">
            <v>0</v>
          </cell>
          <cell r="Q150">
            <v>0</v>
          </cell>
          <cell r="R150">
            <v>0</v>
          </cell>
          <cell r="S150">
            <v>0</v>
          </cell>
          <cell r="T150">
            <v>0</v>
          </cell>
          <cell r="U150">
            <v>0</v>
          </cell>
          <cell r="V150">
            <v>0</v>
          </cell>
          <cell r="W150">
            <v>0</v>
          </cell>
          <cell r="Y150">
            <v>200312</v>
          </cell>
          <cell r="Z150">
            <v>0</v>
          </cell>
          <cell r="AA150">
            <v>0</v>
          </cell>
          <cell r="AB150">
            <v>0</v>
          </cell>
          <cell r="AC150">
            <v>0</v>
          </cell>
          <cell r="AD150">
            <v>0</v>
          </cell>
          <cell r="AE150">
            <v>0</v>
          </cell>
          <cell r="AF150">
            <v>0</v>
          </cell>
          <cell r="AG150">
            <v>0</v>
          </cell>
          <cell r="AH150">
            <v>0</v>
          </cell>
          <cell r="AI150">
            <v>0</v>
          </cell>
          <cell r="AK150">
            <v>200312</v>
          </cell>
          <cell r="AL150">
            <v>0</v>
          </cell>
          <cell r="AM150">
            <v>0</v>
          </cell>
          <cell r="AN150">
            <v>0</v>
          </cell>
          <cell r="AO150">
            <v>0</v>
          </cell>
          <cell r="AP150">
            <v>0</v>
          </cell>
          <cell r="AQ150">
            <v>0</v>
          </cell>
          <cell r="AR150">
            <v>0</v>
          </cell>
          <cell r="AS150">
            <v>0</v>
          </cell>
          <cell r="AT150">
            <v>0</v>
          </cell>
          <cell r="AU150">
            <v>0</v>
          </cell>
        </row>
      </sheetData>
      <sheetData sheetId="2"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C1"/>
      <sheetName val="forecast-SC2H&amp;SC3"/>
      <sheetName val="forecast-SC2NH"/>
      <sheetName val="input"/>
      <sheetName val="Table"/>
      <sheetName val="SC1"/>
      <sheetName val="SC2H(Norm vs Norm)"/>
      <sheetName val="SC2NH"/>
      <sheetName val="SC3 (Norm vs Norm)"/>
      <sheetName val="SC3 (Hist vs Hist)"/>
      <sheetName val="SC3 (Hist vs Norm)"/>
      <sheetName val="SC3 (W'02 Therms)"/>
      <sheetName val="Weather Norm Table"/>
      <sheetName val="Therm-Table"/>
      <sheetName val="Rate Table"/>
      <sheetName val="Notes"/>
      <sheetName val="Sheet1"/>
      <sheetName val="SC12R1 ab Notification Sales"/>
      <sheetName val="Negotiable Notification Trans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es"/>
      <sheetName val="Sept Output"/>
      <sheetName val="CalcSheet Sep 04"/>
      <sheetName val="CalcSheet Sep 04 (2)"/>
      <sheetName val="Aug Output"/>
      <sheetName val="Aug Output (2)"/>
      <sheetName val="Income Statement"/>
      <sheetName val="Sept COGS"/>
    </sheetNames>
    <sheetDataSet>
      <sheetData sheetId="0" refreshError="1"/>
      <sheetData sheetId="1" refreshError="1"/>
      <sheetData sheetId="2" refreshError="1"/>
      <sheetData sheetId="3" refreshError="1"/>
      <sheetData sheetId="4" refreshError="1"/>
      <sheetData sheetId="5" refreshError="1">
        <row r="18">
          <cell r="A18" t="str">
            <v>%,V20010008-001</v>
          </cell>
          <cell r="C18" t="str">
            <v>Rudin Management</v>
          </cell>
          <cell r="F18">
            <v>0</v>
          </cell>
          <cell r="H18">
            <v>0</v>
          </cell>
          <cell r="L18">
            <v>0</v>
          </cell>
        </row>
        <row r="19">
          <cell r="A19" t="str">
            <v>%,V20010014-001</v>
          </cell>
          <cell r="C19" t="str">
            <v>Old London Foods</v>
          </cell>
          <cell r="F19">
            <v>159.71</v>
          </cell>
          <cell r="H19">
            <v>-159.71</v>
          </cell>
          <cell r="L19">
            <v>0</v>
          </cell>
        </row>
        <row r="20">
          <cell r="A20" t="str">
            <v>%,VO1L68A3000BA</v>
          </cell>
          <cell r="C20" t="str">
            <v>GSA - 201 VARICK ST ECM - IGA</v>
          </cell>
          <cell r="F20">
            <v>0</v>
          </cell>
          <cell r="H20">
            <v>0</v>
          </cell>
          <cell r="L20">
            <v>0</v>
          </cell>
        </row>
        <row r="21">
          <cell r="A21" t="str">
            <v>%,VO1L68A3000BB</v>
          </cell>
          <cell r="C21" t="str">
            <v>VA - BRONX - DG IGA COGEN</v>
          </cell>
          <cell r="F21">
            <v>0</v>
          </cell>
          <cell r="H21">
            <v>0</v>
          </cell>
          <cell r="L21">
            <v>820.6</v>
          </cell>
        </row>
        <row r="22">
          <cell r="A22" t="str">
            <v>%,VO1L68A3000BD</v>
          </cell>
          <cell r="C22" t="str">
            <v>UNITED NATIONS INT'L SCHOOL</v>
          </cell>
          <cell r="F22">
            <v>0</v>
          </cell>
          <cell r="H22">
            <v>0</v>
          </cell>
          <cell r="L22">
            <v>0</v>
          </cell>
        </row>
        <row r="23">
          <cell r="A23" t="str">
            <v>%,VO2GFEA5000GS</v>
          </cell>
          <cell r="C23" t="str">
            <v>VA BROOKLYN - CHILLER UPGRADE</v>
          </cell>
          <cell r="F23">
            <v>0</v>
          </cell>
          <cell r="H23">
            <v>0</v>
          </cell>
          <cell r="L23">
            <v>588447.94999999995</v>
          </cell>
        </row>
        <row r="24">
          <cell r="A24" t="str">
            <v>%,VO4UGMA300000</v>
          </cell>
          <cell r="C24" t="str">
            <v>NYU - COGEN / DG IGA</v>
          </cell>
          <cell r="F24">
            <v>0</v>
          </cell>
          <cell r="H24">
            <v>0</v>
          </cell>
          <cell r="L24">
            <v>0</v>
          </cell>
        </row>
        <row r="25">
          <cell r="A25" t="str">
            <v>%,VO5I5CA2001GS</v>
          </cell>
          <cell r="C25" t="str">
            <v>CON EDISON - LEX HOUSING GAS</v>
          </cell>
          <cell r="F25">
            <v>0</v>
          </cell>
          <cell r="H25">
            <v>0</v>
          </cell>
          <cell r="L25">
            <v>3959.94</v>
          </cell>
        </row>
        <row r="26">
          <cell r="A26" t="str">
            <v>%,VO5ONSA0001B8</v>
          </cell>
          <cell r="C26" t="str">
            <v>READERS DIGEST - EIS/METERING</v>
          </cell>
          <cell r="F26">
            <v>0</v>
          </cell>
          <cell r="H26">
            <v>0</v>
          </cell>
          <cell r="L26">
            <v>0</v>
          </cell>
        </row>
        <row r="27">
          <cell r="A27" t="str">
            <v>%,VO8TE0A0001BH</v>
          </cell>
          <cell r="C27" t="str">
            <v>US ARMY RESERVE - FORT TOTTEN</v>
          </cell>
          <cell r="F27">
            <v>0</v>
          </cell>
          <cell r="H27">
            <v>0</v>
          </cell>
          <cell r="L27">
            <v>0</v>
          </cell>
        </row>
        <row r="28">
          <cell r="A28" t="str">
            <v>%,VO8TE0A0001BK</v>
          </cell>
          <cell r="C28" t="str">
            <v>USPS-CNJ West Jersey Lighting</v>
          </cell>
          <cell r="F28">
            <v>0</v>
          </cell>
          <cell r="H28">
            <v>0</v>
          </cell>
          <cell r="L28">
            <v>1115.95</v>
          </cell>
        </row>
        <row r="29">
          <cell r="A29" t="str">
            <v>%,VO8TE0A0001BL</v>
          </cell>
          <cell r="C29" t="str">
            <v>US ARMY RESERVE - FORT TOTTEN</v>
          </cell>
          <cell r="E29">
            <v>35000.280722467724</v>
          </cell>
          <cell r="F29">
            <v>30184.23</v>
          </cell>
          <cell r="H29">
            <v>4816.050722467724</v>
          </cell>
          <cell r="L29">
            <v>35000.280722467724</v>
          </cell>
        </row>
        <row r="30">
          <cell r="A30" t="str">
            <v>%,VO8TE0A0001T6</v>
          </cell>
          <cell r="C30" t="str">
            <v>USPS - CNJ MONMOUTH LIGHTING</v>
          </cell>
          <cell r="E30">
            <v>4501.1926678339823</v>
          </cell>
          <cell r="F30">
            <v>4253.33</v>
          </cell>
          <cell r="H30">
            <v>247.86266783398241</v>
          </cell>
          <cell r="L30">
            <v>5969.0226678339823</v>
          </cell>
        </row>
        <row r="31">
          <cell r="A31" t="str">
            <v>%,VOAQY4A1001B8</v>
          </cell>
          <cell r="C31" t="str">
            <v>NYCHA - EASTCHESTER HOUSES</v>
          </cell>
          <cell r="F31">
            <v>0</v>
          </cell>
          <cell r="H31">
            <v>0</v>
          </cell>
          <cell r="L31">
            <v>31590.6</v>
          </cell>
        </row>
        <row r="32">
          <cell r="A32" t="str">
            <v>%,VOBASQ0000170</v>
          </cell>
          <cell r="C32" t="str">
            <v>SSA - ADDABBO - Lighting</v>
          </cell>
          <cell r="F32">
            <v>0</v>
          </cell>
          <cell r="H32">
            <v>0</v>
          </cell>
          <cell r="L32">
            <v>0</v>
          </cell>
        </row>
        <row r="33">
          <cell r="A33" t="str">
            <v>%,VOBBFAA1000E8</v>
          </cell>
          <cell r="C33" t="str">
            <v>GOTHAM POWER ZEREGA - DESIGN</v>
          </cell>
          <cell r="E33">
            <v>23380.486898905729</v>
          </cell>
          <cell r="F33">
            <v>13699.59</v>
          </cell>
          <cell r="H33">
            <v>9680.8968989057284</v>
          </cell>
          <cell r="L33">
            <v>84488.196898905735</v>
          </cell>
        </row>
        <row r="34">
          <cell r="A34" t="str">
            <v>%,VOBL5JA20000S</v>
          </cell>
          <cell r="C34" t="str">
            <v>PEPSI BOTTLING CO. - DG</v>
          </cell>
          <cell r="F34">
            <v>0</v>
          </cell>
          <cell r="H34">
            <v>0</v>
          </cell>
          <cell r="L34">
            <v>98763.77</v>
          </cell>
        </row>
        <row r="35">
          <cell r="A35" t="str">
            <v>%,VOBMWEA00000C</v>
          </cell>
          <cell r="C35" t="str">
            <v>NATIONAL GRID - BLISS BROS</v>
          </cell>
          <cell r="F35">
            <v>0</v>
          </cell>
          <cell r="H35">
            <v>0</v>
          </cell>
          <cell r="L35">
            <v>0</v>
          </cell>
        </row>
        <row r="36">
          <cell r="A36" t="str">
            <v>%,VOBMWEA00000F</v>
          </cell>
          <cell r="C36" t="str">
            <v>HANSCOM BLDG. 1305 - CAT ROOM</v>
          </cell>
          <cell r="F36">
            <v>0</v>
          </cell>
          <cell r="H36">
            <v>0</v>
          </cell>
          <cell r="L36">
            <v>0</v>
          </cell>
        </row>
        <row r="37">
          <cell r="A37" t="str">
            <v>%,VOBMWEA00000G</v>
          </cell>
          <cell r="C37" t="str">
            <v>HANSCOM BLDG. 1420</v>
          </cell>
          <cell r="F37">
            <v>0</v>
          </cell>
          <cell r="H37">
            <v>0</v>
          </cell>
          <cell r="L37">
            <v>0</v>
          </cell>
        </row>
        <row r="38">
          <cell r="A38" t="str">
            <v>%,VOBMWEA00000H</v>
          </cell>
          <cell r="C38" t="str">
            <v>HANSCOM - NBAS - CAMERA SEC</v>
          </cell>
          <cell r="F38">
            <v>0</v>
          </cell>
          <cell r="H38">
            <v>0</v>
          </cell>
          <cell r="L38">
            <v>0</v>
          </cell>
        </row>
        <row r="39">
          <cell r="A39" t="str">
            <v>%,VOBMWEA00000K</v>
          </cell>
          <cell r="C39" t="str">
            <v>FORT HAMILTON - LTSA AND M/E</v>
          </cell>
          <cell r="F39">
            <v>0</v>
          </cell>
          <cell r="H39">
            <v>0</v>
          </cell>
          <cell r="L39">
            <v>0</v>
          </cell>
        </row>
        <row r="40">
          <cell r="A40" t="str">
            <v>%,VOBMWEA200000</v>
          </cell>
          <cell r="C40" t="str">
            <v>US COAST GUARD - ISC BOSTN DES</v>
          </cell>
          <cell r="E40">
            <v>11581.160639192589</v>
          </cell>
          <cell r="F40">
            <v>4590</v>
          </cell>
          <cell r="H40">
            <v>6991.1606391925889</v>
          </cell>
          <cell r="L40">
            <v>-76334.9193608075</v>
          </cell>
        </row>
        <row r="41">
          <cell r="A41" t="str">
            <v>%,VOBMWEA200001</v>
          </cell>
          <cell r="C41" t="str">
            <v>USCG - Boston ISC - IMP</v>
          </cell>
          <cell r="F41">
            <v>94.12</v>
          </cell>
          <cell r="H41">
            <v>-94.12</v>
          </cell>
          <cell r="L41">
            <v>0</v>
          </cell>
        </row>
        <row r="42">
          <cell r="A42" t="str">
            <v>%,VOBUSAA3001SD</v>
          </cell>
          <cell r="C42" t="str">
            <v>MANHATTAN MGMT. - LTG RETROFIT</v>
          </cell>
          <cell r="F42">
            <v>0</v>
          </cell>
          <cell r="H42">
            <v>0</v>
          </cell>
          <cell r="L42">
            <v>4020.09</v>
          </cell>
        </row>
        <row r="43">
          <cell r="A43" t="str">
            <v>%,VOCIU3A70000A</v>
          </cell>
          <cell r="C43" t="str">
            <v>USPS - TRIBORO 48</v>
          </cell>
          <cell r="E43">
            <v>57394.72497159784</v>
          </cell>
          <cell r="F43">
            <v>43414</v>
          </cell>
          <cell r="H43">
            <v>13980.72497159784</v>
          </cell>
          <cell r="L43">
            <v>251942.83497159783</v>
          </cell>
        </row>
        <row r="44">
          <cell r="A44" t="str">
            <v>%,VOCIU3A700022</v>
          </cell>
          <cell r="C44" t="str">
            <v>USPS Morgan P&amp;D North</v>
          </cell>
          <cell r="F44">
            <v>0</v>
          </cell>
          <cell r="H44">
            <v>0</v>
          </cell>
          <cell r="L44">
            <v>198424.717</v>
          </cell>
        </row>
        <row r="45">
          <cell r="A45" t="str">
            <v>%,VOCIU3A70002F</v>
          </cell>
          <cell r="C45" t="str">
            <v>SSA-Addabbo - NYSERDA</v>
          </cell>
          <cell r="F45">
            <v>0</v>
          </cell>
          <cell r="H45">
            <v>0</v>
          </cell>
          <cell r="L45">
            <v>0</v>
          </cell>
        </row>
        <row r="46">
          <cell r="A46" t="str">
            <v>%,VODMDGA0001J0</v>
          </cell>
          <cell r="C46" t="str">
            <v>RUDIN MGMT. - RESIDENTIAL</v>
          </cell>
          <cell r="F46">
            <v>0</v>
          </cell>
          <cell r="H46">
            <v>0</v>
          </cell>
          <cell r="L46">
            <v>0</v>
          </cell>
        </row>
        <row r="47">
          <cell r="A47" t="str">
            <v>%,VODMDGA0001JX</v>
          </cell>
          <cell r="C47" t="str">
            <v>NY PRESBYTERIAN--MANHATTAN IGA</v>
          </cell>
          <cell r="F47">
            <v>0</v>
          </cell>
          <cell r="H47">
            <v>0</v>
          </cell>
          <cell r="L47">
            <v>0</v>
          </cell>
        </row>
        <row r="48">
          <cell r="A48" t="str">
            <v>%,VODMDGA0001LN</v>
          </cell>
          <cell r="C48" t="str">
            <v>JEROME BELSON ASSOCIATES</v>
          </cell>
          <cell r="F48">
            <v>0</v>
          </cell>
          <cell r="H48">
            <v>0</v>
          </cell>
          <cell r="L48">
            <v>0</v>
          </cell>
        </row>
        <row r="49">
          <cell r="A49" t="str">
            <v>%,VODMDGA0001MZ</v>
          </cell>
          <cell r="C49" t="str">
            <v>RUDIN RESIDENTIAL NYSERDA</v>
          </cell>
          <cell r="F49">
            <v>0</v>
          </cell>
          <cell r="H49">
            <v>0</v>
          </cell>
          <cell r="L49">
            <v>0</v>
          </cell>
        </row>
        <row r="50">
          <cell r="A50" t="str">
            <v>%,VODMDGA0001N0</v>
          </cell>
          <cell r="C50" t="str">
            <v>GSA - NE REG - LTG &amp; CONTROLS</v>
          </cell>
          <cell r="E50">
            <v>68047.333626862383</v>
          </cell>
          <cell r="F50">
            <v>52396.26</v>
          </cell>
          <cell r="H50">
            <v>15651.07362686238</v>
          </cell>
          <cell r="L50">
            <v>375786.21362686239</v>
          </cell>
        </row>
        <row r="51">
          <cell r="A51" t="str">
            <v>%,VODMDGA0001N1</v>
          </cell>
          <cell r="C51" t="str">
            <v>FAA - NE REGION - LTG &amp; CNTRLS</v>
          </cell>
          <cell r="E51">
            <v>5243.3077874684823</v>
          </cell>
          <cell r="F51">
            <v>3025</v>
          </cell>
          <cell r="H51">
            <v>2218.3077874684823</v>
          </cell>
          <cell r="L51">
            <v>313047.6377874685</v>
          </cell>
        </row>
        <row r="52">
          <cell r="A52" t="str">
            <v>%,VODMDGA0001N2</v>
          </cell>
          <cell r="C52" t="str">
            <v>JFK LIBRARY</v>
          </cell>
          <cell r="E52">
            <v>216033.96145839989</v>
          </cell>
          <cell r="F52">
            <v>139239.22</v>
          </cell>
          <cell r="H52">
            <v>76794.741458399891</v>
          </cell>
          <cell r="L52">
            <v>3045370.0514583997</v>
          </cell>
        </row>
        <row r="53">
          <cell r="A53" t="str">
            <v>%,VODMDGA0001N5</v>
          </cell>
          <cell r="C53" t="str">
            <v>PORT AUTHORITY OF NY AND NJ</v>
          </cell>
          <cell r="E53">
            <v>118924.73249999998</v>
          </cell>
          <cell r="F53">
            <v>13324.9</v>
          </cell>
          <cell r="H53">
            <v>105599.83249999999</v>
          </cell>
          <cell r="L53">
            <v>118924.73249999998</v>
          </cell>
        </row>
        <row r="54">
          <cell r="A54" t="str">
            <v>%,VODMDGA0001N7</v>
          </cell>
          <cell r="C54" t="str">
            <v>US AIR FORCE - HANSCOM 1</v>
          </cell>
          <cell r="F54">
            <v>0</v>
          </cell>
          <cell r="H54">
            <v>0</v>
          </cell>
          <cell r="L54">
            <v>0</v>
          </cell>
        </row>
        <row r="55">
          <cell r="A55" t="str">
            <v>%,VODMDGA0001NA</v>
          </cell>
          <cell r="C55" t="str">
            <v>US AIR FORCE - HANSCOM TASK 2</v>
          </cell>
          <cell r="F55">
            <v>0</v>
          </cell>
          <cell r="H55">
            <v>0</v>
          </cell>
          <cell r="L55">
            <v>0</v>
          </cell>
        </row>
        <row r="56">
          <cell r="A56" t="str">
            <v>%,VODMDGA0001NK</v>
          </cell>
          <cell r="C56" t="str">
            <v>US NAVY - NAF LIGHTING DOP</v>
          </cell>
          <cell r="F56">
            <v>0</v>
          </cell>
          <cell r="H56">
            <v>0</v>
          </cell>
          <cell r="L56">
            <v>410341.14</v>
          </cell>
        </row>
        <row r="57">
          <cell r="A57" t="str">
            <v>%,VODMDGA0001OE</v>
          </cell>
          <cell r="C57" t="str">
            <v>LINEA 5 FAA NE REGION TASK  4</v>
          </cell>
          <cell r="E57">
            <v>-10471.440998350448</v>
          </cell>
          <cell r="F57">
            <v>0</v>
          </cell>
          <cell r="H57">
            <v>-10471.440998350448</v>
          </cell>
          <cell r="L57">
            <v>-10471.440998350448</v>
          </cell>
        </row>
        <row r="58">
          <cell r="A58" t="str">
            <v>%,VODMDGA0001OJ</v>
          </cell>
          <cell r="C58" t="str">
            <v>NATIONAL GRID - ST. ANNE'S</v>
          </cell>
          <cell r="F58">
            <v>0</v>
          </cell>
          <cell r="H58">
            <v>0</v>
          </cell>
          <cell r="L58">
            <v>0</v>
          </cell>
        </row>
        <row r="59">
          <cell r="A59" t="str">
            <v>%,VODMDGA0001W4</v>
          </cell>
          <cell r="C59" t="str">
            <v>US AIR FORCE - BLDG 1607 TTL2</v>
          </cell>
          <cell r="F59">
            <v>0</v>
          </cell>
          <cell r="H59">
            <v>0</v>
          </cell>
          <cell r="L59">
            <v>0</v>
          </cell>
        </row>
        <row r="60">
          <cell r="A60" t="str">
            <v>%,VODMDGA0001WV</v>
          </cell>
          <cell r="C60" t="str">
            <v>US NAVY - NAT'L NAVAL MEDICAL</v>
          </cell>
          <cell r="F60">
            <v>0</v>
          </cell>
          <cell r="H60">
            <v>0</v>
          </cell>
          <cell r="L60">
            <v>0</v>
          </cell>
        </row>
        <row r="61">
          <cell r="A61" t="str">
            <v>%,VODMDGA0001WW</v>
          </cell>
          <cell r="C61" t="str">
            <v>RUDIN MGMT. RESIDENT NYSERDA</v>
          </cell>
          <cell r="F61">
            <v>0</v>
          </cell>
          <cell r="H61">
            <v>0</v>
          </cell>
          <cell r="L61">
            <v>0</v>
          </cell>
        </row>
        <row r="62">
          <cell r="A62" t="str">
            <v>%,VODMDGA0001X3</v>
          </cell>
          <cell r="C62" t="str">
            <v>NYPH WESTCHESTER - NYSERDA</v>
          </cell>
          <cell r="F62">
            <v>0</v>
          </cell>
          <cell r="H62">
            <v>0</v>
          </cell>
          <cell r="L62">
            <v>16751.22</v>
          </cell>
        </row>
        <row r="63">
          <cell r="A63" t="str">
            <v>%,VODMDGA0001XI</v>
          </cell>
          <cell r="C63" t="str">
            <v>PORT AUTH. NY/NJ - PLN TASK</v>
          </cell>
          <cell r="F63">
            <v>0</v>
          </cell>
          <cell r="H63">
            <v>0</v>
          </cell>
          <cell r="L63">
            <v>0</v>
          </cell>
        </row>
        <row r="64">
          <cell r="A64" t="str">
            <v>%,VODMDGA00021P</v>
          </cell>
          <cell r="C64" t="str">
            <v>CON EDISON GAS SERVICE</v>
          </cell>
          <cell r="F64">
            <v>0</v>
          </cell>
          <cell r="H64">
            <v>0</v>
          </cell>
          <cell r="L64">
            <v>91686.96</v>
          </cell>
        </row>
        <row r="65">
          <cell r="A65" t="str">
            <v>%,VODMDGA00022F</v>
          </cell>
          <cell r="C65" t="str">
            <v>CON EDISON - PS 139 NYCHA</v>
          </cell>
          <cell r="F65">
            <v>0</v>
          </cell>
          <cell r="H65">
            <v>0</v>
          </cell>
          <cell r="L65">
            <v>6189.05</v>
          </cell>
        </row>
        <row r="66">
          <cell r="A66" t="str">
            <v>%,VODMDGA00022G</v>
          </cell>
          <cell r="C66" t="str">
            <v>MANHATTAN MGMT. - PHASE 2</v>
          </cell>
          <cell r="E66">
            <v>2770.8598695842375</v>
          </cell>
          <cell r="F66">
            <v>2200</v>
          </cell>
          <cell r="H66">
            <v>570.85986958423746</v>
          </cell>
          <cell r="L66">
            <v>230153.91986958424</v>
          </cell>
        </row>
        <row r="67">
          <cell r="A67" t="str">
            <v>%,VODMDGA00023D</v>
          </cell>
          <cell r="C67" t="str">
            <v>CENTRALIZED LABS - NYSERDA</v>
          </cell>
          <cell r="F67">
            <v>0</v>
          </cell>
          <cell r="H67">
            <v>0</v>
          </cell>
          <cell r="L67">
            <v>0</v>
          </cell>
        </row>
        <row r="68">
          <cell r="A68" t="str">
            <v>%,VODMDGA00023Y</v>
          </cell>
          <cell r="C68" t="str">
            <v>SCARBOROUGH MANOR - ENV STDY</v>
          </cell>
          <cell r="F68">
            <v>0</v>
          </cell>
          <cell r="H68">
            <v>0</v>
          </cell>
          <cell r="L68">
            <v>0</v>
          </cell>
        </row>
        <row r="69">
          <cell r="A69" t="str">
            <v>%,VODMDGA000243</v>
          </cell>
          <cell r="C69" t="str">
            <v>NY MARRIOTT MARQUIS - VALVE R</v>
          </cell>
          <cell r="E69">
            <v>9525.7759313114493</v>
          </cell>
          <cell r="F69">
            <v>8119.72</v>
          </cell>
          <cell r="H69">
            <v>1406.0559313114491</v>
          </cell>
          <cell r="L69">
            <v>134666.15593131146</v>
          </cell>
        </row>
        <row r="70">
          <cell r="A70" t="str">
            <v>%,VODMDGA00024B</v>
          </cell>
          <cell r="C70" t="str">
            <v>OLF - PRL SUMMER 2004</v>
          </cell>
          <cell r="F70">
            <v>0</v>
          </cell>
          <cell r="H70">
            <v>0</v>
          </cell>
          <cell r="L70">
            <v>0</v>
          </cell>
        </row>
        <row r="71">
          <cell r="A71" t="str">
            <v>%,VOF0SUA00010I</v>
          </cell>
          <cell r="C71" t="str">
            <v>MTA - EIS PILOT PROJECT</v>
          </cell>
          <cell r="F71">
            <v>0</v>
          </cell>
          <cell r="H71">
            <v>0</v>
          </cell>
          <cell r="L71">
            <v>0</v>
          </cell>
        </row>
        <row r="72">
          <cell r="A72" t="str">
            <v>%,VOFZ7HA1001JW</v>
          </cell>
          <cell r="C72" t="str">
            <v>NYPH - LIGHTING 68TH STREET</v>
          </cell>
          <cell r="F72">
            <v>0</v>
          </cell>
          <cell r="H72">
            <v>0</v>
          </cell>
          <cell r="L72">
            <v>440000.61</v>
          </cell>
        </row>
        <row r="73">
          <cell r="A73" t="str">
            <v>%,VOFZ7HA1001JX</v>
          </cell>
          <cell r="C73" t="str">
            <v>NYPH - AIRSIDE 68TH STREET</v>
          </cell>
          <cell r="E73">
            <v>28919.411222547642</v>
          </cell>
          <cell r="F73">
            <v>21211</v>
          </cell>
          <cell r="H73">
            <v>7708.411222547642</v>
          </cell>
          <cell r="L73">
            <v>223551.67122254765</v>
          </cell>
        </row>
        <row r="74">
          <cell r="A74" t="str">
            <v>%,VOFZ7HA1001PK</v>
          </cell>
          <cell r="C74" t="str">
            <v>NYPH - AIRSIDE 168TH STREET</v>
          </cell>
          <cell r="E74">
            <v>67875.435628275125</v>
          </cell>
          <cell r="F74">
            <v>49499.78</v>
          </cell>
          <cell r="H74">
            <v>18375.655628275126</v>
          </cell>
          <cell r="L74">
            <v>328436.32562827517</v>
          </cell>
        </row>
        <row r="75">
          <cell r="A75" t="str">
            <v>%,VOGSONA100000</v>
          </cell>
          <cell r="C75" t="str">
            <v>USPS - MORGAN SOUTH BLOCK 6</v>
          </cell>
          <cell r="F75">
            <v>0</v>
          </cell>
          <cell r="H75">
            <v>0</v>
          </cell>
          <cell r="L75">
            <v>0</v>
          </cell>
        </row>
        <row r="76">
          <cell r="A76" t="str">
            <v>%,VOGSONA100001</v>
          </cell>
          <cell r="C76" t="str">
            <v>USPS - MORGAN SOUTH NYSERDA</v>
          </cell>
          <cell r="F76">
            <v>0</v>
          </cell>
          <cell r="H76">
            <v>0</v>
          </cell>
          <cell r="L76">
            <v>12184.68</v>
          </cell>
        </row>
        <row r="77">
          <cell r="A77" t="str">
            <v>%,VOGSONA1001HI</v>
          </cell>
          <cell r="C77" t="str">
            <v>SSA-Addabbo - Motors</v>
          </cell>
          <cell r="F77">
            <v>0</v>
          </cell>
          <cell r="H77">
            <v>0</v>
          </cell>
          <cell r="L77">
            <v>12263.59</v>
          </cell>
        </row>
        <row r="78">
          <cell r="A78" t="str">
            <v>%,VOGSONA1001KG</v>
          </cell>
          <cell r="C78" t="str">
            <v>GSA - Cadman Plaza Boiler</v>
          </cell>
          <cell r="F78">
            <v>0</v>
          </cell>
          <cell r="H78">
            <v>0</v>
          </cell>
          <cell r="L78">
            <v>0</v>
          </cell>
        </row>
        <row r="79">
          <cell r="A79" t="str">
            <v>%,VOGSONA1001KR</v>
          </cell>
          <cell r="C79" t="str">
            <v>VA - QUEENS - DG IGA</v>
          </cell>
          <cell r="F79">
            <v>0</v>
          </cell>
          <cell r="H79">
            <v>0</v>
          </cell>
          <cell r="L79">
            <v>0</v>
          </cell>
        </row>
        <row r="80">
          <cell r="A80" t="str">
            <v>%,VOGSONA1001NK</v>
          </cell>
          <cell r="C80" t="str">
            <v>USPS - CNJ KILMER LIGHTING</v>
          </cell>
          <cell r="E80">
            <v>20783.111729263492</v>
          </cell>
          <cell r="F80">
            <v>18204.2</v>
          </cell>
          <cell r="H80">
            <v>2578.911729263491</v>
          </cell>
          <cell r="L80">
            <v>52991.781729263486</v>
          </cell>
        </row>
        <row r="81">
          <cell r="A81" t="str">
            <v>%,VOJDCBA000010</v>
          </cell>
          <cell r="C81" t="str">
            <v>VA Manhattan Stairwell NYSERDA</v>
          </cell>
          <cell r="F81">
            <v>0</v>
          </cell>
          <cell r="H81">
            <v>0</v>
          </cell>
          <cell r="L81">
            <v>0</v>
          </cell>
        </row>
        <row r="82">
          <cell r="A82" t="str">
            <v>%,VOJDCBA00005W</v>
          </cell>
          <cell r="C82" t="str">
            <v>GSA - STAIRWELL LIGHTING</v>
          </cell>
          <cell r="E82">
            <v>37110.954153180879</v>
          </cell>
          <cell r="F82">
            <v>27780</v>
          </cell>
          <cell r="H82">
            <v>9330.9541531808791</v>
          </cell>
          <cell r="L82">
            <v>353184.23415318091</v>
          </cell>
        </row>
        <row r="83">
          <cell r="A83" t="str">
            <v>%,VOJDCBA00006H</v>
          </cell>
          <cell r="C83" t="str">
            <v>GSA - STAIRWELL LTG NYSERDA</v>
          </cell>
          <cell r="F83">
            <v>0</v>
          </cell>
          <cell r="H83">
            <v>0</v>
          </cell>
          <cell r="L83">
            <v>0</v>
          </cell>
        </row>
        <row r="84">
          <cell r="A84" t="str">
            <v>%,VOJDCBA00009B</v>
          </cell>
          <cell r="C84" t="str">
            <v>SSA ADDABBO - EMERGENCY LTG</v>
          </cell>
          <cell r="F84">
            <v>0</v>
          </cell>
          <cell r="H84">
            <v>0</v>
          </cell>
          <cell r="L84">
            <v>1397.06</v>
          </cell>
        </row>
        <row r="85">
          <cell r="A85" t="str">
            <v>%,VOJDCBA00009C</v>
          </cell>
          <cell r="C85" t="str">
            <v>VA BROOKLYN - COOLING TOWER</v>
          </cell>
          <cell r="F85">
            <v>0</v>
          </cell>
          <cell r="H85">
            <v>0</v>
          </cell>
          <cell r="L85">
            <v>407647.12</v>
          </cell>
        </row>
        <row r="86">
          <cell r="A86" t="str">
            <v>%,VOJDCBA00009D</v>
          </cell>
          <cell r="C86" t="str">
            <v>VA BROOKLYN - AIR COMPRESSOR</v>
          </cell>
          <cell r="F86">
            <v>0</v>
          </cell>
          <cell r="H86">
            <v>0</v>
          </cell>
          <cell r="L86">
            <v>52980.11</v>
          </cell>
        </row>
        <row r="87">
          <cell r="A87" t="str">
            <v>%,VOJDCBA0000HY</v>
          </cell>
          <cell r="C87" t="str">
            <v>MTA - EIS METERING</v>
          </cell>
          <cell r="F87">
            <v>0</v>
          </cell>
          <cell r="H87">
            <v>0</v>
          </cell>
          <cell r="L87">
            <v>0</v>
          </cell>
        </row>
        <row r="88">
          <cell r="A88" t="str">
            <v>%,VOJDCBA0000HZ</v>
          </cell>
          <cell r="C88" t="str">
            <v>VA MANHATTAN - STAIRWELL LTG</v>
          </cell>
          <cell r="E88">
            <v>1866.9520326446218</v>
          </cell>
          <cell r="F88">
            <v>1350</v>
          </cell>
          <cell r="H88">
            <v>516.9520326446218</v>
          </cell>
          <cell r="L88">
            <v>107713.45203264462</v>
          </cell>
        </row>
        <row r="89">
          <cell r="A89" t="str">
            <v>%,VOJDCBA0000I5</v>
          </cell>
          <cell r="C89" t="str">
            <v>Rihga Royal Hotel</v>
          </cell>
          <cell r="F89">
            <v>0</v>
          </cell>
          <cell r="H89">
            <v>0</v>
          </cell>
          <cell r="L89">
            <v>0</v>
          </cell>
        </row>
        <row r="90">
          <cell r="A90" t="str">
            <v>%,VOJDCBA0000IE</v>
          </cell>
          <cell r="C90" t="str">
            <v>GSA 201 VARICK - EMER GEN IGA</v>
          </cell>
          <cell r="E90">
            <v>31.097539450736804</v>
          </cell>
          <cell r="F90">
            <v>24.79</v>
          </cell>
          <cell r="H90">
            <v>6.3075394507368046</v>
          </cell>
          <cell r="L90">
            <v>18157.737539450736</v>
          </cell>
        </row>
        <row r="91">
          <cell r="A91" t="str">
            <v>%,VOJDCBA0000II</v>
          </cell>
          <cell r="C91" t="str">
            <v>VA BROOKLYN - BOILER FEED PUMP</v>
          </cell>
          <cell r="E91">
            <v>8147.2502747108956</v>
          </cell>
          <cell r="F91">
            <v>24020</v>
          </cell>
          <cell r="H91">
            <v>-15872.749725289104</v>
          </cell>
          <cell r="L91">
            <v>8147.2502747108956</v>
          </cell>
        </row>
        <row r="92">
          <cell r="A92" t="str">
            <v>%,VOJDCBA0000IO</v>
          </cell>
          <cell r="C92" t="str">
            <v>VA - Manhattan ICAP Summer 04</v>
          </cell>
          <cell r="F92">
            <v>0</v>
          </cell>
          <cell r="H92">
            <v>0</v>
          </cell>
          <cell r="L92">
            <v>5900</v>
          </cell>
        </row>
        <row r="93">
          <cell r="A93" t="str">
            <v>%,VOJDCBA0000IV</v>
          </cell>
          <cell r="C93" t="str">
            <v>VA BROOKLYN UCAP METERING INST</v>
          </cell>
          <cell r="E93">
            <v>3915.123840350625</v>
          </cell>
          <cell r="F93">
            <v>2564.63</v>
          </cell>
          <cell r="H93">
            <v>1350.4938403506249</v>
          </cell>
          <cell r="L93">
            <v>3915.123840350625</v>
          </cell>
        </row>
        <row r="94">
          <cell r="A94" t="str">
            <v>%,VOMP0RA3000GV</v>
          </cell>
          <cell r="C94" t="str">
            <v>READERS DIGEST - EIS SUBMETER</v>
          </cell>
          <cell r="F94">
            <v>3897.64</v>
          </cell>
          <cell r="H94">
            <v>-3897.64</v>
          </cell>
          <cell r="L94">
            <v>0</v>
          </cell>
        </row>
        <row r="95">
          <cell r="A95" t="str">
            <v>%,VOPBI7A1001CT</v>
          </cell>
          <cell r="C95" t="str">
            <v>MAX CAPITAL - CHILLER 1440 BWY</v>
          </cell>
          <cell r="E95">
            <v>75172.376682776958</v>
          </cell>
          <cell r="F95">
            <v>67344.19</v>
          </cell>
          <cell r="H95">
            <v>7828.1866827769554</v>
          </cell>
          <cell r="L95">
            <v>1320970.0966827769</v>
          </cell>
        </row>
        <row r="96">
          <cell r="A96" t="str">
            <v>%,VOPBI7A1001LU</v>
          </cell>
          <cell r="C96" t="str">
            <v>CENTRALIZED LABS - LIGHTING</v>
          </cell>
          <cell r="F96">
            <v>0</v>
          </cell>
          <cell r="H96">
            <v>0</v>
          </cell>
          <cell r="L96">
            <v>30389.22</v>
          </cell>
        </row>
        <row r="97">
          <cell r="A97" t="str">
            <v>%,VOPBI7A1001LW</v>
          </cell>
          <cell r="C97" t="str">
            <v>Centralized Labs - EP IMP</v>
          </cell>
          <cell r="F97">
            <v>0</v>
          </cell>
          <cell r="H97">
            <v>0</v>
          </cell>
          <cell r="L97">
            <v>46505.2</v>
          </cell>
        </row>
        <row r="98">
          <cell r="A98" t="str">
            <v>%,VOQJG7A200007</v>
          </cell>
          <cell r="C98" t="str">
            <v>ST.  VINCENTS - NYSERDA</v>
          </cell>
          <cell r="F98">
            <v>0</v>
          </cell>
          <cell r="H98">
            <v>0</v>
          </cell>
          <cell r="L98">
            <v>1762.72</v>
          </cell>
        </row>
        <row r="99">
          <cell r="A99" t="str">
            <v>%,VOTR8SA10008L</v>
          </cell>
          <cell r="C99" t="str">
            <v>US COAST GUARD - MA COAST GRD</v>
          </cell>
          <cell r="E99">
            <v>36169.115936198679</v>
          </cell>
          <cell r="F99">
            <v>25578</v>
          </cell>
          <cell r="H99">
            <v>10591.115936198679</v>
          </cell>
          <cell r="L99">
            <v>295454.42593619868</v>
          </cell>
        </row>
        <row r="100">
          <cell r="A100" t="str">
            <v>%,VOTR8SA1000H7</v>
          </cell>
          <cell r="C100" t="str">
            <v>USAF HANSCOM SHORT CIRCUIT</v>
          </cell>
          <cell r="E100">
            <v>51812.588498201432</v>
          </cell>
          <cell r="F100">
            <v>33248.559999999998</v>
          </cell>
          <cell r="H100">
            <v>18564.028498201435</v>
          </cell>
          <cell r="L100">
            <v>51812.588498201432</v>
          </cell>
        </row>
        <row r="101">
          <cell r="A101" t="str">
            <v>%,VOVPRIA400008</v>
          </cell>
          <cell r="C101" t="str">
            <v>St. Vincents - Phase A&amp;B -HVAC</v>
          </cell>
          <cell r="F101">
            <v>0</v>
          </cell>
          <cell r="H101">
            <v>0</v>
          </cell>
          <cell r="L101">
            <v>0</v>
          </cell>
        </row>
        <row r="102">
          <cell r="A102" t="str">
            <v>%,VOW2CCA400004-A</v>
          </cell>
          <cell r="C102" t="str">
            <v>J&amp;J-PQ - Metering Monitoring</v>
          </cell>
          <cell r="F102">
            <v>0</v>
          </cell>
          <cell r="H102">
            <v>0</v>
          </cell>
          <cell r="L102">
            <v>0</v>
          </cell>
        </row>
        <row r="103">
          <cell r="A103" t="str">
            <v>%,VOWTIUA10008C</v>
          </cell>
          <cell r="C103" t="str">
            <v>USPS TRIBORO 48 NYSERDA</v>
          </cell>
          <cell r="F103">
            <v>0</v>
          </cell>
          <cell r="H103">
            <v>0</v>
          </cell>
          <cell r="L103">
            <v>11761.63</v>
          </cell>
        </row>
        <row r="104">
          <cell r="A104" t="str">
            <v>%,VOZZOEA100004</v>
          </cell>
          <cell r="C104" t="str">
            <v>NY PRES. HOSPITAL - LTG UPGRD</v>
          </cell>
          <cell r="F104">
            <v>0</v>
          </cell>
          <cell r="H104">
            <v>0</v>
          </cell>
          <cell r="L104">
            <v>200070.76</v>
          </cell>
        </row>
        <row r="107">
          <cell r="C107" t="str">
            <v>Project Management (Old Platform)</v>
          </cell>
          <cell r="L107">
            <v>17310.308730808138</v>
          </cell>
        </row>
        <row r="108">
          <cell r="C108" t="str">
            <v>Consulting</v>
          </cell>
          <cell r="E108">
            <v>26961</v>
          </cell>
          <cell r="H108">
            <v>26961</v>
          </cell>
          <cell r="L108">
            <v>111054.18</v>
          </cell>
        </row>
        <row r="109">
          <cell r="C109" t="str">
            <v>EIS Commodity</v>
          </cell>
          <cell r="E109">
            <v>513</v>
          </cell>
          <cell r="H109">
            <v>513</v>
          </cell>
          <cell r="L109">
            <v>9263.01</v>
          </cell>
        </row>
        <row r="110">
          <cell r="C110" t="str">
            <v>Xenergy LTSA</v>
          </cell>
          <cell r="E110">
            <v>50507</v>
          </cell>
          <cell r="H110">
            <v>50507</v>
          </cell>
          <cell r="L110">
            <v>402913.07</v>
          </cell>
        </row>
      </sheetData>
      <sheetData sheetId="6"/>
      <sheetData sheetId="7"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RY"/>
      <sheetName val="JE"/>
      <sheetName val="Deferral"/>
      <sheetName val="Summary"/>
      <sheetName val="Raw Data Mthly"/>
      <sheetName val="Raw Data YTD"/>
      <sheetName val="Notes"/>
      <sheetName val="Splits"/>
      <sheetName val="Cover"/>
      <sheetName val="Reconciliation"/>
      <sheetName val="JE Document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012</v>
          </cell>
          <cell r="B4">
            <v>0</v>
          </cell>
          <cell r="C4">
            <v>1</v>
          </cell>
          <cell r="D4">
            <v>0</v>
          </cell>
        </row>
        <row r="5">
          <cell r="A5" t="str">
            <v>023</v>
          </cell>
          <cell r="B5">
            <v>0</v>
          </cell>
          <cell r="C5">
            <v>0</v>
          </cell>
          <cell r="D5">
            <v>1</v>
          </cell>
        </row>
        <row r="6">
          <cell r="A6" t="str">
            <v>030</v>
          </cell>
          <cell r="B6">
            <v>1</v>
          </cell>
          <cell r="C6">
            <v>0</v>
          </cell>
          <cell r="D6">
            <v>0</v>
          </cell>
        </row>
        <row r="7">
          <cell r="A7" t="str">
            <v>031</v>
          </cell>
          <cell r="B7">
            <v>0</v>
          </cell>
          <cell r="C7">
            <v>1</v>
          </cell>
          <cell r="D7">
            <v>0</v>
          </cell>
        </row>
        <row r="8">
          <cell r="A8" t="str">
            <v>032</v>
          </cell>
          <cell r="B8">
            <v>0</v>
          </cell>
          <cell r="C8">
            <v>0</v>
          </cell>
          <cell r="D8">
            <v>1</v>
          </cell>
        </row>
        <row r="9">
          <cell r="A9" t="str">
            <v>038</v>
          </cell>
          <cell r="B9">
            <v>0.81140000000000001</v>
          </cell>
          <cell r="C9">
            <v>0.1321</v>
          </cell>
          <cell r="D9">
            <v>5.6500000000000002E-2</v>
          </cell>
        </row>
      </sheetData>
      <sheetData sheetId="8" refreshError="1"/>
      <sheetData sheetId="9" refreshError="1"/>
      <sheetData sheetId="10"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6B, C, D"/>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Visual difference"/>
      <sheetName val="NUON ABC shadow 5% rntdbt out "/>
      <sheetName val="NUON ABC Shadow annual"/>
      <sheetName val="Mnthly rent debt recours Accr"/>
      <sheetName val="NUON ABC Shadow mnthly"/>
      <sheetName val="current NUON state rbk ann "/>
      <sheetName val="nuonwo5w5 annual"/>
      <sheetName val="PWC NUON Earnings Chart"/>
      <sheetName val="PWC NUON Earnings Data"/>
      <sheetName val="NUON adjusted for rent and debt"/>
      <sheetName val="Mnthly Tax Calcs and Accruals"/>
      <sheetName val="CurrentStateRbk FASB Mnthly"/>
      <sheetName val="nuon Recourse Accrual mnthly"/>
      <sheetName val="CurrentStateRbk Loans Mnthly"/>
      <sheetName val="current NUON EBO state rbk ann"/>
      <sheetName val="Dates and Other Data"/>
      <sheetName val="00-030 Summary Sheet"/>
      <sheetName val="Sour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4">
          <cell r="C14">
            <v>36298</v>
          </cell>
        </row>
      </sheetData>
      <sheetData sheetId="17" refreshError="1"/>
      <sheetData sheetId="18"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utive Summary"/>
      <sheetName val=" Summary"/>
      <sheetName val=" Summary-Check"/>
      <sheetName val="RRMC"/>
      <sheetName val="MasterCheck"/>
      <sheetName val="RRMC Cheat"/>
      <sheetName val="Hedge Targets"/>
      <sheetName val="Financial Sensitivity"/>
      <sheetName val="10-Q Allocation"/>
      <sheetName val="S&amp;P Financial Sensitivity"/>
      <sheetName val="Financial Sensitivity Check"/>
      <sheetName val="Electric Energy (Fin'l)"/>
      <sheetName val="Energy Options"/>
      <sheetName val="Elec Fin'l Exposure"/>
      <sheetName val="Electric Energy (Phys)"/>
      <sheetName val="RiskReport Credit"/>
      <sheetName val="Electric Energy (NUGs)"/>
      <sheetName val="Electric Energy (Clearport)"/>
      <sheetName val="Electric Capacity (Fin'l)"/>
      <sheetName val="Electric Capacity (Phys)"/>
      <sheetName val="TCC"/>
      <sheetName val="Graphs (2)"/>
      <sheetName val="Sheet1"/>
      <sheetName val="TCC Rents"/>
      <sheetName val="TCC 5-year sheet"/>
      <sheetName val="TCC 2005_1"/>
      <sheetName val="TCC 2005_2"/>
      <sheetName val="TCC 2006_1a"/>
      <sheetName val="TCC 2006_1b"/>
      <sheetName val="TCC Linden"/>
      <sheetName val="Load Shapes"/>
      <sheetName val="Fwd Prices (Electric Energy)"/>
      <sheetName val="Graphs"/>
      <sheetName val="Financial Gas"/>
      <sheetName val="Trade Calculations 2.28.06"/>
      <sheetName val="Financial Gas Storage"/>
      <sheetName val="Physical Gas"/>
      <sheetName val="Storage Gas"/>
      <sheetName val="SBU (fin)"/>
      <sheetName val="SBU (phys)"/>
      <sheetName val="Definitions &amp; Notes"/>
      <sheetName val="Trade Calculations 3.31.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499">
          <cell r="BK1499" t="str">
            <v>Underlying Futures</v>
          </cell>
          <cell r="BL1499" t="str">
            <v>Allocation for combined                  Gas                 Steam              (using 2004 allocation)</v>
          </cell>
          <cell r="BN1499" t="str">
            <v>Allocation for combined                  Gas                 Steam              (using 2005 allocation)</v>
          </cell>
          <cell r="BP1499" t="str">
            <v>Realized (gas)</v>
          </cell>
          <cell r="BQ1499" t="str">
            <v>Unrealized (gas)</v>
          </cell>
          <cell r="BR1499" t="str">
            <v>FMV (gas)</v>
          </cell>
          <cell r="BS1499" t="str">
            <v>Realized (steam)</v>
          </cell>
          <cell r="BT1499" t="str">
            <v>Unrealized (steam)</v>
          </cell>
          <cell r="BU1499" t="str">
            <v>FMV (steam)</v>
          </cell>
          <cell r="BV1499" t="str">
            <v>TOTAL REALIZED (Gas &amp; Steam)</v>
          </cell>
          <cell r="BW1499" t="str">
            <v>TOTAL UNREALIZED (Gas &amp; Steam)</v>
          </cell>
          <cell r="BX1499" t="str">
            <v>FMV (Gas &amp; Steam)</v>
          </cell>
        </row>
        <row r="1500">
          <cell r="BL1500" t="str">
            <v>COM/com6</v>
          </cell>
          <cell r="BM1500" t="str">
            <v>COM/com6</v>
          </cell>
          <cell r="BN1500" t="str">
            <v>COM5</v>
          </cell>
          <cell r="BO1500" t="str">
            <v>COM5</v>
          </cell>
        </row>
        <row r="1501">
          <cell r="BK1501">
            <v>38718</v>
          </cell>
          <cell r="BL1501">
            <v>0.86799999999999999</v>
          </cell>
          <cell r="BM1501">
            <v>0.13200000000000001</v>
          </cell>
          <cell r="BN1501">
            <v>0.79900000000000004</v>
          </cell>
          <cell r="BO1501">
            <v>0.20099999999999996</v>
          </cell>
          <cell r="BP1501">
            <v>9586330.4744799994</v>
          </cell>
          <cell r="BQ1501">
            <v>0</v>
          </cell>
          <cell r="BR1501">
            <v>0</v>
          </cell>
          <cell r="BS1501">
            <v>2938730.8255199995</v>
          </cell>
          <cell r="BT1501">
            <v>0</v>
          </cell>
          <cell r="BU1501">
            <v>0</v>
          </cell>
          <cell r="BV1501">
            <v>12525061.299999999</v>
          </cell>
          <cell r="BW1501">
            <v>0</v>
          </cell>
          <cell r="BX1501">
            <v>0</v>
          </cell>
        </row>
        <row r="1502">
          <cell r="BK1502">
            <v>38749</v>
          </cell>
          <cell r="BL1502">
            <v>0.85599999999999998</v>
          </cell>
          <cell r="BM1502">
            <v>0.14400000000000002</v>
          </cell>
          <cell r="BN1502">
            <v>0.81699999999999995</v>
          </cell>
          <cell r="BO1502">
            <v>0.18300000000000005</v>
          </cell>
          <cell r="BP1502">
            <v>-6638660.4652200006</v>
          </cell>
          <cell r="BQ1502">
            <v>0</v>
          </cell>
          <cell r="BR1502">
            <v>0</v>
          </cell>
          <cell r="BS1502">
            <v>-766559.93478000024</v>
          </cell>
          <cell r="BT1502">
            <v>0</v>
          </cell>
          <cell r="BU1502">
            <v>0</v>
          </cell>
          <cell r="BV1502">
            <v>-7405220.4000000004</v>
          </cell>
          <cell r="BW1502">
            <v>0</v>
          </cell>
          <cell r="BX1502">
            <v>0</v>
          </cell>
        </row>
        <row r="1503">
          <cell r="BK1503">
            <v>38777</v>
          </cell>
          <cell r="BL1503">
            <v>0.83499999999999996</v>
          </cell>
          <cell r="BM1503">
            <v>0.16500000000000004</v>
          </cell>
          <cell r="BN1503">
            <v>0.83099999999999996</v>
          </cell>
          <cell r="BO1503">
            <v>0.16900000000000004</v>
          </cell>
          <cell r="BP1503">
            <v>-13790875.182569997</v>
          </cell>
          <cell r="BQ1503">
            <v>0</v>
          </cell>
          <cell r="BR1503">
            <v>0</v>
          </cell>
          <cell r="BS1503">
            <v>-2749310.8874300006</v>
          </cell>
          <cell r="BT1503">
            <v>0</v>
          </cell>
          <cell r="BU1503">
            <v>0</v>
          </cell>
          <cell r="BV1503">
            <v>-16540186.069999998</v>
          </cell>
          <cell r="BW1503">
            <v>0</v>
          </cell>
          <cell r="BX1503">
            <v>0</v>
          </cell>
        </row>
        <row r="1504">
          <cell r="BK1504">
            <v>38808</v>
          </cell>
          <cell r="BL1504">
            <v>0.66900000000000004</v>
          </cell>
          <cell r="BM1504">
            <v>0.33099999999999996</v>
          </cell>
          <cell r="BN1504">
            <v>0.71099999999999997</v>
          </cell>
          <cell r="BO1504">
            <v>0.28900000000000003</v>
          </cell>
          <cell r="BP1504">
            <v>371887.69679999998</v>
          </cell>
          <cell r="BQ1504">
            <v>-6113306.5187699981</v>
          </cell>
          <cell r="BR1504">
            <v>-3684953.6999999983</v>
          </cell>
          <cell r="BS1504">
            <v>151161.10320000001</v>
          </cell>
          <cell r="BT1504">
            <v>-2962569.3312299997</v>
          </cell>
          <cell r="BU1504">
            <v>-1806156.2999999993</v>
          </cell>
          <cell r="BV1504">
            <v>523048.8</v>
          </cell>
          <cell r="BW1504">
            <v>-9075875.8499999978</v>
          </cell>
          <cell r="BX1504">
            <v>-5491109.9999999981</v>
          </cell>
        </row>
        <row r="1505">
          <cell r="BK1505">
            <v>38838</v>
          </cell>
          <cell r="BL1505">
            <v>0.65100000000000002</v>
          </cell>
          <cell r="BM1505">
            <v>0.34899999999999998</v>
          </cell>
          <cell r="BN1505">
            <v>0.65800000000000003</v>
          </cell>
          <cell r="BO1505">
            <v>0.34199999999999997</v>
          </cell>
          <cell r="BP1505">
            <v>0</v>
          </cell>
          <cell r="BQ1505">
            <v>-2470073.0779200001</v>
          </cell>
          <cell r="BR1505">
            <v>-1290850.6800000002</v>
          </cell>
          <cell r="BS1505">
            <v>0</v>
          </cell>
          <cell r="BT1505">
            <v>-1339374.72208</v>
          </cell>
          <cell r="BU1505">
            <v>-708149.32000000007</v>
          </cell>
          <cell r="BV1505">
            <v>0</v>
          </cell>
          <cell r="BW1505">
            <v>-3809447.8</v>
          </cell>
          <cell r="BX1505">
            <v>-1999000.0000000002</v>
          </cell>
        </row>
        <row r="1506">
          <cell r="BK1506">
            <v>38869</v>
          </cell>
          <cell r="BL1506">
            <v>0.54200000000000004</v>
          </cell>
          <cell r="BM1506">
            <v>0.45799999999999996</v>
          </cell>
          <cell r="BN1506">
            <v>0.57699999999999996</v>
          </cell>
          <cell r="BO1506">
            <v>0.42300000000000004</v>
          </cell>
          <cell r="BP1506">
            <v>0</v>
          </cell>
          <cell r="BQ1506">
            <v>-1816801.3326600001</v>
          </cell>
          <cell r="BR1506">
            <v>-1257851.7800000003</v>
          </cell>
          <cell r="BS1506">
            <v>0</v>
          </cell>
          <cell r="BT1506">
            <v>-1572746.8773399999</v>
          </cell>
          <cell r="BU1506">
            <v>-1095178.2199999997</v>
          </cell>
          <cell r="BV1506">
            <v>0</v>
          </cell>
          <cell r="BW1506">
            <v>-3389548.21</v>
          </cell>
          <cell r="BX1506">
            <v>-2353030</v>
          </cell>
        </row>
        <row r="1507">
          <cell r="BK1507">
            <v>38899</v>
          </cell>
          <cell r="BL1507">
            <v>0.48499999999999999</v>
          </cell>
          <cell r="BM1507">
            <v>0.51500000000000001</v>
          </cell>
          <cell r="BN1507">
            <v>0.48599999999999999</v>
          </cell>
          <cell r="BO1507">
            <v>0.51400000000000001</v>
          </cell>
          <cell r="BP1507">
            <v>143358.89490000001</v>
          </cell>
          <cell r="BQ1507">
            <v>-1552101.8407599998</v>
          </cell>
          <cell r="BR1507">
            <v>-1119358.2</v>
          </cell>
          <cell r="BS1507">
            <v>151618.25510000001</v>
          </cell>
          <cell r="BT1507">
            <v>-1647425.0292400001</v>
          </cell>
          <cell r="BU1507">
            <v>-1188591.8</v>
          </cell>
          <cell r="BV1507">
            <v>294977.15000000002</v>
          </cell>
          <cell r="BW1507">
            <v>-3199526.87</v>
          </cell>
          <cell r="BX1507">
            <v>-2307950</v>
          </cell>
        </row>
        <row r="1508">
          <cell r="BK1508">
            <v>38930</v>
          </cell>
          <cell r="BL1508">
            <v>0.48299999999999998</v>
          </cell>
          <cell r="BM1508">
            <v>0.51700000000000002</v>
          </cell>
          <cell r="BN1508">
            <v>0.47799999999999998</v>
          </cell>
          <cell r="BO1508">
            <v>0.52200000000000002</v>
          </cell>
          <cell r="BP1508">
            <v>0</v>
          </cell>
          <cell r="BQ1508">
            <v>-1346473.12267</v>
          </cell>
          <cell r="BR1508">
            <v>-1076226.5000000002</v>
          </cell>
          <cell r="BS1508">
            <v>0</v>
          </cell>
          <cell r="BT1508">
            <v>-1447094.7173300001</v>
          </cell>
          <cell r="BU1508">
            <v>-1151973.5000000002</v>
          </cell>
          <cell r="BV1508">
            <v>0</v>
          </cell>
          <cell r="BW1508">
            <v>-2793567.84</v>
          </cell>
          <cell r="BX1508">
            <v>-2228200.0000000005</v>
          </cell>
        </row>
        <row r="1509">
          <cell r="BK1509">
            <v>38961</v>
          </cell>
          <cell r="BL1509">
            <v>0.54900000000000004</v>
          </cell>
          <cell r="BM1509">
            <v>0.45099999999999996</v>
          </cell>
          <cell r="BN1509">
            <v>0.55300000000000005</v>
          </cell>
          <cell r="BO1509">
            <v>0.44699999999999995</v>
          </cell>
          <cell r="BP1509">
            <v>0</v>
          </cell>
          <cell r="BQ1509">
            <v>-994406.90000000014</v>
          </cell>
          <cell r="BR1509">
            <v>-696892.90000000014</v>
          </cell>
          <cell r="BS1509">
            <v>0</v>
          </cell>
          <cell r="BT1509">
            <v>-808893.1</v>
          </cell>
          <cell r="BU1509">
            <v>-568407.1</v>
          </cell>
          <cell r="BV1509">
            <v>0</v>
          </cell>
          <cell r="BW1509">
            <v>-1803300</v>
          </cell>
          <cell r="BX1509">
            <v>-1265300</v>
          </cell>
        </row>
        <row r="1510">
          <cell r="BK1510">
            <v>38991</v>
          </cell>
          <cell r="BL1510">
            <v>0.72799999999999998</v>
          </cell>
          <cell r="BM1510">
            <v>0.27200000000000002</v>
          </cell>
          <cell r="BN1510">
            <v>0.69399999999999995</v>
          </cell>
          <cell r="BO1510">
            <v>0.30600000000000005</v>
          </cell>
          <cell r="BP1510">
            <v>0</v>
          </cell>
          <cell r="BQ1510">
            <v>-386419.19999999995</v>
          </cell>
          <cell r="BR1510">
            <v>190988.79999999999</v>
          </cell>
          <cell r="BS1510">
            <v>0</v>
          </cell>
          <cell r="BT1510">
            <v>-170380.80000000002</v>
          </cell>
          <cell r="BU1510">
            <v>84211.200000000012</v>
          </cell>
          <cell r="BV1510">
            <v>0</v>
          </cell>
          <cell r="BW1510">
            <v>-556800</v>
          </cell>
          <cell r="BX1510">
            <v>275200</v>
          </cell>
        </row>
        <row r="1511">
          <cell r="BK1511">
            <v>39022</v>
          </cell>
          <cell r="BL1511">
            <v>0.82299999999999995</v>
          </cell>
          <cell r="BM1511">
            <v>0.17700000000000005</v>
          </cell>
          <cell r="BN1511">
            <v>0.82699999999999996</v>
          </cell>
          <cell r="BO1511">
            <v>0.17300000000000004</v>
          </cell>
          <cell r="BP1511">
            <v>0</v>
          </cell>
          <cell r="BQ1511">
            <v>-820043.21612999996</v>
          </cell>
          <cell r="BR1511">
            <v>804992.76</v>
          </cell>
          <cell r="BS1511">
            <v>0</v>
          </cell>
          <cell r="BT1511">
            <v>-176364.09387000007</v>
          </cell>
          <cell r="BU1511">
            <v>173127.24000000005</v>
          </cell>
          <cell r="BV1511">
            <v>0</v>
          </cell>
          <cell r="BW1511">
            <v>-996407.31</v>
          </cell>
          <cell r="BX1511">
            <v>978120</v>
          </cell>
        </row>
        <row r="1512">
          <cell r="BK1512">
            <v>39052</v>
          </cell>
          <cell r="BL1512">
            <v>0.82299999999999995</v>
          </cell>
          <cell r="BM1512">
            <v>0.17700000000000005</v>
          </cell>
          <cell r="BN1512">
            <v>0.82699999999999996</v>
          </cell>
          <cell r="BO1512">
            <v>0.17300000000000004</v>
          </cell>
          <cell r="BP1512">
            <v>0</v>
          </cell>
          <cell r="BQ1512">
            <v>-1610738.1699599999</v>
          </cell>
          <cell r="BR1512">
            <v>-801141.12</v>
          </cell>
          <cell r="BS1512">
            <v>0</v>
          </cell>
          <cell r="BT1512">
            <v>-346416.35004000011</v>
          </cell>
          <cell r="BU1512">
            <v>-172298.88000000003</v>
          </cell>
          <cell r="BV1512">
            <v>0</v>
          </cell>
          <cell r="BW1512">
            <v>-1957154.52</v>
          </cell>
          <cell r="BX1512">
            <v>-973440</v>
          </cell>
        </row>
        <row r="1513">
          <cell r="BK1513">
            <v>39083</v>
          </cell>
          <cell r="BL1513">
            <v>0.82299999999999995</v>
          </cell>
          <cell r="BM1513">
            <v>0.17700000000000005</v>
          </cell>
          <cell r="BN1513">
            <v>0.82699999999999996</v>
          </cell>
          <cell r="BO1513">
            <v>0.17300000000000004</v>
          </cell>
          <cell r="BP1513">
            <v>0</v>
          </cell>
          <cell r="BQ1513">
            <v>-1192668.3914000001</v>
          </cell>
          <cell r="BR1513">
            <v>-1078541.5</v>
          </cell>
          <cell r="BS1513">
            <v>0</v>
          </cell>
          <cell r="BT1513">
            <v>-256503.40860000008</v>
          </cell>
          <cell r="BU1513">
            <v>-231958.50000000006</v>
          </cell>
          <cell r="BV1513">
            <v>0</v>
          </cell>
          <cell r="BW1513">
            <v>-1449171.8000000003</v>
          </cell>
          <cell r="BX1513">
            <v>-1310500</v>
          </cell>
        </row>
        <row r="1514">
          <cell r="BK1514">
            <v>39114</v>
          </cell>
          <cell r="BL1514">
            <v>0.82299999999999995</v>
          </cell>
          <cell r="BM1514">
            <v>0.17700000000000005</v>
          </cell>
          <cell r="BN1514">
            <v>0.82699999999999996</v>
          </cell>
          <cell r="BO1514">
            <v>0.17300000000000004</v>
          </cell>
          <cell r="BP1514">
            <v>0</v>
          </cell>
          <cell r="BQ1514">
            <v>89186.921610001082</v>
          </cell>
          <cell r="BR1514">
            <v>90488.850000001068</v>
          </cell>
          <cell r="BS1514">
            <v>0</v>
          </cell>
          <cell r="BT1514">
            <v>19181.148390000239</v>
          </cell>
          <cell r="BU1514">
            <v>19461.150000000238</v>
          </cell>
          <cell r="BV1514">
            <v>0</v>
          </cell>
          <cell r="BW1514">
            <v>108368.07000000132</v>
          </cell>
          <cell r="BX1514">
            <v>109950.00000000131</v>
          </cell>
        </row>
        <row r="1515">
          <cell r="BK1515">
            <v>39142</v>
          </cell>
          <cell r="BL1515">
            <v>0.82299999999999995</v>
          </cell>
          <cell r="BM1515">
            <v>0.17700000000000005</v>
          </cell>
          <cell r="BN1515">
            <v>0.82699999999999996</v>
          </cell>
          <cell r="BO1515">
            <v>0.17300000000000004</v>
          </cell>
          <cell r="BP1515">
            <v>0</v>
          </cell>
          <cell r="BQ1515">
            <v>0</v>
          </cell>
          <cell r="BR1515">
            <v>0</v>
          </cell>
          <cell r="BS1515">
            <v>0</v>
          </cell>
          <cell r="BT1515">
            <v>0</v>
          </cell>
          <cell r="BU1515">
            <v>0</v>
          </cell>
          <cell r="BV1515">
            <v>0</v>
          </cell>
          <cell r="BW1515">
            <v>0</v>
          </cell>
          <cell r="BX1515">
            <v>0</v>
          </cell>
        </row>
        <row r="1516">
          <cell r="BK1516">
            <v>39173</v>
          </cell>
          <cell r="BL1516">
            <v>0.82299999999999995</v>
          </cell>
          <cell r="BM1516">
            <v>0.17700000000000005</v>
          </cell>
          <cell r="BN1516">
            <v>0.82699999999999996</v>
          </cell>
          <cell r="BO1516">
            <v>0.17300000000000004</v>
          </cell>
          <cell r="BP1516">
            <v>0</v>
          </cell>
          <cell r="BQ1516">
            <v>0</v>
          </cell>
          <cell r="BR1516">
            <v>0</v>
          </cell>
          <cell r="BS1516">
            <v>0</v>
          </cell>
          <cell r="BT1516">
            <v>0</v>
          </cell>
          <cell r="BU1516">
            <v>0</v>
          </cell>
          <cell r="BV1516">
            <v>0</v>
          </cell>
          <cell r="BW1516">
            <v>0</v>
          </cell>
          <cell r="BX1516">
            <v>0</v>
          </cell>
        </row>
        <row r="1517">
          <cell r="BK1517">
            <v>39203</v>
          </cell>
          <cell r="BL1517">
            <v>0.82299999999999995</v>
          </cell>
          <cell r="BM1517">
            <v>0.17700000000000005</v>
          </cell>
          <cell r="BN1517">
            <v>0.82699999999999996</v>
          </cell>
          <cell r="BO1517">
            <v>0.17300000000000004</v>
          </cell>
          <cell r="BP1517">
            <v>0</v>
          </cell>
          <cell r="BQ1517">
            <v>0</v>
          </cell>
          <cell r="BR1517">
            <v>0</v>
          </cell>
          <cell r="BS1517">
            <v>0</v>
          </cell>
          <cell r="BT1517">
            <v>0</v>
          </cell>
          <cell r="BU1517">
            <v>0</v>
          </cell>
          <cell r="BV1517">
            <v>0</v>
          </cell>
          <cell r="BW1517">
            <v>0</v>
          </cell>
          <cell r="BX1517">
            <v>0</v>
          </cell>
        </row>
        <row r="1518">
          <cell r="BK1518">
            <v>39234</v>
          </cell>
          <cell r="BL1518">
            <v>0.82299999999999995</v>
          </cell>
          <cell r="BM1518">
            <v>0.17700000000000005</v>
          </cell>
          <cell r="BN1518">
            <v>0.82699999999999996</v>
          </cell>
          <cell r="BO1518">
            <v>0.17300000000000004</v>
          </cell>
          <cell r="BP1518">
            <v>0</v>
          </cell>
          <cell r="BQ1518">
            <v>0</v>
          </cell>
          <cell r="BR1518">
            <v>0</v>
          </cell>
          <cell r="BS1518">
            <v>0</v>
          </cell>
          <cell r="BT1518">
            <v>0</v>
          </cell>
          <cell r="BU1518">
            <v>0</v>
          </cell>
          <cell r="BV1518">
            <v>0</v>
          </cell>
          <cell r="BW1518">
            <v>0</v>
          </cell>
          <cell r="BX1518">
            <v>0</v>
          </cell>
        </row>
        <row r="1519">
          <cell r="BK1519">
            <v>39264</v>
          </cell>
          <cell r="BL1519">
            <v>0.82299999999999995</v>
          </cell>
          <cell r="BM1519">
            <v>0.17700000000000005</v>
          </cell>
          <cell r="BN1519">
            <v>0.82699999999999996</v>
          </cell>
          <cell r="BO1519">
            <v>0.17300000000000004</v>
          </cell>
          <cell r="BP1519">
            <v>0</v>
          </cell>
          <cell r="BQ1519">
            <v>0</v>
          </cell>
          <cell r="BR1519">
            <v>0</v>
          </cell>
          <cell r="BS1519">
            <v>0</v>
          </cell>
          <cell r="BT1519">
            <v>0</v>
          </cell>
          <cell r="BU1519">
            <v>0</v>
          </cell>
          <cell r="BV1519">
            <v>0</v>
          </cell>
          <cell r="BW1519">
            <v>0</v>
          </cell>
          <cell r="BX1519">
            <v>0</v>
          </cell>
        </row>
        <row r="1520">
          <cell r="BK1520">
            <v>39295</v>
          </cell>
          <cell r="BL1520">
            <v>0.82299999999999995</v>
          </cell>
          <cell r="BM1520">
            <v>0.17700000000000005</v>
          </cell>
          <cell r="BN1520">
            <v>0.82699999999999996</v>
          </cell>
          <cell r="BO1520">
            <v>0.17300000000000004</v>
          </cell>
          <cell r="BP1520">
            <v>0</v>
          </cell>
          <cell r="BQ1520">
            <v>0</v>
          </cell>
          <cell r="BR1520">
            <v>0</v>
          </cell>
          <cell r="BS1520">
            <v>0</v>
          </cell>
          <cell r="BT1520">
            <v>0</v>
          </cell>
          <cell r="BU1520">
            <v>0</v>
          </cell>
          <cell r="BV1520">
            <v>0</v>
          </cell>
          <cell r="BW1520">
            <v>0</v>
          </cell>
          <cell r="BX1520">
            <v>0</v>
          </cell>
        </row>
        <row r="1521">
          <cell r="BK1521">
            <v>39326</v>
          </cell>
          <cell r="BL1521">
            <v>0.82299999999999995</v>
          </cell>
          <cell r="BM1521">
            <v>0.17700000000000005</v>
          </cell>
          <cell r="BN1521">
            <v>0.82699999999999996</v>
          </cell>
          <cell r="BO1521">
            <v>0.17300000000000004</v>
          </cell>
          <cell r="BP1521">
            <v>0</v>
          </cell>
          <cell r="BQ1521">
            <v>0</v>
          </cell>
          <cell r="BR1521">
            <v>0</v>
          </cell>
          <cell r="BS1521">
            <v>0</v>
          </cell>
          <cell r="BT1521">
            <v>0</v>
          </cell>
          <cell r="BU1521">
            <v>0</v>
          </cell>
          <cell r="BV1521">
            <v>0</v>
          </cell>
          <cell r="BW1521">
            <v>0</v>
          </cell>
          <cell r="BX1521">
            <v>0</v>
          </cell>
        </row>
        <row r="1522">
          <cell r="BK1522">
            <v>39356</v>
          </cell>
          <cell r="BL1522">
            <v>0.82299999999999995</v>
          </cell>
          <cell r="BM1522">
            <v>0.17700000000000005</v>
          </cell>
          <cell r="BN1522">
            <v>0.82699999999999996</v>
          </cell>
          <cell r="BO1522">
            <v>0.17300000000000004</v>
          </cell>
          <cell r="BP1522">
            <v>0</v>
          </cell>
          <cell r="BQ1522">
            <v>0</v>
          </cell>
          <cell r="BR1522">
            <v>0</v>
          </cell>
          <cell r="BS1522">
            <v>0</v>
          </cell>
          <cell r="BT1522">
            <v>0</v>
          </cell>
          <cell r="BU1522">
            <v>0</v>
          </cell>
          <cell r="BV1522">
            <v>0</v>
          </cell>
          <cell r="BW1522">
            <v>0</v>
          </cell>
          <cell r="BX1522">
            <v>0</v>
          </cell>
        </row>
        <row r="1523">
          <cell r="BK1523">
            <v>39387</v>
          </cell>
          <cell r="BL1523">
            <v>0.82299999999999995</v>
          </cell>
          <cell r="BM1523">
            <v>0.17700000000000005</v>
          </cell>
          <cell r="BN1523">
            <v>0.82699999999999996</v>
          </cell>
          <cell r="BO1523">
            <v>0.17300000000000004</v>
          </cell>
          <cell r="BP1523">
            <v>0</v>
          </cell>
          <cell r="BQ1523">
            <v>0</v>
          </cell>
          <cell r="BR1523">
            <v>0</v>
          </cell>
          <cell r="BS1523">
            <v>0</v>
          </cell>
          <cell r="BT1523">
            <v>0</v>
          </cell>
          <cell r="BU1523">
            <v>0</v>
          </cell>
          <cell r="BV1523">
            <v>0</v>
          </cell>
          <cell r="BW1523">
            <v>0</v>
          </cell>
          <cell r="BX1523">
            <v>0</v>
          </cell>
        </row>
        <row r="1524">
          <cell r="BK1524">
            <v>39417</v>
          </cell>
          <cell r="BL1524">
            <v>0.82299999999999995</v>
          </cell>
          <cell r="BM1524">
            <v>0.17700000000000005</v>
          </cell>
          <cell r="BN1524">
            <v>0.82699999999999996</v>
          </cell>
          <cell r="BO1524">
            <v>0.17300000000000004</v>
          </cell>
          <cell r="BP1524">
            <v>0</v>
          </cell>
          <cell r="BQ1524">
            <v>0</v>
          </cell>
          <cell r="BR1524">
            <v>0</v>
          </cell>
          <cell r="BS1524">
            <v>0</v>
          </cell>
          <cell r="BT1524">
            <v>0</v>
          </cell>
          <cell r="BU1524">
            <v>0</v>
          </cell>
          <cell r="BV1524">
            <v>0</v>
          </cell>
          <cell r="BW1524">
            <v>0</v>
          </cell>
          <cell r="BX1524">
            <v>0</v>
          </cell>
        </row>
        <row r="1525">
          <cell r="BP1525">
            <v>-10327958.58161</v>
          </cell>
          <cell r="BQ1525">
            <v>-18213844.848659996</v>
          </cell>
          <cell r="BR1525">
            <v>-9919345.9699999969</v>
          </cell>
          <cell r="BS1525">
            <v>-274360.63839000132</v>
          </cell>
          <cell r="BT1525">
            <v>-10708587.281340001</v>
          </cell>
          <cell r="BU1525">
            <v>-6645914.0299999975</v>
          </cell>
          <cell r="BV1525">
            <v>-10602319.219999999</v>
          </cell>
          <cell r="BW1525">
            <v>-28922432.129999999</v>
          </cell>
          <cell r="BX1525">
            <v>-16565259.999999996</v>
          </cell>
        </row>
      </sheetData>
      <sheetData sheetId="35"/>
      <sheetData sheetId="36"/>
      <sheetData sheetId="37"/>
      <sheetData sheetId="38"/>
      <sheetData sheetId="39"/>
      <sheetData sheetId="40"/>
      <sheetData sheetId="4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put Sheet"/>
      <sheetName val="Jan10 through DEC 10"/>
      <sheetName val="Jan09 through DEC 09"/>
      <sheetName val="Jan08 through DEC 08"/>
      <sheetName val="Jan07 through DEC 07"/>
      <sheetName val="Jan06 through DEC 06"/>
      <sheetName val="2008-09 TCC Deferred AmtsforGA"/>
      <sheetName val="2010 TCC Auction Amts  for GA"/>
      <sheetName val="2009 TCC Auction Amts  for GA"/>
      <sheetName val="2008 TCC Auction Amts  for GA"/>
      <sheetName val="2007 TCC Auction Amts  for GA"/>
      <sheetName val="2006 TCC Auction Amts  for GA"/>
      <sheetName val="2009 MAC Amounts"/>
      <sheetName val="2008 MAC Amounts"/>
      <sheetName val="2007 MAC Amounts"/>
      <sheetName val="2006 MAC Amounts"/>
      <sheetName val="JennySheet_1"/>
      <sheetName val="JennySheet_2"/>
      <sheetName val="Jan05 through DEC 05"/>
      <sheetName val="2005 Auction Refund Amts"/>
      <sheetName val="2005 TSC Rev"/>
      <sheetName val="2005 ECR CRR "/>
    </sheetNames>
    <sheetDataSet>
      <sheetData sheetId="0"/>
      <sheetData sheetId="1">
        <row r="3">
          <cell r="D3">
            <v>38718</v>
          </cell>
          <cell r="E3">
            <v>38749</v>
          </cell>
          <cell r="F3">
            <v>38777</v>
          </cell>
          <cell r="G3">
            <v>38808</v>
          </cell>
          <cell r="H3">
            <v>38838</v>
          </cell>
          <cell r="I3">
            <v>38869</v>
          </cell>
          <cell r="J3">
            <v>38899</v>
          </cell>
          <cell r="K3">
            <v>38930</v>
          </cell>
          <cell r="L3">
            <v>38961</v>
          </cell>
          <cell r="M3">
            <v>38991</v>
          </cell>
          <cell r="N3">
            <v>39022</v>
          </cell>
          <cell r="O3">
            <v>39052</v>
          </cell>
          <cell r="P3">
            <v>39083</v>
          </cell>
          <cell r="Q3">
            <v>39114</v>
          </cell>
          <cell r="R3">
            <v>39142</v>
          </cell>
          <cell r="S3">
            <v>39173</v>
          </cell>
          <cell r="T3">
            <v>39203</v>
          </cell>
          <cell r="U3">
            <v>39234</v>
          </cell>
          <cell r="V3">
            <v>39264</v>
          </cell>
          <cell r="W3">
            <v>39295</v>
          </cell>
          <cell r="X3">
            <v>39326</v>
          </cell>
          <cell r="Y3">
            <v>39356</v>
          </cell>
          <cell r="Z3">
            <v>39387</v>
          </cell>
          <cell r="AA3">
            <v>39417</v>
          </cell>
          <cell r="AB3">
            <v>39448</v>
          </cell>
          <cell r="AC3">
            <v>39479</v>
          </cell>
          <cell r="AD3">
            <v>39508</v>
          </cell>
          <cell r="AE3">
            <v>39539</v>
          </cell>
          <cell r="AF3">
            <v>39569</v>
          </cell>
          <cell r="AG3">
            <v>39600</v>
          </cell>
          <cell r="AH3">
            <v>39630</v>
          </cell>
          <cell r="AI3">
            <v>39661</v>
          </cell>
          <cell r="AJ3">
            <v>39692</v>
          </cell>
          <cell r="AK3">
            <v>39722</v>
          </cell>
          <cell r="AL3">
            <v>39753</v>
          </cell>
          <cell r="AM3">
            <v>39783</v>
          </cell>
          <cell r="AN3">
            <v>39814</v>
          </cell>
          <cell r="AO3">
            <v>39845</v>
          </cell>
          <cell r="AP3">
            <v>39873</v>
          </cell>
          <cell r="AQ3">
            <v>39904</v>
          </cell>
          <cell r="AR3">
            <v>39934</v>
          </cell>
          <cell r="AS3">
            <v>39965</v>
          </cell>
          <cell r="AT3">
            <v>39995</v>
          </cell>
          <cell r="AU3">
            <v>40026</v>
          </cell>
          <cell r="AV3">
            <v>40057</v>
          </cell>
          <cell r="AW3">
            <v>40087</v>
          </cell>
          <cell r="AX3">
            <v>40118</v>
          </cell>
          <cell r="AY3">
            <v>40148</v>
          </cell>
          <cell r="AZ3">
            <v>40179</v>
          </cell>
          <cell r="BA3">
            <v>40210</v>
          </cell>
          <cell r="BB3">
            <v>40238</v>
          </cell>
          <cell r="BC3">
            <v>40269</v>
          </cell>
        </row>
        <row r="4">
          <cell r="D4">
            <v>99893.42</v>
          </cell>
          <cell r="E4">
            <v>100644.81</v>
          </cell>
          <cell r="F4">
            <v>125435.56</v>
          </cell>
          <cell r="G4">
            <v>109529.47</v>
          </cell>
          <cell r="H4">
            <v>32335.16</v>
          </cell>
          <cell r="J4">
            <v>29167.620000000003</v>
          </cell>
          <cell r="K4">
            <v>6871.35</v>
          </cell>
          <cell r="L4">
            <v>557.48</v>
          </cell>
          <cell r="M4">
            <v>76532.460000000006</v>
          </cell>
          <cell r="N4">
            <v>2645.44</v>
          </cell>
          <cell r="P4">
            <v>41320.86</v>
          </cell>
          <cell r="Q4">
            <v>74306.69</v>
          </cell>
          <cell r="R4">
            <v>29728.16</v>
          </cell>
          <cell r="S4">
            <v>21083.34</v>
          </cell>
          <cell r="T4">
            <v>46404.19</v>
          </cell>
          <cell r="V4">
            <v>104288.93</v>
          </cell>
          <cell r="W4">
            <v>186576.06</v>
          </cell>
          <cell r="X4">
            <v>190011</v>
          </cell>
          <cell r="Y4">
            <v>119245.36</v>
          </cell>
          <cell r="Z4">
            <v>63319.99</v>
          </cell>
          <cell r="AB4">
            <v>77584.899999999994</v>
          </cell>
          <cell r="AC4">
            <v>89334.59</v>
          </cell>
          <cell r="AD4">
            <v>80029.990000000005</v>
          </cell>
          <cell r="AE4">
            <v>40820.44</v>
          </cell>
          <cell r="AF4">
            <v>69618.070000000007</v>
          </cell>
          <cell r="AH4">
            <v>26069.510000000002</v>
          </cell>
          <cell r="AI4">
            <v>22024.17</v>
          </cell>
          <cell r="AJ4">
            <v>33621.25</v>
          </cell>
          <cell r="AK4">
            <v>32785.39</v>
          </cell>
          <cell r="AL4">
            <v>22649.52</v>
          </cell>
          <cell r="AN4">
            <v>55358.819999999992</v>
          </cell>
          <cell r="AO4">
            <v>103949.61</v>
          </cell>
          <cell r="AP4">
            <v>83022.83</v>
          </cell>
          <cell r="AQ4">
            <v>110176.99</v>
          </cell>
          <cell r="AR4">
            <v>64189.87</v>
          </cell>
          <cell r="AT4">
            <v>53583.88</v>
          </cell>
          <cell r="AU4">
            <v>89020</v>
          </cell>
          <cell r="AV4">
            <v>57227.8</v>
          </cell>
          <cell r="AW4">
            <v>55351.41</v>
          </cell>
          <cell r="AX4">
            <v>197504.39</v>
          </cell>
          <cell r="AZ4">
            <v>55358.819999999992</v>
          </cell>
        </row>
        <row r="5">
          <cell r="D5">
            <v>534498.27</v>
          </cell>
          <cell r="E5">
            <v>4726287.4000000004</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row>
        <row r="6">
          <cell r="D6">
            <v>-2040394.48</v>
          </cell>
          <cell r="E6">
            <v>-784612.7</v>
          </cell>
          <cell r="F6">
            <v>-119125.6</v>
          </cell>
          <cell r="G6">
            <v>-2264949.62</v>
          </cell>
          <cell r="H6">
            <v>-6369955.8499999996</v>
          </cell>
          <cell r="I6">
            <v>-6376067.46</v>
          </cell>
          <cell r="J6">
            <v>-606649.4</v>
          </cell>
          <cell r="K6">
            <v>2504900.2000000002</v>
          </cell>
          <cell r="L6">
            <v>-137966.46</v>
          </cell>
          <cell r="M6">
            <v>1079021.56</v>
          </cell>
          <cell r="N6">
            <v>-22906.38</v>
          </cell>
          <cell r="O6">
            <v>-122644.51</v>
          </cell>
          <cell r="P6">
            <v>-1453007.42</v>
          </cell>
          <cell r="Q6">
            <v>-3898984.9</v>
          </cell>
          <cell r="R6">
            <v>-3996403.51</v>
          </cell>
          <cell r="S6">
            <v>-3086965.03</v>
          </cell>
          <cell r="T6">
            <v>-6020140.8300000001</v>
          </cell>
          <cell r="U6">
            <v>-10239385.050000001</v>
          </cell>
          <cell r="V6">
            <v>-4571446.68</v>
          </cell>
          <cell r="W6">
            <v>-5011536.16</v>
          </cell>
          <cell r="X6">
            <v>338945.02</v>
          </cell>
          <cell r="Y6">
            <v>698820.16</v>
          </cell>
          <cell r="Z6">
            <v>-3594932.57</v>
          </cell>
          <cell r="AA6">
            <v>136573.67000000001</v>
          </cell>
          <cell r="AB6">
            <v>-1862230.85</v>
          </cell>
          <cell r="AC6">
            <v>-9589012.1099999994</v>
          </cell>
          <cell r="AD6">
            <v>-6949129.2000000002</v>
          </cell>
          <cell r="AE6">
            <v>-4686195.1399999997</v>
          </cell>
          <cell r="AF6">
            <v>-941999.34</v>
          </cell>
          <cell r="AG6">
            <v>-7825067.5</v>
          </cell>
          <cell r="AH6">
            <v>-10935375.68</v>
          </cell>
          <cell r="AI6">
            <v>-2689194.85</v>
          </cell>
          <cell r="AJ6">
            <v>-591645.63</v>
          </cell>
          <cell r="AK6">
            <v>-1390217.71</v>
          </cell>
          <cell r="AL6">
            <v>1868943.96</v>
          </cell>
          <cell r="AM6">
            <v>-3043796.18</v>
          </cell>
          <cell r="AN6">
            <v>-2579032.2200000002</v>
          </cell>
          <cell r="AO6">
            <v>-3503253.23</v>
          </cell>
          <cell r="AP6">
            <v>-376631.03</v>
          </cell>
          <cell r="AQ6">
            <v>380118.23</v>
          </cell>
          <cell r="AR6">
            <v>-4641403.6900000004</v>
          </cell>
          <cell r="AS6">
            <v>-6278205.0999999996</v>
          </cell>
          <cell r="AT6">
            <v>-4342109.97</v>
          </cell>
          <cell r="AU6">
            <v>-2343952.2799999998</v>
          </cell>
          <cell r="AV6">
            <v>-1746341.19</v>
          </cell>
          <cell r="AW6">
            <v>-1471028.34</v>
          </cell>
          <cell r="AX6">
            <v>814875.87</v>
          </cell>
          <cell r="AY6">
            <v>-4068086.27</v>
          </cell>
          <cell r="AZ6">
            <v>-2579032.2200000002</v>
          </cell>
        </row>
        <row r="7">
          <cell r="D7">
            <v>1331893.1599999999</v>
          </cell>
          <cell r="E7">
            <v>1844918.25</v>
          </cell>
          <cell r="F7">
            <v>909544.86</v>
          </cell>
          <cell r="G7">
            <v>1121932.19</v>
          </cell>
          <cell r="H7">
            <v>1336397.96</v>
          </cell>
          <cell r="I7">
            <v>586294.63</v>
          </cell>
          <cell r="J7">
            <v>207104.86</v>
          </cell>
          <cell r="K7">
            <v>550175.61</v>
          </cell>
          <cell r="L7">
            <v>2833354.51</v>
          </cell>
          <cell r="M7">
            <v>3159171.54</v>
          </cell>
          <cell r="N7">
            <v>469362.21</v>
          </cell>
          <cell r="O7">
            <v>332183.17</v>
          </cell>
          <cell r="P7">
            <v>554920.26</v>
          </cell>
          <cell r="Q7">
            <v>1224154.82</v>
          </cell>
          <cell r="R7">
            <v>888292.07</v>
          </cell>
          <cell r="S7">
            <v>1346269.66</v>
          </cell>
          <cell r="T7">
            <v>477293.73</v>
          </cell>
          <cell r="U7">
            <v>782729.49</v>
          </cell>
          <cell r="V7">
            <v>513860.19</v>
          </cell>
          <cell r="W7">
            <v>705945.8</v>
          </cell>
          <cell r="X7">
            <v>572009.56999999995</v>
          </cell>
          <cell r="Y7">
            <v>891714.62</v>
          </cell>
          <cell r="Z7">
            <v>221301.47</v>
          </cell>
          <cell r="AA7">
            <v>1089248.05</v>
          </cell>
          <cell r="AB7">
            <v>347146.42</v>
          </cell>
          <cell r="AC7">
            <v>214924.2</v>
          </cell>
          <cell r="AD7">
            <v>1273161.3500000001</v>
          </cell>
          <cell r="AE7">
            <v>2966828.46</v>
          </cell>
          <cell r="AF7">
            <v>1073415.28</v>
          </cell>
          <cell r="AG7">
            <v>596820.15</v>
          </cell>
          <cell r="AH7">
            <v>2074742.18</v>
          </cell>
          <cell r="AI7">
            <v>2936339.52</v>
          </cell>
          <cell r="AJ7">
            <v>3034966.53</v>
          </cell>
          <cell r="AK7">
            <v>1109932.8799999999</v>
          </cell>
          <cell r="AL7">
            <v>715902.39</v>
          </cell>
          <cell r="AM7">
            <v>703976.32</v>
          </cell>
          <cell r="AN7">
            <v>654386.69999999995</v>
          </cell>
          <cell r="AO7">
            <v>826103.15</v>
          </cell>
          <cell r="AP7">
            <v>549342.11</v>
          </cell>
          <cell r="AQ7">
            <v>1241126.2</v>
          </cell>
          <cell r="AR7">
            <v>704480.07</v>
          </cell>
          <cell r="AS7">
            <v>599357.93999999994</v>
          </cell>
          <cell r="AT7">
            <v>627072.69999999995</v>
          </cell>
          <cell r="AU7">
            <v>598877.82999999996</v>
          </cell>
          <cell r="AV7">
            <v>915177.75</v>
          </cell>
          <cell r="AW7">
            <v>1218221.3999999999</v>
          </cell>
          <cell r="AX7">
            <v>556478.16</v>
          </cell>
          <cell r="AY7">
            <v>497051.73</v>
          </cell>
          <cell r="AZ7">
            <v>654386.69999999995</v>
          </cell>
        </row>
        <row r="8">
          <cell r="D8">
            <v>10888406.93</v>
          </cell>
          <cell r="E8">
            <v>4518993.46</v>
          </cell>
          <cell r="F8">
            <v>5345634.7699999996</v>
          </cell>
          <cell r="G8">
            <v>1372646.55</v>
          </cell>
          <cell r="H8">
            <v>1404945.29</v>
          </cell>
          <cell r="I8">
            <v>3388582.94</v>
          </cell>
          <cell r="J8">
            <v>1535728.54</v>
          </cell>
          <cell r="K8">
            <v>409049.58</v>
          </cell>
          <cell r="L8">
            <v>1048324.15</v>
          </cell>
          <cell r="M8">
            <v>5454469.6500000004</v>
          </cell>
          <cell r="N8">
            <v>6310797.5499999998</v>
          </cell>
          <cell r="O8">
            <v>829638</v>
          </cell>
          <cell r="P8">
            <v>689079</v>
          </cell>
          <cell r="Q8">
            <v>1127717.33</v>
          </cell>
          <cell r="R8">
            <v>2923646.53</v>
          </cell>
          <cell r="S8">
            <v>1841656.7</v>
          </cell>
          <cell r="T8">
            <v>2762815.65</v>
          </cell>
          <cell r="U8">
            <v>938443.52</v>
          </cell>
          <cell r="V8">
            <v>1639232.29</v>
          </cell>
          <cell r="W8">
            <v>1245208.52</v>
          </cell>
          <cell r="X8">
            <v>1369945.87</v>
          </cell>
          <cell r="Y8">
            <v>1079926.6399999999</v>
          </cell>
          <cell r="Z8">
            <v>1453116.82</v>
          </cell>
          <cell r="AA8">
            <v>487750.33</v>
          </cell>
          <cell r="AB8">
            <v>2656706.84</v>
          </cell>
          <cell r="AC8">
            <v>746191.96</v>
          </cell>
          <cell r="AD8">
            <v>484224.16</v>
          </cell>
          <cell r="AE8">
            <v>2832517.1</v>
          </cell>
          <cell r="AF8">
            <v>6114692.4699999997</v>
          </cell>
          <cell r="AG8">
            <v>2203645.5099999998</v>
          </cell>
          <cell r="AH8">
            <v>1332338.3500000001</v>
          </cell>
          <cell r="AI8">
            <v>4506228.9000000004</v>
          </cell>
          <cell r="AJ8">
            <v>5749670.0099999998</v>
          </cell>
          <cell r="AK8">
            <v>6034583.4399999995</v>
          </cell>
          <cell r="AL8">
            <v>1941725.67</v>
          </cell>
          <cell r="AM8">
            <v>1460771.83</v>
          </cell>
          <cell r="AN8">
            <v>1505515.09</v>
          </cell>
          <cell r="AO8">
            <v>1485301.68</v>
          </cell>
          <cell r="AP8">
            <v>1830417.15</v>
          </cell>
          <cell r="AQ8">
            <v>1108447.08</v>
          </cell>
          <cell r="AR8">
            <v>2594143.21</v>
          </cell>
          <cell r="AS8">
            <v>1459481.26</v>
          </cell>
          <cell r="AT8">
            <v>1515972.89</v>
          </cell>
          <cell r="AU8">
            <v>1674096.32</v>
          </cell>
          <cell r="AV8">
            <v>1165556.67</v>
          </cell>
          <cell r="AW8">
            <v>1798473.13</v>
          </cell>
          <cell r="AX8">
            <v>2138641.19</v>
          </cell>
          <cell r="AY8">
            <v>1124623.78</v>
          </cell>
          <cell r="AZ8">
            <v>1505515.09</v>
          </cell>
        </row>
        <row r="9">
          <cell r="D9">
            <v>12220300.09</v>
          </cell>
          <cell r="E9">
            <v>6363911.71</v>
          </cell>
          <cell r="F9">
            <v>6255179.6299999999</v>
          </cell>
          <cell r="G9">
            <v>2494578.7400000002</v>
          </cell>
          <cell r="H9">
            <v>2741343.25</v>
          </cell>
          <cell r="I9">
            <v>3974877.57</v>
          </cell>
          <cell r="J9">
            <v>1742833.4</v>
          </cell>
          <cell r="K9">
            <v>959225.19</v>
          </cell>
          <cell r="L9">
            <v>3881678.6599999997</v>
          </cell>
          <cell r="M9">
            <v>8613641.1900000013</v>
          </cell>
          <cell r="N9">
            <v>6780159.7599999998</v>
          </cell>
          <cell r="O9">
            <v>1161821.17</v>
          </cell>
          <cell r="P9">
            <v>1243999.26</v>
          </cell>
          <cell r="Q9">
            <v>2351872.1500000004</v>
          </cell>
          <cell r="R9">
            <v>3811938.5999999996</v>
          </cell>
          <cell r="S9">
            <v>3187926.36</v>
          </cell>
          <cell r="T9">
            <v>3240109.38</v>
          </cell>
          <cell r="U9">
            <v>1721173.01</v>
          </cell>
          <cell r="V9">
            <v>2153092.48</v>
          </cell>
          <cell r="W9">
            <v>1951154.32</v>
          </cell>
          <cell r="X9">
            <v>1941955.44</v>
          </cell>
          <cell r="Y9">
            <v>1971641.2599999998</v>
          </cell>
          <cell r="Z9">
            <v>1674418.29</v>
          </cell>
          <cell r="AA9">
            <v>1576998.3800000001</v>
          </cell>
          <cell r="AB9">
            <v>3003853.26</v>
          </cell>
          <cell r="AC9">
            <v>961116.15999999992</v>
          </cell>
          <cell r="AD9">
            <v>1757385.51</v>
          </cell>
          <cell r="AE9">
            <v>5799345.5600000005</v>
          </cell>
          <cell r="AF9">
            <v>7188107.75</v>
          </cell>
          <cell r="AG9">
            <v>2800465.6599999997</v>
          </cell>
          <cell r="AH9">
            <v>3407080.5300000003</v>
          </cell>
          <cell r="AI9">
            <v>7442568.4199999999</v>
          </cell>
          <cell r="AJ9">
            <v>8784636.5399999991</v>
          </cell>
          <cell r="AK9">
            <v>7144516.3199999994</v>
          </cell>
          <cell r="AL9">
            <v>2657628.06</v>
          </cell>
          <cell r="AM9">
            <v>2164748.15</v>
          </cell>
          <cell r="AN9">
            <v>2159901.79</v>
          </cell>
          <cell r="AO9">
            <v>2311404.83</v>
          </cell>
          <cell r="AP9">
            <v>2379759.2599999998</v>
          </cell>
          <cell r="AQ9">
            <v>2349573.2800000003</v>
          </cell>
          <cell r="AR9">
            <v>3298623.28</v>
          </cell>
          <cell r="AS9">
            <v>2058839.2</v>
          </cell>
          <cell r="AT9">
            <v>2143045.59</v>
          </cell>
          <cell r="AU9">
            <v>2272974.15</v>
          </cell>
          <cell r="AV9">
            <v>2080734.42</v>
          </cell>
          <cell r="AW9">
            <v>3016694.53</v>
          </cell>
          <cell r="AX9">
            <v>2695119.35</v>
          </cell>
          <cell r="AY9">
            <v>1621675.51</v>
          </cell>
          <cell r="AZ9">
            <v>2159901.79</v>
          </cell>
        </row>
        <row r="10">
          <cell r="D10">
            <v>253400.15</v>
          </cell>
          <cell r="E10">
            <v>1019673.87</v>
          </cell>
          <cell r="F10">
            <v>57180.82</v>
          </cell>
          <cell r="G10">
            <v>43888.55</v>
          </cell>
          <cell r="H10">
            <v>331013.15000000002</v>
          </cell>
          <cell r="I10">
            <v>389095.95</v>
          </cell>
          <cell r="J10">
            <v>487449.47</v>
          </cell>
          <cell r="K10">
            <v>708538.07</v>
          </cell>
          <cell r="L10">
            <v>1723258.68</v>
          </cell>
          <cell r="M10">
            <v>1329551.03</v>
          </cell>
          <cell r="N10">
            <v>324658.95</v>
          </cell>
          <cell r="O10">
            <v>334238.69</v>
          </cell>
          <cell r="P10">
            <v>318244.58</v>
          </cell>
          <cell r="Q10">
            <v>726642.31</v>
          </cell>
          <cell r="R10">
            <v>1263278.8400000001</v>
          </cell>
          <cell r="S10">
            <v>2447552.3199999998</v>
          </cell>
          <cell r="T10">
            <v>1396347.08</v>
          </cell>
          <cell r="U10">
            <v>1991838.68</v>
          </cell>
          <cell r="V10">
            <v>1780646.09</v>
          </cell>
          <cell r="W10">
            <v>1327714.3899999999</v>
          </cell>
          <cell r="X10">
            <v>934272.16</v>
          </cell>
          <cell r="Y10">
            <v>1419688.66</v>
          </cell>
          <cell r="Z10">
            <v>587006.32999999996</v>
          </cell>
          <cell r="AA10">
            <v>882149.44</v>
          </cell>
          <cell r="AB10">
            <v>1471850.16</v>
          </cell>
          <cell r="AC10">
            <v>993240.81</v>
          </cell>
          <cell r="AD10">
            <v>1462552.95</v>
          </cell>
          <cell r="AE10">
            <v>1508488.12</v>
          </cell>
          <cell r="AF10">
            <v>2102934.15</v>
          </cell>
          <cell r="AG10">
            <v>1459049.41</v>
          </cell>
          <cell r="AH10">
            <v>1421734.11</v>
          </cell>
          <cell r="AI10">
            <v>2254116.31</v>
          </cell>
          <cell r="AJ10">
            <v>3647384.12</v>
          </cell>
          <cell r="AK10">
            <v>1441770.05</v>
          </cell>
          <cell r="AL10">
            <v>410429.55</v>
          </cell>
          <cell r="AM10">
            <v>470634.01</v>
          </cell>
          <cell r="AN10">
            <v>1102110.1599999999</v>
          </cell>
          <cell r="AO10">
            <v>1084231.8400000001</v>
          </cell>
          <cell r="AP10">
            <v>966523.52</v>
          </cell>
          <cell r="AQ10">
            <v>638506.82999999996</v>
          </cell>
          <cell r="AR10">
            <v>582559.67000000004</v>
          </cell>
          <cell r="AS10">
            <v>604539.52</v>
          </cell>
          <cell r="AT10">
            <v>652710.98</v>
          </cell>
          <cell r="AU10">
            <v>558346.80000000005</v>
          </cell>
          <cell r="AV10">
            <v>364066.91</v>
          </cell>
          <cell r="AW10">
            <v>475252</v>
          </cell>
          <cell r="AX10">
            <v>386298</v>
          </cell>
          <cell r="AY10">
            <v>365790.36</v>
          </cell>
          <cell r="AZ10">
            <v>1102110.1599999999</v>
          </cell>
        </row>
        <row r="11">
          <cell r="F11">
            <v>154542.76180000001</v>
          </cell>
          <cell r="G11">
            <v>156744.82190000001</v>
          </cell>
          <cell r="H11">
            <v>219214.0062</v>
          </cell>
          <cell r="I11">
            <v>132797.25339999999</v>
          </cell>
          <cell r="J11">
            <v>127939.49280000001</v>
          </cell>
          <cell r="K11">
            <v>201862.6972</v>
          </cell>
          <cell r="L11">
            <v>415243.05550000002</v>
          </cell>
          <cell r="M11">
            <v>375579.38809999998</v>
          </cell>
          <cell r="N11">
            <v>100513.6069</v>
          </cell>
          <cell r="O11">
            <v>159161.2806</v>
          </cell>
          <cell r="P11">
            <v>103662.73020000001</v>
          </cell>
          <cell r="Q11">
            <v>163658.1776</v>
          </cell>
          <cell r="R11">
            <v>243876.22349999999</v>
          </cell>
          <cell r="S11">
            <v>454091.33880000003</v>
          </cell>
          <cell r="T11">
            <v>282090.32</v>
          </cell>
          <cell r="U11">
            <v>433008.40769999998</v>
          </cell>
          <cell r="V11">
            <v>321416.26169999997</v>
          </cell>
          <cell r="W11">
            <v>195828.08129999999</v>
          </cell>
          <cell r="X11">
            <v>175615.06830000001</v>
          </cell>
          <cell r="Y11">
            <v>255339.68729999999</v>
          </cell>
          <cell r="Z11">
            <v>134326.3909</v>
          </cell>
          <cell r="AA11">
            <v>211040.5361</v>
          </cell>
          <cell r="AB11">
            <v>267609.11930000002</v>
          </cell>
          <cell r="AC11">
            <v>217339.34669999999</v>
          </cell>
          <cell r="AD11">
            <v>287338.49729999999</v>
          </cell>
          <cell r="AE11">
            <v>200064.7377</v>
          </cell>
          <cell r="AF11">
            <v>318144.34889999998</v>
          </cell>
          <cell r="AG11">
            <v>286650.17940000002</v>
          </cell>
          <cell r="AH11">
            <v>383216.73989999999</v>
          </cell>
          <cell r="AI11">
            <v>342051.03379999998</v>
          </cell>
          <cell r="AJ11">
            <v>500327.03980000003</v>
          </cell>
          <cell r="AK11">
            <v>348253.63510000001</v>
          </cell>
          <cell r="AL11">
            <v>137728.03659999999</v>
          </cell>
          <cell r="AM11">
            <v>115069.4399</v>
          </cell>
          <cell r="AN11">
            <v>237523.7421</v>
          </cell>
          <cell r="AO11">
            <v>182838.42199999999</v>
          </cell>
          <cell r="AP11">
            <v>173212.10070000001</v>
          </cell>
          <cell r="AQ11">
            <v>110851.87940000001</v>
          </cell>
          <cell r="AR11">
            <v>116047.7421</v>
          </cell>
          <cell r="AS11">
            <v>122873.8858</v>
          </cell>
          <cell r="AT11">
            <v>110255.23239999999</v>
          </cell>
          <cell r="AU11">
            <v>84342.416599999997</v>
          </cell>
          <cell r="AV11">
            <v>63206.061000000002</v>
          </cell>
          <cell r="AW11">
            <v>90352.0916</v>
          </cell>
          <cell r="AX11">
            <v>74003.4476</v>
          </cell>
          <cell r="AY11">
            <v>74651.094100000002</v>
          </cell>
          <cell r="AZ11">
            <v>237523.7421</v>
          </cell>
        </row>
      </sheetData>
      <sheetData sheetId="2"/>
      <sheetData sheetId="3"/>
      <sheetData sheetId="4">
        <row r="34">
          <cell r="I34">
            <v>39448</v>
          </cell>
          <cell r="J34">
            <v>39479</v>
          </cell>
          <cell r="K34">
            <v>39508</v>
          </cell>
          <cell r="L34">
            <v>39539</v>
          </cell>
          <cell r="M34">
            <v>39569</v>
          </cell>
          <cell r="N34">
            <v>39600</v>
          </cell>
          <cell r="O34">
            <v>39630</v>
          </cell>
          <cell r="P34">
            <v>39661</v>
          </cell>
          <cell r="Q34">
            <v>39692</v>
          </cell>
          <cell r="R34">
            <v>39722</v>
          </cell>
          <cell r="S34">
            <v>39753</v>
          </cell>
          <cell r="T34">
            <v>39783</v>
          </cell>
          <cell r="U34">
            <v>39448</v>
          </cell>
        </row>
        <row r="36">
          <cell r="I36">
            <v>7.72</v>
          </cell>
          <cell r="J36">
            <v>7.72</v>
          </cell>
          <cell r="K36">
            <v>7.72</v>
          </cell>
          <cell r="L36">
            <v>7.72</v>
          </cell>
          <cell r="M36">
            <v>7.72</v>
          </cell>
          <cell r="N36">
            <v>7.72</v>
          </cell>
          <cell r="O36">
            <v>7.72</v>
          </cell>
          <cell r="P36">
            <v>7.72</v>
          </cell>
          <cell r="Q36">
            <v>7.72</v>
          </cell>
          <cell r="R36">
            <v>7.72</v>
          </cell>
          <cell r="S36">
            <v>7.72</v>
          </cell>
          <cell r="T36">
            <v>7.72</v>
          </cell>
        </row>
        <row r="37">
          <cell r="I37">
            <v>0.42</v>
          </cell>
          <cell r="J37">
            <v>0.42</v>
          </cell>
          <cell r="K37">
            <v>0.42</v>
          </cell>
          <cell r="L37">
            <v>0.42</v>
          </cell>
          <cell r="M37">
            <v>0.42</v>
          </cell>
          <cell r="N37">
            <v>0.42</v>
          </cell>
          <cell r="O37">
            <v>0.42</v>
          </cell>
          <cell r="P37">
            <v>0.42</v>
          </cell>
          <cell r="Q37">
            <v>0.42</v>
          </cell>
          <cell r="R37">
            <v>0.42</v>
          </cell>
          <cell r="S37">
            <v>0.42</v>
          </cell>
          <cell r="T37">
            <v>0.42</v>
          </cell>
        </row>
        <row r="38">
          <cell r="I38">
            <v>8.14</v>
          </cell>
          <cell r="J38">
            <v>8.14</v>
          </cell>
          <cell r="K38">
            <v>8.14</v>
          </cell>
          <cell r="L38">
            <v>8.14</v>
          </cell>
          <cell r="M38">
            <v>8.14</v>
          </cell>
          <cell r="N38">
            <v>8.14</v>
          </cell>
          <cell r="O38">
            <v>8.14</v>
          </cell>
          <cell r="P38">
            <v>8.14</v>
          </cell>
          <cell r="Q38">
            <v>8.14</v>
          </cell>
          <cell r="R38">
            <v>8.14</v>
          </cell>
          <cell r="S38">
            <v>8.14</v>
          </cell>
          <cell r="T38">
            <v>8.14</v>
          </cell>
        </row>
        <row r="40">
          <cell r="I40">
            <v>-0.02</v>
          </cell>
          <cell r="J40">
            <v>-0.02</v>
          </cell>
          <cell r="K40">
            <v>-0.02</v>
          </cell>
          <cell r="L40">
            <v>-0.01</v>
          </cell>
          <cell r="M40">
            <v>-0.02</v>
          </cell>
          <cell r="N40">
            <v>0</v>
          </cell>
          <cell r="O40">
            <v>-0.01</v>
          </cell>
          <cell r="P40">
            <v>-0.01</v>
          </cell>
          <cell r="Q40">
            <v>-0.01</v>
          </cell>
          <cell r="R40">
            <v>-0.01</v>
          </cell>
          <cell r="S40">
            <v>-0.01</v>
          </cell>
          <cell r="T40">
            <v>0</v>
          </cell>
          <cell r="U40">
            <v>0</v>
          </cell>
        </row>
        <row r="41">
          <cell r="I41">
            <v>0</v>
          </cell>
          <cell r="J41">
            <v>0</v>
          </cell>
          <cell r="K41">
            <v>0</v>
          </cell>
          <cell r="L41">
            <v>0</v>
          </cell>
          <cell r="M41">
            <v>0</v>
          </cell>
          <cell r="N41">
            <v>0</v>
          </cell>
          <cell r="O41">
            <v>0</v>
          </cell>
          <cell r="P41">
            <v>0</v>
          </cell>
          <cell r="Q41">
            <v>0</v>
          </cell>
          <cell r="R41">
            <v>0</v>
          </cell>
          <cell r="S41">
            <v>0</v>
          </cell>
          <cell r="T41">
            <v>0</v>
          </cell>
          <cell r="U41">
            <v>0</v>
          </cell>
        </row>
        <row r="42">
          <cell r="I42">
            <v>-2.35</v>
          </cell>
          <cell r="J42">
            <v>-2.35</v>
          </cell>
          <cell r="K42">
            <v>-2.35</v>
          </cell>
          <cell r="L42">
            <v>-2.35</v>
          </cell>
          <cell r="M42">
            <v>-2.35</v>
          </cell>
          <cell r="N42">
            <v>-2.35</v>
          </cell>
          <cell r="O42">
            <v>-2.2599999999999998</v>
          </cell>
          <cell r="P42">
            <v>-2.2599999999999998</v>
          </cell>
          <cell r="Q42">
            <v>-2.2599999999999998</v>
          </cell>
          <cell r="R42">
            <v>-2.2599999999999998</v>
          </cell>
          <cell r="S42">
            <v>-2.2599999999999998</v>
          </cell>
          <cell r="T42">
            <v>-2.2599999999999998</v>
          </cell>
          <cell r="U42">
            <v>0</v>
          </cell>
        </row>
        <row r="43">
          <cell r="I43">
            <v>-1.25</v>
          </cell>
          <cell r="J43">
            <v>-1.25</v>
          </cell>
          <cell r="K43">
            <v>-1.25</v>
          </cell>
          <cell r="L43">
            <v>-1.25</v>
          </cell>
          <cell r="M43">
            <v>-1.25</v>
          </cell>
          <cell r="N43">
            <v>-1.25</v>
          </cell>
          <cell r="O43">
            <v>0</v>
          </cell>
          <cell r="P43">
            <v>0</v>
          </cell>
          <cell r="Q43">
            <v>0</v>
          </cell>
          <cell r="R43">
            <v>0</v>
          </cell>
          <cell r="S43">
            <v>0</v>
          </cell>
          <cell r="T43">
            <v>0</v>
          </cell>
          <cell r="U43">
            <v>0</v>
          </cell>
        </row>
        <row r="44">
          <cell r="I44">
            <v>0</v>
          </cell>
          <cell r="J44">
            <v>0</v>
          </cell>
          <cell r="K44">
            <v>0</v>
          </cell>
          <cell r="L44">
            <v>0</v>
          </cell>
          <cell r="M44">
            <v>0</v>
          </cell>
          <cell r="N44">
            <v>0</v>
          </cell>
          <cell r="O44">
            <v>-1.29</v>
          </cell>
          <cell r="P44">
            <v>-1.29</v>
          </cell>
          <cell r="Q44">
            <v>-1.29</v>
          </cell>
          <cell r="R44">
            <v>-1.29</v>
          </cell>
          <cell r="S44">
            <v>-1.29</v>
          </cell>
          <cell r="T44">
            <v>-1.29</v>
          </cell>
          <cell r="U44">
            <v>0</v>
          </cell>
        </row>
        <row r="45">
          <cell r="I45">
            <v>0</v>
          </cell>
          <cell r="J45">
            <v>0</v>
          </cell>
          <cell r="K45">
            <v>0</v>
          </cell>
          <cell r="L45">
            <v>0</v>
          </cell>
          <cell r="M45">
            <v>0</v>
          </cell>
          <cell r="N45">
            <v>0</v>
          </cell>
          <cell r="O45">
            <v>0</v>
          </cell>
          <cell r="P45">
            <v>0</v>
          </cell>
          <cell r="Q45">
            <v>0</v>
          </cell>
          <cell r="R45">
            <v>0</v>
          </cell>
          <cell r="S45">
            <v>0</v>
          </cell>
          <cell r="T45">
            <v>0</v>
          </cell>
          <cell r="U45">
            <v>0</v>
          </cell>
        </row>
        <row r="46">
          <cell r="I46">
            <v>-0.45</v>
          </cell>
          <cell r="J46">
            <v>-0.45</v>
          </cell>
          <cell r="K46">
            <v>-0.45</v>
          </cell>
          <cell r="L46">
            <v>-0.45</v>
          </cell>
          <cell r="M46">
            <v>-0.45</v>
          </cell>
          <cell r="N46">
            <v>-0.45</v>
          </cell>
          <cell r="O46">
            <v>-0.45</v>
          </cell>
          <cell r="P46">
            <v>-0.45</v>
          </cell>
          <cell r="Q46">
            <v>-0.45</v>
          </cell>
          <cell r="R46">
            <v>-0.45</v>
          </cell>
          <cell r="S46">
            <v>-0.45</v>
          </cell>
          <cell r="T46">
            <v>-0.45</v>
          </cell>
          <cell r="U46">
            <v>0</v>
          </cell>
        </row>
        <row r="47">
          <cell r="I47">
            <v>0</v>
          </cell>
          <cell r="J47">
            <v>0</v>
          </cell>
          <cell r="K47">
            <v>0</v>
          </cell>
          <cell r="L47">
            <v>0</v>
          </cell>
          <cell r="M47">
            <v>0</v>
          </cell>
          <cell r="N47">
            <v>0</v>
          </cell>
          <cell r="O47">
            <v>-0.52</v>
          </cell>
          <cell r="P47">
            <v>-0.52</v>
          </cell>
          <cell r="Q47">
            <v>-0.52</v>
          </cell>
          <cell r="R47">
            <v>-0.52</v>
          </cell>
          <cell r="S47">
            <v>-0.52</v>
          </cell>
          <cell r="T47">
            <v>-0.52</v>
          </cell>
          <cell r="U47">
            <v>0</v>
          </cell>
        </row>
        <row r="48">
          <cell r="I48">
            <v>-0.65</v>
          </cell>
          <cell r="J48">
            <v>-0.65</v>
          </cell>
          <cell r="K48">
            <v>-0.65</v>
          </cell>
          <cell r="L48">
            <v>-0.65</v>
          </cell>
          <cell r="M48">
            <v>-0.65</v>
          </cell>
          <cell r="N48">
            <v>-0.65</v>
          </cell>
          <cell r="O48">
            <v>0</v>
          </cell>
          <cell r="P48">
            <v>0</v>
          </cell>
          <cell r="Q48">
            <v>0</v>
          </cell>
          <cell r="R48">
            <v>0</v>
          </cell>
          <cell r="S48">
            <v>0</v>
          </cell>
          <cell r="T48">
            <v>0</v>
          </cell>
          <cell r="U48">
            <v>0</v>
          </cell>
        </row>
        <row r="49">
          <cell r="I49">
            <v>-2.37</v>
          </cell>
          <cell r="J49">
            <v>-2.37</v>
          </cell>
          <cell r="K49">
            <v>-2.37</v>
          </cell>
          <cell r="L49">
            <v>-2.36</v>
          </cell>
          <cell r="M49">
            <v>-2.37</v>
          </cell>
          <cell r="N49">
            <v>-2.35</v>
          </cell>
          <cell r="O49">
            <v>-2.2699999999999996</v>
          </cell>
          <cell r="P49">
            <v>-2.2699999999999996</v>
          </cell>
          <cell r="Q49">
            <v>-2.2699999999999996</v>
          </cell>
          <cell r="R49">
            <v>-2.2699999999999996</v>
          </cell>
          <cell r="S49">
            <v>-2.2699999999999996</v>
          </cell>
          <cell r="T49">
            <v>-2.2599999999999998</v>
          </cell>
          <cell r="U49">
            <v>0</v>
          </cell>
        </row>
        <row r="50">
          <cell r="I50">
            <v>0.45</v>
          </cell>
          <cell r="J50">
            <v>2.29</v>
          </cell>
          <cell r="K50">
            <v>1.66</v>
          </cell>
          <cell r="L50">
            <v>1.1199999999999999</v>
          </cell>
          <cell r="M50">
            <v>0.23</v>
          </cell>
          <cell r="N50">
            <v>1.8699999999999999</v>
          </cell>
          <cell r="O50">
            <v>2.63</v>
          </cell>
          <cell r="P50">
            <v>0.65</v>
          </cell>
          <cell r="Q50">
            <v>0.14000000000000001</v>
          </cell>
          <cell r="R50">
            <v>0.33</v>
          </cell>
          <cell r="S50">
            <v>-0.45</v>
          </cell>
          <cell r="T50">
            <v>0.73</v>
          </cell>
          <cell r="U50">
            <v>0</v>
          </cell>
        </row>
        <row r="51">
          <cell r="I51">
            <v>-0.73</v>
          </cell>
          <cell r="J51">
            <v>-0.23</v>
          </cell>
          <cell r="K51">
            <v>-0.42</v>
          </cell>
          <cell r="L51">
            <v>-1.4</v>
          </cell>
          <cell r="M51">
            <v>-1.74</v>
          </cell>
          <cell r="N51">
            <v>-0.67</v>
          </cell>
          <cell r="O51">
            <v>-0.82</v>
          </cell>
          <cell r="P51">
            <v>-1.79</v>
          </cell>
          <cell r="Q51">
            <v>-2.1</v>
          </cell>
          <cell r="R51">
            <v>-1.71</v>
          </cell>
          <cell r="S51">
            <v>-0.63</v>
          </cell>
          <cell r="T51">
            <v>-0.52</v>
          </cell>
          <cell r="U51">
            <v>0</v>
          </cell>
        </row>
        <row r="52">
          <cell r="I52">
            <v>0</v>
          </cell>
          <cell r="J52">
            <v>0</v>
          </cell>
          <cell r="K52">
            <v>0</v>
          </cell>
          <cell r="L52">
            <v>0</v>
          </cell>
          <cell r="M52">
            <v>0</v>
          </cell>
          <cell r="N52">
            <v>0</v>
          </cell>
          <cell r="O52">
            <v>0</v>
          </cell>
          <cell r="P52">
            <v>0</v>
          </cell>
          <cell r="Q52">
            <v>0</v>
          </cell>
          <cell r="R52">
            <v>0</v>
          </cell>
          <cell r="S52">
            <v>0</v>
          </cell>
          <cell r="T52">
            <v>0</v>
          </cell>
          <cell r="U52">
            <v>0</v>
          </cell>
        </row>
        <row r="53">
          <cell r="I53">
            <v>-0.05</v>
          </cell>
          <cell r="J53">
            <v>-0.05</v>
          </cell>
          <cell r="K53">
            <v>-0.05</v>
          </cell>
          <cell r="L53">
            <v>-0.05</v>
          </cell>
          <cell r="M53">
            <v>-0.05</v>
          </cell>
          <cell r="N53">
            <v>-0.05</v>
          </cell>
          <cell r="O53">
            <v>-0.05</v>
          </cell>
          <cell r="P53">
            <v>-0.05</v>
          </cell>
          <cell r="Q53">
            <v>-0.05</v>
          </cell>
          <cell r="R53">
            <v>-0.05</v>
          </cell>
          <cell r="S53">
            <v>-0.05</v>
          </cell>
          <cell r="T53">
            <v>-0.05</v>
          </cell>
          <cell r="U53">
            <v>0</v>
          </cell>
        </row>
        <row r="54">
          <cell r="I54">
            <v>-0.35</v>
          </cell>
          <cell r="J54">
            <v>-0.24</v>
          </cell>
          <cell r="K54">
            <v>-0.35</v>
          </cell>
          <cell r="L54">
            <v>-0.36</v>
          </cell>
          <cell r="M54">
            <v>-0.5</v>
          </cell>
          <cell r="N54">
            <v>-0.35</v>
          </cell>
          <cell r="O54">
            <v>-0.34</v>
          </cell>
          <cell r="P54">
            <v>-0.54</v>
          </cell>
          <cell r="Q54">
            <v>-0.88</v>
          </cell>
          <cell r="R54">
            <v>-0.35</v>
          </cell>
          <cell r="S54">
            <v>-0.1</v>
          </cell>
          <cell r="T54">
            <v>-0.11</v>
          </cell>
          <cell r="U54">
            <v>0</v>
          </cell>
        </row>
        <row r="55">
          <cell r="I55">
            <v>-0.67999999999999994</v>
          </cell>
          <cell r="J55">
            <v>1.7700000000000002</v>
          </cell>
          <cell r="K55">
            <v>0.84</v>
          </cell>
          <cell r="L55">
            <v>-0.69</v>
          </cell>
          <cell r="M55">
            <v>-2.06</v>
          </cell>
          <cell r="N55">
            <v>0.79999999999999971</v>
          </cell>
          <cell r="O55">
            <v>1.42</v>
          </cell>
          <cell r="P55">
            <v>-1.7300000000000002</v>
          </cell>
          <cell r="Q55">
            <v>-2.8899999999999997</v>
          </cell>
          <cell r="R55">
            <v>-1.7799999999999998</v>
          </cell>
          <cell r="S55">
            <v>-1.2300000000000002</v>
          </cell>
          <cell r="T55">
            <v>4.9999999999999975E-2</v>
          </cell>
          <cell r="U55">
            <v>0</v>
          </cell>
        </row>
        <row r="56">
          <cell r="I56">
            <v>5.09</v>
          </cell>
          <cell r="J56">
            <v>7.54</v>
          </cell>
          <cell r="K56">
            <v>6.61</v>
          </cell>
          <cell r="L56">
            <v>5.09</v>
          </cell>
          <cell r="M56">
            <v>3.71</v>
          </cell>
          <cell r="N56">
            <v>6.59</v>
          </cell>
          <cell r="O56">
            <v>7.29</v>
          </cell>
          <cell r="P56">
            <v>4.1399999999999997</v>
          </cell>
          <cell r="Q56">
            <v>2.98</v>
          </cell>
          <cell r="R56">
            <v>4.09</v>
          </cell>
          <cell r="S56">
            <v>4.6399999999999997</v>
          </cell>
          <cell r="T56">
            <v>5.93</v>
          </cell>
          <cell r="U56">
            <v>0</v>
          </cell>
        </row>
      </sheetData>
      <sheetData sheetId="5">
        <row r="34">
          <cell r="I34">
            <v>39083</v>
          </cell>
          <cell r="J34">
            <v>39114</v>
          </cell>
          <cell r="K34">
            <v>39142</v>
          </cell>
          <cell r="L34">
            <v>39173</v>
          </cell>
          <cell r="M34">
            <v>39203</v>
          </cell>
          <cell r="N34">
            <v>39234</v>
          </cell>
          <cell r="O34">
            <v>39264</v>
          </cell>
          <cell r="P34">
            <v>39295</v>
          </cell>
          <cell r="Q34">
            <v>39326</v>
          </cell>
          <cell r="R34">
            <v>39356</v>
          </cell>
          <cell r="S34">
            <v>39387</v>
          </cell>
          <cell r="T34">
            <v>39417</v>
          </cell>
        </row>
        <row r="36">
          <cell r="I36">
            <v>7.72</v>
          </cell>
          <cell r="J36">
            <v>7.72</v>
          </cell>
          <cell r="K36">
            <v>7.72</v>
          </cell>
          <cell r="L36">
            <v>7.72</v>
          </cell>
          <cell r="M36">
            <v>7.72</v>
          </cell>
          <cell r="N36">
            <v>7.72</v>
          </cell>
          <cell r="O36">
            <v>7.72</v>
          </cell>
          <cell r="P36">
            <v>7.72</v>
          </cell>
          <cell r="Q36">
            <v>7.72</v>
          </cell>
          <cell r="R36">
            <v>7.72</v>
          </cell>
          <cell r="S36">
            <v>7.72</v>
          </cell>
          <cell r="T36">
            <v>7.72</v>
          </cell>
        </row>
        <row r="37">
          <cell r="I37">
            <v>0.42</v>
          </cell>
          <cell r="J37">
            <v>0.42</v>
          </cell>
          <cell r="K37">
            <v>0.42</v>
          </cell>
          <cell r="L37">
            <v>0.42</v>
          </cell>
          <cell r="M37">
            <v>0.42</v>
          </cell>
          <cell r="N37">
            <v>0.42</v>
          </cell>
          <cell r="O37">
            <v>0.42</v>
          </cell>
          <cell r="P37">
            <v>0.42</v>
          </cell>
          <cell r="Q37">
            <v>0.42</v>
          </cell>
          <cell r="R37">
            <v>0.42</v>
          </cell>
          <cell r="S37">
            <v>0.42</v>
          </cell>
          <cell r="T37">
            <v>0.42</v>
          </cell>
        </row>
        <row r="38">
          <cell r="I38">
            <v>8.14</v>
          </cell>
          <cell r="J38">
            <v>8.14</v>
          </cell>
          <cell r="K38">
            <v>8.14</v>
          </cell>
          <cell r="L38">
            <v>8.14</v>
          </cell>
          <cell r="M38">
            <v>8.14</v>
          </cell>
          <cell r="N38">
            <v>8.14</v>
          </cell>
          <cell r="O38">
            <v>8.14</v>
          </cell>
          <cell r="P38">
            <v>8.14</v>
          </cell>
          <cell r="Q38">
            <v>8.14</v>
          </cell>
          <cell r="R38">
            <v>8.14</v>
          </cell>
          <cell r="S38">
            <v>8.14</v>
          </cell>
          <cell r="T38">
            <v>8.14</v>
          </cell>
        </row>
        <row r="40">
          <cell r="I40">
            <v>-0.01</v>
          </cell>
          <cell r="J40">
            <v>-0.02</v>
          </cell>
          <cell r="K40">
            <v>-0.01</v>
          </cell>
          <cell r="L40">
            <v>-0.01</v>
          </cell>
          <cell r="M40">
            <v>-0.01</v>
          </cell>
          <cell r="N40">
            <v>0</v>
          </cell>
          <cell r="O40">
            <v>-0.03</v>
          </cell>
          <cell r="P40">
            <v>-0.04</v>
          </cell>
          <cell r="Q40">
            <v>-0.05</v>
          </cell>
          <cell r="R40">
            <v>-0.03</v>
          </cell>
          <cell r="S40">
            <v>-0.02</v>
          </cell>
          <cell r="T40">
            <v>0</v>
          </cell>
          <cell r="U40">
            <v>0</v>
          </cell>
        </row>
        <row r="41">
          <cell r="I41">
            <v>0</v>
          </cell>
          <cell r="J41">
            <v>0</v>
          </cell>
          <cell r="K41">
            <v>0</v>
          </cell>
          <cell r="L41">
            <v>0</v>
          </cell>
          <cell r="M41">
            <v>0</v>
          </cell>
          <cell r="N41">
            <v>0</v>
          </cell>
          <cell r="O41">
            <v>0</v>
          </cell>
          <cell r="P41">
            <v>0</v>
          </cell>
          <cell r="Q41">
            <v>0</v>
          </cell>
          <cell r="R41">
            <v>0</v>
          </cell>
          <cell r="S41">
            <v>0</v>
          </cell>
          <cell r="T41">
            <v>0</v>
          </cell>
          <cell r="U41">
            <v>0</v>
          </cell>
        </row>
        <row r="42">
          <cell r="I42">
            <v>-2.87</v>
          </cell>
          <cell r="J42">
            <v>-2.87</v>
          </cell>
          <cell r="K42">
            <v>-2.87</v>
          </cell>
          <cell r="L42">
            <v>-2.87</v>
          </cell>
          <cell r="M42">
            <v>-2.87</v>
          </cell>
          <cell r="N42">
            <v>-2.87</v>
          </cell>
          <cell r="O42">
            <v>-2.89</v>
          </cell>
          <cell r="P42">
            <v>-2.89</v>
          </cell>
          <cell r="Q42">
            <v>-2.89</v>
          </cell>
          <cell r="R42">
            <v>-2.89</v>
          </cell>
          <cell r="S42">
            <v>-2.89</v>
          </cell>
          <cell r="T42">
            <v>-2.89</v>
          </cell>
          <cell r="U42">
            <v>0</v>
          </cell>
        </row>
        <row r="43">
          <cell r="I43">
            <v>-1.28</v>
          </cell>
          <cell r="J43">
            <v>-1.28</v>
          </cell>
          <cell r="K43">
            <v>-1.28</v>
          </cell>
          <cell r="L43">
            <v>-1.28</v>
          </cell>
          <cell r="M43">
            <v>-1.28</v>
          </cell>
          <cell r="N43">
            <v>-1.28</v>
          </cell>
          <cell r="O43">
            <v>0</v>
          </cell>
          <cell r="P43">
            <v>0</v>
          </cell>
          <cell r="Q43">
            <v>0</v>
          </cell>
          <cell r="R43">
            <v>0</v>
          </cell>
          <cell r="S43">
            <v>0</v>
          </cell>
          <cell r="T43">
            <v>0</v>
          </cell>
          <cell r="U43">
            <v>0</v>
          </cell>
        </row>
        <row r="44">
          <cell r="I44">
            <v>0</v>
          </cell>
          <cell r="J44">
            <v>0</v>
          </cell>
          <cell r="K44">
            <v>0</v>
          </cell>
          <cell r="L44">
            <v>0</v>
          </cell>
          <cell r="M44">
            <v>0</v>
          </cell>
          <cell r="N44">
            <v>0</v>
          </cell>
          <cell r="O44">
            <v>-1.56</v>
          </cell>
          <cell r="P44">
            <v>-1.56</v>
          </cell>
          <cell r="Q44">
            <v>-1.56</v>
          </cell>
          <cell r="R44">
            <v>-1.56</v>
          </cell>
          <cell r="S44">
            <v>-1.56</v>
          </cell>
          <cell r="T44">
            <v>-1.56</v>
          </cell>
          <cell r="U44">
            <v>0</v>
          </cell>
        </row>
        <row r="45">
          <cell r="I45">
            <v>0</v>
          </cell>
          <cell r="J45">
            <v>0</v>
          </cell>
          <cell r="K45">
            <v>0</v>
          </cell>
          <cell r="L45">
            <v>0</v>
          </cell>
          <cell r="M45">
            <v>0</v>
          </cell>
          <cell r="N45">
            <v>0</v>
          </cell>
          <cell r="O45">
            <v>0</v>
          </cell>
          <cell r="P45">
            <v>0</v>
          </cell>
          <cell r="Q45">
            <v>0</v>
          </cell>
          <cell r="R45">
            <v>0</v>
          </cell>
          <cell r="S45">
            <v>0</v>
          </cell>
          <cell r="T45">
            <v>0</v>
          </cell>
          <cell r="U45">
            <v>0</v>
          </cell>
        </row>
        <row r="46">
          <cell r="I46">
            <v>-0.68</v>
          </cell>
          <cell r="J46">
            <v>-0.68</v>
          </cell>
          <cell r="K46">
            <v>-0.68</v>
          </cell>
          <cell r="L46">
            <v>-0.68</v>
          </cell>
          <cell r="M46">
            <v>-0.68</v>
          </cell>
          <cell r="N46">
            <v>-0.68</v>
          </cell>
          <cell r="O46">
            <v>-0.68</v>
          </cell>
          <cell r="P46">
            <v>-0.68</v>
          </cell>
          <cell r="Q46">
            <v>-0.68</v>
          </cell>
          <cell r="R46">
            <v>-0.68</v>
          </cell>
          <cell r="S46">
            <v>-0.68</v>
          </cell>
          <cell r="T46">
            <v>-0.68</v>
          </cell>
          <cell r="U46">
            <v>0</v>
          </cell>
        </row>
        <row r="47">
          <cell r="I47">
            <v>-0.91</v>
          </cell>
          <cell r="J47">
            <v>-0.91</v>
          </cell>
          <cell r="K47">
            <v>-0.91</v>
          </cell>
          <cell r="L47">
            <v>-0.91</v>
          </cell>
          <cell r="M47">
            <v>-0.91</v>
          </cell>
          <cell r="N47">
            <v>-0.91</v>
          </cell>
          <cell r="O47">
            <v>0</v>
          </cell>
          <cell r="P47">
            <v>0</v>
          </cell>
          <cell r="Q47">
            <v>0</v>
          </cell>
          <cell r="R47">
            <v>0</v>
          </cell>
          <cell r="S47">
            <v>0</v>
          </cell>
          <cell r="T47">
            <v>0</v>
          </cell>
          <cell r="U47">
            <v>0</v>
          </cell>
        </row>
        <row r="48">
          <cell r="I48">
            <v>0</v>
          </cell>
          <cell r="J48">
            <v>0</v>
          </cell>
          <cell r="K48">
            <v>0</v>
          </cell>
          <cell r="L48">
            <v>0</v>
          </cell>
          <cell r="M48">
            <v>0</v>
          </cell>
          <cell r="N48">
            <v>0</v>
          </cell>
          <cell r="O48">
            <v>-0.65</v>
          </cell>
          <cell r="P48">
            <v>-0.65</v>
          </cell>
          <cell r="Q48">
            <v>-0.65</v>
          </cell>
          <cell r="R48">
            <v>-0.65</v>
          </cell>
          <cell r="S48">
            <v>-0.65</v>
          </cell>
          <cell r="T48">
            <v>-0.65</v>
          </cell>
          <cell r="U48">
            <v>0</v>
          </cell>
        </row>
        <row r="49">
          <cell r="I49">
            <v>-2.88</v>
          </cell>
          <cell r="J49">
            <v>-2.89</v>
          </cell>
          <cell r="K49">
            <v>-2.88</v>
          </cell>
          <cell r="L49">
            <v>-2.88</v>
          </cell>
          <cell r="M49">
            <v>-2.88</v>
          </cell>
          <cell r="N49">
            <v>-2.87</v>
          </cell>
          <cell r="O49">
            <v>-2.92</v>
          </cell>
          <cell r="P49">
            <v>-2.93</v>
          </cell>
          <cell r="Q49">
            <v>-2.94</v>
          </cell>
          <cell r="R49">
            <v>-2.92</v>
          </cell>
          <cell r="S49">
            <v>-2.91</v>
          </cell>
          <cell r="T49">
            <v>-2.89</v>
          </cell>
          <cell r="U49">
            <v>0</v>
          </cell>
        </row>
        <row r="50">
          <cell r="I50">
            <v>0.35</v>
          </cell>
          <cell r="J50">
            <v>0.92999999999999994</v>
          </cell>
          <cell r="K50">
            <v>0.96</v>
          </cell>
          <cell r="L50">
            <v>0.74</v>
          </cell>
          <cell r="M50">
            <v>1.45</v>
          </cell>
          <cell r="N50">
            <v>2.4500000000000002</v>
          </cell>
          <cell r="O50">
            <v>1.1000000000000001</v>
          </cell>
          <cell r="P50">
            <v>1.19</v>
          </cell>
          <cell r="Q50">
            <v>-0.08</v>
          </cell>
          <cell r="R50">
            <v>-0.17</v>
          </cell>
          <cell r="S50">
            <v>0.86</v>
          </cell>
          <cell r="T50">
            <v>-0.03</v>
          </cell>
          <cell r="U50">
            <v>0</v>
          </cell>
        </row>
        <row r="51">
          <cell r="I51">
            <v>-0.3</v>
          </cell>
          <cell r="J51">
            <v>-0.57000000000000006</v>
          </cell>
          <cell r="K51">
            <v>-0.92</v>
          </cell>
          <cell r="L51">
            <v>-0.76</v>
          </cell>
          <cell r="M51">
            <v>-0.78</v>
          </cell>
          <cell r="N51">
            <v>-0.41</v>
          </cell>
          <cell r="O51">
            <v>-0.52</v>
          </cell>
          <cell r="P51">
            <v>-0.47</v>
          </cell>
          <cell r="Q51">
            <v>-0.48</v>
          </cell>
          <cell r="R51">
            <v>-0.48</v>
          </cell>
          <cell r="S51">
            <v>-0.4</v>
          </cell>
          <cell r="T51">
            <v>-0.39</v>
          </cell>
          <cell r="U51">
            <v>0</v>
          </cell>
        </row>
        <row r="52">
          <cell r="I52">
            <v>0</v>
          </cell>
          <cell r="J52">
            <v>0</v>
          </cell>
          <cell r="K52">
            <v>0</v>
          </cell>
          <cell r="L52">
            <v>0</v>
          </cell>
          <cell r="M52">
            <v>0</v>
          </cell>
          <cell r="N52">
            <v>0</v>
          </cell>
          <cell r="O52">
            <v>0</v>
          </cell>
          <cell r="P52">
            <v>0</v>
          </cell>
          <cell r="Q52">
            <v>0</v>
          </cell>
          <cell r="R52">
            <v>0</v>
          </cell>
          <cell r="S52">
            <v>0</v>
          </cell>
          <cell r="T52">
            <v>0</v>
          </cell>
          <cell r="U52">
            <v>0</v>
          </cell>
        </row>
        <row r="53">
          <cell r="I53">
            <v>-0.05</v>
          </cell>
          <cell r="J53">
            <v>-0.05</v>
          </cell>
          <cell r="K53">
            <v>-0.05</v>
          </cell>
          <cell r="L53">
            <v>-0.05</v>
          </cell>
          <cell r="M53">
            <v>-0.05</v>
          </cell>
          <cell r="N53">
            <v>-0.05</v>
          </cell>
          <cell r="O53">
            <v>-0.05</v>
          </cell>
          <cell r="P53">
            <v>-0.05</v>
          </cell>
          <cell r="Q53">
            <v>-0.05</v>
          </cell>
          <cell r="R53">
            <v>-0.05</v>
          </cell>
          <cell r="S53">
            <v>-0.05</v>
          </cell>
          <cell r="T53">
            <v>-0.05</v>
          </cell>
          <cell r="U53">
            <v>0</v>
          </cell>
        </row>
        <row r="54">
          <cell r="I54">
            <v>-0.08</v>
          </cell>
          <cell r="J54">
            <v>-0.17</v>
          </cell>
          <cell r="K54">
            <v>-0.3</v>
          </cell>
          <cell r="L54">
            <v>-0.59</v>
          </cell>
          <cell r="M54">
            <v>-0.34</v>
          </cell>
          <cell r="N54">
            <v>-0.48</v>
          </cell>
          <cell r="O54">
            <v>-0.43</v>
          </cell>
          <cell r="P54">
            <v>-0.32</v>
          </cell>
          <cell r="Q54">
            <v>-0.22</v>
          </cell>
          <cell r="R54">
            <v>-0.34</v>
          </cell>
          <cell r="S54">
            <v>-0.14000000000000001</v>
          </cell>
          <cell r="T54">
            <v>-0.21</v>
          </cell>
          <cell r="U54">
            <v>0</v>
          </cell>
        </row>
        <row r="55">
          <cell r="I55">
            <v>-8.0000000000000016E-2</v>
          </cell>
          <cell r="J55">
            <v>0.13999999999999987</v>
          </cell>
          <cell r="K55">
            <v>-0.31000000000000005</v>
          </cell>
          <cell r="L55">
            <v>-0.66</v>
          </cell>
          <cell r="M55">
            <v>0.27999999999999986</v>
          </cell>
          <cell r="N55">
            <v>1.51</v>
          </cell>
          <cell r="O55">
            <v>0.10000000000000003</v>
          </cell>
          <cell r="P55">
            <v>0.34999999999999992</v>
          </cell>
          <cell r="Q55">
            <v>-0.83</v>
          </cell>
          <cell r="R55">
            <v>-1.04</v>
          </cell>
          <cell r="S55">
            <v>0.26999999999999996</v>
          </cell>
          <cell r="T55">
            <v>-0.68</v>
          </cell>
          <cell r="U55">
            <v>0</v>
          </cell>
        </row>
        <row r="56">
          <cell r="I56">
            <v>5.18</v>
          </cell>
          <cell r="J56">
            <v>5.39</v>
          </cell>
          <cell r="K56">
            <v>4.95</v>
          </cell>
          <cell r="L56">
            <v>4.5999999999999996</v>
          </cell>
          <cell r="M56">
            <v>5.54</v>
          </cell>
          <cell r="N56">
            <v>6.78</v>
          </cell>
          <cell r="O56">
            <v>5.32</v>
          </cell>
          <cell r="P56">
            <v>5.56</v>
          </cell>
          <cell r="Q56">
            <v>4.37</v>
          </cell>
          <cell r="R56">
            <v>4.18</v>
          </cell>
          <cell r="S56">
            <v>5.5</v>
          </cell>
          <cell r="T56">
            <v>4.57</v>
          </cell>
          <cell r="U56">
            <v>0</v>
          </cell>
        </row>
      </sheetData>
      <sheetData sheetId="6">
        <row r="33">
          <cell r="I33">
            <v>38718</v>
          </cell>
          <cell r="J33">
            <v>38749</v>
          </cell>
          <cell r="K33">
            <v>38777</v>
          </cell>
          <cell r="L33">
            <v>38808</v>
          </cell>
          <cell r="M33">
            <v>38838</v>
          </cell>
          <cell r="N33">
            <v>38869</v>
          </cell>
          <cell r="O33">
            <v>38899</v>
          </cell>
          <cell r="P33">
            <v>38930</v>
          </cell>
          <cell r="Q33">
            <v>38961</v>
          </cell>
          <cell r="R33">
            <v>38991</v>
          </cell>
          <cell r="S33">
            <v>39022</v>
          </cell>
          <cell r="T33">
            <v>39052</v>
          </cell>
        </row>
        <row r="35">
          <cell r="I35">
            <v>7.72</v>
          </cell>
          <cell r="J35">
            <v>7.72</v>
          </cell>
          <cell r="K35">
            <v>7.72</v>
          </cell>
          <cell r="L35">
            <v>7.72</v>
          </cell>
          <cell r="M35">
            <v>7.72</v>
          </cell>
          <cell r="N35">
            <v>7.72</v>
          </cell>
          <cell r="O35">
            <v>7.72</v>
          </cell>
          <cell r="P35">
            <v>7.72</v>
          </cell>
          <cell r="Q35">
            <v>7.72</v>
          </cell>
          <cell r="R35">
            <v>7.72</v>
          </cell>
          <cell r="S35">
            <v>7.72</v>
          </cell>
          <cell r="T35">
            <v>7.72</v>
          </cell>
        </row>
        <row r="36">
          <cell r="I36">
            <v>0.42</v>
          </cell>
          <cell r="J36">
            <v>0.42</v>
          </cell>
          <cell r="K36">
            <v>0.42</v>
          </cell>
          <cell r="L36">
            <v>0.42</v>
          </cell>
          <cell r="M36">
            <v>0.42</v>
          </cell>
          <cell r="N36">
            <v>0.42</v>
          </cell>
          <cell r="O36">
            <v>0.42</v>
          </cell>
          <cell r="P36">
            <v>0.42</v>
          </cell>
          <cell r="Q36">
            <v>0.42</v>
          </cell>
          <cell r="R36">
            <v>0.42</v>
          </cell>
          <cell r="S36">
            <v>0.42</v>
          </cell>
          <cell r="T36">
            <v>0.42</v>
          </cell>
        </row>
        <row r="37">
          <cell r="I37">
            <v>8.14</v>
          </cell>
          <cell r="J37">
            <v>8.14</v>
          </cell>
          <cell r="K37">
            <v>8.14</v>
          </cell>
          <cell r="L37">
            <v>8.14</v>
          </cell>
          <cell r="M37">
            <v>8.14</v>
          </cell>
          <cell r="N37">
            <v>8.14</v>
          </cell>
          <cell r="O37">
            <v>8.14</v>
          </cell>
          <cell r="P37">
            <v>8.14</v>
          </cell>
          <cell r="Q37">
            <v>8.14</v>
          </cell>
          <cell r="R37">
            <v>8.14</v>
          </cell>
          <cell r="S37">
            <v>8.14</v>
          </cell>
          <cell r="T37">
            <v>8.14</v>
          </cell>
        </row>
        <row r="39">
          <cell r="I39">
            <v>-0.02</v>
          </cell>
          <cell r="J39">
            <v>-0.02</v>
          </cell>
          <cell r="K39">
            <v>-0.03</v>
          </cell>
          <cell r="L39">
            <v>-0.03</v>
          </cell>
          <cell r="M39">
            <v>-0.01</v>
          </cell>
          <cell r="N39">
            <v>0</v>
          </cell>
          <cell r="O39">
            <v>-0.01</v>
          </cell>
          <cell r="P39">
            <v>-2E-3</v>
          </cell>
          <cell r="Q39">
            <v>-1E-4</v>
          </cell>
          <cell r="R39">
            <v>-0.02</v>
          </cell>
          <cell r="S39">
            <v>-5.9999999999999995E-4</v>
          </cell>
          <cell r="T39">
            <v>0</v>
          </cell>
          <cell r="U39">
            <v>0</v>
          </cell>
        </row>
        <row r="40">
          <cell r="I40">
            <v>-0.13</v>
          </cell>
          <cell r="J40">
            <v>-1.1399999999999999</v>
          </cell>
          <cell r="K40">
            <v>0</v>
          </cell>
          <cell r="L40">
            <v>0</v>
          </cell>
          <cell r="M40">
            <v>0</v>
          </cell>
          <cell r="N40">
            <v>0</v>
          </cell>
          <cell r="O40">
            <v>0</v>
          </cell>
          <cell r="P40">
            <v>0</v>
          </cell>
          <cell r="Q40">
            <v>0</v>
          </cell>
          <cell r="R40">
            <v>0</v>
          </cell>
          <cell r="S40">
            <v>0</v>
          </cell>
          <cell r="T40">
            <v>0</v>
          </cell>
          <cell r="U40">
            <v>0</v>
          </cell>
        </row>
        <row r="41">
          <cell r="I41">
            <v>-4.84</v>
          </cell>
          <cell r="J41">
            <v>-4.84</v>
          </cell>
          <cell r="K41">
            <v>-4.84</v>
          </cell>
          <cell r="L41">
            <v>-4.84</v>
          </cell>
          <cell r="M41">
            <v>-4.84</v>
          </cell>
          <cell r="N41">
            <v>-4.84</v>
          </cell>
          <cell r="O41">
            <v>-3.31</v>
          </cell>
          <cell r="P41">
            <v>-3.31</v>
          </cell>
          <cell r="Q41">
            <v>-3.31</v>
          </cell>
          <cell r="R41">
            <v>-3.31</v>
          </cell>
          <cell r="S41">
            <v>-3.31</v>
          </cell>
          <cell r="T41">
            <v>-3.31</v>
          </cell>
          <cell r="U41">
            <v>0</v>
          </cell>
        </row>
        <row r="42">
          <cell r="I42">
            <v>-3.72</v>
          </cell>
          <cell r="J42">
            <v>-3.72</v>
          </cell>
          <cell r="K42">
            <v>-3.72</v>
          </cell>
          <cell r="L42">
            <v>-3.72</v>
          </cell>
          <cell r="M42">
            <v>-3.72</v>
          </cell>
          <cell r="N42">
            <v>-3.72</v>
          </cell>
          <cell r="O42">
            <v>0</v>
          </cell>
          <cell r="P42">
            <v>0</v>
          </cell>
          <cell r="Q42">
            <v>0</v>
          </cell>
          <cell r="R42">
            <v>0</v>
          </cell>
          <cell r="S42">
            <v>0</v>
          </cell>
          <cell r="T42">
            <v>0</v>
          </cell>
          <cell r="U42">
            <v>0</v>
          </cell>
        </row>
        <row r="43">
          <cell r="I43">
            <v>0</v>
          </cell>
          <cell r="J43">
            <v>0</v>
          </cell>
          <cell r="K43">
            <v>0</v>
          </cell>
          <cell r="L43">
            <v>0</v>
          </cell>
          <cell r="M43">
            <v>0</v>
          </cell>
          <cell r="N43">
            <v>0</v>
          </cell>
          <cell r="O43">
            <v>-1.49</v>
          </cell>
          <cell r="P43">
            <v>-1.49</v>
          </cell>
          <cell r="Q43">
            <v>-1.49</v>
          </cell>
          <cell r="R43">
            <v>-1.49</v>
          </cell>
          <cell r="S43">
            <v>-1.49</v>
          </cell>
          <cell r="T43">
            <v>-1.49</v>
          </cell>
          <cell r="U43">
            <v>0</v>
          </cell>
        </row>
        <row r="44">
          <cell r="I44">
            <v>-0.21</v>
          </cell>
          <cell r="J44">
            <v>-0.21</v>
          </cell>
          <cell r="K44">
            <v>-0.21</v>
          </cell>
          <cell r="L44">
            <v>-0.21</v>
          </cell>
          <cell r="M44">
            <v>-0.21</v>
          </cell>
          <cell r="N44">
            <v>-0.21</v>
          </cell>
          <cell r="O44">
            <v>0</v>
          </cell>
          <cell r="P44">
            <v>0</v>
          </cell>
          <cell r="Q44">
            <v>0</v>
          </cell>
          <cell r="R44">
            <v>0</v>
          </cell>
          <cell r="S44">
            <v>0</v>
          </cell>
          <cell r="T44">
            <v>0</v>
          </cell>
          <cell r="U44">
            <v>0</v>
          </cell>
        </row>
        <row r="45">
          <cell r="I45">
            <v>-0.91</v>
          </cell>
          <cell r="J45">
            <v>-0.91</v>
          </cell>
          <cell r="K45">
            <v>-0.91</v>
          </cell>
          <cell r="L45">
            <v>-0.91</v>
          </cell>
          <cell r="M45">
            <v>-0.91</v>
          </cell>
          <cell r="N45">
            <v>-0.91</v>
          </cell>
          <cell r="O45">
            <v>-0.91</v>
          </cell>
          <cell r="P45">
            <v>-0.91</v>
          </cell>
          <cell r="Q45">
            <v>-0.91</v>
          </cell>
          <cell r="R45">
            <v>-0.91</v>
          </cell>
          <cell r="S45">
            <v>-0.91</v>
          </cell>
          <cell r="T45">
            <v>-0.91</v>
          </cell>
          <cell r="U45">
            <v>0</v>
          </cell>
        </row>
        <row r="46">
          <cell r="I46">
            <v>0</v>
          </cell>
          <cell r="J46">
            <v>0</v>
          </cell>
          <cell r="K46">
            <v>0</v>
          </cell>
          <cell r="L46">
            <v>0</v>
          </cell>
          <cell r="M46">
            <v>0</v>
          </cell>
          <cell r="N46">
            <v>0</v>
          </cell>
          <cell r="O46">
            <v>-0.91</v>
          </cell>
          <cell r="P46">
            <v>-0.91</v>
          </cell>
          <cell r="Q46">
            <v>-0.91</v>
          </cell>
          <cell r="R46">
            <v>-0.91</v>
          </cell>
          <cell r="S46">
            <v>-0.91</v>
          </cell>
          <cell r="T46">
            <v>-0.91</v>
          </cell>
          <cell r="U46">
            <v>0</v>
          </cell>
        </row>
        <row r="47">
          <cell r="I47">
            <v>-4.99</v>
          </cell>
          <cell r="J47">
            <v>-6</v>
          </cell>
          <cell r="K47">
            <v>-4.87</v>
          </cell>
          <cell r="L47">
            <v>-4.87</v>
          </cell>
          <cell r="M47">
            <v>-4.8499999999999996</v>
          </cell>
          <cell r="N47">
            <v>-4.84</v>
          </cell>
          <cell r="O47">
            <v>-3.32</v>
          </cell>
          <cell r="P47">
            <v>-3.3119999999999998</v>
          </cell>
          <cell r="Q47">
            <v>-3.3101000000000003</v>
          </cell>
          <cell r="R47">
            <v>-3.33</v>
          </cell>
          <cell r="S47">
            <v>-3.3106</v>
          </cell>
          <cell r="T47">
            <v>-3.31</v>
          </cell>
          <cell r="U47">
            <v>0</v>
          </cell>
        </row>
        <row r="48">
          <cell r="I48">
            <v>0.49</v>
          </cell>
          <cell r="J48">
            <v>0.19</v>
          </cell>
          <cell r="K48">
            <v>0.03</v>
          </cell>
          <cell r="L48">
            <v>0.54</v>
          </cell>
          <cell r="M48">
            <v>1.53</v>
          </cell>
          <cell r="N48">
            <v>1.53</v>
          </cell>
          <cell r="O48">
            <v>0.15</v>
          </cell>
          <cell r="P48">
            <v>-0.61799999999999999</v>
          </cell>
          <cell r="Q48">
            <v>0.03</v>
          </cell>
          <cell r="R48">
            <v>-0.26</v>
          </cell>
          <cell r="S48">
            <v>0.01</v>
          </cell>
          <cell r="T48">
            <v>0.03</v>
          </cell>
          <cell r="U48">
            <v>0</v>
          </cell>
        </row>
        <row r="49">
          <cell r="I49">
            <v>-2.94</v>
          </cell>
          <cell r="J49">
            <v>-1.54</v>
          </cell>
          <cell r="K49">
            <v>-1.51</v>
          </cell>
          <cell r="L49">
            <v>-0.6</v>
          </cell>
          <cell r="M49">
            <v>-0.66</v>
          </cell>
          <cell r="N49">
            <v>-0.96</v>
          </cell>
          <cell r="O49">
            <v>-0.43</v>
          </cell>
          <cell r="P49">
            <v>-0.23</v>
          </cell>
          <cell r="Q49">
            <v>-0.94990000000000008</v>
          </cell>
          <cell r="R49">
            <v>-2.0799999999999996</v>
          </cell>
          <cell r="S49">
            <v>-1.6394</v>
          </cell>
          <cell r="T49">
            <v>-0.29000000000000004</v>
          </cell>
          <cell r="U49">
            <v>0</v>
          </cell>
        </row>
        <row r="50">
          <cell r="I50">
            <v>-0.22</v>
          </cell>
          <cell r="J50">
            <v>-0.22</v>
          </cell>
          <cell r="K50">
            <v>-0.22</v>
          </cell>
          <cell r="L50">
            <v>-0.22</v>
          </cell>
          <cell r="M50">
            <v>-0.22</v>
          </cell>
          <cell r="N50">
            <v>-0.22</v>
          </cell>
          <cell r="O50">
            <v>-0.22</v>
          </cell>
          <cell r="P50">
            <v>-0.22</v>
          </cell>
          <cell r="Q50">
            <v>-0.22</v>
          </cell>
          <cell r="R50">
            <v>0</v>
          </cell>
          <cell r="S50">
            <v>0</v>
          </cell>
          <cell r="T50">
            <v>0</v>
          </cell>
          <cell r="U50">
            <v>0</v>
          </cell>
        </row>
        <row r="51">
          <cell r="I51">
            <v>-0.05</v>
          </cell>
          <cell r="J51">
            <v>-0.05</v>
          </cell>
          <cell r="K51">
            <v>-0.05</v>
          </cell>
          <cell r="L51">
            <v>-0.05</v>
          </cell>
          <cell r="M51">
            <v>-0.05</v>
          </cell>
          <cell r="N51">
            <v>-0.05</v>
          </cell>
          <cell r="O51">
            <v>-0.05</v>
          </cell>
          <cell r="P51">
            <v>-0.05</v>
          </cell>
          <cell r="Q51">
            <v>-0.05</v>
          </cell>
          <cell r="R51">
            <v>-0.05</v>
          </cell>
          <cell r="S51">
            <v>-0.05</v>
          </cell>
          <cell r="T51">
            <v>-0.05</v>
          </cell>
          <cell r="U51">
            <v>0</v>
          </cell>
        </row>
        <row r="52">
          <cell r="I52">
            <v>-0.06</v>
          </cell>
          <cell r="J52">
            <v>-0.24</v>
          </cell>
          <cell r="K52">
            <v>-0.01</v>
          </cell>
          <cell r="L52">
            <v>-0.01</v>
          </cell>
          <cell r="M52">
            <v>-0.08</v>
          </cell>
          <cell r="N52">
            <v>-0.09</v>
          </cell>
          <cell r="O52">
            <v>-0.12</v>
          </cell>
          <cell r="P52">
            <v>-0.17</v>
          </cell>
          <cell r="Q52">
            <v>-0.41</v>
          </cell>
          <cell r="R52">
            <v>-0.32</v>
          </cell>
          <cell r="S52">
            <v>-0.08</v>
          </cell>
          <cell r="T52">
            <v>-0.08</v>
          </cell>
          <cell r="U52">
            <v>0</v>
          </cell>
        </row>
        <row r="53">
          <cell r="I53">
            <v>-2.7800000000000002</v>
          </cell>
          <cell r="J53">
            <v>-1.86</v>
          </cell>
          <cell r="K53">
            <v>-1.76</v>
          </cell>
          <cell r="L53">
            <v>-0.33999999999999991</v>
          </cell>
          <cell r="M53">
            <v>0.52</v>
          </cell>
          <cell r="N53">
            <v>0.2100000000000001</v>
          </cell>
          <cell r="O53">
            <v>-0.67</v>
          </cell>
          <cell r="P53">
            <v>-1.288</v>
          </cell>
          <cell r="Q53">
            <v>-1.5999000000000001</v>
          </cell>
          <cell r="R53">
            <v>-2.7099999999999995</v>
          </cell>
          <cell r="S53">
            <v>-1.7594000000000001</v>
          </cell>
          <cell r="T53">
            <v>-0.39</v>
          </cell>
          <cell r="U53">
            <v>0</v>
          </cell>
        </row>
        <row r="54">
          <cell r="I54">
            <v>0.37</v>
          </cell>
          <cell r="J54">
            <v>0.28000000000000003</v>
          </cell>
          <cell r="K54">
            <v>1.51</v>
          </cell>
          <cell r="L54">
            <v>2.93</v>
          </cell>
          <cell r="M54">
            <v>3.81</v>
          </cell>
          <cell r="N54">
            <v>3.51</v>
          </cell>
          <cell r="O54">
            <v>4.1500000000000004</v>
          </cell>
          <cell r="P54">
            <v>3.54</v>
          </cell>
          <cell r="Q54">
            <v>3.23</v>
          </cell>
          <cell r="R54">
            <v>2.1</v>
          </cell>
          <cell r="S54">
            <v>3.07</v>
          </cell>
          <cell r="T54">
            <v>4.4400000000000004</v>
          </cell>
          <cell r="U54">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ow r="1">
          <cell r="A1" t="str">
            <v>Yes</v>
          </cell>
        </row>
        <row r="2">
          <cell r="A2" t="str">
            <v>No</v>
          </cell>
        </row>
      </sheetData>
      <sheetData sheetId="2"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es"/>
      <sheetName val="Position Limits"/>
      <sheetName val="Summary MTM"/>
      <sheetName val="Positions by Strategy"/>
      <sheetName val="VaR Limit"/>
      <sheetName val="VaR by Strategy"/>
      <sheetName val="CES Rpt"/>
    </sheetNames>
    <sheetDataSet>
      <sheetData sheetId="0"/>
      <sheetData sheetId="1"/>
      <sheetData sheetId="2"/>
      <sheetData sheetId="3"/>
      <sheetData sheetId="4"/>
      <sheetData sheetId="5"/>
      <sheetData sheetId="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Net Position Report"/>
      <sheetName val="Inputs for Net Position Report"/>
      <sheetName val="Broker Fund Transfer Data"/>
      <sheetName val="NYMEX Prices"/>
      <sheetName val="Initial_Mnt Margin Requirement"/>
      <sheetName val="Trade Calculations 1"/>
      <sheetName val="Current GHMA File Sorted"/>
      <sheetName val="Prior GHMA File Sorted"/>
      <sheetName val="Trade Calculations 2"/>
      <sheetName val="Checklist"/>
      <sheetName val="Monthly Plan"/>
      <sheetName val="Mrktomrkt"/>
      <sheetName val="VISY_LEDERLE_STEAM_MTM"/>
      <sheetName val="Trade Report for RRMC"/>
      <sheetName val="GHMA_ERM Diffs"/>
      <sheetName val="Delta_Report"/>
      <sheetName val="Executive Summary"/>
      <sheetName val="VaR by Strategy"/>
    </sheetNames>
    <sheetDataSet>
      <sheetData sheetId="0"/>
      <sheetData sheetId="1"/>
      <sheetData sheetId="2"/>
      <sheetData sheetId="3"/>
      <sheetData sheetId="4" refreshError="1">
        <row r="7">
          <cell r="B7" t="str">
            <v>NGJ4</v>
          </cell>
          <cell r="C7">
            <v>38078</v>
          </cell>
          <cell r="D7">
            <v>5.3650000000000002</v>
          </cell>
          <cell r="G7">
            <v>5.3650000000000002</v>
          </cell>
          <cell r="J7">
            <v>5.3650000000000002</v>
          </cell>
        </row>
        <row r="8">
          <cell r="B8" t="str">
            <v>NGK4</v>
          </cell>
          <cell r="C8">
            <v>38108</v>
          </cell>
          <cell r="D8">
            <v>5.9349999999999996</v>
          </cell>
          <cell r="G8">
            <v>5.9349999999999996</v>
          </cell>
          <cell r="J8">
            <v>5.9349999999999996</v>
          </cell>
        </row>
        <row r="9">
          <cell r="B9" t="str">
            <v>NGM4</v>
          </cell>
          <cell r="C9">
            <v>38139</v>
          </cell>
          <cell r="D9">
            <v>6.68</v>
          </cell>
          <cell r="G9">
            <v>6.68</v>
          </cell>
          <cell r="J9">
            <v>6.68</v>
          </cell>
        </row>
        <row r="10">
          <cell r="B10" t="str">
            <v>NGN4</v>
          </cell>
          <cell r="C10">
            <v>38169</v>
          </cell>
          <cell r="D10">
            <v>6.141</v>
          </cell>
          <cell r="G10">
            <v>6.141</v>
          </cell>
          <cell r="J10">
            <v>6.141</v>
          </cell>
        </row>
        <row r="11">
          <cell r="B11" t="str">
            <v>NGQ4</v>
          </cell>
          <cell r="C11">
            <v>38200</v>
          </cell>
          <cell r="D11">
            <v>6.048</v>
          </cell>
          <cell r="G11">
            <v>6.048</v>
          </cell>
          <cell r="J11">
            <v>6.048</v>
          </cell>
        </row>
        <row r="12">
          <cell r="B12" t="str">
            <v>NGU4</v>
          </cell>
          <cell r="C12">
            <v>38231</v>
          </cell>
          <cell r="D12">
            <v>5.0819999999999999</v>
          </cell>
          <cell r="G12">
            <v>5.0819999999999999</v>
          </cell>
          <cell r="J12">
            <v>5.0819999999999999</v>
          </cell>
        </row>
        <row r="13">
          <cell r="B13" t="str">
            <v>NGV4</v>
          </cell>
          <cell r="C13">
            <v>38261</v>
          </cell>
          <cell r="D13">
            <v>5.7229999999999999</v>
          </cell>
          <cell r="G13">
            <v>5.7229999999999999</v>
          </cell>
          <cell r="J13">
            <v>5.7229999999999999</v>
          </cell>
        </row>
        <row r="14">
          <cell r="B14" t="str">
            <v>NGX4</v>
          </cell>
          <cell r="C14">
            <v>38292</v>
          </cell>
          <cell r="D14">
            <v>7.6260000000000003</v>
          </cell>
          <cell r="G14">
            <v>7.6260000000000003</v>
          </cell>
          <cell r="J14">
            <v>7.6260000000000003</v>
          </cell>
        </row>
        <row r="15">
          <cell r="B15" t="str">
            <v>NGZ4</v>
          </cell>
          <cell r="C15">
            <v>38322</v>
          </cell>
          <cell r="D15">
            <v>7.976</v>
          </cell>
          <cell r="G15">
            <v>7.976</v>
          </cell>
          <cell r="J15">
            <v>7.976</v>
          </cell>
        </row>
        <row r="16">
          <cell r="B16" t="str">
            <v>NGF5</v>
          </cell>
          <cell r="C16">
            <v>38353</v>
          </cell>
          <cell r="D16">
            <v>6.2130000000000001</v>
          </cell>
          <cell r="G16">
            <v>6.2130000000000001</v>
          </cell>
          <cell r="J16">
            <v>6.2130000000000001</v>
          </cell>
        </row>
        <row r="17">
          <cell r="B17" t="str">
            <v>NGG5</v>
          </cell>
          <cell r="C17">
            <v>38384</v>
          </cell>
          <cell r="D17">
            <v>6.2880000000000003</v>
          </cell>
          <cell r="G17">
            <v>6.2880000000000003</v>
          </cell>
          <cell r="J17">
            <v>6.2880000000000003</v>
          </cell>
        </row>
        <row r="18">
          <cell r="B18" t="str">
            <v>NGH5</v>
          </cell>
          <cell r="C18">
            <v>38412</v>
          </cell>
          <cell r="D18">
            <v>6.3040000000000003</v>
          </cell>
          <cell r="G18">
            <v>6.3040000000000003</v>
          </cell>
          <cell r="J18">
            <v>6.3040000000000003</v>
          </cell>
        </row>
        <row r="19">
          <cell r="B19" t="str">
            <v>NGJ5</v>
          </cell>
          <cell r="C19">
            <v>38443</v>
          </cell>
          <cell r="D19">
            <v>7.3230000000000004</v>
          </cell>
          <cell r="G19">
            <v>7.3230000000000004</v>
          </cell>
          <cell r="J19">
            <v>7.3230000000000004</v>
          </cell>
        </row>
        <row r="20">
          <cell r="B20" t="str">
            <v>NGK5</v>
          </cell>
          <cell r="C20">
            <v>38473</v>
          </cell>
          <cell r="D20">
            <v>7.6529999999999996</v>
          </cell>
          <cell r="G20">
            <v>7.76</v>
          </cell>
          <cell r="I20">
            <v>107.0000000000002</v>
          </cell>
          <cell r="J20">
            <v>7.6529999999999996</v>
          </cell>
        </row>
        <row r="21">
          <cell r="B21" t="str">
            <v>NGM5</v>
          </cell>
          <cell r="C21">
            <v>38504</v>
          </cell>
          <cell r="D21">
            <v>7.758</v>
          </cell>
          <cell r="G21">
            <v>7.88</v>
          </cell>
          <cell r="I21">
            <v>121.99999999999989</v>
          </cell>
          <cell r="J21">
            <v>7.758</v>
          </cell>
        </row>
        <row r="22">
          <cell r="B22" t="str">
            <v>NGN5</v>
          </cell>
          <cell r="C22">
            <v>38534</v>
          </cell>
          <cell r="D22">
            <v>7.843</v>
          </cell>
          <cell r="G22">
            <v>7.96</v>
          </cell>
          <cell r="I22">
            <v>117</v>
          </cell>
          <cell r="J22">
            <v>7.843</v>
          </cell>
        </row>
        <row r="23">
          <cell r="B23" t="str">
            <v>NGQ5</v>
          </cell>
          <cell r="C23">
            <v>38565</v>
          </cell>
          <cell r="D23">
            <v>7.8929999999999998</v>
          </cell>
          <cell r="G23">
            <v>7.97</v>
          </cell>
          <cell r="I23">
            <v>76.999999999999957</v>
          </cell>
          <cell r="J23">
            <v>7.8929999999999998</v>
          </cell>
        </row>
        <row r="24">
          <cell r="B24" t="str">
            <v>NGU5</v>
          </cell>
          <cell r="C24">
            <v>38596</v>
          </cell>
          <cell r="D24">
            <v>7.9080000000000004</v>
          </cell>
          <cell r="G24">
            <v>7.97</v>
          </cell>
          <cell r="I24">
            <v>61.999999999999389</v>
          </cell>
          <cell r="J24">
            <v>7.9080000000000004</v>
          </cell>
        </row>
        <row r="25">
          <cell r="B25" t="str">
            <v>NGV5</v>
          </cell>
          <cell r="C25">
            <v>38626</v>
          </cell>
          <cell r="D25">
            <v>7.9379999999999997</v>
          </cell>
          <cell r="G25">
            <v>8</v>
          </cell>
          <cell r="I25">
            <v>62.000000000000277</v>
          </cell>
          <cell r="J25">
            <v>7.9379999999999997</v>
          </cell>
        </row>
        <row r="26">
          <cell r="B26" t="str">
            <v>NGX5</v>
          </cell>
          <cell r="C26">
            <v>38657</v>
          </cell>
          <cell r="D26">
            <v>8.2479999999999993</v>
          </cell>
          <cell r="G26">
            <v>8.33</v>
          </cell>
          <cell r="I26">
            <v>82.000000000000739</v>
          </cell>
          <cell r="J26">
            <v>8.2479999999999993</v>
          </cell>
        </row>
        <row r="27">
          <cell r="B27" t="str">
            <v>NGZ5</v>
          </cell>
          <cell r="C27">
            <v>38687</v>
          </cell>
          <cell r="D27">
            <v>8.5530000000000008</v>
          </cell>
          <cell r="G27">
            <v>8.6300000000000008</v>
          </cell>
          <cell r="I27">
            <v>76.999999999999957</v>
          </cell>
          <cell r="J27">
            <v>8.5530000000000008</v>
          </cell>
        </row>
        <row r="28">
          <cell r="B28" t="str">
            <v>NGF6</v>
          </cell>
          <cell r="C28">
            <v>38718</v>
          </cell>
          <cell r="D28">
            <v>8.7680000000000007</v>
          </cell>
          <cell r="G28">
            <v>8.83</v>
          </cell>
          <cell r="I28">
            <v>61.999999999999389</v>
          </cell>
          <cell r="J28">
            <v>8.7680000000000007</v>
          </cell>
        </row>
        <row r="29">
          <cell r="B29" t="str">
            <v>NGG6</v>
          </cell>
          <cell r="C29">
            <v>38749</v>
          </cell>
          <cell r="D29">
            <v>8.7579999999999991</v>
          </cell>
          <cell r="G29">
            <v>8.8000000000000007</v>
          </cell>
          <cell r="I29">
            <v>42.000000000001592</v>
          </cell>
          <cell r="J29">
            <v>8.7579999999999991</v>
          </cell>
        </row>
        <row r="30">
          <cell r="B30" t="str">
            <v>NGH6</v>
          </cell>
          <cell r="C30">
            <v>38777</v>
          </cell>
          <cell r="D30">
            <v>8.6180000000000003</v>
          </cell>
          <cell r="G30">
            <v>8.64</v>
          </cell>
          <cell r="I30">
            <v>22.000000000000242</v>
          </cell>
          <cell r="J30">
            <v>8.6180000000000003</v>
          </cell>
        </row>
        <row r="31">
          <cell r="B31" t="str">
            <v>NGJ6</v>
          </cell>
          <cell r="C31">
            <v>38808</v>
          </cell>
          <cell r="D31">
            <v>7.3380000000000001</v>
          </cell>
          <cell r="G31">
            <v>7.38</v>
          </cell>
          <cell r="I31">
            <v>41.999999999999815</v>
          </cell>
          <cell r="J31">
            <v>7.3380000000000001</v>
          </cell>
        </row>
        <row r="32">
          <cell r="B32" t="str">
            <v>NGK6</v>
          </cell>
          <cell r="C32">
            <v>38838</v>
          </cell>
          <cell r="D32">
            <v>7.1829999999999998</v>
          </cell>
          <cell r="G32">
            <v>7.2</v>
          </cell>
          <cell r="I32">
            <v>17.000000000000348</v>
          </cell>
          <cell r="J32">
            <v>7.1829999999999998</v>
          </cell>
        </row>
        <row r="33">
          <cell r="B33" t="str">
            <v>NGM6</v>
          </cell>
          <cell r="C33">
            <v>38869</v>
          </cell>
          <cell r="D33">
            <v>7.2030000000000003</v>
          </cell>
          <cell r="G33">
            <v>7.24</v>
          </cell>
          <cell r="I33">
            <v>36.999999999999922</v>
          </cell>
          <cell r="J33">
            <v>7.2030000000000003</v>
          </cell>
        </row>
        <row r="34">
          <cell r="B34" t="str">
            <v>NGN6</v>
          </cell>
          <cell r="C34">
            <v>38899</v>
          </cell>
          <cell r="D34">
            <v>7.2030000000000003</v>
          </cell>
          <cell r="G34">
            <v>7.24</v>
          </cell>
          <cell r="I34">
            <v>36.999999999999922</v>
          </cell>
          <cell r="J34">
            <v>7.2030000000000003</v>
          </cell>
        </row>
        <row r="35">
          <cell r="B35" t="str">
            <v>NGQ6</v>
          </cell>
          <cell r="C35">
            <v>38930</v>
          </cell>
          <cell r="D35">
            <v>7.2030000000000003</v>
          </cell>
          <cell r="G35">
            <v>7.24</v>
          </cell>
          <cell r="I35">
            <v>36.999999999999922</v>
          </cell>
          <cell r="J35">
            <v>7.2030000000000003</v>
          </cell>
        </row>
        <row r="36">
          <cell r="B36" t="str">
            <v>NGU6</v>
          </cell>
          <cell r="C36">
            <v>38961</v>
          </cell>
          <cell r="D36">
            <v>7.2030000000000003</v>
          </cell>
          <cell r="G36">
            <v>7.24</v>
          </cell>
          <cell r="I36">
            <v>36.999999999999922</v>
          </cell>
          <cell r="J36">
            <v>7.2030000000000003</v>
          </cell>
        </row>
        <row r="46">
          <cell r="B46" t="str">
            <v>NGk5C6000</v>
          </cell>
          <cell r="C46">
            <v>38473</v>
          </cell>
          <cell r="D46">
            <v>1.6539999999999999</v>
          </cell>
          <cell r="G46">
            <v>1.6539999999999999</v>
          </cell>
          <cell r="I46">
            <v>0</v>
          </cell>
          <cell r="J46">
            <v>1.6539999999999999</v>
          </cell>
        </row>
        <row r="47">
          <cell r="B47" t="str">
            <v>NGk5C6750</v>
          </cell>
          <cell r="C47">
            <v>38473</v>
          </cell>
          <cell r="D47">
            <v>0.92800000000000005</v>
          </cell>
          <cell r="G47">
            <v>0.92800000000000005</v>
          </cell>
          <cell r="I47">
            <v>0</v>
          </cell>
          <cell r="J47">
            <v>0.92800000000000005</v>
          </cell>
        </row>
        <row r="48">
          <cell r="B48" t="str">
            <v>NGk5C7000</v>
          </cell>
          <cell r="C48">
            <v>38473</v>
          </cell>
          <cell r="D48">
            <v>0.70799999999999996</v>
          </cell>
          <cell r="G48">
            <v>0.73</v>
          </cell>
          <cell r="I48">
            <v>22.000000000000021</v>
          </cell>
          <cell r="J48">
            <v>0.70799999999999996</v>
          </cell>
        </row>
        <row r="49">
          <cell r="B49" t="str">
            <v>NGk5C7500</v>
          </cell>
          <cell r="C49">
            <v>38473</v>
          </cell>
          <cell r="D49">
            <v>0.35499999999999998</v>
          </cell>
          <cell r="G49">
            <v>0.4</v>
          </cell>
          <cell r="I49">
            <v>45.000000000000043</v>
          </cell>
          <cell r="J49">
            <v>0.35499999999999998</v>
          </cell>
        </row>
        <row r="50">
          <cell r="B50" t="str">
            <v>NGk5C7600</v>
          </cell>
          <cell r="C50">
            <v>38473</v>
          </cell>
          <cell r="D50">
            <v>0.30099999999999999</v>
          </cell>
          <cell r="G50">
            <v>0.30099999999999999</v>
          </cell>
          <cell r="I50">
            <v>0</v>
          </cell>
          <cell r="J50">
            <v>0.30099999999999999</v>
          </cell>
        </row>
        <row r="51">
          <cell r="B51" t="str">
            <v>NGk5C7650</v>
          </cell>
          <cell r="C51">
            <v>38473</v>
          </cell>
          <cell r="D51">
            <v>0.27700000000000002</v>
          </cell>
          <cell r="G51">
            <v>0.27700000000000002</v>
          </cell>
          <cell r="I51">
            <v>0</v>
          </cell>
          <cell r="J51">
            <v>0.27700000000000002</v>
          </cell>
        </row>
        <row r="52">
          <cell r="B52" t="str">
            <v>NGm5C6250</v>
          </cell>
          <cell r="C52">
            <v>38504</v>
          </cell>
          <cell r="D52">
            <v>1.5249999999999999</v>
          </cell>
          <cell r="G52">
            <v>1.5249999999999999</v>
          </cell>
          <cell r="I52">
            <v>0</v>
          </cell>
          <cell r="J52">
            <v>1.5249999999999999</v>
          </cell>
        </row>
        <row r="53">
          <cell r="B53" t="str">
            <v>NGm5C6500</v>
          </cell>
          <cell r="C53">
            <v>38504</v>
          </cell>
          <cell r="D53">
            <v>1.294</v>
          </cell>
          <cell r="G53">
            <v>1.294</v>
          </cell>
          <cell r="I53">
            <v>0</v>
          </cell>
          <cell r="J53">
            <v>1.294</v>
          </cell>
        </row>
        <row r="54">
          <cell r="B54" t="str">
            <v>NGm5C7000</v>
          </cell>
          <cell r="C54">
            <v>38504</v>
          </cell>
          <cell r="D54">
            <v>0.872</v>
          </cell>
          <cell r="G54">
            <v>0.872</v>
          </cell>
          <cell r="I54">
            <v>0</v>
          </cell>
          <cell r="J54">
            <v>0.872</v>
          </cell>
        </row>
        <row r="55">
          <cell r="B55" t="str">
            <v>NGm5C7500</v>
          </cell>
          <cell r="C55">
            <v>38504</v>
          </cell>
          <cell r="D55">
            <v>0.53600000000000003</v>
          </cell>
          <cell r="G55">
            <v>0.56999999999999995</v>
          </cell>
          <cell r="I55">
            <v>33.999999999999922</v>
          </cell>
          <cell r="J55">
            <v>0.53600000000000003</v>
          </cell>
        </row>
        <row r="56">
          <cell r="B56" t="str">
            <v>NGm5C7750</v>
          </cell>
          <cell r="C56">
            <v>38504</v>
          </cell>
          <cell r="D56">
            <v>0.40400000000000003</v>
          </cell>
          <cell r="G56">
            <v>0.40400000000000003</v>
          </cell>
          <cell r="I56">
            <v>0</v>
          </cell>
          <cell r="J56">
            <v>0.40400000000000003</v>
          </cell>
        </row>
        <row r="57">
          <cell r="B57" t="str">
            <v>NGm5C8000</v>
          </cell>
          <cell r="C57">
            <v>38504</v>
          </cell>
          <cell r="D57">
            <v>0.30499999999999999</v>
          </cell>
          <cell r="G57">
            <v>0.3</v>
          </cell>
          <cell r="I57">
            <v>-5.0000000000000044</v>
          </cell>
          <cell r="J57">
            <v>0.30499999999999999</v>
          </cell>
        </row>
        <row r="58">
          <cell r="B58" t="str">
            <v>NGn5C6250</v>
          </cell>
          <cell r="C58">
            <v>38534</v>
          </cell>
          <cell r="D58">
            <v>1.63</v>
          </cell>
          <cell r="G58">
            <v>1.63</v>
          </cell>
          <cell r="I58">
            <v>0</v>
          </cell>
          <cell r="J58">
            <v>1.63</v>
          </cell>
        </row>
        <row r="59">
          <cell r="B59" t="str">
            <v>NGn5C6500</v>
          </cell>
          <cell r="C59">
            <v>38534</v>
          </cell>
          <cell r="D59">
            <v>1.4079999999999999</v>
          </cell>
          <cell r="G59">
            <v>1.4079999999999999</v>
          </cell>
          <cell r="I59">
            <v>0</v>
          </cell>
          <cell r="J59">
            <v>1.4079999999999999</v>
          </cell>
        </row>
        <row r="60">
          <cell r="B60" t="str">
            <v>NGn5C7250</v>
          </cell>
          <cell r="C60">
            <v>38534</v>
          </cell>
          <cell r="D60">
            <v>0.83199999999999996</v>
          </cell>
          <cell r="G60">
            <v>0.83199999999999996</v>
          </cell>
          <cell r="I60">
            <v>0</v>
          </cell>
          <cell r="J60">
            <v>0.83199999999999996</v>
          </cell>
        </row>
        <row r="61">
          <cell r="B61" t="str">
            <v>NGn5C7500</v>
          </cell>
          <cell r="C61">
            <v>38534</v>
          </cell>
          <cell r="D61">
            <v>0.67800000000000005</v>
          </cell>
          <cell r="G61">
            <v>0.67800000000000005</v>
          </cell>
          <cell r="I61">
            <v>0</v>
          </cell>
          <cell r="J61">
            <v>0.67800000000000005</v>
          </cell>
        </row>
        <row r="62">
          <cell r="B62" t="str">
            <v>NGn5C8000</v>
          </cell>
          <cell r="C62">
            <v>38534</v>
          </cell>
          <cell r="D62">
            <v>0.436</v>
          </cell>
          <cell r="G62">
            <v>0.436</v>
          </cell>
          <cell r="I62">
            <v>0</v>
          </cell>
          <cell r="J62">
            <v>0.436</v>
          </cell>
        </row>
        <row r="63">
          <cell r="B63" t="str">
            <v>NGq5C6250</v>
          </cell>
          <cell r="C63">
            <v>38565</v>
          </cell>
          <cell r="D63">
            <v>1.6990000000000001</v>
          </cell>
          <cell r="G63">
            <v>1.6990000000000001</v>
          </cell>
          <cell r="I63">
            <v>0</v>
          </cell>
          <cell r="J63">
            <v>1.6990000000000001</v>
          </cell>
        </row>
        <row r="64">
          <cell r="B64" t="str">
            <v>NGq5C6500</v>
          </cell>
          <cell r="C64">
            <v>38565</v>
          </cell>
          <cell r="D64">
            <v>1.4850000000000001</v>
          </cell>
          <cell r="G64">
            <v>1.4850000000000001</v>
          </cell>
          <cell r="I64">
            <v>0</v>
          </cell>
          <cell r="J64">
            <v>1.4850000000000001</v>
          </cell>
        </row>
        <row r="65">
          <cell r="B65" t="str">
            <v>NGq5C7000</v>
          </cell>
          <cell r="C65">
            <v>38565</v>
          </cell>
          <cell r="D65">
            <v>1.0980000000000001</v>
          </cell>
          <cell r="G65">
            <v>1.0980000000000001</v>
          </cell>
          <cell r="I65">
            <v>0</v>
          </cell>
          <cell r="J65">
            <v>1.0980000000000001</v>
          </cell>
        </row>
        <row r="66">
          <cell r="B66" t="str">
            <v>NGq5C7250</v>
          </cell>
          <cell r="C66">
            <v>38565</v>
          </cell>
          <cell r="D66">
            <v>0.93200000000000005</v>
          </cell>
          <cell r="G66">
            <v>0.93200000000000005</v>
          </cell>
          <cell r="I66">
            <v>0</v>
          </cell>
          <cell r="J66">
            <v>0.93200000000000005</v>
          </cell>
        </row>
        <row r="67">
          <cell r="B67" t="str">
            <v>NGq5C8000</v>
          </cell>
          <cell r="C67">
            <v>38565</v>
          </cell>
          <cell r="D67">
            <v>0.54</v>
          </cell>
          <cell r="G67">
            <v>0.54</v>
          </cell>
          <cell r="I67">
            <v>0</v>
          </cell>
          <cell r="J67">
            <v>0.54</v>
          </cell>
        </row>
        <row r="68">
          <cell r="B68" t="str">
            <v>NGu5C6500</v>
          </cell>
          <cell r="C68">
            <v>38596</v>
          </cell>
          <cell r="D68">
            <v>1.54</v>
          </cell>
          <cell r="G68">
            <v>1.54</v>
          </cell>
          <cell r="I68">
            <v>0</v>
          </cell>
          <cell r="J68">
            <v>1.54</v>
          </cell>
        </row>
        <row r="69">
          <cell r="B69" t="str">
            <v>NGu5C7000</v>
          </cell>
          <cell r="C69">
            <v>38596</v>
          </cell>
          <cell r="D69">
            <v>1.1739999999999999</v>
          </cell>
          <cell r="G69">
            <v>1.1739999999999999</v>
          </cell>
          <cell r="I69">
            <v>0</v>
          </cell>
          <cell r="J69">
            <v>1.1739999999999999</v>
          </cell>
        </row>
        <row r="70">
          <cell r="B70" t="str">
            <v>NGu5C7250</v>
          </cell>
          <cell r="C70">
            <v>38596</v>
          </cell>
          <cell r="D70">
            <v>1.0149999999999999</v>
          </cell>
          <cell r="G70">
            <v>1.0149999999999999</v>
          </cell>
          <cell r="I70">
            <v>0</v>
          </cell>
          <cell r="J70">
            <v>1.0149999999999999</v>
          </cell>
        </row>
        <row r="71">
          <cell r="B71" t="str">
            <v>NGu5C8000</v>
          </cell>
          <cell r="C71">
            <v>38596</v>
          </cell>
          <cell r="D71">
            <v>0.63300000000000001</v>
          </cell>
          <cell r="G71">
            <v>0.63300000000000001</v>
          </cell>
          <cell r="I71">
            <v>0</v>
          </cell>
          <cell r="J71">
            <v>0.63300000000000001</v>
          </cell>
        </row>
        <row r="72">
          <cell r="B72" t="str">
            <v>NGv5C7750</v>
          </cell>
          <cell r="C72">
            <v>38626</v>
          </cell>
          <cell r="D72">
            <v>0.84099999999999997</v>
          </cell>
          <cell r="G72">
            <v>0.84099999999999997</v>
          </cell>
          <cell r="I72">
            <v>0</v>
          </cell>
          <cell r="J72">
            <v>0.84099999999999997</v>
          </cell>
        </row>
        <row r="73">
          <cell r="B73" t="str">
            <v>NGv5C8000</v>
          </cell>
          <cell r="C73">
            <v>38626</v>
          </cell>
          <cell r="D73">
            <v>0.73099999999999998</v>
          </cell>
          <cell r="G73">
            <v>0.73099999999999998</v>
          </cell>
          <cell r="I73">
            <v>0</v>
          </cell>
          <cell r="J73">
            <v>0.73099999999999998</v>
          </cell>
        </row>
        <row r="74">
          <cell r="B74" t="str">
            <v>ngx5c7500</v>
          </cell>
          <cell r="C74">
            <v>38657</v>
          </cell>
          <cell r="D74">
            <v>1.2290000000000001</v>
          </cell>
          <cell r="G74">
            <v>1.2290000000000001</v>
          </cell>
          <cell r="I74">
            <v>0</v>
          </cell>
          <cell r="J74">
            <v>1.2290000000000001</v>
          </cell>
        </row>
        <row r="75">
          <cell r="B75" t="str">
            <v>NGF6C7500</v>
          </cell>
          <cell r="C75">
            <v>38718</v>
          </cell>
          <cell r="D75">
            <v>1.7849999999999999</v>
          </cell>
          <cell r="G75">
            <v>1.7849999999999999</v>
          </cell>
          <cell r="I75">
            <v>0</v>
          </cell>
          <cell r="J75">
            <v>1.7849999999999999</v>
          </cell>
        </row>
        <row r="76">
          <cell r="B76" t="str">
            <v>NGF6C8000</v>
          </cell>
          <cell r="C76">
            <v>38718</v>
          </cell>
          <cell r="D76">
            <v>1.5109999999999999</v>
          </cell>
          <cell r="G76">
            <v>1.5109999999999999</v>
          </cell>
          <cell r="I76">
            <v>0</v>
          </cell>
          <cell r="J76">
            <v>1.5109999999999999</v>
          </cell>
        </row>
        <row r="77">
          <cell r="B77" t="str">
            <v>NGG6C8000</v>
          </cell>
          <cell r="C77">
            <v>38749</v>
          </cell>
          <cell r="D77">
            <v>1.573</v>
          </cell>
          <cell r="G77">
            <v>1.573</v>
          </cell>
          <cell r="I77">
            <v>0</v>
          </cell>
          <cell r="J77">
            <v>1.573</v>
          </cell>
        </row>
        <row r="78">
          <cell r="B78" t="str">
            <v>NGG6C8250</v>
          </cell>
          <cell r="C78">
            <v>38749</v>
          </cell>
          <cell r="D78">
            <v>1.456</v>
          </cell>
          <cell r="G78">
            <v>1.456</v>
          </cell>
          <cell r="I78">
            <v>0</v>
          </cell>
          <cell r="J78">
            <v>1.456</v>
          </cell>
        </row>
        <row r="79">
          <cell r="B79" t="str">
            <v>NGH6C9000</v>
          </cell>
          <cell r="C79">
            <v>38777</v>
          </cell>
          <cell r="D79">
            <v>1.1200000000000001</v>
          </cell>
          <cell r="G79">
            <v>1.1200000000000001</v>
          </cell>
          <cell r="I79">
            <v>0</v>
          </cell>
          <cell r="J79">
            <v>1.1200000000000001</v>
          </cell>
        </row>
        <row r="81">
          <cell r="B81" t="str">
            <v>NGm5p5250</v>
          </cell>
          <cell r="C81">
            <v>38504</v>
          </cell>
          <cell r="D81">
            <v>1E-3</v>
          </cell>
          <cell r="G81">
            <v>1E-3</v>
          </cell>
          <cell r="I81">
            <v>0</v>
          </cell>
          <cell r="J81">
            <v>1E-3</v>
          </cell>
        </row>
        <row r="82">
          <cell r="B82" t="str">
            <v>NGu5p5750</v>
          </cell>
          <cell r="C82">
            <v>38596</v>
          </cell>
          <cell r="D82">
            <v>4.3999999999999997E-2</v>
          </cell>
          <cell r="G82">
            <v>4.3999999999999997E-2</v>
          </cell>
          <cell r="I82">
            <v>0</v>
          </cell>
          <cell r="J82">
            <v>4.3999999999999997E-2</v>
          </cell>
        </row>
        <row r="83">
          <cell r="B83" t="str">
            <v>NGv5p6500</v>
          </cell>
          <cell r="C83">
            <v>38626</v>
          </cell>
          <cell r="D83">
            <v>0.185</v>
          </cell>
          <cell r="G83">
            <v>0.185</v>
          </cell>
          <cell r="I83">
            <v>0</v>
          </cell>
          <cell r="J83">
            <v>0.185</v>
          </cell>
        </row>
        <row r="84">
          <cell r="B84" t="str">
            <v>NGX5P6000</v>
          </cell>
          <cell r="C84">
            <v>38657</v>
          </cell>
          <cell r="D84">
            <v>8.8999999999999996E-2</v>
          </cell>
          <cell r="G84">
            <v>8.8999999999999996E-2</v>
          </cell>
          <cell r="I84">
            <v>0</v>
          </cell>
          <cell r="J84">
            <v>8.8999999999999996E-2</v>
          </cell>
        </row>
        <row r="85">
          <cell r="B85" t="str">
            <v>NGF6P6500</v>
          </cell>
          <cell r="C85">
            <v>38718</v>
          </cell>
          <cell r="D85">
            <v>0.23100000000000001</v>
          </cell>
          <cell r="G85">
            <v>0.23100000000000001</v>
          </cell>
          <cell r="I85">
            <v>0</v>
          </cell>
          <cell r="J85">
            <v>0.23100000000000001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s>
    <sheetDataSet>
      <sheetData sheetId="0" refreshError="1">
        <row r="1">
          <cell r="B1" t="e">
            <v>#VALUE!</v>
          </cell>
        </row>
      </sheetData>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2">
          <cell r="C22" t="str">
            <v>Please fill in the following:</v>
          </cell>
        </row>
        <row r="38">
          <cell r="C38"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 FERC"/>
      <sheetName val="121A"/>
      <sheetName val="HFM CF Balance Variance "/>
      <sheetName val="Web Form"/>
      <sheetName val="HFM Without Manul Input"/>
      <sheetName val="HFM With Manul Input"/>
      <sheetName val="HFM FERC ADJ"/>
      <sheetName val="Net Plant FERC"/>
      <sheetName val="Accrual Unbill Summary"/>
      <sheetName val="Accrual Unbill HFM"/>
      <sheetName val="Fin 48"/>
      <sheetName val="Debt Issuance Cost 3.3"/>
      <sheetName val="LTD"/>
      <sheetName val="CAP EX Acc Dec-14 Adj"/>
      <sheetName val="ARO Accrual"/>
      <sheetName val="Capital Accrual"/>
      <sheetName val="Restricted cash 12354"/>
      <sheetName val="HFM SEC"/>
      <sheetName val="HFM FERC"/>
    </sheetNames>
    <sheetDataSet>
      <sheetData sheetId="0">
        <row r="17">
          <cell r="U17">
            <v>5.9604644775390599E-8</v>
          </cell>
        </row>
        <row r="18">
          <cell r="U18">
            <v>0</v>
          </cell>
        </row>
        <row r="19">
          <cell r="U19">
            <v>875807.3599999994</v>
          </cell>
        </row>
        <row r="20">
          <cell r="U20">
            <v>4000661.3499999996</v>
          </cell>
        </row>
        <row r="21">
          <cell r="U21">
            <v>24910274.970000193</v>
          </cell>
        </row>
        <row r="25">
          <cell r="U25">
            <v>153184.47000000006</v>
          </cell>
        </row>
        <row r="26">
          <cell r="U26">
            <v>31387701.010000005</v>
          </cell>
        </row>
        <row r="28">
          <cell r="U28">
            <v>-14431808.660000004</v>
          </cell>
        </row>
      </sheetData>
      <sheetData sheetId="1"/>
      <sheetData sheetId="2"/>
      <sheetData sheetId="3"/>
      <sheetData sheetId="4"/>
      <sheetData sheetId="5"/>
      <sheetData sheetId="6">
        <row r="59">
          <cell r="H59">
            <v>-87564622.680000007</v>
          </cell>
        </row>
        <row r="63">
          <cell r="H63">
            <v>1888830.38</v>
          </cell>
        </row>
        <row r="64">
          <cell r="H64">
            <v>826250000</v>
          </cell>
        </row>
      </sheetData>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5">
          <cell r="C25" t="str">
            <v xml:space="preserve"> </v>
          </cell>
        </row>
        <row r="38">
          <cell r="C38" t="str">
            <v xml:space="preserve"> </v>
          </cell>
        </row>
        <row r="40">
          <cell r="C40"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2263 a"/>
      <sheetName val="262A-C (2015)"/>
      <sheetName val="262D (2015)"/>
      <sheetName val="262A-C (2014)"/>
      <sheetName val="262D (2014)"/>
      <sheetName val="FERC ACCTS 2360 &amp; 1650"/>
      <sheetName val="262A-C (2013)"/>
      <sheetName val="262D (2013)"/>
      <sheetName val="NATURAL ACCTS"/>
      <sheetName val="262A-C (2012)"/>
      <sheetName val="262D (2012)"/>
      <sheetName val="262A-C (2011)"/>
      <sheetName val="262D (2011)"/>
      <sheetName val="262A-C (2010)"/>
      <sheetName val="262D (2010)"/>
      <sheetName val="262A-C (2009)"/>
      <sheetName val="262D (2009)"/>
      <sheetName val="21619"/>
    </sheetNames>
    <sheetDataSet>
      <sheetData sheetId="0" refreshError="1"/>
      <sheetData sheetId="1" refreshError="1">
        <row r="23">
          <cell r="C23">
            <v>79897</v>
          </cell>
          <cell r="K23" t="str">
            <v>-</v>
          </cell>
        </row>
        <row r="24">
          <cell r="K24">
            <v>0</v>
          </cell>
        </row>
        <row r="26">
          <cell r="K26" t="str">
            <v>-</v>
          </cell>
        </row>
        <row r="27">
          <cell r="K27">
            <v>0</v>
          </cell>
        </row>
        <row r="29">
          <cell r="K29" t="str">
            <v>-</v>
          </cell>
        </row>
        <row r="30">
          <cell r="K30">
            <v>0</v>
          </cell>
        </row>
        <row r="61">
          <cell r="K61" t="str">
            <v>-</v>
          </cell>
        </row>
        <row r="64">
          <cell r="K64" t="str">
            <v>-</v>
          </cell>
        </row>
        <row r="65">
          <cell r="K65">
            <v>0</v>
          </cell>
        </row>
        <row r="67">
          <cell r="K67" t="str">
            <v>-</v>
          </cell>
        </row>
        <row r="68">
          <cell r="K68">
            <v>0</v>
          </cell>
        </row>
        <row r="70">
          <cell r="K70" t="str">
            <v>-</v>
          </cell>
        </row>
        <row r="71">
          <cell r="K71" t="str">
            <v>-</v>
          </cell>
        </row>
        <row r="73">
          <cell r="K73">
            <v>143000</v>
          </cell>
        </row>
        <row r="74">
          <cell r="K74">
            <v>0</v>
          </cell>
        </row>
        <row r="79">
          <cell r="K79" t="str">
            <v>-</v>
          </cell>
        </row>
        <row r="83">
          <cell r="K83">
            <v>0</v>
          </cell>
        </row>
        <row r="85">
          <cell r="K85" t="str">
            <v>-</v>
          </cell>
        </row>
        <row r="86">
          <cell r="K86" t="str">
            <v>-</v>
          </cell>
        </row>
        <row r="88">
          <cell r="K88" t="str">
            <v>-</v>
          </cell>
        </row>
        <row r="89">
          <cell r="K89" t="str">
            <v>-</v>
          </cell>
        </row>
        <row r="91">
          <cell r="K91" t="str">
            <v>-</v>
          </cell>
        </row>
        <row r="92">
          <cell r="K92" t="str">
            <v>-</v>
          </cell>
        </row>
        <row r="169">
          <cell r="K169">
            <v>1865966</v>
          </cell>
        </row>
        <row r="172">
          <cell r="K172">
            <v>-364431</v>
          </cell>
        </row>
        <row r="174">
          <cell r="K174" t="str">
            <v>-</v>
          </cell>
        </row>
        <row r="175">
          <cell r="K175" t="str">
            <v>-</v>
          </cell>
        </row>
        <row r="177">
          <cell r="K177" t="str">
            <v>-</v>
          </cell>
        </row>
        <row r="178">
          <cell r="K178">
            <v>28881843</v>
          </cell>
        </row>
        <row r="181">
          <cell r="K181">
            <v>0</v>
          </cell>
        </row>
        <row r="183">
          <cell r="K183" t="str">
            <v>-</v>
          </cell>
        </row>
        <row r="184">
          <cell r="K184" t="str">
            <v>-</v>
          </cell>
        </row>
        <row r="185">
          <cell r="K185" t="str">
            <v xml:space="preserve"> </v>
          </cell>
        </row>
        <row r="186">
          <cell r="K186" t="str">
            <v>-</v>
          </cell>
        </row>
        <row r="187">
          <cell r="K187">
            <v>0</v>
          </cell>
        </row>
        <row r="192">
          <cell r="K192">
            <v>0</v>
          </cell>
        </row>
        <row r="193">
          <cell r="K193">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Index"/>
      <sheetName val="README"/>
      <sheetName val="Data Sheet"/>
      <sheetName val="Cover"/>
      <sheetName val="Comments"/>
      <sheetName val="Gen Inst"/>
      <sheetName val="Table"/>
      <sheetName val="101"/>
      <sheetName val="102"/>
      <sheetName val="103"/>
      <sheetName val="104105"/>
      <sheetName val="106, 106a &amp; 106b"/>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New PSC 430 429 in the FERC"/>
      <sheetName val="430"/>
      <sheetName val="431"/>
      <sheetName val="450"/>
      <sheetName val="BOOK"/>
    </sheetNames>
    <sheetDataSet>
      <sheetData sheetId="0" refreshError="1"/>
      <sheetData sheetId="1" refreshError="1"/>
      <sheetData sheetId="2" refreshError="1">
        <row r="25">
          <cell r="C25" t="str">
            <v xml:space="preserve"> </v>
          </cell>
        </row>
        <row r="38">
          <cell r="C38" t="str">
            <v xml:space="preserve"> </v>
          </cell>
        </row>
        <row r="40">
          <cell r="C40" t="str">
            <v xml:space="preserve">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Sheet2"/>
      <sheetName val="Sheet3"/>
    </sheetNames>
    <sheetDataSet>
      <sheetData sheetId="0">
        <row r="6">
          <cell r="B6" t="str">
            <v>IA(3)</v>
          </cell>
          <cell r="D6" t="str">
            <v>Projects Under $5000</v>
          </cell>
          <cell r="F6">
            <v>6007.49</v>
          </cell>
          <cell r="H6">
            <v>566</v>
          </cell>
        </row>
        <row r="7">
          <cell r="B7" t="str">
            <v>IA(3)</v>
          </cell>
          <cell r="D7" t="str">
            <v>Implementation of IEC 61850 Technology in Storm-Hardening Design of East 13 Street Substation - Consultant Services</v>
          </cell>
          <cell r="F7">
            <v>7480</v>
          </cell>
          <cell r="H7">
            <v>566</v>
          </cell>
        </row>
        <row r="8">
          <cell r="B8" t="str">
            <v>IA(3)</v>
          </cell>
          <cell r="D8" t="str">
            <v>Demonstration of New SF6 Leakage Reduction System at West 49 Street Substation</v>
          </cell>
          <cell r="F8">
            <v>15125.24</v>
          </cell>
          <cell r="H8">
            <v>566</v>
          </cell>
        </row>
        <row r="9">
          <cell r="B9" t="str">
            <v>IA(3)</v>
          </cell>
          <cell r="D9" t="str">
            <v>Pipe-Type Cabling System PD Detection Demonstration</v>
          </cell>
          <cell r="F9">
            <v>15500</v>
          </cell>
          <cell r="H9">
            <v>566</v>
          </cell>
        </row>
        <row r="10">
          <cell r="B10" t="str">
            <v>IA(3)</v>
          </cell>
          <cell r="D10" t="str">
            <v>Inspection Plan For Overhead transmission feeders - UAVs demonstration</v>
          </cell>
          <cell r="F10">
            <v>16058.82</v>
          </cell>
          <cell r="H10">
            <v>566</v>
          </cell>
        </row>
        <row r="11">
          <cell r="B11" t="str">
            <v>IA(3)</v>
          </cell>
          <cell r="D11" t="str">
            <v>EAST 13TH STREET INSULATOR ICING MONITORING</v>
          </cell>
          <cell r="F11">
            <v>16464.21</v>
          </cell>
          <cell r="H11">
            <v>566</v>
          </cell>
        </row>
        <row r="12">
          <cell r="B12" t="str">
            <v>IA(3)</v>
          </cell>
          <cell r="D12" t="str">
            <v>Next Generation for Perfluorocarbon Tracer (PFT)</v>
          </cell>
          <cell r="F12">
            <v>18444</v>
          </cell>
          <cell r="H12">
            <v>566</v>
          </cell>
        </row>
        <row r="13">
          <cell r="B13" t="str">
            <v>IA(3)</v>
          </cell>
          <cell r="D13" t="str">
            <v>Bulk Power System TNVS</v>
          </cell>
          <cell r="F13">
            <v>22781.25</v>
          </cell>
          <cell r="H13">
            <v>566</v>
          </cell>
        </row>
        <row r="14">
          <cell r="B14" t="str">
            <v>IA(3)</v>
          </cell>
          <cell r="D14" t="str">
            <v>Infrared Energy Pattern Analysis for Dielectric Leak Locating Demonstration</v>
          </cell>
          <cell r="F14">
            <v>23713.1</v>
          </cell>
          <cell r="H14">
            <v>566</v>
          </cell>
        </row>
        <row r="15">
          <cell r="B15" t="str">
            <v>IA(3)</v>
          </cell>
          <cell r="D15" t="str">
            <v>HPFF Joint casings Corrosion Protection Aging Test</v>
          </cell>
          <cell r="F15">
            <v>32400</v>
          </cell>
          <cell r="H15">
            <v>566</v>
          </cell>
        </row>
        <row r="16">
          <cell r="B16" t="str">
            <v>IA(3)</v>
          </cell>
          <cell r="D16" t="str">
            <v>Enhanced EPRI Collaboration on REV</v>
          </cell>
          <cell r="F16">
            <v>33000</v>
          </cell>
          <cell r="H16">
            <v>566</v>
          </cell>
        </row>
        <row r="17">
          <cell r="B17" t="str">
            <v>IA(3)</v>
          </cell>
          <cell r="D17" t="str">
            <v>Lighting protection analysis for overhead transmission feeders</v>
          </cell>
          <cell r="F17">
            <v>35700</v>
          </cell>
          <cell r="H17">
            <v>566</v>
          </cell>
        </row>
        <row r="18">
          <cell r="B18" t="str">
            <v>IA(3)</v>
          </cell>
          <cell r="D18" t="str">
            <v>EPRI/NYSERDA/DOE TRAVEL BY SYSTEM &amp; TRANSMISSION OPERATIONS PERSONNEL</v>
          </cell>
          <cell r="F18">
            <v>37037.96</v>
          </cell>
          <cell r="H18">
            <v>566</v>
          </cell>
        </row>
        <row r="19">
          <cell r="B19" t="str">
            <v>IA(3)</v>
          </cell>
          <cell r="D19" t="str">
            <v>Development of the Geomagnetic Disturbance Planning Guide</v>
          </cell>
          <cell r="F19">
            <v>37310</v>
          </cell>
          <cell r="H19">
            <v>566</v>
          </cell>
        </row>
        <row r="20">
          <cell r="B20" t="str">
            <v>IA(3)</v>
          </cell>
          <cell r="D20" t="str">
            <v>Transmission Modernization Demonstration</v>
          </cell>
          <cell r="F20">
            <v>39370</v>
          </cell>
          <cell r="H20">
            <v>566</v>
          </cell>
        </row>
        <row r="21">
          <cell r="B21" t="str">
            <v>IA(3)</v>
          </cell>
          <cell r="D21" t="str">
            <v>Design, installation and inspection of two permanent fall protection systems at Ossining Substation</v>
          </cell>
          <cell r="F21">
            <v>39883.78</v>
          </cell>
          <cell r="H21">
            <v>566</v>
          </cell>
        </row>
        <row r="22">
          <cell r="B22" t="str">
            <v>IA(3)</v>
          </cell>
          <cell r="D22" t="str">
            <v>Mitigation of Switching Transients on 345 kV Circuit Breakers TRV Capacitors</v>
          </cell>
          <cell r="F22">
            <v>41090.550000000003</v>
          </cell>
          <cell r="H22">
            <v>566</v>
          </cell>
        </row>
        <row r="23">
          <cell r="B23" t="str">
            <v>IA(3)</v>
          </cell>
          <cell r="D23" t="str">
            <v>Induced Voltage Study for EHV feeder with Gas pipe crossing</v>
          </cell>
          <cell r="F23">
            <v>50000</v>
          </cell>
          <cell r="H23">
            <v>566</v>
          </cell>
        </row>
        <row r="24">
          <cell r="B24" t="str">
            <v>IA(3)</v>
          </cell>
          <cell r="D24" t="str">
            <v>TRAVELING WAVE FAULT LOCATION</v>
          </cell>
          <cell r="F24">
            <v>50190.32</v>
          </cell>
          <cell r="H24">
            <v>566</v>
          </cell>
        </row>
        <row r="25">
          <cell r="B25" t="str">
            <v>IA(3)</v>
          </cell>
          <cell r="D25" t="str">
            <v>EHV TRANSMISSION FEEDERS INSULATOR RISK ASSESSMENT</v>
          </cell>
          <cell r="F25">
            <v>50872.87</v>
          </cell>
          <cell r="H25">
            <v>566</v>
          </cell>
        </row>
        <row r="26">
          <cell r="B26" t="str">
            <v>IA(3)</v>
          </cell>
          <cell r="D26" t="str">
            <v>Demonstration of New Fault Recording Technologies</v>
          </cell>
          <cell r="F26">
            <v>64753.32</v>
          </cell>
          <cell r="H26">
            <v>566</v>
          </cell>
        </row>
        <row r="27">
          <cell r="B27" t="str">
            <v>IA(3)</v>
          </cell>
          <cell r="D27" t="str">
            <v>Substation Operations Simulator</v>
          </cell>
          <cell r="F27">
            <v>69673.69</v>
          </cell>
          <cell r="H27">
            <v>566</v>
          </cell>
        </row>
        <row r="28">
          <cell r="B28" t="str">
            <v>IA(3)</v>
          </cell>
          <cell r="D28" t="str">
            <v>Substation Busbar Rating Upgrade Study</v>
          </cell>
          <cell r="F28">
            <v>75000</v>
          </cell>
          <cell r="H28">
            <v>566</v>
          </cell>
        </row>
        <row r="29">
          <cell r="B29" t="str">
            <v>IA(3)</v>
          </cell>
          <cell r="D29" t="str">
            <v>Real Time Condition Assessment of Aging HV Transition Joint</v>
          </cell>
          <cell r="F29">
            <v>87664.41</v>
          </cell>
          <cell r="H29">
            <v>566</v>
          </cell>
        </row>
        <row r="30">
          <cell r="B30" t="str">
            <v>IA(3)</v>
          </cell>
          <cell r="D30" t="str">
            <v>MITIGATION OF GEO AND ELECTRO MAGNETIC EVENTS</v>
          </cell>
          <cell r="F30">
            <v>94553.74</v>
          </cell>
          <cell r="H30">
            <v>566</v>
          </cell>
        </row>
        <row r="31">
          <cell r="B31" t="str">
            <v>IA(3)</v>
          </cell>
          <cell r="D31" t="str">
            <v>Iris On the Move Biometric Identification System Demonstration</v>
          </cell>
          <cell r="F31">
            <v>97119.08</v>
          </cell>
          <cell r="H31">
            <v>566</v>
          </cell>
        </row>
        <row r="32">
          <cell r="B32" t="str">
            <v>IA(3)</v>
          </cell>
          <cell r="D32" t="str">
            <v>Determine Factors Contributing to Pipe-Type Cable Failures</v>
          </cell>
          <cell r="F32">
            <v>100000</v>
          </cell>
          <cell r="H32">
            <v>566</v>
          </cell>
        </row>
        <row r="33">
          <cell r="B33" t="str">
            <v>IA(3)</v>
          </cell>
          <cell r="D33" t="str">
            <v>DISBONDED COATING DETECTION FOR UNDERGROUND PIPE FEASIBILITY STUDY</v>
          </cell>
          <cell r="F33">
            <v>112133.78</v>
          </cell>
          <cell r="H33">
            <v>566</v>
          </cell>
        </row>
        <row r="34">
          <cell r="B34" t="str">
            <v>IA(3)</v>
          </cell>
          <cell r="D34" t="str">
            <v>Participation in 2015 EPRI Cyber Security and Privacy Program PS183D - Information Assurance</v>
          </cell>
          <cell r="F34">
            <v>114164.25</v>
          </cell>
          <cell r="H34">
            <v>566</v>
          </cell>
        </row>
        <row r="35">
          <cell r="B35" t="str">
            <v>IA(3)</v>
          </cell>
          <cell r="D35" t="str">
            <v>SUPERCONDUCTING CABLE AND FAULT CURRENT LIMITER DEMO AT DUNWOODIE</v>
          </cell>
          <cell r="F35">
            <v>117423.01</v>
          </cell>
          <cell r="H35">
            <v>566</v>
          </cell>
        </row>
        <row r="36">
          <cell r="B36" t="str">
            <v>IA(3)</v>
          </cell>
          <cell r="D36" t="str">
            <v>Underground Transmission Feeders Digital Imaging Study</v>
          </cell>
          <cell r="F36">
            <v>122500</v>
          </cell>
          <cell r="H36">
            <v>566</v>
          </cell>
        </row>
        <row r="37">
          <cell r="B37" t="str">
            <v>IA(3)</v>
          </cell>
          <cell r="D37" t="str">
            <v>EHV Feeder Hudson River Crossing Vibraton Valdation</v>
          </cell>
          <cell r="F37">
            <v>135000</v>
          </cell>
          <cell r="H37">
            <v>566</v>
          </cell>
        </row>
        <row r="38">
          <cell r="B38" t="str">
            <v>IA(3)</v>
          </cell>
          <cell r="D38" t="str">
            <v>Development of Line Groups System for Bulk Electric System Fault Analysis</v>
          </cell>
          <cell r="F38">
            <v>135800</v>
          </cell>
          <cell r="H38">
            <v>566</v>
          </cell>
        </row>
        <row r="39">
          <cell r="B39" t="str">
            <v>IA(3)</v>
          </cell>
          <cell r="D39" t="str">
            <v>Transmission Manhole Oil Minder</v>
          </cell>
          <cell r="F39">
            <v>242665.5</v>
          </cell>
          <cell r="H39">
            <v>566</v>
          </cell>
        </row>
        <row r="40">
          <cell r="B40" t="str">
            <v>IA(3)</v>
          </cell>
          <cell r="D40" t="str">
            <v>SURFACE WAVE TECHNOLOGY FOR DISBONDED COATING DETECTION ON UNDERGROUND PIPES FEASIBILITY STUDY</v>
          </cell>
          <cell r="F40">
            <v>250000</v>
          </cell>
          <cell r="H40">
            <v>566</v>
          </cell>
        </row>
        <row r="41">
          <cell r="B41" t="str">
            <v>IB(1)</v>
          </cell>
          <cell r="D41" t="str">
            <v>EPRI - ELECTRIC TRANSMISSION</v>
          </cell>
          <cell r="G41">
            <v>1305132</v>
          </cell>
          <cell r="H41">
            <v>566</v>
          </cell>
        </row>
        <row r="42">
          <cell r="B42" t="str">
            <v>IA(4)</v>
          </cell>
          <cell r="D42" t="str">
            <v>Customer intelligence platform enhancement project</v>
          </cell>
          <cell r="F42">
            <v>-17811.79</v>
          </cell>
          <cell r="H42">
            <v>588</v>
          </cell>
        </row>
        <row r="43">
          <cell r="B43" t="str">
            <v>IA(4)</v>
          </cell>
          <cell r="D43" t="str">
            <v>IBM deep thunder model enhacements</v>
          </cell>
          <cell r="F43">
            <v>-11250</v>
          </cell>
          <cell r="H43">
            <v>588</v>
          </cell>
        </row>
        <row r="44">
          <cell r="B44" t="str">
            <v>IA(4)</v>
          </cell>
          <cell r="D44" t="str">
            <v>RMS-XA21 Arcing Data Integration</v>
          </cell>
          <cell r="F44">
            <v>5000</v>
          </cell>
          <cell r="H44">
            <v>588</v>
          </cell>
        </row>
        <row r="45">
          <cell r="B45" t="str">
            <v>IA(4)</v>
          </cell>
          <cell r="D45" t="str">
            <v>Mobile Device Based Facilities Tool</v>
          </cell>
          <cell r="F45">
            <v>5000</v>
          </cell>
          <cell r="H45">
            <v>588</v>
          </cell>
        </row>
        <row r="46">
          <cell r="B46" t="str">
            <v>IA(4)</v>
          </cell>
          <cell r="D46" t="str">
            <v>Demonstration of Novel Electric Distribution Tools and Equipment</v>
          </cell>
          <cell r="F46">
            <v>5237.45</v>
          </cell>
          <cell r="H46">
            <v>588</v>
          </cell>
        </row>
        <row r="47">
          <cell r="B47" t="str">
            <v>IA(4)</v>
          </cell>
          <cell r="D47" t="str">
            <v>SMART GRID DEMONSTRATION IN LONG ISLAND CITY</v>
          </cell>
          <cell r="F47">
            <v>5691.7</v>
          </cell>
          <cell r="H47">
            <v>588</v>
          </cell>
        </row>
        <row r="48">
          <cell r="B48" t="str">
            <v>IA(5)</v>
          </cell>
          <cell r="D48" t="str">
            <v>EPRI/NYSERDA/DOE TRAVEL BY ENVIRONMENTAL AFFAIRS PERSONNEL</v>
          </cell>
          <cell r="F48">
            <v>5871.5</v>
          </cell>
          <cell r="H48">
            <v>588</v>
          </cell>
        </row>
        <row r="49">
          <cell r="B49" t="str">
            <v>IA(4)</v>
          </cell>
          <cell r="D49" t="str">
            <v>EPRI/NYSERDA/DOE TRAVEL BY CUSTOMER SERVICE PERSONNEL</v>
          </cell>
          <cell r="F49">
            <v>6556.35</v>
          </cell>
          <cell r="H49">
            <v>588</v>
          </cell>
        </row>
        <row r="50">
          <cell r="B50" t="str">
            <v>IA(4)</v>
          </cell>
          <cell r="D50" t="str">
            <v>ADVANCED CONTACT VOLTAGE DETECTION &amp; QUALIFICATION</v>
          </cell>
          <cell r="F50">
            <v>6930.68</v>
          </cell>
          <cell r="H50">
            <v>588</v>
          </cell>
        </row>
        <row r="51">
          <cell r="B51" t="str">
            <v>IA(4)</v>
          </cell>
          <cell r="D51" t="str">
            <v>INFRARED SECONDARY INSPECTION ("ISI")</v>
          </cell>
          <cell r="F51">
            <v>7662.13</v>
          </cell>
          <cell r="H51">
            <v>588</v>
          </cell>
        </row>
        <row r="52">
          <cell r="B52" t="str">
            <v>IA(5)</v>
          </cell>
          <cell r="D52" t="str">
            <v>COMPANY DISTRIBUTION FACILITIES SAFETY ENHANCEMENTS</v>
          </cell>
          <cell r="F52">
            <v>8888.9</v>
          </cell>
          <cell r="H52">
            <v>588</v>
          </cell>
        </row>
        <row r="53">
          <cell r="B53" t="str">
            <v>IA(4)</v>
          </cell>
          <cell r="D53" t="str">
            <v>Splicing Machine Feasibility Study</v>
          </cell>
          <cell r="F53">
            <v>9855.7900000000009</v>
          </cell>
          <cell r="H53">
            <v>588</v>
          </cell>
        </row>
        <row r="54">
          <cell r="B54" t="str">
            <v>IA(4)</v>
          </cell>
          <cell r="D54" t="str">
            <v>Traffic Safety Study- Various Company Workout Locations</v>
          </cell>
          <cell r="F54">
            <v>10677.5</v>
          </cell>
          <cell r="H54">
            <v>588</v>
          </cell>
        </row>
        <row r="55">
          <cell r="B55" t="str">
            <v>IA(4)</v>
          </cell>
          <cell r="D55" t="str">
            <v>Mobile Site Safety Storm Response Team</v>
          </cell>
          <cell r="F55">
            <v>10755.47</v>
          </cell>
          <cell r="H55">
            <v>588</v>
          </cell>
        </row>
        <row r="56">
          <cell r="B56" t="str">
            <v>IA(4)</v>
          </cell>
          <cell r="D56" t="str">
            <v>ICS Data Acquisition using Forensic Techniques</v>
          </cell>
          <cell r="F56">
            <v>11153.01</v>
          </cell>
          <cell r="H56">
            <v>588</v>
          </cell>
        </row>
        <row r="57">
          <cell r="B57" t="str">
            <v>IA(4)</v>
          </cell>
          <cell r="D57" t="str">
            <v>Drive-by Underground Structure Monitoring System</v>
          </cell>
          <cell r="F57">
            <v>11618.83</v>
          </cell>
          <cell r="H57">
            <v>588</v>
          </cell>
        </row>
        <row r="58">
          <cell r="B58" t="str">
            <v>IB(4)</v>
          </cell>
          <cell r="D58" t="str">
            <v>New England Clean Energy Council - Strategic Partner Network Trial Membership</v>
          </cell>
          <cell r="G58">
            <v>12370</v>
          </cell>
          <cell r="H58">
            <v>588</v>
          </cell>
        </row>
        <row r="59">
          <cell r="B59" t="str">
            <v>IA(4)</v>
          </cell>
          <cell r="D59" t="str">
            <v>Self-Comissioning LED-Lighting Pilot</v>
          </cell>
          <cell r="F59">
            <v>14115.56</v>
          </cell>
          <cell r="H59">
            <v>588</v>
          </cell>
        </row>
        <row r="60">
          <cell r="B60" t="str">
            <v>IA(4)</v>
          </cell>
          <cell r="D60" t="str">
            <v>Driver Based Analytics Pilot for Vehicle Fleet Safety</v>
          </cell>
          <cell r="F60">
            <v>15000</v>
          </cell>
          <cell r="H60">
            <v>588</v>
          </cell>
        </row>
        <row r="61">
          <cell r="B61" t="str">
            <v>IA(4)</v>
          </cell>
          <cell r="D61" t="str">
            <v>Assistive Tool for Hand-Digging Pole Holes Demonstration</v>
          </cell>
          <cell r="F61">
            <v>16006.98</v>
          </cell>
          <cell r="H61">
            <v>588</v>
          </cell>
        </row>
        <row r="62">
          <cell r="B62" t="str">
            <v>IA(4)</v>
          </cell>
          <cell r="D62" t="str">
            <v>Customer Experience Survey Findings</v>
          </cell>
          <cell r="F62">
            <v>16300</v>
          </cell>
          <cell r="H62">
            <v>588</v>
          </cell>
        </row>
        <row r="63">
          <cell r="B63" t="str">
            <v>IA(4)</v>
          </cell>
          <cell r="D63" t="str">
            <v>Monitoring of Backfeed Conditions using Communicating Microprocessor Relays</v>
          </cell>
          <cell r="F63">
            <v>17813.72</v>
          </cell>
          <cell r="H63">
            <v>588</v>
          </cell>
        </row>
        <row r="64">
          <cell r="B64" t="str">
            <v>IA(4)</v>
          </cell>
          <cell r="D64" t="str">
            <v>Enhanced Alive on BackFeed Tool Development</v>
          </cell>
          <cell r="F64">
            <v>18300</v>
          </cell>
          <cell r="H64">
            <v>588</v>
          </cell>
        </row>
        <row r="65">
          <cell r="B65" t="str">
            <v>IA(4)</v>
          </cell>
          <cell r="D65" t="str">
            <v>DEMONSTRATION OF AT&amp;T LOCATING INFORMATION SYSTEM FOR TASK #
INTEGRATION OF FOREIGN CREWS</v>
          </cell>
          <cell r="F65">
            <v>18450.57</v>
          </cell>
          <cell r="H65">
            <v>588</v>
          </cell>
        </row>
        <row r="66">
          <cell r="B66" t="str">
            <v>IA(4)</v>
          </cell>
          <cell r="D66" t="str">
            <v>DEMONSTRATE MANHOLE COVER RESTRAINT SYSTEMS</v>
          </cell>
          <cell r="F66">
            <v>19199.919999999998</v>
          </cell>
          <cell r="H66">
            <v>588</v>
          </cell>
        </row>
        <row r="67">
          <cell r="B67" t="str">
            <v>IA(4)</v>
          </cell>
          <cell r="D67" t="str">
            <v>Automated Text Analytics for Survey Open End Analysis</v>
          </cell>
          <cell r="F67">
            <v>20000</v>
          </cell>
          <cell r="H67">
            <v>588</v>
          </cell>
        </row>
        <row r="68">
          <cell r="B68" t="str">
            <v>IA(4)</v>
          </cell>
          <cell r="D68" t="str">
            <v>Dynamic Alerts for Vehicle Fleet Safety &amp; Accident Prevention</v>
          </cell>
          <cell r="F68">
            <v>21572</v>
          </cell>
          <cell r="H68">
            <v>588</v>
          </cell>
        </row>
        <row r="69">
          <cell r="B69" t="str">
            <v>IA(4)</v>
          </cell>
          <cell r="D69" t="str">
            <v>Projects Under $5000</v>
          </cell>
          <cell r="F69">
            <v>18276.09</v>
          </cell>
          <cell r="H69">
            <v>588</v>
          </cell>
        </row>
        <row r="70">
          <cell r="B70" t="str">
            <v>IA(4)</v>
          </cell>
          <cell r="D70" t="str">
            <v>ARC FAULT DETECTION IN NETWORK PROTECTION RELAYS</v>
          </cell>
          <cell r="F70">
            <v>24499.24</v>
          </cell>
          <cell r="H70">
            <v>588</v>
          </cell>
        </row>
        <row r="71">
          <cell r="B71" t="str">
            <v>IA(4)</v>
          </cell>
          <cell r="D71" t="str">
            <v>Analytics and Statistics of Secondary Program Data</v>
          </cell>
          <cell r="F71">
            <v>25000</v>
          </cell>
          <cell r="H71">
            <v>588</v>
          </cell>
        </row>
        <row r="72">
          <cell r="B72" t="str">
            <v>IB(4)</v>
          </cell>
          <cell r="D72" t="str">
            <v>INTERNATIONAL UTILITY WORK GROUP PARTICIPATION</v>
          </cell>
          <cell r="G72">
            <v>25517.78</v>
          </cell>
          <cell r="H72">
            <v>588</v>
          </cell>
        </row>
        <row r="73">
          <cell r="B73" t="str">
            <v>IA(6)</v>
          </cell>
          <cell r="D73" t="str">
            <v>Electric Vehicle Workplace Charging Pilot</v>
          </cell>
          <cell r="F73">
            <v>28476.13</v>
          </cell>
          <cell r="H73">
            <v>588</v>
          </cell>
        </row>
        <row r="74">
          <cell r="B74" t="str">
            <v>IB(4)</v>
          </cell>
          <cell r="D74" t="str">
            <v>R&amp;D MANAGEMENT BEST PRACTICES</v>
          </cell>
          <cell r="G74">
            <v>29000</v>
          </cell>
          <cell r="H74">
            <v>588</v>
          </cell>
        </row>
        <row r="75">
          <cell r="B75" t="str">
            <v>IA(4)</v>
          </cell>
          <cell r="D75" t="str">
            <v>Enhanced Tool Development for Positive Identification of Network Feeders</v>
          </cell>
          <cell r="F75">
            <v>32160</v>
          </cell>
          <cell r="H75">
            <v>588</v>
          </cell>
        </row>
        <row r="76">
          <cell r="B76" t="str">
            <v>IA(4)</v>
          </cell>
          <cell r="D76" t="str">
            <v>Evaluate Smart Thermostats' Impact on Energy Efficiency and Demand Response</v>
          </cell>
          <cell r="F76">
            <v>35000</v>
          </cell>
          <cell r="H76">
            <v>588</v>
          </cell>
        </row>
        <row r="77">
          <cell r="B77" t="str">
            <v>IA(4)</v>
          </cell>
          <cell r="D77" t="str">
            <v>POWER FACTOR CORRECTION DEVLEOPMENT FOR LOW VOLTAGE NETWORK SECONDARY SYSTEMS</v>
          </cell>
          <cell r="F77">
            <v>36800</v>
          </cell>
          <cell r="H77">
            <v>588</v>
          </cell>
        </row>
        <row r="78">
          <cell r="B78" t="str">
            <v>IA(4)</v>
          </cell>
          <cell r="D78" t="str">
            <v>OBSTRUCTION CLEARANCE USING ROBOTIC TECHNOLOGY FOR ELECTRIC CONDUITS / DUCTS</v>
          </cell>
          <cell r="F78">
            <v>38788.699999999997</v>
          </cell>
          <cell r="H78">
            <v>588</v>
          </cell>
        </row>
        <row r="79">
          <cell r="B79" t="str">
            <v>IA(4)</v>
          </cell>
          <cell r="D79" t="str">
            <v>Hudson Avenue Repowering Project Feasability Study</v>
          </cell>
          <cell r="F79">
            <v>40000</v>
          </cell>
          <cell r="H79">
            <v>588</v>
          </cell>
        </row>
        <row r="80">
          <cell r="B80" t="str">
            <v>IA(4)</v>
          </cell>
          <cell r="D80" t="str">
            <v>EPRI/NYSERDA/DOE TRAVEL BY ALL OTHER NON-R&amp;D PERSONNEL</v>
          </cell>
          <cell r="F80">
            <v>43232.02</v>
          </cell>
          <cell r="H80">
            <v>588</v>
          </cell>
        </row>
        <row r="81">
          <cell r="B81" t="str">
            <v>IA(4)</v>
          </cell>
          <cell r="D81" t="str">
            <v>Vehicle Based Imagery for Damage Assessment</v>
          </cell>
          <cell r="F81">
            <v>48000</v>
          </cell>
          <cell r="H81">
            <v>588</v>
          </cell>
        </row>
        <row r="82">
          <cell r="B82" t="str">
            <v>IA(4)</v>
          </cell>
          <cell r="D82" t="str">
            <v>Vehicle-Mounted Detection System for Burnout Gasses Development</v>
          </cell>
          <cell r="F82">
            <v>49060.41</v>
          </cell>
          <cell r="H82">
            <v>588</v>
          </cell>
        </row>
        <row r="83">
          <cell r="B83" t="str">
            <v>IA(4)</v>
          </cell>
          <cell r="D83" t="str">
            <v>DER Hosting Capacity Approach and Method Development for New York State</v>
          </cell>
          <cell r="F83">
            <v>50000</v>
          </cell>
          <cell r="H83">
            <v>588</v>
          </cell>
        </row>
        <row r="84">
          <cell r="B84" t="str">
            <v>IA(4)</v>
          </cell>
          <cell r="D84" t="str">
            <v>Arcing Fault Detection in Network Protector Relays Field Demonstration</v>
          </cell>
          <cell r="F84">
            <v>54002.77</v>
          </cell>
          <cell r="H84">
            <v>588</v>
          </cell>
        </row>
        <row r="85">
          <cell r="B85" t="str">
            <v>IA(4)</v>
          </cell>
          <cell r="D85" t="str">
            <v>Enhance Customer Demand Load Profile Estimation Algorithms for Field TASK # Application</v>
          </cell>
          <cell r="F85">
            <v>56822</v>
          </cell>
          <cell r="H85">
            <v>588</v>
          </cell>
        </row>
        <row r="86">
          <cell r="B86" t="str">
            <v>IA(4)</v>
          </cell>
          <cell r="D86" t="str">
            <v>Con Edison Weather Forecast Verification Automation</v>
          </cell>
          <cell r="F86">
            <v>58000</v>
          </cell>
          <cell r="H86">
            <v>588</v>
          </cell>
        </row>
        <row r="87">
          <cell r="B87" t="str">
            <v>IA(4)</v>
          </cell>
          <cell r="D87" t="str">
            <v>Distributed Generation Quick Connect Plug</v>
          </cell>
          <cell r="F87">
            <v>58625</v>
          </cell>
          <cell r="H87">
            <v>588</v>
          </cell>
        </row>
        <row r="88">
          <cell r="B88" t="str">
            <v>IA(4)</v>
          </cell>
          <cell r="D88" t="str">
            <v>Evaluation of Long Range Ensemble Weather Modeling</v>
          </cell>
          <cell r="F88">
            <v>59099</v>
          </cell>
          <cell r="H88">
            <v>588</v>
          </cell>
        </row>
        <row r="89">
          <cell r="B89" t="str">
            <v>IA(4)</v>
          </cell>
          <cell r="D89" t="str">
            <v>Decision Support Development for Enhanced Work Coordination</v>
          </cell>
          <cell r="F89">
            <v>60000</v>
          </cell>
          <cell r="H89">
            <v>588</v>
          </cell>
        </row>
        <row r="90">
          <cell r="B90" t="str">
            <v>IA(4)</v>
          </cell>
          <cell r="D90" t="str">
            <v>Random Network Protector Auto-Exercise to mitigate Alive on Backfeeds</v>
          </cell>
          <cell r="F90">
            <v>71800</v>
          </cell>
          <cell r="H90">
            <v>588</v>
          </cell>
        </row>
        <row r="91">
          <cell r="B91" t="str">
            <v>IA(4)</v>
          </cell>
          <cell r="D91" t="str">
            <v>Remote control of network protector relay</v>
          </cell>
          <cell r="F91">
            <v>73036.62</v>
          </cell>
          <cell r="H91">
            <v>588</v>
          </cell>
        </row>
        <row r="92">
          <cell r="B92" t="str">
            <v>IA(4)</v>
          </cell>
          <cell r="D92" t="str">
            <v>Underground Event Mitigation Enhancement for Secondary Boxes</v>
          </cell>
          <cell r="F92">
            <v>80509.37</v>
          </cell>
          <cell r="H92">
            <v>588</v>
          </cell>
        </row>
        <row r="93">
          <cell r="B93" t="str">
            <v>IA(4)</v>
          </cell>
          <cell r="D93" t="str">
            <v>Electric and Magnetic Field Personal Monitor Development</v>
          </cell>
          <cell r="F93">
            <v>100000</v>
          </cell>
          <cell r="H93">
            <v>588</v>
          </cell>
        </row>
        <row r="94">
          <cell r="B94" t="str">
            <v>IA(4)</v>
          </cell>
          <cell r="D94" t="str">
            <v>Residential Customer Solar Adoption Model</v>
          </cell>
          <cell r="F94">
            <v>100731.36</v>
          </cell>
          <cell r="H94">
            <v>588</v>
          </cell>
        </row>
        <row r="95">
          <cell r="B95" t="str">
            <v>IA(4)</v>
          </cell>
          <cell r="D95" t="str">
            <v>Situational Awareness, Decision and Communications Tool in the Bronx-Westchester Control Room</v>
          </cell>
          <cell r="F95">
            <v>125000</v>
          </cell>
          <cell r="H95">
            <v>588</v>
          </cell>
        </row>
        <row r="96">
          <cell r="B96" t="str">
            <v>IB(4)</v>
          </cell>
          <cell r="D96" t="str">
            <v>NEETRAC - Application Research</v>
          </cell>
          <cell r="G96">
            <v>132000</v>
          </cell>
          <cell r="H96">
            <v>588</v>
          </cell>
        </row>
        <row r="97">
          <cell r="B97" t="str">
            <v>IA(4)</v>
          </cell>
          <cell r="D97" t="str">
            <v>Customer Preference Tool for Time Variable Pricing Rates</v>
          </cell>
          <cell r="F97">
            <v>135000</v>
          </cell>
          <cell r="H97">
            <v>588</v>
          </cell>
        </row>
        <row r="98">
          <cell r="B98" t="str">
            <v>IA(4)</v>
          </cell>
          <cell r="D98" t="str">
            <v>Compact submersible 25kA primary fault interrupting switch &amp; control cabinet</v>
          </cell>
          <cell r="F98">
            <v>152560.20000000001</v>
          </cell>
          <cell r="H98">
            <v>588</v>
          </cell>
        </row>
        <row r="99">
          <cell r="B99" t="str">
            <v>IA(4)</v>
          </cell>
          <cell r="D99" t="str">
            <v>Integrating Cyber Security Monitoring in a legacy power grid and emerging grid and emerging smart grid environment</v>
          </cell>
          <cell r="F99">
            <v>177886.48</v>
          </cell>
          <cell r="H99">
            <v>588</v>
          </cell>
        </row>
        <row r="100">
          <cell r="B100" t="str">
            <v>IA(4)</v>
          </cell>
          <cell r="D100" t="str">
            <v>Assessing Augmented Reality for Utility Industry</v>
          </cell>
          <cell r="F100">
            <v>200000</v>
          </cell>
          <cell r="H100">
            <v>588</v>
          </cell>
        </row>
        <row r="101">
          <cell r="B101" t="str">
            <v>IA(4)</v>
          </cell>
          <cell r="D101" t="str">
            <v>PERFORMANCE EVALUATION FOR VENTED RESTRAINED MANHOLE COVERS</v>
          </cell>
          <cell r="F101">
            <v>210000</v>
          </cell>
          <cell r="H101">
            <v>588</v>
          </cell>
        </row>
        <row r="102">
          <cell r="B102" t="str">
            <v>IA(4)</v>
          </cell>
          <cell r="D102" t="str">
            <v>EPRI LMP+D Economic Analysis - Phase 1</v>
          </cell>
          <cell r="F102">
            <v>230000</v>
          </cell>
          <cell r="H102">
            <v>588</v>
          </cell>
        </row>
        <row r="103">
          <cell r="B103" t="str">
            <v>IA(4)</v>
          </cell>
          <cell r="D103" t="str">
            <v>Underground Splicing Machine Development</v>
          </cell>
          <cell r="F103">
            <v>233062</v>
          </cell>
          <cell r="H103">
            <v>588</v>
          </cell>
        </row>
        <row r="104">
          <cell r="B104" t="str">
            <v>IA(4)</v>
          </cell>
          <cell r="D104" t="str">
            <v>TRANSPORTABLE ENERGY STORAGE SYSTEM (TESS)</v>
          </cell>
          <cell r="F104">
            <v>250300.85</v>
          </cell>
          <cell r="H104">
            <v>588</v>
          </cell>
        </row>
        <row r="105">
          <cell r="B105" t="str">
            <v>IA(4)</v>
          </cell>
          <cell r="D105" t="str">
            <v>Microgrids &amp; DER - Engineering studay - NYSERDA PON 2715</v>
          </cell>
          <cell r="F105">
            <v>368814.28</v>
          </cell>
          <cell r="H105">
            <v>588</v>
          </cell>
        </row>
        <row r="106">
          <cell r="B106" t="str">
            <v>IB(4)</v>
          </cell>
          <cell r="D106" t="str">
            <v>Applications Research 2015/2016 - CEATI</v>
          </cell>
          <cell r="G106">
            <v>373450</v>
          </cell>
          <cell r="H106">
            <v>588</v>
          </cell>
        </row>
        <row r="107">
          <cell r="B107" t="str">
            <v>IB(1)</v>
          </cell>
          <cell r="D107" t="str">
            <v>EPRI  FOR ELECTRIC DISTRIBUTION AND CUSTOMER R&amp;D</v>
          </cell>
          <cell r="G107">
            <v>1717601.53</v>
          </cell>
          <cell r="H107">
            <v>588</v>
          </cell>
        </row>
        <row r="108">
          <cell r="B108" t="str">
            <v>IA(6)</v>
          </cell>
          <cell r="D108" t="str">
            <v>DEMONSTRATION OF ULTRA LOW NOX BURNERS TO MEET NEW NOX RACT REGULATION</v>
          </cell>
          <cell r="F108">
            <v>-8422.14</v>
          </cell>
          <cell r="H108">
            <v>705.2</v>
          </cell>
        </row>
        <row r="109">
          <cell r="B109" t="str">
            <v>IA(6)</v>
          </cell>
          <cell r="D109" t="str">
            <v>EPRI PROGRAM 63 BOILER LIFE AND AVAILABILITY IMPROVEMENT</v>
          </cell>
          <cell r="F109">
            <v>10479</v>
          </cell>
          <cell r="H109">
            <v>705.2</v>
          </cell>
        </row>
        <row r="110">
          <cell r="B110" t="str">
            <v>IA(6)</v>
          </cell>
          <cell r="D110" t="str">
            <v>Evaluate RFID technology for Steam Asset Management</v>
          </cell>
          <cell r="F110">
            <v>11500</v>
          </cell>
          <cell r="H110">
            <v>705.2</v>
          </cell>
        </row>
        <row r="111">
          <cell r="B111" t="str">
            <v>IB(1)</v>
          </cell>
          <cell r="D111" t="str">
            <v>EPRI FUNDING FOR STEAM RELATED TARGETS</v>
          </cell>
          <cell r="G111">
            <v>189960</v>
          </cell>
          <cell r="H111">
            <v>705.2</v>
          </cell>
        </row>
        <row r="112">
          <cell r="B112" t="str">
            <v>IA(6)</v>
          </cell>
          <cell r="D112" t="str">
            <v>Phase 1 - Investigate Steam Condensate Detection &amp; Monitoring For Steam Jmains</v>
          </cell>
          <cell r="F112">
            <v>-16691.37</v>
          </cell>
          <cell r="H112">
            <v>761</v>
          </cell>
        </row>
        <row r="113">
          <cell r="B113" t="str">
            <v>IA(6)</v>
          </cell>
          <cell r="D113" t="str">
            <v>Projects Under $5000</v>
          </cell>
          <cell r="F113">
            <v>4645.67</v>
          </cell>
          <cell r="H113">
            <v>761</v>
          </cell>
        </row>
        <row r="114">
          <cell r="B114" t="str">
            <v>IA(6)</v>
          </cell>
          <cell r="D114" t="str">
            <v>DEVELOPMENT OF AN AUTOMATED PUMP FOR STEAM MANHOLES</v>
          </cell>
          <cell r="F114">
            <v>18548.2</v>
          </cell>
          <cell r="H114">
            <v>761</v>
          </cell>
        </row>
        <row r="115">
          <cell r="B115" t="str">
            <v>IA(6)</v>
          </cell>
          <cell r="D115" t="str">
            <v>TESTING STEAM MANHOLE COVER BOLT FOR PRESSURE RELIEF</v>
          </cell>
          <cell r="F115">
            <v>19199.75</v>
          </cell>
          <cell r="H115">
            <v>761</v>
          </cell>
        </row>
        <row r="116">
          <cell r="B116" t="str">
            <v>IA(6)</v>
          </cell>
          <cell r="D116" t="str">
            <v>RE-DESIGN STEAM VENT STACK FOR IMPROVED ERGONOMICS AND FIELD UTILIZATION</v>
          </cell>
          <cell r="F116">
            <v>44692.5</v>
          </cell>
          <cell r="H116">
            <v>761</v>
          </cell>
        </row>
        <row r="117">
          <cell r="B117" t="str">
            <v>IA(6)</v>
          </cell>
          <cell r="D117" t="str">
            <v>DEVELOP PILOT STEAM TRAINING CONSEQUENTIAL SIMULATOR</v>
          </cell>
          <cell r="F117">
            <v>45000</v>
          </cell>
          <cell r="H117">
            <v>761</v>
          </cell>
        </row>
        <row r="118">
          <cell r="B118" t="str">
            <v>IA(6)</v>
          </cell>
          <cell r="D118" t="str">
            <v>PHASE IIIa - DEMONSTRATE STEAM CONDENSATE MONITORING AND DATA VALIDATION ON JPL-NASA TESTBED</v>
          </cell>
          <cell r="F118">
            <v>129623</v>
          </cell>
          <cell r="H118">
            <v>761</v>
          </cell>
        </row>
        <row r="119">
          <cell r="B119" t="str">
            <v>IA(6)</v>
          </cell>
          <cell r="D119" t="str">
            <v>Redesign and field testing of brass cooling chambers</v>
          </cell>
          <cell r="F119">
            <v>158210</v>
          </cell>
          <cell r="H119">
            <v>761</v>
          </cell>
        </row>
        <row r="120">
          <cell r="B120" t="str">
            <v>IIA(4)</v>
          </cell>
          <cell r="D120" t="str">
            <v>Projects Under $5000</v>
          </cell>
          <cell r="F120">
            <v>1600.2600000000002</v>
          </cell>
          <cell r="H120">
            <v>880</v>
          </cell>
        </row>
        <row r="121">
          <cell r="B121" t="str">
            <v>IIA(4)</v>
          </cell>
          <cell r="D121" t="str">
            <v>3D Toolbox Evaluation</v>
          </cell>
          <cell r="F121">
            <v>6634.1</v>
          </cell>
          <cell r="H121">
            <v>880</v>
          </cell>
        </row>
        <row r="122">
          <cell r="B122" t="str">
            <v>IIA(4)</v>
          </cell>
          <cell r="D122" t="str">
            <v>GAS OPERATIONS INNOVATION MONITOR - A SUBSCRIPTION SERVICE</v>
          </cell>
          <cell r="F122">
            <v>7425</v>
          </cell>
          <cell r="H122">
            <v>880</v>
          </cell>
        </row>
        <row r="123">
          <cell r="B123" t="str">
            <v>IIA(4)</v>
          </cell>
          <cell r="D123" t="str">
            <v>DEVELOP A NO-DIG GAS SERVICE CUT &amp; CAP SYSTEM</v>
          </cell>
          <cell r="F123">
            <v>9694.1299999999992</v>
          </cell>
          <cell r="H123">
            <v>880</v>
          </cell>
        </row>
        <row r="124">
          <cell r="B124" t="str">
            <v>IIB(4)</v>
          </cell>
          <cell r="D124" t="str">
            <v>NYGAS (NYSEARCH) FUNDING FOR MILLENIUM GAS RESEARCH AND DEVELOP</v>
          </cell>
          <cell r="G124">
            <v>11491.29</v>
          </cell>
          <cell r="H124">
            <v>880</v>
          </cell>
        </row>
        <row r="125">
          <cell r="B125" t="str">
            <v>IIA(4)</v>
          </cell>
          <cell r="D125" t="str">
            <v>Guided Wave Testing on Insulated Piping at LNG Plant</v>
          </cell>
          <cell r="F125">
            <v>14200</v>
          </cell>
          <cell r="H125">
            <v>880</v>
          </cell>
        </row>
        <row r="126">
          <cell r="B126" t="str">
            <v>IIA(4)</v>
          </cell>
          <cell r="D126" t="str">
            <v>PROTECTION OF PLASTIC GAS PIPE FROM ELECTRICAL ARCING AND BURN-</v>
          </cell>
          <cell r="F126">
            <v>14489.48</v>
          </cell>
          <cell r="H126">
            <v>880</v>
          </cell>
        </row>
        <row r="127">
          <cell r="B127" t="str">
            <v>IIA(4)</v>
          </cell>
          <cell r="D127" t="str">
            <v>DEVELOP A GAS GIS BASEMAP OF MANHATTAN TOWARD AN AUTOMATED GAS LEAK SURVEY LOGGING SYSTEM</v>
          </cell>
          <cell r="F127">
            <v>14805</v>
          </cell>
          <cell r="H127">
            <v>880</v>
          </cell>
        </row>
        <row r="128">
          <cell r="B128" t="str">
            <v>IIA(4)</v>
          </cell>
          <cell r="D128" t="str">
            <v>MICRO-EXCAVATION FOR CP TEST STATION / VALVE BOX INSTALLATION</v>
          </cell>
          <cell r="F128">
            <v>18223.830000000002</v>
          </cell>
          <cell r="H128">
            <v>880</v>
          </cell>
        </row>
        <row r="129">
          <cell r="B129" t="str">
            <v>IIA(4)</v>
          </cell>
          <cell r="D129" t="str">
            <v>DEVELOP AN EMERGENCY MAIN STOP-OFF STATION</v>
          </cell>
          <cell r="F129">
            <v>18683.990000000002</v>
          </cell>
          <cell r="H129">
            <v>880</v>
          </cell>
        </row>
        <row r="130">
          <cell r="B130" t="str">
            <v>IIA(4)</v>
          </cell>
          <cell r="D130" t="str">
            <v>Picarro Leak Survey Phase 0</v>
          </cell>
          <cell r="F130">
            <v>20533.37</v>
          </cell>
          <cell r="H130">
            <v>880</v>
          </cell>
        </row>
        <row r="131">
          <cell r="B131" t="str">
            <v>IIA(4)</v>
          </cell>
          <cell r="D131" t="str">
            <v>Paved-over Valve Box Locating &amp; Reinstatement  - Field Pilot</v>
          </cell>
          <cell r="F131">
            <v>23466.92</v>
          </cell>
          <cell r="H131">
            <v>880</v>
          </cell>
        </row>
        <row r="132">
          <cell r="B132" t="str">
            <v>IIA(4)</v>
          </cell>
          <cell r="D132" t="str">
            <v>Gas Meter Barcoding and Computer Infrastructure Enhancement</v>
          </cell>
          <cell r="F132">
            <v>24605.9</v>
          </cell>
          <cell r="H132">
            <v>880</v>
          </cell>
        </row>
        <row r="133">
          <cell r="B133" t="str">
            <v>IIA(4)</v>
          </cell>
          <cell r="D133" t="str">
            <v>Field Trial / DEMO BEM Internal Inspection Tool  (MILLENIUM)</v>
          </cell>
          <cell r="F133">
            <v>30237.47</v>
          </cell>
          <cell r="H133">
            <v>880</v>
          </cell>
        </row>
        <row r="134">
          <cell r="B134" t="str">
            <v>IIA(4)</v>
          </cell>
          <cell r="D134" t="str">
            <v>Gas Leak Survey Field Automation Pilot Project</v>
          </cell>
          <cell r="F134">
            <v>31295.01</v>
          </cell>
          <cell r="H134">
            <v>880</v>
          </cell>
        </row>
        <row r="135">
          <cell r="B135" t="str">
            <v>IIA(4)</v>
          </cell>
          <cell r="D135" t="str">
            <v>Transmission Pressura CIP Liner Blistering Testing</v>
          </cell>
          <cell r="F135">
            <v>32500</v>
          </cell>
          <cell r="H135">
            <v>880</v>
          </cell>
        </row>
        <row r="136">
          <cell r="B136" t="str">
            <v>IIA(4)</v>
          </cell>
          <cell r="D136" t="str">
            <v>Genesis Spray-in-Place-Pipe (SIPP) Lining System - Shop Demonstration</v>
          </cell>
          <cell r="F136">
            <v>34676.199999999997</v>
          </cell>
          <cell r="H136">
            <v>880</v>
          </cell>
        </row>
        <row r="137">
          <cell r="B137" t="str">
            <v>IIA(4)</v>
          </cell>
          <cell r="D137" t="str">
            <v>DEVELOP A METHOD TO RELOCATE  PAVED-OVER METALLIC VALVE BOXES</v>
          </cell>
          <cell r="F137">
            <v>36500</v>
          </cell>
          <cell r="H137">
            <v>880</v>
          </cell>
        </row>
        <row r="138">
          <cell r="B138" t="str">
            <v>IIA(4)</v>
          </cell>
          <cell r="D138" t="str">
            <v>Proof of wavefront concept for acoustic leak detection of transmission gas mains</v>
          </cell>
          <cell r="F138">
            <v>37500</v>
          </cell>
          <cell r="H138">
            <v>880</v>
          </cell>
        </row>
        <row r="139">
          <cell r="B139" t="str">
            <v>IIA(4)</v>
          </cell>
          <cell r="D139" t="str">
            <v>DEVELOPMENT OF A TECHNOLOGY ROADMAP FOR FIELD DATA CAPTURE AND MANAGEMENT</v>
          </cell>
          <cell r="F139">
            <v>50000</v>
          </cell>
          <cell r="H139">
            <v>880</v>
          </cell>
        </row>
        <row r="140">
          <cell r="B140" t="str">
            <v>IIA(4)</v>
          </cell>
          <cell r="D140" t="str">
            <v>Heat Shield Testing for CIPL to Rehabilatate Gas Mains in Close Proximity to Steam Mains</v>
          </cell>
          <cell r="F140">
            <v>50164.34</v>
          </cell>
          <cell r="H140">
            <v>880</v>
          </cell>
        </row>
        <row r="141">
          <cell r="B141" t="str">
            <v>IIA(3)</v>
          </cell>
          <cell r="D141" t="str">
            <v>Off Grid Minidome CCTV</v>
          </cell>
          <cell r="F141">
            <v>73395.960000000006</v>
          </cell>
          <cell r="H141">
            <v>880</v>
          </cell>
        </row>
        <row r="142">
          <cell r="B142" t="str">
            <v>IIA(4)</v>
          </cell>
          <cell r="D142" t="str">
            <v>High Temperature Limit Switch and Diaphram Improvements for THM Turbine Bleed Valves</v>
          </cell>
          <cell r="F142">
            <v>74357.55</v>
          </cell>
          <cell r="H142">
            <v>880</v>
          </cell>
        </row>
        <row r="143">
          <cell r="B143" t="str">
            <v>IIA(3)</v>
          </cell>
          <cell r="D143" t="str">
            <v>Off Grid Remote Surveillance</v>
          </cell>
          <cell r="F143">
            <v>76500.87</v>
          </cell>
          <cell r="H143">
            <v>880</v>
          </cell>
        </row>
        <row r="144">
          <cell r="B144" t="str">
            <v>IIA(4)</v>
          </cell>
          <cell r="D144" t="str">
            <v>FIELD EVALUATION OF COMPOSITE REPAIR WRAP FOR GAS TRANSMISSION PIPELINES</v>
          </cell>
          <cell r="F144">
            <v>81301.490000000005</v>
          </cell>
          <cell r="H144">
            <v>880</v>
          </cell>
        </row>
        <row r="145">
          <cell r="B145" t="str">
            <v>IIA(4)</v>
          </cell>
          <cell r="D145" t="str">
            <v>EVALUATE POLYUREA COATING ON ER-199 AT HUNTS POINT STATION</v>
          </cell>
          <cell r="F145">
            <v>101730.67</v>
          </cell>
          <cell r="H145">
            <v>880</v>
          </cell>
        </row>
        <row r="146">
          <cell r="B146" t="str">
            <v>IIA(4)</v>
          </cell>
          <cell r="D146" t="str">
            <v>PHASE III- STRUCTURAL WEAR TESTS OF COMPOSITE COVERS USING ROADWAY PARAMETERS </v>
          </cell>
          <cell r="F146">
            <v>133000</v>
          </cell>
          <cell r="H146">
            <v>880</v>
          </cell>
        </row>
        <row r="147">
          <cell r="B147" t="str">
            <v>IIA(4)</v>
          </cell>
          <cell r="D147" t="str">
            <v>Gas Transmission System Internal Corrosion Monitoring</v>
          </cell>
          <cell r="F147">
            <v>158596.56</v>
          </cell>
          <cell r="H147">
            <v>880</v>
          </cell>
        </row>
        <row r="148">
          <cell r="B148" t="str">
            <v>IIB(1)</v>
          </cell>
          <cell r="D148" t="str">
            <v>EPRI FUNDING FOR MGP SITE REMEDIATION AND HEALTH RISK R&amp;D</v>
          </cell>
          <cell r="G148">
            <v>173316</v>
          </cell>
          <cell r="H148">
            <v>880</v>
          </cell>
        </row>
        <row r="149">
          <cell r="B149" t="str">
            <v>IIB(4)</v>
          </cell>
          <cell r="D149" t="str">
            <v>OPERATIONS TECHNOLOGY DEVELOPMENT NOT FOR PROFIT (OTD) PROGRAM (NON-MILLENNIUM)</v>
          </cell>
          <cell r="G149">
            <v>257297.29</v>
          </cell>
          <cell r="H149">
            <v>880</v>
          </cell>
        </row>
        <row r="150">
          <cell r="B150" t="str">
            <v>IIB(4)</v>
          </cell>
          <cell r="D150" t="str">
            <v>OPERATIONS TECHNOLOGY DEVELOPMENT (OTD), NOT FOR PROFIT, PROGRAM (MILLENNIUM)</v>
          </cell>
          <cell r="G150">
            <v>332670.15000000002</v>
          </cell>
          <cell r="H150">
            <v>880</v>
          </cell>
        </row>
        <row r="151">
          <cell r="B151" t="str">
            <v>IIB(4)</v>
          </cell>
          <cell r="D151" t="str">
            <v>NYSEARCH Program Millennium Funds</v>
          </cell>
          <cell r="G151">
            <v>517672.61</v>
          </cell>
          <cell r="H151">
            <v>880</v>
          </cell>
        </row>
        <row r="152">
          <cell r="B152" t="str">
            <v>IIB(4)</v>
          </cell>
          <cell r="D152" t="str">
            <v>Operations Technology Development (OTD) Not For Profit Program (Millennium Program)</v>
          </cell>
          <cell r="G152">
            <v>556752.64000000001</v>
          </cell>
          <cell r="H152">
            <v>880</v>
          </cell>
        </row>
        <row r="153">
          <cell r="B153" t="str">
            <v>IA(6)</v>
          </cell>
          <cell r="D153" t="str">
            <v>PATENT SEARCHES IN CONNECTION WITH COMPANY R&amp;D TECHNOLOGY APPLICATIONS</v>
          </cell>
          <cell r="F153">
            <v>136272.5</v>
          </cell>
          <cell r="H153">
            <v>930.2</v>
          </cell>
        </row>
        <row r="154">
          <cell r="B154" t="str">
            <v>IA(6)</v>
          </cell>
          <cell r="D154" t="str">
            <v>OTHER EXPENSES</v>
          </cell>
          <cell r="F154">
            <v>251325.6</v>
          </cell>
          <cell r="H154">
            <v>930.2</v>
          </cell>
        </row>
        <row r="155">
          <cell r="B155" t="str">
            <v>IA(6)</v>
          </cell>
          <cell r="D155" t="str">
            <v>SALARIES AND WAGES</v>
          </cell>
          <cell r="F155">
            <v>1777037.62</v>
          </cell>
          <cell r="H155">
            <v>930.2</v>
          </cell>
        </row>
      </sheetData>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row r="25">
          <cell r="C25" t="str">
            <v>Consolidated Edison Company of New York, Inc.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HIBIT G-X (Schedule 1)"/>
      <sheetName val="EXHIBIT G-X (Schedule 2)"/>
      <sheetName val="Not Applicable"/>
      <sheetName val="WorkingExhibit_Sales"/>
      <sheetName val="WorkingExhibit_Revenues"/>
      <sheetName val="Firm Revenues"/>
      <sheetName val="NonFirm Traditional"/>
      <sheetName val="Non Firm Revenues"/>
      <sheetName val="Non Traditional"/>
      <sheetName val="FuelRider_Taxes"/>
      <sheetName val="Inter_Revenues"/>
      <sheetName val="CostofGas"/>
      <sheetName val="InterrVolumes_Margins"/>
      <sheetName val="FirmForecast"/>
      <sheetName val="Base Period"/>
      <sheetName val="Weather Normalization"/>
      <sheetName val="BillingDays"/>
      <sheetName val="Billing Cycle Adjustment"/>
      <sheetName val="New Business Annualization"/>
      <sheetName val="New BusinessRegression"/>
      <sheetName val="New BusinessPermit01"/>
      <sheetName val="New Business Future"/>
      <sheetName val="Growth Rate"/>
      <sheetName val="Unbilled"/>
      <sheetName val="RateCo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ow r="25">
          <cell r="C25"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sheetData sheetId="26" refreshError="1"/>
      <sheetData sheetId="27"/>
      <sheetData sheetId="28" refreshError="1"/>
      <sheetData sheetId="29" refreshError="1"/>
      <sheetData sheetId="30" refreshError="1"/>
      <sheetData sheetId="31"/>
      <sheetData sheetId="32"/>
      <sheetData sheetId="33"/>
      <sheetData sheetId="34"/>
      <sheetData sheetId="35"/>
      <sheetData sheetId="36" refreshError="1"/>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row r="25">
          <cell r="C25" t="str">
            <v>Consolidated Edison Company of New York, Inc.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2263"/>
      <sheetName val="266267"/>
      <sheetName val="269"/>
      <sheetName val="272273"/>
      <sheetName val="274275"/>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2263"/>
      <sheetName val="266267"/>
      <sheetName val="269"/>
      <sheetName val="272273"/>
      <sheetName val="274275"/>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ange"/>
      <sheetName val="Rockland"/>
      <sheetName val="Sullivan"/>
      <sheetName val="Summary"/>
      <sheetName val="Middletown"/>
      <sheetName val="Bowline"/>
      <sheetName val="Con Ed"/>
      <sheetName val="PearlRiverSub"/>
      <sheetName val="Ramapo Land"/>
      <sheetName val="Checks"/>
      <sheetName val="Checks-Midtwn "/>
      <sheetName val="SummaryCR"/>
      <sheetName val="SummaryCR (2)"/>
      <sheetName val="SummaryCR (3)"/>
      <sheetName val="OrangeCorr"/>
    </sheetNames>
    <sheetDataSet>
      <sheetData sheetId="0"/>
      <sheetData sheetId="1" refreshError="1"/>
      <sheetData sheetId="2"/>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6107"/>
      <sheetName val="108109"/>
      <sheetName val="110-113"/>
      <sheetName val="114-117"/>
      <sheetName val="118-119"/>
      <sheetName val="120121"/>
      <sheetName val="121A"/>
      <sheetName val="122 (a)(b)"/>
      <sheetName val="200-201"/>
      <sheetName val="204207"/>
      <sheetName val="214"/>
      <sheetName val="216"/>
      <sheetName val="216-A"/>
      <sheetName val="216-B"/>
      <sheetName val="216-C"/>
      <sheetName val="219"/>
      <sheetName val="224225"/>
      <sheetName val="227"/>
      <sheetName val="230"/>
      <sheetName val="233"/>
      <sheetName val="234"/>
      <sheetName val="234A"/>
      <sheetName val="234B"/>
      <sheetName val="234C"/>
      <sheetName val="250-251"/>
      <sheetName val="253"/>
      <sheetName val="254"/>
      <sheetName val="256257 (2)"/>
      <sheetName val="261"/>
      <sheetName val="262263"/>
      <sheetName val="262A-C"/>
      <sheetName val="262D"/>
      <sheetName val="266-267"/>
      <sheetName val="269"/>
      <sheetName val="272-273"/>
      <sheetName val="274-275"/>
      <sheetName val="276277"/>
      <sheetName val="276A"/>
      <sheetName val="300301"/>
      <sheetName val="304"/>
      <sheetName val="310311"/>
      <sheetName val="320-323"/>
      <sheetName val="326-327"/>
      <sheetName val="328330"/>
      <sheetName val="335"/>
      <sheetName val="336"/>
      <sheetName val=" 337"/>
      <sheetName val="337A"/>
      <sheetName val=" 337B"/>
      <sheetName val="340 "/>
      <sheetName val="350-351"/>
      <sheetName val="352-353"/>
      <sheetName val="354-355"/>
      <sheetName val="356"/>
      <sheetName val="356A"/>
      <sheetName val="398"/>
      <sheetName val="400"/>
      <sheetName val="401"/>
      <sheetName val="402403"/>
      <sheetName val="422423"/>
      <sheetName val="422(A-F)"/>
      <sheetName val="424425"/>
      <sheetName val="424A425A"/>
      <sheetName val="426427"/>
      <sheetName val="BOOK"/>
    </sheetNames>
    <sheetDataSet>
      <sheetData sheetId="0" refreshError="1"/>
      <sheetData sheetId="1">
        <row r="38">
          <cell r="C38" t="str">
            <v>12/31/2008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sheetData sheetId="25"/>
      <sheetData sheetId="26" refreshError="1"/>
      <sheetData sheetId="27" refreshError="1"/>
      <sheetData sheetId="28"/>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ow r="1">
          <cell r="A1" t="str">
            <v>Name of Respondent</v>
          </cell>
          <cell r="D1" t="str">
            <v>(1) [ X ] An Original</v>
          </cell>
          <cell r="E1" t="str">
            <v>(Mo, Day, Yr)</v>
          </cell>
          <cell r="F1" t="str">
            <v>Year of Report</v>
          </cell>
          <cell r="H1" t="str">
            <v>Name of Respondent</v>
          </cell>
          <cell r="K1" t="str">
            <v>(1) [ X ] An Original</v>
          </cell>
          <cell r="L1" t="str">
            <v>(Mo, Day, Yr)</v>
          </cell>
          <cell r="M1" t="str">
            <v>Year of Report</v>
          </cell>
        </row>
        <row r="2">
          <cell r="A2" t="str">
            <v>Consolidated Edison Company of New York, Inc.</v>
          </cell>
          <cell r="D2" t="str">
            <v>(2) [    ] A Resubmission</v>
          </cell>
          <cell r="E2">
            <v>39933</v>
          </cell>
          <cell r="F2" t="str">
            <v>12/31/08</v>
          </cell>
          <cell r="H2" t="str">
            <v>Consolidated Edison Company of New York, Inc.</v>
          </cell>
          <cell r="K2" t="str">
            <v>(2) [    ] A Resubmission</v>
          </cell>
          <cell r="L2">
            <v>39933</v>
          </cell>
          <cell r="M2" t="str">
            <v>12/31/08</v>
          </cell>
        </row>
        <row r="3">
          <cell r="A3" t="str">
            <v>TAXES ACCRUED, PREPAID AND CHARGED DURING YEAR</v>
          </cell>
          <cell r="H3" t="str">
            <v>TAXES ACCRUED, PREPAID AND CHARGED DURING YEAR (Continued)</v>
          </cell>
        </row>
        <row r="4">
          <cell r="B4" t="str">
            <v>1.  Give particulars (details) of the combined prepaid and accrued tax accounts and show the total taxes charged to operations and other</v>
          </cell>
          <cell r="H4" t="str">
            <v xml:space="preserve"> 5.  If any tax covers more than one year, show the required information separately for each tax year,</v>
          </cell>
        </row>
        <row r="5">
          <cell r="B5" t="str">
            <v xml:space="preserve">     accounts during the year.  Do not include gasoline and other sales taxes which have been charged to the accounts to which the taxed </v>
          </cell>
          <cell r="H5" t="str">
            <v xml:space="preserve">      identifying the year in column (a).</v>
          </cell>
        </row>
        <row r="6">
          <cell r="B6" t="str">
            <v xml:space="preserve">     material was charged.  If the actual or estimated amounts of such taxes are known, show the amounts in a footnote and designate </v>
          </cell>
          <cell r="H6" t="str">
            <v xml:space="preserve"> 6.  Enter all adjustments of the accrued and prepaid tax accounts in column (f) and explain each adjustment in a footnote.  Designate</v>
          </cell>
        </row>
        <row r="7">
          <cell r="B7" t="str">
            <v xml:space="preserve">     whether estimate or actual amounts.</v>
          </cell>
          <cell r="H7" t="str">
            <v xml:space="preserve">      debit adjustments by parentheses.</v>
          </cell>
        </row>
        <row r="8">
          <cell r="B8" t="str">
            <v xml:space="preserve">2.  Include on this page, taxes paid during the year and charged direct to final accounts, (not charged to prepaid or accrued taxes).  Enter </v>
          </cell>
          <cell r="H8" t="str">
            <v xml:space="preserve"> 7.  Do not include on this page entries with respect to deferred income taxes or taxes collected through payroll deductions or otherwise</v>
          </cell>
        </row>
        <row r="9">
          <cell r="B9" t="str">
            <v xml:space="preserve">     the amounts in both columns (d) and (e).  The balancing of this page is not affected by the inclusion of these taxes.</v>
          </cell>
          <cell r="H9" t="str">
            <v xml:space="preserve">      pending transmittal of such taxes to the taxing authority.</v>
          </cell>
        </row>
        <row r="10">
          <cell r="B10" t="str">
            <v>3.  Include in column (d) taxes charged during the year, taxes charged to operations and other accounts through (a) accruals credited to</v>
          </cell>
        </row>
        <row r="11">
          <cell r="B11" t="str">
            <v xml:space="preserve">     taxes accrued, (b) amounts credited to proportions of prepaid taxes chargeable to current year, and (c) taxes paid and charged direct </v>
          </cell>
          <cell r="H11" t="str">
            <v xml:space="preserve"> 8.  Report in columns (i) through (q) how the taxes were distributed.</v>
          </cell>
        </row>
        <row r="12">
          <cell r="B12" t="str">
            <v xml:space="preserve">     to operations or accounts other than accrued and prepaid tax accounts.</v>
          </cell>
        </row>
        <row r="13">
          <cell r="B13" t="str">
            <v>4.  List the aggregate of each kind of tax under the appropriate heading of "Federal," "State," and "Local" in such manner that the total tax</v>
          </cell>
          <cell r="H13" t="str">
            <v xml:space="preserve"> 9.  For any tax apportioned to more than one utility department or account, state in a footnote the basis (necessity) of apportioning such tax.</v>
          </cell>
        </row>
        <row r="14">
          <cell r="B14" t="str">
            <v xml:space="preserve">     for each State and subdivision can readily be ascertained.</v>
          </cell>
        </row>
        <row r="15">
          <cell r="C15" t="str">
            <v>BALANCE BEGINNING OF YEAR</v>
          </cell>
          <cell r="H15" t="str">
            <v>BALANCE AT END OF YEAR</v>
          </cell>
          <cell r="J15" t="str">
            <v>DISTRIBUTION OF TAXES CHARGED (Show utility dept. where applicable and acct. charged.)</v>
          </cell>
        </row>
        <row r="16">
          <cell r="D16" t="str">
            <v>Prepaid Taxes</v>
          </cell>
          <cell r="M16" t="str">
            <v>Other Utility</v>
          </cell>
        </row>
        <row r="17">
          <cell r="B17" t="str">
            <v>Kind of Tax</v>
          </cell>
          <cell r="C17" t="str">
            <v>Taxes Accrued</v>
          </cell>
          <cell r="D17" t="str">
            <v>(Include in</v>
          </cell>
          <cell r="E17" t="str">
            <v>Taxes Charged</v>
          </cell>
          <cell r="F17" t="str">
            <v>Taxes Paid</v>
          </cell>
          <cell r="H17" t="str">
            <v>(Taxes Accrued</v>
          </cell>
          <cell r="I17" t="str">
            <v>Prepaid Taxes</v>
          </cell>
          <cell r="J17" t="str">
            <v>Electric</v>
          </cell>
          <cell r="K17" t="str">
            <v>Gas</v>
          </cell>
          <cell r="L17" t="str">
            <v>Other Utility Depts.</v>
          </cell>
          <cell r="M17" t="str">
            <v>Operating Income</v>
          </cell>
        </row>
        <row r="18">
          <cell r="A18" t="str">
            <v>Line</v>
          </cell>
          <cell r="B18" t="str">
            <v>(See Instruction 5)</v>
          </cell>
          <cell r="C18" t="str">
            <v>(Account 236)</v>
          </cell>
          <cell r="D18" t="str">
            <v>Account 165)</v>
          </cell>
          <cell r="E18" t="str">
            <v>During Year</v>
          </cell>
          <cell r="F18" t="str">
            <v>During Year</v>
          </cell>
          <cell r="G18" t="str">
            <v>Adjustments</v>
          </cell>
          <cell r="H18" t="str">
            <v>Account 236)</v>
          </cell>
          <cell r="I18" t="str">
            <v>(Incl. in Acct. 165)</v>
          </cell>
          <cell r="J18" t="str">
            <v>(Account 408.1,409.1)</v>
          </cell>
          <cell r="K18" t="str">
            <v>(Account 408.1,409.1)</v>
          </cell>
          <cell r="L18" t="str">
            <v>(Account 408.1,409.1)</v>
          </cell>
          <cell r="M18" t="str">
            <v>(Account 408.1,409.1)</v>
          </cell>
          <cell r="N18" t="str">
            <v>Line</v>
          </cell>
        </row>
        <row r="19">
          <cell r="A19" t="str">
            <v>No.</v>
          </cell>
          <cell r="B19" t="str">
            <v>(a)</v>
          </cell>
          <cell r="C19" t="str">
            <v>(b)</v>
          </cell>
          <cell r="D19" t="str">
            <v>(c)</v>
          </cell>
          <cell r="E19" t="str">
            <v>(d)</v>
          </cell>
          <cell r="F19" t="str">
            <v>(e)</v>
          </cell>
          <cell r="G19" t="str">
            <v>(f)</v>
          </cell>
          <cell r="H19" t="str">
            <v>(g)</v>
          </cell>
          <cell r="I19" t="str">
            <v>(h)</v>
          </cell>
          <cell r="J19" t="str">
            <v>(i)</v>
          </cell>
          <cell r="K19" t="str">
            <v>(j)</v>
          </cell>
          <cell r="L19" t="str">
            <v>(k)</v>
          </cell>
          <cell r="M19" t="str">
            <v>(l)</v>
          </cell>
          <cell r="N19" t="str">
            <v>No.</v>
          </cell>
        </row>
        <row r="20">
          <cell r="B20" t="str">
            <v>Federal:</v>
          </cell>
        </row>
        <row r="21">
          <cell r="A21">
            <v>1</v>
          </cell>
          <cell r="B21" t="str">
            <v xml:space="preserve">   Income Taxes</v>
          </cell>
          <cell r="N21">
            <v>1</v>
          </cell>
        </row>
        <row r="22">
          <cell r="A22">
            <v>2</v>
          </cell>
          <cell r="B22" t="str">
            <v xml:space="preserve">   FICA Contribution</v>
          </cell>
          <cell r="N22">
            <v>2</v>
          </cell>
        </row>
        <row r="23">
          <cell r="A23">
            <v>3</v>
          </cell>
          <cell r="B23" t="str">
            <v xml:space="preserve">   Unemployment</v>
          </cell>
          <cell r="N23">
            <v>3</v>
          </cell>
        </row>
        <row r="24">
          <cell r="A24">
            <v>4</v>
          </cell>
          <cell r="B24" t="str">
            <v xml:space="preserve">   Other</v>
          </cell>
          <cell r="H24" t="str">
            <v xml:space="preserve"> </v>
          </cell>
          <cell r="N24">
            <v>4</v>
          </cell>
        </row>
        <row r="25">
          <cell r="A25">
            <v>5</v>
          </cell>
          <cell r="B25" t="str">
            <v xml:space="preserve">     Total</v>
          </cell>
          <cell r="C25">
            <v>0</v>
          </cell>
          <cell r="D25">
            <v>0</v>
          </cell>
          <cell r="E25">
            <v>0</v>
          </cell>
          <cell r="F25">
            <v>0</v>
          </cell>
          <cell r="G25">
            <v>0</v>
          </cell>
          <cell r="H25">
            <v>0</v>
          </cell>
          <cell r="I25">
            <v>0</v>
          </cell>
          <cell r="J25">
            <v>0</v>
          </cell>
          <cell r="K25">
            <v>0</v>
          </cell>
          <cell r="L25">
            <v>0</v>
          </cell>
          <cell r="M25">
            <v>0</v>
          </cell>
          <cell r="N25">
            <v>5</v>
          </cell>
        </row>
        <row r="26">
          <cell r="B26" t="str">
            <v>State:</v>
          </cell>
        </row>
        <row r="27">
          <cell r="A27">
            <v>6</v>
          </cell>
          <cell r="B27" t="str">
            <v xml:space="preserve">   Franchise - Gross Income - 186a</v>
          </cell>
          <cell r="H27" t="str">
            <v xml:space="preserve"> </v>
          </cell>
          <cell r="N27">
            <v>6</v>
          </cell>
        </row>
        <row r="28">
          <cell r="A28">
            <v>7</v>
          </cell>
          <cell r="B28" t="str">
            <v xml:space="preserve">   Franchise - Gross Earnings - 186</v>
          </cell>
          <cell r="H28" t="str">
            <v xml:space="preserve"> </v>
          </cell>
          <cell r="N28">
            <v>7</v>
          </cell>
        </row>
        <row r="29">
          <cell r="A29">
            <v>8</v>
          </cell>
          <cell r="B29" t="str">
            <v xml:space="preserve">   Franchise - Excess Dividends - 186</v>
          </cell>
          <cell r="N29">
            <v>8</v>
          </cell>
        </row>
        <row r="30">
          <cell r="B30" t="str">
            <v xml:space="preserve">   Temporary Surcharges</v>
          </cell>
        </row>
        <row r="31">
          <cell r="A31">
            <v>9</v>
          </cell>
          <cell r="B31" t="str">
            <v xml:space="preserve">     Sec. 186a (Gross Income)</v>
          </cell>
          <cell r="C31" t="str">
            <v xml:space="preserve"> </v>
          </cell>
          <cell r="E31" t="str">
            <v xml:space="preserve"> </v>
          </cell>
          <cell r="F31" t="str">
            <v xml:space="preserve"> </v>
          </cell>
          <cell r="G31" t="str">
            <v xml:space="preserve"> </v>
          </cell>
          <cell r="H31" t="str">
            <v xml:space="preserve"> </v>
          </cell>
          <cell r="M31" t="str">
            <v xml:space="preserve"> </v>
          </cell>
          <cell r="N31">
            <v>9</v>
          </cell>
        </row>
        <row r="32">
          <cell r="A32">
            <v>10</v>
          </cell>
          <cell r="B32" t="str">
            <v xml:space="preserve">     Sec. 186 (Gross Earnings)</v>
          </cell>
          <cell r="N32">
            <v>10</v>
          </cell>
        </row>
        <row r="33">
          <cell r="A33">
            <v>11</v>
          </cell>
          <cell r="B33" t="str">
            <v xml:space="preserve">     Sec. 186 (Excess Dividends)</v>
          </cell>
          <cell r="D33" t="str">
            <v>SEE INSERT PAGES 262A - 262D</v>
          </cell>
          <cell r="J33" t="str">
            <v>SEE INSERT PAGES 262A - 262D</v>
          </cell>
          <cell r="N33">
            <v>11</v>
          </cell>
        </row>
        <row r="34">
          <cell r="A34">
            <v>12</v>
          </cell>
          <cell r="B34" t="str">
            <v xml:space="preserve">   MTA Surcharge</v>
          </cell>
          <cell r="H34" t="str">
            <v xml:space="preserve"> </v>
          </cell>
          <cell r="N34">
            <v>12</v>
          </cell>
        </row>
        <row r="35">
          <cell r="A35">
            <v>13</v>
          </cell>
          <cell r="B35" t="str">
            <v xml:space="preserve">   Unemployment Insurance</v>
          </cell>
          <cell r="H35" t="str">
            <v xml:space="preserve"> </v>
          </cell>
          <cell r="N35">
            <v>13</v>
          </cell>
        </row>
        <row r="36">
          <cell r="A36">
            <v>14</v>
          </cell>
          <cell r="B36" t="str">
            <v xml:space="preserve">   Disability Insurance</v>
          </cell>
          <cell r="H36" t="str">
            <v xml:space="preserve"> </v>
          </cell>
          <cell r="N36">
            <v>14</v>
          </cell>
        </row>
        <row r="37">
          <cell r="A37">
            <v>15</v>
          </cell>
          <cell r="B37" t="str">
            <v xml:space="preserve">   Sales and Use</v>
          </cell>
          <cell r="C37" t="str">
            <v xml:space="preserve"> </v>
          </cell>
          <cell r="E37" t="str">
            <v xml:space="preserve"> </v>
          </cell>
          <cell r="F37" t="str">
            <v xml:space="preserve"> </v>
          </cell>
          <cell r="G37" t="str">
            <v xml:space="preserve"> </v>
          </cell>
          <cell r="H37" t="str">
            <v xml:space="preserve"> </v>
          </cell>
          <cell r="N37">
            <v>15</v>
          </cell>
        </row>
        <row r="38">
          <cell r="A38">
            <v>16</v>
          </cell>
          <cell r="B38" t="str">
            <v xml:space="preserve">   Petroleum Business Tax - New York</v>
          </cell>
          <cell r="H38" t="str">
            <v xml:space="preserve"> </v>
          </cell>
          <cell r="N38">
            <v>16</v>
          </cell>
        </row>
        <row r="39">
          <cell r="A39">
            <v>17</v>
          </cell>
          <cell r="B39" t="str">
            <v xml:space="preserve">   Other</v>
          </cell>
          <cell r="H39" t="str">
            <v xml:space="preserve"> </v>
          </cell>
          <cell r="N39">
            <v>17</v>
          </cell>
        </row>
        <row r="40">
          <cell r="A40">
            <v>18</v>
          </cell>
          <cell r="B40" t="str">
            <v xml:space="preserve">     Total</v>
          </cell>
          <cell r="C40">
            <v>0</v>
          </cell>
          <cell r="D40">
            <v>0</v>
          </cell>
          <cell r="E40">
            <v>0</v>
          </cell>
          <cell r="F40">
            <v>0</v>
          </cell>
          <cell r="G40">
            <v>0</v>
          </cell>
          <cell r="H40">
            <v>0</v>
          </cell>
          <cell r="I40">
            <v>0</v>
          </cell>
          <cell r="J40">
            <v>0</v>
          </cell>
          <cell r="K40">
            <v>0</v>
          </cell>
          <cell r="L40">
            <v>0</v>
          </cell>
          <cell r="M40">
            <v>0</v>
          </cell>
          <cell r="N40">
            <v>18</v>
          </cell>
        </row>
        <row r="41">
          <cell r="B41" t="str">
            <v>Local:</v>
          </cell>
          <cell r="H41" t="str">
            <v xml:space="preserve"> </v>
          </cell>
        </row>
        <row r="42">
          <cell r="A42">
            <v>19</v>
          </cell>
          <cell r="B42" t="str">
            <v xml:space="preserve">   Real Estate</v>
          </cell>
          <cell r="H42" t="str">
            <v xml:space="preserve"> </v>
          </cell>
          <cell r="N42">
            <v>19</v>
          </cell>
        </row>
        <row r="43">
          <cell r="A43">
            <v>20</v>
          </cell>
          <cell r="B43" t="str">
            <v xml:space="preserve">   Special Franchise</v>
          </cell>
          <cell r="H43" t="str">
            <v xml:space="preserve"> </v>
          </cell>
          <cell r="N43">
            <v>20</v>
          </cell>
        </row>
        <row r="44">
          <cell r="A44">
            <v>21</v>
          </cell>
          <cell r="B44" t="str">
            <v xml:space="preserve">   Municipal Gross Income</v>
          </cell>
          <cell r="H44" t="str">
            <v xml:space="preserve"> </v>
          </cell>
          <cell r="N44">
            <v>21</v>
          </cell>
        </row>
        <row r="45">
          <cell r="A45">
            <v>22</v>
          </cell>
          <cell r="B45" t="str">
            <v xml:space="preserve">   NYC Special Franchise</v>
          </cell>
          <cell r="H45" t="str">
            <v xml:space="preserve"> </v>
          </cell>
          <cell r="N45">
            <v>22</v>
          </cell>
        </row>
        <row r="46">
          <cell r="A46">
            <v>23</v>
          </cell>
          <cell r="B46" t="str">
            <v xml:space="preserve">   Public Utility Excise</v>
          </cell>
          <cell r="H46" t="str">
            <v xml:space="preserve"> </v>
          </cell>
          <cell r="N46">
            <v>23</v>
          </cell>
        </row>
        <row r="47">
          <cell r="A47">
            <v>24</v>
          </cell>
          <cell r="B47" t="str">
            <v xml:space="preserve">   Sales and Use</v>
          </cell>
          <cell r="H47" t="str">
            <v xml:space="preserve"> </v>
          </cell>
          <cell r="N47">
            <v>24</v>
          </cell>
        </row>
        <row r="48">
          <cell r="A48">
            <v>25</v>
          </cell>
          <cell r="B48" t="str">
            <v xml:space="preserve">   Other</v>
          </cell>
          <cell r="H48" t="str">
            <v xml:space="preserve"> </v>
          </cell>
          <cell r="N48">
            <v>25</v>
          </cell>
        </row>
        <row r="49">
          <cell r="A49">
            <v>26</v>
          </cell>
          <cell r="B49" t="str">
            <v xml:space="preserve">     Total</v>
          </cell>
          <cell r="C49">
            <v>0</v>
          </cell>
          <cell r="D49">
            <v>0</v>
          </cell>
          <cell r="E49">
            <v>0</v>
          </cell>
          <cell r="F49">
            <v>0</v>
          </cell>
          <cell r="G49">
            <v>0</v>
          </cell>
          <cell r="H49">
            <v>0</v>
          </cell>
          <cell r="I49">
            <v>0</v>
          </cell>
          <cell r="J49">
            <v>0</v>
          </cell>
          <cell r="K49">
            <v>0</v>
          </cell>
          <cell r="L49">
            <v>0</v>
          </cell>
          <cell r="M49">
            <v>0</v>
          </cell>
          <cell r="N49">
            <v>26</v>
          </cell>
        </row>
        <row r="50">
          <cell r="B50" t="str">
            <v>Other (list):</v>
          </cell>
        </row>
        <row r="51">
          <cell r="A51">
            <v>27</v>
          </cell>
          <cell r="H51" t="str">
            <v xml:space="preserve"> </v>
          </cell>
          <cell r="N51">
            <v>27</v>
          </cell>
        </row>
        <row r="52">
          <cell r="A52">
            <v>28</v>
          </cell>
          <cell r="H52" t="str">
            <v xml:space="preserve"> </v>
          </cell>
          <cell r="N52">
            <v>28</v>
          </cell>
        </row>
        <row r="53">
          <cell r="A53">
            <v>29</v>
          </cell>
          <cell r="N53">
            <v>29</v>
          </cell>
        </row>
        <row r="54">
          <cell r="A54">
            <v>30</v>
          </cell>
          <cell r="N54">
            <v>30</v>
          </cell>
        </row>
        <row r="55">
          <cell r="A55">
            <v>31</v>
          </cell>
          <cell r="N55">
            <v>31</v>
          </cell>
        </row>
        <row r="56">
          <cell r="A56">
            <v>32</v>
          </cell>
          <cell r="N56">
            <v>32</v>
          </cell>
        </row>
        <row r="57">
          <cell r="A57">
            <v>33</v>
          </cell>
          <cell r="N57">
            <v>33</v>
          </cell>
        </row>
        <row r="58">
          <cell r="A58">
            <v>34</v>
          </cell>
          <cell r="N58">
            <v>34</v>
          </cell>
        </row>
        <row r="59">
          <cell r="A59">
            <v>35</v>
          </cell>
          <cell r="N59">
            <v>35</v>
          </cell>
        </row>
        <row r="60">
          <cell r="A60">
            <v>36</v>
          </cell>
          <cell r="N60">
            <v>36</v>
          </cell>
        </row>
        <row r="61">
          <cell r="A61">
            <v>37</v>
          </cell>
          <cell r="N61">
            <v>37</v>
          </cell>
        </row>
        <row r="62">
          <cell r="A62">
            <v>38</v>
          </cell>
          <cell r="N62">
            <v>38</v>
          </cell>
        </row>
        <row r="63">
          <cell r="A63">
            <v>39</v>
          </cell>
          <cell r="N63">
            <v>39</v>
          </cell>
        </row>
        <row r="64">
          <cell r="A64">
            <v>40</v>
          </cell>
          <cell r="B64" t="str">
            <v>TOTAL</v>
          </cell>
          <cell r="C64">
            <v>0</v>
          </cell>
          <cell r="D64">
            <v>0</v>
          </cell>
          <cell r="E64">
            <v>0</v>
          </cell>
          <cell r="F64">
            <v>0</v>
          </cell>
          <cell r="G64">
            <v>0</v>
          </cell>
          <cell r="H64">
            <v>0</v>
          </cell>
          <cell r="I64">
            <v>0</v>
          </cell>
          <cell r="J64">
            <v>0</v>
          </cell>
          <cell r="K64">
            <v>0</v>
          </cell>
          <cell r="L64">
            <v>0</v>
          </cell>
          <cell r="M64">
            <v>0</v>
          </cell>
          <cell r="N64">
            <v>40</v>
          </cell>
        </row>
        <row r="66">
          <cell r="A66" t="str">
            <v>FERC FORM NO.1 (ED.  12-96) NYPSC Modified-96</v>
          </cell>
          <cell r="H66" t="str">
            <v>FERC FORM NO.1 (ED.  12-96) NYPSC Modified-96</v>
          </cell>
        </row>
        <row r="67">
          <cell r="A67" t="str">
            <v>Page 262</v>
          </cell>
          <cell r="H67" t="str">
            <v>Page 263</v>
          </cell>
        </row>
      </sheetData>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sheetData sheetId="63"/>
      <sheetData sheetId="64" refreshError="1"/>
      <sheetData sheetId="65" refreshError="1"/>
      <sheetData sheetId="66"/>
      <sheetData sheetId="67" refreshError="1"/>
      <sheetData sheetId="68" refreshError="1"/>
      <sheetData sheetId="69" refreshError="1"/>
      <sheetData sheetId="70" refreshError="1"/>
      <sheetData sheetId="71"/>
      <sheetData sheetId="72" refreshError="1"/>
      <sheetData sheetId="7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6107"/>
      <sheetName val="108109"/>
      <sheetName val="110-113"/>
      <sheetName val="114-117"/>
      <sheetName val="118-119"/>
      <sheetName val="120121"/>
      <sheetName val="121A"/>
      <sheetName val="122 (a)(b)"/>
      <sheetName val="200-201"/>
      <sheetName val="204207"/>
      <sheetName val="214"/>
      <sheetName val="216"/>
      <sheetName val="216-A"/>
      <sheetName val="216-B"/>
      <sheetName val="216-C"/>
      <sheetName val="219"/>
      <sheetName val="224225"/>
      <sheetName val="227"/>
      <sheetName val="230"/>
      <sheetName val="233"/>
      <sheetName val="234"/>
      <sheetName val="234A"/>
      <sheetName val="234B"/>
      <sheetName val="234C"/>
      <sheetName val="250-251"/>
      <sheetName val="253"/>
      <sheetName val="254"/>
      <sheetName val="256257 (2)"/>
      <sheetName val="261"/>
      <sheetName val="262263"/>
      <sheetName val="262A-C"/>
      <sheetName val="262D"/>
      <sheetName val="266-267"/>
      <sheetName val="269"/>
      <sheetName val="272-273"/>
      <sheetName val="274-275"/>
      <sheetName val="276277"/>
      <sheetName val="276A"/>
      <sheetName val="300301"/>
      <sheetName val="304"/>
      <sheetName val="310311"/>
      <sheetName val="320-323"/>
      <sheetName val="326-327"/>
      <sheetName val="328330"/>
      <sheetName val="335"/>
      <sheetName val="336"/>
      <sheetName val=" 337"/>
      <sheetName val="337A"/>
      <sheetName val=" 337B"/>
      <sheetName val="340 "/>
      <sheetName val="350-351"/>
      <sheetName val="352-353"/>
      <sheetName val="354-355"/>
      <sheetName val="356"/>
      <sheetName val="356A"/>
      <sheetName val="398"/>
      <sheetName val="400"/>
      <sheetName val="401"/>
      <sheetName val="402403"/>
      <sheetName val="422423"/>
      <sheetName val="422(A-F)"/>
      <sheetName val="424425"/>
      <sheetName val="424A425A"/>
      <sheetName val="426427"/>
      <sheetName val="BOOK"/>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sheetData sheetId="25"/>
      <sheetData sheetId="26" refreshError="1"/>
      <sheetData sheetId="27" refreshError="1"/>
      <sheetData sheetId="28"/>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ow r="1">
          <cell r="A1" t="str">
            <v>Name of Respondent</v>
          </cell>
          <cell r="D1" t="str">
            <v>(1) [ X ] An Original</v>
          </cell>
          <cell r="E1" t="str">
            <v>(Mo, Day, Yr)</v>
          </cell>
          <cell r="F1" t="str">
            <v>Year of Report</v>
          </cell>
          <cell r="H1" t="str">
            <v>Name of Respondent</v>
          </cell>
          <cell r="K1" t="str">
            <v>(1) [ X ] An Original</v>
          </cell>
          <cell r="L1" t="str">
            <v>(Mo, Day, Yr)</v>
          </cell>
          <cell r="M1" t="str">
            <v>Year of Report</v>
          </cell>
        </row>
        <row r="2">
          <cell r="A2" t="str">
            <v>Consolidated Edison Company of New York, Inc.</v>
          </cell>
          <cell r="D2" t="str">
            <v>(2) [    ] A Resubmission</v>
          </cell>
          <cell r="E2">
            <v>39933</v>
          </cell>
          <cell r="F2" t="str">
            <v>12/31/08</v>
          </cell>
          <cell r="H2" t="str">
            <v>Consolidated Edison Company of New York, Inc.</v>
          </cell>
          <cell r="K2" t="str">
            <v>(2) [    ] A Resubmission</v>
          </cell>
          <cell r="L2">
            <v>39933</v>
          </cell>
          <cell r="M2" t="str">
            <v>12/31/08</v>
          </cell>
        </row>
        <row r="3">
          <cell r="A3" t="str">
            <v>TAXES ACCRUED, PREPAID AND CHARGED DURING YEAR</v>
          </cell>
          <cell r="H3" t="str">
            <v>TAXES ACCRUED, PREPAID AND CHARGED DURING YEAR (Continued)</v>
          </cell>
        </row>
        <row r="4">
          <cell r="B4" t="str">
            <v>1.  Give particulars (details) of the combined prepaid and accrued tax accounts and show the total taxes charged to operations and other</v>
          </cell>
          <cell r="H4" t="str">
            <v xml:space="preserve"> 5.  If any tax covers more than one year, show the required information separately for each tax year,</v>
          </cell>
        </row>
        <row r="5">
          <cell r="B5" t="str">
            <v xml:space="preserve">     accounts during the year.  Do not include gasoline and other sales taxes which have been charged to the accounts to which the taxed </v>
          </cell>
          <cell r="H5" t="str">
            <v xml:space="preserve">      identifying the year in column (a).</v>
          </cell>
        </row>
        <row r="6">
          <cell r="B6" t="str">
            <v xml:space="preserve">     material was charged.  If the actual or estimated amounts of such taxes are known, show the amounts in a footnote and designate </v>
          </cell>
          <cell r="H6" t="str">
            <v xml:space="preserve"> 6.  Enter all adjustments of the accrued and prepaid tax accounts in column (f) and explain each adjustment in a footnote.  Designate</v>
          </cell>
        </row>
        <row r="7">
          <cell r="B7" t="str">
            <v xml:space="preserve">     whether estimate or actual amounts.</v>
          </cell>
          <cell r="H7" t="str">
            <v xml:space="preserve">      debit adjustments by parentheses.</v>
          </cell>
        </row>
        <row r="8">
          <cell r="B8" t="str">
            <v xml:space="preserve">2.  Include on this page, taxes paid during the year and charged direct to final accounts, (not charged to prepaid or accrued taxes).  Enter </v>
          </cell>
          <cell r="H8" t="str">
            <v xml:space="preserve"> 7.  Do not include on this page entries with respect to deferred income taxes or taxes collected through payroll deductions or otherwise</v>
          </cell>
        </row>
        <row r="9">
          <cell r="B9" t="str">
            <v xml:space="preserve">     the amounts in both columns (d) and (e).  The balancing of this page is not affected by the inclusion of these taxes.</v>
          </cell>
          <cell r="H9" t="str">
            <v xml:space="preserve">      pending transmittal of such taxes to the taxing authority.</v>
          </cell>
        </row>
        <row r="10">
          <cell r="B10" t="str">
            <v>3.  Include in column (d) taxes charged during the year, taxes charged to operations and other accounts through (a) accruals credited to</v>
          </cell>
        </row>
        <row r="11">
          <cell r="B11" t="str">
            <v xml:space="preserve">     taxes accrued, (b) amounts credited to proportions of prepaid taxes chargeable to current year, and (c) taxes paid and charged direct </v>
          </cell>
          <cell r="H11" t="str">
            <v xml:space="preserve"> 8.  Report in columns (i) through (q) how the taxes were distributed.</v>
          </cell>
        </row>
        <row r="12">
          <cell r="B12" t="str">
            <v xml:space="preserve">     to operations or accounts other than accrued and prepaid tax accounts.</v>
          </cell>
        </row>
        <row r="13">
          <cell r="B13" t="str">
            <v>4.  List the aggregate of each kind of tax under the appropriate heading of "Federal," "State," and "Local" in such manner that the total tax</v>
          </cell>
          <cell r="H13" t="str">
            <v xml:space="preserve"> 9.  For any tax apportioned to more than one utility department or account, state in a footnote the basis (necessity) of apportioning such tax.</v>
          </cell>
        </row>
        <row r="14">
          <cell r="B14" t="str">
            <v xml:space="preserve">     for each State and subdivision can readily be ascertained.</v>
          </cell>
        </row>
        <row r="15">
          <cell r="C15" t="str">
            <v>BALANCE BEGINNING OF YEAR</v>
          </cell>
          <cell r="H15" t="str">
            <v>BALANCE AT END OF YEAR</v>
          </cell>
          <cell r="J15" t="str">
            <v>DISTRIBUTION OF TAXES CHARGED (Show utility dept. where applicable and acct. charged.)</v>
          </cell>
        </row>
        <row r="16">
          <cell r="D16" t="str">
            <v>Prepaid Taxes</v>
          </cell>
          <cell r="M16" t="str">
            <v>Other Utility</v>
          </cell>
        </row>
        <row r="17">
          <cell r="B17" t="str">
            <v>Kind of Tax</v>
          </cell>
          <cell r="C17" t="str">
            <v>Taxes Accrued</v>
          </cell>
          <cell r="D17" t="str">
            <v>(Include in</v>
          </cell>
          <cell r="E17" t="str">
            <v>Taxes Charged</v>
          </cell>
          <cell r="F17" t="str">
            <v>Taxes Paid</v>
          </cell>
          <cell r="H17" t="str">
            <v>(Taxes Accrued</v>
          </cell>
          <cell r="I17" t="str">
            <v>Prepaid Taxes</v>
          </cell>
          <cell r="J17" t="str">
            <v>Electric</v>
          </cell>
          <cell r="K17" t="str">
            <v>Gas</v>
          </cell>
          <cell r="L17" t="str">
            <v>Other Utility Depts.</v>
          </cell>
          <cell r="M17" t="str">
            <v>Operating Income</v>
          </cell>
        </row>
        <row r="18">
          <cell r="A18" t="str">
            <v>Line</v>
          </cell>
          <cell r="B18" t="str">
            <v>(See Instruction 5)</v>
          </cell>
          <cell r="C18" t="str">
            <v>(Account 236)</v>
          </cell>
          <cell r="D18" t="str">
            <v>Account 165)</v>
          </cell>
          <cell r="E18" t="str">
            <v>During Year</v>
          </cell>
          <cell r="F18" t="str">
            <v>During Year</v>
          </cell>
          <cell r="G18" t="str">
            <v>Adjustments</v>
          </cell>
          <cell r="H18" t="str">
            <v>Account 236)</v>
          </cell>
          <cell r="I18" t="str">
            <v>(Incl. in Acct. 165)</v>
          </cell>
          <cell r="J18" t="str">
            <v>(Account 408.1,409.1)</v>
          </cell>
          <cell r="K18" t="str">
            <v>(Account 408.1,409.1)</v>
          </cell>
          <cell r="L18" t="str">
            <v>(Account 408.1,409.1)</v>
          </cell>
          <cell r="M18" t="str">
            <v>(Account 408.1,409.1)</v>
          </cell>
          <cell r="N18" t="str">
            <v>Line</v>
          </cell>
        </row>
        <row r="19">
          <cell r="A19" t="str">
            <v>No.</v>
          </cell>
          <cell r="B19" t="str">
            <v>(a)</v>
          </cell>
          <cell r="C19" t="str">
            <v>(b)</v>
          </cell>
          <cell r="D19" t="str">
            <v>(c)</v>
          </cell>
          <cell r="E19" t="str">
            <v>(d)</v>
          </cell>
          <cell r="F19" t="str">
            <v>(e)</v>
          </cell>
          <cell r="G19" t="str">
            <v>(f)</v>
          </cell>
          <cell r="H19" t="str">
            <v>(g)</v>
          </cell>
          <cell r="I19" t="str">
            <v>(h)</v>
          </cell>
          <cell r="J19" t="str">
            <v>(i)</v>
          </cell>
          <cell r="K19" t="str">
            <v>(j)</v>
          </cell>
          <cell r="L19" t="str">
            <v>(k)</v>
          </cell>
          <cell r="M19" t="str">
            <v>(l)</v>
          </cell>
          <cell r="N19" t="str">
            <v>No.</v>
          </cell>
        </row>
        <row r="20">
          <cell r="B20" t="str">
            <v>Federal:</v>
          </cell>
        </row>
        <row r="21">
          <cell r="A21">
            <v>1</v>
          </cell>
          <cell r="B21" t="str">
            <v xml:space="preserve">   Income Taxes</v>
          </cell>
          <cell r="N21">
            <v>1</v>
          </cell>
        </row>
        <row r="22">
          <cell r="A22">
            <v>2</v>
          </cell>
          <cell r="B22" t="str">
            <v xml:space="preserve">   FICA Contribution</v>
          </cell>
          <cell r="N22">
            <v>2</v>
          </cell>
        </row>
        <row r="23">
          <cell r="A23">
            <v>3</v>
          </cell>
          <cell r="B23" t="str">
            <v xml:space="preserve">   Unemployment</v>
          </cell>
          <cell r="N23">
            <v>3</v>
          </cell>
        </row>
        <row r="24">
          <cell r="A24">
            <v>4</v>
          </cell>
          <cell r="B24" t="str">
            <v xml:space="preserve">   Other</v>
          </cell>
          <cell r="H24" t="str">
            <v xml:space="preserve"> </v>
          </cell>
          <cell r="N24">
            <v>4</v>
          </cell>
        </row>
        <row r="25">
          <cell r="A25">
            <v>5</v>
          </cell>
          <cell r="B25" t="str">
            <v xml:space="preserve">     Total</v>
          </cell>
          <cell r="C25">
            <v>0</v>
          </cell>
          <cell r="D25">
            <v>0</v>
          </cell>
          <cell r="E25">
            <v>0</v>
          </cell>
          <cell r="F25">
            <v>0</v>
          </cell>
          <cell r="G25">
            <v>0</v>
          </cell>
          <cell r="H25">
            <v>0</v>
          </cell>
          <cell r="I25">
            <v>0</v>
          </cell>
          <cell r="J25">
            <v>0</v>
          </cell>
          <cell r="K25">
            <v>0</v>
          </cell>
          <cell r="L25">
            <v>0</v>
          </cell>
          <cell r="M25">
            <v>0</v>
          </cell>
          <cell r="N25">
            <v>5</v>
          </cell>
        </row>
        <row r="26">
          <cell r="B26" t="str">
            <v>State:</v>
          </cell>
        </row>
        <row r="27">
          <cell r="A27">
            <v>6</v>
          </cell>
          <cell r="B27" t="str">
            <v xml:space="preserve">   Franchise - Gross Income - 186a</v>
          </cell>
          <cell r="H27" t="str">
            <v xml:space="preserve"> </v>
          </cell>
          <cell r="N27">
            <v>6</v>
          </cell>
        </row>
        <row r="28">
          <cell r="A28">
            <v>7</v>
          </cell>
          <cell r="B28" t="str">
            <v xml:space="preserve">   Franchise - Gross Earnings - 186</v>
          </cell>
          <cell r="H28" t="str">
            <v xml:space="preserve"> </v>
          </cell>
          <cell r="N28">
            <v>7</v>
          </cell>
        </row>
        <row r="29">
          <cell r="A29">
            <v>8</v>
          </cell>
          <cell r="B29" t="str">
            <v xml:space="preserve">   Franchise - Excess Dividends - 186</v>
          </cell>
          <cell r="N29">
            <v>8</v>
          </cell>
        </row>
        <row r="30">
          <cell r="B30" t="str">
            <v xml:space="preserve">   Temporary Surcharges</v>
          </cell>
        </row>
        <row r="31">
          <cell r="A31">
            <v>9</v>
          </cell>
          <cell r="B31" t="str">
            <v xml:space="preserve">     Sec. 186a (Gross Income)</v>
          </cell>
          <cell r="C31" t="str">
            <v xml:space="preserve"> </v>
          </cell>
          <cell r="E31" t="str">
            <v xml:space="preserve"> </v>
          </cell>
          <cell r="F31" t="str">
            <v xml:space="preserve"> </v>
          </cell>
          <cell r="G31" t="str">
            <v xml:space="preserve"> </v>
          </cell>
          <cell r="H31" t="str">
            <v xml:space="preserve"> </v>
          </cell>
          <cell r="M31" t="str">
            <v xml:space="preserve"> </v>
          </cell>
          <cell r="N31">
            <v>9</v>
          </cell>
        </row>
        <row r="32">
          <cell r="A32">
            <v>10</v>
          </cell>
          <cell r="B32" t="str">
            <v xml:space="preserve">     Sec. 186 (Gross Earnings)</v>
          </cell>
          <cell r="N32">
            <v>10</v>
          </cell>
        </row>
        <row r="33">
          <cell r="A33">
            <v>11</v>
          </cell>
          <cell r="B33" t="str">
            <v xml:space="preserve">     Sec. 186 (Excess Dividends)</v>
          </cell>
          <cell r="D33" t="str">
            <v>SEE INSERT PAGES 262A - 262D</v>
          </cell>
          <cell r="J33" t="str">
            <v>SEE INSERT PAGES 262A - 262D</v>
          </cell>
          <cell r="N33">
            <v>11</v>
          </cell>
        </row>
        <row r="34">
          <cell r="A34">
            <v>12</v>
          </cell>
          <cell r="B34" t="str">
            <v xml:space="preserve">   MTA Surcharge</v>
          </cell>
          <cell r="H34" t="str">
            <v xml:space="preserve"> </v>
          </cell>
          <cell r="N34">
            <v>12</v>
          </cell>
        </row>
        <row r="35">
          <cell r="A35">
            <v>13</v>
          </cell>
          <cell r="B35" t="str">
            <v xml:space="preserve">   Unemployment Insurance</v>
          </cell>
          <cell r="H35" t="str">
            <v xml:space="preserve"> </v>
          </cell>
          <cell r="N35">
            <v>13</v>
          </cell>
        </row>
        <row r="36">
          <cell r="A36">
            <v>14</v>
          </cell>
          <cell r="B36" t="str">
            <v xml:space="preserve">   Disability Insurance</v>
          </cell>
          <cell r="H36" t="str">
            <v xml:space="preserve"> </v>
          </cell>
          <cell r="N36">
            <v>14</v>
          </cell>
        </row>
        <row r="37">
          <cell r="A37">
            <v>15</v>
          </cell>
          <cell r="B37" t="str">
            <v xml:space="preserve">   Sales and Use</v>
          </cell>
          <cell r="C37" t="str">
            <v xml:space="preserve"> </v>
          </cell>
          <cell r="E37" t="str">
            <v xml:space="preserve"> </v>
          </cell>
          <cell r="F37" t="str">
            <v xml:space="preserve"> </v>
          </cell>
          <cell r="G37" t="str">
            <v xml:space="preserve"> </v>
          </cell>
          <cell r="H37" t="str">
            <v xml:space="preserve"> </v>
          </cell>
          <cell r="N37">
            <v>15</v>
          </cell>
        </row>
        <row r="38">
          <cell r="A38">
            <v>16</v>
          </cell>
          <cell r="B38" t="str">
            <v xml:space="preserve">   Petroleum Business Tax - New York</v>
          </cell>
          <cell r="H38" t="str">
            <v xml:space="preserve"> </v>
          </cell>
          <cell r="N38">
            <v>16</v>
          </cell>
        </row>
        <row r="39">
          <cell r="A39">
            <v>17</v>
          </cell>
          <cell r="B39" t="str">
            <v xml:space="preserve">   Other</v>
          </cell>
          <cell r="H39" t="str">
            <v xml:space="preserve"> </v>
          </cell>
          <cell r="N39">
            <v>17</v>
          </cell>
        </row>
        <row r="40">
          <cell r="A40">
            <v>18</v>
          </cell>
          <cell r="B40" t="str">
            <v xml:space="preserve">     Total</v>
          </cell>
          <cell r="C40">
            <v>0</v>
          </cell>
          <cell r="D40">
            <v>0</v>
          </cell>
          <cell r="E40">
            <v>0</v>
          </cell>
          <cell r="F40">
            <v>0</v>
          </cell>
          <cell r="G40">
            <v>0</v>
          </cell>
          <cell r="H40">
            <v>0</v>
          </cell>
          <cell r="I40">
            <v>0</v>
          </cell>
          <cell r="J40">
            <v>0</v>
          </cell>
          <cell r="K40">
            <v>0</v>
          </cell>
          <cell r="L40">
            <v>0</v>
          </cell>
          <cell r="M40">
            <v>0</v>
          </cell>
          <cell r="N40">
            <v>18</v>
          </cell>
        </row>
        <row r="41">
          <cell r="B41" t="str">
            <v>Local:</v>
          </cell>
          <cell r="H41" t="str">
            <v xml:space="preserve"> </v>
          </cell>
        </row>
        <row r="42">
          <cell r="A42">
            <v>19</v>
          </cell>
          <cell r="B42" t="str">
            <v xml:space="preserve">   Real Estate</v>
          </cell>
          <cell r="H42" t="str">
            <v xml:space="preserve"> </v>
          </cell>
          <cell r="N42">
            <v>19</v>
          </cell>
        </row>
        <row r="43">
          <cell r="A43">
            <v>20</v>
          </cell>
          <cell r="B43" t="str">
            <v xml:space="preserve">   Special Franchise</v>
          </cell>
          <cell r="H43" t="str">
            <v xml:space="preserve"> </v>
          </cell>
          <cell r="N43">
            <v>20</v>
          </cell>
        </row>
        <row r="44">
          <cell r="A44">
            <v>21</v>
          </cell>
          <cell r="B44" t="str">
            <v xml:space="preserve">   Municipal Gross Income</v>
          </cell>
          <cell r="H44" t="str">
            <v xml:space="preserve"> </v>
          </cell>
          <cell r="N44">
            <v>21</v>
          </cell>
        </row>
        <row r="45">
          <cell r="A45">
            <v>22</v>
          </cell>
          <cell r="B45" t="str">
            <v xml:space="preserve">   NYC Special Franchise</v>
          </cell>
          <cell r="H45" t="str">
            <v xml:space="preserve"> </v>
          </cell>
          <cell r="N45">
            <v>22</v>
          </cell>
        </row>
        <row r="46">
          <cell r="A46">
            <v>23</v>
          </cell>
          <cell r="B46" t="str">
            <v xml:space="preserve">   Public Utility Excise</v>
          </cell>
          <cell r="H46" t="str">
            <v xml:space="preserve"> </v>
          </cell>
          <cell r="N46">
            <v>23</v>
          </cell>
        </row>
        <row r="47">
          <cell r="A47">
            <v>24</v>
          </cell>
          <cell r="B47" t="str">
            <v xml:space="preserve">   Sales and Use</v>
          </cell>
          <cell r="H47" t="str">
            <v xml:space="preserve"> </v>
          </cell>
          <cell r="N47">
            <v>24</v>
          </cell>
        </row>
        <row r="48">
          <cell r="A48">
            <v>25</v>
          </cell>
          <cell r="B48" t="str">
            <v xml:space="preserve">   Other</v>
          </cell>
          <cell r="H48" t="str">
            <v xml:space="preserve"> </v>
          </cell>
          <cell r="N48">
            <v>25</v>
          </cell>
        </row>
        <row r="49">
          <cell r="A49">
            <v>26</v>
          </cell>
          <cell r="B49" t="str">
            <v xml:space="preserve">     Total</v>
          </cell>
          <cell r="C49">
            <v>0</v>
          </cell>
          <cell r="D49">
            <v>0</v>
          </cell>
          <cell r="E49">
            <v>0</v>
          </cell>
          <cell r="F49">
            <v>0</v>
          </cell>
          <cell r="G49">
            <v>0</v>
          </cell>
          <cell r="H49">
            <v>0</v>
          </cell>
          <cell r="I49">
            <v>0</v>
          </cell>
          <cell r="J49">
            <v>0</v>
          </cell>
          <cell r="K49">
            <v>0</v>
          </cell>
          <cell r="L49">
            <v>0</v>
          </cell>
          <cell r="M49">
            <v>0</v>
          </cell>
          <cell r="N49">
            <v>26</v>
          </cell>
        </row>
        <row r="50">
          <cell r="B50" t="str">
            <v>Other (list):</v>
          </cell>
        </row>
        <row r="51">
          <cell r="A51">
            <v>27</v>
          </cell>
          <cell r="H51" t="str">
            <v xml:space="preserve"> </v>
          </cell>
          <cell r="N51">
            <v>27</v>
          </cell>
        </row>
        <row r="52">
          <cell r="A52">
            <v>28</v>
          </cell>
          <cell r="H52" t="str">
            <v xml:space="preserve"> </v>
          </cell>
          <cell r="N52">
            <v>28</v>
          </cell>
        </row>
        <row r="53">
          <cell r="A53">
            <v>29</v>
          </cell>
          <cell r="N53">
            <v>29</v>
          </cell>
        </row>
        <row r="54">
          <cell r="A54">
            <v>30</v>
          </cell>
          <cell r="N54">
            <v>30</v>
          </cell>
        </row>
        <row r="55">
          <cell r="A55">
            <v>31</v>
          </cell>
          <cell r="N55">
            <v>31</v>
          </cell>
        </row>
        <row r="56">
          <cell r="A56">
            <v>32</v>
          </cell>
          <cell r="N56">
            <v>32</v>
          </cell>
        </row>
        <row r="57">
          <cell r="A57">
            <v>33</v>
          </cell>
          <cell r="N57">
            <v>33</v>
          </cell>
        </row>
        <row r="58">
          <cell r="A58">
            <v>34</v>
          </cell>
          <cell r="N58">
            <v>34</v>
          </cell>
        </row>
        <row r="59">
          <cell r="A59">
            <v>35</v>
          </cell>
          <cell r="N59">
            <v>35</v>
          </cell>
        </row>
        <row r="60">
          <cell r="A60">
            <v>36</v>
          </cell>
          <cell r="N60">
            <v>36</v>
          </cell>
        </row>
        <row r="61">
          <cell r="A61">
            <v>37</v>
          </cell>
          <cell r="N61">
            <v>37</v>
          </cell>
        </row>
        <row r="62">
          <cell r="A62">
            <v>38</v>
          </cell>
          <cell r="N62">
            <v>38</v>
          </cell>
        </row>
        <row r="63">
          <cell r="A63">
            <v>39</v>
          </cell>
          <cell r="N63">
            <v>39</v>
          </cell>
        </row>
        <row r="64">
          <cell r="A64">
            <v>40</v>
          </cell>
          <cell r="B64" t="str">
            <v>TOTAL</v>
          </cell>
          <cell r="C64">
            <v>0</v>
          </cell>
          <cell r="D64">
            <v>0</v>
          </cell>
          <cell r="E64">
            <v>0</v>
          </cell>
          <cell r="F64">
            <v>0</v>
          </cell>
          <cell r="G64">
            <v>0</v>
          </cell>
          <cell r="H64">
            <v>0</v>
          </cell>
          <cell r="I64">
            <v>0</v>
          </cell>
          <cell r="J64">
            <v>0</v>
          </cell>
          <cell r="K64">
            <v>0</v>
          </cell>
          <cell r="L64">
            <v>0</v>
          </cell>
          <cell r="M64">
            <v>0</v>
          </cell>
          <cell r="N64">
            <v>40</v>
          </cell>
        </row>
        <row r="66">
          <cell r="A66" t="str">
            <v>FERC FORM NO.1 (ED.  12-96) NYPSC Modified-96</v>
          </cell>
          <cell r="H66" t="str">
            <v>FERC FORM NO.1 (ED.  12-96) NYPSC Modified-96</v>
          </cell>
        </row>
        <row r="67">
          <cell r="A67" t="str">
            <v>Page 262</v>
          </cell>
          <cell r="H67" t="str">
            <v>Page 263</v>
          </cell>
        </row>
      </sheetData>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sheetData sheetId="63"/>
      <sheetData sheetId="64" refreshError="1"/>
      <sheetData sheetId="65" refreshError="1"/>
      <sheetData sheetId="66"/>
      <sheetData sheetId="67" refreshError="1"/>
      <sheetData sheetId="68" refreshError="1"/>
      <sheetData sheetId="69" refreshError="1"/>
      <sheetData sheetId="70" refreshError="1"/>
      <sheetData sheetId="71"/>
      <sheetData sheetId="72" refreshError="1"/>
      <sheetData sheetId="7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Inst"/>
      <sheetName val="Table"/>
      <sheetName val="101"/>
      <sheetName val="102"/>
      <sheetName val="103"/>
      <sheetName val="104105"/>
      <sheetName val="106107"/>
      <sheetName val="108109"/>
      <sheetName val="110113"/>
      <sheetName val="114117"/>
      <sheetName val="118119"/>
      <sheetName val="120121"/>
      <sheetName val="121A"/>
      <sheetName val="122(a)(b)"/>
      <sheetName val="122123"/>
      <sheetName val="200201"/>
      <sheetName val="202203"/>
      <sheetName val="204207"/>
      <sheetName val="213"/>
      <sheetName val="214"/>
      <sheetName val="216"/>
      <sheetName val="216A"/>
      <sheetName val="216B"/>
      <sheetName val="216C"/>
      <sheetName val="217"/>
      <sheetName val="218"/>
      <sheetName val="219"/>
      <sheetName val="221"/>
      <sheetName val="224225"/>
      <sheetName val="227"/>
      <sheetName val="228229"/>
      <sheetName val="230"/>
      <sheetName val="232"/>
      <sheetName val="233"/>
      <sheetName val="234"/>
      <sheetName val="234A"/>
      <sheetName val="234B"/>
      <sheetName val="234C"/>
      <sheetName val="250251"/>
      <sheetName val="252"/>
      <sheetName val="253"/>
      <sheetName val="254"/>
      <sheetName val="256257"/>
      <sheetName val="261"/>
      <sheetName val="262263"/>
      <sheetName val="262A-C"/>
      <sheetName val="262D"/>
      <sheetName val="266-267"/>
      <sheetName val="269"/>
      <sheetName val="272273"/>
      <sheetName val="274-275"/>
      <sheetName val="276-277"/>
      <sheetName val="278"/>
      <sheetName val="300301"/>
      <sheetName val="301A"/>
      <sheetName val="301B Esco Revenue"/>
      <sheetName val="304"/>
      <sheetName val="310311"/>
      <sheetName val="328330"/>
      <sheetName val="BneWorkBookProperties"/>
      <sheetName val="320323"/>
      <sheetName val="326327 "/>
      <sheetName val="332"/>
      <sheetName val="335"/>
      <sheetName val="336"/>
      <sheetName val="337"/>
      <sheetName val="337A"/>
      <sheetName val="337B"/>
      <sheetName val="340"/>
      <sheetName val="350351"/>
      <sheetName val="352353"/>
      <sheetName val="354355"/>
      <sheetName val="356 "/>
      <sheetName val="356A"/>
      <sheetName val="397"/>
      <sheetName val="398"/>
      <sheetName val="400"/>
      <sheetName val="401"/>
      <sheetName val="402403"/>
      <sheetName val="406407"/>
      <sheetName val="408409"/>
      <sheetName val="410411"/>
      <sheetName val="422423"/>
      <sheetName val="424425"/>
      <sheetName val="426427 "/>
      <sheetName val="429"/>
      <sheetName val="430"/>
      <sheetName val="431"/>
      <sheetName val="450"/>
      <sheetName val="BOOK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356A-NOT USED"/>
      <sheetName val="PAGE 84"/>
    </sheetNames>
    <sheetDataSet>
      <sheetData sheetId="0"/>
      <sheetData sheetId="1"/>
      <sheetData sheetId="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356A-NOT USED"/>
      <sheetName val="PAGE 84"/>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sheetName val="GAS SUPPLY "/>
      <sheetName val="Billing ADJ "/>
      <sheetName val="O &amp; F"/>
      <sheetName val="SPECIALDEC"/>
      <sheetName val="BADJ0109"/>
      <sheetName val="BalancingJE"/>
      <sheetName val="Balancing(GRESALE) "/>
      <sheetName val="BalancingJERev."/>
      <sheetName val="GASRESALERe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2005 Actual MAG"/>
      <sheetName val="Spilts"/>
    </sheetNames>
    <sheetDataSet>
      <sheetData sheetId="0" refreshError="1"/>
      <sheetData sheetId="1" refreshError="1"/>
      <sheetData sheetId="2">
        <row r="4">
          <cell r="C4" t="str">
            <v>38307030</v>
          </cell>
          <cell r="D4">
            <v>1</v>
          </cell>
          <cell r="E4">
            <v>0</v>
          </cell>
          <cell r="F4">
            <v>0</v>
          </cell>
        </row>
        <row r="5">
          <cell r="C5" t="str">
            <v>38307031</v>
          </cell>
          <cell r="D5">
            <v>0</v>
          </cell>
          <cell r="E5">
            <v>1</v>
          </cell>
          <cell r="F5">
            <v>0</v>
          </cell>
        </row>
        <row r="6">
          <cell r="C6" t="str">
            <v>38307032</v>
          </cell>
          <cell r="D6">
            <v>0</v>
          </cell>
          <cell r="E6">
            <v>0</v>
          </cell>
          <cell r="F6">
            <v>1</v>
          </cell>
        </row>
        <row r="7">
          <cell r="C7" t="str">
            <v>39107030</v>
          </cell>
          <cell r="D7">
            <v>1</v>
          </cell>
          <cell r="E7">
            <v>0</v>
          </cell>
          <cell r="F7">
            <v>0</v>
          </cell>
        </row>
        <row r="8">
          <cell r="C8" t="str">
            <v>39107031</v>
          </cell>
          <cell r="D8">
            <v>0</v>
          </cell>
          <cell r="E8">
            <v>1</v>
          </cell>
          <cell r="F8">
            <v>0</v>
          </cell>
        </row>
        <row r="9">
          <cell r="C9" t="str">
            <v>39107032</v>
          </cell>
          <cell r="D9">
            <v>0</v>
          </cell>
          <cell r="E9">
            <v>0</v>
          </cell>
          <cell r="F9">
            <v>1</v>
          </cell>
        </row>
        <row r="10">
          <cell r="C10" t="str">
            <v>90100030</v>
          </cell>
          <cell r="D10">
            <v>1</v>
          </cell>
          <cell r="E10">
            <v>0</v>
          </cell>
          <cell r="F10">
            <v>0</v>
          </cell>
        </row>
        <row r="11">
          <cell r="C11" t="str">
            <v>90100031</v>
          </cell>
          <cell r="D11">
            <v>0</v>
          </cell>
          <cell r="E11">
            <v>1</v>
          </cell>
          <cell r="F11">
            <v>0</v>
          </cell>
        </row>
        <row r="12">
          <cell r="C12" t="str">
            <v>90100032</v>
          </cell>
          <cell r="D12">
            <v>0</v>
          </cell>
          <cell r="E12">
            <v>0</v>
          </cell>
          <cell r="F12">
            <v>1</v>
          </cell>
        </row>
        <row r="13">
          <cell r="C13" t="str">
            <v>90100033</v>
          </cell>
          <cell r="D13">
            <v>0.82</v>
          </cell>
          <cell r="E13">
            <v>0.18</v>
          </cell>
          <cell r="F13">
            <v>0</v>
          </cell>
        </row>
        <row r="14">
          <cell r="C14" t="str">
            <v>90200032</v>
          </cell>
          <cell r="D14">
            <v>0</v>
          </cell>
          <cell r="E14">
            <v>0</v>
          </cell>
          <cell r="F14">
            <v>1</v>
          </cell>
        </row>
        <row r="15">
          <cell r="C15" t="str">
            <v>90200033</v>
          </cell>
          <cell r="D15">
            <v>0.82</v>
          </cell>
          <cell r="E15">
            <v>0.18</v>
          </cell>
          <cell r="F15">
            <v>0</v>
          </cell>
        </row>
        <row r="16">
          <cell r="C16" t="str">
            <v>90300032</v>
          </cell>
          <cell r="D16">
            <v>0</v>
          </cell>
          <cell r="E16">
            <v>0</v>
          </cell>
          <cell r="F16">
            <v>1</v>
          </cell>
        </row>
        <row r="17">
          <cell r="C17" t="str">
            <v>90300033</v>
          </cell>
          <cell r="D17">
            <v>0.82</v>
          </cell>
          <cell r="E17">
            <v>0.18</v>
          </cell>
          <cell r="F17">
            <v>0</v>
          </cell>
        </row>
        <row r="18">
          <cell r="C18" t="str">
            <v>90400030</v>
          </cell>
          <cell r="D18">
            <v>1</v>
          </cell>
          <cell r="E18">
            <v>0</v>
          </cell>
          <cell r="F18">
            <v>0</v>
          </cell>
        </row>
        <row r="19">
          <cell r="C19" t="str">
            <v>90400034</v>
          </cell>
          <cell r="D19">
            <v>0.86</v>
          </cell>
          <cell r="E19">
            <v>0.14000000000000001</v>
          </cell>
          <cell r="F19">
            <v>0</v>
          </cell>
        </row>
        <row r="20">
          <cell r="C20" t="str">
            <v>90500030</v>
          </cell>
          <cell r="D20">
            <v>1</v>
          </cell>
          <cell r="E20">
            <v>0</v>
          </cell>
          <cell r="F20">
            <v>0</v>
          </cell>
        </row>
        <row r="21">
          <cell r="C21" t="str">
            <v>90500032</v>
          </cell>
          <cell r="D21">
            <v>0</v>
          </cell>
          <cell r="E21">
            <v>0</v>
          </cell>
          <cell r="F21">
            <v>1</v>
          </cell>
        </row>
        <row r="22">
          <cell r="C22" t="str">
            <v>90500033</v>
          </cell>
          <cell r="D22">
            <v>0.82</v>
          </cell>
          <cell r="E22">
            <v>0.18</v>
          </cell>
          <cell r="F22">
            <v>0</v>
          </cell>
        </row>
        <row r="23">
          <cell r="C23" t="str">
            <v>90900030</v>
          </cell>
          <cell r="D23">
            <v>1</v>
          </cell>
          <cell r="E23">
            <v>0</v>
          </cell>
          <cell r="F23">
            <v>0</v>
          </cell>
        </row>
        <row r="24">
          <cell r="C24" t="str">
            <v>90900031</v>
          </cell>
          <cell r="D24">
            <v>0</v>
          </cell>
          <cell r="E24">
            <v>1</v>
          </cell>
          <cell r="F24">
            <v>0</v>
          </cell>
        </row>
        <row r="25">
          <cell r="C25" t="str">
            <v>90900032</v>
          </cell>
          <cell r="D25">
            <v>0</v>
          </cell>
          <cell r="E25">
            <v>0</v>
          </cell>
          <cell r="F25">
            <v>1</v>
          </cell>
        </row>
        <row r="26">
          <cell r="C26" t="str">
            <v>90900035</v>
          </cell>
          <cell r="D26">
            <v>0.89</v>
          </cell>
          <cell r="E26">
            <v>0.11</v>
          </cell>
          <cell r="F26">
            <v>0</v>
          </cell>
        </row>
        <row r="27">
          <cell r="C27" t="str">
            <v>91000032</v>
          </cell>
          <cell r="D27">
            <v>0</v>
          </cell>
          <cell r="E27">
            <v>0</v>
          </cell>
          <cell r="F27">
            <v>1</v>
          </cell>
        </row>
        <row r="28">
          <cell r="C28" t="str">
            <v>91000035</v>
          </cell>
          <cell r="D28">
            <v>0.89</v>
          </cell>
          <cell r="E28">
            <v>0.11</v>
          </cell>
          <cell r="F28">
            <v>0</v>
          </cell>
        </row>
        <row r="29">
          <cell r="C29" t="str">
            <v>91000035B</v>
          </cell>
          <cell r="D29">
            <v>0.82</v>
          </cell>
          <cell r="E29">
            <v>0.18</v>
          </cell>
          <cell r="F29">
            <v>0</v>
          </cell>
        </row>
        <row r="30">
          <cell r="C30" t="str">
            <v>91100030</v>
          </cell>
          <cell r="D30">
            <v>1</v>
          </cell>
          <cell r="E30">
            <v>0</v>
          </cell>
          <cell r="F30">
            <v>0</v>
          </cell>
        </row>
        <row r="31">
          <cell r="C31" t="str">
            <v>91100035</v>
          </cell>
          <cell r="D31">
            <v>0.82</v>
          </cell>
          <cell r="E31">
            <v>0.18</v>
          </cell>
          <cell r="F31">
            <v>0</v>
          </cell>
        </row>
        <row r="32">
          <cell r="C32" t="str">
            <v>91200030</v>
          </cell>
          <cell r="D32">
            <v>1</v>
          </cell>
          <cell r="E32">
            <v>0</v>
          </cell>
          <cell r="F32">
            <v>0</v>
          </cell>
        </row>
        <row r="33">
          <cell r="C33" t="str">
            <v>91200031</v>
          </cell>
          <cell r="D33">
            <v>0</v>
          </cell>
          <cell r="E33">
            <v>1</v>
          </cell>
          <cell r="F33">
            <v>0</v>
          </cell>
        </row>
        <row r="34">
          <cell r="C34" t="str">
            <v>91200032</v>
          </cell>
          <cell r="D34">
            <v>0</v>
          </cell>
          <cell r="E34">
            <v>0</v>
          </cell>
          <cell r="F34">
            <v>1</v>
          </cell>
        </row>
        <row r="35">
          <cell r="C35" t="str">
            <v>91200035</v>
          </cell>
          <cell r="D35">
            <v>0.89</v>
          </cell>
          <cell r="E35">
            <v>0.11</v>
          </cell>
          <cell r="F35">
            <v>0</v>
          </cell>
        </row>
        <row r="36">
          <cell r="C36" t="str">
            <v>91200035B</v>
          </cell>
          <cell r="D36">
            <v>0.82</v>
          </cell>
          <cell r="E36">
            <v>0.18</v>
          </cell>
          <cell r="F36">
            <v>0</v>
          </cell>
        </row>
        <row r="37">
          <cell r="C37" t="str">
            <v>91600031</v>
          </cell>
          <cell r="D37">
            <v>0</v>
          </cell>
          <cell r="E37">
            <v>1</v>
          </cell>
          <cell r="F37">
            <v>0</v>
          </cell>
        </row>
        <row r="38">
          <cell r="C38" t="str">
            <v>91700031</v>
          </cell>
          <cell r="D38">
            <v>0</v>
          </cell>
          <cell r="E38">
            <v>1</v>
          </cell>
          <cell r="F38">
            <v>0</v>
          </cell>
        </row>
        <row r="39">
          <cell r="C39" t="str">
            <v>91800031</v>
          </cell>
          <cell r="D39">
            <v>0</v>
          </cell>
          <cell r="E39">
            <v>1</v>
          </cell>
          <cell r="F39">
            <v>0</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PAGE 336"/>
      <sheetName val="PAGE 337"/>
      <sheetName val="PAGE 337A"/>
      <sheetName val="PAGE 337B"/>
      <sheetName val="PAGE 337C"/>
      <sheetName val="PAGE 337D"/>
      <sheetName val="356A-NOT USED"/>
      <sheetName val="63"/>
      <sheetName val="PAGE 83"/>
      <sheetName val="PAGE 84"/>
      <sheetName val="PAGE 84A"/>
      <sheetName val="PAGE 84B"/>
      <sheetName val="8"/>
      <sheetName val="Que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 FERC"/>
      <sheetName val="121A"/>
      <sheetName val="Net Plant"/>
      <sheetName val="Netting Entries"/>
      <sheetName val="18300"/>
      <sheetName val="17500"/>
      <sheetName val="MAPPING ISSUE"/>
      <sheetName val="RAW"/>
      <sheetName val="120121"/>
      <sheetName val="Asset"/>
      <sheetName val="Liab"/>
      <sheetName val="Asset_BS FERC Variance"/>
      <sheetName val="Liabilty_BS FERC Variance"/>
      <sheetName val="CF Download"/>
      <sheetName val="accrued revenue"/>
      <sheetName val="Bond Issuance Cost "/>
      <sheetName val="Interest Paid-CECONY"/>
      <sheetName val="FIN 48"/>
      <sheetName val="IncomeTax"/>
      <sheetName val="2008 CF"/>
      <sheetName val="2010 4Q FERC Cash Flow_revised"/>
    </sheetNames>
    <definedNames>
      <definedName name="aaa"/>
      <definedName name="budgf"/>
      <definedName name="ced"/>
      <definedName name="fore"/>
      <definedName name="gfgh"/>
      <definedName name="GoAssetChart"/>
      <definedName name="GoBack"/>
      <definedName name="GoBalanceSheet"/>
      <definedName name="GoCashFlow"/>
      <definedName name="GoData"/>
      <definedName name="GoIncomeChart"/>
      <definedName name="Shared"/>
      <definedName name="Whocares"/>
      <definedName name="Whogives"/>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ount_Info"/>
      <sheetName val="Entry"/>
      <sheetName val="DropDown_List"/>
      <sheetName val="Supporting_Data"/>
      <sheetName val="Template"/>
    </sheetNames>
    <sheetDataSet>
      <sheetData sheetId="0">
        <row r="1">
          <cell r="B1" t="str">
            <v>CTLENTYID</v>
          </cell>
          <cell r="C1" t="str">
            <v>CD_PSC_FERC</v>
          </cell>
          <cell r="D1" t="str">
            <v>CD_BUS_TYPE</v>
          </cell>
          <cell r="E1" t="str">
            <v>ACKDESC</v>
          </cell>
        </row>
        <row r="2">
          <cell r="A2" t="str">
            <v>1210001</v>
          </cell>
          <cell r="B2" t="str">
            <v>CEIH</v>
          </cell>
          <cell r="C2" t="str">
            <v>121000</v>
          </cell>
          <cell r="D2" t="str">
            <v>1</v>
          </cell>
          <cell r="E2" t="str">
            <v>IMPAIRMENT ON ASSETS HELD FOR SALE - CEC</v>
          </cell>
        </row>
        <row r="3">
          <cell r="A3" t="str">
            <v>1231011</v>
          </cell>
          <cell r="B3" t="str">
            <v>CEIH</v>
          </cell>
          <cell r="C3" t="str">
            <v>123101</v>
          </cell>
          <cell r="D3" t="str">
            <v>1</v>
          </cell>
          <cell r="E3" t="str">
            <v>INVESTMENT IN SUB - CECONY - COMMON STOCK</v>
          </cell>
        </row>
        <row r="4">
          <cell r="A4" t="str">
            <v>1231017</v>
          </cell>
          <cell r="B4" t="str">
            <v>CEIH</v>
          </cell>
          <cell r="C4" t="str">
            <v>123101</v>
          </cell>
          <cell r="D4" t="str">
            <v>7</v>
          </cell>
          <cell r="E4" t="str">
            <v>INVESTMENT IN SUB-CECONY-DIVIDEND REC</v>
          </cell>
        </row>
        <row r="5">
          <cell r="A5" t="str">
            <v>1231016</v>
          </cell>
          <cell r="B5" t="str">
            <v>CEIH</v>
          </cell>
          <cell r="C5" t="str">
            <v>123101</v>
          </cell>
          <cell r="D5" t="str">
            <v>6</v>
          </cell>
          <cell r="E5" t="str">
            <v>INVESTMENT IN SUB - CECONY - NET INCOME</v>
          </cell>
        </row>
        <row r="6">
          <cell r="A6" t="str">
            <v>1231013</v>
          </cell>
          <cell r="B6" t="str">
            <v>CEIH</v>
          </cell>
          <cell r="C6" t="str">
            <v>123101</v>
          </cell>
          <cell r="D6" t="str">
            <v>3</v>
          </cell>
          <cell r="E6" t="str">
            <v>INVESTMENT IN SUB - CECONY EARNINGS</v>
          </cell>
        </row>
        <row r="7">
          <cell r="A7" t="str">
            <v>1231012</v>
          </cell>
          <cell r="B7" t="str">
            <v>CEIH</v>
          </cell>
          <cell r="C7" t="str">
            <v>123101</v>
          </cell>
          <cell r="D7" t="str">
            <v>2</v>
          </cell>
          <cell r="E7" t="str">
            <v>INVESTMENT IN SUB - CECONY APIC</v>
          </cell>
        </row>
        <row r="8">
          <cell r="A8" t="str">
            <v>1231024</v>
          </cell>
          <cell r="B8" t="str">
            <v>CEIH</v>
          </cell>
          <cell r="C8" t="str">
            <v>123102</v>
          </cell>
          <cell r="D8" t="str">
            <v>4</v>
          </cell>
          <cell r="E8" t="str">
            <v>INVESTMENT IN SUB - ORU GOODWILL</v>
          </cell>
        </row>
        <row r="9">
          <cell r="A9" t="str">
            <v>1231023</v>
          </cell>
          <cell r="B9" t="str">
            <v>CEIH</v>
          </cell>
          <cell r="C9" t="str">
            <v>123102</v>
          </cell>
          <cell r="D9" t="str">
            <v>3</v>
          </cell>
          <cell r="E9" t="str">
            <v>INVESTMENT IN SUB - ORU EARNINGS</v>
          </cell>
        </row>
        <row r="10">
          <cell r="A10" t="str">
            <v>1231022</v>
          </cell>
          <cell r="B10" t="str">
            <v>CEIH</v>
          </cell>
          <cell r="C10" t="str">
            <v>123102</v>
          </cell>
          <cell r="D10" t="str">
            <v>2</v>
          </cell>
          <cell r="E10" t="str">
            <v>INVESTMENT IN SUB - ORU APIC</v>
          </cell>
        </row>
        <row r="11">
          <cell r="A11" t="str">
            <v>1231021</v>
          </cell>
          <cell r="B11" t="str">
            <v>CEIH</v>
          </cell>
          <cell r="C11" t="str">
            <v>123102</v>
          </cell>
          <cell r="D11" t="str">
            <v>1</v>
          </cell>
          <cell r="E11" t="str">
            <v>INVESTMENT IN SUB - ORU COMMON STOCK</v>
          </cell>
        </row>
        <row r="12">
          <cell r="A12" t="str">
            <v>1231027</v>
          </cell>
          <cell r="B12" t="str">
            <v>CEIH</v>
          </cell>
          <cell r="C12" t="str">
            <v>123102</v>
          </cell>
          <cell r="D12" t="str">
            <v>7</v>
          </cell>
          <cell r="E12" t="str">
            <v>INVESTMENT IN SUB-ORU-DIVIDEND REC</v>
          </cell>
        </row>
        <row r="13">
          <cell r="A13" t="str">
            <v>1231026</v>
          </cell>
          <cell r="B13" t="str">
            <v>CEIH</v>
          </cell>
          <cell r="C13" t="str">
            <v>123102</v>
          </cell>
          <cell r="D13" t="str">
            <v>6</v>
          </cell>
          <cell r="E13" t="str">
            <v>INVESTMENT IN SUB-ORU-NET INCOME</v>
          </cell>
        </row>
        <row r="14">
          <cell r="A14" t="str">
            <v>1231025</v>
          </cell>
          <cell r="B14" t="str">
            <v>CEIH</v>
          </cell>
          <cell r="C14" t="str">
            <v>123102</v>
          </cell>
          <cell r="D14" t="str">
            <v>5</v>
          </cell>
          <cell r="E14" t="str">
            <v>INVESTMENT IN SUB - ORU GODWILL AMORTIZATION</v>
          </cell>
        </row>
        <row r="15">
          <cell r="A15" t="str">
            <v>1231031</v>
          </cell>
          <cell r="B15" t="str">
            <v>CEIH</v>
          </cell>
          <cell r="C15" t="str">
            <v>123103</v>
          </cell>
          <cell r="D15" t="str">
            <v>1</v>
          </cell>
          <cell r="E15" t="str">
            <v>INVESTMENT IN SUB - CEC COMMON STOCK</v>
          </cell>
        </row>
        <row r="16">
          <cell r="A16" t="str">
            <v>1231036</v>
          </cell>
          <cell r="B16" t="str">
            <v>CEIH</v>
          </cell>
          <cell r="C16" t="str">
            <v>123103</v>
          </cell>
          <cell r="D16" t="str">
            <v>6</v>
          </cell>
          <cell r="E16" t="str">
            <v>INVESTMENT IN SUB-CEC-NET INCOME</v>
          </cell>
        </row>
        <row r="17">
          <cell r="A17" t="str">
            <v>1231033</v>
          </cell>
          <cell r="B17" t="str">
            <v>CEIH</v>
          </cell>
          <cell r="C17" t="str">
            <v>123103</v>
          </cell>
          <cell r="D17" t="str">
            <v>3</v>
          </cell>
          <cell r="E17" t="str">
            <v>INVESTMENT IN SUB - CEC EARNINGS</v>
          </cell>
        </row>
        <row r="18">
          <cell r="A18" t="str">
            <v>1231032</v>
          </cell>
          <cell r="B18" t="str">
            <v>CEIH</v>
          </cell>
          <cell r="C18" t="str">
            <v>123103</v>
          </cell>
          <cell r="D18" t="str">
            <v>2</v>
          </cell>
          <cell r="E18" t="str">
            <v>INVESTMENT IN SUB - CEC APIC</v>
          </cell>
        </row>
        <row r="19">
          <cell r="A19" t="str">
            <v>1231041</v>
          </cell>
          <cell r="B19" t="str">
            <v>CEIH</v>
          </cell>
          <cell r="C19" t="str">
            <v>123104</v>
          </cell>
          <cell r="D19" t="str">
            <v>1</v>
          </cell>
          <cell r="E19" t="str">
            <v>INVESTMENT IN SUB - CED COMMON STOCK</v>
          </cell>
        </row>
        <row r="20">
          <cell r="A20" t="str">
            <v>1231049</v>
          </cell>
          <cell r="B20" t="str">
            <v>CEIH</v>
          </cell>
          <cell r="C20" t="str">
            <v>123104</v>
          </cell>
          <cell r="D20" t="str">
            <v>9</v>
          </cell>
          <cell r="E20" t="str">
            <v>INVESTMENT IN SUB - CED DIVEDNEDS RETAINED EARNINGS</v>
          </cell>
        </row>
        <row r="21">
          <cell r="A21" t="str">
            <v>1231047</v>
          </cell>
          <cell r="B21" t="str">
            <v>CEIH</v>
          </cell>
          <cell r="C21" t="str">
            <v>123104</v>
          </cell>
          <cell r="D21" t="str">
            <v>7</v>
          </cell>
          <cell r="E21" t="str">
            <v>INVESTMENT IN SUB-CED-DIVIDEND REC</v>
          </cell>
        </row>
        <row r="22">
          <cell r="A22" t="str">
            <v>1231046</v>
          </cell>
          <cell r="B22" t="str">
            <v>CEIH</v>
          </cell>
          <cell r="C22" t="str">
            <v>123104</v>
          </cell>
          <cell r="D22" t="str">
            <v>6</v>
          </cell>
          <cell r="E22" t="str">
            <v>INVESTMENT IN SUB-CED-NET INCOME</v>
          </cell>
        </row>
        <row r="23">
          <cell r="A23" t="str">
            <v>1231045</v>
          </cell>
          <cell r="B23" t="str">
            <v>CEIH</v>
          </cell>
          <cell r="C23" t="str">
            <v>123104</v>
          </cell>
          <cell r="D23" t="str">
            <v>5</v>
          </cell>
          <cell r="E23" t="str">
            <v>INVESTMENT IN SUB-CED-ROCK SPRINGS(OUTWATER) EQUITY</v>
          </cell>
        </row>
        <row r="24">
          <cell r="A24" t="str">
            <v>1231044</v>
          </cell>
          <cell r="B24" t="str">
            <v>CEIH</v>
          </cell>
          <cell r="C24" t="str">
            <v>123104</v>
          </cell>
          <cell r="D24" t="str">
            <v>4</v>
          </cell>
          <cell r="E24" t="str">
            <v>INVESTMENT IN SUB-CED-OCEAN PEAKING POWER(SURFSIDE) EQUITY</v>
          </cell>
        </row>
        <row r="25">
          <cell r="A25" t="str">
            <v>1231043</v>
          </cell>
          <cell r="B25" t="str">
            <v>CEIH</v>
          </cell>
          <cell r="C25" t="str">
            <v>123104</v>
          </cell>
          <cell r="D25" t="str">
            <v>3</v>
          </cell>
          <cell r="E25" t="str">
            <v>INVESTMENT IN SUB - CED EARNINGS</v>
          </cell>
        </row>
        <row r="26">
          <cell r="A26" t="str">
            <v>1231042</v>
          </cell>
          <cell r="B26" t="str">
            <v>CEIH</v>
          </cell>
          <cell r="C26" t="str">
            <v>123104</v>
          </cell>
          <cell r="D26" t="str">
            <v>2</v>
          </cell>
          <cell r="E26" t="str">
            <v>INVESTMENT IN SUB - CED APIC</v>
          </cell>
        </row>
        <row r="27">
          <cell r="A27" t="str">
            <v>1231051</v>
          </cell>
          <cell r="B27" t="str">
            <v>CEIH</v>
          </cell>
          <cell r="C27" t="str">
            <v>123105</v>
          </cell>
          <cell r="D27" t="str">
            <v>1</v>
          </cell>
          <cell r="E27" t="str">
            <v>INVESTMENT IN SUB - CEE COMMON STOCK</v>
          </cell>
        </row>
        <row r="28">
          <cell r="A28" t="str">
            <v>1231058</v>
          </cell>
          <cell r="B28" t="str">
            <v>CEIH</v>
          </cell>
          <cell r="C28" t="str">
            <v>123105</v>
          </cell>
          <cell r="D28" t="str">
            <v>8</v>
          </cell>
          <cell r="E28" t="str">
            <v>INVESTMENT IN SUB-CEE-DIVIDEND RETAINED EARNINGS</v>
          </cell>
        </row>
        <row r="29">
          <cell r="A29" t="str">
            <v>1231056</v>
          </cell>
          <cell r="B29" t="str">
            <v>CEIH</v>
          </cell>
          <cell r="C29" t="str">
            <v>123105</v>
          </cell>
          <cell r="D29" t="str">
            <v>6</v>
          </cell>
          <cell r="E29" t="str">
            <v>INVESTMENT IN SUB-CEE-NET INCOME</v>
          </cell>
        </row>
        <row r="30">
          <cell r="A30" t="str">
            <v>1231053</v>
          </cell>
          <cell r="B30" t="str">
            <v>CEIH</v>
          </cell>
          <cell r="C30" t="str">
            <v>123105</v>
          </cell>
          <cell r="D30" t="str">
            <v>3</v>
          </cell>
          <cell r="E30" t="str">
            <v>INVESTMENT IN SUB - CEE EARNINGS</v>
          </cell>
        </row>
        <row r="31">
          <cell r="A31" t="str">
            <v>1231052</v>
          </cell>
          <cell r="B31" t="str">
            <v>CEIH</v>
          </cell>
          <cell r="C31" t="str">
            <v>123105</v>
          </cell>
          <cell r="D31" t="str">
            <v>2</v>
          </cell>
          <cell r="E31" t="str">
            <v>INVESTMENT IN SUB - CEE APIC</v>
          </cell>
        </row>
        <row r="32">
          <cell r="A32" t="str">
            <v>1231066</v>
          </cell>
          <cell r="B32" t="str">
            <v>CEIH</v>
          </cell>
          <cell r="C32" t="str">
            <v>123106</v>
          </cell>
          <cell r="D32" t="str">
            <v>6</v>
          </cell>
          <cell r="E32" t="str">
            <v>INVESTMENT IN SUB-CES-NET INCOME</v>
          </cell>
        </row>
        <row r="33">
          <cell r="A33" t="str">
            <v>1231063</v>
          </cell>
          <cell r="B33" t="str">
            <v>CEIH</v>
          </cell>
          <cell r="C33" t="str">
            <v>123106</v>
          </cell>
          <cell r="D33" t="str">
            <v>3</v>
          </cell>
          <cell r="E33" t="str">
            <v>INVESTMENT IN SUB - CES EARNINGS</v>
          </cell>
        </row>
        <row r="34">
          <cell r="A34" t="str">
            <v>1231062</v>
          </cell>
          <cell r="B34" t="str">
            <v>CEIH</v>
          </cell>
          <cell r="C34" t="str">
            <v>123106</v>
          </cell>
          <cell r="D34" t="str">
            <v>2</v>
          </cell>
          <cell r="E34" t="str">
            <v>INVESTMENT IM SUB - CES APIC</v>
          </cell>
        </row>
        <row r="35">
          <cell r="A35" t="str">
            <v>1231061</v>
          </cell>
          <cell r="B35" t="str">
            <v>CEIH</v>
          </cell>
          <cell r="C35" t="str">
            <v>123106</v>
          </cell>
          <cell r="D35" t="str">
            <v>1</v>
          </cell>
          <cell r="E35" t="str">
            <v>INVESTMENT IN SUB - CES COMMON STOCK</v>
          </cell>
        </row>
        <row r="36">
          <cell r="A36" t="str">
            <v>1231067</v>
          </cell>
          <cell r="B36" t="str">
            <v>CEIH</v>
          </cell>
          <cell r="C36" t="str">
            <v>123106</v>
          </cell>
          <cell r="D36" t="str">
            <v>7</v>
          </cell>
          <cell r="E36" t="str">
            <v>INVESTMENT IN SUB-CES-DIVIDEND REC</v>
          </cell>
        </row>
        <row r="37">
          <cell r="A37" t="str">
            <v>1240001</v>
          </cell>
          <cell r="B37" t="str">
            <v>CEIH</v>
          </cell>
          <cell r="C37" t="str">
            <v>124000</v>
          </cell>
          <cell r="D37" t="str">
            <v>1</v>
          </cell>
          <cell r="E37" t="str">
            <v>OTHER INVESTMENTS - PANTELLOS INC.</v>
          </cell>
        </row>
        <row r="38">
          <cell r="A38" t="str">
            <v>1310005</v>
          </cell>
          <cell r="B38" t="str">
            <v>CEIH</v>
          </cell>
          <cell r="C38" t="str">
            <v>131000</v>
          </cell>
          <cell r="D38" t="str">
            <v>5</v>
          </cell>
          <cell r="E38" t="str">
            <v>CASH-CHASE MANHATTAN BANK</v>
          </cell>
        </row>
        <row r="39">
          <cell r="A39" t="str">
            <v>1310003</v>
          </cell>
          <cell r="B39" t="str">
            <v>CEIH</v>
          </cell>
          <cell r="C39" t="str">
            <v>131000</v>
          </cell>
          <cell r="D39" t="str">
            <v>3</v>
          </cell>
          <cell r="E39" t="str">
            <v>CASH-STATE STREET BANK (CITIFUNDS)</v>
          </cell>
        </row>
        <row r="40">
          <cell r="A40" t="str">
            <v>1310008</v>
          </cell>
          <cell r="B40" t="str">
            <v>CEIH</v>
          </cell>
          <cell r="C40" t="str">
            <v>131000</v>
          </cell>
          <cell r="D40" t="str">
            <v>8</v>
          </cell>
          <cell r="E40" t="str">
            <v>CASH-MELLON BANK</v>
          </cell>
        </row>
        <row r="41">
          <cell r="A41" t="str">
            <v>1310007</v>
          </cell>
          <cell r="B41" t="str">
            <v>CEIH</v>
          </cell>
          <cell r="C41" t="str">
            <v>131000</v>
          </cell>
          <cell r="D41" t="str">
            <v>7</v>
          </cell>
          <cell r="E41" t="str">
            <v>CASH-STATE STREET BANK (SCUDDER FUNDS)</v>
          </cell>
        </row>
        <row r="42">
          <cell r="A42" t="str">
            <v>1310000</v>
          </cell>
          <cell r="B42" t="str">
            <v>CEIH</v>
          </cell>
          <cell r="C42" t="str">
            <v>131000</v>
          </cell>
          <cell r="D42" t="str">
            <v>0</v>
          </cell>
          <cell r="E42" t="str">
            <v>CASH-CITIBANK</v>
          </cell>
        </row>
        <row r="43">
          <cell r="A43" t="str">
            <v>1340005</v>
          </cell>
          <cell r="B43" t="str">
            <v>CEIH</v>
          </cell>
          <cell r="C43" t="str">
            <v>134000</v>
          </cell>
          <cell r="D43" t="str">
            <v>5</v>
          </cell>
          <cell r="E43" t="str">
            <v>SPECIAL DEPOSITS-RCN/CEC</v>
          </cell>
        </row>
        <row r="44">
          <cell r="A44" t="str">
            <v>1430001</v>
          </cell>
          <cell r="B44" t="str">
            <v>CEIH</v>
          </cell>
          <cell r="C44" t="str">
            <v>143000</v>
          </cell>
          <cell r="D44" t="str">
            <v>1</v>
          </cell>
          <cell r="E44" t="str">
            <v>MISC. A/R-SALOMON SMITH BARNEY</v>
          </cell>
        </row>
        <row r="45">
          <cell r="A45" t="str">
            <v>1430099</v>
          </cell>
          <cell r="B45" t="str">
            <v>CEIH</v>
          </cell>
          <cell r="C45" t="str">
            <v>143009</v>
          </cell>
          <cell r="D45" t="str">
            <v>9</v>
          </cell>
          <cell r="E45" t="str">
            <v>MISC. A/R-OTHER</v>
          </cell>
        </row>
        <row r="46">
          <cell r="A46" t="str">
            <v>1460009</v>
          </cell>
          <cell r="B46" t="str">
            <v>CEIH</v>
          </cell>
          <cell r="C46" t="str">
            <v>146000</v>
          </cell>
          <cell r="D46" t="str">
            <v>9</v>
          </cell>
          <cell r="E46" t="str">
            <v>A/R-INTERCO-CNY-LTIP &amp; SO</v>
          </cell>
        </row>
        <row r="47">
          <cell r="A47" t="str">
            <v>1460011</v>
          </cell>
          <cell r="B47" t="str">
            <v>CEIH</v>
          </cell>
          <cell r="C47" t="str">
            <v>146001</v>
          </cell>
          <cell r="D47" t="str">
            <v>1</v>
          </cell>
          <cell r="E47" t="str">
            <v>A/R-DIV REC-INTERCOMPANY-CECONY</v>
          </cell>
        </row>
        <row r="48">
          <cell r="A48" t="str">
            <v>1460010</v>
          </cell>
          <cell r="B48" t="str">
            <v>CEIH</v>
          </cell>
          <cell r="C48" t="str">
            <v>146001</v>
          </cell>
          <cell r="D48" t="str">
            <v>0</v>
          </cell>
          <cell r="E48" t="str">
            <v>A/R-INTERCOMPANY-CECONY</v>
          </cell>
        </row>
        <row r="49">
          <cell r="A49" t="str">
            <v>1460016</v>
          </cell>
          <cell r="B49" t="str">
            <v>CEIH</v>
          </cell>
          <cell r="C49" t="str">
            <v>146001</v>
          </cell>
          <cell r="D49" t="str">
            <v>6</v>
          </cell>
          <cell r="E49" t="str">
            <v>A/R INTERCO-CNY-FIT 2005</v>
          </cell>
        </row>
        <row r="50">
          <cell r="A50" t="str">
            <v>1460015</v>
          </cell>
          <cell r="B50" t="str">
            <v>CEIH</v>
          </cell>
          <cell r="C50" t="str">
            <v>146001</v>
          </cell>
          <cell r="D50" t="str">
            <v>5</v>
          </cell>
          <cell r="E50" t="str">
            <v>A/R INTERCO-CNY-SIT-2004</v>
          </cell>
        </row>
        <row r="51">
          <cell r="A51" t="str">
            <v>1460017</v>
          </cell>
          <cell r="B51" t="str">
            <v>CEIH</v>
          </cell>
          <cell r="C51" t="str">
            <v>146001</v>
          </cell>
          <cell r="D51" t="str">
            <v>7</v>
          </cell>
          <cell r="E51" t="str">
            <v>A/R INTERCO-CNY-SIT 2005</v>
          </cell>
        </row>
        <row r="52">
          <cell r="A52" t="str">
            <v>1460020</v>
          </cell>
          <cell r="B52" t="str">
            <v>CEIH</v>
          </cell>
          <cell r="C52" t="str">
            <v>146002</v>
          </cell>
          <cell r="D52" t="str">
            <v>0</v>
          </cell>
          <cell r="E52" t="str">
            <v>A/R-INTERCOMPANY-ORANGE &amp; ROCKLAND UTILITIES</v>
          </cell>
        </row>
        <row r="53">
          <cell r="A53" t="str">
            <v>1460021</v>
          </cell>
          <cell r="B53" t="str">
            <v>CEIH</v>
          </cell>
          <cell r="C53" t="str">
            <v>146002</v>
          </cell>
          <cell r="D53" t="str">
            <v>1</v>
          </cell>
          <cell r="E53" t="str">
            <v>A/R-DIV REC-INTERCOMPANY-ORU</v>
          </cell>
        </row>
        <row r="54">
          <cell r="A54" t="str">
            <v>1460039</v>
          </cell>
          <cell r="B54" t="str">
            <v>CEIH</v>
          </cell>
          <cell r="C54" t="str">
            <v>146003</v>
          </cell>
          <cell r="D54" t="str">
            <v>9</v>
          </cell>
          <cell r="E54" t="str">
            <v>A/R INTERCO-CEC-SIT-2006</v>
          </cell>
        </row>
        <row r="55">
          <cell r="A55" t="str">
            <v>1460038</v>
          </cell>
          <cell r="B55" t="str">
            <v>CEIH</v>
          </cell>
          <cell r="C55" t="str">
            <v>146003</v>
          </cell>
          <cell r="D55" t="str">
            <v>8</v>
          </cell>
          <cell r="E55" t="str">
            <v>A/R INTERCO-CEC-FIT-2006</v>
          </cell>
        </row>
        <row r="56">
          <cell r="A56" t="str">
            <v>1460036</v>
          </cell>
          <cell r="B56" t="str">
            <v>CEIH</v>
          </cell>
          <cell r="C56" t="str">
            <v>146003</v>
          </cell>
          <cell r="D56" t="str">
            <v>6</v>
          </cell>
          <cell r="E56" t="str">
            <v>A/R INTERCO-CEC-FIT-2005</v>
          </cell>
        </row>
        <row r="57">
          <cell r="A57" t="str">
            <v>1460030</v>
          </cell>
          <cell r="B57" t="str">
            <v>CEIH</v>
          </cell>
          <cell r="C57" t="str">
            <v>146003</v>
          </cell>
          <cell r="D57" t="str">
            <v>0</v>
          </cell>
          <cell r="E57" t="str">
            <v>A/R-INTERCOMPANY-CON EDISON COMMUNICATIONS</v>
          </cell>
        </row>
        <row r="58">
          <cell r="A58" t="str">
            <v>1460037</v>
          </cell>
          <cell r="B58" t="str">
            <v>CEIH</v>
          </cell>
          <cell r="C58" t="str">
            <v>146003</v>
          </cell>
          <cell r="D58" t="str">
            <v>7</v>
          </cell>
          <cell r="E58" t="str">
            <v>A/R INTERCO-CEC-SIT-2005</v>
          </cell>
        </row>
        <row r="59">
          <cell r="A59" t="str">
            <v>1460040</v>
          </cell>
          <cell r="B59" t="str">
            <v>CEIH</v>
          </cell>
          <cell r="C59" t="str">
            <v>146004</v>
          </cell>
          <cell r="D59" t="str">
            <v>0</v>
          </cell>
          <cell r="E59" t="str">
            <v>A/R-INTERCOMPANY-CON EDISON DEVELOPMENT</v>
          </cell>
        </row>
        <row r="60">
          <cell r="A60" t="str">
            <v>1460045</v>
          </cell>
          <cell r="B60" t="str">
            <v>CEIH</v>
          </cell>
          <cell r="C60" t="str">
            <v>146004</v>
          </cell>
          <cell r="D60" t="str">
            <v>5</v>
          </cell>
          <cell r="E60" t="str">
            <v>A/R INTERCO-CED-SIT-2004</v>
          </cell>
        </row>
        <row r="61">
          <cell r="A61" t="str">
            <v>1460043</v>
          </cell>
          <cell r="B61" t="str">
            <v>CEIH</v>
          </cell>
          <cell r="C61" t="str">
            <v>146004</v>
          </cell>
          <cell r="D61" t="str">
            <v>3</v>
          </cell>
          <cell r="E61" t="str">
            <v>A/R-INTERCOMPANY-CED-GUARANTEE FEE</v>
          </cell>
        </row>
        <row r="62">
          <cell r="A62" t="str">
            <v>1460047</v>
          </cell>
          <cell r="B62" t="str">
            <v>CEIH</v>
          </cell>
          <cell r="C62" t="str">
            <v>146004</v>
          </cell>
          <cell r="D62" t="str">
            <v>7</v>
          </cell>
          <cell r="E62" t="str">
            <v>A/R INTERCO-CED-SIT-2005</v>
          </cell>
        </row>
        <row r="63">
          <cell r="A63" t="str">
            <v>1460046</v>
          </cell>
          <cell r="B63" t="str">
            <v>CEIH</v>
          </cell>
          <cell r="C63" t="str">
            <v>146004</v>
          </cell>
          <cell r="D63" t="str">
            <v>6</v>
          </cell>
          <cell r="E63" t="str">
            <v>A/R INTERCO-CED-FIT-2005</v>
          </cell>
        </row>
        <row r="64">
          <cell r="A64" t="str">
            <v>1460056</v>
          </cell>
          <cell r="B64" t="str">
            <v>CEIH</v>
          </cell>
          <cell r="C64" t="str">
            <v>146005</v>
          </cell>
          <cell r="D64" t="str">
            <v>6</v>
          </cell>
          <cell r="E64" t="str">
            <v>A/R INTERCO-CEE-FIT-2005</v>
          </cell>
        </row>
        <row r="65">
          <cell r="A65" t="str">
            <v>1460050</v>
          </cell>
          <cell r="B65" t="str">
            <v>CEIH</v>
          </cell>
          <cell r="C65" t="str">
            <v>146005</v>
          </cell>
          <cell r="D65" t="str">
            <v>0</v>
          </cell>
          <cell r="E65" t="str">
            <v>A/R-INTERCOMPANY-CON EDISON ENERGY</v>
          </cell>
        </row>
        <row r="66">
          <cell r="A66" t="str">
            <v>1460057</v>
          </cell>
          <cell r="B66" t="str">
            <v>CEIH</v>
          </cell>
          <cell r="C66" t="str">
            <v>146005</v>
          </cell>
          <cell r="D66" t="str">
            <v>7</v>
          </cell>
          <cell r="E66" t="str">
            <v>A/R INTERCO-CEE-SIT-2005</v>
          </cell>
        </row>
        <row r="67">
          <cell r="A67" t="str">
            <v>1460060</v>
          </cell>
          <cell r="B67" t="str">
            <v>CEIH</v>
          </cell>
          <cell r="C67" t="str">
            <v>146006</v>
          </cell>
          <cell r="D67" t="str">
            <v>0</v>
          </cell>
          <cell r="E67" t="str">
            <v>A/R-INTERCOMPANY-CON EDISON SOLUTIONS</v>
          </cell>
        </row>
        <row r="68">
          <cell r="A68" t="str">
            <v>1460067</v>
          </cell>
          <cell r="B68" t="str">
            <v>CEIH</v>
          </cell>
          <cell r="C68" t="str">
            <v>146006</v>
          </cell>
          <cell r="D68" t="str">
            <v>7</v>
          </cell>
          <cell r="E68" t="str">
            <v>A/R INTERCO-CES-SIT-2005</v>
          </cell>
        </row>
        <row r="69">
          <cell r="A69" t="str">
            <v>1460066</v>
          </cell>
          <cell r="B69" t="str">
            <v>CEIH</v>
          </cell>
          <cell r="C69" t="str">
            <v>146006</v>
          </cell>
          <cell r="D69" t="str">
            <v>6</v>
          </cell>
          <cell r="E69" t="str">
            <v>A/R INTERCO-CES-FIT-2005</v>
          </cell>
        </row>
        <row r="70">
          <cell r="A70" t="str">
            <v>1460090</v>
          </cell>
          <cell r="B70" t="str">
            <v>CEIH</v>
          </cell>
          <cell r="C70" t="str">
            <v>146009</v>
          </cell>
          <cell r="D70" t="str">
            <v>0</v>
          </cell>
          <cell r="E70" t="str">
            <v>A/R INTERCOMPANY - COMPETITVE SHARED SERVICES</v>
          </cell>
        </row>
        <row r="71">
          <cell r="A71" t="str">
            <v>1460111</v>
          </cell>
          <cell r="B71" t="str">
            <v>CEIH</v>
          </cell>
          <cell r="C71" t="str">
            <v>146011</v>
          </cell>
          <cell r="D71" t="str">
            <v>1</v>
          </cell>
          <cell r="E71" t="str">
            <v>A/R INTERCO-CNY-FIT 2006</v>
          </cell>
        </row>
        <row r="72">
          <cell r="A72" t="str">
            <v>1460112</v>
          </cell>
          <cell r="B72" t="str">
            <v>CEIH</v>
          </cell>
          <cell r="C72" t="str">
            <v>146011</v>
          </cell>
          <cell r="D72" t="str">
            <v>2</v>
          </cell>
          <cell r="E72" t="str">
            <v>A/R INTERCO-CNY-SIT 2006</v>
          </cell>
        </row>
        <row r="73">
          <cell r="A73" t="str">
            <v>1460132</v>
          </cell>
          <cell r="B73" t="str">
            <v>CEIH</v>
          </cell>
          <cell r="C73" t="str">
            <v>146013</v>
          </cell>
          <cell r="D73" t="str">
            <v>2</v>
          </cell>
          <cell r="E73" t="str">
            <v>A/R INTERCO-ORU-SIT 2006</v>
          </cell>
        </row>
        <row r="74">
          <cell r="A74" t="str">
            <v>1460131</v>
          </cell>
          <cell r="B74" t="str">
            <v>CEIH</v>
          </cell>
          <cell r="C74" t="str">
            <v>146013</v>
          </cell>
          <cell r="D74" t="str">
            <v>1</v>
          </cell>
          <cell r="E74" t="str">
            <v>A/R INTERCO-ORU-FIT 2006</v>
          </cell>
        </row>
        <row r="75">
          <cell r="A75" t="str">
            <v>1460152</v>
          </cell>
          <cell r="B75" t="str">
            <v>CEIH</v>
          </cell>
          <cell r="C75" t="str">
            <v>146015</v>
          </cell>
          <cell r="D75" t="str">
            <v>2</v>
          </cell>
          <cell r="E75" t="str">
            <v>A/R INTERCO-CEE-SIT-2006</v>
          </cell>
        </row>
        <row r="76">
          <cell r="A76" t="str">
            <v>1460151</v>
          </cell>
          <cell r="B76" t="str">
            <v>CEIH</v>
          </cell>
          <cell r="C76" t="str">
            <v>146015</v>
          </cell>
          <cell r="D76" t="str">
            <v>1</v>
          </cell>
          <cell r="E76" t="str">
            <v>A/R INTERCO-CEE-FIT-2006</v>
          </cell>
        </row>
        <row r="77">
          <cell r="A77" t="str">
            <v>1460182</v>
          </cell>
          <cell r="B77" t="str">
            <v>CEIH</v>
          </cell>
          <cell r="C77" t="str">
            <v>146018</v>
          </cell>
          <cell r="D77" t="str">
            <v>2</v>
          </cell>
          <cell r="E77" t="str">
            <v>A/R INTERCO-CES-SIT-2006</v>
          </cell>
        </row>
        <row r="78">
          <cell r="A78" t="str">
            <v>1460181</v>
          </cell>
          <cell r="B78" t="str">
            <v>CEIH</v>
          </cell>
          <cell r="C78" t="str">
            <v>146018</v>
          </cell>
          <cell r="D78" t="str">
            <v>1</v>
          </cell>
          <cell r="E78" t="str">
            <v>A/R INTERCO-CES-FIT-2006</v>
          </cell>
        </row>
        <row r="79">
          <cell r="A79" t="str">
            <v>1460300</v>
          </cell>
          <cell r="B79" t="str">
            <v>CEIH</v>
          </cell>
          <cell r="C79" t="str">
            <v>146030</v>
          </cell>
          <cell r="D79" t="str">
            <v>0</v>
          </cell>
          <cell r="E79" t="str">
            <v>A/R INTERCO-CEC TEMPORARY CAPITAL FUNDING</v>
          </cell>
        </row>
        <row r="80">
          <cell r="A80" t="str">
            <v>1460400</v>
          </cell>
          <cell r="B80" t="str">
            <v>CEIH</v>
          </cell>
          <cell r="C80" t="str">
            <v>146040</v>
          </cell>
          <cell r="D80" t="str">
            <v>0</v>
          </cell>
          <cell r="E80" t="str">
            <v>A/R-INTERCO-CED TEMPORARY CAPITAL FUNDING</v>
          </cell>
        </row>
        <row r="81">
          <cell r="A81" t="str">
            <v>1460440</v>
          </cell>
          <cell r="B81" t="str">
            <v>CEIH</v>
          </cell>
          <cell r="C81" t="str">
            <v>146044</v>
          </cell>
          <cell r="D81" t="str">
            <v>0</v>
          </cell>
          <cell r="E81" t="str">
            <v>A/R-INTERCO-CED-OCEAN PEAKING POWER TEMP CAPITAL FUNDING</v>
          </cell>
        </row>
        <row r="82">
          <cell r="A82" t="str">
            <v>1460445</v>
          </cell>
          <cell r="B82" t="str">
            <v>CEIH</v>
          </cell>
          <cell r="C82" t="str">
            <v>146044</v>
          </cell>
          <cell r="D82" t="str">
            <v>5</v>
          </cell>
          <cell r="E82" t="str">
            <v>A/R-INTERCO-CED-ROCK SPRING TEMPORARY CAPITAL FUNDING</v>
          </cell>
        </row>
        <row r="83">
          <cell r="A83" t="str">
            <v>1460500</v>
          </cell>
          <cell r="B83" t="str">
            <v>CEIH</v>
          </cell>
          <cell r="C83" t="str">
            <v>146050</v>
          </cell>
          <cell r="D83" t="str">
            <v>0</v>
          </cell>
          <cell r="E83" t="str">
            <v>A/R-INTERCO-CEE TEMPORARY CAPITAL FUNDING</v>
          </cell>
        </row>
        <row r="84">
          <cell r="A84" t="str">
            <v>1460600</v>
          </cell>
          <cell r="B84" t="str">
            <v>CEIH</v>
          </cell>
          <cell r="C84" t="str">
            <v>146060</v>
          </cell>
          <cell r="D84" t="str">
            <v>0</v>
          </cell>
          <cell r="E84" t="str">
            <v>A/R-INTERCO-CES TEMPORARY CAPITAL FUNDING</v>
          </cell>
        </row>
        <row r="85">
          <cell r="A85" t="str">
            <v>1460700</v>
          </cell>
          <cell r="B85" t="str">
            <v>CEIH</v>
          </cell>
          <cell r="C85" t="str">
            <v>146070</v>
          </cell>
          <cell r="D85" t="str">
            <v>0</v>
          </cell>
          <cell r="E85" t="str">
            <v>A/R-INTERCO-CEEMI TEMPORARY CAPITAL FUNDING</v>
          </cell>
        </row>
        <row r="86">
          <cell r="A86" t="str">
            <v>1460800</v>
          </cell>
          <cell r="B86" t="str">
            <v>CEIH</v>
          </cell>
          <cell r="C86" t="str">
            <v>146080</v>
          </cell>
          <cell r="D86" t="str">
            <v>0</v>
          </cell>
          <cell r="E86" t="str">
            <v>A/R-INTERCO-CEDOC (OPERATING CO.- LAKEWOOD)TEMP CAP FUNDING</v>
          </cell>
        </row>
        <row r="87">
          <cell r="A87" t="str">
            <v>1460900</v>
          </cell>
          <cell r="B87" t="str">
            <v>CEIH</v>
          </cell>
          <cell r="C87" t="str">
            <v>146090</v>
          </cell>
          <cell r="D87" t="str">
            <v>0</v>
          </cell>
          <cell r="E87" t="str">
            <v>A/R INTERCO - CSS TEMP CAP FUNDING</v>
          </cell>
        </row>
        <row r="88">
          <cell r="A88" t="str">
            <v>1650000</v>
          </cell>
          <cell r="B88" t="str">
            <v>CEIH</v>
          </cell>
          <cell r="C88" t="str">
            <v>165000</v>
          </cell>
          <cell r="D88" t="str">
            <v>0</v>
          </cell>
          <cell r="E88" t="str">
            <v>PREPAID EXPENSES</v>
          </cell>
        </row>
        <row r="89">
          <cell r="A89" t="str">
            <v>1740001</v>
          </cell>
          <cell r="B89" t="str">
            <v>CEIH</v>
          </cell>
          <cell r="C89" t="str">
            <v>174000</v>
          </cell>
          <cell r="D89" t="str">
            <v>1</v>
          </cell>
          <cell r="E89" t="str">
            <v>FIT DUE FROM TAXING AUTH</v>
          </cell>
        </row>
        <row r="90">
          <cell r="A90" t="str">
            <v>1810003</v>
          </cell>
          <cell r="B90" t="str">
            <v>CEIH</v>
          </cell>
          <cell r="C90" t="str">
            <v>181000</v>
          </cell>
          <cell r="D90" t="str">
            <v>3</v>
          </cell>
          <cell r="E90" t="str">
            <v>UNAMORTIZED DEBT EXP - 2003A DEBT ISSUE</v>
          </cell>
        </row>
        <row r="91">
          <cell r="A91" t="str">
            <v>1810002</v>
          </cell>
          <cell r="B91" t="str">
            <v>CEIH</v>
          </cell>
          <cell r="C91" t="str">
            <v>181000</v>
          </cell>
          <cell r="D91" t="str">
            <v>2</v>
          </cell>
          <cell r="E91" t="str">
            <v>UNAMORTIZED DEBT EXP-PINES DEBENTURES</v>
          </cell>
        </row>
        <row r="92">
          <cell r="A92" t="str">
            <v>1900001</v>
          </cell>
          <cell r="B92" t="str">
            <v>CEIH</v>
          </cell>
          <cell r="C92" t="str">
            <v>190000</v>
          </cell>
          <cell r="D92" t="str">
            <v>1</v>
          </cell>
          <cell r="E92" t="str">
            <v>DEFERRED TAX LIABILITY - FEDERAL</v>
          </cell>
        </row>
        <row r="93">
          <cell r="A93" t="str">
            <v>1900002</v>
          </cell>
          <cell r="B93" t="str">
            <v>CEIH</v>
          </cell>
          <cell r="C93" t="str">
            <v>190000</v>
          </cell>
          <cell r="D93" t="str">
            <v>2</v>
          </cell>
          <cell r="E93" t="str">
            <v>DEF TAX REC-SIT-REGULATORY ALLOCATION</v>
          </cell>
        </row>
        <row r="94">
          <cell r="A94" t="str">
            <v>1900100</v>
          </cell>
          <cell r="B94" t="str">
            <v>CEIH</v>
          </cell>
          <cell r="C94" t="str">
            <v>190010</v>
          </cell>
          <cell r="D94" t="str">
            <v>0</v>
          </cell>
          <cell r="E94" t="str">
            <v>DEF TAX ON CEC IMPAIRMENT - FED</v>
          </cell>
        </row>
        <row r="95">
          <cell r="A95" t="str">
            <v>1900501</v>
          </cell>
          <cell r="B95" t="str">
            <v>CEIH</v>
          </cell>
          <cell r="C95" t="str">
            <v>190050</v>
          </cell>
          <cell r="D95" t="str">
            <v>1</v>
          </cell>
          <cell r="E95" t="str">
            <v>DEFERRED TAX LIABILITY - STATE</v>
          </cell>
        </row>
        <row r="96">
          <cell r="A96" t="str">
            <v>2010000</v>
          </cell>
          <cell r="B96" t="str">
            <v>CEIH</v>
          </cell>
          <cell r="C96" t="str">
            <v>201000</v>
          </cell>
          <cell r="D96" t="str">
            <v>0</v>
          </cell>
          <cell r="E96" t="str">
            <v>COMMON STOCK</v>
          </cell>
        </row>
        <row r="97">
          <cell r="A97" t="str">
            <v>2070000</v>
          </cell>
          <cell r="B97" t="str">
            <v>CEIH</v>
          </cell>
          <cell r="C97" t="str">
            <v>207000</v>
          </cell>
          <cell r="D97" t="str">
            <v>0</v>
          </cell>
          <cell r="E97" t="str">
            <v>ADDITIONAL PAID IN CAPITAL</v>
          </cell>
        </row>
        <row r="98">
          <cell r="A98" t="str">
            <v>2140000</v>
          </cell>
          <cell r="B98" t="str">
            <v>CEIH</v>
          </cell>
          <cell r="C98" t="str">
            <v>214000</v>
          </cell>
          <cell r="D98" t="str">
            <v>0</v>
          </cell>
          <cell r="E98" t="str">
            <v>CAPITAL STOCK EXPENSE</v>
          </cell>
        </row>
        <row r="99">
          <cell r="A99" t="str">
            <v>2160000</v>
          </cell>
          <cell r="B99" t="str">
            <v>CEIH</v>
          </cell>
          <cell r="C99" t="str">
            <v>216000</v>
          </cell>
          <cell r="D99" t="str">
            <v>0</v>
          </cell>
          <cell r="E99" t="str">
            <v>RETAINED EARNINGS</v>
          </cell>
        </row>
        <row r="100">
          <cell r="A100" t="str">
            <v>2170001</v>
          </cell>
          <cell r="B100" t="str">
            <v>CEIH</v>
          </cell>
          <cell r="C100" t="str">
            <v>217000</v>
          </cell>
          <cell r="D100" t="str">
            <v>1</v>
          </cell>
          <cell r="E100" t="str">
            <v>TREASURY STOCK, OPTIONS PROGRAM</v>
          </cell>
        </row>
        <row r="101">
          <cell r="A101" t="str">
            <v>2170002</v>
          </cell>
          <cell r="B101" t="str">
            <v>CEIH</v>
          </cell>
          <cell r="C101" t="str">
            <v>217000</v>
          </cell>
          <cell r="D101" t="str">
            <v>2</v>
          </cell>
          <cell r="E101" t="str">
            <v>TREASURY STOCK, COMMON STOCK BUYBACK PROGRAM</v>
          </cell>
        </row>
        <row r="102">
          <cell r="A102" t="str">
            <v>2240000</v>
          </cell>
          <cell r="B102" t="str">
            <v>CEIH</v>
          </cell>
          <cell r="C102" t="str">
            <v>224000</v>
          </cell>
          <cell r="D102" t="str">
            <v>0</v>
          </cell>
          <cell r="E102" t="str">
            <v>OTHER LONG TERM DEBT - PINES DEBENTURES</v>
          </cell>
        </row>
        <row r="103">
          <cell r="A103" t="str">
            <v>2240001</v>
          </cell>
          <cell r="B103" t="str">
            <v>CEIH</v>
          </cell>
          <cell r="C103" t="str">
            <v>224000</v>
          </cell>
          <cell r="D103" t="str">
            <v>1</v>
          </cell>
          <cell r="E103" t="str">
            <v>OTHER L/T DEBT - 2003A DEBT ISSUE</v>
          </cell>
        </row>
        <row r="104">
          <cell r="A104" t="str">
            <v>2240500</v>
          </cell>
          <cell r="B104" t="str">
            <v>CEIH</v>
          </cell>
          <cell r="C104" t="str">
            <v>224050</v>
          </cell>
          <cell r="D104" t="str">
            <v>0</v>
          </cell>
          <cell r="E104" t="str">
            <v>STOCK BASED COM LIA LTIP</v>
          </cell>
        </row>
        <row r="105">
          <cell r="A105" t="str">
            <v>2260001</v>
          </cell>
          <cell r="B105" t="str">
            <v>CEIH</v>
          </cell>
          <cell r="C105" t="str">
            <v>226000</v>
          </cell>
          <cell r="D105" t="str">
            <v>1</v>
          </cell>
          <cell r="E105" t="str">
            <v>2003A AMORTIZED DEBT DISCOUNT</v>
          </cell>
        </row>
        <row r="106">
          <cell r="A106" t="str">
            <v>2310001</v>
          </cell>
          <cell r="B106" t="str">
            <v>CEIH</v>
          </cell>
          <cell r="C106" t="str">
            <v>231000</v>
          </cell>
          <cell r="D106" t="str">
            <v>1</v>
          </cell>
          <cell r="E106" t="str">
            <v>NOTES PAYABLE-COMMERCIAL PAPER</v>
          </cell>
        </row>
        <row r="107">
          <cell r="A107" t="str">
            <v>2320001</v>
          </cell>
          <cell r="B107" t="str">
            <v>CEIH</v>
          </cell>
          <cell r="C107" t="str">
            <v>232000</v>
          </cell>
          <cell r="D107" t="str">
            <v>1</v>
          </cell>
          <cell r="E107" t="str">
            <v>A/P-ORU COMMON STOCK REDEEMED</v>
          </cell>
        </row>
        <row r="108">
          <cell r="A108" t="str">
            <v>2320005</v>
          </cell>
          <cell r="B108" t="str">
            <v>CEIH</v>
          </cell>
          <cell r="C108" t="str">
            <v>232000</v>
          </cell>
          <cell r="D108" t="str">
            <v>5</v>
          </cell>
          <cell r="E108" t="str">
            <v>A/P TRADE</v>
          </cell>
        </row>
        <row r="109">
          <cell r="A109" t="str">
            <v>2320099</v>
          </cell>
          <cell r="B109" t="str">
            <v>CEIH</v>
          </cell>
          <cell r="C109" t="str">
            <v>232009</v>
          </cell>
          <cell r="D109" t="str">
            <v>9</v>
          </cell>
          <cell r="E109" t="str">
            <v>A/P-OTHER</v>
          </cell>
        </row>
        <row r="110">
          <cell r="A110" t="str">
            <v>2320100</v>
          </cell>
          <cell r="B110" t="str">
            <v>CEIH</v>
          </cell>
          <cell r="C110" t="str">
            <v>232010</v>
          </cell>
          <cell r="D110" t="str">
            <v>0</v>
          </cell>
          <cell r="E110" t="str">
            <v>ACCRUED CEC TELECOM EXPENSES</v>
          </cell>
        </row>
        <row r="111">
          <cell r="A111" t="str">
            <v>2340010</v>
          </cell>
          <cell r="B111" t="str">
            <v>CEIH</v>
          </cell>
          <cell r="C111" t="str">
            <v>234001</v>
          </cell>
          <cell r="D111" t="str">
            <v>0</v>
          </cell>
          <cell r="E111" t="str">
            <v>A/P-INTERCOMPANY-CECONY</v>
          </cell>
        </row>
        <row r="112">
          <cell r="A112" t="str">
            <v>2340015</v>
          </cell>
          <cell r="B112" t="str">
            <v>CEIH</v>
          </cell>
          <cell r="C112" t="str">
            <v>234001</v>
          </cell>
          <cell r="D112" t="str">
            <v>5</v>
          </cell>
          <cell r="E112" t="str">
            <v>A/P-INTERCO-CNY-SIT 2004</v>
          </cell>
        </row>
        <row r="113">
          <cell r="A113" t="str">
            <v>2340016</v>
          </cell>
          <cell r="B113" t="str">
            <v>CEIH</v>
          </cell>
          <cell r="C113" t="str">
            <v>234001</v>
          </cell>
          <cell r="D113" t="str">
            <v>6</v>
          </cell>
          <cell r="E113" t="str">
            <v>A/P-INTERCO-CNY-FIT 2005</v>
          </cell>
        </row>
        <row r="114">
          <cell r="A114" t="str">
            <v>2340024</v>
          </cell>
          <cell r="B114" t="str">
            <v>CEIH</v>
          </cell>
          <cell r="C114" t="str">
            <v>234002</v>
          </cell>
          <cell r="D114" t="str">
            <v>4</v>
          </cell>
          <cell r="E114" t="str">
            <v>A/P INTERCOMPANY ORU-FIT</v>
          </cell>
        </row>
        <row r="115">
          <cell r="A115" t="str">
            <v>2340025</v>
          </cell>
          <cell r="B115" t="str">
            <v>CEIH</v>
          </cell>
          <cell r="C115" t="str">
            <v>234002</v>
          </cell>
          <cell r="D115" t="str">
            <v>5</v>
          </cell>
          <cell r="E115" t="str">
            <v>A/P INTERCOMPANY ORU-SIT</v>
          </cell>
        </row>
        <row r="116">
          <cell r="A116" t="str">
            <v>2340046</v>
          </cell>
          <cell r="B116" t="str">
            <v>CEIH</v>
          </cell>
          <cell r="C116" t="str">
            <v>234004</v>
          </cell>
          <cell r="D116" t="str">
            <v>6</v>
          </cell>
          <cell r="E116" t="str">
            <v>A/P-INTERCO-CED-FIT-2005</v>
          </cell>
        </row>
        <row r="117">
          <cell r="A117" t="str">
            <v>2340066</v>
          </cell>
          <cell r="B117" t="str">
            <v>CEIH</v>
          </cell>
          <cell r="C117" t="str">
            <v>234006</v>
          </cell>
          <cell r="D117" t="str">
            <v>6</v>
          </cell>
          <cell r="E117" t="str">
            <v>A/P-INTERCO-CES-FIT-2005</v>
          </cell>
        </row>
        <row r="118">
          <cell r="A118" t="str">
            <v>2340067</v>
          </cell>
          <cell r="B118" t="str">
            <v>CEIH</v>
          </cell>
          <cell r="C118" t="str">
            <v>234006</v>
          </cell>
          <cell r="D118" t="str">
            <v>7</v>
          </cell>
          <cell r="E118" t="str">
            <v>A/P-INTERCO-CES-SIT-2005</v>
          </cell>
        </row>
        <row r="119">
          <cell r="A119" t="str">
            <v>2340111</v>
          </cell>
          <cell r="B119" t="str">
            <v>CEIH</v>
          </cell>
          <cell r="C119" t="str">
            <v>234011</v>
          </cell>
          <cell r="D119" t="str">
            <v>1</v>
          </cell>
          <cell r="E119" t="str">
            <v>A/P-INTERCO-CNY-FIT 2006</v>
          </cell>
        </row>
        <row r="120">
          <cell r="A120" t="str">
            <v>2340112</v>
          </cell>
          <cell r="B120" t="str">
            <v>CEIH</v>
          </cell>
          <cell r="C120" t="str">
            <v>234011</v>
          </cell>
          <cell r="D120" t="str">
            <v>2</v>
          </cell>
          <cell r="E120" t="str">
            <v>A/P-INTERCO-CNY-SIT 2006</v>
          </cell>
        </row>
        <row r="121">
          <cell r="A121" t="str">
            <v>2340172</v>
          </cell>
          <cell r="B121" t="str">
            <v>CEIH</v>
          </cell>
          <cell r="C121" t="str">
            <v>234017</v>
          </cell>
          <cell r="D121" t="str">
            <v>2</v>
          </cell>
          <cell r="E121" t="str">
            <v>A/P-INTERCO-CED-SIT 2006</v>
          </cell>
        </row>
        <row r="122">
          <cell r="A122" t="str">
            <v>2340171</v>
          </cell>
          <cell r="B122" t="str">
            <v>CEIH</v>
          </cell>
          <cell r="C122" t="str">
            <v>234017</v>
          </cell>
          <cell r="D122" t="str">
            <v>1</v>
          </cell>
          <cell r="E122" t="str">
            <v>A/P-INTERCO-CED-FIT 2006</v>
          </cell>
        </row>
        <row r="123">
          <cell r="A123" t="str">
            <v>2360005</v>
          </cell>
          <cell r="B123" t="str">
            <v>CEIH</v>
          </cell>
          <cell r="C123" t="str">
            <v>236000</v>
          </cell>
          <cell r="D123" t="str">
            <v>5</v>
          </cell>
          <cell r="E123" t="str">
            <v>TAXES ACCRUED-FIT-2006 PAYMENT</v>
          </cell>
        </row>
        <row r="124">
          <cell r="A124" t="str">
            <v>2360002</v>
          </cell>
          <cell r="B124" t="str">
            <v>CEIH</v>
          </cell>
          <cell r="C124" t="str">
            <v>236000</v>
          </cell>
          <cell r="D124" t="str">
            <v>2</v>
          </cell>
          <cell r="E124" t="str">
            <v>TAXES ACCRUED-FIT-2002</v>
          </cell>
        </row>
        <row r="125">
          <cell r="A125" t="str">
            <v>2360004</v>
          </cell>
          <cell r="B125" t="str">
            <v>CEIH</v>
          </cell>
          <cell r="C125" t="str">
            <v>236000</v>
          </cell>
          <cell r="D125" t="str">
            <v>4</v>
          </cell>
          <cell r="E125" t="str">
            <v>TAXES ACCRUED-FIT-2005</v>
          </cell>
        </row>
        <row r="126">
          <cell r="A126" t="str">
            <v>2360053</v>
          </cell>
          <cell r="B126" t="str">
            <v>CEIH</v>
          </cell>
          <cell r="C126" t="str">
            <v>236005</v>
          </cell>
          <cell r="D126" t="str">
            <v>3</v>
          </cell>
          <cell r="E126" t="str">
            <v>TAXES ACCRUED-FIT-2006 CEE</v>
          </cell>
        </row>
        <row r="127">
          <cell r="A127" t="str">
            <v>2360054</v>
          </cell>
          <cell r="B127" t="str">
            <v>CEIH</v>
          </cell>
          <cell r="C127" t="str">
            <v>236005</v>
          </cell>
          <cell r="D127" t="str">
            <v>4</v>
          </cell>
          <cell r="E127" t="str">
            <v>TAXES ACCRUED-FIT-2006 CED</v>
          </cell>
        </row>
        <row r="128">
          <cell r="A128" t="str">
            <v>2360056</v>
          </cell>
          <cell r="B128" t="str">
            <v>CEIH</v>
          </cell>
          <cell r="C128" t="str">
            <v>236005</v>
          </cell>
          <cell r="D128" t="str">
            <v>6</v>
          </cell>
          <cell r="E128" t="str">
            <v>TAXES ACCRUED-FIT-2006 CEC</v>
          </cell>
        </row>
        <row r="129">
          <cell r="A129" t="str">
            <v>2360055</v>
          </cell>
          <cell r="B129" t="str">
            <v>CEIH</v>
          </cell>
          <cell r="C129" t="str">
            <v>236005</v>
          </cell>
          <cell r="D129" t="str">
            <v>5</v>
          </cell>
          <cell r="E129" t="str">
            <v>TAXES ACCRUED-FIT-2006 CES</v>
          </cell>
        </row>
        <row r="130">
          <cell r="A130" t="str">
            <v>2360051</v>
          </cell>
          <cell r="B130" t="str">
            <v>CEIH</v>
          </cell>
          <cell r="C130" t="str">
            <v>236005</v>
          </cell>
          <cell r="D130" t="str">
            <v>1</v>
          </cell>
          <cell r="E130" t="str">
            <v>TAXES ACCRUED-FIT-2006 CECONY</v>
          </cell>
        </row>
        <row r="131">
          <cell r="A131" t="str">
            <v>2360052</v>
          </cell>
          <cell r="B131" t="str">
            <v>CEIH</v>
          </cell>
          <cell r="C131" t="str">
            <v>236005</v>
          </cell>
          <cell r="D131" t="str">
            <v>2</v>
          </cell>
          <cell r="E131" t="str">
            <v>TAXES ACCRUED-FIT-2006 ORU</v>
          </cell>
        </row>
        <row r="132">
          <cell r="A132" t="str">
            <v>2360101</v>
          </cell>
          <cell r="B132" t="str">
            <v>CEIH</v>
          </cell>
          <cell r="C132" t="str">
            <v>236010</v>
          </cell>
          <cell r="D132" t="str">
            <v>1</v>
          </cell>
          <cell r="E132" t="str">
            <v>TAXES ACCRUED-NYS INCOME</v>
          </cell>
        </row>
        <row r="133">
          <cell r="A133" t="str">
            <v>2360114</v>
          </cell>
          <cell r="B133" t="str">
            <v>CEIH</v>
          </cell>
          <cell r="C133" t="str">
            <v>236011</v>
          </cell>
          <cell r="D133" t="str">
            <v>4</v>
          </cell>
          <cell r="E133" t="str">
            <v>TAXES ACCRUED-SIT-2005</v>
          </cell>
        </row>
        <row r="134">
          <cell r="A134" t="str">
            <v>2360113</v>
          </cell>
          <cell r="B134" t="str">
            <v>CEIH</v>
          </cell>
          <cell r="C134" t="str">
            <v>236011</v>
          </cell>
          <cell r="D134" t="str">
            <v>3</v>
          </cell>
          <cell r="E134" t="str">
            <v>TAXES ACCRUED-SIT-2004</v>
          </cell>
        </row>
        <row r="135">
          <cell r="A135" t="str">
            <v>2360115</v>
          </cell>
          <cell r="B135" t="str">
            <v>CEIH</v>
          </cell>
          <cell r="C135" t="str">
            <v>236011</v>
          </cell>
          <cell r="D135" t="str">
            <v>5</v>
          </cell>
          <cell r="E135" t="str">
            <v>TAXES ACCRUED-SIT-2006 PAYMENT</v>
          </cell>
        </row>
        <row r="136">
          <cell r="A136" t="str">
            <v>2360155</v>
          </cell>
          <cell r="B136" t="str">
            <v>CEIH</v>
          </cell>
          <cell r="C136" t="str">
            <v>236015</v>
          </cell>
          <cell r="D136" t="str">
            <v>5</v>
          </cell>
          <cell r="E136" t="str">
            <v>TAXES ACCRUED-SIT-2006 CES</v>
          </cell>
        </row>
        <row r="137">
          <cell r="A137" t="str">
            <v>2360156</v>
          </cell>
          <cell r="B137" t="str">
            <v>CEIH</v>
          </cell>
          <cell r="C137" t="str">
            <v>236015</v>
          </cell>
          <cell r="D137" t="str">
            <v>6</v>
          </cell>
          <cell r="E137" t="str">
            <v>TAXES ACCRUED-SIT-2006 CEC</v>
          </cell>
        </row>
        <row r="138">
          <cell r="A138" t="str">
            <v>2360154</v>
          </cell>
          <cell r="B138" t="str">
            <v>CEIH</v>
          </cell>
          <cell r="C138" t="str">
            <v>236015</v>
          </cell>
          <cell r="D138" t="str">
            <v>4</v>
          </cell>
          <cell r="E138" t="str">
            <v>TAXES ACCRUED-SIT-2006 CED</v>
          </cell>
        </row>
        <row r="139">
          <cell r="A139" t="str">
            <v>2360153</v>
          </cell>
          <cell r="B139" t="str">
            <v>CEIH</v>
          </cell>
          <cell r="C139" t="str">
            <v>236015</v>
          </cell>
          <cell r="D139" t="str">
            <v>3</v>
          </cell>
          <cell r="E139" t="str">
            <v>TAXES ACCRUED-SIT-2006 CEE</v>
          </cell>
        </row>
        <row r="140">
          <cell r="A140" t="str">
            <v>2360151</v>
          </cell>
          <cell r="B140" t="str">
            <v>CEIH</v>
          </cell>
          <cell r="C140" t="str">
            <v>236015</v>
          </cell>
          <cell r="D140" t="str">
            <v>1</v>
          </cell>
          <cell r="E140" t="str">
            <v>TAXES ACCRUED-SIT-2006 CECONY</v>
          </cell>
        </row>
        <row r="141">
          <cell r="A141" t="str">
            <v>2360152</v>
          </cell>
          <cell r="B141" t="str">
            <v>CEIH</v>
          </cell>
          <cell r="C141" t="str">
            <v>236015</v>
          </cell>
          <cell r="D141" t="str">
            <v>2</v>
          </cell>
          <cell r="E141" t="str">
            <v>TAXES ACCRUED-SIT-2006 ORU</v>
          </cell>
        </row>
        <row r="142">
          <cell r="A142" t="str">
            <v>2360204</v>
          </cell>
          <cell r="B142" t="str">
            <v>CEIH</v>
          </cell>
          <cell r="C142" t="str">
            <v>236020</v>
          </cell>
          <cell r="D142" t="str">
            <v>4</v>
          </cell>
          <cell r="E142" t="str">
            <v>TAXES ACCRUED -NYC-SUB CAP TAX CECONY</v>
          </cell>
        </row>
        <row r="143">
          <cell r="A143" t="str">
            <v>2360202</v>
          </cell>
          <cell r="B143" t="str">
            <v>CEIH</v>
          </cell>
          <cell r="C143" t="str">
            <v>236020</v>
          </cell>
          <cell r="D143" t="str">
            <v>2</v>
          </cell>
          <cell r="E143" t="str">
            <v>TAXEES ACCRUED -NYC-SUBSIDIARY CAPITAL TAX</v>
          </cell>
        </row>
        <row r="144">
          <cell r="A144" t="str">
            <v>2370003</v>
          </cell>
          <cell r="B144" t="str">
            <v>CEIH</v>
          </cell>
          <cell r="C144" t="str">
            <v>237000</v>
          </cell>
          <cell r="D144" t="str">
            <v>3</v>
          </cell>
          <cell r="E144" t="str">
            <v>INTEREST ACCURED - 2003A DEBT ISSUE</v>
          </cell>
        </row>
        <row r="145">
          <cell r="A145" t="str">
            <v>2370002</v>
          </cell>
          <cell r="B145" t="str">
            <v>CEIH</v>
          </cell>
          <cell r="C145" t="str">
            <v>237000</v>
          </cell>
          <cell r="D145" t="str">
            <v>2</v>
          </cell>
          <cell r="E145" t="str">
            <v>INTEREST ACCRUED - PINES DEBENTURES</v>
          </cell>
        </row>
        <row r="146">
          <cell r="A146" t="str">
            <v>2380000</v>
          </cell>
          <cell r="B146" t="str">
            <v>CEIH</v>
          </cell>
          <cell r="C146" t="str">
            <v>238000</v>
          </cell>
          <cell r="D146" t="str">
            <v>0</v>
          </cell>
          <cell r="E146" t="str">
            <v>DIVIDEND DECLARED - COMMON STOCK</v>
          </cell>
        </row>
        <row r="147">
          <cell r="A147" t="str">
            <v>2420001</v>
          </cell>
          <cell r="B147" t="str">
            <v>CEIH</v>
          </cell>
          <cell r="C147" t="str">
            <v>242000</v>
          </cell>
          <cell r="D147" t="str">
            <v>1</v>
          </cell>
          <cell r="E147" t="str">
            <v>MISC. LIABILITY - DIVIDEND FUNDING ACCOUNT</v>
          </cell>
        </row>
        <row r="148">
          <cell r="A148" t="str">
            <v>2420004</v>
          </cell>
          <cell r="B148" t="str">
            <v>CEIH</v>
          </cell>
          <cell r="C148" t="str">
            <v>242000</v>
          </cell>
          <cell r="D148" t="str">
            <v>4</v>
          </cell>
          <cell r="E148" t="str">
            <v>MISC CURR LIAB - DRIP CASH RECEIPTS</v>
          </cell>
        </row>
        <row r="149">
          <cell r="A149" t="str">
            <v>2420002</v>
          </cell>
          <cell r="B149" t="str">
            <v>CEIH</v>
          </cell>
          <cell r="C149" t="str">
            <v>242000</v>
          </cell>
          <cell r="D149" t="str">
            <v>2</v>
          </cell>
          <cell r="E149" t="str">
            <v>COMMON STOCK BUYBACK PROGRAM</v>
          </cell>
        </row>
        <row r="150">
          <cell r="A150" t="str">
            <v>2420007</v>
          </cell>
          <cell r="B150" t="str">
            <v>CEIH</v>
          </cell>
          <cell r="C150" t="str">
            <v>242000</v>
          </cell>
          <cell r="D150" t="str">
            <v>7</v>
          </cell>
          <cell r="E150" t="str">
            <v>MISC CURR LIAB - RNC/CEC</v>
          </cell>
        </row>
        <row r="151">
          <cell r="A151" t="str">
            <v>2420006</v>
          </cell>
          <cell r="B151" t="str">
            <v>CEIH</v>
          </cell>
          <cell r="C151" t="str">
            <v>242000</v>
          </cell>
          <cell r="D151" t="str">
            <v>6</v>
          </cell>
          <cell r="E151" t="str">
            <v>MISC CURR LIAB - SARS MARKET LIABILITY</v>
          </cell>
        </row>
        <row r="152">
          <cell r="A152" t="str">
            <v>2420005</v>
          </cell>
          <cell r="B152" t="str">
            <v>CEIH</v>
          </cell>
          <cell r="C152" t="str">
            <v>242000</v>
          </cell>
          <cell r="D152" t="str">
            <v>5</v>
          </cell>
          <cell r="E152" t="str">
            <v>MISC CURR LIAB - ESPP</v>
          </cell>
        </row>
        <row r="153">
          <cell r="A153" t="str">
            <v>2830001</v>
          </cell>
          <cell r="B153" t="str">
            <v>CEIH</v>
          </cell>
          <cell r="C153" t="str">
            <v>283000</v>
          </cell>
          <cell r="D153" t="str">
            <v>1</v>
          </cell>
          <cell r="E153" t="str">
            <v>ACCUM DEF INCOME TAXES - OTHER</v>
          </cell>
        </row>
        <row r="154">
          <cell r="A154" t="str">
            <v>4082001</v>
          </cell>
          <cell r="B154" t="str">
            <v>CEIH</v>
          </cell>
          <cell r="C154" t="str">
            <v>408200</v>
          </cell>
          <cell r="D154" t="str">
            <v>1</v>
          </cell>
          <cell r="E154" t="str">
            <v>TAX EXP-OTHER-FRANCHISE TAXES</v>
          </cell>
        </row>
        <row r="155">
          <cell r="A155" t="str">
            <v>4092008</v>
          </cell>
          <cell r="B155" t="str">
            <v>CEIH</v>
          </cell>
          <cell r="C155" t="str">
            <v>409200</v>
          </cell>
          <cell r="D155" t="str">
            <v>8</v>
          </cell>
          <cell r="E155" t="str">
            <v>TAX EXP-SIT-CURRENT</v>
          </cell>
        </row>
        <row r="156">
          <cell r="A156" t="str">
            <v>4092007</v>
          </cell>
          <cell r="B156" t="str">
            <v>CEIH</v>
          </cell>
          <cell r="C156" t="str">
            <v>409200</v>
          </cell>
          <cell r="D156" t="str">
            <v>7</v>
          </cell>
          <cell r="E156" t="str">
            <v>TAX EXP-FIT-CURRENT</v>
          </cell>
        </row>
        <row r="157">
          <cell r="A157" t="str">
            <v>4111502</v>
          </cell>
          <cell r="B157" t="str">
            <v>CEIH</v>
          </cell>
          <cell r="C157" t="str">
            <v>411150</v>
          </cell>
          <cell r="D157" t="str">
            <v>2</v>
          </cell>
          <cell r="E157" t="str">
            <v>DEF TAX EXP-SIT-REGULATORY ALLOCATION</v>
          </cell>
        </row>
        <row r="158">
          <cell r="A158" t="str">
            <v>4112000</v>
          </cell>
          <cell r="B158" t="str">
            <v>CEIH</v>
          </cell>
          <cell r="C158" t="str">
            <v>411200</v>
          </cell>
          <cell r="D158" t="str">
            <v>0</v>
          </cell>
          <cell r="E158" t="str">
            <v>PROVISION FOR DEFERRED TAXES - FEDERAL</v>
          </cell>
        </row>
        <row r="159">
          <cell r="A159" t="str">
            <v>4181010</v>
          </cell>
          <cell r="B159" t="str">
            <v>CEIH</v>
          </cell>
          <cell r="C159" t="str">
            <v>418101</v>
          </cell>
          <cell r="D159" t="str">
            <v>0</v>
          </cell>
          <cell r="E159" t="str">
            <v>EQUITY IN EARNINGS OF SUBSIDIARY-CECONY</v>
          </cell>
        </row>
        <row r="160">
          <cell r="A160" t="str">
            <v>4181020</v>
          </cell>
          <cell r="B160" t="str">
            <v>CEIH</v>
          </cell>
          <cell r="C160" t="str">
            <v>418102</v>
          </cell>
          <cell r="D160" t="str">
            <v>0</v>
          </cell>
          <cell r="E160" t="str">
            <v>EQUITY IN EARNINGS OF SUBSIDIARY-ORANGE &amp; ROCKLAND UTILITIES</v>
          </cell>
        </row>
        <row r="161">
          <cell r="A161" t="str">
            <v>4181030</v>
          </cell>
          <cell r="B161" t="str">
            <v>CEIH</v>
          </cell>
          <cell r="C161" t="str">
            <v>418103</v>
          </cell>
          <cell r="D161" t="str">
            <v>0</v>
          </cell>
          <cell r="E161" t="str">
            <v>EQUITY IN EARNINGS OF SUBSIDIARY-CON EDISON COMMUNICATIONS</v>
          </cell>
        </row>
        <row r="162">
          <cell r="A162" t="str">
            <v>4181040</v>
          </cell>
          <cell r="B162" t="str">
            <v>CEIH</v>
          </cell>
          <cell r="C162" t="str">
            <v>418104</v>
          </cell>
          <cell r="D162" t="str">
            <v>0</v>
          </cell>
          <cell r="E162" t="str">
            <v>EQUITY IN EARNINGS OF SUBSIDIARY-CON EDISON DEVELOPMENT</v>
          </cell>
        </row>
        <row r="163">
          <cell r="A163" t="str">
            <v>4181050</v>
          </cell>
          <cell r="B163" t="str">
            <v>CEIH</v>
          </cell>
          <cell r="C163" t="str">
            <v>418105</v>
          </cell>
          <cell r="D163" t="str">
            <v>0</v>
          </cell>
          <cell r="E163" t="str">
            <v>EQUITY IN EARNINGS OF SUBSIDIARY-CON EDISON ENERGY</v>
          </cell>
        </row>
        <row r="164">
          <cell r="A164" t="str">
            <v>4181060</v>
          </cell>
          <cell r="B164" t="str">
            <v>CEIH</v>
          </cell>
          <cell r="C164" t="str">
            <v>418106</v>
          </cell>
          <cell r="D164" t="str">
            <v>0</v>
          </cell>
          <cell r="E164" t="str">
            <v>EQUITY IN EARNINGS OF SUBSIDIARY-CON EDISON SOLUTIONS</v>
          </cell>
        </row>
        <row r="165">
          <cell r="A165" t="str">
            <v>4190001</v>
          </cell>
          <cell r="B165" t="str">
            <v>CEIH</v>
          </cell>
          <cell r="C165" t="str">
            <v>419000</v>
          </cell>
          <cell r="D165" t="str">
            <v>1</v>
          </cell>
          <cell r="E165" t="str">
            <v>INT &amp; DIV INC.-MONEY MARKET FUNDS</v>
          </cell>
        </row>
        <row r="166">
          <cell r="A166" t="str">
            <v>4210000</v>
          </cell>
          <cell r="B166" t="str">
            <v>CEIH</v>
          </cell>
          <cell r="C166" t="str">
            <v>421000</v>
          </cell>
          <cell r="D166" t="str">
            <v>0</v>
          </cell>
          <cell r="E166" t="str">
            <v>OTHER INCOME-INTERCO-CED-GUARANTEE FEE</v>
          </cell>
        </row>
        <row r="167">
          <cell r="A167" t="str">
            <v>4265009</v>
          </cell>
          <cell r="B167" t="str">
            <v>CEIH</v>
          </cell>
          <cell r="C167" t="str">
            <v>426500</v>
          </cell>
          <cell r="D167" t="str">
            <v>9</v>
          </cell>
          <cell r="E167" t="str">
            <v>BANK SERVICES FEES</v>
          </cell>
        </row>
        <row r="168">
          <cell r="A168" t="str">
            <v>4265003</v>
          </cell>
          <cell r="B168" t="str">
            <v>CEIH</v>
          </cell>
          <cell r="C168" t="str">
            <v>426500</v>
          </cell>
          <cell r="D168" t="str">
            <v>3</v>
          </cell>
          <cell r="E168" t="str">
            <v>OTHER DEDUCTIONS-TRANSFERS TO SUBSIDIARIES - CREDIT</v>
          </cell>
        </row>
        <row r="169">
          <cell r="A169" t="str">
            <v>4265002</v>
          </cell>
          <cell r="B169" t="str">
            <v>CEIH</v>
          </cell>
          <cell r="C169" t="str">
            <v>426500</v>
          </cell>
          <cell r="D169" t="str">
            <v>2</v>
          </cell>
          <cell r="E169" t="str">
            <v>OTHER DEDUCTIONS - CECONY EXPENSES</v>
          </cell>
        </row>
        <row r="170">
          <cell r="A170" t="str">
            <v>4265014</v>
          </cell>
          <cell r="B170" t="str">
            <v>CEIH</v>
          </cell>
          <cell r="C170" t="str">
            <v>426501</v>
          </cell>
          <cell r="D170" t="str">
            <v>4</v>
          </cell>
          <cell r="E170" t="str">
            <v>CORPORATE CHARGES TO SUBS-CREDIT</v>
          </cell>
        </row>
        <row r="171">
          <cell r="A171" t="str">
            <v>4265019</v>
          </cell>
          <cell r="B171" t="str">
            <v>CEIH</v>
          </cell>
          <cell r="C171" t="str">
            <v>426501</v>
          </cell>
          <cell r="D171" t="str">
            <v>9</v>
          </cell>
          <cell r="E171" t="str">
            <v>PINES DEBENTURES-ADMIN FEES</v>
          </cell>
        </row>
        <row r="172">
          <cell r="A172" t="str">
            <v>4265012</v>
          </cell>
          <cell r="B172" t="str">
            <v>CEIH</v>
          </cell>
          <cell r="C172" t="str">
            <v>426501</v>
          </cell>
          <cell r="D172" t="str">
            <v>2</v>
          </cell>
          <cell r="E172" t="str">
            <v>COMMERCIAL PAPER EXP-CEI</v>
          </cell>
        </row>
        <row r="173">
          <cell r="A173" t="str">
            <v>4265018</v>
          </cell>
          <cell r="B173" t="str">
            <v>CEIH</v>
          </cell>
          <cell r="C173" t="str">
            <v>426501</v>
          </cell>
          <cell r="D173" t="str">
            <v>8</v>
          </cell>
          <cell r="E173" t="str">
            <v>CREDIT RATING - ADMINISTRATIVE FEES</v>
          </cell>
        </row>
        <row r="174">
          <cell r="A174" t="str">
            <v>4265023</v>
          </cell>
          <cell r="B174" t="str">
            <v>CEIH</v>
          </cell>
          <cell r="C174" t="str">
            <v>426502</v>
          </cell>
          <cell r="D174" t="str">
            <v>3</v>
          </cell>
          <cell r="E174" t="str">
            <v>LEGAL FEES - NU MERGER COSTS</v>
          </cell>
        </row>
        <row r="175">
          <cell r="A175" t="str">
            <v>4265028</v>
          </cell>
          <cell r="B175" t="str">
            <v>CEIH</v>
          </cell>
          <cell r="C175" t="str">
            <v>426502</v>
          </cell>
          <cell r="D175" t="str">
            <v>8</v>
          </cell>
          <cell r="E175" t="str">
            <v>CORPORATE PLANNING TELECOM EXPENSES</v>
          </cell>
        </row>
        <row r="176">
          <cell r="A176" t="str">
            <v>4265022</v>
          </cell>
          <cell r="B176" t="str">
            <v>CEIH</v>
          </cell>
          <cell r="C176" t="str">
            <v>426502</v>
          </cell>
          <cell r="D176" t="str">
            <v>2</v>
          </cell>
          <cell r="E176" t="str">
            <v>BOND RATING &amp; OTHER FEE EXP - 2003A DEBT ISSUE</v>
          </cell>
        </row>
        <row r="177">
          <cell r="A177" t="str">
            <v>4265024</v>
          </cell>
          <cell r="B177" t="str">
            <v>CEIH</v>
          </cell>
          <cell r="C177" t="str">
            <v>426502</v>
          </cell>
          <cell r="D177" t="str">
            <v>4</v>
          </cell>
          <cell r="E177" t="str">
            <v>SARBANES - PCAOB FEE</v>
          </cell>
        </row>
        <row r="178">
          <cell r="A178" t="str">
            <v>4265040</v>
          </cell>
          <cell r="B178" t="str">
            <v>CEIH</v>
          </cell>
          <cell r="C178" t="str">
            <v>426504</v>
          </cell>
          <cell r="D178" t="str">
            <v>0</v>
          </cell>
          <cell r="E178" t="str">
            <v>MEMBERSHIP FEES</v>
          </cell>
        </row>
        <row r="179">
          <cell r="A179" t="str">
            <v>4265050</v>
          </cell>
          <cell r="B179" t="str">
            <v>CEIH</v>
          </cell>
          <cell r="C179" t="str">
            <v>426505</v>
          </cell>
          <cell r="D179" t="str">
            <v>0</v>
          </cell>
          <cell r="E179" t="str">
            <v>PRINTING COSTS</v>
          </cell>
        </row>
        <row r="180">
          <cell r="A180" t="str">
            <v>4265060</v>
          </cell>
          <cell r="B180" t="str">
            <v>CEIH</v>
          </cell>
          <cell r="C180" t="str">
            <v>426506</v>
          </cell>
          <cell r="D180" t="str">
            <v>0</v>
          </cell>
          <cell r="E180" t="str">
            <v>TREASURY DEPT EXPENSES</v>
          </cell>
        </row>
        <row r="181">
          <cell r="A181" t="str">
            <v>4265999</v>
          </cell>
          <cell r="B181" t="str">
            <v>CEIH</v>
          </cell>
          <cell r="C181" t="str">
            <v>426599</v>
          </cell>
          <cell r="D181" t="str">
            <v>9</v>
          </cell>
          <cell r="E181" t="str">
            <v>OTHER DEDUCTIONS-MISC.</v>
          </cell>
        </row>
        <row r="182">
          <cell r="A182" t="str">
            <v>4270001</v>
          </cell>
          <cell r="B182" t="str">
            <v>CEIH</v>
          </cell>
          <cell r="C182" t="str">
            <v>427000</v>
          </cell>
          <cell r="D182" t="str">
            <v>1</v>
          </cell>
          <cell r="E182" t="str">
            <v>INTEREST ON LT DEBT - PINES DEBENTURES</v>
          </cell>
        </row>
        <row r="183">
          <cell r="A183" t="str">
            <v>4270002</v>
          </cell>
          <cell r="B183" t="str">
            <v>CEIH</v>
          </cell>
          <cell r="C183" t="str">
            <v>427000</v>
          </cell>
          <cell r="D183" t="str">
            <v>2</v>
          </cell>
          <cell r="E183" t="str">
            <v>INTEREST ON LT DEBT - 2003A PINES DEBENTURES</v>
          </cell>
        </row>
        <row r="184">
          <cell r="A184" t="str">
            <v>4280000</v>
          </cell>
          <cell r="B184" t="str">
            <v>CEIH</v>
          </cell>
          <cell r="C184" t="str">
            <v>428000</v>
          </cell>
          <cell r="D184" t="str">
            <v>0</v>
          </cell>
          <cell r="E184" t="str">
            <v>AMORTIZATION OF DEBT DISC &amp; EXP - PINES DEBENTURES</v>
          </cell>
        </row>
        <row r="185">
          <cell r="A185" t="str">
            <v>4310003</v>
          </cell>
          <cell r="B185" t="str">
            <v>CEIH</v>
          </cell>
          <cell r="C185" t="str">
            <v>431000</v>
          </cell>
          <cell r="D185" t="str">
            <v>3</v>
          </cell>
          <cell r="E185" t="str">
            <v>INTEREST EXPENSE - 2003A DEBT ISSUE</v>
          </cell>
        </row>
        <row r="186">
          <cell r="A186" t="str">
            <v>4310001</v>
          </cell>
          <cell r="B186" t="str">
            <v>CEIH</v>
          </cell>
          <cell r="C186" t="str">
            <v>431000</v>
          </cell>
          <cell r="D186" t="str">
            <v>1</v>
          </cell>
          <cell r="E186" t="str">
            <v>INTEREST EXPENSE-COMMERCIAL PAPER</v>
          </cell>
        </row>
        <row r="187">
          <cell r="A187" t="str">
            <v>4380000</v>
          </cell>
          <cell r="B187" t="str">
            <v>CEIH</v>
          </cell>
          <cell r="C187" t="str">
            <v>438000</v>
          </cell>
          <cell r="D187" t="str">
            <v>0</v>
          </cell>
          <cell r="E187" t="str">
            <v>DIVIDENDS DECLARED</v>
          </cell>
        </row>
        <row r="188">
          <cell r="A188" t="str">
            <v>4390000</v>
          </cell>
          <cell r="B188" t="str">
            <v>CEIH</v>
          </cell>
          <cell r="C188" t="str">
            <v>439000</v>
          </cell>
          <cell r="D188" t="str">
            <v>0</v>
          </cell>
          <cell r="E188" t="str">
            <v>RETAINED EARNINGS ADJUSTMENTS</v>
          </cell>
        </row>
        <row r="189">
          <cell r="A189" t="str">
            <v>2240100</v>
          </cell>
          <cell r="B189" t="str">
            <v>CEIH</v>
          </cell>
          <cell r="C189">
            <v>224010</v>
          </cell>
          <cell r="D189">
            <v>0</v>
          </cell>
          <cell r="E189" t="str">
            <v xml:space="preserve">OTHER LONG TERM DEBT - DUE W/I </v>
          </cell>
        </row>
        <row r="190">
          <cell r="A190" t="str">
            <v>1740003</v>
          </cell>
          <cell r="B190" t="str">
            <v>CEIH</v>
          </cell>
          <cell r="C190">
            <v>174000</v>
          </cell>
          <cell r="D190">
            <v>3</v>
          </cell>
          <cell r="E190" t="str">
            <v>UNAMORTIZED DEBT EXPENSES DUE</v>
          </cell>
        </row>
        <row r="191">
          <cell r="A191" t="str">
            <v>2340014</v>
          </cell>
          <cell r="B191" t="str">
            <v>CEIH</v>
          </cell>
          <cell r="C191">
            <v>234001</v>
          </cell>
          <cell r="D191">
            <v>4</v>
          </cell>
          <cell r="E191" t="str">
            <v>A/P-INTERCO-CNY-FIT 2004</v>
          </cell>
        </row>
        <row r="192">
          <cell r="A192" t="str">
            <v>2340006</v>
          </cell>
          <cell r="B192" t="str">
            <v>CEIH</v>
          </cell>
          <cell r="C192">
            <v>234000</v>
          </cell>
          <cell r="D192">
            <v>6</v>
          </cell>
          <cell r="E192" t="str">
            <v>A/P-INTERCO SSCM - CNY</v>
          </cell>
        </row>
        <row r="193">
          <cell r="A193" t="str">
            <v>2340007</v>
          </cell>
          <cell r="B193" t="str">
            <v>CEIH</v>
          </cell>
          <cell r="C193">
            <v>234000</v>
          </cell>
          <cell r="D193">
            <v>7</v>
          </cell>
          <cell r="E193" t="str">
            <v>A/P-INTERCO SSCM - ORU</v>
          </cell>
        </row>
        <row r="194">
          <cell r="A194" t="str">
            <v>2160150</v>
          </cell>
          <cell r="B194" t="str">
            <v>CEIH</v>
          </cell>
          <cell r="C194">
            <v>216015</v>
          </cell>
          <cell r="D194">
            <v>0</v>
          </cell>
          <cell r="E194" t="str">
            <v xml:space="preserve"> RETAINED EARNINGS-CEE-FAS 157</v>
          </cell>
        </row>
        <row r="195">
          <cell r="A195">
            <v>0</v>
          </cell>
        </row>
        <row r="196">
          <cell r="A196">
            <v>0</v>
          </cell>
        </row>
        <row r="197">
          <cell r="A197">
            <v>0</v>
          </cell>
        </row>
        <row r="198">
          <cell r="A198">
            <v>0</v>
          </cell>
        </row>
        <row r="199">
          <cell r="A199">
            <v>0</v>
          </cell>
        </row>
        <row r="200">
          <cell r="A200">
            <v>0</v>
          </cell>
        </row>
        <row r="201">
          <cell r="A201">
            <v>0</v>
          </cell>
        </row>
        <row r="202">
          <cell r="A202">
            <v>0</v>
          </cell>
        </row>
        <row r="203">
          <cell r="A203">
            <v>0</v>
          </cell>
        </row>
        <row r="204">
          <cell r="A204">
            <v>0</v>
          </cell>
        </row>
        <row r="205">
          <cell r="A205">
            <v>0</v>
          </cell>
        </row>
        <row r="206">
          <cell r="A206">
            <v>0</v>
          </cell>
        </row>
        <row r="207">
          <cell r="A207">
            <v>0</v>
          </cell>
        </row>
        <row r="208">
          <cell r="A208">
            <v>0</v>
          </cell>
        </row>
        <row r="209">
          <cell r="A209">
            <v>0</v>
          </cell>
        </row>
        <row r="210">
          <cell r="A210">
            <v>0</v>
          </cell>
        </row>
        <row r="211">
          <cell r="A211">
            <v>0</v>
          </cell>
        </row>
        <row r="212">
          <cell r="A212">
            <v>0</v>
          </cell>
        </row>
        <row r="213">
          <cell r="A213">
            <v>0</v>
          </cell>
        </row>
        <row r="214">
          <cell r="A214">
            <v>0</v>
          </cell>
        </row>
        <row r="215">
          <cell r="A215">
            <v>0</v>
          </cell>
        </row>
        <row r="216">
          <cell r="A216">
            <v>0</v>
          </cell>
        </row>
        <row r="217">
          <cell r="A217">
            <v>0</v>
          </cell>
        </row>
        <row r="218">
          <cell r="A218">
            <v>0</v>
          </cell>
        </row>
        <row r="219">
          <cell r="A219">
            <v>0</v>
          </cell>
        </row>
        <row r="220">
          <cell r="A220">
            <v>0</v>
          </cell>
        </row>
        <row r="221">
          <cell r="A221">
            <v>0</v>
          </cell>
        </row>
        <row r="222">
          <cell r="A222">
            <v>0</v>
          </cell>
        </row>
        <row r="223">
          <cell r="A223">
            <v>0</v>
          </cell>
        </row>
        <row r="224">
          <cell r="A224">
            <v>0</v>
          </cell>
        </row>
        <row r="225">
          <cell r="A225">
            <v>0</v>
          </cell>
        </row>
        <row r="226">
          <cell r="A226">
            <v>0</v>
          </cell>
        </row>
        <row r="227">
          <cell r="A227">
            <v>0</v>
          </cell>
        </row>
        <row r="228">
          <cell r="A228">
            <v>0</v>
          </cell>
        </row>
        <row r="229">
          <cell r="A229">
            <v>0</v>
          </cell>
        </row>
        <row r="230">
          <cell r="A230">
            <v>0</v>
          </cell>
        </row>
        <row r="231">
          <cell r="A231">
            <v>0</v>
          </cell>
        </row>
        <row r="232">
          <cell r="A232">
            <v>0</v>
          </cell>
        </row>
        <row r="233">
          <cell r="A233">
            <v>0</v>
          </cell>
        </row>
        <row r="234">
          <cell r="A234">
            <v>0</v>
          </cell>
        </row>
        <row r="235">
          <cell r="A235">
            <v>0</v>
          </cell>
        </row>
        <row r="236">
          <cell r="A236">
            <v>0</v>
          </cell>
        </row>
        <row r="237">
          <cell r="A237">
            <v>0</v>
          </cell>
        </row>
        <row r="238">
          <cell r="A238">
            <v>0</v>
          </cell>
        </row>
        <row r="239">
          <cell r="A239">
            <v>0</v>
          </cell>
        </row>
        <row r="240">
          <cell r="A240">
            <v>0</v>
          </cell>
        </row>
        <row r="241">
          <cell r="A241">
            <v>0</v>
          </cell>
        </row>
        <row r="242">
          <cell r="A242">
            <v>0</v>
          </cell>
        </row>
        <row r="243">
          <cell r="A243">
            <v>0</v>
          </cell>
        </row>
        <row r="244">
          <cell r="A244">
            <v>0</v>
          </cell>
        </row>
        <row r="245">
          <cell r="A245">
            <v>0</v>
          </cell>
        </row>
        <row r="246">
          <cell r="A246">
            <v>0</v>
          </cell>
        </row>
        <row r="247">
          <cell r="A247">
            <v>0</v>
          </cell>
        </row>
        <row r="248">
          <cell r="A248">
            <v>0</v>
          </cell>
        </row>
        <row r="249">
          <cell r="A249">
            <v>0</v>
          </cell>
        </row>
        <row r="250">
          <cell r="A250">
            <v>0</v>
          </cell>
        </row>
        <row r="251">
          <cell r="A251">
            <v>0</v>
          </cell>
        </row>
        <row r="252">
          <cell r="A252">
            <v>0</v>
          </cell>
        </row>
        <row r="253">
          <cell r="A253">
            <v>0</v>
          </cell>
        </row>
        <row r="254">
          <cell r="A254">
            <v>0</v>
          </cell>
        </row>
        <row r="255">
          <cell r="A255">
            <v>0</v>
          </cell>
        </row>
        <row r="256">
          <cell r="A256">
            <v>0</v>
          </cell>
        </row>
        <row r="257">
          <cell r="A257">
            <v>0</v>
          </cell>
        </row>
        <row r="258">
          <cell r="A258">
            <v>0</v>
          </cell>
        </row>
        <row r="259">
          <cell r="A259">
            <v>0</v>
          </cell>
        </row>
        <row r="260">
          <cell r="A260">
            <v>0</v>
          </cell>
        </row>
        <row r="261">
          <cell r="A261">
            <v>0</v>
          </cell>
        </row>
        <row r="262">
          <cell r="A262">
            <v>0</v>
          </cell>
        </row>
        <row r="263">
          <cell r="A263">
            <v>0</v>
          </cell>
        </row>
        <row r="264">
          <cell r="A264">
            <v>0</v>
          </cell>
        </row>
        <row r="265">
          <cell r="A265">
            <v>0</v>
          </cell>
        </row>
        <row r="266">
          <cell r="A266">
            <v>0</v>
          </cell>
        </row>
        <row r="267">
          <cell r="A267">
            <v>0</v>
          </cell>
        </row>
        <row r="268">
          <cell r="A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v>0</v>
          </cell>
        </row>
        <row r="285">
          <cell r="A285">
            <v>0</v>
          </cell>
        </row>
        <row r="286">
          <cell r="A286">
            <v>0</v>
          </cell>
        </row>
        <row r="287">
          <cell r="A287">
            <v>0</v>
          </cell>
        </row>
        <row r="288">
          <cell r="A288">
            <v>0</v>
          </cell>
        </row>
        <row r="289">
          <cell r="A289">
            <v>0</v>
          </cell>
        </row>
        <row r="290">
          <cell r="A290">
            <v>0</v>
          </cell>
        </row>
        <row r="291">
          <cell r="A291">
            <v>0</v>
          </cell>
        </row>
        <row r="292">
          <cell r="A292">
            <v>0</v>
          </cell>
        </row>
        <row r="293">
          <cell r="A293">
            <v>0</v>
          </cell>
        </row>
        <row r="294">
          <cell r="A294">
            <v>0</v>
          </cell>
        </row>
        <row r="295">
          <cell r="A295">
            <v>0</v>
          </cell>
        </row>
        <row r="296">
          <cell r="A296">
            <v>0</v>
          </cell>
        </row>
        <row r="297">
          <cell r="A297">
            <v>0</v>
          </cell>
        </row>
        <row r="298">
          <cell r="A298">
            <v>0</v>
          </cell>
        </row>
        <row r="299">
          <cell r="A299">
            <v>0</v>
          </cell>
        </row>
        <row r="300">
          <cell r="A300">
            <v>0</v>
          </cell>
        </row>
        <row r="301">
          <cell r="A301">
            <v>0</v>
          </cell>
        </row>
        <row r="302">
          <cell r="A302">
            <v>0</v>
          </cell>
        </row>
        <row r="303">
          <cell r="A303">
            <v>0</v>
          </cell>
        </row>
        <row r="304">
          <cell r="A304">
            <v>0</v>
          </cell>
        </row>
        <row r="305">
          <cell r="A305">
            <v>0</v>
          </cell>
        </row>
        <row r="306">
          <cell r="A306">
            <v>0</v>
          </cell>
        </row>
        <row r="307">
          <cell r="A307">
            <v>0</v>
          </cell>
        </row>
        <row r="308">
          <cell r="A308">
            <v>0</v>
          </cell>
        </row>
        <row r="309">
          <cell r="A309">
            <v>0</v>
          </cell>
        </row>
        <row r="310">
          <cell r="A310">
            <v>0</v>
          </cell>
        </row>
        <row r="311">
          <cell r="A311">
            <v>0</v>
          </cell>
        </row>
        <row r="312">
          <cell r="A312">
            <v>0</v>
          </cell>
        </row>
        <row r="313">
          <cell r="A313">
            <v>0</v>
          </cell>
        </row>
        <row r="314">
          <cell r="A314">
            <v>0</v>
          </cell>
        </row>
        <row r="315">
          <cell r="A315">
            <v>0</v>
          </cell>
        </row>
        <row r="316">
          <cell r="A316">
            <v>0</v>
          </cell>
        </row>
        <row r="317">
          <cell r="A317">
            <v>0</v>
          </cell>
        </row>
        <row r="318">
          <cell r="A318">
            <v>0</v>
          </cell>
        </row>
        <row r="319">
          <cell r="A319">
            <v>0</v>
          </cell>
        </row>
        <row r="320">
          <cell r="A320">
            <v>0</v>
          </cell>
        </row>
        <row r="321">
          <cell r="A321">
            <v>0</v>
          </cell>
        </row>
        <row r="322">
          <cell r="A322">
            <v>0</v>
          </cell>
        </row>
        <row r="323">
          <cell r="A323">
            <v>0</v>
          </cell>
        </row>
        <row r="324">
          <cell r="A324">
            <v>0</v>
          </cell>
        </row>
        <row r="325">
          <cell r="A325">
            <v>0</v>
          </cell>
        </row>
        <row r="326">
          <cell r="A326">
            <v>0</v>
          </cell>
        </row>
        <row r="327">
          <cell r="A327">
            <v>0</v>
          </cell>
        </row>
        <row r="328">
          <cell r="A328">
            <v>0</v>
          </cell>
        </row>
        <row r="329">
          <cell r="A329">
            <v>0</v>
          </cell>
        </row>
        <row r="330">
          <cell r="A330">
            <v>0</v>
          </cell>
        </row>
        <row r="331">
          <cell r="A331">
            <v>0</v>
          </cell>
        </row>
        <row r="332">
          <cell r="A332">
            <v>0</v>
          </cell>
        </row>
        <row r="333">
          <cell r="A333">
            <v>0</v>
          </cell>
        </row>
        <row r="334">
          <cell r="A334">
            <v>0</v>
          </cell>
        </row>
        <row r="335">
          <cell r="A335">
            <v>0</v>
          </cell>
        </row>
        <row r="336">
          <cell r="A336">
            <v>0</v>
          </cell>
        </row>
        <row r="337">
          <cell r="A337">
            <v>0</v>
          </cell>
        </row>
        <row r="338">
          <cell r="A338">
            <v>0</v>
          </cell>
        </row>
        <row r="339">
          <cell r="A339">
            <v>0</v>
          </cell>
        </row>
        <row r="340">
          <cell r="A340">
            <v>0</v>
          </cell>
        </row>
        <row r="341">
          <cell r="A341">
            <v>0</v>
          </cell>
        </row>
        <row r="342">
          <cell r="A342">
            <v>0</v>
          </cell>
        </row>
        <row r="343">
          <cell r="A343">
            <v>0</v>
          </cell>
        </row>
        <row r="344">
          <cell r="A344">
            <v>0</v>
          </cell>
        </row>
        <row r="345">
          <cell r="A345">
            <v>0</v>
          </cell>
        </row>
        <row r="346">
          <cell r="A346">
            <v>0</v>
          </cell>
        </row>
        <row r="347">
          <cell r="A347">
            <v>0</v>
          </cell>
        </row>
        <row r="348">
          <cell r="A348">
            <v>0</v>
          </cell>
        </row>
        <row r="349">
          <cell r="A349">
            <v>0</v>
          </cell>
        </row>
        <row r="350">
          <cell r="A350">
            <v>0</v>
          </cell>
        </row>
        <row r="351">
          <cell r="A351">
            <v>0</v>
          </cell>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JE Spreadsheet Inventory"/>
      <sheetName val="Lists"/>
      <sheetName val="Summary_Status (2)"/>
      <sheetName val="Summary_Status"/>
      <sheetName val="Summary_TARGETS"/>
      <sheetName val="Summary _MAIN"/>
      <sheetName val="Summary"/>
      <sheetName val="CECONY (Wang Group)"/>
      <sheetName val="All Data"/>
      <sheetName val="CEI Consolidation Entries"/>
      <sheetName val="CECONY (Pressman)"/>
      <sheetName val="CECONY (Pressman Group)"/>
      <sheetName val="Orange And Rockland"/>
      <sheetName val="O&amp;R"/>
      <sheetName val="Reco"/>
      <sheetName val="Pike"/>
    </sheetNames>
    <sheetDataSet>
      <sheetData sheetId="0"/>
      <sheetData sheetId="1">
        <row r="2">
          <cell r="A2" t="str">
            <v>Alexia Reno</v>
          </cell>
        </row>
        <row r="3">
          <cell r="A3" t="str">
            <v>Andy Wu</v>
          </cell>
        </row>
        <row r="4">
          <cell r="A4" t="str">
            <v>Caswell Griffith</v>
          </cell>
        </row>
        <row r="5">
          <cell r="A5" t="str">
            <v>Gil Rosado</v>
          </cell>
        </row>
        <row r="6">
          <cell r="A6" t="str">
            <v>Lai C. Yim</v>
          </cell>
        </row>
      </sheetData>
      <sheetData sheetId="2"/>
      <sheetData sheetId="3"/>
      <sheetData sheetId="4"/>
      <sheetData sheetId="5"/>
      <sheetData sheetId="6"/>
      <sheetData sheetId="7"/>
      <sheetData sheetId="8"/>
      <sheetData sheetId="9"/>
      <sheetData sheetId="10"/>
      <sheetData sheetId="11"/>
      <sheetData sheetId="12">
        <row r="3">
          <cell r="B3" t="str">
            <v>004</v>
          </cell>
          <cell r="C3" t="str">
            <v xml:space="preserve"> - Health Insurance Accrual</v>
          </cell>
          <cell r="D3" t="str">
            <v>Jim McMahon</v>
          </cell>
        </row>
        <row r="4">
          <cell r="B4" t="str">
            <v>005</v>
          </cell>
          <cell r="C4" t="str">
            <v xml:space="preserve"> - Incentive Pay Accrual</v>
          </cell>
          <cell r="D4" t="str">
            <v>James Carney</v>
          </cell>
        </row>
        <row r="5">
          <cell r="B5" t="str">
            <v>006</v>
          </cell>
          <cell r="C5" t="str">
            <v xml:space="preserve"> - Post Employment Benefit Accrual (OPEB)  </v>
          </cell>
          <cell r="D5" t="str">
            <v>James Carney</v>
          </cell>
        </row>
        <row r="6">
          <cell r="B6" t="str">
            <v>007</v>
          </cell>
          <cell r="C6" t="str">
            <v xml:space="preserve"> - OPEB Pay-As-You-Go Expenses</v>
          </cell>
          <cell r="D6" t="str">
            <v>Dennis Nguyen</v>
          </cell>
        </row>
        <row r="7">
          <cell r="B7" t="str">
            <v>008</v>
          </cell>
          <cell r="C7" t="str">
            <v xml:space="preserve"> - Capitalized A&amp;G Cost</v>
          </cell>
          <cell r="D7" t="str">
            <v>James Carney</v>
          </cell>
        </row>
        <row r="8">
          <cell r="B8" t="str">
            <v>009</v>
          </cell>
          <cell r="C8" t="str">
            <v xml:space="preserve"> - VEBA Trust Receivable</v>
          </cell>
          <cell r="D8" t="str">
            <v>Dennis Nguyen</v>
          </cell>
        </row>
        <row r="9">
          <cell r="B9" t="str">
            <v>010</v>
          </cell>
          <cell r="C9" t="str">
            <v xml:space="preserve"> - Pension Accrual - Supplemental Plan and Qualified Plan</v>
          </cell>
          <cell r="D9" t="str">
            <v>Ramon Henriquez</v>
          </cell>
        </row>
        <row r="10">
          <cell r="B10" t="str">
            <v>011</v>
          </cell>
          <cell r="C10" t="str">
            <v xml:space="preserve"> - Pension Payments</v>
          </cell>
          <cell r="D10" t="str">
            <v>Dennis Nguyen</v>
          </cell>
        </row>
        <row r="11">
          <cell r="B11" t="str">
            <v>012</v>
          </cell>
          <cell r="C11" t="str">
            <v xml:space="preserve"> - Supplemental Pension Deferral - Gas - Electric</v>
          </cell>
          <cell r="D11" t="str">
            <v>Dennis Nguyen</v>
          </cell>
        </row>
        <row r="12">
          <cell r="B12" t="str">
            <v>013</v>
          </cell>
          <cell r="C12" t="str">
            <v xml:space="preserve"> - FAS 130 MTM Adjustment for Pension Assets</v>
          </cell>
          <cell r="D12" t="str">
            <v>Dennis Nguyen</v>
          </cell>
        </row>
        <row r="13">
          <cell r="B13" t="str">
            <v>014</v>
          </cell>
          <cell r="C13" t="str">
            <v xml:space="preserve">    Supplemental Pension Payments Adjustments.</v>
          </cell>
          <cell r="D13" t="str">
            <v>Dennis Nguyen</v>
          </cell>
        </row>
        <row r="14">
          <cell r="B14" t="str">
            <v>019</v>
          </cell>
          <cell r="C14" t="str">
            <v xml:space="preserve">  - Accrual Interest Income on NYSERDA Bonds </v>
          </cell>
          <cell r="D14" t="str">
            <v>Dennis Nguyen</v>
          </cell>
        </row>
        <row r="15">
          <cell r="B15" t="str">
            <v>032</v>
          </cell>
          <cell r="C15" t="str">
            <v xml:space="preserve"> - Electric Deferred MSC &amp; ECA Expense - Billed</v>
          </cell>
          <cell r="D15" t="str">
            <v>Mitch McLean</v>
          </cell>
        </row>
        <row r="16">
          <cell r="B16" t="str">
            <v>033</v>
          </cell>
          <cell r="C16" t="str">
            <v xml:space="preserve"> - Electric Deferred MSC &amp; ECA Expense - Unbilled</v>
          </cell>
          <cell r="D16" t="str">
            <v>Mitch McLean</v>
          </cell>
        </row>
        <row r="17">
          <cell r="B17" t="str">
            <v>038</v>
          </cell>
          <cell r="C17" t="str">
            <v xml:space="preserve"> - Amortization of Gas Power Generation Wheeling Credits</v>
          </cell>
          <cell r="D17" t="str">
            <v>Jim McMahon</v>
          </cell>
        </row>
        <row r="18">
          <cell r="B18" t="str">
            <v>039</v>
          </cell>
          <cell r="C18" t="str">
            <v xml:space="preserve"> - Gas In Storage (Working Capital Recoveries)</v>
          </cell>
          <cell r="D18" t="str">
            <v>Jim McMahon</v>
          </cell>
        </row>
        <row r="19">
          <cell r="B19" t="str">
            <v>040</v>
          </cell>
          <cell r="C19" t="str">
            <v xml:space="preserve"> - Marketer's Winter Bundled Transfer</v>
          </cell>
          <cell r="D19" t="str">
            <v>Michael DiGravina</v>
          </cell>
        </row>
        <row r="20">
          <cell r="B20" t="str">
            <v>043</v>
          </cell>
          <cell r="C20" t="str">
            <v>Interest on Pipeline Refunds  Dec.08-Nov.30,2009</v>
          </cell>
          <cell r="D20" t="str">
            <v>Jim McMahon</v>
          </cell>
        </row>
        <row r="21">
          <cell r="B21" t="str">
            <v>044</v>
          </cell>
          <cell r="C21" t="str">
            <v>Pipeline Refunds Dec.08-Nov.30,2009</v>
          </cell>
          <cell r="D21" t="str">
            <v>Jim McMahon</v>
          </cell>
        </row>
        <row r="22">
          <cell r="B22" t="str">
            <v>045</v>
          </cell>
          <cell r="C22" t="str">
            <v xml:space="preserve"> - Environmental remediation MGP/Superfund</v>
          </cell>
          <cell r="D22" t="str">
            <v>Dennis Nguyen</v>
          </cell>
        </row>
        <row r="23">
          <cell r="B23" t="str">
            <v>046</v>
          </cell>
          <cell r="C23" t="str">
            <v>WNA Interruptible Benefits</v>
          </cell>
          <cell r="D23" t="str">
            <v>Michael DiGravina</v>
          </cell>
        </row>
        <row r="24">
          <cell r="B24" t="str">
            <v>047</v>
          </cell>
          <cell r="C24" t="str">
            <v xml:space="preserve"> - Peak Shaving Recoveries</v>
          </cell>
          <cell r="D24" t="str">
            <v>Jim McMahon</v>
          </cell>
        </row>
        <row r="25">
          <cell r="B25" t="str">
            <v>048</v>
          </cell>
          <cell r="C25" t="str">
            <v>Accrue Mirant Bill</v>
          </cell>
          <cell r="D25" t="str">
            <v>Mitch McLean</v>
          </cell>
        </row>
        <row r="26">
          <cell r="B26" t="str">
            <v>049</v>
          </cell>
          <cell r="C26" t="str">
            <v>Purchase Gas Accrual</v>
          </cell>
          <cell r="D26" t="str">
            <v>Jim McMahon</v>
          </cell>
        </row>
        <row r="27">
          <cell r="B27" t="str">
            <v>051</v>
          </cell>
          <cell r="C27" t="str">
            <v xml:space="preserve"> - Deferred Purchased Gas Expense</v>
          </cell>
          <cell r="D27" t="str">
            <v>Mitch McLean</v>
          </cell>
        </row>
        <row r="28">
          <cell r="B28" t="str">
            <v>052</v>
          </cell>
          <cell r="C28" t="str">
            <v xml:space="preserve"> - Transition adj for competitive services</v>
          </cell>
          <cell r="D28" t="str">
            <v>Jim McMahon</v>
          </cell>
        </row>
        <row r="29">
          <cell r="B29" t="str">
            <v>053</v>
          </cell>
          <cell r="C29" t="str">
            <v xml:space="preserve"> - Power Generation Credits - Mirant Energy</v>
          </cell>
          <cell r="D29" t="str">
            <v>Mitch McLean</v>
          </cell>
        </row>
        <row r="30">
          <cell r="B30" t="str">
            <v>054</v>
          </cell>
          <cell r="C30" t="str">
            <v xml:space="preserve"> - Passback Current Period GAC Overcollections</v>
          </cell>
          <cell r="D30" t="str">
            <v>Jim McMahon</v>
          </cell>
        </row>
        <row r="31">
          <cell r="B31" t="str">
            <v>055</v>
          </cell>
          <cell r="C31" t="str">
            <v>Prior GAC Over/Under Collections</v>
          </cell>
          <cell r="D31" t="str">
            <v>Jim McMahon</v>
          </cell>
        </row>
        <row r="32">
          <cell r="B32" t="str">
            <v>058</v>
          </cell>
          <cell r="C32" t="str">
            <v xml:space="preserve"> - Equity Earnings Of Subsidiaries</v>
          </cell>
          <cell r="D32" t="str">
            <v>Michael DiGravina</v>
          </cell>
        </row>
        <row r="33">
          <cell r="B33" t="str">
            <v>059</v>
          </cell>
          <cell r="C33" t="str">
            <v xml:space="preserve"> - ORU/RECO/PIKE Reconciliation</v>
          </cell>
          <cell r="D33" t="str">
            <v>Mitch McLean</v>
          </cell>
        </row>
        <row r="34">
          <cell r="B34" t="str">
            <v>061</v>
          </cell>
          <cell r="C34" t="str">
            <v xml:space="preserve"> - Rent On Joint Use Facilities - RECO</v>
          </cell>
          <cell r="D34" t="str">
            <v>James Carney</v>
          </cell>
        </row>
        <row r="35">
          <cell r="B35" t="str">
            <v>062</v>
          </cell>
          <cell r="C35" t="str">
            <v xml:space="preserve"> - Rent On Joint Use Facilities - Pike</v>
          </cell>
          <cell r="D35" t="str">
            <v>James Carney</v>
          </cell>
        </row>
        <row r="36">
          <cell r="B36" t="str">
            <v>064</v>
          </cell>
          <cell r="C36" t="str">
            <v xml:space="preserve"> - Interest On Debt of Associated Companies - Pike</v>
          </cell>
          <cell r="D36" t="str">
            <v>Mitch McLean</v>
          </cell>
        </row>
        <row r="37">
          <cell r="B37" t="str">
            <v>066</v>
          </cell>
          <cell r="C37" t="str">
            <v>O&amp;R Autoparts Issuance</v>
          </cell>
          <cell r="D37" t="str">
            <v>Juan Acevado</v>
          </cell>
        </row>
        <row r="38">
          <cell r="B38" t="str">
            <v>067</v>
          </cell>
          <cell r="C38" t="str">
            <v xml:space="preserve"> - M&amp;S Inventory Allocation - RECO</v>
          </cell>
          <cell r="D38" t="str">
            <v>Dennis Nguyen</v>
          </cell>
        </row>
        <row r="39">
          <cell r="B39" t="str">
            <v>068</v>
          </cell>
          <cell r="C39" t="str">
            <v xml:space="preserve"> - M&amp;S Inventory Allocation - Pike</v>
          </cell>
          <cell r="D39" t="str">
            <v>Dennis Nguyen</v>
          </cell>
        </row>
        <row r="40">
          <cell r="B40" t="str">
            <v>069</v>
          </cell>
          <cell r="C40" t="str">
            <v xml:space="preserve"> - Ramapo Carrying Charge (Accrual)</v>
          </cell>
          <cell r="D40" t="str">
            <v>Mitch McLean</v>
          </cell>
        </row>
        <row r="41">
          <cell r="B41" t="str">
            <v>073</v>
          </cell>
          <cell r="C41" t="str">
            <v xml:space="preserve"> -Unmapped Transactions</v>
          </cell>
          <cell r="D41" t="str">
            <v>Michael DiGravina</v>
          </cell>
        </row>
        <row r="42">
          <cell r="B42" t="str">
            <v>075</v>
          </cell>
          <cell r="C42" t="str">
            <v xml:space="preserve">  -  Transfer Balances from CIMS to Correct Walker Accounts</v>
          </cell>
          <cell r="D42" t="str">
            <v>Michael DiGravina</v>
          </cell>
        </row>
        <row r="43">
          <cell r="B43" t="str">
            <v>077</v>
          </cell>
          <cell r="C43" t="str">
            <v xml:space="preserve"> - Unbilled Sales / Revenue Accrual Electric</v>
          </cell>
          <cell r="D43" t="str">
            <v>Michael DiGravina</v>
          </cell>
        </row>
        <row r="44">
          <cell r="B44" t="str">
            <v>078</v>
          </cell>
          <cell r="C44" t="str">
            <v xml:space="preserve"> - Unbilled Sales / Revenue Accrual Gas</v>
          </cell>
          <cell r="D44" t="str">
            <v>Michael DiGravina</v>
          </cell>
        </row>
        <row r="45">
          <cell r="B45" t="str">
            <v>079</v>
          </cell>
          <cell r="C45" t="str">
            <v xml:space="preserve"> -Marketer Billing Transfer</v>
          </cell>
          <cell r="D45" t="str">
            <v>Dennis Nguyen</v>
          </cell>
        </row>
        <row r="46">
          <cell r="B46" t="str">
            <v>089</v>
          </cell>
          <cell r="C46" t="str">
            <v xml:space="preserve">     Gas Expansion Program revenue accrual</v>
          </cell>
          <cell r="D46" t="str">
            <v>Ramon Henriquez</v>
          </cell>
        </row>
        <row r="47">
          <cell r="B47" t="str">
            <v>090</v>
          </cell>
          <cell r="C47" t="str">
            <v xml:space="preserve"> - Budget Billing Deferral</v>
          </cell>
          <cell r="D47" t="str">
            <v>Ramon Henriquez</v>
          </cell>
        </row>
        <row r="48">
          <cell r="B48" t="str">
            <v>096</v>
          </cell>
          <cell r="C48" t="str">
            <v>Asbestos Reserve contingency</v>
          </cell>
          <cell r="D48" t="str">
            <v>Ramon Henriquez</v>
          </cell>
        </row>
        <row r="49">
          <cell r="B49" t="str">
            <v>097</v>
          </cell>
          <cell r="C49" t="str">
            <v xml:space="preserve"> - ORU Uncollectables accts Write Offs</v>
          </cell>
          <cell r="D49" t="str">
            <v>James Carney</v>
          </cell>
        </row>
        <row r="50">
          <cell r="B50" t="str">
            <v>098</v>
          </cell>
          <cell r="C50" t="str">
            <v xml:space="preserve"> - Provision For Uncollectable Sundry Accounts</v>
          </cell>
          <cell r="D50" t="str">
            <v>Dennis Nguyen</v>
          </cell>
        </row>
        <row r="51">
          <cell r="B51" t="str">
            <v>100</v>
          </cell>
          <cell r="C51" t="str">
            <v xml:space="preserve"> - Adjust Injuries and Damages Reserve</v>
          </cell>
          <cell r="D51" t="str">
            <v>Dennis Nguyen</v>
          </cell>
        </row>
        <row r="52">
          <cell r="B52" t="str">
            <v>101</v>
          </cell>
          <cell r="C52" t="str">
            <v xml:space="preserve"> - Xnsfer Customer AR Reserve to Mktr AR Reserve</v>
          </cell>
          <cell r="D52" t="str">
            <v>Dennis Nguyen</v>
          </cell>
        </row>
        <row r="53">
          <cell r="B53" t="str">
            <v>102</v>
          </cell>
          <cell r="C53" t="str">
            <v xml:space="preserve"> - Provision For Workers Compensation Claims </v>
          </cell>
          <cell r="D53" t="str">
            <v>Ramon Henriquez</v>
          </cell>
        </row>
        <row r="54">
          <cell r="B54" t="str">
            <v>103</v>
          </cell>
          <cell r="C54" t="str">
            <v xml:space="preserve"> - Accrue Worker Compensation Assesment Fee</v>
          </cell>
          <cell r="D54" t="str">
            <v>Ramon Henriquez</v>
          </cell>
        </row>
        <row r="55">
          <cell r="B55" t="str">
            <v>104</v>
          </cell>
          <cell r="C55" t="str">
            <v xml:space="preserve">  - Transfer Working Funds to Worker's Comp Reserve</v>
          </cell>
          <cell r="D55" t="str">
            <v>Ramon Henriquez</v>
          </cell>
        </row>
        <row r="56">
          <cell r="B56" t="str">
            <v>105</v>
          </cell>
          <cell r="C56" t="str">
            <v xml:space="preserve"> - Adjust Reserve For MGP Site</v>
          </cell>
          <cell r="D56" t="str">
            <v>Dennis Nguyen</v>
          </cell>
        </row>
        <row r="57">
          <cell r="B57" t="str">
            <v>106</v>
          </cell>
          <cell r="C57" t="str">
            <v xml:space="preserve"> - Adjust Reserve For Worker's Comp</v>
          </cell>
          <cell r="D57" t="str">
            <v>Dennis Nguyen</v>
          </cell>
        </row>
        <row r="58">
          <cell r="B58" t="str">
            <v>107</v>
          </cell>
          <cell r="C58" t="str">
            <v xml:space="preserve"> - NYISO Working Capital Entry</v>
          </cell>
          <cell r="D58" t="str">
            <v>Dennis Nguyen</v>
          </cell>
        </row>
        <row r="59">
          <cell r="B59" t="str">
            <v>110</v>
          </cell>
          <cell r="C59" t="str">
            <v xml:space="preserve">  - Deferral of Interest on NYSERDA Bonds</v>
          </cell>
          <cell r="D59" t="str">
            <v>Dennis Nguyen</v>
          </cell>
        </row>
        <row r="60">
          <cell r="B60" t="str">
            <v>111</v>
          </cell>
          <cell r="C60" t="str">
            <v xml:space="preserve"> - Amortization of Prep. Insurance - Property</v>
          </cell>
          <cell r="D60" t="str">
            <v>Ramon Henriquez</v>
          </cell>
        </row>
        <row r="61">
          <cell r="B61" t="str">
            <v>112</v>
          </cell>
          <cell r="C61" t="str">
            <v xml:space="preserve"> - Amortization of debt discount, Interest Accrual</v>
          </cell>
          <cell r="D61" t="str">
            <v>Dennis Nguyen</v>
          </cell>
        </row>
        <row r="62">
          <cell r="B62" t="str">
            <v>114</v>
          </cell>
          <cell r="C62" t="str">
            <v xml:space="preserve"> - Amortization of Prepaid Insurance - Boiler and Machinery</v>
          </cell>
          <cell r="D62" t="str">
            <v>Ramon Henriquez</v>
          </cell>
        </row>
        <row r="63">
          <cell r="B63" t="str">
            <v>115</v>
          </cell>
          <cell r="C63" t="str">
            <v xml:space="preserve"> - Amortization of Prepaid Worker's Compensation Insurance</v>
          </cell>
          <cell r="D63" t="str">
            <v>Dennis Nguyen</v>
          </cell>
        </row>
        <row r="64">
          <cell r="B64" t="str">
            <v>118</v>
          </cell>
          <cell r="C64" t="str">
            <v xml:space="preserve"> - Amortization of Prepaid Regulatory Assessments (PUC)</v>
          </cell>
          <cell r="D64" t="str">
            <v>Ramon Henriquez</v>
          </cell>
        </row>
        <row r="65">
          <cell r="B65" t="str">
            <v>122</v>
          </cell>
          <cell r="C65" t="str">
            <v xml:space="preserve"> - NYS MTA Tax Recoveries</v>
          </cell>
          <cell r="D65" t="str">
            <v>Michael DiGravina</v>
          </cell>
        </row>
        <row r="66">
          <cell r="B66" t="str">
            <v>129</v>
          </cell>
          <cell r="C66" t="str">
            <v xml:space="preserve"> - Interest on Pipeline Refunds</v>
          </cell>
          <cell r="D66" t="str">
            <v>Jim McMahon</v>
          </cell>
        </row>
        <row r="67">
          <cell r="B67" t="str">
            <v>130</v>
          </cell>
          <cell r="C67" t="str">
            <v xml:space="preserve"> - Interest on Pension Obligations - Gas</v>
          </cell>
          <cell r="D67" t="str">
            <v>Dennis Nguyen</v>
          </cell>
        </row>
        <row r="68">
          <cell r="B68" t="str">
            <v>131</v>
          </cell>
          <cell r="C68" t="str">
            <v xml:space="preserve"> - Interest on Pension Obligations - Elec</v>
          </cell>
          <cell r="D68" t="str">
            <v>Dennis Nguyen</v>
          </cell>
        </row>
        <row r="69">
          <cell r="B69" t="str">
            <v>132</v>
          </cell>
          <cell r="C69" t="str">
            <v xml:space="preserve"> - Interest on Deferred Taxes</v>
          </cell>
          <cell r="D69" t="str">
            <v>Dennis Nguyen</v>
          </cell>
        </row>
        <row r="70">
          <cell r="B70" t="str">
            <v>133</v>
          </cell>
          <cell r="C70" t="str">
            <v xml:space="preserve"> - Interest on Algonquin </v>
          </cell>
          <cell r="D70" t="str">
            <v>Jim McMahon</v>
          </cell>
        </row>
        <row r="71">
          <cell r="B71" t="str">
            <v>135</v>
          </cell>
          <cell r="C71" t="str">
            <v xml:space="preserve"> - Interest on Prior GSC Under collections </v>
          </cell>
          <cell r="D71" t="str">
            <v>Jim McMahon</v>
          </cell>
        </row>
        <row r="72">
          <cell r="B72" t="str">
            <v>136</v>
          </cell>
          <cell r="C72" t="str">
            <v xml:space="preserve">  - Interest on Customer Deposits</v>
          </cell>
          <cell r="D72" t="str">
            <v>Dennis Nguyen</v>
          </cell>
        </row>
        <row r="73">
          <cell r="B73" t="str">
            <v>137</v>
          </cell>
          <cell r="C73" t="str">
            <v>NYSERDA Bonds</v>
          </cell>
          <cell r="D73" t="str">
            <v>James Carney</v>
          </cell>
        </row>
        <row r="74">
          <cell r="B74" t="str">
            <v>138</v>
          </cell>
          <cell r="C74" t="str">
            <v xml:space="preserve"> - Interest on Environmental Spending</v>
          </cell>
          <cell r="D74" t="str">
            <v>Dennis Nguyen</v>
          </cell>
        </row>
        <row r="75">
          <cell r="B75" t="str">
            <v>139</v>
          </cell>
          <cell r="C75" t="str">
            <v xml:space="preserve"> - FMV of PCB Bonds</v>
          </cell>
          <cell r="D75" t="str">
            <v>Dennis Nguyen</v>
          </cell>
        </row>
        <row r="76">
          <cell r="B76" t="str">
            <v>140</v>
          </cell>
          <cell r="C76" t="str">
            <v xml:space="preserve"> - Carrying cost of Gas In Storage</v>
          </cell>
          <cell r="D76" t="str">
            <v>Mitch McLean</v>
          </cell>
        </row>
        <row r="77">
          <cell r="B77" t="str">
            <v>142</v>
          </cell>
          <cell r="C77" t="str">
            <v xml:space="preserve">  -O&amp;R Interbank transfers</v>
          </cell>
          <cell r="D77" t="str">
            <v>James Carney</v>
          </cell>
        </row>
        <row r="78">
          <cell r="B78" t="str">
            <v>147</v>
          </cell>
          <cell r="C78" t="str">
            <v xml:space="preserve"> -  Commercial Paper</v>
          </cell>
          <cell r="D78" t="str">
            <v>James Carney</v>
          </cell>
        </row>
        <row r="79">
          <cell r="B79" t="str">
            <v>156</v>
          </cell>
          <cell r="C79" t="str">
            <v xml:space="preserve"> - Amortization Of Deferred Pension Costs</v>
          </cell>
          <cell r="D79" t="str">
            <v>Dennis Nguyen</v>
          </cell>
        </row>
        <row r="80">
          <cell r="B80" t="str">
            <v>157</v>
          </cell>
          <cell r="C80" t="str">
            <v xml:space="preserve"> - Amortization Of Deferred Transitional Obligation</v>
          </cell>
          <cell r="D80" t="str">
            <v>Dennis Nguyen</v>
          </cell>
        </row>
        <row r="81">
          <cell r="B81" t="str">
            <v>158</v>
          </cell>
          <cell r="C81" t="str">
            <v xml:space="preserve"> - Amortization Of Deferred OPEB Costs</v>
          </cell>
          <cell r="D81" t="str">
            <v>Dennis Nguyen</v>
          </cell>
        </row>
        <row r="82">
          <cell r="B82" t="str">
            <v>160</v>
          </cell>
          <cell r="C82" t="str">
            <v xml:space="preserve"> - Commodity Procurement</v>
          </cell>
          <cell r="D82" t="str">
            <v>Jim McMahon</v>
          </cell>
        </row>
        <row r="83">
          <cell r="B83" t="str">
            <v>161</v>
          </cell>
          <cell r="C83" t="str">
            <v xml:space="preserve"> - Credit &amp; Collections</v>
          </cell>
          <cell r="D83" t="str">
            <v>Jim McMahon</v>
          </cell>
        </row>
        <row r="84">
          <cell r="B84" t="str">
            <v>163</v>
          </cell>
          <cell r="C84" t="str">
            <v xml:space="preserve"> - Deferral of change in Gas revenue requirement</v>
          </cell>
          <cell r="D84" t="str">
            <v>Mitch McLean</v>
          </cell>
        </row>
        <row r="85">
          <cell r="B85" t="str">
            <v>165</v>
          </cell>
          <cell r="C85" t="str">
            <v xml:space="preserve"> - ORU Amort. Of Deferred Medicare Part D Tax Benefits</v>
          </cell>
          <cell r="D85" t="str">
            <v>Ramon Henriquez</v>
          </cell>
        </row>
        <row r="86">
          <cell r="B86" t="str">
            <v>166</v>
          </cell>
          <cell r="C86" t="str">
            <v>Interest on GAC Undercollection 2009/2010</v>
          </cell>
          <cell r="D86" t="str">
            <v>Jim McMahon</v>
          </cell>
        </row>
        <row r="87">
          <cell r="B87" t="str">
            <v>167</v>
          </cell>
          <cell r="C87" t="str">
            <v xml:space="preserve"> - Reconciliation of OPEB Over/Under Recoveries</v>
          </cell>
          <cell r="D87" t="str">
            <v>Dennis Nguyen</v>
          </cell>
        </row>
        <row r="88">
          <cell r="B88" t="str">
            <v>168</v>
          </cell>
          <cell r="C88" t="str">
            <v xml:space="preserve"> - Amortization of OPEB Expenditures </v>
          </cell>
          <cell r="D88" t="str">
            <v>James Carney</v>
          </cell>
        </row>
        <row r="89">
          <cell r="B89" t="str">
            <v>169</v>
          </cell>
          <cell r="C89" t="str">
            <v xml:space="preserve"> - Accrual of Medicare D Difference</v>
          </cell>
          <cell r="D89" t="str">
            <v>Dennis Nguyen</v>
          </cell>
        </row>
        <row r="90">
          <cell r="B90" t="str">
            <v>170</v>
          </cell>
          <cell r="C90" t="str">
            <v xml:space="preserve"> - SBC Amortization GAS</v>
          </cell>
          <cell r="D90" t="str">
            <v>Michael DiGravina</v>
          </cell>
        </row>
        <row r="91">
          <cell r="B91" t="str">
            <v>171</v>
          </cell>
          <cell r="C91" t="str">
            <v xml:space="preserve"> - Amortization of Gas Conservation Costs</v>
          </cell>
          <cell r="D91" t="str">
            <v>James Carney</v>
          </cell>
        </row>
        <row r="92">
          <cell r="B92" t="str">
            <v>172</v>
          </cell>
          <cell r="C92" t="str">
            <v xml:space="preserve"> - SBC Amortization Electric</v>
          </cell>
          <cell r="D92" t="str">
            <v>Michael DiGravina</v>
          </cell>
        </row>
        <row r="93">
          <cell r="B93" t="str">
            <v>173</v>
          </cell>
          <cell r="C93" t="str">
            <v xml:space="preserve"> - RPS Amortization Electric</v>
          </cell>
          <cell r="D93" t="str">
            <v>Michael DiGravina</v>
          </cell>
        </row>
        <row r="94">
          <cell r="B94" t="str">
            <v>174</v>
          </cell>
          <cell r="C94" t="str">
            <v xml:space="preserve"> - ORU Property taxes - Monthly Amortization per Rate Case</v>
          </cell>
          <cell r="D94" t="str">
            <v>Ramon Henriquez</v>
          </cell>
        </row>
        <row r="95">
          <cell r="B95" t="str">
            <v>175</v>
          </cell>
          <cell r="C95" t="str">
            <v xml:space="preserve"> - Establish Reserve for gas cost of removal expenditures</v>
          </cell>
          <cell r="D95" t="str">
            <v>James Carney</v>
          </cell>
        </row>
        <row r="96">
          <cell r="B96" t="str">
            <v>177</v>
          </cell>
          <cell r="C96" t="str">
            <v xml:space="preserve"> - Reconciliation of Pension Over/Under Recoveries</v>
          </cell>
          <cell r="D96" t="str">
            <v>Dennis Nguyen</v>
          </cell>
        </row>
        <row r="97">
          <cell r="B97" t="str">
            <v>178</v>
          </cell>
          <cell r="C97" t="str">
            <v xml:space="preserve"> - Recovery of Gas Rate Case Costs per 05-G-1494</v>
          </cell>
          <cell r="D97" t="str">
            <v>Dennis Nguyen</v>
          </cell>
        </row>
        <row r="98">
          <cell r="B98" t="str">
            <v>179</v>
          </cell>
          <cell r="C98" t="str">
            <v xml:space="preserve"> - Amortization of Electric R&amp;D Costs per 07-E-0949</v>
          </cell>
          <cell r="D98" t="str">
            <v>James Carney</v>
          </cell>
        </row>
        <row r="99">
          <cell r="B99" t="str">
            <v>180</v>
          </cell>
          <cell r="C99" t="str">
            <v xml:space="preserve"> - MGP Sites Recovery per 07-E-0949</v>
          </cell>
          <cell r="D99" t="str">
            <v>Ramon Henriquez</v>
          </cell>
        </row>
        <row r="100">
          <cell r="B100" t="str">
            <v>181</v>
          </cell>
          <cell r="C100" t="str">
            <v xml:space="preserve"> - ORU Passback Of Gas Perf. Incentive</v>
          </cell>
          <cell r="D100" t="str">
            <v>Ramon Henriquez</v>
          </cell>
        </row>
        <row r="101">
          <cell r="B101" t="str">
            <v>182</v>
          </cell>
          <cell r="C101" t="str">
            <v xml:space="preserve"> - Amortization of Low Income Program</v>
          </cell>
          <cell r="D101" t="str">
            <v>James Carney</v>
          </cell>
        </row>
        <row r="102">
          <cell r="B102" t="str">
            <v>183</v>
          </cell>
          <cell r="C102" t="str">
            <v xml:space="preserve"> - Amortize Customer Outreach Programs</v>
          </cell>
          <cell r="D102" t="str">
            <v>James Carney</v>
          </cell>
        </row>
        <row r="103">
          <cell r="B103" t="str">
            <v>184</v>
          </cell>
          <cell r="C103" t="str">
            <v xml:space="preserve"> - SIT rate differential</v>
          </cell>
          <cell r="D103" t="str">
            <v>Jim McMahon</v>
          </cell>
        </row>
        <row r="104">
          <cell r="B104" t="str">
            <v>185</v>
          </cell>
          <cell r="C104" t="str">
            <v xml:space="preserve"> - West Nyack Site Recovery per 07-E-0949</v>
          </cell>
          <cell r="D104" t="str">
            <v>Ramon Henriquez</v>
          </cell>
        </row>
        <row r="105">
          <cell r="B105" t="str">
            <v>186</v>
          </cell>
          <cell r="C105" t="str">
            <v xml:space="preserve"> - Property Tax Deferrals - Gas</v>
          </cell>
          <cell r="D105" t="str">
            <v>Dennis Nguyen</v>
          </cell>
        </row>
        <row r="106">
          <cell r="B106" t="str">
            <v>187</v>
          </cell>
          <cell r="C106" t="str">
            <v xml:space="preserve"> - Passback of Accrued Interest on Gas Pensions</v>
          </cell>
          <cell r="D106" t="str">
            <v>Ramon Henriquez</v>
          </cell>
        </row>
        <row r="107">
          <cell r="B107" t="str">
            <v>188</v>
          </cell>
          <cell r="C107" t="str">
            <v xml:space="preserve"> - Amortization of Deferred Pension Costs per 07-E-0949</v>
          </cell>
          <cell r="D107" t="str">
            <v>Dennis Nguyen</v>
          </cell>
        </row>
        <row r="108">
          <cell r="B108" t="str">
            <v>189</v>
          </cell>
          <cell r="C108" t="str">
            <v xml:space="preserve"> - Amortization of OPEB Transitional Costs per 07-E-0949</v>
          </cell>
          <cell r="D108" t="str">
            <v>Dennis Nguyen</v>
          </cell>
        </row>
        <row r="109">
          <cell r="B109" t="str">
            <v>190</v>
          </cell>
          <cell r="C109" t="str">
            <v xml:space="preserve"> - 2000 SIT transitional tax benefits</v>
          </cell>
          <cell r="D109" t="str">
            <v>Jim McMahon</v>
          </cell>
        </row>
        <row r="110">
          <cell r="B110" t="str">
            <v>191</v>
          </cell>
          <cell r="C110" t="str">
            <v xml:space="preserve"> - ORU Dividend Declared</v>
          </cell>
          <cell r="D110" t="str">
            <v>Mitch McLean</v>
          </cell>
        </row>
        <row r="111">
          <cell r="B111" t="str">
            <v>200</v>
          </cell>
          <cell r="C111" t="str">
            <v xml:space="preserve">  - ORU/CECONY POR Intercompany Adjusting Entry</v>
          </cell>
          <cell r="D111" t="str">
            <v>Mitch McLean</v>
          </cell>
        </row>
        <row r="112">
          <cell r="B112" t="str">
            <v>201</v>
          </cell>
          <cell r="C112" t="str">
            <v xml:space="preserve"> - ORU/RECO/PIKE Reconciliation</v>
          </cell>
          <cell r="D112" t="str">
            <v>Mitch McLean</v>
          </cell>
        </row>
        <row r="113">
          <cell r="B113" t="str">
            <v>202</v>
          </cell>
          <cell r="C113" t="str">
            <v xml:space="preserve"> -ORU &amp; Competitive Businesses Reconciliation</v>
          </cell>
          <cell r="D113" t="str">
            <v>Mitch McLean</v>
          </cell>
        </row>
        <row r="114">
          <cell r="B114" t="str">
            <v>203</v>
          </cell>
          <cell r="C114" t="str">
            <v xml:space="preserve">  - ORU/CECONY POR Adjustment</v>
          </cell>
          <cell r="D114" t="str">
            <v>Mitch McLean</v>
          </cell>
        </row>
        <row r="115">
          <cell r="B115" t="str">
            <v>400</v>
          </cell>
          <cell r="C115" t="str">
            <v xml:space="preserve"> - Amortization of Deferred OPEB Costs per 07-E-0949</v>
          </cell>
          <cell r="D115" t="str">
            <v>Dennis Nguyen</v>
          </cell>
        </row>
        <row r="116">
          <cell r="B116" t="str">
            <v>401</v>
          </cell>
          <cell r="C116" t="str">
            <v xml:space="preserve"> - Amortization of Competitive Unbundling - Customer InformationCosts per 07-E-0949</v>
          </cell>
          <cell r="D116" t="str">
            <v>Ramon Henriquez</v>
          </cell>
        </row>
        <row r="117">
          <cell r="B117" t="str">
            <v>402</v>
          </cell>
          <cell r="C117" t="str">
            <v xml:space="preserve"> - Amortization of Medicare Part D Tax Benefit Amortization Costs per 07-E-0949</v>
          </cell>
          <cell r="D117" t="str">
            <v>Ramon Henriquez</v>
          </cell>
        </row>
        <row r="118">
          <cell r="B118" t="str">
            <v>403</v>
          </cell>
          <cell r="C118" t="str">
            <v xml:space="preserve"> - Amortization of Property Tax Refunds per 07-E-0949</v>
          </cell>
          <cell r="D118" t="str">
            <v>Ramon Henriquez</v>
          </cell>
        </row>
        <row r="119">
          <cell r="B119" t="str">
            <v>404</v>
          </cell>
          <cell r="C119" t="str">
            <v xml:space="preserve"> - Amortization of Asbestos Claims per 07-E-0949</v>
          </cell>
          <cell r="D119" t="str">
            <v>James Carney</v>
          </cell>
        </row>
        <row r="120">
          <cell r="B120" t="str">
            <v>405</v>
          </cell>
          <cell r="C120" t="str">
            <v xml:space="preserve"> - Establishing Storm Reserve per 07-E-0949</v>
          </cell>
          <cell r="D120" t="str">
            <v>James Carney</v>
          </cell>
        </row>
        <row r="121">
          <cell r="B121" t="str">
            <v>406</v>
          </cell>
          <cell r="C121" t="str">
            <v xml:space="preserve"> - Establishing True-up for Asbestos Claims per 07-E-0949</v>
          </cell>
          <cell r="D121" t="str">
            <v>James Carney</v>
          </cell>
        </row>
        <row r="122">
          <cell r="B122" t="str">
            <v>407</v>
          </cell>
          <cell r="C122" t="str">
            <v xml:space="preserve"> - Property Tax Deferrals - Electric</v>
          </cell>
          <cell r="D122" t="str">
            <v>Dennis Nguyen</v>
          </cell>
        </row>
        <row r="123">
          <cell r="B123" t="str">
            <v>408</v>
          </cell>
          <cell r="C123" t="str">
            <v xml:space="preserve"> - RDM True Up per 07 E 0949</v>
          </cell>
          <cell r="D123" t="str">
            <v>Michael DiGravina</v>
          </cell>
        </row>
        <row r="124">
          <cell r="B124" t="str">
            <v>409</v>
          </cell>
          <cell r="C124" t="str">
            <v xml:space="preserve"> - Credit and Collections POR Discount Cost True Up per 07 E 0949</v>
          </cell>
          <cell r="D124" t="str">
            <v>James Carney</v>
          </cell>
        </row>
        <row r="125">
          <cell r="B125" t="str">
            <v>410</v>
          </cell>
          <cell r="C125" t="str">
            <v xml:space="preserve"> - MFC - Credit and Collections True up per 07 E 0949</v>
          </cell>
          <cell r="D125" t="str">
            <v>Ramon Henriquez</v>
          </cell>
        </row>
        <row r="126">
          <cell r="B126" t="str">
            <v>411</v>
          </cell>
          <cell r="C126" t="str">
            <v xml:space="preserve"> - ORU MFC Commodity Procurement per 07 E 0949</v>
          </cell>
          <cell r="D126" t="str">
            <v>Ramon Henriquez</v>
          </cell>
        </row>
        <row r="127">
          <cell r="B127" t="str">
            <v>412</v>
          </cell>
          <cell r="C127" t="str">
            <v xml:space="preserve"> - Interest on Plant per 07 E 0949</v>
          </cell>
          <cell r="D127" t="str">
            <v>Dennis Nguyen</v>
          </cell>
        </row>
        <row r="128">
          <cell r="B128" t="str">
            <v>413</v>
          </cell>
          <cell r="C128" t="str">
            <v xml:space="preserve"> - Billing and Payment Processing per 07 E 0949 </v>
          </cell>
          <cell r="D128" t="str">
            <v>James Carney</v>
          </cell>
        </row>
        <row r="129">
          <cell r="B129" t="str">
            <v>414</v>
          </cell>
          <cell r="C129" t="str">
            <v xml:space="preserve"> - Temporary Surcharge RDM and Non RDM  per 07 E 0949 adjustment for July 08</v>
          </cell>
          <cell r="D129" t="str">
            <v>Michael DiGravina</v>
          </cell>
        </row>
        <row r="130">
          <cell r="B130" t="str">
            <v>415</v>
          </cell>
          <cell r="C130" t="str">
            <v xml:space="preserve"> - Receivable piece of Credit and Collections POR Discount Cost True Up</v>
          </cell>
          <cell r="D130" t="str">
            <v>James Carney</v>
          </cell>
        </row>
        <row r="131">
          <cell r="B131" t="str">
            <v>416</v>
          </cell>
          <cell r="C131" t="str">
            <v xml:space="preserve"> - Reclass Firm Customer Bill Processing Revenues  per 07 E 0949 </v>
          </cell>
          <cell r="D131" t="str">
            <v>Ramon Henriquez</v>
          </cell>
        </row>
        <row r="132">
          <cell r="B132" t="str">
            <v>417</v>
          </cell>
          <cell r="C132" t="str">
            <v xml:space="preserve"> - Interest on RDM Accrual  per 07 E 0949 </v>
          </cell>
          <cell r="D132" t="str">
            <v>Dennis Nguyen</v>
          </cell>
        </row>
        <row r="133">
          <cell r="B133" t="str">
            <v>418</v>
          </cell>
          <cell r="C133" t="str">
            <v xml:space="preserve"> - Uncollectible piece of Credit and Collections POR Discount Cost per 07 E 0949</v>
          </cell>
          <cell r="D133" t="str">
            <v>James Carney</v>
          </cell>
        </row>
        <row r="134">
          <cell r="B134" t="str">
            <v>162</v>
          </cell>
          <cell r="C134" t="str">
            <v xml:space="preserve"> - Storage Working Capital Supply Related</v>
          </cell>
          <cell r="D134" t="str">
            <v>Jim McMahon</v>
          </cell>
        </row>
        <row r="135">
          <cell r="B135" t="str">
            <v>176</v>
          </cell>
          <cell r="C135" t="str">
            <v xml:space="preserve"> - Reconciliation of R&amp;D Collections</v>
          </cell>
          <cell r="D135" t="str">
            <v>James Carney</v>
          </cell>
        </row>
        <row r="136">
          <cell r="B136">
            <v>0</v>
          </cell>
        </row>
        <row r="137">
          <cell r="B137">
            <v>0</v>
          </cell>
        </row>
        <row r="138">
          <cell r="B138" t="str">
            <v>704</v>
          </cell>
          <cell r="C138" t="str">
            <v xml:space="preserve">  -  Deferred Purchased Power Expense Billed Sales</v>
          </cell>
          <cell r="D138" t="str">
            <v>Michelson McLean</v>
          </cell>
        </row>
        <row r="139">
          <cell r="B139" t="str">
            <v>705</v>
          </cell>
          <cell r="C139" t="str">
            <v xml:space="preserve">  -  Deferred Purchased Power - Unbilled</v>
          </cell>
          <cell r="D139" t="str">
            <v>Michelson McLean</v>
          </cell>
        </row>
        <row r="140">
          <cell r="B140" t="str">
            <v>706</v>
          </cell>
          <cell r="C140" t="str">
            <v xml:space="preserve">  -  Power Supply Billing Reco Electric from ORU </v>
          </cell>
          <cell r="D140" t="str">
            <v>Michelson McLean</v>
          </cell>
        </row>
        <row r="141">
          <cell r="B141" t="str">
            <v>715</v>
          </cell>
          <cell r="C141" t="str">
            <v xml:space="preserve">  -  Transfer Balances from CIMS to Correct Walker Accounts</v>
          </cell>
          <cell r="D141" t="str">
            <v>Michael DiGravina</v>
          </cell>
        </row>
        <row r="142">
          <cell r="B142" t="str">
            <v>716</v>
          </cell>
          <cell r="C142" t="str">
            <v xml:space="preserve">  -  Mapping Corrections</v>
          </cell>
          <cell r="D142" t="str">
            <v>Michael DiGravina</v>
          </cell>
        </row>
        <row r="143">
          <cell r="B143" t="str">
            <v>717</v>
          </cell>
          <cell r="C143" t="str">
            <v xml:space="preserve">  -  Cancelled Bill</v>
          </cell>
          <cell r="D143" t="str">
            <v>Michael DiGravina</v>
          </cell>
        </row>
        <row r="144">
          <cell r="B144" t="str">
            <v>718</v>
          </cell>
          <cell r="C144" t="str">
            <v xml:space="preserve">  -  Unbilled Accrual</v>
          </cell>
          <cell r="D144" t="str">
            <v>Michael DiGravina</v>
          </cell>
        </row>
        <row r="145">
          <cell r="B145" t="str">
            <v>719</v>
          </cell>
          <cell r="C145" t="str">
            <v xml:space="preserve">  -  Retail Margin Deferral (SC7) </v>
          </cell>
          <cell r="D145" t="str">
            <v>Michael DiGravina</v>
          </cell>
        </row>
        <row r="146">
          <cell r="B146" t="str">
            <v>720</v>
          </cell>
          <cell r="C146" t="str">
            <v xml:space="preserve">  -  Default Supply Availability Service (SC7) </v>
          </cell>
          <cell r="D146" t="str">
            <v>Michael DiGravina</v>
          </cell>
        </row>
        <row r="147">
          <cell r="B147" t="str">
            <v>722</v>
          </cell>
          <cell r="C147" t="str">
            <v xml:space="preserve">  -  Uncollectible Sundry Bad Debts</v>
          </cell>
          <cell r="D147" t="str">
            <v>Dennis Nguyen</v>
          </cell>
        </row>
        <row r="148">
          <cell r="B148" t="str">
            <v>731</v>
          </cell>
          <cell r="C148" t="str">
            <v xml:space="preserve">  -  Amortize PUC Assesments</v>
          </cell>
          <cell r="D148" t="str">
            <v>Ramon Henriquez</v>
          </cell>
        </row>
        <row r="149">
          <cell r="B149" t="str">
            <v>740</v>
          </cell>
          <cell r="C149" t="str">
            <v xml:space="preserve">  -  Sales Tax on Billed Revenue</v>
          </cell>
          <cell r="D149" t="str">
            <v>Michael DiGravina</v>
          </cell>
        </row>
        <row r="150">
          <cell r="B150" t="str">
            <v>741</v>
          </cell>
          <cell r="C150" t="str">
            <v xml:space="preserve">  -  TEFA Tax on Billed &amp; Unbilled Sales </v>
          </cell>
          <cell r="D150" t="str">
            <v>Michael DiGravina</v>
          </cell>
        </row>
        <row r="151">
          <cell r="B151" t="str">
            <v>746</v>
          </cell>
          <cell r="C151" t="str">
            <v xml:space="preserve">  -  RECO Interest on Customer Deposits</v>
          </cell>
          <cell r="D151" t="str">
            <v>Dennis Nguyen</v>
          </cell>
        </row>
        <row r="152">
          <cell r="B152" t="str">
            <v>750</v>
          </cell>
          <cell r="C152" t="str">
            <v xml:space="preserve">  -  Record Interest on NRG deposit</v>
          </cell>
          <cell r="D152" t="str">
            <v>Dennis Nguyen</v>
          </cell>
        </row>
        <row r="153">
          <cell r="B153" t="str">
            <v>752</v>
          </cell>
          <cell r="C153" t="str">
            <v xml:space="preserve">  -  Reco Cash Receipt - PJM Interconnection</v>
          </cell>
          <cell r="D153" t="str">
            <v>Jim Carney</v>
          </cell>
        </row>
        <row r="154">
          <cell r="B154" t="str">
            <v>754</v>
          </cell>
          <cell r="C154" t="str">
            <v xml:space="preserve">  -  Temp Cash Investment Mellon</v>
          </cell>
          <cell r="D154" t="str">
            <v>Jim Carney</v>
          </cell>
        </row>
        <row r="155">
          <cell r="B155" t="str">
            <v>758</v>
          </cell>
          <cell r="C155" t="str">
            <v xml:space="preserve">  -  Cost To Achieve Amortization</v>
          </cell>
          <cell r="D155" t="str">
            <v>Ramon Henriquez</v>
          </cell>
        </row>
        <row r="156">
          <cell r="B156" t="str">
            <v>759</v>
          </cell>
          <cell r="C156" t="str">
            <v xml:space="preserve">  -  Record SBC, USF and Lifeline for current month</v>
          </cell>
          <cell r="D156" t="str">
            <v>Michael DiGravina</v>
          </cell>
        </row>
        <row r="157">
          <cell r="B157" t="str">
            <v>760</v>
          </cell>
          <cell r="C157" t="str">
            <v xml:space="preserve">  -  Amortization of Regulatory Expenses</v>
          </cell>
          <cell r="D157" t="str">
            <v>Ramon Henriquez</v>
          </cell>
        </row>
        <row r="158">
          <cell r="B158" t="str">
            <v>761</v>
          </cell>
          <cell r="C158" t="str">
            <v xml:space="preserve">  -  Amortization of Ramapo Property Tax Over Refund</v>
          </cell>
          <cell r="D158" t="str">
            <v>Ramon Henriquez</v>
          </cell>
        </row>
        <row r="159">
          <cell r="B159" t="str">
            <v>762</v>
          </cell>
          <cell r="C159" t="str">
            <v xml:space="preserve">  -  Amortize Deferred SFAS 106 Post Employment Benefit</v>
          </cell>
          <cell r="D159" t="str">
            <v>Ramon Henriquez</v>
          </cell>
        </row>
        <row r="160">
          <cell r="B160" t="str">
            <v>763</v>
          </cell>
          <cell r="C160" t="str">
            <v xml:space="preserve">  - Interest on Basic Generation Service - Accounts</v>
          </cell>
          <cell r="D160" t="str">
            <v>Ramon Henriquez</v>
          </cell>
        </row>
        <row r="161">
          <cell r="B161" t="str">
            <v>765</v>
          </cell>
          <cell r="C161" t="str">
            <v xml:space="preserve">  -  RECO Amort of R &amp; D</v>
          </cell>
          <cell r="D161" t="str">
            <v>Ramon Henriquez</v>
          </cell>
        </row>
        <row r="162">
          <cell r="B162" t="str">
            <v>766</v>
          </cell>
          <cell r="C162" t="str">
            <v xml:space="preserve">  -  RECO Storm Reserve</v>
          </cell>
          <cell r="D162" t="str">
            <v>Ramon Henriquez</v>
          </cell>
        </row>
        <row r="163">
          <cell r="B163" t="str">
            <v>767</v>
          </cell>
          <cell r="C163" t="str">
            <v xml:space="preserve">  -  Amortization of rate case expenses ER06060483</v>
          </cell>
          <cell r="D163" t="str">
            <v>Ramon Henriquez</v>
          </cell>
        </row>
        <row r="164">
          <cell r="B164" t="str">
            <v>768</v>
          </cell>
          <cell r="C164" t="str">
            <v xml:space="preserve">  -  Amortization of Pension Deferral - RECO Case ER06060483</v>
          </cell>
          <cell r="D164" t="str">
            <v>Ramon Henriquez</v>
          </cell>
        </row>
        <row r="165">
          <cell r="B165" t="str">
            <v>769</v>
          </cell>
          <cell r="C165" t="str">
            <v xml:space="preserve">  -  Amortization of OPEB  Deferral  - RECO Case ER06060483</v>
          </cell>
          <cell r="D165" t="str">
            <v>Ramon Henriquez</v>
          </cell>
        </row>
        <row r="166">
          <cell r="B166" t="str">
            <v>770</v>
          </cell>
          <cell r="C166" t="str">
            <v xml:space="preserve">  -  Budget Billing Deferral </v>
          </cell>
          <cell r="D166" t="str">
            <v>Ramon Henriquez</v>
          </cell>
        </row>
        <row r="167">
          <cell r="B167" t="str">
            <v>773</v>
          </cell>
          <cell r="C167" t="str">
            <v xml:space="preserve">  -  Unmetered consumption</v>
          </cell>
          <cell r="D167" t="str">
            <v>Maria McNamara</v>
          </cell>
        </row>
        <row r="168">
          <cell r="B168" t="str">
            <v>902</v>
          </cell>
          <cell r="C168" t="str">
            <v>Reco Securitization Amortization</v>
          </cell>
          <cell r="D168" t="str">
            <v>James Carney</v>
          </cell>
        </row>
        <row r="169">
          <cell r="B169">
            <v>0</v>
          </cell>
        </row>
        <row r="170">
          <cell r="B170">
            <v>0</v>
          </cell>
        </row>
        <row r="171">
          <cell r="B171" t="str">
            <v>910</v>
          </cell>
          <cell r="C171" t="str">
            <v xml:space="preserve">  - Gas  (Deferred Fuel Current)</v>
          </cell>
          <cell r="D171" t="str">
            <v>Jim McMahon</v>
          </cell>
        </row>
        <row r="172">
          <cell r="B172" t="str">
            <v>911</v>
          </cell>
          <cell r="C172" t="str">
            <v xml:space="preserve">  - Gas  (Deferred Fuel Prior)</v>
          </cell>
          <cell r="D172" t="str">
            <v>Jim McMahon</v>
          </cell>
        </row>
        <row r="173">
          <cell r="B173" t="str">
            <v>912</v>
          </cell>
          <cell r="C173" t="str">
            <v xml:space="preserve">  - Purchase Gas Cost - Intercompany - O&amp;R</v>
          </cell>
          <cell r="D173" t="str">
            <v>Jim McMahon</v>
          </cell>
        </row>
        <row r="174">
          <cell r="B174" t="str">
            <v>915</v>
          </cell>
          <cell r="C174" t="str">
            <v xml:space="preserve">  - Deferred Purchase Power</v>
          </cell>
          <cell r="D174" t="str">
            <v>Michelson Mclean</v>
          </cell>
        </row>
        <row r="175">
          <cell r="B175" t="str">
            <v>916</v>
          </cell>
          <cell r="C175" t="str">
            <v xml:space="preserve">  -  Unbilled Accrual  Electric</v>
          </cell>
          <cell r="D175" t="str">
            <v>Michael DiGravina</v>
          </cell>
        </row>
        <row r="176">
          <cell r="B176" t="str">
            <v>917</v>
          </cell>
          <cell r="C176" t="str">
            <v xml:space="preserve">  -  Unbilled Accrual  Gas</v>
          </cell>
          <cell r="D176" t="str">
            <v>Michael DiGravina</v>
          </cell>
        </row>
        <row r="177">
          <cell r="B177" t="str">
            <v>918</v>
          </cell>
          <cell r="C177" t="str">
            <v xml:space="preserve">  -  Deferred Purchase Power Unbilled </v>
          </cell>
          <cell r="D177" t="str">
            <v>Michelson Mclean</v>
          </cell>
        </row>
        <row r="178">
          <cell r="B178" t="str">
            <v>920</v>
          </cell>
          <cell r="C178" t="str">
            <v xml:space="preserve">  -  Default for Unmapped Transactions</v>
          </cell>
          <cell r="D178" t="str">
            <v>Michael DiGravina</v>
          </cell>
        </row>
        <row r="179">
          <cell r="B179" t="str">
            <v>923</v>
          </cell>
          <cell r="C179" t="str">
            <v xml:space="preserve">  - Reclass Customer AR reserve to Mktr AR reserve</v>
          </cell>
          <cell r="D179" t="str">
            <v>Dennis Nguyen</v>
          </cell>
        </row>
        <row r="180">
          <cell r="B180" t="str">
            <v>926</v>
          </cell>
          <cell r="C180" t="str">
            <v xml:space="preserve">  - Pike Marketer Billing</v>
          </cell>
          <cell r="D180" t="str">
            <v>Dennis Nguyen</v>
          </cell>
        </row>
        <row r="181">
          <cell r="B181" t="str">
            <v>929</v>
          </cell>
          <cell r="C181" t="str">
            <v xml:space="preserve">  -  PUC Assessment/Interest on Customer Deposits</v>
          </cell>
          <cell r="D181" t="str">
            <v>Jim McMahon</v>
          </cell>
        </row>
        <row r="182">
          <cell r="B182" t="str">
            <v>930</v>
          </cell>
          <cell r="C182" t="str">
            <v xml:space="preserve">  -  Amortization of Loss on Reacquired Debt</v>
          </cell>
          <cell r="D182" t="str">
            <v>Jim McMahon</v>
          </cell>
        </row>
        <row r="183">
          <cell r="B183" t="str">
            <v>931</v>
          </cell>
          <cell r="C183" t="str">
            <v xml:space="preserve">  -  Amortization PD&amp;E on Existing Debt</v>
          </cell>
          <cell r="D183" t="str">
            <v>Jim McMahon</v>
          </cell>
        </row>
        <row r="184">
          <cell r="B184" t="str">
            <v>947</v>
          </cell>
          <cell r="C184" t="str">
            <v xml:space="preserve">  -  Interest on Long Term Debt Expense Accrual</v>
          </cell>
          <cell r="D184" t="str">
            <v>Jim McMahon</v>
          </cell>
        </row>
        <row r="185">
          <cell r="B185" t="str">
            <v>948</v>
          </cell>
          <cell r="C185" t="str">
            <v xml:space="preserve">  -  PIKE Cash Investment/Interest</v>
          </cell>
          <cell r="D185" t="str">
            <v>Jim Carney</v>
          </cell>
        </row>
        <row r="186">
          <cell r="B186" t="str">
            <v>952</v>
          </cell>
          <cell r="C186" t="str">
            <v xml:space="preserve">  - Pike Cash Receipts</v>
          </cell>
          <cell r="D186" t="str">
            <v>Ramon Henriquez</v>
          </cell>
        </row>
        <row r="187">
          <cell r="B187" t="str">
            <v>955</v>
          </cell>
          <cell r="C187" t="str">
            <v xml:space="preserve">  -  Record Electric R-2008-2046518 Amortizations </v>
          </cell>
          <cell r="D187" t="str">
            <v>Jim McMahon</v>
          </cell>
        </row>
        <row r="188">
          <cell r="B188" t="str">
            <v>957</v>
          </cell>
          <cell r="C188" t="str">
            <v xml:space="preserve">  -  SBC Amortization  </v>
          </cell>
          <cell r="D188" t="str">
            <v>Jim McMahon</v>
          </cell>
        </row>
        <row r="189">
          <cell r="B189" t="str">
            <v>958</v>
          </cell>
          <cell r="C189" t="str">
            <v xml:space="preserve">  -  SFAS 106 Post Employment Benefit Cost</v>
          </cell>
          <cell r="D189" t="str">
            <v>Jim McMahon</v>
          </cell>
        </row>
        <row r="190">
          <cell r="B190" t="str">
            <v>959</v>
          </cell>
          <cell r="C190" t="str">
            <v xml:space="preserve">  -  Electric Stas Recoveries</v>
          </cell>
          <cell r="D190" t="str">
            <v>Jim McMahon</v>
          </cell>
        </row>
        <row r="191">
          <cell r="B191" t="str">
            <v>960</v>
          </cell>
          <cell r="C191" t="str">
            <v xml:space="preserve">  -  Amortization of Land Sale</v>
          </cell>
          <cell r="D191" t="str">
            <v>Jim McMahon</v>
          </cell>
        </row>
        <row r="192">
          <cell r="B192" t="str">
            <v>968</v>
          </cell>
          <cell r="C192" t="str">
            <v xml:space="preserve">  - Budget Billing Deferral</v>
          </cell>
          <cell r="D192" t="str">
            <v>Ramon Henriquez</v>
          </cell>
        </row>
      </sheetData>
      <sheetData sheetId="13"/>
      <sheetData sheetId="14"/>
      <sheetData sheetId="1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ained Earnings"/>
      <sheetName val="Sheet2"/>
      <sheetName val="CSXLStore"/>
    </sheetNames>
    <sheetDataSet>
      <sheetData sheetId="0" refreshError="1"/>
      <sheetData sheetId="1">
        <row r="7">
          <cell r="C7" t="str">
            <v>Consolidated Edison, Inc.</v>
          </cell>
          <cell r="D7" t="str">
            <v>Corporate Consolidating Entries</v>
          </cell>
          <cell r="E7" t="str">
            <v>CEI Eliminations</v>
          </cell>
          <cell r="F7" t="str">
            <v>CEI Holding</v>
          </cell>
          <cell r="G7" t="str">
            <v>CECONY Consolidated</v>
          </cell>
          <cell r="H7" t="str">
            <v>Consolidated Orange and Rockland Utilities, Inc.</v>
          </cell>
          <cell r="I7" t="str">
            <v>Solutions</v>
          </cell>
          <cell r="J7" t="str">
            <v>Energy</v>
          </cell>
          <cell r="L7" t="str">
            <v>Communications Consolidated</v>
          </cell>
        </row>
        <row r="8">
          <cell r="B8" t="str">
            <v>Retained Earnings</v>
          </cell>
          <cell r="C8">
            <v>6703445113.9599991</v>
          </cell>
          <cell r="E8">
            <v>-5340137464.9099998</v>
          </cell>
          <cell r="F8">
            <v>6703445114.2000008</v>
          </cell>
          <cell r="G8">
            <v>5814318154.9499998</v>
          </cell>
          <cell r="H8">
            <v>232592927.92000011</v>
          </cell>
          <cell r="I8">
            <v>-68788748.469999999</v>
          </cell>
          <cell r="J8">
            <v>14178088.07</v>
          </cell>
        </row>
        <row r="9">
          <cell r="B9" t="str">
            <v>06003 Dividend Approp-Pref-$5</v>
          </cell>
          <cell r="C9">
            <v>-2394148.75</v>
          </cell>
          <cell r="G9">
            <v>-2394148.75</v>
          </cell>
        </row>
        <row r="10">
          <cell r="B10" t="str">
            <v>06007 Dividend Approp-Pref-4.65</v>
          </cell>
          <cell r="C10">
            <v>-178206.73</v>
          </cell>
          <cell r="G10">
            <v>-178206.73</v>
          </cell>
        </row>
        <row r="11">
          <cell r="B11" t="str">
            <v>06008 Dividend Approp-Pref-4.65</v>
          </cell>
          <cell r="C11">
            <v>-258458.74</v>
          </cell>
          <cell r="G11">
            <v>-258458.74</v>
          </cell>
        </row>
        <row r="12">
          <cell r="B12" t="str">
            <v>A216000  Unappropriated Retained Earnings - Orange &amp; Rockland</v>
          </cell>
          <cell r="C12">
            <v>0</v>
          </cell>
          <cell r="E12">
            <v>-27648612.16</v>
          </cell>
          <cell r="H12">
            <v>27648612.16</v>
          </cell>
        </row>
        <row r="13">
          <cell r="B13" t="str">
            <v>A439000  Adjustments To Retained Earnings</v>
          </cell>
        </row>
        <row r="14">
          <cell r="B14" t="str">
            <v>C0070 Inv/Sub Co-David Ls-Equity</v>
          </cell>
        </row>
        <row r="15">
          <cell r="B15" t="str">
            <v>H2160000  Unappropriated-Earned Surplus</v>
          </cell>
          <cell r="C15">
            <v>6668465777.5600004</v>
          </cell>
          <cell r="F15">
            <v>6668465777.5600004</v>
          </cell>
        </row>
        <row r="16">
          <cell r="B16" t="str">
            <v>H2161050  Retained Earnings - CEE - FAS157 Adj.</v>
          </cell>
          <cell r="C16">
            <v>16521758.43</v>
          </cell>
          <cell r="F16">
            <v>16521758.43</v>
          </cell>
        </row>
        <row r="17">
          <cell r="B17" t="str">
            <v>H4380000  Dividend Approp-Common Stock</v>
          </cell>
          <cell r="C17">
            <v>-161617963.63</v>
          </cell>
          <cell r="F17">
            <v>-161617963.63</v>
          </cell>
        </row>
        <row r="18">
          <cell r="B18" t="str">
            <v>H4390000  Retained Earnings Adjustments</v>
          </cell>
        </row>
        <row r="19">
          <cell r="B19" t="str">
            <v>P216001  Retained Earnings - DidCorp</v>
          </cell>
        </row>
        <row r="20">
          <cell r="B20" t="str">
            <v>Corp Net Income</v>
          </cell>
          <cell r="C20">
            <v>182906355.81999999</v>
          </cell>
          <cell r="E20">
            <v>-184449129.74000001</v>
          </cell>
          <cell r="F20">
            <v>180075541.84</v>
          </cell>
          <cell r="G20">
            <v>199804855.69</v>
          </cell>
          <cell r="H20">
            <v>12367108.310000001</v>
          </cell>
          <cell r="I20">
            <v>-37071235.810000002</v>
          </cell>
          <cell r="J20">
            <v>11629042.029999999</v>
          </cell>
        </row>
        <row r="21">
          <cell r="B21" t="str">
            <v>Subsid Net Income</v>
          </cell>
        </row>
        <row r="22">
          <cell r="B22" t="str">
            <v>CapitalIntAdj  Capitalized Interest Retained Earnings Adjustment</v>
          </cell>
        </row>
        <row r="23">
          <cell r="B23" t="str">
            <v>PurchAdj Retained Earnings Goodwill Adjustment</v>
          </cell>
        </row>
      </sheetData>
      <sheetData sheetId="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 Control Sheet"/>
      <sheetName val="Entry"/>
      <sheetName val="Supporting_Data"/>
      <sheetName val="Account_Info"/>
      <sheetName val="DropDown_List"/>
      <sheetName val="Template"/>
      <sheetName val="Cover"/>
      <sheetName val="Reconciliation"/>
    </sheetNames>
    <sheetDataSet>
      <sheetData sheetId="0" refreshError="1"/>
      <sheetData sheetId="1" refreshError="1"/>
      <sheetData sheetId="2" refreshError="1"/>
      <sheetData sheetId="3">
        <row r="1">
          <cell r="B1" t="str">
            <v>CTLENTYID</v>
          </cell>
        </row>
      </sheetData>
      <sheetData sheetId="4">
        <row r="1">
          <cell r="S1" t="str">
            <v>Month</v>
          </cell>
        </row>
        <row r="2">
          <cell r="A2" t="str">
            <v>M</v>
          </cell>
          <cell r="C2" t="str">
            <v>01</v>
          </cell>
          <cell r="E2" t="str">
            <v>Y</v>
          </cell>
          <cell r="G2" t="str">
            <v>03792</v>
          </cell>
          <cell r="I2">
            <v>39844</v>
          </cell>
          <cell r="M2" t="str">
            <v>1st</v>
          </cell>
          <cell r="O2" t="str">
            <v>GA</v>
          </cell>
          <cell r="V2" t="str">
            <v>Y</v>
          </cell>
        </row>
        <row r="3">
          <cell r="A3" t="str">
            <v>X</v>
          </cell>
          <cell r="C3" t="str">
            <v>02</v>
          </cell>
          <cell r="E3" t="str">
            <v>N</v>
          </cell>
          <cell r="G3">
            <v>85165</v>
          </cell>
          <cell r="I3">
            <v>39872</v>
          </cell>
          <cell r="M3" t="str">
            <v>2nd</v>
          </cell>
          <cell r="O3" t="str">
            <v>ARP</v>
          </cell>
          <cell r="V3" t="str">
            <v>N</v>
          </cell>
        </row>
        <row r="4">
          <cell r="A4" t="str">
            <v>Q</v>
          </cell>
          <cell r="C4" t="str">
            <v>03</v>
          </cell>
          <cell r="G4" t="str">
            <v>05985</v>
          </cell>
          <cell r="I4">
            <v>39903</v>
          </cell>
          <cell r="M4" t="str">
            <v>3rd</v>
          </cell>
          <cell r="O4" t="str">
            <v>Others</v>
          </cell>
        </row>
        <row r="5">
          <cell r="A5" t="str">
            <v>Y</v>
          </cell>
          <cell r="C5" t="str">
            <v>04</v>
          </cell>
          <cell r="G5" t="str">
            <v>05932</v>
          </cell>
          <cell r="I5">
            <v>39933</v>
          </cell>
          <cell r="M5" t="str">
            <v>4th</v>
          </cell>
        </row>
        <row r="6">
          <cell r="C6" t="str">
            <v>05</v>
          </cell>
          <cell r="G6">
            <v>23836</v>
          </cell>
          <cell r="I6">
            <v>39964</v>
          </cell>
          <cell r="M6" t="str">
            <v>5th</v>
          </cell>
        </row>
        <row r="7">
          <cell r="C7" t="str">
            <v>06</v>
          </cell>
          <cell r="I7" t="str">
            <v>06/30/09</v>
          </cell>
        </row>
        <row r="8">
          <cell r="C8" t="str">
            <v>07</v>
          </cell>
          <cell r="I8" t="str">
            <v>07/31/09</v>
          </cell>
        </row>
        <row r="9">
          <cell r="C9" t="str">
            <v>08</v>
          </cell>
          <cell r="I9" t="str">
            <v>08/31/09</v>
          </cell>
        </row>
        <row r="10">
          <cell r="C10" t="str">
            <v>09</v>
          </cell>
          <cell r="I10" t="str">
            <v>09/30/09</v>
          </cell>
        </row>
        <row r="11">
          <cell r="C11" t="str">
            <v>10</v>
          </cell>
          <cell r="I11" t="str">
            <v>10/31/09</v>
          </cell>
        </row>
        <row r="12">
          <cell r="C12" t="str">
            <v>11</v>
          </cell>
          <cell r="I12" t="str">
            <v>11/30/09</v>
          </cell>
        </row>
        <row r="13">
          <cell r="C13" t="str">
            <v>12</v>
          </cell>
          <cell r="I13" t="str">
            <v>12/31/09</v>
          </cell>
        </row>
        <row r="14">
          <cell r="C14" t="str">
            <v>13</v>
          </cell>
          <cell r="I14" t="str">
            <v>01/31/10</v>
          </cell>
        </row>
        <row r="15">
          <cell r="C15" t="str">
            <v>14</v>
          </cell>
          <cell r="I15" t="str">
            <v>02/28/10</v>
          </cell>
        </row>
        <row r="16">
          <cell r="C16" t="str">
            <v>15</v>
          </cell>
          <cell r="I16" t="str">
            <v>03/31/10</v>
          </cell>
        </row>
        <row r="17">
          <cell r="C17" t="str">
            <v>16</v>
          </cell>
          <cell r="I17" t="str">
            <v>04/30/10</v>
          </cell>
        </row>
        <row r="18">
          <cell r="C18" t="str">
            <v>17</v>
          </cell>
          <cell r="I18" t="str">
            <v>05/31/10</v>
          </cell>
        </row>
        <row r="19">
          <cell r="C19" t="str">
            <v>18</v>
          </cell>
          <cell r="I19" t="str">
            <v>06/30/10</v>
          </cell>
        </row>
        <row r="20">
          <cell r="C20" t="str">
            <v>19</v>
          </cell>
          <cell r="I20" t="str">
            <v>07/31/10</v>
          </cell>
        </row>
        <row r="21">
          <cell r="C21" t="str">
            <v>20</v>
          </cell>
          <cell r="I21" t="str">
            <v>08/31/10</v>
          </cell>
        </row>
        <row r="22">
          <cell r="C22" t="str">
            <v>21</v>
          </cell>
          <cell r="I22" t="str">
            <v>09/30/10</v>
          </cell>
        </row>
        <row r="23">
          <cell r="C23" t="str">
            <v>22</v>
          </cell>
          <cell r="I23" t="str">
            <v>10/31/10</v>
          </cell>
        </row>
        <row r="24">
          <cell r="C24" t="str">
            <v>23</v>
          </cell>
          <cell r="I24" t="str">
            <v>11/30/10</v>
          </cell>
        </row>
        <row r="25">
          <cell r="C25" t="str">
            <v>24</v>
          </cell>
          <cell r="I25" t="str">
            <v>12/31/10</v>
          </cell>
        </row>
        <row r="26">
          <cell r="C26" t="str">
            <v>25</v>
          </cell>
          <cell r="I26" t="str">
            <v>01/31/11</v>
          </cell>
        </row>
        <row r="27">
          <cell r="C27" t="str">
            <v>26</v>
          </cell>
          <cell r="I27" t="str">
            <v>02/29/11</v>
          </cell>
        </row>
        <row r="28">
          <cell r="C28" t="str">
            <v>27</v>
          </cell>
          <cell r="I28" t="str">
            <v>03/31/11</v>
          </cell>
        </row>
        <row r="29">
          <cell r="C29" t="str">
            <v>28</v>
          </cell>
          <cell r="I29" t="str">
            <v>04/30/11</v>
          </cell>
        </row>
        <row r="30">
          <cell r="C30" t="str">
            <v>29</v>
          </cell>
          <cell r="I30" t="str">
            <v>05/31/11</v>
          </cell>
        </row>
        <row r="31">
          <cell r="C31" t="str">
            <v>30</v>
          </cell>
          <cell r="I31" t="str">
            <v>06/30/11</v>
          </cell>
        </row>
        <row r="32">
          <cell r="C32" t="str">
            <v>31</v>
          </cell>
          <cell r="I32" t="str">
            <v>07/31/11</v>
          </cell>
        </row>
        <row r="33">
          <cell r="C33" t="str">
            <v>32</v>
          </cell>
          <cell r="I33" t="str">
            <v>08/31/11</v>
          </cell>
        </row>
        <row r="34">
          <cell r="C34" t="str">
            <v>33</v>
          </cell>
          <cell r="I34" t="str">
            <v>09/30/11</v>
          </cell>
        </row>
        <row r="35">
          <cell r="C35" t="str">
            <v>34</v>
          </cell>
          <cell r="I35" t="str">
            <v>10/31/11</v>
          </cell>
        </row>
        <row r="36">
          <cell r="C36" t="str">
            <v>35</v>
          </cell>
          <cell r="I36" t="str">
            <v>11/30/11</v>
          </cell>
        </row>
        <row r="37">
          <cell r="C37" t="str">
            <v>36</v>
          </cell>
          <cell r="I37" t="str">
            <v>12/31/11</v>
          </cell>
        </row>
        <row r="38">
          <cell r="C38" t="str">
            <v>37</v>
          </cell>
        </row>
        <row r="39">
          <cell r="C39" t="str">
            <v>38</v>
          </cell>
        </row>
        <row r="40">
          <cell r="C40" t="str">
            <v>39</v>
          </cell>
        </row>
        <row r="41">
          <cell r="C41" t="str">
            <v>40</v>
          </cell>
        </row>
        <row r="42">
          <cell r="C42" t="str">
            <v>41</v>
          </cell>
        </row>
        <row r="43">
          <cell r="C43" t="str">
            <v>42</v>
          </cell>
        </row>
        <row r="44">
          <cell r="C44" t="str">
            <v>43</v>
          </cell>
        </row>
        <row r="45">
          <cell r="C45" t="str">
            <v>44</v>
          </cell>
        </row>
        <row r="46">
          <cell r="C46" t="str">
            <v>45</v>
          </cell>
        </row>
        <row r="47">
          <cell r="C47" t="str">
            <v>46</v>
          </cell>
        </row>
        <row r="48">
          <cell r="C48" t="str">
            <v>47</v>
          </cell>
        </row>
        <row r="49">
          <cell r="C49" t="str">
            <v>48</v>
          </cell>
        </row>
        <row r="50">
          <cell r="C50" t="str">
            <v>49</v>
          </cell>
        </row>
        <row r="51">
          <cell r="C51" t="str">
            <v>50</v>
          </cell>
        </row>
      </sheetData>
      <sheetData sheetId="5" refreshError="1"/>
      <sheetData sheetId="6"/>
      <sheetData sheetId="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thDay Con Ed FIT"/>
      <sheetName val="Data"/>
      <sheetName val="ReportPage"/>
    </sheetNames>
    <sheetDataSet>
      <sheetData sheetId="0"/>
      <sheetData sheetId="1">
        <row r="7">
          <cell r="A7" t="str">
            <v>42700</v>
          </cell>
          <cell r="B7" t="str">
            <v>A6344</v>
          </cell>
          <cell r="AA7">
            <v>879683.33</v>
          </cell>
          <cell r="AB7">
            <v>10556200</v>
          </cell>
          <cell r="AC7">
            <v>2639050.0099999998</v>
          </cell>
          <cell r="AD7">
            <v>807321.48</v>
          </cell>
          <cell r="AE7">
            <v>10276116.08</v>
          </cell>
          <cell r="AF7">
            <v>2331153.04</v>
          </cell>
        </row>
        <row r="8">
          <cell r="A8" t="str">
            <v>42700</v>
          </cell>
          <cell r="B8" t="str">
            <v>A6358</v>
          </cell>
          <cell r="AA8">
            <v>1406250</v>
          </cell>
          <cell r="AB8">
            <v>16875000</v>
          </cell>
          <cell r="AC8">
            <v>4218750</v>
          </cell>
          <cell r="AD8">
            <v>1406250</v>
          </cell>
          <cell r="AE8">
            <v>16875000</v>
          </cell>
          <cell r="AF8">
            <v>4218750</v>
          </cell>
        </row>
        <row r="9">
          <cell r="A9" t="str">
            <v>42700</v>
          </cell>
          <cell r="B9" t="str">
            <v>A6359</v>
          </cell>
          <cell r="AA9">
            <v>3206250</v>
          </cell>
          <cell r="AB9">
            <v>3206250</v>
          </cell>
          <cell r="AC9">
            <v>3206250</v>
          </cell>
          <cell r="AD9">
            <v>0</v>
          </cell>
          <cell r="AE9">
            <v>0</v>
          </cell>
          <cell r="AF9">
            <v>0</v>
          </cell>
        </row>
        <row r="10">
          <cell r="A10" t="str">
            <v>42700</v>
          </cell>
          <cell r="B10" t="str">
            <v>B6344</v>
          </cell>
          <cell r="AA10">
            <v>162712.25</v>
          </cell>
          <cell r="AB10">
            <v>4308742.629999999</v>
          </cell>
          <cell r="AC10">
            <v>1407360.08</v>
          </cell>
          <cell r="AD10">
            <v>347286.11</v>
          </cell>
          <cell r="AE10">
            <v>3790871.1499999994</v>
          </cell>
          <cell r="AF10">
            <v>1013220.83</v>
          </cell>
        </row>
        <row r="11">
          <cell r="A11" t="str">
            <v>42700</v>
          </cell>
          <cell r="B11" t="str">
            <v>B6358</v>
          </cell>
          <cell r="AA11">
            <v>2031250</v>
          </cell>
          <cell r="AB11">
            <v>24375000</v>
          </cell>
          <cell r="AC11">
            <v>6093750</v>
          </cell>
          <cell r="AD11">
            <v>2031250</v>
          </cell>
          <cell r="AE11">
            <v>24330989.579999998</v>
          </cell>
          <cell r="AF11">
            <v>6093750</v>
          </cell>
        </row>
        <row r="12">
          <cell r="A12" t="str">
            <v>42700</v>
          </cell>
          <cell r="B12" t="str">
            <v>C6344</v>
          </cell>
          <cell r="AA12">
            <v>157299.51999999999</v>
          </cell>
          <cell r="AB12">
            <v>4126345.1299999994</v>
          </cell>
          <cell r="AC12">
            <v>1293526.8400000001</v>
          </cell>
          <cell r="AD12">
            <v>357727.08</v>
          </cell>
          <cell r="AE12">
            <v>3768804.0599999996</v>
          </cell>
          <cell r="AF12">
            <v>1013084.02</v>
          </cell>
        </row>
        <row r="13">
          <cell r="A13" t="str">
            <v>42700</v>
          </cell>
          <cell r="B13" t="str">
            <v>C6358</v>
          </cell>
          <cell r="AA13">
            <v>856770.83</v>
          </cell>
          <cell r="AB13">
            <v>10281249.99</v>
          </cell>
          <cell r="AC13">
            <v>2570312.4899999998</v>
          </cell>
          <cell r="AD13">
            <v>856770.83</v>
          </cell>
          <cell r="AE13">
            <v>10281249.99</v>
          </cell>
          <cell r="AF13">
            <v>2570312.4899999998</v>
          </cell>
        </row>
        <row r="14">
          <cell r="A14" t="str">
            <v>42700</v>
          </cell>
          <cell r="B14" t="str">
            <v>C6359</v>
          </cell>
          <cell r="AA14">
            <v>0</v>
          </cell>
          <cell r="AB14">
            <v>0</v>
          </cell>
          <cell r="AC14">
            <v>0</v>
          </cell>
          <cell r="AD14">
            <v>0</v>
          </cell>
          <cell r="AE14">
            <v>19511250</v>
          </cell>
          <cell r="AF14">
            <v>3547500</v>
          </cell>
        </row>
        <row r="15">
          <cell r="A15" t="str">
            <v>42700</v>
          </cell>
          <cell r="B15" t="str">
            <v>D6344</v>
          </cell>
          <cell r="AA15">
            <v>215593.36</v>
          </cell>
          <cell r="AB15">
            <v>4832125.8199999994</v>
          </cell>
          <cell r="AC15">
            <v>1425068.42</v>
          </cell>
          <cell r="AD15">
            <v>402593.34</v>
          </cell>
          <cell r="AE15">
            <v>4466055.55</v>
          </cell>
          <cell r="AF15">
            <v>1136937.3400000001</v>
          </cell>
        </row>
        <row r="16">
          <cell r="A16" t="str">
            <v>42700</v>
          </cell>
          <cell r="B16" t="str">
            <v>D6358</v>
          </cell>
          <cell r="AA16">
            <v>641666.65</v>
          </cell>
          <cell r="AB16">
            <v>7700000.0099999998</v>
          </cell>
          <cell r="AC16">
            <v>1924999.9900000002</v>
          </cell>
          <cell r="AD16">
            <v>641666.65</v>
          </cell>
          <cell r="AE16">
            <v>7700000.0099999998</v>
          </cell>
          <cell r="AF16">
            <v>1924999.9900000002</v>
          </cell>
        </row>
        <row r="17">
          <cell r="A17" t="str">
            <v>42700</v>
          </cell>
          <cell r="B17" t="str">
            <v>D6359</v>
          </cell>
          <cell r="AA17">
            <v>0</v>
          </cell>
          <cell r="AB17">
            <v>937500</v>
          </cell>
          <cell r="AC17">
            <v>0</v>
          </cell>
          <cell r="AD17">
            <v>937500</v>
          </cell>
          <cell r="AE17">
            <v>11250000</v>
          </cell>
          <cell r="AF17">
            <v>2812500</v>
          </cell>
        </row>
        <row r="18">
          <cell r="A18" t="str">
            <v>42700</v>
          </cell>
          <cell r="B18" t="str">
            <v>E6344</v>
          </cell>
          <cell r="AA18">
            <v>33333.61</v>
          </cell>
          <cell r="AB18">
            <v>714470.51</v>
          </cell>
          <cell r="AC18">
            <v>184117.72999999998</v>
          </cell>
          <cell r="AD18">
            <v>71319.44</v>
          </cell>
          <cell r="AE18">
            <v>753051.05</v>
          </cell>
          <cell r="AF18">
            <v>200380.2</v>
          </cell>
        </row>
        <row r="19">
          <cell r="A19" t="str">
            <v>42700</v>
          </cell>
          <cell r="B19" t="str">
            <v>E6358</v>
          </cell>
          <cell r="AA19">
            <v>850000</v>
          </cell>
          <cell r="AB19">
            <v>10200000</v>
          </cell>
          <cell r="AC19">
            <v>2550000</v>
          </cell>
          <cell r="AD19">
            <v>850000</v>
          </cell>
          <cell r="AE19">
            <v>10171666.67</v>
          </cell>
          <cell r="AF19">
            <v>2550000</v>
          </cell>
        </row>
        <row r="20">
          <cell r="A20" t="str">
            <v>42700</v>
          </cell>
          <cell r="B20" t="str">
            <v>E6359</v>
          </cell>
          <cell r="AA20">
            <v>621250</v>
          </cell>
          <cell r="AB20">
            <v>7455000</v>
          </cell>
          <cell r="AC20">
            <v>1863750</v>
          </cell>
          <cell r="AD20">
            <v>621250</v>
          </cell>
          <cell r="AE20">
            <v>7455000</v>
          </cell>
          <cell r="AF20">
            <v>1863750</v>
          </cell>
        </row>
        <row r="21">
          <cell r="A21" t="str">
            <v>42700</v>
          </cell>
          <cell r="B21" t="str">
            <v>F6344</v>
          </cell>
          <cell r="AA21">
            <v>71770.490000000005</v>
          </cell>
          <cell r="AB21">
            <v>2138183.5900000003</v>
          </cell>
          <cell r="AC21">
            <v>465065.57</v>
          </cell>
          <cell r="AD21">
            <v>278203.56</v>
          </cell>
          <cell r="AE21">
            <v>3615995.35</v>
          </cell>
          <cell r="AF21">
            <v>860612.87000000011</v>
          </cell>
        </row>
        <row r="22">
          <cell r="A22" t="str">
            <v>42700</v>
          </cell>
          <cell r="B22" t="str">
            <v>F6358</v>
          </cell>
          <cell r="AA22">
            <v>783333.33</v>
          </cell>
          <cell r="AB22">
            <v>9399999.9799999986</v>
          </cell>
          <cell r="AC22">
            <v>2349999.9899999998</v>
          </cell>
          <cell r="AD22">
            <v>783333.33</v>
          </cell>
          <cell r="AE22">
            <v>9367092.8300000001</v>
          </cell>
          <cell r="AF22">
            <v>2349999.9899999998</v>
          </cell>
        </row>
        <row r="23">
          <cell r="A23" t="str">
            <v>42700</v>
          </cell>
          <cell r="B23" t="str">
            <v>F6359</v>
          </cell>
          <cell r="AA23">
            <v>0</v>
          </cell>
          <cell r="AB23">
            <v>3075000</v>
          </cell>
          <cell r="AC23">
            <v>0</v>
          </cell>
          <cell r="AD23">
            <v>512500</v>
          </cell>
          <cell r="AE23">
            <v>6150000</v>
          </cell>
          <cell r="AF23">
            <v>1537500</v>
          </cell>
        </row>
        <row r="24">
          <cell r="A24" t="str">
            <v>42700</v>
          </cell>
          <cell r="B24" t="str">
            <v>G6344</v>
          </cell>
          <cell r="AA24">
            <v>-81784.11</v>
          </cell>
          <cell r="AB24">
            <v>2879608.5700000003</v>
          </cell>
          <cell r="AC24">
            <v>836746.33000000007</v>
          </cell>
          <cell r="AD24">
            <v>348045.89</v>
          </cell>
          <cell r="AE24">
            <v>4558045.84</v>
          </cell>
          <cell r="AF24">
            <v>1078775.01</v>
          </cell>
        </row>
        <row r="25">
          <cell r="A25" t="str">
            <v>42700</v>
          </cell>
          <cell r="B25" t="str">
            <v>G6358</v>
          </cell>
          <cell r="AA25">
            <v>950000</v>
          </cell>
          <cell r="AB25">
            <v>11400000</v>
          </cell>
          <cell r="AC25">
            <v>2850000</v>
          </cell>
          <cell r="AD25">
            <v>950000</v>
          </cell>
          <cell r="AE25">
            <v>11360091.33</v>
          </cell>
          <cell r="AF25">
            <v>2850000</v>
          </cell>
        </row>
        <row r="26">
          <cell r="A26" t="str">
            <v>42700</v>
          </cell>
          <cell r="B26" t="str">
            <v>G6359</v>
          </cell>
          <cell r="AA26">
            <v>431250</v>
          </cell>
          <cell r="AB26">
            <v>5175000</v>
          </cell>
          <cell r="AC26">
            <v>1293750</v>
          </cell>
          <cell r="AD26">
            <v>431250</v>
          </cell>
          <cell r="AE26">
            <v>5175000</v>
          </cell>
          <cell r="AF26">
            <v>1293750</v>
          </cell>
        </row>
        <row r="27">
          <cell r="A27" t="str">
            <v>42700</v>
          </cell>
          <cell r="B27" t="str">
            <v>H6344</v>
          </cell>
          <cell r="AA27">
            <v>96953.41</v>
          </cell>
          <cell r="AB27">
            <v>224573.46000000002</v>
          </cell>
          <cell r="AC27">
            <v>224573.46000000002</v>
          </cell>
          <cell r="AD27">
            <v>0</v>
          </cell>
          <cell r="AE27">
            <v>0</v>
          </cell>
          <cell r="AF27">
            <v>0</v>
          </cell>
        </row>
        <row r="28">
          <cell r="A28" t="str">
            <v>42700</v>
          </cell>
          <cell r="B28" t="str">
            <v>J6358</v>
          </cell>
          <cell r="AA28">
            <v>1071940.55</v>
          </cell>
          <cell r="AB28">
            <v>12863286.399999999</v>
          </cell>
          <cell r="AC28">
            <v>3215821.6100000003</v>
          </cell>
          <cell r="AD28">
            <v>1071940.55</v>
          </cell>
          <cell r="AE28">
            <v>12863286.399999999</v>
          </cell>
          <cell r="AF28">
            <v>3215821.6100000003</v>
          </cell>
        </row>
        <row r="29">
          <cell r="A29" t="str">
            <v>42700</v>
          </cell>
          <cell r="B29" t="str">
            <v>K6358</v>
          </cell>
          <cell r="AA29">
            <v>1545833.33</v>
          </cell>
          <cell r="AB29">
            <v>18549999.979999997</v>
          </cell>
          <cell r="AC29">
            <v>4637499.99</v>
          </cell>
          <cell r="AD29">
            <v>1545833.33</v>
          </cell>
          <cell r="AE29">
            <v>18498472.219999999</v>
          </cell>
          <cell r="AF29">
            <v>4637499.99</v>
          </cell>
        </row>
        <row r="30">
          <cell r="A30" t="str">
            <v>42700</v>
          </cell>
          <cell r="B30" t="str">
            <v>L6358</v>
          </cell>
          <cell r="AA30">
            <v>546875</v>
          </cell>
          <cell r="AB30">
            <v>6562500</v>
          </cell>
          <cell r="AC30">
            <v>1640625</v>
          </cell>
          <cell r="AD30">
            <v>546875</v>
          </cell>
          <cell r="AE30">
            <v>6562500</v>
          </cell>
          <cell r="AF30">
            <v>1640625</v>
          </cell>
        </row>
        <row r="31">
          <cell r="A31" t="str">
            <v>42700</v>
          </cell>
          <cell r="B31" t="str">
            <v>M6358</v>
          </cell>
          <cell r="AA31">
            <v>25713.9</v>
          </cell>
          <cell r="AB31">
            <v>308566.8</v>
          </cell>
          <cell r="AC31">
            <v>77141.700000000012</v>
          </cell>
          <cell r="AD31">
            <v>25713.9</v>
          </cell>
          <cell r="AE31">
            <v>308566.8</v>
          </cell>
          <cell r="AF31">
            <v>77141.700000000012</v>
          </cell>
        </row>
        <row r="32">
          <cell r="A32" t="str">
            <v>42700</v>
          </cell>
          <cell r="B32" t="str">
            <v>N6358</v>
          </cell>
          <cell r="AA32">
            <v>1567708.33</v>
          </cell>
          <cell r="AB32">
            <v>18812499.960000001</v>
          </cell>
          <cell r="AC32">
            <v>4703124.99</v>
          </cell>
          <cell r="AD32">
            <v>1567708.33</v>
          </cell>
          <cell r="AE32">
            <v>18760243.060000002</v>
          </cell>
          <cell r="AF32">
            <v>4703124.99</v>
          </cell>
        </row>
        <row r="33">
          <cell r="A33" t="str">
            <v>42700</v>
          </cell>
          <cell r="B33" t="str">
            <v>P6358</v>
          </cell>
          <cell r="AA33">
            <v>-43681.57</v>
          </cell>
          <cell r="AB33">
            <v>-524178.84</v>
          </cell>
          <cell r="AC33">
            <v>-131044.70999999999</v>
          </cell>
          <cell r="AD33">
            <v>-43681.57</v>
          </cell>
          <cell r="AE33">
            <v>-524178.84</v>
          </cell>
          <cell r="AF33">
            <v>-131044.70999999999</v>
          </cell>
        </row>
        <row r="34">
          <cell r="A34" t="str">
            <v>42700</v>
          </cell>
          <cell r="B34" t="str">
            <v>Q6358</v>
          </cell>
          <cell r="AA34">
            <v>1950000</v>
          </cell>
          <cell r="AB34">
            <v>23400000</v>
          </cell>
          <cell r="AC34">
            <v>5850000</v>
          </cell>
          <cell r="AD34">
            <v>1950000</v>
          </cell>
          <cell r="AE34">
            <v>23270000</v>
          </cell>
          <cell r="AF34">
            <v>5850000</v>
          </cell>
        </row>
        <row r="35">
          <cell r="A35" t="str">
            <v>42700</v>
          </cell>
          <cell r="B35" t="str">
            <v>R6358</v>
          </cell>
          <cell r="AA35">
            <v>2066666.67</v>
          </cell>
          <cell r="AB35">
            <v>24800000.040000007</v>
          </cell>
          <cell r="AC35">
            <v>6200000.0099999998</v>
          </cell>
          <cell r="AD35">
            <v>2066666.67</v>
          </cell>
          <cell r="AE35">
            <v>24731111.130000003</v>
          </cell>
          <cell r="AF35">
            <v>6200000.0099999998</v>
          </cell>
        </row>
        <row r="36">
          <cell r="A36" t="str">
            <v>42700</v>
          </cell>
          <cell r="B36" t="str">
            <v>S6358</v>
          </cell>
          <cell r="AA36">
            <v>1833333.33</v>
          </cell>
          <cell r="AB36">
            <v>21999999.960000001</v>
          </cell>
          <cell r="AC36">
            <v>5499999.9900000002</v>
          </cell>
          <cell r="AD36">
            <v>1833333.33</v>
          </cell>
          <cell r="AE36">
            <v>21999999.960000001</v>
          </cell>
          <cell r="AF36">
            <v>5499999.9900000002</v>
          </cell>
        </row>
        <row r="37">
          <cell r="A37" t="str">
            <v>42700</v>
          </cell>
          <cell r="B37" t="str">
            <v>T6358</v>
          </cell>
          <cell r="AA37">
            <v>1104166.67</v>
          </cell>
          <cell r="AB37">
            <v>13250000.039999999</v>
          </cell>
          <cell r="AC37">
            <v>3312500.01</v>
          </cell>
          <cell r="AD37">
            <v>1104166.67</v>
          </cell>
          <cell r="AE37">
            <v>13250000.039999999</v>
          </cell>
          <cell r="AF37">
            <v>3312500.01</v>
          </cell>
        </row>
        <row r="38">
          <cell r="A38" t="str">
            <v>42700</v>
          </cell>
          <cell r="B38" t="str">
            <v>U6357</v>
          </cell>
          <cell r="AA38">
            <v>0</v>
          </cell>
          <cell r="AB38">
            <v>0</v>
          </cell>
          <cell r="AC38">
            <v>0</v>
          </cell>
          <cell r="AD38">
            <v>0</v>
          </cell>
          <cell r="AE38">
            <v>0</v>
          </cell>
          <cell r="AF38">
            <v>0</v>
          </cell>
        </row>
        <row r="39">
          <cell r="A39" t="str">
            <v>42700</v>
          </cell>
          <cell r="B39" t="str">
            <v>U6358</v>
          </cell>
          <cell r="AA39">
            <v>1187500</v>
          </cell>
          <cell r="AB39">
            <v>14250000</v>
          </cell>
          <cell r="AC39">
            <v>3562500</v>
          </cell>
          <cell r="AD39">
            <v>1187500</v>
          </cell>
          <cell r="AE39">
            <v>14250000</v>
          </cell>
          <cell r="AF39">
            <v>3562500</v>
          </cell>
        </row>
        <row r="40">
          <cell r="A40" t="str">
            <v>42700</v>
          </cell>
          <cell r="B40" t="str">
            <v>V6357</v>
          </cell>
          <cell r="AA40">
            <v>1191666.67</v>
          </cell>
          <cell r="AB40">
            <v>14300000.059999999</v>
          </cell>
          <cell r="AC40">
            <v>3575000.01</v>
          </cell>
          <cell r="AD40">
            <v>1191666.67</v>
          </cell>
          <cell r="AE40">
            <v>14300000.059999999</v>
          </cell>
          <cell r="AF40">
            <v>3575000.01</v>
          </cell>
        </row>
        <row r="41">
          <cell r="A41" t="str">
            <v>42700</v>
          </cell>
          <cell r="B41" t="str">
            <v>V6358</v>
          </cell>
          <cell r="AA41">
            <v>2756250</v>
          </cell>
          <cell r="AB41">
            <v>33075000</v>
          </cell>
          <cell r="AC41">
            <v>8268750</v>
          </cell>
          <cell r="AD41">
            <v>2756250</v>
          </cell>
          <cell r="AE41">
            <v>11300625</v>
          </cell>
          <cell r="AF41">
            <v>8268750</v>
          </cell>
        </row>
        <row r="42">
          <cell r="A42" t="str">
            <v>42700</v>
          </cell>
          <cell r="B42" t="str">
            <v>W6343</v>
          </cell>
          <cell r="AA42">
            <v>471650.67</v>
          </cell>
          <cell r="AB42">
            <v>11467679.629999999</v>
          </cell>
          <cell r="AC42">
            <v>3349803.5300000003</v>
          </cell>
          <cell r="AD42">
            <v>1097227.3600000001</v>
          </cell>
          <cell r="AE42">
            <v>11549207.669999998</v>
          </cell>
          <cell r="AF42">
            <v>3119293.47</v>
          </cell>
        </row>
        <row r="43">
          <cell r="A43" t="str">
            <v>42700</v>
          </cell>
          <cell r="B43" t="str">
            <v>W6357</v>
          </cell>
          <cell r="AA43">
            <v>2200520.83</v>
          </cell>
          <cell r="AB43">
            <v>26406250</v>
          </cell>
          <cell r="AC43">
            <v>6601562.5099999998</v>
          </cell>
          <cell r="AD43">
            <v>2200520.83</v>
          </cell>
          <cell r="AE43">
            <v>26406250</v>
          </cell>
          <cell r="AF43">
            <v>6601562.5099999998</v>
          </cell>
        </row>
        <row r="44">
          <cell r="A44" t="str">
            <v>42700</v>
          </cell>
          <cell r="B44" t="str">
            <v>W6358</v>
          </cell>
          <cell r="AA44">
            <v>2925000</v>
          </cell>
          <cell r="AB44">
            <v>26032500</v>
          </cell>
          <cell r="AC44">
            <v>8775000</v>
          </cell>
          <cell r="AD44">
            <v>0</v>
          </cell>
          <cell r="AE44">
            <v>0</v>
          </cell>
          <cell r="AF44">
            <v>0</v>
          </cell>
        </row>
        <row r="45">
          <cell r="A45" t="str">
            <v>42700</v>
          </cell>
          <cell r="B45" t="str">
            <v>X6357</v>
          </cell>
          <cell r="AA45">
            <v>1875000</v>
          </cell>
          <cell r="AB45">
            <v>22500000</v>
          </cell>
          <cell r="AC45">
            <v>5625000</v>
          </cell>
          <cell r="AD45">
            <v>1875000</v>
          </cell>
          <cell r="AE45">
            <v>22500000</v>
          </cell>
          <cell r="AF45">
            <v>5625000</v>
          </cell>
        </row>
        <row r="46">
          <cell r="A46" t="str">
            <v>42700</v>
          </cell>
          <cell r="B46" t="str">
            <v>Y6357</v>
          </cell>
          <cell r="AA46">
            <v>0</v>
          </cell>
          <cell r="AB46">
            <v>0</v>
          </cell>
          <cell r="AC46">
            <v>0</v>
          </cell>
          <cell r="AD46">
            <v>0</v>
          </cell>
          <cell r="AE46">
            <v>0</v>
          </cell>
          <cell r="AF46">
            <v>0</v>
          </cell>
        </row>
        <row r="47">
          <cell r="A47" t="str">
            <v>42700</v>
          </cell>
          <cell r="B47" t="str">
            <v>Y6358</v>
          </cell>
          <cell r="AA47">
            <v>3375000</v>
          </cell>
          <cell r="AB47">
            <v>30037500</v>
          </cell>
          <cell r="AC47">
            <v>10125000</v>
          </cell>
          <cell r="AD47">
            <v>0</v>
          </cell>
          <cell r="AE47">
            <v>0</v>
          </cell>
          <cell r="AF47">
            <v>0</v>
          </cell>
        </row>
        <row r="48">
          <cell r="A48" t="str">
            <v>42700</v>
          </cell>
          <cell r="B48" t="str">
            <v>Z6357</v>
          </cell>
          <cell r="AA48">
            <v>0</v>
          </cell>
          <cell r="AB48">
            <v>0</v>
          </cell>
          <cell r="AC48">
            <v>0</v>
          </cell>
          <cell r="AD48">
            <v>0</v>
          </cell>
          <cell r="AE48">
            <v>0</v>
          </cell>
          <cell r="AF48">
            <v>0</v>
          </cell>
        </row>
        <row r="49">
          <cell r="A49" t="str">
            <v>42800</v>
          </cell>
          <cell r="B49" t="str">
            <v>A6389</v>
          </cell>
          <cell r="AA49">
            <v>9625</v>
          </cell>
          <cell r="AB49">
            <v>115500</v>
          </cell>
          <cell r="AC49">
            <v>28875</v>
          </cell>
          <cell r="AD49">
            <v>9625</v>
          </cell>
          <cell r="AE49">
            <v>115500</v>
          </cell>
          <cell r="AF49">
            <v>28875</v>
          </cell>
        </row>
        <row r="50">
          <cell r="A50" t="str">
            <v>42800</v>
          </cell>
          <cell r="B50" t="str">
            <v>A6391</v>
          </cell>
          <cell r="AA50">
            <v>89383.17</v>
          </cell>
          <cell r="AB50">
            <v>1072598.0400000003</v>
          </cell>
          <cell r="AC50">
            <v>268149.51</v>
          </cell>
          <cell r="AD50">
            <v>89383.17</v>
          </cell>
          <cell r="AE50">
            <v>1072598.0400000003</v>
          </cell>
          <cell r="AF50">
            <v>268149.51</v>
          </cell>
        </row>
        <row r="51">
          <cell r="A51" t="str">
            <v>42800</v>
          </cell>
          <cell r="B51" t="str">
            <v>A6393</v>
          </cell>
          <cell r="AA51">
            <v>70136.73</v>
          </cell>
          <cell r="AB51">
            <v>841640.75999999989</v>
          </cell>
          <cell r="AC51">
            <v>210410.19</v>
          </cell>
          <cell r="AD51">
            <v>70136.73</v>
          </cell>
          <cell r="AE51">
            <v>841640.75999999989</v>
          </cell>
          <cell r="AF51">
            <v>210410.19</v>
          </cell>
        </row>
        <row r="52">
          <cell r="A52" t="str">
            <v>42800</v>
          </cell>
          <cell r="B52" t="str">
            <v>A6394</v>
          </cell>
          <cell r="AA52">
            <v>15868.28</v>
          </cell>
          <cell r="AB52">
            <v>190419.36000000002</v>
          </cell>
          <cell r="AC52">
            <v>47604.840000000004</v>
          </cell>
          <cell r="AD52">
            <v>15868.28</v>
          </cell>
          <cell r="AE52">
            <v>190419.36000000002</v>
          </cell>
          <cell r="AF52">
            <v>47604.840000000004</v>
          </cell>
        </row>
        <row r="53">
          <cell r="A53" t="str">
            <v>42800</v>
          </cell>
          <cell r="B53" t="str">
            <v>A6397</v>
          </cell>
          <cell r="AA53">
            <v>5202.33</v>
          </cell>
          <cell r="AB53">
            <v>62427.960000000014</v>
          </cell>
          <cell r="AC53">
            <v>15606.99</v>
          </cell>
          <cell r="AD53">
            <v>5202.33</v>
          </cell>
          <cell r="AE53">
            <v>62427.960000000014</v>
          </cell>
          <cell r="AF53">
            <v>15606.99</v>
          </cell>
        </row>
        <row r="54">
          <cell r="A54" t="str">
            <v>42800</v>
          </cell>
          <cell r="B54" t="str">
            <v>B6389</v>
          </cell>
          <cell r="AA54">
            <v>2785.3</v>
          </cell>
          <cell r="AB54">
            <v>33423.599999999999</v>
          </cell>
          <cell r="AC54">
            <v>8355.9000000000015</v>
          </cell>
          <cell r="AD54">
            <v>2785.3</v>
          </cell>
          <cell r="AE54">
            <v>33423.599999999999</v>
          </cell>
          <cell r="AF54">
            <v>8355.9000000000015</v>
          </cell>
        </row>
        <row r="55">
          <cell r="A55" t="str">
            <v>42800</v>
          </cell>
          <cell r="B55" t="str">
            <v>B6390</v>
          </cell>
          <cell r="AA55">
            <v>1759.05</v>
          </cell>
          <cell r="AB55">
            <v>21108.599999999995</v>
          </cell>
          <cell r="AC55">
            <v>5277.15</v>
          </cell>
          <cell r="AD55">
            <v>1759.05</v>
          </cell>
          <cell r="AE55">
            <v>21108.599999999995</v>
          </cell>
          <cell r="AF55">
            <v>5277.15</v>
          </cell>
        </row>
        <row r="56">
          <cell r="A56" t="str">
            <v>42800</v>
          </cell>
          <cell r="B56" t="str">
            <v>B6391</v>
          </cell>
          <cell r="AA56">
            <v>41809.370000000003</v>
          </cell>
          <cell r="AB56">
            <v>501712.44</v>
          </cell>
          <cell r="AC56">
            <v>125428.11000000002</v>
          </cell>
          <cell r="AD56">
            <v>41809.370000000003</v>
          </cell>
          <cell r="AE56">
            <v>501712.44</v>
          </cell>
          <cell r="AF56">
            <v>125428.11000000002</v>
          </cell>
        </row>
        <row r="57">
          <cell r="A57" t="str">
            <v>42800</v>
          </cell>
          <cell r="B57" t="str">
            <v>B6393</v>
          </cell>
          <cell r="AA57">
            <v>15614.44</v>
          </cell>
          <cell r="AB57">
            <v>187373.28</v>
          </cell>
          <cell r="AC57">
            <v>46843.32</v>
          </cell>
          <cell r="AD57">
            <v>15614.44</v>
          </cell>
          <cell r="AE57">
            <v>187373.28</v>
          </cell>
          <cell r="AF57">
            <v>46843.32</v>
          </cell>
        </row>
        <row r="58">
          <cell r="A58" t="str">
            <v>42800</v>
          </cell>
          <cell r="B58" t="str">
            <v>B6394</v>
          </cell>
          <cell r="AA58">
            <v>0</v>
          </cell>
          <cell r="AB58">
            <v>0</v>
          </cell>
          <cell r="AC58">
            <v>0</v>
          </cell>
          <cell r="AD58">
            <v>0</v>
          </cell>
          <cell r="AE58">
            <v>346646.66000000003</v>
          </cell>
          <cell r="AF58">
            <v>63027.05</v>
          </cell>
        </row>
        <row r="59">
          <cell r="A59" t="str">
            <v>42800</v>
          </cell>
          <cell r="B59" t="str">
            <v>B6395</v>
          </cell>
          <cell r="AA59">
            <v>22212.02</v>
          </cell>
          <cell r="AB59">
            <v>266544.23999999993</v>
          </cell>
          <cell r="AC59">
            <v>66636.06</v>
          </cell>
          <cell r="AD59">
            <v>22212.02</v>
          </cell>
          <cell r="AE59">
            <v>266544.23999999993</v>
          </cell>
          <cell r="AF59">
            <v>66636.06</v>
          </cell>
        </row>
        <row r="60">
          <cell r="A60" t="str">
            <v>42800</v>
          </cell>
          <cell r="B60" t="str">
            <v>B6397</v>
          </cell>
          <cell r="AA60">
            <v>10205.65</v>
          </cell>
          <cell r="AB60">
            <v>122467.79999999997</v>
          </cell>
          <cell r="AC60">
            <v>30616.949999999997</v>
          </cell>
          <cell r="AD60">
            <v>10205.65</v>
          </cell>
          <cell r="AE60">
            <v>142541.79999999996</v>
          </cell>
          <cell r="AF60">
            <v>30616.949999999997</v>
          </cell>
        </row>
        <row r="61">
          <cell r="A61" t="str">
            <v>42800</v>
          </cell>
          <cell r="B61" t="str">
            <v>C6389</v>
          </cell>
          <cell r="AA61">
            <v>3161.19</v>
          </cell>
          <cell r="AB61">
            <v>37934.28</v>
          </cell>
          <cell r="AC61">
            <v>9483.57</v>
          </cell>
          <cell r="AD61">
            <v>3161.19</v>
          </cell>
          <cell r="AE61">
            <v>37934.28</v>
          </cell>
          <cell r="AF61">
            <v>9483.57</v>
          </cell>
        </row>
        <row r="62">
          <cell r="A62" t="str">
            <v>42800</v>
          </cell>
          <cell r="B62" t="str">
            <v>C6391</v>
          </cell>
          <cell r="AA62">
            <v>27145.41</v>
          </cell>
          <cell r="AB62">
            <v>325744.91999999993</v>
          </cell>
          <cell r="AC62">
            <v>81436.23</v>
          </cell>
          <cell r="AD62">
            <v>27145.41</v>
          </cell>
          <cell r="AE62">
            <v>325744.91999999993</v>
          </cell>
          <cell r="AF62">
            <v>81436.23</v>
          </cell>
        </row>
        <row r="63">
          <cell r="A63" t="str">
            <v>42800</v>
          </cell>
          <cell r="B63" t="str">
            <v>C6394</v>
          </cell>
          <cell r="AA63">
            <v>0</v>
          </cell>
          <cell r="AB63">
            <v>0</v>
          </cell>
          <cell r="AC63">
            <v>0</v>
          </cell>
          <cell r="AD63">
            <v>0</v>
          </cell>
          <cell r="AE63">
            <v>88180.389999999985</v>
          </cell>
          <cell r="AF63">
            <v>16033.33</v>
          </cell>
        </row>
        <row r="64">
          <cell r="A64" t="str">
            <v>42800</v>
          </cell>
          <cell r="B64" t="str">
            <v>C6395</v>
          </cell>
          <cell r="AA64">
            <v>0</v>
          </cell>
          <cell r="AB64">
            <v>26781.39</v>
          </cell>
          <cell r="AC64">
            <v>0</v>
          </cell>
          <cell r="AD64">
            <v>26781.39</v>
          </cell>
          <cell r="AE64">
            <v>321376.68000000011</v>
          </cell>
          <cell r="AF64">
            <v>80344.17</v>
          </cell>
        </row>
        <row r="65">
          <cell r="A65" t="str">
            <v>42800</v>
          </cell>
          <cell r="B65" t="str">
            <v>C6396</v>
          </cell>
          <cell r="AA65">
            <v>0</v>
          </cell>
          <cell r="AB65">
            <v>0</v>
          </cell>
          <cell r="AC65">
            <v>0</v>
          </cell>
          <cell r="AD65">
            <v>0</v>
          </cell>
          <cell r="AE65">
            <v>552926.31999999995</v>
          </cell>
          <cell r="AF65">
            <v>100532.41</v>
          </cell>
        </row>
        <row r="66">
          <cell r="A66" t="str">
            <v>42800</v>
          </cell>
          <cell r="B66" t="str">
            <v>C6397</v>
          </cell>
          <cell r="AA66">
            <v>12292.67</v>
          </cell>
          <cell r="AB66">
            <v>147512.04</v>
          </cell>
          <cell r="AC66">
            <v>36878.01</v>
          </cell>
          <cell r="AD66">
            <v>12292.67</v>
          </cell>
          <cell r="AE66">
            <v>147512.04</v>
          </cell>
          <cell r="AF66">
            <v>36878.01</v>
          </cell>
        </row>
        <row r="67">
          <cell r="A67" t="str">
            <v>42800</v>
          </cell>
          <cell r="B67" t="str">
            <v>D6389</v>
          </cell>
          <cell r="AA67">
            <v>5862.01</v>
          </cell>
          <cell r="AB67">
            <v>70344.12000000001</v>
          </cell>
          <cell r="AC67">
            <v>17586.03</v>
          </cell>
          <cell r="AD67">
            <v>5862.01</v>
          </cell>
          <cell r="AE67">
            <v>70344.12000000001</v>
          </cell>
          <cell r="AF67">
            <v>17586.03</v>
          </cell>
        </row>
        <row r="68">
          <cell r="A68" t="str">
            <v>42800</v>
          </cell>
          <cell r="B68" t="str">
            <v>D6391</v>
          </cell>
          <cell r="AA68">
            <v>93581.5</v>
          </cell>
          <cell r="AB68">
            <v>1122978</v>
          </cell>
          <cell r="AC68">
            <v>280744.5</v>
          </cell>
          <cell r="AD68">
            <v>93581.5</v>
          </cell>
          <cell r="AE68">
            <v>1122978</v>
          </cell>
          <cell r="AF68">
            <v>280744.5</v>
          </cell>
        </row>
        <row r="69">
          <cell r="A69" t="str">
            <v>42800</v>
          </cell>
          <cell r="B69" t="str">
            <v>D6394</v>
          </cell>
          <cell r="AA69">
            <v>0</v>
          </cell>
          <cell r="AB69">
            <v>0</v>
          </cell>
          <cell r="AC69">
            <v>0</v>
          </cell>
          <cell r="AD69">
            <v>0</v>
          </cell>
          <cell r="AE69">
            <v>375963.07000000007</v>
          </cell>
          <cell r="AF69">
            <v>68357.38</v>
          </cell>
        </row>
        <row r="70">
          <cell r="A70" t="str">
            <v>42800</v>
          </cell>
          <cell r="B70" t="str">
            <v>D6395</v>
          </cell>
          <cell r="AA70">
            <v>0</v>
          </cell>
          <cell r="AB70">
            <v>61181.52</v>
          </cell>
          <cell r="AC70">
            <v>0</v>
          </cell>
          <cell r="AD70">
            <v>61181.52</v>
          </cell>
          <cell r="AE70">
            <v>734178.24000000011</v>
          </cell>
          <cell r="AF70">
            <v>183544.56</v>
          </cell>
        </row>
        <row r="71">
          <cell r="A71" t="str">
            <v>42800</v>
          </cell>
          <cell r="B71" t="str">
            <v>D6396</v>
          </cell>
          <cell r="AA71">
            <v>0</v>
          </cell>
          <cell r="AB71">
            <v>6445.76</v>
          </cell>
          <cell r="AC71">
            <v>0</v>
          </cell>
          <cell r="AD71">
            <v>6445.76</v>
          </cell>
          <cell r="AE71">
            <v>77349.12000000001</v>
          </cell>
          <cell r="AF71">
            <v>19337.28</v>
          </cell>
        </row>
        <row r="72">
          <cell r="A72" t="str">
            <v>42800</v>
          </cell>
          <cell r="B72" t="str">
            <v>D6397</v>
          </cell>
          <cell r="AA72">
            <v>36102</v>
          </cell>
          <cell r="AB72">
            <v>433224</v>
          </cell>
          <cell r="AC72">
            <v>108306</v>
          </cell>
          <cell r="AD72">
            <v>36102</v>
          </cell>
          <cell r="AE72">
            <v>470922.94</v>
          </cell>
          <cell r="AF72">
            <v>108306</v>
          </cell>
        </row>
        <row r="73">
          <cell r="A73" t="str">
            <v>42800</v>
          </cell>
          <cell r="B73" t="str">
            <v>E6389</v>
          </cell>
          <cell r="AA73">
            <v>9378.59</v>
          </cell>
          <cell r="AB73">
            <v>112543.07999999997</v>
          </cell>
          <cell r="AC73">
            <v>28135.77</v>
          </cell>
          <cell r="AD73">
            <v>9378.59</v>
          </cell>
          <cell r="AE73">
            <v>112543.07999999997</v>
          </cell>
          <cell r="AF73">
            <v>28135.77</v>
          </cell>
        </row>
        <row r="74">
          <cell r="A74" t="str">
            <v>42800</v>
          </cell>
          <cell r="B74" t="str">
            <v>E6394</v>
          </cell>
          <cell r="AA74">
            <v>6527.17</v>
          </cell>
          <cell r="AB74">
            <v>78326.039999999994</v>
          </cell>
          <cell r="AC74">
            <v>19581.510000000002</v>
          </cell>
          <cell r="AD74">
            <v>6527.17</v>
          </cell>
          <cell r="AE74">
            <v>78326.039999999994</v>
          </cell>
          <cell r="AF74">
            <v>19581.510000000002</v>
          </cell>
        </row>
        <row r="75">
          <cell r="A75" t="str">
            <v>42800</v>
          </cell>
          <cell r="B75" t="str">
            <v>E6396</v>
          </cell>
          <cell r="AA75">
            <v>2660.44</v>
          </cell>
          <cell r="AB75">
            <v>31925.279999999995</v>
          </cell>
          <cell r="AC75">
            <v>7981.32</v>
          </cell>
          <cell r="AD75">
            <v>2660.44</v>
          </cell>
          <cell r="AE75">
            <v>31925.279999999995</v>
          </cell>
          <cell r="AF75">
            <v>7981.32</v>
          </cell>
        </row>
        <row r="76">
          <cell r="A76" t="str">
            <v>42800</v>
          </cell>
          <cell r="B76" t="str">
            <v>E6397</v>
          </cell>
          <cell r="AA76">
            <v>20083.34</v>
          </cell>
          <cell r="AB76">
            <v>241000.08</v>
          </cell>
          <cell r="AC76">
            <v>60250.020000000004</v>
          </cell>
          <cell r="AD76">
            <v>20083.34</v>
          </cell>
          <cell r="AE76">
            <v>241000.06999999998</v>
          </cell>
          <cell r="AF76">
            <v>60250.020000000004</v>
          </cell>
        </row>
        <row r="77">
          <cell r="A77" t="str">
            <v>42800</v>
          </cell>
          <cell r="B77" t="str">
            <v>F6389</v>
          </cell>
          <cell r="AA77">
            <v>1295.44</v>
          </cell>
          <cell r="AB77">
            <v>15545.280000000004</v>
          </cell>
          <cell r="AC77">
            <v>3886.32</v>
          </cell>
          <cell r="AD77">
            <v>1295.44</v>
          </cell>
          <cell r="AE77">
            <v>15545.280000000004</v>
          </cell>
          <cell r="AF77">
            <v>3886.32</v>
          </cell>
        </row>
        <row r="78">
          <cell r="A78" t="str">
            <v>42800</v>
          </cell>
          <cell r="B78" t="str">
            <v>F6394</v>
          </cell>
          <cell r="AA78">
            <v>0</v>
          </cell>
          <cell r="AB78">
            <v>132054.36000000002</v>
          </cell>
          <cell r="AC78">
            <v>0</v>
          </cell>
          <cell r="AD78">
            <v>22009.06</v>
          </cell>
          <cell r="AE78">
            <v>264108.72000000003</v>
          </cell>
          <cell r="AF78">
            <v>66027.180000000008</v>
          </cell>
        </row>
        <row r="79">
          <cell r="A79" t="str">
            <v>42800</v>
          </cell>
          <cell r="B79" t="str">
            <v>F6396</v>
          </cell>
          <cell r="AA79">
            <v>0</v>
          </cell>
          <cell r="AB79">
            <v>30952.5</v>
          </cell>
          <cell r="AC79">
            <v>0</v>
          </cell>
          <cell r="AD79">
            <v>5158.75</v>
          </cell>
          <cell r="AE79">
            <v>61905</v>
          </cell>
          <cell r="AF79">
            <v>15476.25</v>
          </cell>
        </row>
        <row r="80">
          <cell r="A80" t="str">
            <v>42800</v>
          </cell>
          <cell r="B80" t="str">
            <v>F6397</v>
          </cell>
          <cell r="AA80">
            <v>8263.89</v>
          </cell>
          <cell r="AB80">
            <v>99166.68</v>
          </cell>
          <cell r="AC80">
            <v>24791.67</v>
          </cell>
          <cell r="AD80">
            <v>8263.89</v>
          </cell>
          <cell r="AE80">
            <v>99166.68</v>
          </cell>
          <cell r="AF80">
            <v>24791.67</v>
          </cell>
        </row>
        <row r="81">
          <cell r="A81" t="str">
            <v>42800</v>
          </cell>
          <cell r="B81" t="str">
            <v>G6389</v>
          </cell>
          <cell r="AA81">
            <v>4376.99</v>
          </cell>
          <cell r="AB81">
            <v>52523.879999999983</v>
          </cell>
          <cell r="AC81">
            <v>13130.97</v>
          </cell>
          <cell r="AD81">
            <v>4376.99</v>
          </cell>
          <cell r="AE81">
            <v>52523.879999999983</v>
          </cell>
          <cell r="AF81">
            <v>13130.97</v>
          </cell>
        </row>
        <row r="82">
          <cell r="A82" t="str">
            <v>42800</v>
          </cell>
          <cell r="B82" t="str">
            <v>G6394</v>
          </cell>
          <cell r="AA82">
            <v>10387.93</v>
          </cell>
          <cell r="AB82">
            <v>124655.15999999997</v>
          </cell>
          <cell r="AC82">
            <v>31163.79</v>
          </cell>
          <cell r="AD82">
            <v>10387.93</v>
          </cell>
          <cell r="AE82">
            <v>124655.15999999997</v>
          </cell>
          <cell r="AF82">
            <v>31163.79</v>
          </cell>
        </row>
        <row r="83">
          <cell r="A83" t="str">
            <v>42800</v>
          </cell>
          <cell r="B83" t="str">
            <v>G6396</v>
          </cell>
          <cell r="AA83">
            <v>2514.6999999999998</v>
          </cell>
          <cell r="AB83">
            <v>30176.400000000005</v>
          </cell>
          <cell r="AC83">
            <v>7544.0999999999995</v>
          </cell>
          <cell r="AD83">
            <v>2514.6999999999998</v>
          </cell>
          <cell r="AE83">
            <v>30176.400000000005</v>
          </cell>
          <cell r="AF83">
            <v>7544.0999999999995</v>
          </cell>
        </row>
        <row r="84">
          <cell r="A84" t="str">
            <v>42800</v>
          </cell>
          <cell r="B84" t="str">
            <v>G6397</v>
          </cell>
          <cell r="AA84">
            <v>21344.67</v>
          </cell>
          <cell r="AB84">
            <v>256136.03999999992</v>
          </cell>
          <cell r="AC84">
            <v>64034.009999999995</v>
          </cell>
          <cell r="AD84">
            <v>21344.67</v>
          </cell>
          <cell r="AE84">
            <v>87470.110000000015</v>
          </cell>
          <cell r="AF84">
            <v>-93432.68</v>
          </cell>
        </row>
        <row r="85">
          <cell r="A85" t="str">
            <v>42800</v>
          </cell>
          <cell r="B85" t="str">
            <v>H6394</v>
          </cell>
          <cell r="AA85">
            <v>10052.09</v>
          </cell>
          <cell r="AB85">
            <v>120625.07999999997</v>
          </cell>
          <cell r="AC85">
            <v>30156.27</v>
          </cell>
          <cell r="AD85">
            <v>10052.09</v>
          </cell>
          <cell r="AE85">
            <v>120625.07999999997</v>
          </cell>
          <cell r="AF85">
            <v>30156.27</v>
          </cell>
        </row>
        <row r="86">
          <cell r="A86" t="str">
            <v>42800</v>
          </cell>
          <cell r="B86" t="str">
            <v>H6397</v>
          </cell>
          <cell r="AA86">
            <v>36424.17</v>
          </cell>
          <cell r="AB86">
            <v>320666.89999999991</v>
          </cell>
          <cell r="AC86">
            <v>109272.51</v>
          </cell>
          <cell r="AD86">
            <v>0</v>
          </cell>
          <cell r="AE86">
            <v>0</v>
          </cell>
          <cell r="AF86">
            <v>0</v>
          </cell>
        </row>
        <row r="87">
          <cell r="A87" t="str">
            <v>42800</v>
          </cell>
          <cell r="B87" t="str">
            <v>J6389</v>
          </cell>
          <cell r="AA87">
            <v>4527.0600000000004</v>
          </cell>
          <cell r="AB87">
            <v>54324.719999999994</v>
          </cell>
          <cell r="AC87">
            <v>13581.18</v>
          </cell>
          <cell r="AD87">
            <v>4527.0600000000004</v>
          </cell>
          <cell r="AE87">
            <v>54324.719999999994</v>
          </cell>
          <cell r="AF87">
            <v>13581.18</v>
          </cell>
        </row>
        <row r="88">
          <cell r="A88" t="str">
            <v>42800</v>
          </cell>
          <cell r="B88" t="str">
            <v>J6394</v>
          </cell>
          <cell r="AA88">
            <v>1877.54</v>
          </cell>
          <cell r="AB88">
            <v>22530.480000000007</v>
          </cell>
          <cell r="AC88">
            <v>5632.62</v>
          </cell>
          <cell r="AD88">
            <v>1877.54</v>
          </cell>
          <cell r="AE88">
            <v>22530.480000000007</v>
          </cell>
          <cell r="AF88">
            <v>5632.62</v>
          </cell>
        </row>
        <row r="89">
          <cell r="A89" t="str">
            <v>42800</v>
          </cell>
          <cell r="B89" t="str">
            <v>J6396</v>
          </cell>
          <cell r="AA89">
            <v>16173.33</v>
          </cell>
          <cell r="AB89">
            <v>194079.95999999996</v>
          </cell>
          <cell r="AC89">
            <v>48519.99</v>
          </cell>
          <cell r="AD89">
            <v>16173.33</v>
          </cell>
          <cell r="AE89">
            <v>194079.95999999996</v>
          </cell>
          <cell r="AF89">
            <v>48519.99</v>
          </cell>
        </row>
        <row r="90">
          <cell r="A90" t="str">
            <v>42800</v>
          </cell>
          <cell r="B90" t="str">
            <v>J6397</v>
          </cell>
          <cell r="AA90">
            <v>20030.28</v>
          </cell>
          <cell r="AB90">
            <v>177123.24</v>
          </cell>
          <cell r="AC90">
            <v>60090.84</v>
          </cell>
          <cell r="AD90">
            <v>0</v>
          </cell>
          <cell r="AE90">
            <v>0</v>
          </cell>
          <cell r="AF90">
            <v>0</v>
          </cell>
        </row>
        <row r="91">
          <cell r="A91" t="str">
            <v>42800</v>
          </cell>
          <cell r="B91" t="str">
            <v>K6388</v>
          </cell>
          <cell r="AA91">
            <v>11021.43</v>
          </cell>
          <cell r="AB91">
            <v>132257.15999999997</v>
          </cell>
          <cell r="AC91">
            <v>33064.29</v>
          </cell>
          <cell r="AD91">
            <v>11021.43</v>
          </cell>
          <cell r="AE91">
            <v>132257.15999999997</v>
          </cell>
          <cell r="AF91">
            <v>33064.29</v>
          </cell>
        </row>
        <row r="92">
          <cell r="A92" t="str">
            <v>42800</v>
          </cell>
          <cell r="B92" t="str">
            <v>K6394</v>
          </cell>
          <cell r="AA92">
            <v>2969.77</v>
          </cell>
          <cell r="AB92">
            <v>35637.24</v>
          </cell>
          <cell r="AC92">
            <v>8909.31</v>
          </cell>
          <cell r="AD92">
            <v>2969.77</v>
          </cell>
          <cell r="AE92">
            <v>35637.24</v>
          </cell>
          <cell r="AF92">
            <v>8909.31</v>
          </cell>
        </row>
        <row r="93">
          <cell r="A93" t="str">
            <v>42800</v>
          </cell>
          <cell r="B93" t="str">
            <v>K6396</v>
          </cell>
          <cell r="AA93">
            <v>14503.26</v>
          </cell>
          <cell r="AB93">
            <v>174039.12</v>
          </cell>
          <cell r="AC93">
            <v>43509.78</v>
          </cell>
          <cell r="AD93">
            <v>14503.26</v>
          </cell>
          <cell r="AE93">
            <v>174039.12</v>
          </cell>
          <cell r="AF93">
            <v>43509.78</v>
          </cell>
        </row>
        <row r="94">
          <cell r="A94" t="str">
            <v>42800</v>
          </cell>
          <cell r="B94" t="str">
            <v>K6397</v>
          </cell>
          <cell r="AA94">
            <v>45396.25</v>
          </cell>
          <cell r="AB94">
            <v>45396.25</v>
          </cell>
          <cell r="AC94">
            <v>45396.25</v>
          </cell>
          <cell r="AD94">
            <v>0</v>
          </cell>
          <cell r="AE94">
            <v>0</v>
          </cell>
          <cell r="AF94">
            <v>0</v>
          </cell>
        </row>
        <row r="95">
          <cell r="A95" t="str">
            <v>42800</v>
          </cell>
          <cell r="B95" t="str">
            <v>L6388</v>
          </cell>
          <cell r="AA95">
            <v>6250</v>
          </cell>
          <cell r="AB95">
            <v>75000</v>
          </cell>
          <cell r="AC95">
            <v>18750</v>
          </cell>
          <cell r="AD95">
            <v>6250</v>
          </cell>
          <cell r="AE95">
            <v>75000</v>
          </cell>
          <cell r="AF95">
            <v>18750</v>
          </cell>
        </row>
        <row r="96">
          <cell r="A96" t="str">
            <v>42800</v>
          </cell>
          <cell r="B96" t="str">
            <v>L6394</v>
          </cell>
          <cell r="AA96">
            <v>14255.85</v>
          </cell>
          <cell r="AB96">
            <v>171070.20000000004</v>
          </cell>
          <cell r="AC96">
            <v>42767.55</v>
          </cell>
          <cell r="AD96">
            <v>14255.85</v>
          </cell>
          <cell r="AE96">
            <v>171070.20000000004</v>
          </cell>
          <cell r="AF96">
            <v>42767.55</v>
          </cell>
        </row>
        <row r="97">
          <cell r="A97" t="str">
            <v>42800</v>
          </cell>
          <cell r="B97" t="str">
            <v>L6396</v>
          </cell>
          <cell r="AA97">
            <v>28079.77</v>
          </cell>
          <cell r="AB97">
            <v>336957.24</v>
          </cell>
          <cell r="AC97">
            <v>84239.31</v>
          </cell>
          <cell r="AD97">
            <v>28079.77</v>
          </cell>
          <cell r="AE97">
            <v>336957.24</v>
          </cell>
          <cell r="AF97">
            <v>84239.31</v>
          </cell>
        </row>
        <row r="98">
          <cell r="A98" t="str">
            <v>42800</v>
          </cell>
          <cell r="B98" t="str">
            <v>M6388</v>
          </cell>
          <cell r="AA98">
            <v>10867.95</v>
          </cell>
          <cell r="AB98">
            <v>130415.39999999998</v>
          </cell>
          <cell r="AC98">
            <v>32603.850000000002</v>
          </cell>
          <cell r="AD98">
            <v>10867.95</v>
          </cell>
          <cell r="AE98">
            <v>130415.39999999998</v>
          </cell>
          <cell r="AF98">
            <v>32603.850000000002</v>
          </cell>
        </row>
        <row r="99">
          <cell r="A99" t="str">
            <v>42800</v>
          </cell>
          <cell r="B99" t="str">
            <v>M6394</v>
          </cell>
          <cell r="AA99">
            <v>27987.37</v>
          </cell>
          <cell r="AB99">
            <v>335848.44</v>
          </cell>
          <cell r="AC99">
            <v>83962.11</v>
          </cell>
          <cell r="AD99">
            <v>27987.37</v>
          </cell>
          <cell r="AE99">
            <v>335848.44</v>
          </cell>
          <cell r="AF99">
            <v>83962.11</v>
          </cell>
        </row>
        <row r="100">
          <cell r="A100" t="str">
            <v>42800</v>
          </cell>
          <cell r="B100" t="str">
            <v>N6388</v>
          </cell>
          <cell r="AA100">
            <v>7380.7</v>
          </cell>
          <cell r="AB100">
            <v>88568.39999999998</v>
          </cell>
          <cell r="AC100">
            <v>22142.1</v>
          </cell>
          <cell r="AD100">
            <v>7380.7</v>
          </cell>
          <cell r="AE100">
            <v>88568.39999999998</v>
          </cell>
          <cell r="AF100">
            <v>22142.1</v>
          </cell>
        </row>
        <row r="101">
          <cell r="A101" t="str">
            <v>42800</v>
          </cell>
          <cell r="B101" t="str">
            <v>N6396</v>
          </cell>
          <cell r="AA101">
            <v>0</v>
          </cell>
          <cell r="AB101">
            <v>0</v>
          </cell>
          <cell r="AC101">
            <v>0</v>
          </cell>
          <cell r="AD101">
            <v>0</v>
          </cell>
          <cell r="AE101">
            <v>0</v>
          </cell>
          <cell r="AF101">
            <v>0</v>
          </cell>
        </row>
        <row r="102">
          <cell r="A102" t="str">
            <v>42800</v>
          </cell>
          <cell r="B102" t="str">
            <v>P6388</v>
          </cell>
          <cell r="AA102">
            <v>9086.34</v>
          </cell>
          <cell r="AB102">
            <v>109036.07999999997</v>
          </cell>
          <cell r="AC102">
            <v>27259.02</v>
          </cell>
          <cell r="AD102">
            <v>9086.34</v>
          </cell>
          <cell r="AE102">
            <v>109036.07999999997</v>
          </cell>
          <cell r="AF102">
            <v>27259.02</v>
          </cell>
        </row>
        <row r="103">
          <cell r="A103" t="str">
            <v>42800</v>
          </cell>
          <cell r="B103" t="str">
            <v>P6396</v>
          </cell>
          <cell r="AA103">
            <v>16146.29</v>
          </cell>
          <cell r="AB103">
            <v>193755.48000000007</v>
          </cell>
          <cell r="AC103">
            <v>48438.87</v>
          </cell>
          <cell r="AD103">
            <v>16146.29</v>
          </cell>
          <cell r="AE103">
            <v>193755.48000000007</v>
          </cell>
          <cell r="AF103">
            <v>48438.87</v>
          </cell>
        </row>
        <row r="104">
          <cell r="A104" t="str">
            <v>42800</v>
          </cell>
          <cell r="B104" t="str">
            <v>Q6396</v>
          </cell>
          <cell r="AA104">
            <v>34905.120000000003</v>
          </cell>
          <cell r="AB104">
            <v>418861.44</v>
          </cell>
          <cell r="AC104">
            <v>104715.36000000002</v>
          </cell>
          <cell r="AD104">
            <v>34905.120000000003</v>
          </cell>
          <cell r="AE104">
            <v>418861.44</v>
          </cell>
          <cell r="AF104">
            <v>104715.36000000002</v>
          </cell>
        </row>
        <row r="105">
          <cell r="A105" t="str">
            <v>42800</v>
          </cell>
          <cell r="B105" t="str">
            <v>R6390</v>
          </cell>
          <cell r="AA105">
            <v>129583.34</v>
          </cell>
          <cell r="AB105">
            <v>1555000.08</v>
          </cell>
          <cell r="AC105">
            <v>388750.02</v>
          </cell>
          <cell r="AD105">
            <v>129583.34</v>
          </cell>
          <cell r="AE105">
            <v>1555000.08</v>
          </cell>
          <cell r="AF105">
            <v>388750.02</v>
          </cell>
        </row>
        <row r="106">
          <cell r="A106" t="str">
            <v>42800</v>
          </cell>
          <cell r="B106" t="str">
            <v>R6396</v>
          </cell>
          <cell r="AA106">
            <v>7459.19</v>
          </cell>
          <cell r="AB106">
            <v>89510.280000000013</v>
          </cell>
          <cell r="AC106">
            <v>22377.57</v>
          </cell>
          <cell r="AD106">
            <v>7459.19</v>
          </cell>
          <cell r="AE106">
            <v>89510.280000000013</v>
          </cell>
          <cell r="AF106">
            <v>22377.57</v>
          </cell>
        </row>
        <row r="107">
          <cell r="A107" t="str">
            <v>42800</v>
          </cell>
          <cell r="B107" t="str">
            <v>S6390</v>
          </cell>
          <cell r="AA107">
            <v>13089.36</v>
          </cell>
          <cell r="AB107">
            <v>157072.32000000001</v>
          </cell>
          <cell r="AC107">
            <v>39268.080000000002</v>
          </cell>
          <cell r="AD107">
            <v>13089.36</v>
          </cell>
          <cell r="AE107">
            <v>157072.32000000001</v>
          </cell>
          <cell r="AF107">
            <v>39268.080000000002</v>
          </cell>
        </row>
        <row r="108">
          <cell r="A108" t="str">
            <v>42800</v>
          </cell>
          <cell r="B108" t="str">
            <v>S6396</v>
          </cell>
          <cell r="AA108">
            <v>14041.51</v>
          </cell>
          <cell r="AB108">
            <v>168498.12</v>
          </cell>
          <cell r="AC108">
            <v>42124.53</v>
          </cell>
          <cell r="AD108">
            <v>14041.51</v>
          </cell>
          <cell r="AE108">
            <v>168498.12</v>
          </cell>
          <cell r="AF108">
            <v>42124.53</v>
          </cell>
        </row>
        <row r="109">
          <cell r="A109" t="str">
            <v>42800</v>
          </cell>
          <cell r="B109" t="str">
            <v>T6390</v>
          </cell>
          <cell r="AA109">
            <v>5305.4</v>
          </cell>
          <cell r="AB109">
            <v>63664.80000000001</v>
          </cell>
          <cell r="AC109">
            <v>15916.199999999999</v>
          </cell>
          <cell r="AD109">
            <v>5305.4</v>
          </cell>
          <cell r="AE109">
            <v>63664.80000000001</v>
          </cell>
          <cell r="AF109">
            <v>15916.199999999999</v>
          </cell>
        </row>
        <row r="110">
          <cell r="A110" t="str">
            <v>42800</v>
          </cell>
          <cell r="B110" t="str">
            <v>T6396</v>
          </cell>
          <cell r="AA110">
            <v>6118.39</v>
          </cell>
          <cell r="AB110">
            <v>73420.680000000008</v>
          </cell>
          <cell r="AC110">
            <v>18355.170000000002</v>
          </cell>
          <cell r="AD110">
            <v>6118.39</v>
          </cell>
          <cell r="AE110">
            <v>73420.680000000008</v>
          </cell>
          <cell r="AF110">
            <v>18355.170000000002</v>
          </cell>
        </row>
        <row r="111">
          <cell r="A111" t="str">
            <v>42800</v>
          </cell>
          <cell r="B111" t="str">
            <v>U6388</v>
          </cell>
          <cell r="AA111">
            <v>-262546.78000000003</v>
          </cell>
          <cell r="AB111">
            <v>-192107.40000000002</v>
          </cell>
          <cell r="AC111">
            <v>-249739.62000000002</v>
          </cell>
          <cell r="AD111">
            <v>6403.58</v>
          </cell>
          <cell r="AE111">
            <v>39742.160000000003</v>
          </cell>
          <cell r="AF111">
            <v>19210.739999999998</v>
          </cell>
        </row>
        <row r="112">
          <cell r="A112" t="str">
            <v>42800</v>
          </cell>
          <cell r="B112" t="str">
            <v>U6390</v>
          </cell>
          <cell r="AA112">
            <v>107665.58</v>
          </cell>
          <cell r="AB112">
            <v>1291986.96</v>
          </cell>
          <cell r="AC112">
            <v>322996.74</v>
          </cell>
          <cell r="AD112">
            <v>107665.58</v>
          </cell>
          <cell r="AE112">
            <v>1291986.96</v>
          </cell>
          <cell r="AF112">
            <v>322996.74</v>
          </cell>
        </row>
        <row r="113">
          <cell r="A113" t="str">
            <v>42800</v>
          </cell>
          <cell r="B113" t="str">
            <v>U6391</v>
          </cell>
          <cell r="AA113">
            <v>0</v>
          </cell>
          <cell r="AB113">
            <v>0</v>
          </cell>
          <cell r="AC113">
            <v>0</v>
          </cell>
          <cell r="AD113">
            <v>0</v>
          </cell>
          <cell r="AE113">
            <v>0</v>
          </cell>
          <cell r="AF113">
            <v>0</v>
          </cell>
        </row>
        <row r="114">
          <cell r="A114" t="str">
            <v>42800</v>
          </cell>
          <cell r="B114" t="str">
            <v>U6396</v>
          </cell>
          <cell r="AA114">
            <v>14848.52</v>
          </cell>
          <cell r="AB114">
            <v>178182.24</v>
          </cell>
          <cell r="AC114">
            <v>44545.56</v>
          </cell>
          <cell r="AD114">
            <v>14848.52</v>
          </cell>
          <cell r="AE114">
            <v>178182.24</v>
          </cell>
          <cell r="AF114">
            <v>44545.56</v>
          </cell>
        </row>
        <row r="115">
          <cell r="A115" t="str">
            <v>42800</v>
          </cell>
          <cell r="B115" t="str">
            <v>V6390</v>
          </cell>
          <cell r="AA115">
            <v>62413.08</v>
          </cell>
          <cell r="AB115">
            <v>748956.96</v>
          </cell>
          <cell r="AC115">
            <v>187239.24</v>
          </cell>
          <cell r="AD115">
            <v>62413.08</v>
          </cell>
          <cell r="AE115">
            <v>748956.96</v>
          </cell>
          <cell r="AF115">
            <v>187239.24</v>
          </cell>
        </row>
        <row r="116">
          <cell r="A116" t="str">
            <v>42800</v>
          </cell>
          <cell r="B116" t="str">
            <v>V6396</v>
          </cell>
          <cell r="AA116">
            <v>6681.95</v>
          </cell>
          <cell r="AB116">
            <v>80183.39999999998</v>
          </cell>
          <cell r="AC116">
            <v>20045.849999999999</v>
          </cell>
          <cell r="AD116">
            <v>6681.95</v>
          </cell>
          <cell r="AE116">
            <v>80183.39999999998</v>
          </cell>
          <cell r="AF116">
            <v>20045.849999999999</v>
          </cell>
        </row>
        <row r="117">
          <cell r="A117" t="str">
            <v>42800</v>
          </cell>
          <cell r="B117" t="str">
            <v>W6388</v>
          </cell>
          <cell r="AA117">
            <v>11495.11</v>
          </cell>
          <cell r="AB117">
            <v>137941.32</v>
          </cell>
          <cell r="AC117">
            <v>34485.33</v>
          </cell>
          <cell r="AD117">
            <v>11495.11</v>
          </cell>
          <cell r="AE117">
            <v>137941.32</v>
          </cell>
          <cell r="AF117">
            <v>34485.33</v>
          </cell>
        </row>
        <row r="118">
          <cell r="A118" t="str">
            <v>42800</v>
          </cell>
          <cell r="B118" t="str">
            <v>W6390</v>
          </cell>
          <cell r="AA118">
            <v>20984.58</v>
          </cell>
          <cell r="AB118">
            <v>251814.96000000008</v>
          </cell>
          <cell r="AC118">
            <v>62953.740000000005</v>
          </cell>
          <cell r="AD118">
            <v>20984.58</v>
          </cell>
          <cell r="AE118">
            <v>251814.96000000008</v>
          </cell>
          <cell r="AF118">
            <v>62953.740000000005</v>
          </cell>
        </row>
        <row r="119">
          <cell r="A119" t="str">
            <v>42800</v>
          </cell>
          <cell r="B119" t="str">
            <v>W6391</v>
          </cell>
          <cell r="AA119">
            <v>17658.78</v>
          </cell>
          <cell r="AB119">
            <v>211905.36</v>
          </cell>
          <cell r="AC119">
            <v>52976.34</v>
          </cell>
          <cell r="AD119">
            <v>17658.78</v>
          </cell>
          <cell r="AE119">
            <v>211905.36</v>
          </cell>
          <cell r="AF119">
            <v>52976.34</v>
          </cell>
        </row>
        <row r="120">
          <cell r="A120" t="str">
            <v>42800</v>
          </cell>
          <cell r="B120" t="str">
            <v>W6396</v>
          </cell>
          <cell r="AA120">
            <v>28171.119999999999</v>
          </cell>
          <cell r="AB120">
            <v>338053.44</v>
          </cell>
          <cell r="AC120">
            <v>84513.36</v>
          </cell>
          <cell r="AD120">
            <v>28171.119999999999</v>
          </cell>
          <cell r="AE120">
            <v>338053.44</v>
          </cell>
          <cell r="AF120">
            <v>84513.36</v>
          </cell>
        </row>
        <row r="121">
          <cell r="A121" t="str">
            <v>42800</v>
          </cell>
          <cell r="B121" t="str">
            <v>Y6390</v>
          </cell>
          <cell r="AA121">
            <v>2902.79</v>
          </cell>
          <cell r="AB121">
            <v>34833.480000000003</v>
          </cell>
          <cell r="AC121">
            <v>8708.369999999999</v>
          </cell>
          <cell r="AD121">
            <v>2902.79</v>
          </cell>
          <cell r="AE121">
            <v>34833.480000000003</v>
          </cell>
          <cell r="AF121">
            <v>8708.369999999999</v>
          </cell>
        </row>
        <row r="122">
          <cell r="A122" t="str">
            <v>42800</v>
          </cell>
          <cell r="B122" t="str">
            <v>Y6396</v>
          </cell>
          <cell r="AA122">
            <v>13171.24</v>
          </cell>
          <cell r="AB122">
            <v>158054.88</v>
          </cell>
          <cell r="AC122">
            <v>39513.72</v>
          </cell>
          <cell r="AD122">
            <v>13171.24</v>
          </cell>
          <cell r="AE122">
            <v>158054.88</v>
          </cell>
          <cell r="AF122">
            <v>39513.72</v>
          </cell>
        </row>
        <row r="123">
          <cell r="A123" t="str">
            <v>43100</v>
          </cell>
          <cell r="B123" t="str">
            <v>A6455</v>
          </cell>
          <cell r="AA123">
            <v>38235.53</v>
          </cell>
          <cell r="AB123">
            <v>2090450.4900000002</v>
          </cell>
          <cell r="AC123">
            <v>180756.44999999998</v>
          </cell>
          <cell r="AD123">
            <v>518044.86</v>
          </cell>
          <cell r="AE123">
            <v>7151020.3299999991</v>
          </cell>
          <cell r="AF123">
            <v>1453123.92</v>
          </cell>
        </row>
        <row r="124">
          <cell r="A124" t="str">
            <v>43100</v>
          </cell>
          <cell r="B124" t="str">
            <v>A6459</v>
          </cell>
          <cell r="AA124">
            <v>132.02000000000001</v>
          </cell>
          <cell r="AB124">
            <v>11032.19</v>
          </cell>
          <cell r="AC124">
            <v>132.02000000000001</v>
          </cell>
          <cell r="AD124">
            <v>0</v>
          </cell>
          <cell r="AE124">
            <v>8066.2999999999993</v>
          </cell>
          <cell r="AF124">
            <v>506.22</v>
          </cell>
        </row>
        <row r="125">
          <cell r="A125" t="str">
            <v>43100</v>
          </cell>
          <cell r="B125" t="str">
            <v>B6459</v>
          </cell>
          <cell r="AA125">
            <v>29555.72</v>
          </cell>
          <cell r="AB125">
            <v>194115.43000000002</v>
          </cell>
          <cell r="AC125">
            <v>93948.1</v>
          </cell>
          <cell r="AD125">
            <v>0</v>
          </cell>
          <cell r="AE125">
            <v>0</v>
          </cell>
          <cell r="AF125">
            <v>0</v>
          </cell>
        </row>
        <row r="126">
          <cell r="A126" t="str">
            <v>43100</v>
          </cell>
          <cell r="B126" t="str">
            <v>D6455</v>
          </cell>
          <cell r="AA126">
            <v>0</v>
          </cell>
          <cell r="AB126">
            <v>905774.98</v>
          </cell>
          <cell r="AC126">
            <v>0</v>
          </cell>
          <cell r="AD126">
            <v>0</v>
          </cell>
          <cell r="AE126">
            <v>0</v>
          </cell>
          <cell r="AF126">
            <v>0</v>
          </cell>
        </row>
        <row r="127">
          <cell r="A127" t="str">
            <v>43100</v>
          </cell>
          <cell r="B127" t="str">
            <v>E6455</v>
          </cell>
          <cell r="AA127">
            <v>5408.29</v>
          </cell>
          <cell r="AB127">
            <v>555431.60000000009</v>
          </cell>
          <cell r="AC127">
            <v>73360.209999999992</v>
          </cell>
          <cell r="AD127">
            <v>0</v>
          </cell>
          <cell r="AE127">
            <v>0</v>
          </cell>
          <cell r="AF127">
            <v>0</v>
          </cell>
        </row>
        <row r="128">
          <cell r="A128" t="str">
            <v>43100</v>
          </cell>
          <cell r="B128" t="str">
            <v>F6451</v>
          </cell>
          <cell r="AA128">
            <v>2782.97</v>
          </cell>
          <cell r="AB128">
            <v>35604.910000000003</v>
          </cell>
          <cell r="AC128">
            <v>8348.91</v>
          </cell>
          <cell r="AD128">
            <v>3314.15</v>
          </cell>
          <cell r="AE128">
            <v>39063.850000000006</v>
          </cell>
          <cell r="AF128">
            <v>9802.73</v>
          </cell>
        </row>
        <row r="129">
          <cell r="A129" t="str">
            <v>43100</v>
          </cell>
          <cell r="B129" t="str">
            <v>G6455</v>
          </cell>
          <cell r="AA129">
            <v>43566.14</v>
          </cell>
          <cell r="AB129">
            <v>420408.06999999995</v>
          </cell>
          <cell r="AC129">
            <v>153669.54999999999</v>
          </cell>
          <cell r="AD129">
            <v>32222.94</v>
          </cell>
          <cell r="AE129">
            <v>363858.18</v>
          </cell>
          <cell r="AF129">
            <v>115031</v>
          </cell>
        </row>
        <row r="130">
          <cell r="A130" t="str">
            <v>43100</v>
          </cell>
          <cell r="B130" t="str">
            <v>G6459</v>
          </cell>
          <cell r="AA130">
            <v>94289.55</v>
          </cell>
          <cell r="AB130">
            <v>922767.35</v>
          </cell>
          <cell r="AC130">
            <v>257636</v>
          </cell>
          <cell r="AD130">
            <v>63585.93</v>
          </cell>
          <cell r="AE130">
            <v>1304956.97</v>
          </cell>
          <cell r="AF130">
            <v>271416.19</v>
          </cell>
        </row>
        <row r="131">
          <cell r="A131" t="str">
            <v>43100</v>
          </cell>
          <cell r="B131" t="str">
            <v>J6455</v>
          </cell>
          <cell r="AA131">
            <v>39697.82</v>
          </cell>
          <cell r="AB131">
            <v>12602801.450000001</v>
          </cell>
          <cell r="AC131">
            <v>2417186.31</v>
          </cell>
          <cell r="AD131">
            <v>1952444.97</v>
          </cell>
          <cell r="AE131">
            <v>8813923.8300000001</v>
          </cell>
          <cell r="AF131">
            <v>1961492.47</v>
          </cell>
        </row>
        <row r="132">
          <cell r="A132" t="str">
            <v>43100</v>
          </cell>
          <cell r="B132" t="str">
            <v>M6455</v>
          </cell>
          <cell r="AA132">
            <v>0</v>
          </cell>
          <cell r="AB132">
            <v>0</v>
          </cell>
          <cell r="AC132">
            <v>0</v>
          </cell>
          <cell r="AD132">
            <v>0</v>
          </cell>
          <cell r="AE132">
            <v>0</v>
          </cell>
          <cell r="AF132">
            <v>0</v>
          </cell>
        </row>
        <row r="133">
          <cell r="A133" t="str">
            <v>43100</v>
          </cell>
          <cell r="B133" t="str">
            <v>N6454</v>
          </cell>
          <cell r="AA133">
            <v>-85234.09</v>
          </cell>
          <cell r="AB133">
            <v>-6046.8299999999726</v>
          </cell>
          <cell r="AC133">
            <v>-243367.15</v>
          </cell>
          <cell r="AD133">
            <v>-134359.97</v>
          </cell>
          <cell r="AE133">
            <v>-1026825.5199999999</v>
          </cell>
          <cell r="AF133">
            <v>-303357.87</v>
          </cell>
        </row>
        <row r="134">
          <cell r="A134" t="str">
            <v>43100</v>
          </cell>
          <cell r="B134" t="str">
            <v>N6455</v>
          </cell>
          <cell r="AA134">
            <v>0</v>
          </cell>
          <cell r="AB134">
            <v>0</v>
          </cell>
          <cell r="AC134">
            <v>0</v>
          </cell>
          <cell r="AD134">
            <v>0</v>
          </cell>
          <cell r="AE134">
            <v>326566.07999999996</v>
          </cell>
          <cell r="AF134">
            <v>0</v>
          </cell>
        </row>
        <row r="135">
          <cell r="A135" t="str">
            <v>43100</v>
          </cell>
          <cell r="B135" t="str">
            <v>P6454</v>
          </cell>
          <cell r="AA135">
            <v>0</v>
          </cell>
          <cell r="AB135">
            <v>0</v>
          </cell>
          <cell r="AC135">
            <v>0</v>
          </cell>
          <cell r="AD135">
            <v>0</v>
          </cell>
          <cell r="AE135">
            <v>0</v>
          </cell>
          <cell r="AF135">
            <v>0</v>
          </cell>
        </row>
        <row r="136">
          <cell r="A136" t="str">
            <v>43100</v>
          </cell>
          <cell r="B136" t="str">
            <v>P6455</v>
          </cell>
          <cell r="AA136">
            <v>0</v>
          </cell>
          <cell r="AB136">
            <v>190836.97</v>
          </cell>
          <cell r="AC136">
            <v>0</v>
          </cell>
          <cell r="AD136">
            <v>59255.91</v>
          </cell>
          <cell r="AE136">
            <v>702117.2300000001</v>
          </cell>
          <cell r="AF136">
            <v>177767.74</v>
          </cell>
        </row>
        <row r="137">
          <cell r="A137" t="str">
            <v>43100</v>
          </cell>
          <cell r="B137" t="str">
            <v>Q6454</v>
          </cell>
          <cell r="AA137">
            <v>2594.3200000000002</v>
          </cell>
          <cell r="AB137">
            <v>2594.3200000000002</v>
          </cell>
          <cell r="AC137">
            <v>2594.3200000000002</v>
          </cell>
          <cell r="AD137">
            <v>0</v>
          </cell>
          <cell r="AE137">
            <v>0</v>
          </cell>
          <cell r="AF137">
            <v>0</v>
          </cell>
        </row>
        <row r="138">
          <cell r="A138" t="str">
            <v>43100</v>
          </cell>
          <cell r="B138" t="str">
            <v>Q6455</v>
          </cell>
          <cell r="AA138">
            <v>-242.01</v>
          </cell>
          <cell r="AB138">
            <v>-30671.46</v>
          </cell>
          <cell r="AC138">
            <v>-726.05</v>
          </cell>
          <cell r="AD138">
            <v>9137.74</v>
          </cell>
          <cell r="AE138">
            <v>79742.16</v>
          </cell>
          <cell r="AF138">
            <v>27413.21</v>
          </cell>
        </row>
        <row r="139">
          <cell r="A139" t="str">
            <v>43100</v>
          </cell>
          <cell r="B139" t="str">
            <v>R6455</v>
          </cell>
          <cell r="AA139">
            <v>743.09</v>
          </cell>
          <cell r="AB139">
            <v>-514063.75999999983</v>
          </cell>
          <cell r="AC139">
            <v>2229.2600000000002</v>
          </cell>
          <cell r="AD139">
            <v>36654.51</v>
          </cell>
          <cell r="AE139">
            <v>439854.14</v>
          </cell>
          <cell r="AF139">
            <v>109963.54000000001</v>
          </cell>
        </row>
        <row r="140">
          <cell r="A140" t="str">
            <v>43100</v>
          </cell>
          <cell r="B140" t="str">
            <v>S6455</v>
          </cell>
          <cell r="AA140">
            <v>-315636.3</v>
          </cell>
          <cell r="AB140">
            <v>-1807517.5200000003</v>
          </cell>
          <cell r="AC140">
            <v>-966118.81</v>
          </cell>
          <cell r="AD140">
            <v>26768.44</v>
          </cell>
          <cell r="AE140">
            <v>1054954.1399999999</v>
          </cell>
          <cell r="AF140">
            <v>46726.229999999996</v>
          </cell>
        </row>
        <row r="141">
          <cell r="A141" t="str">
            <v>43100</v>
          </cell>
          <cell r="B141" t="str">
            <v>U6455</v>
          </cell>
          <cell r="AA141">
            <v>0</v>
          </cell>
          <cell r="AB141">
            <v>0</v>
          </cell>
          <cell r="AC141">
            <v>0</v>
          </cell>
          <cell r="AD141">
            <v>0</v>
          </cell>
          <cell r="AE141">
            <v>131000</v>
          </cell>
          <cell r="AF141">
            <v>0</v>
          </cell>
        </row>
        <row r="142">
          <cell r="A142" t="str">
            <v>43100</v>
          </cell>
          <cell r="B142" t="str">
            <v>V6451</v>
          </cell>
          <cell r="AA142">
            <v>10396.93</v>
          </cell>
          <cell r="AB142">
            <v>108537.18999999997</v>
          </cell>
          <cell r="AC142">
            <v>30990.58</v>
          </cell>
          <cell r="AD142">
            <v>0</v>
          </cell>
          <cell r="AE142">
            <v>0</v>
          </cell>
          <cell r="AF142">
            <v>0</v>
          </cell>
        </row>
        <row r="143">
          <cell r="A143" t="str">
            <v>43100</v>
          </cell>
          <cell r="B143" t="str">
            <v>V6455</v>
          </cell>
          <cell r="AA143">
            <v>0</v>
          </cell>
          <cell r="AB143">
            <v>356338.34000000008</v>
          </cell>
          <cell r="AC143">
            <v>2479.64</v>
          </cell>
          <cell r="AD143">
            <v>116074.19</v>
          </cell>
          <cell r="AE143">
            <v>754793.59000000008</v>
          </cell>
          <cell r="AF143">
            <v>192081.31</v>
          </cell>
        </row>
        <row r="144">
          <cell r="A144" t="str">
            <v>43100</v>
          </cell>
          <cell r="B144" t="str">
            <v>W6455</v>
          </cell>
          <cell r="AA144">
            <v>0</v>
          </cell>
          <cell r="AB144">
            <v>0</v>
          </cell>
          <cell r="AC144">
            <v>0</v>
          </cell>
          <cell r="AD144">
            <v>-9796.1200000000008</v>
          </cell>
          <cell r="AE144">
            <v>-32561.58</v>
          </cell>
          <cell r="AF144">
            <v>-32561.58</v>
          </cell>
        </row>
        <row r="145">
          <cell r="A145" t="str">
            <v>43100</v>
          </cell>
          <cell r="B145" t="str">
            <v>06451</v>
          </cell>
          <cell r="AA145">
            <v>768112.47</v>
          </cell>
          <cell r="AB145">
            <v>9017733.4399999995</v>
          </cell>
          <cell r="AC145">
            <v>2296022.8499999996</v>
          </cell>
          <cell r="AD145">
            <v>720690.97</v>
          </cell>
          <cell r="AE145">
            <v>8340565.7400000002</v>
          </cell>
          <cell r="AF145">
            <v>2146848.96</v>
          </cell>
        </row>
        <row r="146">
          <cell r="A146" t="str">
            <v>43100</v>
          </cell>
          <cell r="B146" t="str">
            <v>06452</v>
          </cell>
          <cell r="AA146">
            <v>4177332</v>
          </cell>
          <cell r="AB146">
            <v>-65413.299999999814</v>
          </cell>
          <cell r="AC146">
            <v>4563497</v>
          </cell>
          <cell r="AD146">
            <v>244400</v>
          </cell>
          <cell r="AE146">
            <v>9211433.120000001</v>
          </cell>
          <cell r="AF146">
            <v>733226.05</v>
          </cell>
        </row>
        <row r="147">
          <cell r="A147" t="str">
            <v>43100</v>
          </cell>
          <cell r="B147" t="str">
            <v>06459</v>
          </cell>
          <cell r="AA147">
            <v>9841.2099999999991</v>
          </cell>
          <cell r="AB147">
            <v>253018.75000000003</v>
          </cell>
          <cell r="AC147">
            <v>30581.93</v>
          </cell>
          <cell r="AD147">
            <v>48863.62</v>
          </cell>
          <cell r="AE147">
            <v>1334881.6299999999</v>
          </cell>
          <cell r="AF147">
            <v>174399.88999999998</v>
          </cell>
        </row>
      </sheetData>
      <sheetData sheetId="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thDay Con Ed FIT"/>
      <sheetName val="Data"/>
      <sheetName val="ReportPage"/>
    </sheetNames>
    <sheetDataSet>
      <sheetData sheetId="0"/>
      <sheetData sheetId="1">
        <row r="7">
          <cell r="A7" t="str">
            <v>42700</v>
          </cell>
          <cell r="B7" t="str">
            <v>A6344</v>
          </cell>
          <cell r="AA7">
            <v>879683.33</v>
          </cell>
          <cell r="AB7">
            <v>10556200</v>
          </cell>
          <cell r="AC7">
            <v>2639050.0099999998</v>
          </cell>
          <cell r="AD7">
            <v>807321.48</v>
          </cell>
          <cell r="AE7">
            <v>10276116.08</v>
          </cell>
          <cell r="AF7">
            <v>2331153.04</v>
          </cell>
        </row>
        <row r="8">
          <cell r="A8" t="str">
            <v>42700</v>
          </cell>
          <cell r="B8" t="str">
            <v>A6358</v>
          </cell>
          <cell r="AA8">
            <v>1406250</v>
          </cell>
          <cell r="AB8">
            <v>16875000</v>
          </cell>
          <cell r="AC8">
            <v>4218750</v>
          </cell>
          <cell r="AD8">
            <v>1406250</v>
          </cell>
          <cell r="AE8">
            <v>16875000</v>
          </cell>
          <cell r="AF8">
            <v>4218750</v>
          </cell>
        </row>
        <row r="9">
          <cell r="A9" t="str">
            <v>42700</v>
          </cell>
          <cell r="B9" t="str">
            <v>A6359</v>
          </cell>
          <cell r="AA9">
            <v>3206250</v>
          </cell>
          <cell r="AB9">
            <v>3206250</v>
          </cell>
          <cell r="AC9">
            <v>3206250</v>
          </cell>
          <cell r="AD9">
            <v>0</v>
          </cell>
          <cell r="AE9">
            <v>0</v>
          </cell>
          <cell r="AF9">
            <v>0</v>
          </cell>
        </row>
        <row r="10">
          <cell r="A10" t="str">
            <v>42700</v>
          </cell>
          <cell r="B10" t="str">
            <v>B6344</v>
          </cell>
          <cell r="AA10">
            <v>162712.25</v>
          </cell>
          <cell r="AB10">
            <v>4308742.629999999</v>
          </cell>
          <cell r="AC10">
            <v>1407360.08</v>
          </cell>
          <cell r="AD10">
            <v>347286.11</v>
          </cell>
          <cell r="AE10">
            <v>3790871.1499999994</v>
          </cell>
          <cell r="AF10">
            <v>1013220.83</v>
          </cell>
        </row>
        <row r="11">
          <cell r="A11" t="str">
            <v>42700</v>
          </cell>
          <cell r="B11" t="str">
            <v>B6358</v>
          </cell>
          <cell r="AA11">
            <v>2031250</v>
          </cell>
          <cell r="AB11">
            <v>24375000</v>
          </cell>
          <cell r="AC11">
            <v>6093750</v>
          </cell>
          <cell r="AD11">
            <v>2031250</v>
          </cell>
          <cell r="AE11">
            <v>24330989.579999998</v>
          </cell>
          <cell r="AF11">
            <v>6093750</v>
          </cell>
        </row>
        <row r="12">
          <cell r="A12" t="str">
            <v>42700</v>
          </cell>
          <cell r="B12" t="str">
            <v>C6344</v>
          </cell>
          <cell r="AA12">
            <v>157299.51999999999</v>
          </cell>
          <cell r="AB12">
            <v>4126345.1299999994</v>
          </cell>
          <cell r="AC12">
            <v>1293526.8400000001</v>
          </cell>
          <cell r="AD12">
            <v>357727.08</v>
          </cell>
          <cell r="AE12">
            <v>3768804.0599999996</v>
          </cell>
          <cell r="AF12">
            <v>1013084.02</v>
          </cell>
        </row>
        <row r="13">
          <cell r="A13" t="str">
            <v>42700</v>
          </cell>
          <cell r="B13" t="str">
            <v>C6358</v>
          </cell>
          <cell r="AA13">
            <v>856770.83</v>
          </cell>
          <cell r="AB13">
            <v>10281249.99</v>
          </cell>
          <cell r="AC13">
            <v>2570312.4899999998</v>
          </cell>
          <cell r="AD13">
            <v>856770.83</v>
          </cell>
          <cell r="AE13">
            <v>10281249.99</v>
          </cell>
          <cell r="AF13">
            <v>2570312.4899999998</v>
          </cell>
        </row>
        <row r="14">
          <cell r="A14" t="str">
            <v>42700</v>
          </cell>
          <cell r="B14" t="str">
            <v>C6359</v>
          </cell>
          <cell r="AA14">
            <v>0</v>
          </cell>
          <cell r="AB14">
            <v>0</v>
          </cell>
          <cell r="AC14">
            <v>0</v>
          </cell>
          <cell r="AD14">
            <v>0</v>
          </cell>
          <cell r="AE14">
            <v>19511250</v>
          </cell>
          <cell r="AF14">
            <v>3547500</v>
          </cell>
        </row>
        <row r="15">
          <cell r="A15" t="str">
            <v>42700</v>
          </cell>
          <cell r="B15" t="str">
            <v>D6344</v>
          </cell>
          <cell r="AA15">
            <v>215593.36</v>
          </cell>
          <cell r="AB15">
            <v>4832125.8199999994</v>
          </cell>
          <cell r="AC15">
            <v>1425068.42</v>
          </cell>
          <cell r="AD15">
            <v>402593.34</v>
          </cell>
          <cell r="AE15">
            <v>4466055.55</v>
          </cell>
          <cell r="AF15">
            <v>1136937.3400000001</v>
          </cell>
        </row>
        <row r="16">
          <cell r="A16" t="str">
            <v>42700</v>
          </cell>
          <cell r="B16" t="str">
            <v>D6358</v>
          </cell>
          <cell r="AA16">
            <v>641666.65</v>
          </cell>
          <cell r="AB16">
            <v>7700000.0099999998</v>
          </cell>
          <cell r="AC16">
            <v>1924999.9900000002</v>
          </cell>
          <cell r="AD16">
            <v>641666.65</v>
          </cell>
          <cell r="AE16">
            <v>7700000.0099999998</v>
          </cell>
          <cell r="AF16">
            <v>1924999.9900000002</v>
          </cell>
        </row>
        <row r="17">
          <cell r="A17" t="str">
            <v>42700</v>
          </cell>
          <cell r="B17" t="str">
            <v>D6359</v>
          </cell>
          <cell r="AA17">
            <v>0</v>
          </cell>
          <cell r="AB17">
            <v>937500</v>
          </cell>
          <cell r="AC17">
            <v>0</v>
          </cell>
          <cell r="AD17">
            <v>937500</v>
          </cell>
          <cell r="AE17">
            <v>11250000</v>
          </cell>
          <cell r="AF17">
            <v>2812500</v>
          </cell>
        </row>
        <row r="18">
          <cell r="A18" t="str">
            <v>42700</v>
          </cell>
          <cell r="B18" t="str">
            <v>E6344</v>
          </cell>
          <cell r="AA18">
            <v>33333.61</v>
          </cell>
          <cell r="AB18">
            <v>714470.51</v>
          </cell>
          <cell r="AC18">
            <v>184117.72999999998</v>
          </cell>
          <cell r="AD18">
            <v>71319.44</v>
          </cell>
          <cell r="AE18">
            <v>753051.05</v>
          </cell>
          <cell r="AF18">
            <v>200380.2</v>
          </cell>
        </row>
        <row r="19">
          <cell r="A19" t="str">
            <v>42700</v>
          </cell>
          <cell r="B19" t="str">
            <v>E6358</v>
          </cell>
          <cell r="AA19">
            <v>850000</v>
          </cell>
          <cell r="AB19">
            <v>10200000</v>
          </cell>
          <cell r="AC19">
            <v>2550000</v>
          </cell>
          <cell r="AD19">
            <v>850000</v>
          </cell>
          <cell r="AE19">
            <v>10171666.67</v>
          </cell>
          <cell r="AF19">
            <v>2550000</v>
          </cell>
        </row>
        <row r="20">
          <cell r="A20" t="str">
            <v>42700</v>
          </cell>
          <cell r="B20" t="str">
            <v>E6359</v>
          </cell>
          <cell r="AA20">
            <v>621250</v>
          </cell>
          <cell r="AB20">
            <v>7455000</v>
          </cell>
          <cell r="AC20">
            <v>1863750</v>
          </cell>
          <cell r="AD20">
            <v>621250</v>
          </cell>
          <cell r="AE20">
            <v>7455000</v>
          </cell>
          <cell r="AF20">
            <v>1863750</v>
          </cell>
        </row>
        <row r="21">
          <cell r="A21" t="str">
            <v>42700</v>
          </cell>
          <cell r="B21" t="str">
            <v>F6344</v>
          </cell>
          <cell r="AA21">
            <v>71770.490000000005</v>
          </cell>
          <cell r="AB21">
            <v>2138183.5900000003</v>
          </cell>
          <cell r="AC21">
            <v>465065.57</v>
          </cell>
          <cell r="AD21">
            <v>278203.56</v>
          </cell>
          <cell r="AE21">
            <v>3615995.35</v>
          </cell>
          <cell r="AF21">
            <v>860612.87000000011</v>
          </cell>
        </row>
        <row r="22">
          <cell r="A22" t="str">
            <v>42700</v>
          </cell>
          <cell r="B22" t="str">
            <v>F6358</v>
          </cell>
          <cell r="AA22">
            <v>783333.33</v>
          </cell>
          <cell r="AB22">
            <v>9399999.9799999986</v>
          </cell>
          <cell r="AC22">
            <v>2349999.9899999998</v>
          </cell>
          <cell r="AD22">
            <v>783333.33</v>
          </cell>
          <cell r="AE22">
            <v>9367092.8300000001</v>
          </cell>
          <cell r="AF22">
            <v>2349999.9899999998</v>
          </cell>
        </row>
        <row r="23">
          <cell r="A23" t="str">
            <v>42700</v>
          </cell>
          <cell r="B23" t="str">
            <v>F6359</v>
          </cell>
          <cell r="AA23">
            <v>0</v>
          </cell>
          <cell r="AB23">
            <v>3075000</v>
          </cell>
          <cell r="AC23">
            <v>0</v>
          </cell>
          <cell r="AD23">
            <v>512500</v>
          </cell>
          <cell r="AE23">
            <v>6150000</v>
          </cell>
          <cell r="AF23">
            <v>1537500</v>
          </cell>
        </row>
        <row r="24">
          <cell r="A24" t="str">
            <v>42700</v>
          </cell>
          <cell r="B24" t="str">
            <v>G6344</v>
          </cell>
          <cell r="AA24">
            <v>-81784.11</v>
          </cell>
          <cell r="AB24">
            <v>2879608.5700000003</v>
          </cell>
          <cell r="AC24">
            <v>836746.33000000007</v>
          </cell>
          <cell r="AD24">
            <v>348045.89</v>
          </cell>
          <cell r="AE24">
            <v>4558045.84</v>
          </cell>
          <cell r="AF24">
            <v>1078775.01</v>
          </cell>
        </row>
        <row r="25">
          <cell r="A25" t="str">
            <v>42700</v>
          </cell>
          <cell r="B25" t="str">
            <v>G6358</v>
          </cell>
          <cell r="AA25">
            <v>950000</v>
          </cell>
          <cell r="AB25">
            <v>11400000</v>
          </cell>
          <cell r="AC25">
            <v>2850000</v>
          </cell>
          <cell r="AD25">
            <v>950000</v>
          </cell>
          <cell r="AE25">
            <v>11360091.33</v>
          </cell>
          <cell r="AF25">
            <v>2850000</v>
          </cell>
        </row>
        <row r="26">
          <cell r="A26" t="str">
            <v>42700</v>
          </cell>
          <cell r="B26" t="str">
            <v>G6359</v>
          </cell>
          <cell r="AA26">
            <v>431250</v>
          </cell>
          <cell r="AB26">
            <v>5175000</v>
          </cell>
          <cell r="AC26">
            <v>1293750</v>
          </cell>
          <cell r="AD26">
            <v>431250</v>
          </cell>
          <cell r="AE26">
            <v>5175000</v>
          </cell>
          <cell r="AF26">
            <v>1293750</v>
          </cell>
        </row>
        <row r="27">
          <cell r="A27" t="str">
            <v>42700</v>
          </cell>
          <cell r="B27" t="str">
            <v>H6344</v>
          </cell>
          <cell r="AA27">
            <v>96953.41</v>
          </cell>
          <cell r="AB27">
            <v>224573.46000000002</v>
          </cell>
          <cell r="AC27">
            <v>224573.46000000002</v>
          </cell>
          <cell r="AD27">
            <v>0</v>
          </cell>
          <cell r="AE27">
            <v>0</v>
          </cell>
          <cell r="AF27">
            <v>0</v>
          </cell>
        </row>
        <row r="28">
          <cell r="A28" t="str">
            <v>42700</v>
          </cell>
          <cell r="B28" t="str">
            <v>J6358</v>
          </cell>
          <cell r="AA28">
            <v>1071940.55</v>
          </cell>
          <cell r="AB28">
            <v>12863286.399999999</v>
          </cell>
          <cell r="AC28">
            <v>3215821.6100000003</v>
          </cell>
          <cell r="AD28">
            <v>1071940.55</v>
          </cell>
          <cell r="AE28">
            <v>12863286.399999999</v>
          </cell>
          <cell r="AF28">
            <v>3215821.6100000003</v>
          </cell>
        </row>
        <row r="29">
          <cell r="A29" t="str">
            <v>42700</v>
          </cell>
          <cell r="B29" t="str">
            <v>K6358</v>
          </cell>
          <cell r="AA29">
            <v>1545833.33</v>
          </cell>
          <cell r="AB29">
            <v>18549999.979999997</v>
          </cell>
          <cell r="AC29">
            <v>4637499.99</v>
          </cell>
          <cell r="AD29">
            <v>1545833.33</v>
          </cell>
          <cell r="AE29">
            <v>18498472.219999999</v>
          </cell>
          <cell r="AF29">
            <v>4637499.99</v>
          </cell>
        </row>
        <row r="30">
          <cell r="A30" t="str">
            <v>42700</v>
          </cell>
          <cell r="B30" t="str">
            <v>L6358</v>
          </cell>
          <cell r="AA30">
            <v>546875</v>
          </cell>
          <cell r="AB30">
            <v>6562500</v>
          </cell>
          <cell r="AC30">
            <v>1640625</v>
          </cell>
          <cell r="AD30">
            <v>546875</v>
          </cell>
          <cell r="AE30">
            <v>6562500</v>
          </cell>
          <cell r="AF30">
            <v>1640625</v>
          </cell>
        </row>
        <row r="31">
          <cell r="A31" t="str">
            <v>42700</v>
          </cell>
          <cell r="B31" t="str">
            <v>M6358</v>
          </cell>
          <cell r="AA31">
            <v>25713.9</v>
          </cell>
          <cell r="AB31">
            <v>308566.8</v>
          </cell>
          <cell r="AC31">
            <v>77141.700000000012</v>
          </cell>
          <cell r="AD31">
            <v>25713.9</v>
          </cell>
          <cell r="AE31">
            <v>308566.8</v>
          </cell>
          <cell r="AF31">
            <v>77141.700000000012</v>
          </cell>
        </row>
        <row r="32">
          <cell r="A32" t="str">
            <v>42700</v>
          </cell>
          <cell r="B32" t="str">
            <v>N6358</v>
          </cell>
          <cell r="AA32">
            <v>1567708.33</v>
          </cell>
          <cell r="AB32">
            <v>18812499.960000001</v>
          </cell>
          <cell r="AC32">
            <v>4703124.99</v>
          </cell>
          <cell r="AD32">
            <v>1567708.33</v>
          </cell>
          <cell r="AE32">
            <v>18760243.060000002</v>
          </cell>
          <cell r="AF32">
            <v>4703124.99</v>
          </cell>
        </row>
        <row r="33">
          <cell r="A33" t="str">
            <v>42700</v>
          </cell>
          <cell r="B33" t="str">
            <v>P6358</v>
          </cell>
          <cell r="AA33">
            <v>-43681.57</v>
          </cell>
          <cell r="AB33">
            <v>-524178.84</v>
          </cell>
          <cell r="AC33">
            <v>-131044.70999999999</v>
          </cell>
          <cell r="AD33">
            <v>-43681.57</v>
          </cell>
          <cell r="AE33">
            <v>-524178.84</v>
          </cell>
          <cell r="AF33">
            <v>-131044.70999999999</v>
          </cell>
        </row>
        <row r="34">
          <cell r="A34" t="str">
            <v>42700</v>
          </cell>
          <cell r="B34" t="str">
            <v>Q6358</v>
          </cell>
          <cell r="AA34">
            <v>1950000</v>
          </cell>
          <cell r="AB34">
            <v>23400000</v>
          </cell>
          <cell r="AC34">
            <v>5850000</v>
          </cell>
          <cell r="AD34">
            <v>1950000</v>
          </cell>
          <cell r="AE34">
            <v>23270000</v>
          </cell>
          <cell r="AF34">
            <v>5850000</v>
          </cell>
        </row>
        <row r="35">
          <cell r="A35" t="str">
            <v>42700</v>
          </cell>
          <cell r="B35" t="str">
            <v>R6358</v>
          </cell>
          <cell r="AA35">
            <v>2066666.67</v>
          </cell>
          <cell r="AB35">
            <v>24800000.040000007</v>
          </cell>
          <cell r="AC35">
            <v>6200000.0099999998</v>
          </cell>
          <cell r="AD35">
            <v>2066666.67</v>
          </cell>
          <cell r="AE35">
            <v>24731111.130000003</v>
          </cell>
          <cell r="AF35">
            <v>6200000.0099999998</v>
          </cell>
        </row>
        <row r="36">
          <cell r="A36" t="str">
            <v>42700</v>
          </cell>
          <cell r="B36" t="str">
            <v>S6358</v>
          </cell>
          <cell r="AA36">
            <v>1833333.33</v>
          </cell>
          <cell r="AB36">
            <v>21999999.960000001</v>
          </cell>
          <cell r="AC36">
            <v>5499999.9900000002</v>
          </cell>
          <cell r="AD36">
            <v>1833333.33</v>
          </cell>
          <cell r="AE36">
            <v>21999999.960000001</v>
          </cell>
          <cell r="AF36">
            <v>5499999.9900000002</v>
          </cell>
        </row>
        <row r="37">
          <cell r="A37" t="str">
            <v>42700</v>
          </cell>
          <cell r="B37" t="str">
            <v>T6358</v>
          </cell>
          <cell r="AA37">
            <v>1104166.67</v>
          </cell>
          <cell r="AB37">
            <v>13250000.039999999</v>
          </cell>
          <cell r="AC37">
            <v>3312500.01</v>
          </cell>
          <cell r="AD37">
            <v>1104166.67</v>
          </cell>
          <cell r="AE37">
            <v>13250000.039999999</v>
          </cell>
          <cell r="AF37">
            <v>3312500.01</v>
          </cell>
        </row>
        <row r="38">
          <cell r="A38" t="str">
            <v>42700</v>
          </cell>
          <cell r="B38" t="str">
            <v>U6357</v>
          </cell>
          <cell r="AA38">
            <v>0</v>
          </cell>
          <cell r="AB38">
            <v>0</v>
          </cell>
          <cell r="AC38">
            <v>0</v>
          </cell>
          <cell r="AD38">
            <v>0</v>
          </cell>
          <cell r="AE38">
            <v>0</v>
          </cell>
          <cell r="AF38">
            <v>0</v>
          </cell>
        </row>
        <row r="39">
          <cell r="A39" t="str">
            <v>42700</v>
          </cell>
          <cell r="B39" t="str">
            <v>U6358</v>
          </cell>
          <cell r="AA39">
            <v>1187500</v>
          </cell>
          <cell r="AB39">
            <v>14250000</v>
          </cell>
          <cell r="AC39">
            <v>3562500</v>
          </cell>
          <cell r="AD39">
            <v>1187500</v>
          </cell>
          <cell r="AE39">
            <v>14250000</v>
          </cell>
          <cell r="AF39">
            <v>3562500</v>
          </cell>
        </row>
        <row r="40">
          <cell r="A40" t="str">
            <v>42700</v>
          </cell>
          <cell r="B40" t="str">
            <v>V6357</v>
          </cell>
          <cell r="AA40">
            <v>1191666.67</v>
          </cell>
          <cell r="AB40">
            <v>14300000.059999999</v>
          </cell>
          <cell r="AC40">
            <v>3575000.01</v>
          </cell>
          <cell r="AD40">
            <v>1191666.67</v>
          </cell>
          <cell r="AE40">
            <v>14300000.059999999</v>
          </cell>
          <cell r="AF40">
            <v>3575000.01</v>
          </cell>
        </row>
        <row r="41">
          <cell r="A41" t="str">
            <v>42700</v>
          </cell>
          <cell r="B41" t="str">
            <v>V6358</v>
          </cell>
          <cell r="AA41">
            <v>2756250</v>
          </cell>
          <cell r="AB41">
            <v>33075000</v>
          </cell>
          <cell r="AC41">
            <v>8268750</v>
          </cell>
          <cell r="AD41">
            <v>2756250</v>
          </cell>
          <cell r="AE41">
            <v>11300625</v>
          </cell>
          <cell r="AF41">
            <v>8268750</v>
          </cell>
        </row>
        <row r="42">
          <cell r="A42" t="str">
            <v>42700</v>
          </cell>
          <cell r="B42" t="str">
            <v>W6343</v>
          </cell>
          <cell r="AA42">
            <v>471650.67</v>
          </cell>
          <cell r="AB42">
            <v>11467679.629999999</v>
          </cell>
          <cell r="AC42">
            <v>3349803.5300000003</v>
          </cell>
          <cell r="AD42">
            <v>1097227.3600000001</v>
          </cell>
          <cell r="AE42">
            <v>11549207.669999998</v>
          </cell>
          <cell r="AF42">
            <v>3119293.47</v>
          </cell>
        </row>
        <row r="43">
          <cell r="A43" t="str">
            <v>42700</v>
          </cell>
          <cell r="B43" t="str">
            <v>W6357</v>
          </cell>
          <cell r="AA43">
            <v>2200520.83</v>
          </cell>
          <cell r="AB43">
            <v>26406250</v>
          </cell>
          <cell r="AC43">
            <v>6601562.5099999998</v>
          </cell>
          <cell r="AD43">
            <v>2200520.83</v>
          </cell>
          <cell r="AE43">
            <v>26406250</v>
          </cell>
          <cell r="AF43">
            <v>6601562.5099999998</v>
          </cell>
        </row>
        <row r="44">
          <cell r="A44" t="str">
            <v>42700</v>
          </cell>
          <cell r="B44" t="str">
            <v>W6358</v>
          </cell>
          <cell r="AA44">
            <v>2925000</v>
          </cell>
          <cell r="AB44">
            <v>26032500</v>
          </cell>
          <cell r="AC44">
            <v>8775000</v>
          </cell>
          <cell r="AD44">
            <v>0</v>
          </cell>
          <cell r="AE44">
            <v>0</v>
          </cell>
          <cell r="AF44">
            <v>0</v>
          </cell>
        </row>
        <row r="45">
          <cell r="A45" t="str">
            <v>42700</v>
          </cell>
          <cell r="B45" t="str">
            <v>X6357</v>
          </cell>
          <cell r="AA45">
            <v>1875000</v>
          </cell>
          <cell r="AB45">
            <v>22500000</v>
          </cell>
          <cell r="AC45">
            <v>5625000</v>
          </cell>
          <cell r="AD45">
            <v>1875000</v>
          </cell>
          <cell r="AE45">
            <v>22500000</v>
          </cell>
          <cell r="AF45">
            <v>5625000</v>
          </cell>
        </row>
        <row r="46">
          <cell r="A46" t="str">
            <v>42700</v>
          </cell>
          <cell r="B46" t="str">
            <v>Y6357</v>
          </cell>
          <cell r="AA46">
            <v>0</v>
          </cell>
          <cell r="AB46">
            <v>0</v>
          </cell>
          <cell r="AC46">
            <v>0</v>
          </cell>
          <cell r="AD46">
            <v>0</v>
          </cell>
          <cell r="AE46">
            <v>0</v>
          </cell>
          <cell r="AF46">
            <v>0</v>
          </cell>
        </row>
        <row r="47">
          <cell r="A47" t="str">
            <v>42700</v>
          </cell>
          <cell r="B47" t="str">
            <v>Y6358</v>
          </cell>
          <cell r="AA47">
            <v>3375000</v>
          </cell>
          <cell r="AB47">
            <v>30037500</v>
          </cell>
          <cell r="AC47">
            <v>10125000</v>
          </cell>
          <cell r="AD47">
            <v>0</v>
          </cell>
          <cell r="AE47">
            <v>0</v>
          </cell>
          <cell r="AF47">
            <v>0</v>
          </cell>
        </row>
        <row r="48">
          <cell r="A48" t="str">
            <v>42700</v>
          </cell>
          <cell r="B48" t="str">
            <v>Z6357</v>
          </cell>
          <cell r="AA48">
            <v>0</v>
          </cell>
          <cell r="AB48">
            <v>0</v>
          </cell>
          <cell r="AC48">
            <v>0</v>
          </cell>
          <cell r="AD48">
            <v>0</v>
          </cell>
          <cell r="AE48">
            <v>0</v>
          </cell>
          <cell r="AF48">
            <v>0</v>
          </cell>
        </row>
        <row r="49">
          <cell r="A49" t="str">
            <v>42800</v>
          </cell>
          <cell r="B49" t="str">
            <v>A6389</v>
          </cell>
          <cell r="AA49">
            <v>9625</v>
          </cell>
          <cell r="AB49">
            <v>115500</v>
          </cell>
          <cell r="AC49">
            <v>28875</v>
          </cell>
          <cell r="AD49">
            <v>9625</v>
          </cell>
          <cell r="AE49">
            <v>115500</v>
          </cell>
          <cell r="AF49">
            <v>28875</v>
          </cell>
        </row>
        <row r="50">
          <cell r="A50" t="str">
            <v>42800</v>
          </cell>
          <cell r="B50" t="str">
            <v>A6391</v>
          </cell>
          <cell r="AA50">
            <v>89383.17</v>
          </cell>
          <cell r="AB50">
            <v>1072598.0400000003</v>
          </cell>
          <cell r="AC50">
            <v>268149.51</v>
          </cell>
          <cell r="AD50">
            <v>89383.17</v>
          </cell>
          <cell r="AE50">
            <v>1072598.0400000003</v>
          </cell>
          <cell r="AF50">
            <v>268149.51</v>
          </cell>
        </row>
        <row r="51">
          <cell r="A51" t="str">
            <v>42800</v>
          </cell>
          <cell r="B51" t="str">
            <v>A6393</v>
          </cell>
          <cell r="AA51">
            <v>70136.73</v>
          </cell>
          <cell r="AB51">
            <v>841640.75999999989</v>
          </cell>
          <cell r="AC51">
            <v>210410.19</v>
          </cell>
          <cell r="AD51">
            <v>70136.73</v>
          </cell>
          <cell r="AE51">
            <v>841640.75999999989</v>
          </cell>
          <cell r="AF51">
            <v>210410.19</v>
          </cell>
        </row>
        <row r="52">
          <cell r="A52" t="str">
            <v>42800</v>
          </cell>
          <cell r="B52" t="str">
            <v>A6394</v>
          </cell>
          <cell r="AA52">
            <v>15868.28</v>
          </cell>
          <cell r="AB52">
            <v>190419.36000000002</v>
          </cell>
          <cell r="AC52">
            <v>47604.840000000004</v>
          </cell>
          <cell r="AD52">
            <v>15868.28</v>
          </cell>
          <cell r="AE52">
            <v>190419.36000000002</v>
          </cell>
          <cell r="AF52">
            <v>47604.840000000004</v>
          </cell>
        </row>
        <row r="53">
          <cell r="A53" t="str">
            <v>42800</v>
          </cell>
          <cell r="B53" t="str">
            <v>A6397</v>
          </cell>
          <cell r="AA53">
            <v>5202.33</v>
          </cell>
          <cell r="AB53">
            <v>62427.960000000014</v>
          </cell>
          <cell r="AC53">
            <v>15606.99</v>
          </cell>
          <cell r="AD53">
            <v>5202.33</v>
          </cell>
          <cell r="AE53">
            <v>62427.960000000014</v>
          </cell>
          <cell r="AF53">
            <v>15606.99</v>
          </cell>
        </row>
        <row r="54">
          <cell r="A54" t="str">
            <v>42800</v>
          </cell>
          <cell r="B54" t="str">
            <v>B6389</v>
          </cell>
          <cell r="AA54">
            <v>2785.3</v>
          </cell>
          <cell r="AB54">
            <v>33423.599999999999</v>
          </cell>
          <cell r="AC54">
            <v>8355.9000000000015</v>
          </cell>
          <cell r="AD54">
            <v>2785.3</v>
          </cell>
          <cell r="AE54">
            <v>33423.599999999999</v>
          </cell>
          <cell r="AF54">
            <v>8355.9000000000015</v>
          </cell>
        </row>
        <row r="55">
          <cell r="A55" t="str">
            <v>42800</v>
          </cell>
          <cell r="B55" t="str">
            <v>B6390</v>
          </cell>
          <cell r="AA55">
            <v>1759.05</v>
          </cell>
          <cell r="AB55">
            <v>21108.599999999995</v>
          </cell>
          <cell r="AC55">
            <v>5277.15</v>
          </cell>
          <cell r="AD55">
            <v>1759.05</v>
          </cell>
          <cell r="AE55">
            <v>21108.599999999995</v>
          </cell>
          <cell r="AF55">
            <v>5277.15</v>
          </cell>
        </row>
        <row r="56">
          <cell r="A56" t="str">
            <v>42800</v>
          </cell>
          <cell r="B56" t="str">
            <v>B6391</v>
          </cell>
          <cell r="AA56">
            <v>41809.370000000003</v>
          </cell>
          <cell r="AB56">
            <v>501712.44</v>
          </cell>
          <cell r="AC56">
            <v>125428.11000000002</v>
          </cell>
          <cell r="AD56">
            <v>41809.370000000003</v>
          </cell>
          <cell r="AE56">
            <v>501712.44</v>
          </cell>
          <cell r="AF56">
            <v>125428.11000000002</v>
          </cell>
        </row>
        <row r="57">
          <cell r="A57" t="str">
            <v>42800</v>
          </cell>
          <cell r="B57" t="str">
            <v>B6393</v>
          </cell>
          <cell r="AA57">
            <v>15614.44</v>
          </cell>
          <cell r="AB57">
            <v>187373.28</v>
          </cell>
          <cell r="AC57">
            <v>46843.32</v>
          </cell>
          <cell r="AD57">
            <v>15614.44</v>
          </cell>
          <cell r="AE57">
            <v>187373.28</v>
          </cell>
          <cell r="AF57">
            <v>46843.32</v>
          </cell>
        </row>
        <row r="58">
          <cell r="A58" t="str">
            <v>42800</v>
          </cell>
          <cell r="B58" t="str">
            <v>B6394</v>
          </cell>
          <cell r="AA58">
            <v>0</v>
          </cell>
          <cell r="AB58">
            <v>0</v>
          </cell>
          <cell r="AC58">
            <v>0</v>
          </cell>
          <cell r="AD58">
            <v>0</v>
          </cell>
          <cell r="AE58">
            <v>346646.66000000003</v>
          </cell>
          <cell r="AF58">
            <v>63027.05</v>
          </cell>
        </row>
        <row r="59">
          <cell r="A59" t="str">
            <v>42800</v>
          </cell>
          <cell r="B59" t="str">
            <v>B6395</v>
          </cell>
          <cell r="AA59">
            <v>22212.02</v>
          </cell>
          <cell r="AB59">
            <v>266544.23999999993</v>
          </cell>
          <cell r="AC59">
            <v>66636.06</v>
          </cell>
          <cell r="AD59">
            <v>22212.02</v>
          </cell>
          <cell r="AE59">
            <v>266544.23999999993</v>
          </cell>
          <cell r="AF59">
            <v>66636.06</v>
          </cell>
        </row>
        <row r="60">
          <cell r="A60" t="str">
            <v>42800</v>
          </cell>
          <cell r="B60" t="str">
            <v>B6397</v>
          </cell>
          <cell r="AA60">
            <v>10205.65</v>
          </cell>
          <cell r="AB60">
            <v>122467.79999999997</v>
          </cell>
          <cell r="AC60">
            <v>30616.949999999997</v>
          </cell>
          <cell r="AD60">
            <v>10205.65</v>
          </cell>
          <cell r="AE60">
            <v>142541.79999999996</v>
          </cell>
          <cell r="AF60">
            <v>30616.949999999997</v>
          </cell>
        </row>
        <row r="61">
          <cell r="A61" t="str">
            <v>42800</v>
          </cell>
          <cell r="B61" t="str">
            <v>C6389</v>
          </cell>
          <cell r="AA61">
            <v>3161.19</v>
          </cell>
          <cell r="AB61">
            <v>37934.28</v>
          </cell>
          <cell r="AC61">
            <v>9483.57</v>
          </cell>
          <cell r="AD61">
            <v>3161.19</v>
          </cell>
          <cell r="AE61">
            <v>37934.28</v>
          </cell>
          <cell r="AF61">
            <v>9483.57</v>
          </cell>
        </row>
        <row r="62">
          <cell r="A62" t="str">
            <v>42800</v>
          </cell>
          <cell r="B62" t="str">
            <v>C6391</v>
          </cell>
          <cell r="AA62">
            <v>27145.41</v>
          </cell>
          <cell r="AB62">
            <v>325744.91999999993</v>
          </cell>
          <cell r="AC62">
            <v>81436.23</v>
          </cell>
          <cell r="AD62">
            <v>27145.41</v>
          </cell>
          <cell r="AE62">
            <v>325744.91999999993</v>
          </cell>
          <cell r="AF62">
            <v>81436.23</v>
          </cell>
        </row>
        <row r="63">
          <cell r="A63" t="str">
            <v>42800</v>
          </cell>
          <cell r="B63" t="str">
            <v>C6394</v>
          </cell>
          <cell r="AA63">
            <v>0</v>
          </cell>
          <cell r="AB63">
            <v>0</v>
          </cell>
          <cell r="AC63">
            <v>0</v>
          </cell>
          <cell r="AD63">
            <v>0</v>
          </cell>
          <cell r="AE63">
            <v>88180.389999999985</v>
          </cell>
          <cell r="AF63">
            <v>16033.33</v>
          </cell>
        </row>
        <row r="64">
          <cell r="A64" t="str">
            <v>42800</v>
          </cell>
          <cell r="B64" t="str">
            <v>C6395</v>
          </cell>
          <cell r="AA64">
            <v>0</v>
          </cell>
          <cell r="AB64">
            <v>26781.39</v>
          </cell>
          <cell r="AC64">
            <v>0</v>
          </cell>
          <cell r="AD64">
            <v>26781.39</v>
          </cell>
          <cell r="AE64">
            <v>321376.68000000011</v>
          </cell>
          <cell r="AF64">
            <v>80344.17</v>
          </cell>
        </row>
        <row r="65">
          <cell r="A65" t="str">
            <v>42800</v>
          </cell>
          <cell r="B65" t="str">
            <v>C6396</v>
          </cell>
          <cell r="AA65">
            <v>0</v>
          </cell>
          <cell r="AB65">
            <v>0</v>
          </cell>
          <cell r="AC65">
            <v>0</v>
          </cell>
          <cell r="AD65">
            <v>0</v>
          </cell>
          <cell r="AE65">
            <v>552926.31999999995</v>
          </cell>
          <cell r="AF65">
            <v>100532.41</v>
          </cell>
        </row>
        <row r="66">
          <cell r="A66" t="str">
            <v>42800</v>
          </cell>
          <cell r="B66" t="str">
            <v>C6397</v>
          </cell>
          <cell r="AA66">
            <v>12292.67</v>
          </cell>
          <cell r="AB66">
            <v>147512.04</v>
          </cell>
          <cell r="AC66">
            <v>36878.01</v>
          </cell>
          <cell r="AD66">
            <v>12292.67</v>
          </cell>
          <cell r="AE66">
            <v>147512.04</v>
          </cell>
          <cell r="AF66">
            <v>36878.01</v>
          </cell>
        </row>
        <row r="67">
          <cell r="A67" t="str">
            <v>42800</v>
          </cell>
          <cell r="B67" t="str">
            <v>D6389</v>
          </cell>
          <cell r="AA67">
            <v>5862.01</v>
          </cell>
          <cell r="AB67">
            <v>70344.12000000001</v>
          </cell>
          <cell r="AC67">
            <v>17586.03</v>
          </cell>
          <cell r="AD67">
            <v>5862.01</v>
          </cell>
          <cell r="AE67">
            <v>70344.12000000001</v>
          </cell>
          <cell r="AF67">
            <v>17586.03</v>
          </cell>
        </row>
        <row r="68">
          <cell r="A68" t="str">
            <v>42800</v>
          </cell>
          <cell r="B68" t="str">
            <v>D6391</v>
          </cell>
          <cell r="AA68">
            <v>93581.5</v>
          </cell>
          <cell r="AB68">
            <v>1122978</v>
          </cell>
          <cell r="AC68">
            <v>280744.5</v>
          </cell>
          <cell r="AD68">
            <v>93581.5</v>
          </cell>
          <cell r="AE68">
            <v>1122978</v>
          </cell>
          <cell r="AF68">
            <v>280744.5</v>
          </cell>
        </row>
        <row r="69">
          <cell r="A69" t="str">
            <v>42800</v>
          </cell>
          <cell r="B69" t="str">
            <v>D6394</v>
          </cell>
          <cell r="AA69">
            <v>0</v>
          </cell>
          <cell r="AB69">
            <v>0</v>
          </cell>
          <cell r="AC69">
            <v>0</v>
          </cell>
          <cell r="AD69">
            <v>0</v>
          </cell>
          <cell r="AE69">
            <v>375963.07000000007</v>
          </cell>
          <cell r="AF69">
            <v>68357.38</v>
          </cell>
        </row>
        <row r="70">
          <cell r="A70" t="str">
            <v>42800</v>
          </cell>
          <cell r="B70" t="str">
            <v>D6395</v>
          </cell>
          <cell r="AA70">
            <v>0</v>
          </cell>
          <cell r="AB70">
            <v>61181.52</v>
          </cell>
          <cell r="AC70">
            <v>0</v>
          </cell>
          <cell r="AD70">
            <v>61181.52</v>
          </cell>
          <cell r="AE70">
            <v>734178.24000000011</v>
          </cell>
          <cell r="AF70">
            <v>183544.56</v>
          </cell>
        </row>
        <row r="71">
          <cell r="A71" t="str">
            <v>42800</v>
          </cell>
          <cell r="B71" t="str">
            <v>D6396</v>
          </cell>
          <cell r="AA71">
            <v>0</v>
          </cell>
          <cell r="AB71">
            <v>6445.76</v>
          </cell>
          <cell r="AC71">
            <v>0</v>
          </cell>
          <cell r="AD71">
            <v>6445.76</v>
          </cell>
          <cell r="AE71">
            <v>77349.12000000001</v>
          </cell>
          <cell r="AF71">
            <v>19337.28</v>
          </cell>
        </row>
        <row r="72">
          <cell r="A72" t="str">
            <v>42800</v>
          </cell>
          <cell r="B72" t="str">
            <v>D6397</v>
          </cell>
          <cell r="AA72">
            <v>36102</v>
          </cell>
          <cell r="AB72">
            <v>433224</v>
          </cell>
          <cell r="AC72">
            <v>108306</v>
          </cell>
          <cell r="AD72">
            <v>36102</v>
          </cell>
          <cell r="AE72">
            <v>470922.94</v>
          </cell>
          <cell r="AF72">
            <v>108306</v>
          </cell>
        </row>
        <row r="73">
          <cell r="A73" t="str">
            <v>42800</v>
          </cell>
          <cell r="B73" t="str">
            <v>E6389</v>
          </cell>
          <cell r="AA73">
            <v>9378.59</v>
          </cell>
          <cell r="AB73">
            <v>112543.07999999997</v>
          </cell>
          <cell r="AC73">
            <v>28135.77</v>
          </cell>
          <cell r="AD73">
            <v>9378.59</v>
          </cell>
          <cell r="AE73">
            <v>112543.07999999997</v>
          </cell>
          <cell r="AF73">
            <v>28135.77</v>
          </cell>
        </row>
        <row r="74">
          <cell r="A74" t="str">
            <v>42800</v>
          </cell>
          <cell r="B74" t="str">
            <v>E6394</v>
          </cell>
          <cell r="AA74">
            <v>6527.17</v>
          </cell>
          <cell r="AB74">
            <v>78326.039999999994</v>
          </cell>
          <cell r="AC74">
            <v>19581.510000000002</v>
          </cell>
          <cell r="AD74">
            <v>6527.17</v>
          </cell>
          <cell r="AE74">
            <v>78326.039999999994</v>
          </cell>
          <cell r="AF74">
            <v>19581.510000000002</v>
          </cell>
        </row>
        <row r="75">
          <cell r="A75" t="str">
            <v>42800</v>
          </cell>
          <cell r="B75" t="str">
            <v>E6396</v>
          </cell>
          <cell r="AA75">
            <v>2660.44</v>
          </cell>
          <cell r="AB75">
            <v>31925.279999999995</v>
          </cell>
          <cell r="AC75">
            <v>7981.32</v>
          </cell>
          <cell r="AD75">
            <v>2660.44</v>
          </cell>
          <cell r="AE75">
            <v>31925.279999999995</v>
          </cell>
          <cell r="AF75">
            <v>7981.32</v>
          </cell>
        </row>
        <row r="76">
          <cell r="A76" t="str">
            <v>42800</v>
          </cell>
          <cell r="B76" t="str">
            <v>E6397</v>
          </cell>
          <cell r="AA76">
            <v>20083.34</v>
          </cell>
          <cell r="AB76">
            <v>241000.08</v>
          </cell>
          <cell r="AC76">
            <v>60250.020000000004</v>
          </cell>
          <cell r="AD76">
            <v>20083.34</v>
          </cell>
          <cell r="AE76">
            <v>241000.06999999998</v>
          </cell>
          <cell r="AF76">
            <v>60250.020000000004</v>
          </cell>
        </row>
        <row r="77">
          <cell r="A77" t="str">
            <v>42800</v>
          </cell>
          <cell r="B77" t="str">
            <v>F6389</v>
          </cell>
          <cell r="AA77">
            <v>1295.44</v>
          </cell>
          <cell r="AB77">
            <v>15545.280000000004</v>
          </cell>
          <cell r="AC77">
            <v>3886.32</v>
          </cell>
          <cell r="AD77">
            <v>1295.44</v>
          </cell>
          <cell r="AE77">
            <v>15545.280000000004</v>
          </cell>
          <cell r="AF77">
            <v>3886.32</v>
          </cell>
        </row>
        <row r="78">
          <cell r="A78" t="str">
            <v>42800</v>
          </cell>
          <cell r="B78" t="str">
            <v>F6394</v>
          </cell>
          <cell r="AA78">
            <v>0</v>
          </cell>
          <cell r="AB78">
            <v>132054.36000000002</v>
          </cell>
          <cell r="AC78">
            <v>0</v>
          </cell>
          <cell r="AD78">
            <v>22009.06</v>
          </cell>
          <cell r="AE78">
            <v>264108.72000000003</v>
          </cell>
          <cell r="AF78">
            <v>66027.180000000008</v>
          </cell>
        </row>
        <row r="79">
          <cell r="A79" t="str">
            <v>42800</v>
          </cell>
          <cell r="B79" t="str">
            <v>F6396</v>
          </cell>
          <cell r="AA79">
            <v>0</v>
          </cell>
          <cell r="AB79">
            <v>30952.5</v>
          </cell>
          <cell r="AC79">
            <v>0</v>
          </cell>
          <cell r="AD79">
            <v>5158.75</v>
          </cell>
          <cell r="AE79">
            <v>61905</v>
          </cell>
          <cell r="AF79">
            <v>15476.25</v>
          </cell>
        </row>
        <row r="80">
          <cell r="A80" t="str">
            <v>42800</v>
          </cell>
          <cell r="B80" t="str">
            <v>F6397</v>
          </cell>
          <cell r="AA80">
            <v>8263.89</v>
          </cell>
          <cell r="AB80">
            <v>99166.68</v>
          </cell>
          <cell r="AC80">
            <v>24791.67</v>
          </cell>
          <cell r="AD80">
            <v>8263.89</v>
          </cell>
          <cell r="AE80">
            <v>99166.68</v>
          </cell>
          <cell r="AF80">
            <v>24791.67</v>
          </cell>
        </row>
        <row r="81">
          <cell r="A81" t="str">
            <v>42800</v>
          </cell>
          <cell r="B81" t="str">
            <v>G6389</v>
          </cell>
          <cell r="AA81">
            <v>4376.99</v>
          </cell>
          <cell r="AB81">
            <v>52523.879999999983</v>
          </cell>
          <cell r="AC81">
            <v>13130.97</v>
          </cell>
          <cell r="AD81">
            <v>4376.99</v>
          </cell>
          <cell r="AE81">
            <v>52523.879999999983</v>
          </cell>
          <cell r="AF81">
            <v>13130.97</v>
          </cell>
        </row>
        <row r="82">
          <cell r="A82" t="str">
            <v>42800</v>
          </cell>
          <cell r="B82" t="str">
            <v>G6394</v>
          </cell>
          <cell r="AA82">
            <v>10387.93</v>
          </cell>
          <cell r="AB82">
            <v>124655.15999999997</v>
          </cell>
          <cell r="AC82">
            <v>31163.79</v>
          </cell>
          <cell r="AD82">
            <v>10387.93</v>
          </cell>
          <cell r="AE82">
            <v>124655.15999999997</v>
          </cell>
          <cell r="AF82">
            <v>31163.79</v>
          </cell>
        </row>
        <row r="83">
          <cell r="A83" t="str">
            <v>42800</v>
          </cell>
          <cell r="B83" t="str">
            <v>G6396</v>
          </cell>
          <cell r="AA83">
            <v>2514.6999999999998</v>
          </cell>
          <cell r="AB83">
            <v>30176.400000000005</v>
          </cell>
          <cell r="AC83">
            <v>7544.0999999999995</v>
          </cell>
          <cell r="AD83">
            <v>2514.6999999999998</v>
          </cell>
          <cell r="AE83">
            <v>30176.400000000005</v>
          </cell>
          <cell r="AF83">
            <v>7544.0999999999995</v>
          </cell>
        </row>
        <row r="84">
          <cell r="A84" t="str">
            <v>42800</v>
          </cell>
          <cell r="B84" t="str">
            <v>G6397</v>
          </cell>
          <cell r="AA84">
            <v>21344.67</v>
          </cell>
          <cell r="AB84">
            <v>256136.03999999992</v>
          </cell>
          <cell r="AC84">
            <v>64034.009999999995</v>
          </cell>
          <cell r="AD84">
            <v>21344.67</v>
          </cell>
          <cell r="AE84">
            <v>87470.110000000015</v>
          </cell>
          <cell r="AF84">
            <v>-93432.68</v>
          </cell>
        </row>
        <row r="85">
          <cell r="A85" t="str">
            <v>42800</v>
          </cell>
          <cell r="B85" t="str">
            <v>H6394</v>
          </cell>
          <cell r="AA85">
            <v>10052.09</v>
          </cell>
          <cell r="AB85">
            <v>120625.07999999997</v>
          </cell>
          <cell r="AC85">
            <v>30156.27</v>
          </cell>
          <cell r="AD85">
            <v>10052.09</v>
          </cell>
          <cell r="AE85">
            <v>120625.07999999997</v>
          </cell>
          <cell r="AF85">
            <v>30156.27</v>
          </cell>
        </row>
        <row r="86">
          <cell r="A86" t="str">
            <v>42800</v>
          </cell>
          <cell r="B86" t="str">
            <v>H6397</v>
          </cell>
          <cell r="AA86">
            <v>36424.17</v>
          </cell>
          <cell r="AB86">
            <v>320666.89999999991</v>
          </cell>
          <cell r="AC86">
            <v>109272.51</v>
          </cell>
          <cell r="AD86">
            <v>0</v>
          </cell>
          <cell r="AE86">
            <v>0</v>
          </cell>
          <cell r="AF86">
            <v>0</v>
          </cell>
        </row>
        <row r="87">
          <cell r="A87" t="str">
            <v>42800</v>
          </cell>
          <cell r="B87" t="str">
            <v>J6389</v>
          </cell>
          <cell r="AA87">
            <v>4527.0600000000004</v>
          </cell>
          <cell r="AB87">
            <v>54324.719999999994</v>
          </cell>
          <cell r="AC87">
            <v>13581.18</v>
          </cell>
          <cell r="AD87">
            <v>4527.0600000000004</v>
          </cell>
          <cell r="AE87">
            <v>54324.719999999994</v>
          </cell>
          <cell r="AF87">
            <v>13581.18</v>
          </cell>
        </row>
        <row r="88">
          <cell r="A88" t="str">
            <v>42800</v>
          </cell>
          <cell r="B88" t="str">
            <v>J6394</v>
          </cell>
          <cell r="AA88">
            <v>1877.54</v>
          </cell>
          <cell r="AB88">
            <v>22530.480000000007</v>
          </cell>
          <cell r="AC88">
            <v>5632.62</v>
          </cell>
          <cell r="AD88">
            <v>1877.54</v>
          </cell>
          <cell r="AE88">
            <v>22530.480000000007</v>
          </cell>
          <cell r="AF88">
            <v>5632.62</v>
          </cell>
        </row>
        <row r="89">
          <cell r="A89" t="str">
            <v>42800</v>
          </cell>
          <cell r="B89" t="str">
            <v>J6396</v>
          </cell>
          <cell r="AA89">
            <v>16173.33</v>
          </cell>
          <cell r="AB89">
            <v>194079.95999999996</v>
          </cell>
          <cell r="AC89">
            <v>48519.99</v>
          </cell>
          <cell r="AD89">
            <v>16173.33</v>
          </cell>
          <cell r="AE89">
            <v>194079.95999999996</v>
          </cell>
          <cell r="AF89">
            <v>48519.99</v>
          </cell>
        </row>
        <row r="90">
          <cell r="A90" t="str">
            <v>42800</v>
          </cell>
          <cell r="B90" t="str">
            <v>J6397</v>
          </cell>
          <cell r="AA90">
            <v>20030.28</v>
          </cell>
          <cell r="AB90">
            <v>177123.24</v>
          </cell>
          <cell r="AC90">
            <v>60090.84</v>
          </cell>
          <cell r="AD90">
            <v>0</v>
          </cell>
          <cell r="AE90">
            <v>0</v>
          </cell>
          <cell r="AF90">
            <v>0</v>
          </cell>
        </row>
        <row r="91">
          <cell r="A91" t="str">
            <v>42800</v>
          </cell>
          <cell r="B91" t="str">
            <v>K6388</v>
          </cell>
          <cell r="AA91">
            <v>11021.43</v>
          </cell>
          <cell r="AB91">
            <v>132257.15999999997</v>
          </cell>
          <cell r="AC91">
            <v>33064.29</v>
          </cell>
          <cell r="AD91">
            <v>11021.43</v>
          </cell>
          <cell r="AE91">
            <v>132257.15999999997</v>
          </cell>
          <cell r="AF91">
            <v>33064.29</v>
          </cell>
        </row>
        <row r="92">
          <cell r="A92" t="str">
            <v>42800</v>
          </cell>
          <cell r="B92" t="str">
            <v>K6394</v>
          </cell>
          <cell r="AA92">
            <v>2969.77</v>
          </cell>
          <cell r="AB92">
            <v>35637.24</v>
          </cell>
          <cell r="AC92">
            <v>8909.31</v>
          </cell>
          <cell r="AD92">
            <v>2969.77</v>
          </cell>
          <cell r="AE92">
            <v>35637.24</v>
          </cell>
          <cell r="AF92">
            <v>8909.31</v>
          </cell>
        </row>
        <row r="93">
          <cell r="A93" t="str">
            <v>42800</v>
          </cell>
          <cell r="B93" t="str">
            <v>K6396</v>
          </cell>
          <cell r="AA93">
            <v>14503.26</v>
          </cell>
          <cell r="AB93">
            <v>174039.12</v>
          </cell>
          <cell r="AC93">
            <v>43509.78</v>
          </cell>
          <cell r="AD93">
            <v>14503.26</v>
          </cell>
          <cell r="AE93">
            <v>174039.12</v>
          </cell>
          <cell r="AF93">
            <v>43509.78</v>
          </cell>
        </row>
        <row r="94">
          <cell r="A94" t="str">
            <v>42800</v>
          </cell>
          <cell r="B94" t="str">
            <v>K6397</v>
          </cell>
          <cell r="AA94">
            <v>45396.25</v>
          </cell>
          <cell r="AB94">
            <v>45396.25</v>
          </cell>
          <cell r="AC94">
            <v>45396.25</v>
          </cell>
          <cell r="AD94">
            <v>0</v>
          </cell>
          <cell r="AE94">
            <v>0</v>
          </cell>
          <cell r="AF94">
            <v>0</v>
          </cell>
        </row>
        <row r="95">
          <cell r="A95" t="str">
            <v>42800</v>
          </cell>
          <cell r="B95" t="str">
            <v>L6388</v>
          </cell>
          <cell r="AA95">
            <v>6250</v>
          </cell>
          <cell r="AB95">
            <v>75000</v>
          </cell>
          <cell r="AC95">
            <v>18750</v>
          </cell>
          <cell r="AD95">
            <v>6250</v>
          </cell>
          <cell r="AE95">
            <v>75000</v>
          </cell>
          <cell r="AF95">
            <v>18750</v>
          </cell>
        </row>
        <row r="96">
          <cell r="A96" t="str">
            <v>42800</v>
          </cell>
          <cell r="B96" t="str">
            <v>L6394</v>
          </cell>
          <cell r="AA96">
            <v>14255.85</v>
          </cell>
          <cell r="AB96">
            <v>171070.20000000004</v>
          </cell>
          <cell r="AC96">
            <v>42767.55</v>
          </cell>
          <cell r="AD96">
            <v>14255.85</v>
          </cell>
          <cell r="AE96">
            <v>171070.20000000004</v>
          </cell>
          <cell r="AF96">
            <v>42767.55</v>
          </cell>
        </row>
        <row r="97">
          <cell r="A97" t="str">
            <v>42800</v>
          </cell>
          <cell r="B97" t="str">
            <v>L6396</v>
          </cell>
          <cell r="AA97">
            <v>28079.77</v>
          </cell>
          <cell r="AB97">
            <v>336957.24</v>
          </cell>
          <cell r="AC97">
            <v>84239.31</v>
          </cell>
          <cell r="AD97">
            <v>28079.77</v>
          </cell>
          <cell r="AE97">
            <v>336957.24</v>
          </cell>
          <cell r="AF97">
            <v>84239.31</v>
          </cell>
        </row>
        <row r="98">
          <cell r="A98" t="str">
            <v>42800</v>
          </cell>
          <cell r="B98" t="str">
            <v>M6388</v>
          </cell>
          <cell r="AA98">
            <v>10867.95</v>
          </cell>
          <cell r="AB98">
            <v>130415.39999999998</v>
          </cell>
          <cell r="AC98">
            <v>32603.850000000002</v>
          </cell>
          <cell r="AD98">
            <v>10867.95</v>
          </cell>
          <cell r="AE98">
            <v>130415.39999999998</v>
          </cell>
          <cell r="AF98">
            <v>32603.850000000002</v>
          </cell>
        </row>
        <row r="99">
          <cell r="A99" t="str">
            <v>42800</v>
          </cell>
          <cell r="B99" t="str">
            <v>M6394</v>
          </cell>
          <cell r="AA99">
            <v>27987.37</v>
          </cell>
          <cell r="AB99">
            <v>335848.44</v>
          </cell>
          <cell r="AC99">
            <v>83962.11</v>
          </cell>
          <cell r="AD99">
            <v>27987.37</v>
          </cell>
          <cell r="AE99">
            <v>335848.44</v>
          </cell>
          <cell r="AF99">
            <v>83962.11</v>
          </cell>
        </row>
        <row r="100">
          <cell r="A100" t="str">
            <v>42800</v>
          </cell>
          <cell r="B100" t="str">
            <v>N6388</v>
          </cell>
          <cell r="AA100">
            <v>7380.7</v>
          </cell>
          <cell r="AB100">
            <v>88568.39999999998</v>
          </cell>
          <cell r="AC100">
            <v>22142.1</v>
          </cell>
          <cell r="AD100">
            <v>7380.7</v>
          </cell>
          <cell r="AE100">
            <v>88568.39999999998</v>
          </cell>
          <cell r="AF100">
            <v>22142.1</v>
          </cell>
        </row>
        <row r="101">
          <cell r="A101" t="str">
            <v>42800</v>
          </cell>
          <cell r="B101" t="str">
            <v>N6396</v>
          </cell>
          <cell r="AA101">
            <v>0</v>
          </cell>
          <cell r="AB101">
            <v>0</v>
          </cell>
          <cell r="AC101">
            <v>0</v>
          </cell>
          <cell r="AD101">
            <v>0</v>
          </cell>
          <cell r="AE101">
            <v>0</v>
          </cell>
          <cell r="AF101">
            <v>0</v>
          </cell>
        </row>
        <row r="102">
          <cell r="A102" t="str">
            <v>42800</v>
          </cell>
          <cell r="B102" t="str">
            <v>P6388</v>
          </cell>
          <cell r="AA102">
            <v>9086.34</v>
          </cell>
          <cell r="AB102">
            <v>109036.07999999997</v>
          </cell>
          <cell r="AC102">
            <v>27259.02</v>
          </cell>
          <cell r="AD102">
            <v>9086.34</v>
          </cell>
          <cell r="AE102">
            <v>109036.07999999997</v>
          </cell>
          <cell r="AF102">
            <v>27259.02</v>
          </cell>
        </row>
        <row r="103">
          <cell r="A103" t="str">
            <v>42800</v>
          </cell>
          <cell r="B103" t="str">
            <v>P6396</v>
          </cell>
          <cell r="AA103">
            <v>16146.29</v>
          </cell>
          <cell r="AB103">
            <v>193755.48000000007</v>
          </cell>
          <cell r="AC103">
            <v>48438.87</v>
          </cell>
          <cell r="AD103">
            <v>16146.29</v>
          </cell>
          <cell r="AE103">
            <v>193755.48000000007</v>
          </cell>
          <cell r="AF103">
            <v>48438.87</v>
          </cell>
        </row>
        <row r="104">
          <cell r="A104" t="str">
            <v>42800</v>
          </cell>
          <cell r="B104" t="str">
            <v>Q6396</v>
          </cell>
          <cell r="AA104">
            <v>34905.120000000003</v>
          </cell>
          <cell r="AB104">
            <v>418861.44</v>
          </cell>
          <cell r="AC104">
            <v>104715.36000000002</v>
          </cell>
          <cell r="AD104">
            <v>34905.120000000003</v>
          </cell>
          <cell r="AE104">
            <v>418861.44</v>
          </cell>
          <cell r="AF104">
            <v>104715.36000000002</v>
          </cell>
        </row>
        <row r="105">
          <cell r="A105" t="str">
            <v>42800</v>
          </cell>
          <cell r="B105" t="str">
            <v>R6390</v>
          </cell>
          <cell r="AA105">
            <v>129583.34</v>
          </cell>
          <cell r="AB105">
            <v>1555000.08</v>
          </cell>
          <cell r="AC105">
            <v>388750.02</v>
          </cell>
          <cell r="AD105">
            <v>129583.34</v>
          </cell>
          <cell r="AE105">
            <v>1555000.08</v>
          </cell>
          <cell r="AF105">
            <v>388750.02</v>
          </cell>
        </row>
        <row r="106">
          <cell r="A106" t="str">
            <v>42800</v>
          </cell>
          <cell r="B106" t="str">
            <v>R6396</v>
          </cell>
          <cell r="AA106">
            <v>7459.19</v>
          </cell>
          <cell r="AB106">
            <v>89510.280000000013</v>
          </cell>
          <cell r="AC106">
            <v>22377.57</v>
          </cell>
          <cell r="AD106">
            <v>7459.19</v>
          </cell>
          <cell r="AE106">
            <v>89510.280000000013</v>
          </cell>
          <cell r="AF106">
            <v>22377.57</v>
          </cell>
        </row>
        <row r="107">
          <cell r="A107" t="str">
            <v>42800</v>
          </cell>
          <cell r="B107" t="str">
            <v>S6390</v>
          </cell>
          <cell r="AA107">
            <v>13089.36</v>
          </cell>
          <cell r="AB107">
            <v>157072.32000000001</v>
          </cell>
          <cell r="AC107">
            <v>39268.080000000002</v>
          </cell>
          <cell r="AD107">
            <v>13089.36</v>
          </cell>
          <cell r="AE107">
            <v>157072.32000000001</v>
          </cell>
          <cell r="AF107">
            <v>39268.080000000002</v>
          </cell>
        </row>
        <row r="108">
          <cell r="A108" t="str">
            <v>42800</v>
          </cell>
          <cell r="B108" t="str">
            <v>S6396</v>
          </cell>
          <cell r="AA108">
            <v>14041.51</v>
          </cell>
          <cell r="AB108">
            <v>168498.12</v>
          </cell>
          <cell r="AC108">
            <v>42124.53</v>
          </cell>
          <cell r="AD108">
            <v>14041.51</v>
          </cell>
          <cell r="AE108">
            <v>168498.12</v>
          </cell>
          <cell r="AF108">
            <v>42124.53</v>
          </cell>
        </row>
        <row r="109">
          <cell r="A109" t="str">
            <v>42800</v>
          </cell>
          <cell r="B109" t="str">
            <v>T6390</v>
          </cell>
          <cell r="AA109">
            <v>5305.4</v>
          </cell>
          <cell r="AB109">
            <v>63664.80000000001</v>
          </cell>
          <cell r="AC109">
            <v>15916.199999999999</v>
          </cell>
          <cell r="AD109">
            <v>5305.4</v>
          </cell>
          <cell r="AE109">
            <v>63664.80000000001</v>
          </cell>
          <cell r="AF109">
            <v>15916.199999999999</v>
          </cell>
        </row>
        <row r="110">
          <cell r="A110" t="str">
            <v>42800</v>
          </cell>
          <cell r="B110" t="str">
            <v>T6396</v>
          </cell>
          <cell r="AA110">
            <v>6118.39</v>
          </cell>
          <cell r="AB110">
            <v>73420.680000000008</v>
          </cell>
          <cell r="AC110">
            <v>18355.170000000002</v>
          </cell>
          <cell r="AD110">
            <v>6118.39</v>
          </cell>
          <cell r="AE110">
            <v>73420.680000000008</v>
          </cell>
          <cell r="AF110">
            <v>18355.170000000002</v>
          </cell>
        </row>
        <row r="111">
          <cell r="A111" t="str">
            <v>42800</v>
          </cell>
          <cell r="B111" t="str">
            <v>U6388</v>
          </cell>
          <cell r="AA111">
            <v>-262546.78000000003</v>
          </cell>
          <cell r="AB111">
            <v>-192107.40000000002</v>
          </cell>
          <cell r="AC111">
            <v>-249739.62000000002</v>
          </cell>
          <cell r="AD111">
            <v>6403.58</v>
          </cell>
          <cell r="AE111">
            <v>39742.160000000003</v>
          </cell>
          <cell r="AF111">
            <v>19210.739999999998</v>
          </cell>
        </row>
        <row r="112">
          <cell r="A112" t="str">
            <v>42800</v>
          </cell>
          <cell r="B112" t="str">
            <v>U6390</v>
          </cell>
          <cell r="AA112">
            <v>107665.58</v>
          </cell>
          <cell r="AB112">
            <v>1291986.96</v>
          </cell>
          <cell r="AC112">
            <v>322996.74</v>
          </cell>
          <cell r="AD112">
            <v>107665.58</v>
          </cell>
          <cell r="AE112">
            <v>1291986.96</v>
          </cell>
          <cell r="AF112">
            <v>322996.74</v>
          </cell>
        </row>
        <row r="113">
          <cell r="A113" t="str">
            <v>42800</v>
          </cell>
          <cell r="B113" t="str">
            <v>U6391</v>
          </cell>
          <cell r="AA113">
            <v>0</v>
          </cell>
          <cell r="AB113">
            <v>0</v>
          </cell>
          <cell r="AC113">
            <v>0</v>
          </cell>
          <cell r="AD113">
            <v>0</v>
          </cell>
          <cell r="AE113">
            <v>0</v>
          </cell>
          <cell r="AF113">
            <v>0</v>
          </cell>
        </row>
        <row r="114">
          <cell r="A114" t="str">
            <v>42800</v>
          </cell>
          <cell r="B114" t="str">
            <v>U6396</v>
          </cell>
          <cell r="AA114">
            <v>14848.52</v>
          </cell>
          <cell r="AB114">
            <v>178182.24</v>
          </cell>
          <cell r="AC114">
            <v>44545.56</v>
          </cell>
          <cell r="AD114">
            <v>14848.52</v>
          </cell>
          <cell r="AE114">
            <v>178182.24</v>
          </cell>
          <cell r="AF114">
            <v>44545.56</v>
          </cell>
        </row>
        <row r="115">
          <cell r="A115" t="str">
            <v>42800</v>
          </cell>
          <cell r="B115" t="str">
            <v>V6390</v>
          </cell>
          <cell r="AA115">
            <v>62413.08</v>
          </cell>
          <cell r="AB115">
            <v>748956.96</v>
          </cell>
          <cell r="AC115">
            <v>187239.24</v>
          </cell>
          <cell r="AD115">
            <v>62413.08</v>
          </cell>
          <cell r="AE115">
            <v>748956.96</v>
          </cell>
          <cell r="AF115">
            <v>187239.24</v>
          </cell>
        </row>
        <row r="116">
          <cell r="A116" t="str">
            <v>42800</v>
          </cell>
          <cell r="B116" t="str">
            <v>V6396</v>
          </cell>
          <cell r="AA116">
            <v>6681.95</v>
          </cell>
          <cell r="AB116">
            <v>80183.39999999998</v>
          </cell>
          <cell r="AC116">
            <v>20045.849999999999</v>
          </cell>
          <cell r="AD116">
            <v>6681.95</v>
          </cell>
          <cell r="AE116">
            <v>80183.39999999998</v>
          </cell>
          <cell r="AF116">
            <v>20045.849999999999</v>
          </cell>
        </row>
        <row r="117">
          <cell r="A117" t="str">
            <v>42800</v>
          </cell>
          <cell r="B117" t="str">
            <v>W6388</v>
          </cell>
          <cell r="AA117">
            <v>11495.11</v>
          </cell>
          <cell r="AB117">
            <v>137941.32</v>
          </cell>
          <cell r="AC117">
            <v>34485.33</v>
          </cell>
          <cell r="AD117">
            <v>11495.11</v>
          </cell>
          <cell r="AE117">
            <v>137941.32</v>
          </cell>
          <cell r="AF117">
            <v>34485.33</v>
          </cell>
        </row>
        <row r="118">
          <cell r="A118" t="str">
            <v>42800</v>
          </cell>
          <cell r="B118" t="str">
            <v>W6390</v>
          </cell>
          <cell r="AA118">
            <v>20984.58</v>
          </cell>
          <cell r="AB118">
            <v>251814.96000000008</v>
          </cell>
          <cell r="AC118">
            <v>62953.740000000005</v>
          </cell>
          <cell r="AD118">
            <v>20984.58</v>
          </cell>
          <cell r="AE118">
            <v>251814.96000000008</v>
          </cell>
          <cell r="AF118">
            <v>62953.740000000005</v>
          </cell>
        </row>
        <row r="119">
          <cell r="A119" t="str">
            <v>42800</v>
          </cell>
          <cell r="B119" t="str">
            <v>W6391</v>
          </cell>
          <cell r="AA119">
            <v>17658.78</v>
          </cell>
          <cell r="AB119">
            <v>211905.36</v>
          </cell>
          <cell r="AC119">
            <v>52976.34</v>
          </cell>
          <cell r="AD119">
            <v>17658.78</v>
          </cell>
          <cell r="AE119">
            <v>211905.36</v>
          </cell>
          <cell r="AF119">
            <v>52976.34</v>
          </cell>
        </row>
        <row r="120">
          <cell r="A120" t="str">
            <v>42800</v>
          </cell>
          <cell r="B120" t="str">
            <v>W6396</v>
          </cell>
          <cell r="AA120">
            <v>28171.119999999999</v>
          </cell>
          <cell r="AB120">
            <v>338053.44</v>
          </cell>
          <cell r="AC120">
            <v>84513.36</v>
          </cell>
          <cell r="AD120">
            <v>28171.119999999999</v>
          </cell>
          <cell r="AE120">
            <v>338053.44</v>
          </cell>
          <cell r="AF120">
            <v>84513.36</v>
          </cell>
        </row>
        <row r="121">
          <cell r="A121" t="str">
            <v>42800</v>
          </cell>
          <cell r="B121" t="str">
            <v>Y6390</v>
          </cell>
          <cell r="AA121">
            <v>2902.79</v>
          </cell>
          <cell r="AB121">
            <v>34833.480000000003</v>
          </cell>
          <cell r="AC121">
            <v>8708.369999999999</v>
          </cell>
          <cell r="AD121">
            <v>2902.79</v>
          </cell>
          <cell r="AE121">
            <v>34833.480000000003</v>
          </cell>
          <cell r="AF121">
            <v>8708.369999999999</v>
          </cell>
        </row>
        <row r="122">
          <cell r="A122" t="str">
            <v>42800</v>
          </cell>
          <cell r="B122" t="str">
            <v>Y6396</v>
          </cell>
          <cell r="AA122">
            <v>13171.24</v>
          </cell>
          <cell r="AB122">
            <v>158054.88</v>
          </cell>
          <cell r="AC122">
            <v>39513.72</v>
          </cell>
          <cell r="AD122">
            <v>13171.24</v>
          </cell>
          <cell r="AE122">
            <v>158054.88</v>
          </cell>
          <cell r="AF122">
            <v>39513.72</v>
          </cell>
        </row>
        <row r="123">
          <cell r="A123" t="str">
            <v>43100</v>
          </cell>
          <cell r="B123" t="str">
            <v>A6455</v>
          </cell>
          <cell r="AA123">
            <v>38235.53</v>
          </cell>
          <cell r="AB123">
            <v>2090450.4900000002</v>
          </cell>
          <cell r="AC123">
            <v>180756.44999999998</v>
          </cell>
          <cell r="AD123">
            <v>518044.86</v>
          </cell>
          <cell r="AE123">
            <v>7151020.3299999991</v>
          </cell>
          <cell r="AF123">
            <v>1453123.92</v>
          </cell>
        </row>
        <row r="124">
          <cell r="A124" t="str">
            <v>43100</v>
          </cell>
          <cell r="B124" t="str">
            <v>A6459</v>
          </cell>
          <cell r="AA124">
            <v>132.02000000000001</v>
          </cell>
          <cell r="AB124">
            <v>11032.19</v>
          </cell>
          <cell r="AC124">
            <v>132.02000000000001</v>
          </cell>
          <cell r="AD124">
            <v>0</v>
          </cell>
          <cell r="AE124">
            <v>8066.2999999999993</v>
          </cell>
          <cell r="AF124">
            <v>506.22</v>
          </cell>
        </row>
        <row r="125">
          <cell r="A125" t="str">
            <v>43100</v>
          </cell>
          <cell r="B125" t="str">
            <v>B6459</v>
          </cell>
          <cell r="AA125">
            <v>29555.72</v>
          </cell>
          <cell r="AB125">
            <v>194115.43000000002</v>
          </cell>
          <cell r="AC125">
            <v>93948.1</v>
          </cell>
          <cell r="AD125">
            <v>0</v>
          </cell>
          <cell r="AE125">
            <v>0</v>
          </cell>
          <cell r="AF125">
            <v>0</v>
          </cell>
        </row>
        <row r="126">
          <cell r="A126" t="str">
            <v>43100</v>
          </cell>
          <cell r="B126" t="str">
            <v>D6455</v>
          </cell>
          <cell r="AA126">
            <v>0</v>
          </cell>
          <cell r="AB126">
            <v>905774.98</v>
          </cell>
          <cell r="AC126">
            <v>0</v>
          </cell>
          <cell r="AD126">
            <v>0</v>
          </cell>
          <cell r="AE126">
            <v>0</v>
          </cell>
          <cell r="AF126">
            <v>0</v>
          </cell>
        </row>
        <row r="127">
          <cell r="A127" t="str">
            <v>43100</v>
          </cell>
          <cell r="B127" t="str">
            <v>E6455</v>
          </cell>
          <cell r="AA127">
            <v>5408.29</v>
          </cell>
          <cell r="AB127">
            <v>555431.60000000009</v>
          </cell>
          <cell r="AC127">
            <v>73360.209999999992</v>
          </cell>
          <cell r="AD127">
            <v>0</v>
          </cell>
          <cell r="AE127">
            <v>0</v>
          </cell>
          <cell r="AF127">
            <v>0</v>
          </cell>
        </row>
        <row r="128">
          <cell r="A128" t="str">
            <v>43100</v>
          </cell>
          <cell r="B128" t="str">
            <v>F6451</v>
          </cell>
          <cell r="AA128">
            <v>2782.97</v>
          </cell>
          <cell r="AB128">
            <v>35604.910000000003</v>
          </cell>
          <cell r="AC128">
            <v>8348.91</v>
          </cell>
          <cell r="AD128">
            <v>3314.15</v>
          </cell>
          <cell r="AE128">
            <v>39063.850000000006</v>
          </cell>
          <cell r="AF128">
            <v>9802.73</v>
          </cell>
        </row>
        <row r="129">
          <cell r="A129" t="str">
            <v>43100</v>
          </cell>
          <cell r="B129" t="str">
            <v>G6455</v>
          </cell>
          <cell r="AA129">
            <v>43566.14</v>
          </cell>
          <cell r="AB129">
            <v>420408.06999999995</v>
          </cell>
          <cell r="AC129">
            <v>153669.54999999999</v>
          </cell>
          <cell r="AD129">
            <v>32222.94</v>
          </cell>
          <cell r="AE129">
            <v>363858.18</v>
          </cell>
          <cell r="AF129">
            <v>115031</v>
          </cell>
        </row>
        <row r="130">
          <cell r="A130" t="str">
            <v>43100</v>
          </cell>
          <cell r="B130" t="str">
            <v>G6459</v>
          </cell>
          <cell r="AA130">
            <v>94289.55</v>
          </cell>
          <cell r="AB130">
            <v>922767.35</v>
          </cell>
          <cell r="AC130">
            <v>257636</v>
          </cell>
          <cell r="AD130">
            <v>63585.93</v>
          </cell>
          <cell r="AE130">
            <v>1304956.97</v>
          </cell>
          <cell r="AF130">
            <v>271416.19</v>
          </cell>
        </row>
        <row r="131">
          <cell r="A131" t="str">
            <v>43100</v>
          </cell>
          <cell r="B131" t="str">
            <v>J6455</v>
          </cell>
          <cell r="AA131">
            <v>39697.82</v>
          </cell>
          <cell r="AB131">
            <v>12602801.450000001</v>
          </cell>
          <cell r="AC131">
            <v>2417186.31</v>
          </cell>
          <cell r="AD131">
            <v>1952444.97</v>
          </cell>
          <cell r="AE131">
            <v>8813923.8300000001</v>
          </cell>
          <cell r="AF131">
            <v>1961492.47</v>
          </cell>
        </row>
        <row r="132">
          <cell r="A132" t="str">
            <v>43100</v>
          </cell>
          <cell r="B132" t="str">
            <v>M6455</v>
          </cell>
          <cell r="AA132">
            <v>0</v>
          </cell>
          <cell r="AB132">
            <v>0</v>
          </cell>
          <cell r="AC132">
            <v>0</v>
          </cell>
          <cell r="AD132">
            <v>0</v>
          </cell>
          <cell r="AE132">
            <v>0</v>
          </cell>
          <cell r="AF132">
            <v>0</v>
          </cell>
        </row>
        <row r="133">
          <cell r="A133" t="str">
            <v>43100</v>
          </cell>
          <cell r="B133" t="str">
            <v>N6454</v>
          </cell>
          <cell r="AA133">
            <v>-85234.09</v>
          </cell>
          <cell r="AB133">
            <v>-6046.8299999999726</v>
          </cell>
          <cell r="AC133">
            <v>-243367.15</v>
          </cell>
          <cell r="AD133">
            <v>-134359.97</v>
          </cell>
          <cell r="AE133">
            <v>-1026825.5199999999</v>
          </cell>
          <cell r="AF133">
            <v>-303357.87</v>
          </cell>
        </row>
        <row r="134">
          <cell r="A134" t="str">
            <v>43100</v>
          </cell>
          <cell r="B134" t="str">
            <v>N6455</v>
          </cell>
          <cell r="AA134">
            <v>0</v>
          </cell>
          <cell r="AB134">
            <v>0</v>
          </cell>
          <cell r="AC134">
            <v>0</v>
          </cell>
          <cell r="AD134">
            <v>0</v>
          </cell>
          <cell r="AE134">
            <v>326566.07999999996</v>
          </cell>
          <cell r="AF134">
            <v>0</v>
          </cell>
        </row>
        <row r="135">
          <cell r="A135" t="str">
            <v>43100</v>
          </cell>
          <cell r="B135" t="str">
            <v>P6454</v>
          </cell>
          <cell r="AA135">
            <v>0</v>
          </cell>
          <cell r="AB135">
            <v>0</v>
          </cell>
          <cell r="AC135">
            <v>0</v>
          </cell>
          <cell r="AD135">
            <v>0</v>
          </cell>
          <cell r="AE135">
            <v>0</v>
          </cell>
          <cell r="AF135">
            <v>0</v>
          </cell>
        </row>
        <row r="136">
          <cell r="A136" t="str">
            <v>43100</v>
          </cell>
          <cell r="B136" t="str">
            <v>P6455</v>
          </cell>
          <cell r="AA136">
            <v>0</v>
          </cell>
          <cell r="AB136">
            <v>190836.97</v>
          </cell>
          <cell r="AC136">
            <v>0</v>
          </cell>
          <cell r="AD136">
            <v>59255.91</v>
          </cell>
          <cell r="AE136">
            <v>702117.2300000001</v>
          </cell>
          <cell r="AF136">
            <v>177767.74</v>
          </cell>
        </row>
        <row r="137">
          <cell r="A137" t="str">
            <v>43100</v>
          </cell>
          <cell r="B137" t="str">
            <v>Q6454</v>
          </cell>
          <cell r="AA137">
            <v>2594.3200000000002</v>
          </cell>
          <cell r="AB137">
            <v>2594.3200000000002</v>
          </cell>
          <cell r="AC137">
            <v>2594.3200000000002</v>
          </cell>
          <cell r="AD137">
            <v>0</v>
          </cell>
          <cell r="AE137">
            <v>0</v>
          </cell>
          <cell r="AF137">
            <v>0</v>
          </cell>
        </row>
        <row r="138">
          <cell r="A138" t="str">
            <v>43100</v>
          </cell>
          <cell r="B138" t="str">
            <v>Q6455</v>
          </cell>
          <cell r="AA138">
            <v>-242.01</v>
          </cell>
          <cell r="AB138">
            <v>-30671.46</v>
          </cell>
          <cell r="AC138">
            <v>-726.05</v>
          </cell>
          <cell r="AD138">
            <v>9137.74</v>
          </cell>
          <cell r="AE138">
            <v>79742.16</v>
          </cell>
          <cell r="AF138">
            <v>27413.21</v>
          </cell>
        </row>
        <row r="139">
          <cell r="A139" t="str">
            <v>43100</v>
          </cell>
          <cell r="B139" t="str">
            <v>R6455</v>
          </cell>
          <cell r="AA139">
            <v>743.09</v>
          </cell>
          <cell r="AB139">
            <v>-514063.75999999983</v>
          </cell>
          <cell r="AC139">
            <v>2229.2600000000002</v>
          </cell>
          <cell r="AD139">
            <v>36654.51</v>
          </cell>
          <cell r="AE139">
            <v>439854.14</v>
          </cell>
          <cell r="AF139">
            <v>109963.54000000001</v>
          </cell>
        </row>
        <row r="140">
          <cell r="A140" t="str">
            <v>43100</v>
          </cell>
          <cell r="B140" t="str">
            <v>S6455</v>
          </cell>
          <cell r="AA140">
            <v>-315636.3</v>
          </cell>
          <cell r="AB140">
            <v>-1807517.5200000003</v>
          </cell>
          <cell r="AC140">
            <v>-966118.81</v>
          </cell>
          <cell r="AD140">
            <v>26768.44</v>
          </cell>
          <cell r="AE140">
            <v>1054954.1399999999</v>
          </cell>
          <cell r="AF140">
            <v>46726.229999999996</v>
          </cell>
        </row>
        <row r="141">
          <cell r="A141" t="str">
            <v>43100</v>
          </cell>
          <cell r="B141" t="str">
            <v>U6455</v>
          </cell>
          <cell r="AA141">
            <v>0</v>
          </cell>
          <cell r="AB141">
            <v>0</v>
          </cell>
          <cell r="AC141">
            <v>0</v>
          </cell>
          <cell r="AD141">
            <v>0</v>
          </cell>
          <cell r="AE141">
            <v>131000</v>
          </cell>
          <cell r="AF141">
            <v>0</v>
          </cell>
        </row>
        <row r="142">
          <cell r="A142" t="str">
            <v>43100</v>
          </cell>
          <cell r="B142" t="str">
            <v>V6451</v>
          </cell>
          <cell r="AA142">
            <v>10396.93</v>
          </cell>
          <cell r="AB142">
            <v>108537.18999999997</v>
          </cell>
          <cell r="AC142">
            <v>30990.58</v>
          </cell>
          <cell r="AD142">
            <v>0</v>
          </cell>
          <cell r="AE142">
            <v>0</v>
          </cell>
          <cell r="AF142">
            <v>0</v>
          </cell>
        </row>
        <row r="143">
          <cell r="A143" t="str">
            <v>43100</v>
          </cell>
          <cell r="B143" t="str">
            <v>V6455</v>
          </cell>
          <cell r="AA143">
            <v>0</v>
          </cell>
          <cell r="AB143">
            <v>356338.34000000008</v>
          </cell>
          <cell r="AC143">
            <v>2479.64</v>
          </cell>
          <cell r="AD143">
            <v>116074.19</v>
          </cell>
          <cell r="AE143">
            <v>754793.59000000008</v>
          </cell>
          <cell r="AF143">
            <v>192081.31</v>
          </cell>
        </row>
        <row r="144">
          <cell r="A144" t="str">
            <v>43100</v>
          </cell>
          <cell r="B144" t="str">
            <v>W6455</v>
          </cell>
          <cell r="AA144">
            <v>0</v>
          </cell>
          <cell r="AB144">
            <v>0</v>
          </cell>
          <cell r="AC144">
            <v>0</v>
          </cell>
          <cell r="AD144">
            <v>-9796.1200000000008</v>
          </cell>
          <cell r="AE144">
            <v>-32561.58</v>
          </cell>
          <cell r="AF144">
            <v>-32561.58</v>
          </cell>
        </row>
        <row r="145">
          <cell r="A145" t="str">
            <v>43100</v>
          </cell>
          <cell r="B145" t="str">
            <v>06451</v>
          </cell>
          <cell r="AA145">
            <v>768112.47</v>
          </cell>
          <cell r="AB145">
            <v>9017733.4399999995</v>
          </cell>
          <cell r="AC145">
            <v>2296022.8499999996</v>
          </cell>
          <cell r="AD145">
            <v>720690.97</v>
          </cell>
          <cell r="AE145">
            <v>8340565.7400000002</v>
          </cell>
          <cell r="AF145">
            <v>2146848.96</v>
          </cell>
        </row>
        <row r="146">
          <cell r="A146" t="str">
            <v>43100</v>
          </cell>
          <cell r="B146" t="str">
            <v>06452</v>
          </cell>
          <cell r="AA146">
            <v>4177332</v>
          </cell>
          <cell r="AB146">
            <v>-65413.299999999814</v>
          </cell>
          <cell r="AC146">
            <v>4563497</v>
          </cell>
          <cell r="AD146">
            <v>244400</v>
          </cell>
          <cell r="AE146">
            <v>9211433.120000001</v>
          </cell>
          <cell r="AF146">
            <v>733226.05</v>
          </cell>
        </row>
        <row r="147">
          <cell r="A147" t="str">
            <v>43100</v>
          </cell>
          <cell r="B147" t="str">
            <v>06459</v>
          </cell>
          <cell r="AA147">
            <v>9841.2099999999991</v>
          </cell>
          <cell r="AB147">
            <v>253018.75000000003</v>
          </cell>
          <cell r="AC147">
            <v>30581.93</v>
          </cell>
          <cell r="AD147">
            <v>48863.62</v>
          </cell>
          <cell r="AE147">
            <v>1334881.6299999999</v>
          </cell>
          <cell r="AF147">
            <v>174399.88999999998</v>
          </cell>
        </row>
      </sheetData>
      <sheetData sheetId="2"/>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Leong VaR"/>
      <sheetName val="ExecRpt"/>
      <sheetName val="Jan 29, 30"/>
      <sheetName val="Qck View P&amp;L"/>
      <sheetName val="Qck View Pos"/>
      <sheetName val="Retail Rpt"/>
      <sheetName val="Asset Rpt"/>
      <sheetName val="Spreads-ICAP Rpt"/>
      <sheetName val="Detail Rpt"/>
      <sheetName val="Commodity Rpt"/>
      <sheetName val="Option Models"/>
      <sheetName val="P&amp;L"/>
      <sheetName val="JB Rpt"/>
      <sheetName val="Rpt Criteria"/>
      <sheetName val="Pivot_AssetFuel"/>
      <sheetName val="Pivot-AcctChk"/>
      <sheetName val="Piv-Retail-BGS"/>
      <sheetName val="Old E-mail R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3">
          <cell r="CA23">
            <v>1</v>
          </cell>
          <cell r="CB23" t="str">
            <v>FAS133_MTM</v>
          </cell>
          <cell r="CC23" t="str">
            <v>FAS133_MTM</v>
          </cell>
        </row>
        <row r="24">
          <cell r="CA24">
            <v>2</v>
          </cell>
          <cell r="CB24" t="str">
            <v>FAS133_OCI</v>
          </cell>
          <cell r="CC24" t="str">
            <v>FAS133_OCI</v>
          </cell>
        </row>
        <row r="25">
          <cell r="CA25">
            <v>3</v>
          </cell>
          <cell r="CB25" t="str">
            <v>FAS133_NON_OCI</v>
          </cell>
          <cell r="CC25" t="str">
            <v>Non-derivative</v>
          </cell>
        </row>
        <row r="26">
          <cell r="CA26">
            <v>4</v>
          </cell>
          <cell r="CB26" t="str">
            <v>Physical (Accrual Acctg)</v>
          </cell>
          <cell r="CC26" t="str">
            <v>Normal Purchase/Sale (NPNS)</v>
          </cell>
        </row>
        <row r="27">
          <cell r="CA27">
            <v>5</v>
          </cell>
          <cell r="CB27" t="str">
            <v>Other</v>
          </cell>
          <cell r="CC27" t="str">
            <v>Other</v>
          </cell>
        </row>
        <row r="31">
          <cell r="CB31" t="str">
            <v>NEWINGTON POWER PLANT</v>
          </cell>
          <cell r="CC31">
            <v>1</v>
          </cell>
          <cell r="CD31" t="str">
            <v>N</v>
          </cell>
        </row>
        <row r="32">
          <cell r="CB32" t="str">
            <v>CEEMI ASSETS</v>
          </cell>
          <cell r="CC32">
            <v>1</v>
          </cell>
          <cell r="CD32" t="str">
            <v>N</v>
          </cell>
        </row>
        <row r="33">
          <cell r="CB33" t="str">
            <v>CEEMX (CEMI EXPANSION)</v>
          </cell>
          <cell r="CC33">
            <v>1</v>
          </cell>
          <cell r="CD33" t="str">
            <v>N</v>
          </cell>
        </row>
        <row r="34">
          <cell r="CB34" t="str">
            <v>LAKEWOOD EXP</v>
          </cell>
          <cell r="CC34">
            <v>1</v>
          </cell>
          <cell r="CD34" t="str">
            <v>N</v>
          </cell>
        </row>
        <row r="35">
          <cell r="CB35" t="str">
            <v>ROCK SPRINGS 3 PPA</v>
          </cell>
          <cell r="CC35">
            <v>1</v>
          </cell>
          <cell r="CD35" t="str">
            <v>N</v>
          </cell>
        </row>
        <row r="36">
          <cell r="CB36" t="str">
            <v>ROCK SPRINGS 3&amp;4</v>
          </cell>
          <cell r="CC36">
            <v>1</v>
          </cell>
          <cell r="CD36" t="str">
            <v>N</v>
          </cell>
        </row>
        <row r="37">
          <cell r="CB37" t="str">
            <v>SS UNIT INSURANCE</v>
          </cell>
          <cell r="CC37">
            <v>1</v>
          </cell>
          <cell r="CD37" t="str">
            <v>N</v>
          </cell>
        </row>
        <row r="38">
          <cell r="CB38" t="str">
            <v>SPARK SPREADS</v>
          </cell>
          <cell r="CC38">
            <v>1</v>
          </cell>
          <cell r="CD38" t="str">
            <v>N</v>
          </cell>
        </row>
        <row r="39">
          <cell r="CB39" t="str">
            <v>NY RETAIL CON ED</v>
          </cell>
          <cell r="CC39">
            <v>2</v>
          </cell>
          <cell r="CD39" t="str">
            <v>Y</v>
          </cell>
        </row>
        <row r="40">
          <cell r="CB40" t="str">
            <v>NY RETAIL NIMO</v>
          </cell>
          <cell r="CC40">
            <v>2</v>
          </cell>
          <cell r="CD40" t="str">
            <v>Y</v>
          </cell>
        </row>
        <row r="41">
          <cell r="CB41" t="str">
            <v>PJM BGS</v>
          </cell>
          <cell r="CC41">
            <v>2</v>
          </cell>
          <cell r="CD41" t="str">
            <v>Y</v>
          </cell>
        </row>
        <row r="42">
          <cell r="CB42" t="str">
            <v>PJM LOAD CES</v>
          </cell>
          <cell r="CC42">
            <v>2</v>
          </cell>
          <cell r="CD42" t="str">
            <v>Y</v>
          </cell>
        </row>
        <row r="43">
          <cell r="CB43" t="str">
            <v>NE LOAD FOLLOWING</v>
          </cell>
          <cell r="CC43">
            <v>1</v>
          </cell>
          <cell r="CD43" t="str">
            <v>Y</v>
          </cell>
        </row>
        <row r="44">
          <cell r="CB44" t="str">
            <v>FIXED PRICE - NAT GAS</v>
          </cell>
          <cell r="CC44">
            <v>1</v>
          </cell>
          <cell r="CD44" t="str">
            <v>N</v>
          </cell>
        </row>
        <row r="45">
          <cell r="CB45" t="str">
            <v>WHOLESALE TRADING</v>
          </cell>
          <cell r="CC45">
            <v>1</v>
          </cell>
          <cell r="CD45" t="str">
            <v>N</v>
          </cell>
        </row>
        <row r="46">
          <cell r="CB46" t="str">
            <v>HONEOYE STORAGE</v>
          </cell>
          <cell r="CC46">
            <v>2</v>
          </cell>
          <cell r="CD46" t="str">
            <v>Y</v>
          </cell>
        </row>
        <row r="47">
          <cell r="CB47" t="str">
            <v>NATIONAL FUEL STORAGE</v>
          </cell>
          <cell r="CC47">
            <v>2</v>
          </cell>
          <cell r="CD47" t="str">
            <v>Y</v>
          </cell>
        </row>
        <row r="48">
          <cell r="CB48" t="str">
            <v>MARKETLINK PIPELINE</v>
          </cell>
          <cell r="CC48">
            <v>2</v>
          </cell>
          <cell r="CD48" t="str">
            <v>Y</v>
          </cell>
        </row>
        <row r="49">
          <cell r="CB49" t="str">
            <v>CANEAST</v>
          </cell>
          <cell r="CC49">
            <v>1</v>
          </cell>
          <cell r="CD49" t="str">
            <v>Y</v>
          </cell>
        </row>
        <row r="50">
          <cell r="CB50" t="str">
            <v>DEFAULT</v>
          </cell>
          <cell r="CC50">
            <v>1</v>
          </cell>
          <cell r="CD50" t="str">
            <v>Y</v>
          </cell>
        </row>
        <row r="51">
          <cell r="CB51" t="str">
            <v>TCC</v>
          </cell>
          <cell r="CC51">
            <v>1</v>
          </cell>
          <cell r="CD51" t="str">
            <v>N</v>
          </cell>
        </row>
        <row r="52">
          <cell r="CB52" t="str">
            <v>TOLLING</v>
          </cell>
          <cell r="CC52">
            <v>1</v>
          </cell>
          <cell r="CD52" t="str">
            <v>N</v>
          </cell>
        </row>
        <row r="53">
          <cell r="CB53" t="str">
            <v>ALL</v>
          </cell>
          <cell r="CC53">
            <v>1</v>
          </cell>
          <cell r="CD53" t="str">
            <v>N</v>
          </cell>
        </row>
      </sheetData>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4B"/>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GALLONS"/>
    </sheetNames>
    <sheetDataSet>
      <sheetData sheetId="0">
        <row r="1">
          <cell r="A1" t="str">
            <v>CONSOLIDATED EDISON COMPANY OF NEW YORK, INC.</v>
          </cell>
        </row>
        <row r="2">
          <cell r="A2" t="str">
            <v>LIQUID FUEL CONSUMED FOR ELECTRIC GENERATION</v>
          </cell>
        </row>
        <row r="3">
          <cell r="A3" t="str">
            <v>AND STEAM PRODUCTION</v>
          </cell>
        </row>
        <row r="4">
          <cell r="A4" t="str">
            <v>TWELVE MONTHS ENDING DECEMBER 2003</v>
          </cell>
        </row>
        <row r="8">
          <cell r="A8" t="str">
            <v>RESIDUAL OIL - ELECTRIC</v>
          </cell>
          <cell r="D8" t="str">
            <v>GALLONS</v>
          </cell>
        </row>
        <row r="10">
          <cell r="A10" t="str">
            <v>WATERSIDE</v>
          </cell>
          <cell r="D10">
            <v>0</v>
          </cell>
        </row>
        <row r="11">
          <cell r="A11" t="str">
            <v>EAST RIVER PEAK LOAD EXT.</v>
          </cell>
          <cell r="D11">
            <v>15130388</v>
          </cell>
        </row>
        <row r="12">
          <cell r="A12" t="str">
            <v>EAST RIVER BASE LOAD</v>
          </cell>
          <cell r="D12">
            <v>759068</v>
          </cell>
        </row>
        <row r="13">
          <cell r="A13" t="str">
            <v>74th STREET</v>
          </cell>
          <cell r="D13">
            <v>0</v>
          </cell>
        </row>
        <row r="14">
          <cell r="A14" t="str">
            <v>HUDSON AVENUE ANNEX</v>
          </cell>
          <cell r="D14">
            <v>17847</v>
          </cell>
        </row>
        <row r="16">
          <cell r="A16" t="str">
            <v xml:space="preserve">                                  SUB - TOTAL</v>
          </cell>
          <cell r="D16">
            <v>15907303</v>
          </cell>
        </row>
        <row r="19">
          <cell r="A19" t="str">
            <v>RESIDUAL OIL - STEAM</v>
          </cell>
        </row>
        <row r="20">
          <cell r="A20" t="str">
            <v>WATERSIDE</v>
          </cell>
          <cell r="D20">
            <v>0</v>
          </cell>
        </row>
        <row r="21">
          <cell r="A21" t="str">
            <v>EAST RIVER H.P.</v>
          </cell>
          <cell r="D21">
            <v>3309904</v>
          </cell>
        </row>
        <row r="22">
          <cell r="A22" t="str">
            <v>EAST RIVER S.S.S.</v>
          </cell>
          <cell r="D22">
            <v>10463560</v>
          </cell>
        </row>
        <row r="23">
          <cell r="A23" t="str">
            <v>HUDSON AVENUE MAIN</v>
          </cell>
          <cell r="D23">
            <v>31783269</v>
          </cell>
        </row>
        <row r="24">
          <cell r="A24" t="str">
            <v>HUDSON AVENUE ANNEX</v>
          </cell>
          <cell r="D24">
            <v>6048999</v>
          </cell>
        </row>
        <row r="25">
          <cell r="A25" t="str">
            <v>74th STREET.</v>
          </cell>
          <cell r="D25">
            <v>35041340</v>
          </cell>
        </row>
        <row r="26">
          <cell r="A26" t="str">
            <v>74th ST. PKG. BOILER</v>
          </cell>
          <cell r="D26">
            <v>11741126</v>
          </cell>
        </row>
        <row r="27">
          <cell r="A27" t="str">
            <v>RAVENSWOOD</v>
          </cell>
          <cell r="D27">
            <v>12531340</v>
          </cell>
        </row>
        <row r="28">
          <cell r="A28" t="str">
            <v>EAST RIVER STEAM #7</v>
          </cell>
          <cell r="D28">
            <v>7088195</v>
          </cell>
        </row>
        <row r="29">
          <cell r="A29" t="str">
            <v>59th STREET.</v>
          </cell>
          <cell r="D29">
            <v>21807645</v>
          </cell>
        </row>
        <row r="30">
          <cell r="A30" t="str">
            <v>59th ST. PKG. BOILER</v>
          </cell>
          <cell r="D30">
            <v>1812490</v>
          </cell>
        </row>
        <row r="31">
          <cell r="A31" t="str">
            <v>EAST 60th STREET (Kerosene)</v>
          </cell>
          <cell r="D31">
            <v>0</v>
          </cell>
        </row>
        <row r="33">
          <cell r="B33" t="str">
            <v>SUB   - TOTAL</v>
          </cell>
          <cell r="D33">
            <v>141627868</v>
          </cell>
        </row>
        <row r="35">
          <cell r="A35" t="str">
            <v>TOTAL</v>
          </cell>
          <cell r="D35">
            <v>157535171</v>
          </cell>
        </row>
        <row r="38">
          <cell r="A38" t="str">
            <v>CONSOLIDATED EDISON COMPANY OF NEW YORK, INC.</v>
          </cell>
        </row>
        <row r="39">
          <cell r="A39" t="str">
            <v>LIQUID FUEL CONSUMED FOR ELECTRIC GENERATION</v>
          </cell>
        </row>
        <row r="40">
          <cell r="A40" t="str">
            <v>INTERNAL COMBUSTION</v>
          </cell>
        </row>
        <row r="41">
          <cell r="A41" t="str">
            <v>TWELVE MONTHS ENDING DECEMBER 2003</v>
          </cell>
        </row>
        <row r="45">
          <cell r="A45" t="str">
            <v>#2 JET OIL</v>
          </cell>
          <cell r="D45" t="str">
            <v>GALLONS</v>
          </cell>
        </row>
        <row r="47">
          <cell r="A47" t="str">
            <v>HUDSON AVENUE</v>
          </cell>
          <cell r="D47">
            <v>0</v>
          </cell>
        </row>
        <row r="49">
          <cell r="B49" t="str">
            <v>SUB - TOTAL</v>
          </cell>
          <cell r="D49">
            <v>0</v>
          </cell>
        </row>
        <row r="51">
          <cell r="A51" t="str">
            <v>KEROSENE</v>
          </cell>
        </row>
        <row r="53">
          <cell r="A53" t="str">
            <v>HUDSON AVENUE</v>
          </cell>
          <cell r="D53">
            <v>168495</v>
          </cell>
        </row>
        <row r="54">
          <cell r="A54" t="str">
            <v>74th STREET</v>
          </cell>
          <cell r="D54">
            <v>58845</v>
          </cell>
        </row>
        <row r="55">
          <cell r="A55" t="str">
            <v>59th STREET</v>
          </cell>
          <cell r="D55">
            <v>41062</v>
          </cell>
        </row>
        <row r="56">
          <cell r="B56" t="str">
            <v>SUB - TOTAL</v>
          </cell>
          <cell r="D56">
            <v>268402</v>
          </cell>
        </row>
        <row r="58">
          <cell r="A58" t="str">
            <v>TOTAL</v>
          </cell>
          <cell r="D58">
            <v>268402</v>
          </cell>
        </row>
      </sheetData>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S50813"/>
      <sheetName val="JE revac "/>
      <sheetName val="50813"/>
      <sheetName val="GasAllocJM"/>
      <sheetName val="Alloc-E&amp;S"/>
      <sheetName val="RefundE&amp;S"/>
      <sheetName val="50814"/>
      <sheetName val="LS50814"/>
      <sheetName val="LS50815 "/>
      <sheetName val="Fix TP (3)"/>
      <sheetName val="VarTP"/>
      <sheetName val="JE-Sur&amp;TP"/>
      <sheetName val="50815"/>
      <sheetName val="LS50816"/>
      <sheetName val="50816 "/>
      <sheetName val="LS50817 "/>
      <sheetName val="E&amp;S TAX"/>
      <sheetName val="50817"/>
      <sheetName val="LS50818 "/>
      <sheetName val="Inventory"/>
      <sheetName val="LNG "/>
      <sheetName val="50818"/>
      <sheetName val="LS50819"/>
      <sheetName val="50819"/>
      <sheetName val="LS50820"/>
      <sheetName val="50820"/>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Detail"/>
      <sheetName val="Option Models"/>
      <sheetName val="SS Stop Loss"/>
      <sheetName val="Rpt Criteria"/>
      <sheetName val="Pivot"/>
      <sheetName val="CEEMI"/>
      <sheetName val="CES00andCEE003.31.15"/>
    </sheetNames>
    <sheetDataSet>
      <sheetData sheetId="0"/>
      <sheetData sheetId="1" refreshError="1">
        <row r="1">
          <cell r="C1">
            <v>38090</v>
          </cell>
        </row>
      </sheetData>
      <sheetData sheetId="2"/>
      <sheetData sheetId="3" refreshError="1">
        <row r="24">
          <cell r="A24">
            <v>38108</v>
          </cell>
          <cell r="D24">
            <v>56.625</v>
          </cell>
          <cell r="E24">
            <v>46.5</v>
          </cell>
          <cell r="F24">
            <v>48.25</v>
          </cell>
          <cell r="G24">
            <v>31</v>
          </cell>
          <cell r="H24">
            <v>56</v>
          </cell>
          <cell r="I24">
            <v>44</v>
          </cell>
          <cell r="J24">
            <v>69</v>
          </cell>
          <cell r="K24">
            <v>51.5</v>
          </cell>
          <cell r="L24">
            <v>6.0229999999999997</v>
          </cell>
        </row>
        <row r="25">
          <cell r="A25">
            <v>38139</v>
          </cell>
          <cell r="D25">
            <v>61.5</v>
          </cell>
          <cell r="E25">
            <v>47.5</v>
          </cell>
          <cell r="F25">
            <v>52.5</v>
          </cell>
          <cell r="G25">
            <v>32</v>
          </cell>
          <cell r="H25">
            <v>61.625</v>
          </cell>
          <cell r="I25">
            <v>44</v>
          </cell>
          <cell r="J25">
            <v>79.5</v>
          </cell>
          <cell r="K25">
            <v>52.5</v>
          </cell>
          <cell r="L25">
            <v>6.0780000000000003</v>
          </cell>
        </row>
        <row r="26">
          <cell r="A26">
            <v>38169</v>
          </cell>
          <cell r="D26">
            <v>70.5</v>
          </cell>
          <cell r="E26">
            <v>51</v>
          </cell>
          <cell r="F26">
            <v>66.75</v>
          </cell>
          <cell r="G26">
            <v>42.5</v>
          </cell>
          <cell r="H26">
            <v>76.75</v>
          </cell>
          <cell r="I26">
            <v>49</v>
          </cell>
          <cell r="J26">
            <v>101.25</v>
          </cell>
          <cell r="K26">
            <v>60</v>
          </cell>
          <cell r="L26">
            <v>6.0960000000000001</v>
          </cell>
        </row>
        <row r="27">
          <cell r="A27">
            <v>38200</v>
          </cell>
          <cell r="D27">
            <v>70.5</v>
          </cell>
          <cell r="E27">
            <v>51</v>
          </cell>
          <cell r="F27">
            <v>66.75</v>
          </cell>
          <cell r="G27">
            <v>42.5</v>
          </cell>
          <cell r="H27">
            <v>76.75</v>
          </cell>
          <cell r="I27">
            <v>49</v>
          </cell>
          <cell r="J27">
            <v>101.25</v>
          </cell>
          <cell r="K27">
            <v>60</v>
          </cell>
          <cell r="L27">
            <v>6.0650000000000004</v>
          </cell>
        </row>
        <row r="28">
          <cell r="A28">
            <v>38231</v>
          </cell>
          <cell r="D28">
            <v>59.25</v>
          </cell>
          <cell r="E28">
            <v>45</v>
          </cell>
          <cell r="F28">
            <v>48</v>
          </cell>
          <cell r="G28">
            <v>32.5</v>
          </cell>
          <cell r="H28">
            <v>59.5</v>
          </cell>
          <cell r="I28">
            <v>43.5</v>
          </cell>
          <cell r="J28">
            <v>75.5</v>
          </cell>
          <cell r="K28">
            <v>49</v>
          </cell>
          <cell r="L28">
            <v>6.0789999999999997</v>
          </cell>
        </row>
        <row r="29">
          <cell r="A29">
            <v>38261</v>
          </cell>
          <cell r="D29">
            <v>59.25</v>
          </cell>
          <cell r="E29">
            <v>45.5</v>
          </cell>
          <cell r="F29">
            <v>45.625</v>
          </cell>
          <cell r="G29">
            <v>34.25</v>
          </cell>
          <cell r="H29">
            <v>57.5</v>
          </cell>
          <cell r="I29">
            <v>43.5</v>
          </cell>
          <cell r="J29">
            <v>72</v>
          </cell>
          <cell r="K29">
            <v>49</v>
          </cell>
          <cell r="L29">
            <v>6.2370000000000001</v>
          </cell>
        </row>
        <row r="30">
          <cell r="A30">
            <v>38292</v>
          </cell>
          <cell r="D30">
            <v>59.25</v>
          </cell>
          <cell r="E30">
            <v>45.5</v>
          </cell>
          <cell r="F30">
            <v>45.625</v>
          </cell>
          <cell r="G30">
            <v>34.25</v>
          </cell>
          <cell r="H30">
            <v>57.5</v>
          </cell>
          <cell r="I30">
            <v>43.5</v>
          </cell>
          <cell r="J30">
            <v>72</v>
          </cell>
          <cell r="K30">
            <v>49</v>
          </cell>
          <cell r="L30">
            <v>6.3949999999999996</v>
          </cell>
        </row>
        <row r="31">
          <cell r="A31">
            <v>38322</v>
          </cell>
          <cell r="D31">
            <v>59.25</v>
          </cell>
          <cell r="E31">
            <v>45.5</v>
          </cell>
          <cell r="F31">
            <v>45.625</v>
          </cell>
          <cell r="G31">
            <v>34.25</v>
          </cell>
          <cell r="H31">
            <v>57.5</v>
          </cell>
          <cell r="I31">
            <v>43.5</v>
          </cell>
          <cell r="J31">
            <v>72</v>
          </cell>
          <cell r="K31">
            <v>49</v>
          </cell>
          <cell r="L31">
            <v>6.51</v>
          </cell>
          <cell r="M31">
            <v>1.0013000000000001</v>
          </cell>
          <cell r="N31">
            <v>1.2988</v>
          </cell>
        </row>
        <row r="32">
          <cell r="A32">
            <v>38353</v>
          </cell>
          <cell r="D32">
            <v>72.25</v>
          </cell>
          <cell r="E32">
            <v>57.5</v>
          </cell>
          <cell r="F32">
            <v>55.75</v>
          </cell>
          <cell r="G32">
            <v>43.5</v>
          </cell>
          <cell r="H32">
            <v>68.5</v>
          </cell>
          <cell r="I32">
            <v>54</v>
          </cell>
          <cell r="J32">
            <v>89.25</v>
          </cell>
          <cell r="K32">
            <v>60</v>
          </cell>
          <cell r="L32">
            <v>6.4489999999999998</v>
          </cell>
          <cell r="M32">
            <v>1.9200999999999999</v>
          </cell>
          <cell r="N32">
            <v>2.4906000000000001</v>
          </cell>
        </row>
        <row r="33">
          <cell r="A33">
            <v>38384</v>
          </cell>
          <cell r="D33">
            <v>72.25</v>
          </cell>
          <cell r="E33">
            <v>57.5</v>
          </cell>
          <cell r="F33">
            <v>55.75</v>
          </cell>
          <cell r="G33">
            <v>43.5</v>
          </cell>
          <cell r="H33">
            <v>68.5</v>
          </cell>
          <cell r="I33">
            <v>54</v>
          </cell>
          <cell r="J33">
            <v>89.25</v>
          </cell>
          <cell r="K33">
            <v>60</v>
          </cell>
          <cell r="L33">
            <v>6.2190000000000003</v>
          </cell>
          <cell r="M33">
            <v>1.9200999999999999</v>
          </cell>
          <cell r="N33">
            <v>2.4906000000000001</v>
          </cell>
        </row>
        <row r="34">
          <cell r="A34">
            <v>38412</v>
          </cell>
          <cell r="D34">
            <v>58.5</v>
          </cell>
          <cell r="E34">
            <v>44.5</v>
          </cell>
          <cell r="F34">
            <v>52</v>
          </cell>
          <cell r="G34">
            <v>34.5</v>
          </cell>
          <cell r="H34">
            <v>60</v>
          </cell>
          <cell r="I34">
            <v>44</v>
          </cell>
          <cell r="J34">
            <v>73.25</v>
          </cell>
          <cell r="K34">
            <v>51.5</v>
          </cell>
          <cell r="L34">
            <v>5.4720000000000004</v>
          </cell>
          <cell r="M34">
            <v>0.53010000000000002</v>
          </cell>
          <cell r="N34">
            <v>0.68759999999999999</v>
          </cell>
        </row>
        <row r="35">
          <cell r="A35">
            <v>38443</v>
          </cell>
          <cell r="D35">
            <v>58.5</v>
          </cell>
          <cell r="E35">
            <v>44.5</v>
          </cell>
          <cell r="F35">
            <v>52</v>
          </cell>
          <cell r="G35">
            <v>34.5</v>
          </cell>
          <cell r="H35">
            <v>60</v>
          </cell>
          <cell r="I35">
            <v>44</v>
          </cell>
          <cell r="J35">
            <v>73.25</v>
          </cell>
          <cell r="K35">
            <v>51.5</v>
          </cell>
          <cell r="L35">
            <v>5.3140000000000001</v>
          </cell>
        </row>
        <row r="36">
          <cell r="A36">
            <v>38473</v>
          </cell>
          <cell r="D36">
            <v>53</v>
          </cell>
          <cell r="E36">
            <v>42.5</v>
          </cell>
          <cell r="F36">
            <v>46.125</v>
          </cell>
          <cell r="G36">
            <v>29.5</v>
          </cell>
          <cell r="H36">
            <v>57</v>
          </cell>
          <cell r="I36">
            <v>41</v>
          </cell>
          <cell r="J36">
            <v>72.75</v>
          </cell>
          <cell r="K36">
            <v>49.5</v>
          </cell>
          <cell r="L36">
            <v>5.3159999999999998</v>
          </cell>
        </row>
        <row r="37">
          <cell r="A37">
            <v>38504</v>
          </cell>
          <cell r="D37">
            <v>55.5</v>
          </cell>
          <cell r="E37">
            <v>42.5</v>
          </cell>
          <cell r="F37">
            <v>50.25</v>
          </cell>
          <cell r="G37">
            <v>31</v>
          </cell>
          <cell r="H37">
            <v>59</v>
          </cell>
          <cell r="I37">
            <v>43</v>
          </cell>
          <cell r="J37">
            <v>77.5</v>
          </cell>
          <cell r="K37">
            <v>52</v>
          </cell>
          <cell r="L37">
            <v>5.3369999999999997</v>
          </cell>
        </row>
        <row r="38">
          <cell r="A38">
            <v>38534</v>
          </cell>
          <cell r="D38">
            <v>66</v>
          </cell>
          <cell r="E38">
            <v>47.5</v>
          </cell>
          <cell r="F38">
            <v>63</v>
          </cell>
          <cell r="G38">
            <v>40.5</v>
          </cell>
          <cell r="H38">
            <v>74</v>
          </cell>
          <cell r="I38">
            <v>47.5</v>
          </cell>
          <cell r="J38">
            <v>98</v>
          </cell>
          <cell r="K38">
            <v>56.5</v>
          </cell>
          <cell r="L38">
            <v>5.3419999999999996</v>
          </cell>
        </row>
        <row r="39">
          <cell r="A39">
            <v>38565</v>
          </cell>
          <cell r="D39">
            <v>66</v>
          </cell>
          <cell r="E39">
            <v>47.5</v>
          </cell>
          <cell r="F39">
            <v>63</v>
          </cell>
          <cell r="G39">
            <v>40.5</v>
          </cell>
          <cell r="H39">
            <v>74</v>
          </cell>
          <cell r="I39">
            <v>47.5</v>
          </cell>
          <cell r="J39">
            <v>98</v>
          </cell>
          <cell r="K39">
            <v>56.5</v>
          </cell>
          <cell r="L39">
            <v>5.3070000000000004</v>
          </cell>
        </row>
        <row r="40">
          <cell r="A40">
            <v>38596</v>
          </cell>
          <cell r="D40">
            <v>53</v>
          </cell>
          <cell r="E40">
            <v>40</v>
          </cell>
          <cell r="F40">
            <v>45.5</v>
          </cell>
          <cell r="G40">
            <v>30</v>
          </cell>
          <cell r="H40">
            <v>55.5</v>
          </cell>
          <cell r="I40">
            <v>40.5</v>
          </cell>
          <cell r="J40">
            <v>69.25</v>
          </cell>
          <cell r="K40">
            <v>49</v>
          </cell>
          <cell r="L40">
            <v>5.3250000000000002</v>
          </cell>
        </row>
        <row r="41">
          <cell r="A41">
            <v>38626</v>
          </cell>
          <cell r="D41">
            <v>52.5</v>
          </cell>
          <cell r="E41">
            <v>40.5</v>
          </cell>
          <cell r="F41">
            <v>43</v>
          </cell>
          <cell r="G41">
            <v>29.5</v>
          </cell>
          <cell r="H41">
            <v>55</v>
          </cell>
          <cell r="I41">
            <v>40.5</v>
          </cell>
          <cell r="J41">
            <v>69.25</v>
          </cell>
          <cell r="K41">
            <v>49</v>
          </cell>
          <cell r="L41">
            <v>5.4950000000000001</v>
          </cell>
        </row>
        <row r="42">
          <cell r="A42">
            <v>38657</v>
          </cell>
          <cell r="D42">
            <v>52.5</v>
          </cell>
          <cell r="E42">
            <v>40.5</v>
          </cell>
          <cell r="F42">
            <v>43</v>
          </cell>
          <cell r="G42">
            <v>29.5</v>
          </cell>
          <cell r="H42">
            <v>55</v>
          </cell>
          <cell r="I42">
            <v>40.5</v>
          </cell>
          <cell r="J42">
            <v>69.25</v>
          </cell>
          <cell r="K42">
            <v>49</v>
          </cell>
          <cell r="L42">
            <v>5.665</v>
          </cell>
        </row>
        <row r="43">
          <cell r="A43">
            <v>38687</v>
          </cell>
          <cell r="D43">
            <v>52.5</v>
          </cell>
          <cell r="E43">
            <v>40.5</v>
          </cell>
          <cell r="F43">
            <v>43</v>
          </cell>
          <cell r="G43">
            <v>29.5</v>
          </cell>
          <cell r="H43">
            <v>55</v>
          </cell>
          <cell r="I43">
            <v>39.5</v>
          </cell>
          <cell r="J43">
            <v>69.25</v>
          </cell>
          <cell r="K43">
            <v>49</v>
          </cell>
          <cell r="L43">
            <v>0</v>
          </cell>
        </row>
        <row r="44">
          <cell r="A44">
            <v>38718</v>
          </cell>
          <cell r="D44">
            <v>68.5</v>
          </cell>
          <cell r="E44">
            <v>53.5</v>
          </cell>
          <cell r="F44">
            <v>53</v>
          </cell>
          <cell r="G44">
            <v>43</v>
          </cell>
          <cell r="H44">
            <v>68.25</v>
          </cell>
          <cell r="I44">
            <v>50.5</v>
          </cell>
          <cell r="J44">
            <v>87.5</v>
          </cell>
          <cell r="K44">
            <v>59</v>
          </cell>
          <cell r="L44">
            <v>0</v>
          </cell>
        </row>
        <row r="45">
          <cell r="A45">
            <v>38749</v>
          </cell>
          <cell r="D45">
            <v>68.5</v>
          </cell>
          <cell r="E45">
            <v>53.5</v>
          </cell>
          <cell r="F45">
            <v>53</v>
          </cell>
          <cell r="G45">
            <v>43</v>
          </cell>
          <cell r="H45">
            <v>68.25</v>
          </cell>
          <cell r="I45">
            <v>50.5</v>
          </cell>
          <cell r="J45">
            <v>87.5</v>
          </cell>
          <cell r="K45">
            <v>59</v>
          </cell>
          <cell r="L45">
            <v>0</v>
          </cell>
        </row>
      </sheetData>
      <sheetData sheetId="4"/>
      <sheetData sheetId="5"/>
      <sheetData sheetId="6"/>
      <sheetData sheetId="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Journal Entry"/>
      <sheetName val="Journal Entry Detail"/>
      <sheetName val="Subledger Schedule 1"/>
      <sheetName val="Reconciliation"/>
      <sheetName val="JE Documentation"/>
      <sheetName val="Trend Analysis"/>
      <sheetName val="JE Computations Explanations"/>
      <sheetName val="Version Management"/>
      <sheetName val="Logic Audits"/>
      <sheetName val="Standard_Formats_Map"/>
      <sheetName val="Reserve Balance Adjustments"/>
    </sheetNames>
    <sheetDataSet>
      <sheetData sheetId="0">
        <row r="6">
          <cell r="C6" t="str">
            <v>CECONY Data Analysis Prototype1</v>
          </cell>
        </row>
        <row r="7">
          <cell r="C7" t="str">
            <v>Gil Rosado</v>
          </cell>
        </row>
        <row r="9">
          <cell r="C9" t="str">
            <v>212-460-6272</v>
          </cell>
        </row>
        <row r="11">
          <cell r="C11" t="str">
            <v>rosadogi@coned.com</v>
          </cell>
        </row>
        <row r="14">
          <cell r="C14" t="str">
            <v>Template</v>
          </cell>
        </row>
        <row r="15">
          <cell r="C15" t="str">
            <v>Enter Filename Here</v>
          </cell>
        </row>
        <row r="16">
          <cell r="C16" t="str">
            <v>Ver. 1</v>
          </cell>
        </row>
        <row r="18">
          <cell r="C18" t="str">
            <v>$'000</v>
          </cell>
        </row>
        <row r="30">
          <cell r="B30" t="str">
            <v>© Con Edison Inc. : Tel 212-460-6272</v>
          </cell>
        </row>
        <row r="51">
          <cell r="E51" t="str">
            <v>Initial Draft</v>
          </cell>
        </row>
        <row r="52">
          <cell r="E52" t="str">
            <v>Completed Draft</v>
          </cell>
        </row>
        <row r="53">
          <cell r="E53" t="str">
            <v>Initial Check</v>
          </cell>
        </row>
        <row r="54">
          <cell r="E54" t="str">
            <v>Detailed Check</v>
          </cell>
        </row>
        <row r="55">
          <cell r="E55" t="str">
            <v>Completed Audit</v>
          </cell>
        </row>
      </sheetData>
      <sheetData sheetId="1"/>
      <sheetData sheetId="2"/>
      <sheetData sheetId="3"/>
      <sheetData sheetId="4"/>
      <sheetData sheetId="5"/>
      <sheetData sheetId="6">
        <row r="5">
          <cell r="D5">
            <v>39478</v>
          </cell>
        </row>
      </sheetData>
      <sheetData sheetId="7"/>
      <sheetData sheetId="8"/>
      <sheetData sheetId="9"/>
      <sheetData sheetId="10"/>
      <sheetData sheetId="1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es"/>
      <sheetName val="Aug Output (2)"/>
      <sheetName val="CalcSheet Aug 04"/>
      <sheetName val="Aug Output"/>
      <sheetName val="July Output"/>
      <sheetName val="COGS 0804"/>
      <sheetName val="Income Statement"/>
      <sheetName val="June Output"/>
      <sheetName val="COGS (2)"/>
      <sheetName val="COGS"/>
    </sheetNames>
    <sheetDataSet>
      <sheetData sheetId="0"/>
      <sheetData sheetId="1"/>
      <sheetData sheetId="2"/>
      <sheetData sheetId="3"/>
      <sheetData sheetId="4" refreshError="1">
        <row r="18">
          <cell r="A18" t="str">
            <v>%,V20010008-001</v>
          </cell>
          <cell r="C18" t="str">
            <v>Rudin Management</v>
          </cell>
          <cell r="H18">
            <v>0</v>
          </cell>
          <cell r="J18">
            <v>0</v>
          </cell>
          <cell r="O18">
            <v>0</v>
          </cell>
          <cell r="P18">
            <v>-2949</v>
          </cell>
          <cell r="R18">
            <v>2949</v>
          </cell>
        </row>
        <row r="19">
          <cell r="A19" t="str">
            <v>%,V20010014-001</v>
          </cell>
          <cell r="C19" t="str">
            <v>Old London Foods</v>
          </cell>
          <cell r="H19">
            <v>-159.71</v>
          </cell>
          <cell r="J19">
            <v>159.71</v>
          </cell>
          <cell r="O19">
            <v>0</v>
          </cell>
          <cell r="P19">
            <v>5845.22</v>
          </cell>
          <cell r="R19">
            <v>-5845.22</v>
          </cell>
        </row>
        <row r="20">
          <cell r="A20" t="str">
            <v>%,VO1L68A3000BA</v>
          </cell>
          <cell r="C20" t="str">
            <v>GSA - 201 VARICK ST ECM - IGA</v>
          </cell>
          <cell r="H20">
            <v>0</v>
          </cell>
          <cell r="J20">
            <v>0</v>
          </cell>
          <cell r="O20">
            <v>0</v>
          </cell>
          <cell r="P20">
            <v>7541.91</v>
          </cell>
          <cell r="R20">
            <v>-7541.91</v>
          </cell>
        </row>
        <row r="21">
          <cell r="A21" t="str">
            <v>%,VO1L68A3000BB</v>
          </cell>
          <cell r="C21" t="str">
            <v>VA - BRONX - DG IGA COGEN</v>
          </cell>
          <cell r="H21">
            <v>0</v>
          </cell>
          <cell r="J21">
            <v>0</v>
          </cell>
          <cell r="O21">
            <v>820.6</v>
          </cell>
          <cell r="P21">
            <v>2750.71</v>
          </cell>
          <cell r="R21">
            <v>-1930.1100000000001</v>
          </cell>
        </row>
        <row r="22">
          <cell r="A22" t="str">
            <v>%,VO1L68A3000BD</v>
          </cell>
          <cell r="C22" t="str">
            <v>UNITED NATIONS INT'L SCHOOL</v>
          </cell>
          <cell r="H22">
            <v>0</v>
          </cell>
          <cell r="J22">
            <v>0</v>
          </cell>
          <cell r="O22">
            <v>0</v>
          </cell>
          <cell r="P22">
            <v>940</v>
          </cell>
          <cell r="R22">
            <v>-940</v>
          </cell>
        </row>
        <row r="23">
          <cell r="A23" t="str">
            <v>%,VO2GFEA5000GS</v>
          </cell>
          <cell r="C23" t="str">
            <v>VA BROOKLYN - CHILLER UPGRADE</v>
          </cell>
          <cell r="H23">
            <v>0</v>
          </cell>
          <cell r="J23">
            <v>0</v>
          </cell>
          <cell r="O23">
            <v>588447.94999999995</v>
          </cell>
          <cell r="P23">
            <v>495189.98</v>
          </cell>
          <cell r="R23">
            <v>93257.969999999972</v>
          </cell>
        </row>
        <row r="24">
          <cell r="A24" t="str">
            <v>%,VO4UGMA300000</v>
          </cell>
          <cell r="C24" t="str">
            <v>NYU - COGEN / DG IGA</v>
          </cell>
          <cell r="H24">
            <v>-17122.5</v>
          </cell>
          <cell r="J24">
            <v>17122.5</v>
          </cell>
          <cell r="O24">
            <v>0</v>
          </cell>
          <cell r="P24">
            <v>73088.55</v>
          </cell>
          <cell r="R24">
            <v>-73088.55</v>
          </cell>
        </row>
        <row r="25">
          <cell r="A25" t="str">
            <v>%,VO5I5CA2001GS</v>
          </cell>
          <cell r="C25" t="str">
            <v>CON EDISON - LEX HOUSING GAS</v>
          </cell>
          <cell r="G25">
            <v>1922.29</v>
          </cell>
          <cell r="H25">
            <v>-77.710000000000036</v>
          </cell>
          <cell r="J25">
            <v>2000</v>
          </cell>
          <cell r="O25">
            <v>3959.94</v>
          </cell>
          <cell r="P25">
            <v>3241.62</v>
          </cell>
          <cell r="R25">
            <v>718.32000000000016</v>
          </cell>
        </row>
        <row r="26">
          <cell r="A26" t="str">
            <v>%,VO5ONSA0001B8</v>
          </cell>
          <cell r="C26" t="str">
            <v>READERS DIGEST - EIS/METERING</v>
          </cell>
          <cell r="H26">
            <v>0</v>
          </cell>
          <cell r="J26">
            <v>0</v>
          </cell>
          <cell r="O26">
            <v>0</v>
          </cell>
          <cell r="P26">
            <v>210.65</v>
          </cell>
          <cell r="R26">
            <v>-210.65</v>
          </cell>
        </row>
        <row r="27">
          <cell r="A27" t="str">
            <v>%,VO8TE0A0001BH</v>
          </cell>
          <cell r="C27" t="str">
            <v>US ARMY RESERVE - FORT TOTTEN</v>
          </cell>
          <cell r="H27">
            <v>0</v>
          </cell>
          <cell r="J27">
            <v>0</v>
          </cell>
          <cell r="O27">
            <v>0</v>
          </cell>
          <cell r="P27">
            <v>1650</v>
          </cell>
          <cell r="R27">
            <v>-1650</v>
          </cell>
        </row>
        <row r="28">
          <cell r="A28" t="str">
            <v>%,VO8TE0A0001BK</v>
          </cell>
          <cell r="C28" t="str">
            <v>USPS-CNJ West Jersey Lighting</v>
          </cell>
          <cell r="G28">
            <v>1115.95</v>
          </cell>
          <cell r="H28">
            <v>169.95000000000005</v>
          </cell>
          <cell r="J28">
            <v>946</v>
          </cell>
          <cell r="O28">
            <v>1115.95</v>
          </cell>
          <cell r="P28">
            <v>946</v>
          </cell>
          <cell r="R28">
            <v>169.95000000000005</v>
          </cell>
        </row>
        <row r="29">
          <cell r="A29" t="str">
            <v>%,VO8TE0A0001BL</v>
          </cell>
          <cell r="C29" t="str">
            <v>US ARMY RESERVE - FORT TOTTEN</v>
          </cell>
          <cell r="H29">
            <v>-32666.560000000001</v>
          </cell>
          <cell r="J29">
            <v>32666.560000000001</v>
          </cell>
          <cell r="O29">
            <v>0</v>
          </cell>
          <cell r="P29">
            <v>32666.560000000001</v>
          </cell>
          <cell r="R29">
            <v>-32666.560000000001</v>
          </cell>
        </row>
        <row r="30">
          <cell r="A30" t="str">
            <v>%,VO8TE0A0001T6</v>
          </cell>
          <cell r="C30" t="str">
            <v>USPS - CNJ MONMOUTH LIGHTING</v>
          </cell>
          <cell r="G30">
            <v>1467.83</v>
          </cell>
          <cell r="H30">
            <v>80.829999999999927</v>
          </cell>
          <cell r="J30">
            <v>1387</v>
          </cell>
          <cell r="O30">
            <v>1467.83</v>
          </cell>
          <cell r="P30">
            <v>1387</v>
          </cell>
          <cell r="R30">
            <v>80.829999999999927</v>
          </cell>
        </row>
        <row r="31">
          <cell r="A31" t="str">
            <v>%,VOAQY4A1001B8</v>
          </cell>
          <cell r="C31" t="str">
            <v>NYCHA - EASTCHESTER HOUSES</v>
          </cell>
          <cell r="H31">
            <v>0</v>
          </cell>
          <cell r="J31">
            <v>0</v>
          </cell>
          <cell r="O31">
            <v>31590.6</v>
          </cell>
          <cell r="P31">
            <v>29390.5</v>
          </cell>
          <cell r="R31">
            <v>2200.0999999999985</v>
          </cell>
        </row>
        <row r="32">
          <cell r="A32" t="str">
            <v>%,VOBASQ0000170</v>
          </cell>
          <cell r="C32" t="str">
            <v>SSA - ADDABBO - Lighting</v>
          </cell>
          <cell r="H32">
            <v>0</v>
          </cell>
          <cell r="J32">
            <v>0</v>
          </cell>
          <cell r="O32">
            <v>0</v>
          </cell>
          <cell r="P32">
            <v>950</v>
          </cell>
          <cell r="R32">
            <v>-950</v>
          </cell>
        </row>
        <row r="33">
          <cell r="A33" t="str">
            <v>%,VOBBFAA1000E8</v>
          </cell>
          <cell r="C33" t="str">
            <v>GOTHAM POWER ZEREGA - DESIGN</v>
          </cell>
          <cell r="H33">
            <v>0</v>
          </cell>
          <cell r="J33">
            <v>0</v>
          </cell>
          <cell r="O33">
            <v>61107.71</v>
          </cell>
          <cell r="P33">
            <v>35805.519999999997</v>
          </cell>
          <cell r="R33">
            <v>25302.190000000002</v>
          </cell>
        </row>
        <row r="34">
          <cell r="A34" t="str">
            <v>%,VOBL5JA20000S</v>
          </cell>
          <cell r="C34" t="str">
            <v>PEPSI BOTTLING CO. - DG</v>
          </cell>
          <cell r="H34">
            <v>0</v>
          </cell>
          <cell r="J34">
            <v>0</v>
          </cell>
          <cell r="O34">
            <v>74263.77</v>
          </cell>
          <cell r="P34">
            <v>47923.34</v>
          </cell>
          <cell r="R34">
            <v>26340.430000000008</v>
          </cell>
        </row>
        <row r="35">
          <cell r="A35" t="str">
            <v>%,VOBMWEA00000C</v>
          </cell>
          <cell r="C35" t="str">
            <v>NATIONAL GRID - BLISS BROS</v>
          </cell>
          <cell r="H35">
            <v>0</v>
          </cell>
          <cell r="J35">
            <v>0</v>
          </cell>
          <cell r="O35">
            <v>0</v>
          </cell>
          <cell r="P35">
            <v>300</v>
          </cell>
          <cell r="R35">
            <v>-300</v>
          </cell>
        </row>
        <row r="36">
          <cell r="A36" t="str">
            <v>%,VOBMWEA00000F</v>
          </cell>
          <cell r="C36" t="str">
            <v>HANSCOM BLDG. 1305 - CAT ROOM</v>
          </cell>
          <cell r="H36">
            <v>0</v>
          </cell>
          <cell r="J36">
            <v>0</v>
          </cell>
          <cell r="O36">
            <v>0</v>
          </cell>
          <cell r="P36">
            <v>110</v>
          </cell>
          <cell r="R36">
            <v>-110</v>
          </cell>
        </row>
        <row r="37">
          <cell r="A37" t="str">
            <v>%,VOBMWEA00000G</v>
          </cell>
          <cell r="C37" t="str">
            <v>HANSCOM BLDG. 1420</v>
          </cell>
          <cell r="H37">
            <v>0</v>
          </cell>
          <cell r="J37">
            <v>0</v>
          </cell>
          <cell r="O37">
            <v>0</v>
          </cell>
          <cell r="P37">
            <v>225</v>
          </cell>
          <cell r="R37">
            <v>-225</v>
          </cell>
        </row>
        <row r="38">
          <cell r="A38" t="str">
            <v>%,VOBMWEA00000H</v>
          </cell>
          <cell r="C38" t="str">
            <v>HANSCOM - NBAS - CAMERA SEC</v>
          </cell>
          <cell r="H38">
            <v>-2973</v>
          </cell>
          <cell r="J38">
            <v>2973</v>
          </cell>
          <cell r="O38">
            <v>0</v>
          </cell>
          <cell r="P38">
            <v>21744</v>
          </cell>
          <cell r="R38">
            <v>-21744</v>
          </cell>
        </row>
        <row r="39">
          <cell r="A39" t="str">
            <v>%,VOBMWEA00000K</v>
          </cell>
          <cell r="C39" t="str">
            <v>FORT HAMILTON - LTSA AND M/E</v>
          </cell>
          <cell r="H39">
            <v>0</v>
          </cell>
          <cell r="J39">
            <v>0</v>
          </cell>
          <cell r="O39">
            <v>0</v>
          </cell>
          <cell r="P39">
            <v>2880</v>
          </cell>
          <cell r="R39">
            <v>-2880</v>
          </cell>
        </row>
        <row r="40">
          <cell r="A40" t="str">
            <v>%,VOBMWEA200000</v>
          </cell>
          <cell r="C40" t="str">
            <v>US COAST GUARD - ISC BOSTN DES</v>
          </cell>
          <cell r="G40">
            <v>2952.06</v>
          </cell>
          <cell r="H40">
            <v>1782.06</v>
          </cell>
          <cell r="J40">
            <v>1170</v>
          </cell>
          <cell r="O40">
            <v>-87916.080000000089</v>
          </cell>
          <cell r="P40">
            <v>-34844.07</v>
          </cell>
          <cell r="R40">
            <v>-53072.010000000089</v>
          </cell>
        </row>
        <row r="41">
          <cell r="A41" t="str">
            <v>%,VOBUSAA3001SD</v>
          </cell>
          <cell r="C41" t="str">
            <v>MANHATTAN MGMT. - LTG RETROFIT</v>
          </cell>
          <cell r="H41">
            <v>0</v>
          </cell>
          <cell r="J41">
            <v>0</v>
          </cell>
          <cell r="O41">
            <v>4020.09</v>
          </cell>
          <cell r="P41">
            <v>3780.79</v>
          </cell>
          <cell r="R41">
            <v>239.30000000000018</v>
          </cell>
        </row>
        <row r="42">
          <cell r="A42" t="str">
            <v>%,VOCIU3A70000A</v>
          </cell>
          <cell r="C42" t="str">
            <v>USPS - TRIBORO 48</v>
          </cell>
          <cell r="G42">
            <v>23329.91</v>
          </cell>
          <cell r="H42">
            <v>5683.1699999999983</v>
          </cell>
          <cell r="J42">
            <v>17646.740000000002</v>
          </cell>
          <cell r="O42">
            <v>194548.11</v>
          </cell>
          <cell r="P42">
            <v>138256.54</v>
          </cell>
          <cell r="R42">
            <v>56291.569999999978</v>
          </cell>
        </row>
        <row r="43">
          <cell r="A43" t="str">
            <v>%,VOCIU3A700022</v>
          </cell>
          <cell r="C43" t="str">
            <v>USPS Morgan P&amp;D North</v>
          </cell>
          <cell r="H43">
            <v>185</v>
          </cell>
          <cell r="J43">
            <v>-185</v>
          </cell>
          <cell r="O43">
            <v>0</v>
          </cell>
          <cell r="P43">
            <v>-185</v>
          </cell>
          <cell r="R43">
            <v>185</v>
          </cell>
        </row>
        <row r="44">
          <cell r="A44" t="str">
            <v>%,VOCIU3A70002F</v>
          </cell>
          <cell r="C44" t="str">
            <v>SSA-Addabbo - NYSERDA</v>
          </cell>
          <cell r="H44">
            <v>0</v>
          </cell>
          <cell r="J44">
            <v>0</v>
          </cell>
          <cell r="O44">
            <v>0</v>
          </cell>
          <cell r="P44">
            <v>3542</v>
          </cell>
          <cell r="R44">
            <v>-3542</v>
          </cell>
        </row>
        <row r="45">
          <cell r="A45" t="str">
            <v>%,VODMDGA0001J0</v>
          </cell>
          <cell r="C45" t="str">
            <v>RUDIN MGMT. - RESIDENTIAL</v>
          </cell>
          <cell r="H45">
            <v>0</v>
          </cell>
          <cell r="J45">
            <v>0</v>
          </cell>
          <cell r="O45">
            <v>0</v>
          </cell>
          <cell r="P45">
            <v>2565.94</v>
          </cell>
          <cell r="R45">
            <v>-2565.94</v>
          </cell>
        </row>
        <row r="46">
          <cell r="A46" t="str">
            <v>%,VODMDGA0001JX</v>
          </cell>
          <cell r="C46" t="str">
            <v>NY PRESBYTERIAN--MANHATTAN IGA</v>
          </cell>
          <cell r="H46">
            <v>0</v>
          </cell>
          <cell r="J46">
            <v>0</v>
          </cell>
          <cell r="O46">
            <v>0</v>
          </cell>
          <cell r="P46">
            <v>330</v>
          </cell>
          <cell r="R46">
            <v>-330</v>
          </cell>
        </row>
        <row r="47">
          <cell r="A47" t="str">
            <v>%,VODMDGA0001LN</v>
          </cell>
          <cell r="C47" t="str">
            <v>JEROME BELSON ASSOCIATES</v>
          </cell>
          <cell r="H47">
            <v>-23</v>
          </cell>
          <cell r="J47">
            <v>23</v>
          </cell>
          <cell r="O47">
            <v>0</v>
          </cell>
          <cell r="P47">
            <v>23</v>
          </cell>
          <cell r="R47">
            <v>-23</v>
          </cell>
        </row>
        <row r="48">
          <cell r="A48" t="str">
            <v>%,VODMDGA0001MZ</v>
          </cell>
          <cell r="C48" t="str">
            <v>RUDIN RESIDENTIAL NYSERDA</v>
          </cell>
          <cell r="H48">
            <v>-960</v>
          </cell>
          <cell r="J48">
            <v>960</v>
          </cell>
          <cell r="O48">
            <v>0</v>
          </cell>
          <cell r="P48">
            <v>5110</v>
          </cell>
          <cell r="R48">
            <v>-5110</v>
          </cell>
        </row>
        <row r="49">
          <cell r="A49" t="str">
            <v>%,VODMDGA0001N0</v>
          </cell>
          <cell r="C49" t="str">
            <v>GSA - NE REG - LTG &amp; CONTROLS</v>
          </cell>
          <cell r="G49">
            <v>73574.289999999994</v>
          </cell>
          <cell r="H49">
            <v>16922.529999999992</v>
          </cell>
          <cell r="J49">
            <v>56651.76</v>
          </cell>
          <cell r="O49">
            <v>307738.88</v>
          </cell>
          <cell r="P49">
            <v>236957.83</v>
          </cell>
          <cell r="R49">
            <v>70781.050000000017</v>
          </cell>
        </row>
        <row r="50">
          <cell r="A50" t="str">
            <v>%,VODMDGA0001N1</v>
          </cell>
          <cell r="C50" t="str">
            <v>FAA - NE REGION - LTG &amp; CNTRLS</v>
          </cell>
          <cell r="G50">
            <v>10691.15</v>
          </cell>
          <cell r="H50">
            <v>4522.7699999999995</v>
          </cell>
          <cell r="J50">
            <v>6168.38</v>
          </cell>
          <cell r="O50">
            <v>307804.33</v>
          </cell>
          <cell r="P50">
            <v>177140.69</v>
          </cell>
          <cell r="R50">
            <v>130663.64000000001</v>
          </cell>
        </row>
        <row r="51">
          <cell r="A51" t="str">
            <v>%,VODMDGA0001N2</v>
          </cell>
          <cell r="C51" t="str">
            <v>JFK LIBRARY</v>
          </cell>
          <cell r="G51">
            <v>245338.94</v>
          </cell>
          <cell r="H51">
            <v>87212.43</v>
          </cell>
          <cell r="J51">
            <v>158126.51</v>
          </cell>
          <cell r="O51">
            <v>2829336.09</v>
          </cell>
          <cell r="P51">
            <v>1485641.35</v>
          </cell>
          <cell r="R51">
            <v>1343694.7399999998</v>
          </cell>
        </row>
        <row r="52">
          <cell r="A52" t="str">
            <v>%,VODMDGA0001N5</v>
          </cell>
          <cell r="C52" t="str">
            <v>PORT AUTHORITY OF NY AND NJ</v>
          </cell>
          <cell r="H52">
            <v>0</v>
          </cell>
          <cell r="J52">
            <v>0</v>
          </cell>
          <cell r="O52">
            <v>0</v>
          </cell>
          <cell r="P52">
            <v>7047.95</v>
          </cell>
          <cell r="R52">
            <v>-7047.95</v>
          </cell>
        </row>
        <row r="53">
          <cell r="A53" t="str">
            <v>%,VODMDGA0001N7</v>
          </cell>
          <cell r="C53" t="str">
            <v>US AIR FORCE - HANSCOM 1</v>
          </cell>
          <cell r="H53">
            <v>-9573.99</v>
          </cell>
          <cell r="J53">
            <v>9573.99</v>
          </cell>
          <cell r="O53">
            <v>0</v>
          </cell>
          <cell r="P53">
            <v>36685.83</v>
          </cell>
          <cell r="R53">
            <v>-36685.83</v>
          </cell>
        </row>
        <row r="54">
          <cell r="A54" t="str">
            <v>%,VODMDGA0001NA</v>
          </cell>
          <cell r="C54" t="str">
            <v>US AIR FORCE - HANSCOM TASK 2</v>
          </cell>
          <cell r="H54">
            <v>0</v>
          </cell>
          <cell r="J54">
            <v>0</v>
          </cell>
          <cell r="O54">
            <v>0</v>
          </cell>
          <cell r="P54">
            <v>2035</v>
          </cell>
          <cell r="R54">
            <v>-2035</v>
          </cell>
        </row>
        <row r="55">
          <cell r="A55" t="str">
            <v>%,VODMDGA0001NK</v>
          </cell>
          <cell r="C55" t="str">
            <v>US NAVY - NAF LIGHTING DOP</v>
          </cell>
          <cell r="G55">
            <v>63608.73</v>
          </cell>
          <cell r="H55">
            <v>21163.54</v>
          </cell>
          <cell r="J55">
            <v>42445.19</v>
          </cell>
          <cell r="O55">
            <v>410341.14</v>
          </cell>
          <cell r="P55">
            <v>275738.88</v>
          </cell>
          <cell r="R55">
            <v>134602.26</v>
          </cell>
        </row>
        <row r="56">
          <cell r="A56" t="str">
            <v>%,VODMDGA0001OE</v>
          </cell>
          <cell r="C56" t="str">
            <v>LINEA 5 FAA NE REGION TASK  4</v>
          </cell>
          <cell r="H56">
            <v>0</v>
          </cell>
          <cell r="J56">
            <v>0</v>
          </cell>
          <cell r="O56">
            <v>0</v>
          </cell>
          <cell r="P56">
            <v>1540</v>
          </cell>
          <cell r="R56">
            <v>-1540</v>
          </cell>
        </row>
        <row r="57">
          <cell r="A57" t="str">
            <v>%,VODMDGA0001OJ</v>
          </cell>
          <cell r="C57" t="str">
            <v>NATIONAL GRID - ST. ANNE'S</v>
          </cell>
          <cell r="H57">
            <v>0</v>
          </cell>
          <cell r="J57">
            <v>0</v>
          </cell>
          <cell r="O57">
            <v>0</v>
          </cell>
          <cell r="P57">
            <v>200</v>
          </cell>
          <cell r="R57">
            <v>-200</v>
          </cell>
        </row>
        <row r="58">
          <cell r="A58" t="str">
            <v>%,VODMDGA0001W4</v>
          </cell>
          <cell r="C58" t="str">
            <v>US AIR FORCE - BLDG 1607 TTL2</v>
          </cell>
          <cell r="H58">
            <v>0</v>
          </cell>
          <cell r="J58">
            <v>0</v>
          </cell>
          <cell r="O58">
            <v>0</v>
          </cell>
          <cell r="P58">
            <v>6500</v>
          </cell>
          <cell r="R58">
            <v>-6500</v>
          </cell>
        </row>
        <row r="59">
          <cell r="A59" t="str">
            <v>%,VODMDGA0001WV</v>
          </cell>
          <cell r="C59" t="str">
            <v>US NAVY - NAT'L NAVAL MEDICAL</v>
          </cell>
          <cell r="H59">
            <v>-11976.7</v>
          </cell>
          <cell r="J59">
            <v>11976.7</v>
          </cell>
          <cell r="O59">
            <v>0</v>
          </cell>
          <cell r="P59">
            <v>14776.7</v>
          </cell>
          <cell r="R59">
            <v>-14776.7</v>
          </cell>
        </row>
        <row r="60">
          <cell r="A60" t="str">
            <v>%,VODMDGA0001WW</v>
          </cell>
          <cell r="C60" t="str">
            <v>RUDIN MGMT. RESIDENT NYSERDA</v>
          </cell>
          <cell r="H60">
            <v>0</v>
          </cell>
          <cell r="J60">
            <v>0</v>
          </cell>
          <cell r="O60">
            <v>0</v>
          </cell>
          <cell r="P60">
            <v>2354</v>
          </cell>
          <cell r="R60">
            <v>-2354</v>
          </cell>
        </row>
        <row r="61">
          <cell r="A61" t="str">
            <v>%,VODMDGA0001X3</v>
          </cell>
          <cell r="C61" t="str">
            <v>NYPH WESTCHESTER - NYSERDA</v>
          </cell>
          <cell r="G61">
            <v>16751.22</v>
          </cell>
          <cell r="H61">
            <v>15599.220000000001</v>
          </cell>
          <cell r="J61">
            <v>1152</v>
          </cell>
          <cell r="O61">
            <v>16751.22</v>
          </cell>
          <cell r="P61">
            <v>2352</v>
          </cell>
          <cell r="R61">
            <v>14399.220000000001</v>
          </cell>
        </row>
        <row r="62">
          <cell r="A62" t="str">
            <v>%,VODMDGA0001XI</v>
          </cell>
          <cell r="C62" t="str">
            <v>PORT AUTH. NY/NJ - PLN TASK</v>
          </cell>
          <cell r="H62">
            <v>0</v>
          </cell>
          <cell r="J62">
            <v>0</v>
          </cell>
          <cell r="O62">
            <v>0</v>
          </cell>
          <cell r="P62">
            <v>2035</v>
          </cell>
          <cell r="R62">
            <v>-2035</v>
          </cell>
        </row>
        <row r="63">
          <cell r="A63" t="str">
            <v>%,VODMDGA00021P</v>
          </cell>
          <cell r="C63" t="str">
            <v>CON EDISON GAS SERVICE</v>
          </cell>
          <cell r="H63">
            <v>0</v>
          </cell>
          <cell r="J63">
            <v>0</v>
          </cell>
          <cell r="O63">
            <v>91686.96</v>
          </cell>
          <cell r="P63">
            <v>76461.009999999995</v>
          </cell>
          <cell r="R63">
            <v>15225.950000000012</v>
          </cell>
        </row>
        <row r="64">
          <cell r="A64" t="str">
            <v>%,VODMDGA00022F</v>
          </cell>
          <cell r="C64" t="str">
            <v>CON EDISON - PS 139 NYCHA</v>
          </cell>
          <cell r="H64">
            <v>0</v>
          </cell>
          <cell r="J64">
            <v>0</v>
          </cell>
          <cell r="O64">
            <v>6189.05</v>
          </cell>
          <cell r="P64">
            <v>5347.05</v>
          </cell>
          <cell r="R64">
            <v>842</v>
          </cell>
        </row>
        <row r="65">
          <cell r="A65" t="str">
            <v>%,VODMDGA00022G</v>
          </cell>
          <cell r="C65" t="str">
            <v>MANHATTAN MGMT. - PHASE 2</v>
          </cell>
          <cell r="G65">
            <v>227383.06</v>
          </cell>
          <cell r="H65">
            <v>46846.179999999993</v>
          </cell>
          <cell r="J65">
            <v>180536.88</v>
          </cell>
          <cell r="O65">
            <v>227383.06</v>
          </cell>
          <cell r="P65">
            <v>180536.88</v>
          </cell>
          <cell r="R65">
            <v>46846.179999999993</v>
          </cell>
        </row>
        <row r="66">
          <cell r="A66" t="str">
            <v>%,VODMDGA00023D</v>
          </cell>
          <cell r="C66" t="str">
            <v>CENTRALIZED LABS - NYSERDA</v>
          </cell>
          <cell r="H66">
            <v>-700</v>
          </cell>
          <cell r="J66">
            <v>700</v>
          </cell>
          <cell r="O66">
            <v>0</v>
          </cell>
          <cell r="P66">
            <v>700</v>
          </cell>
          <cell r="R66">
            <v>-700</v>
          </cell>
        </row>
        <row r="67">
          <cell r="A67" t="str">
            <v>%,VODMDGA00023Y</v>
          </cell>
          <cell r="C67" t="str">
            <v>SCARBOROUGH MANOR - ENV STDY</v>
          </cell>
          <cell r="H67">
            <v>0</v>
          </cell>
          <cell r="J67">
            <v>0</v>
          </cell>
          <cell r="O67">
            <v>0</v>
          </cell>
          <cell r="P67">
            <v>6650</v>
          </cell>
          <cell r="R67">
            <v>-6650</v>
          </cell>
        </row>
        <row r="68">
          <cell r="A68" t="str">
            <v>%,VODMDGA000243</v>
          </cell>
          <cell r="C68" t="str">
            <v>NY MARRIOTT MARQUIS - VALVE R</v>
          </cell>
          <cell r="G68">
            <v>11023</v>
          </cell>
          <cell r="H68">
            <v>11023</v>
          </cell>
          <cell r="J68">
            <v>0</v>
          </cell>
          <cell r="O68">
            <v>125140.38</v>
          </cell>
          <cell r="P68">
            <v>106669.75</v>
          </cell>
          <cell r="R68">
            <v>18470.630000000005</v>
          </cell>
        </row>
        <row r="69">
          <cell r="A69" t="str">
            <v>%,VODMDGA00024B</v>
          </cell>
          <cell r="C69" t="str">
            <v>OLF - PRL SUMMER 2004</v>
          </cell>
          <cell r="H69">
            <v>-1398</v>
          </cell>
          <cell r="J69">
            <v>1398</v>
          </cell>
          <cell r="O69">
            <v>0</v>
          </cell>
          <cell r="P69">
            <v>1398</v>
          </cell>
          <cell r="R69">
            <v>-1398</v>
          </cell>
        </row>
        <row r="70">
          <cell r="A70" t="str">
            <v>%,VOF0SUA00010I</v>
          </cell>
          <cell r="C70" t="str">
            <v>MTA - EIS PILOT PROJECT</v>
          </cell>
          <cell r="H70">
            <v>0</v>
          </cell>
          <cell r="J70">
            <v>0</v>
          </cell>
          <cell r="O70">
            <v>0</v>
          </cell>
          <cell r="P70">
            <v>3593.16</v>
          </cell>
          <cell r="R70">
            <v>-3593.16</v>
          </cell>
        </row>
        <row r="71">
          <cell r="A71" t="str">
            <v>%,VOFZ7HA1001JW</v>
          </cell>
          <cell r="C71" t="str">
            <v>NYPH - LIGHTING 68TH STREET</v>
          </cell>
          <cell r="G71">
            <v>21503.279999999999</v>
          </cell>
          <cell r="H71">
            <v>-4583.7900000000009</v>
          </cell>
          <cell r="J71">
            <v>26087.07</v>
          </cell>
          <cell r="O71">
            <v>440000.61</v>
          </cell>
          <cell r="P71">
            <v>309705.56</v>
          </cell>
          <cell r="R71">
            <v>130295.04999999999</v>
          </cell>
        </row>
        <row r="72">
          <cell r="A72" t="str">
            <v>%,VOFZ7HA1001JX</v>
          </cell>
          <cell r="C72" t="str">
            <v>NYPH - AIRSIDE 68TH STREET</v>
          </cell>
          <cell r="G72">
            <v>188332.71</v>
          </cell>
          <cell r="H72">
            <v>50199.31</v>
          </cell>
          <cell r="J72">
            <v>138133.4</v>
          </cell>
          <cell r="O72">
            <v>194632.26</v>
          </cell>
          <cell r="P72">
            <v>142753.82</v>
          </cell>
          <cell r="R72">
            <v>51878.44</v>
          </cell>
        </row>
        <row r="73">
          <cell r="A73" t="str">
            <v>%,VOFZ7HA1001PK</v>
          </cell>
          <cell r="C73" t="str">
            <v>NYPH - AIRSIDE 168TH STREET</v>
          </cell>
          <cell r="G73">
            <v>244086.64</v>
          </cell>
          <cell r="H73">
            <v>66080.350000000006</v>
          </cell>
          <cell r="J73">
            <v>178006.29</v>
          </cell>
          <cell r="O73">
            <v>260560.89</v>
          </cell>
          <cell r="P73">
            <v>190020.53</v>
          </cell>
          <cell r="R73">
            <v>70540.360000000015</v>
          </cell>
        </row>
        <row r="74">
          <cell r="A74" t="str">
            <v>%,VOGSONA100000</v>
          </cell>
          <cell r="C74" t="str">
            <v>USPS - MORGAN SOUTH BLOCK 6</v>
          </cell>
          <cell r="H74">
            <v>0</v>
          </cell>
          <cell r="J74">
            <v>0</v>
          </cell>
          <cell r="O74">
            <v>0</v>
          </cell>
          <cell r="P74">
            <v>9151.07</v>
          </cell>
          <cell r="R74">
            <v>-9151.07</v>
          </cell>
        </row>
        <row r="75">
          <cell r="A75" t="str">
            <v>%,VOGSONA100001</v>
          </cell>
          <cell r="C75" t="str">
            <v>USPS - MORGAN SOUTH NYSERDA</v>
          </cell>
          <cell r="H75">
            <v>0</v>
          </cell>
          <cell r="J75">
            <v>0</v>
          </cell>
          <cell r="O75">
            <v>12184.68</v>
          </cell>
          <cell r="P75">
            <v>7000</v>
          </cell>
          <cell r="R75">
            <v>5184.68</v>
          </cell>
        </row>
        <row r="76">
          <cell r="A76" t="str">
            <v>%,VOGSONA1001HI</v>
          </cell>
          <cell r="C76" t="str">
            <v>SSA-Addabbo - Motors</v>
          </cell>
          <cell r="G76">
            <v>12263.59</v>
          </cell>
          <cell r="H76">
            <v>2263.59</v>
          </cell>
          <cell r="J76">
            <v>10000</v>
          </cell>
          <cell r="O76">
            <v>12263.59</v>
          </cell>
          <cell r="P76">
            <v>10000</v>
          </cell>
          <cell r="R76">
            <v>2263.59</v>
          </cell>
        </row>
        <row r="77">
          <cell r="A77" t="str">
            <v>%,VOGSONA1001KG</v>
          </cell>
          <cell r="C77" t="str">
            <v>GSA - Cadman Plaza Boiler</v>
          </cell>
          <cell r="H77">
            <v>0</v>
          </cell>
          <cell r="J77">
            <v>0</v>
          </cell>
          <cell r="O77">
            <v>0</v>
          </cell>
          <cell r="P77">
            <v>10017.23</v>
          </cell>
          <cell r="R77">
            <v>-10017.23</v>
          </cell>
        </row>
        <row r="78">
          <cell r="A78" t="str">
            <v>%,VOGSONA1001KR</v>
          </cell>
          <cell r="C78" t="str">
            <v>VA - QUEENS - DG IGA</v>
          </cell>
          <cell r="H78">
            <v>0</v>
          </cell>
          <cell r="J78">
            <v>0</v>
          </cell>
          <cell r="O78">
            <v>0</v>
          </cell>
          <cell r="P78">
            <v>680</v>
          </cell>
          <cell r="R78">
            <v>-680</v>
          </cell>
        </row>
        <row r="79">
          <cell r="A79" t="str">
            <v>%,VOGSONA1001NK</v>
          </cell>
          <cell r="C79" t="str">
            <v>USPS - CNJ KILMER LIGHTING</v>
          </cell>
          <cell r="G79">
            <v>32208.67</v>
          </cell>
          <cell r="H79">
            <v>3996.4199999999983</v>
          </cell>
          <cell r="J79">
            <v>28212.25</v>
          </cell>
          <cell r="O79">
            <v>32208.67</v>
          </cell>
          <cell r="P79">
            <v>28212.25</v>
          </cell>
          <cell r="R79">
            <v>3996.4199999999983</v>
          </cell>
        </row>
        <row r="80">
          <cell r="A80" t="str">
            <v>%,VOJDCBA000010</v>
          </cell>
          <cell r="C80" t="str">
            <v>VA Manhattan Stairwell NYSERDA</v>
          </cell>
          <cell r="H80">
            <v>-1700</v>
          </cell>
          <cell r="J80">
            <v>1700</v>
          </cell>
          <cell r="O80">
            <v>0</v>
          </cell>
          <cell r="P80">
            <v>1700</v>
          </cell>
          <cell r="R80">
            <v>-1700</v>
          </cell>
        </row>
        <row r="81">
          <cell r="A81" t="str">
            <v>%,VOJDCBA00005W</v>
          </cell>
          <cell r="C81" t="str">
            <v>GSA - STAIRWELL LIGHTING</v>
          </cell>
          <cell r="G81">
            <v>862.98</v>
          </cell>
          <cell r="H81">
            <v>216.70000000000005</v>
          </cell>
          <cell r="J81">
            <v>646.28</v>
          </cell>
          <cell r="O81">
            <v>316073.28000000003</v>
          </cell>
          <cell r="P81">
            <v>236601.98</v>
          </cell>
          <cell r="R81">
            <v>79471.300000000017</v>
          </cell>
        </row>
        <row r="82">
          <cell r="A82" t="str">
            <v>%,VOJDCBA00006H</v>
          </cell>
          <cell r="C82" t="str">
            <v>GSA - STAIRWELL LTG NYSERDA</v>
          </cell>
          <cell r="H82">
            <v>0</v>
          </cell>
          <cell r="J82">
            <v>0</v>
          </cell>
          <cell r="O82">
            <v>0</v>
          </cell>
          <cell r="P82">
            <v>1450</v>
          </cell>
          <cell r="R82">
            <v>-1450</v>
          </cell>
        </row>
        <row r="83">
          <cell r="A83" t="str">
            <v>%,VOJDCBA00009B</v>
          </cell>
          <cell r="C83" t="str">
            <v>SSA ADDABBO - EMERGENCY LTG</v>
          </cell>
          <cell r="H83">
            <v>0</v>
          </cell>
          <cell r="J83">
            <v>0</v>
          </cell>
          <cell r="O83">
            <v>1397.06</v>
          </cell>
          <cell r="P83">
            <v>950</v>
          </cell>
          <cell r="R83">
            <v>447.05999999999995</v>
          </cell>
        </row>
        <row r="84">
          <cell r="A84" t="str">
            <v>%,VOJDCBA00009C</v>
          </cell>
          <cell r="C84" t="str">
            <v>VA BROOKLYN - COOLING TOWER</v>
          </cell>
          <cell r="H84">
            <v>0</v>
          </cell>
          <cell r="J84">
            <v>0</v>
          </cell>
          <cell r="O84">
            <v>407647.12</v>
          </cell>
          <cell r="P84">
            <v>308345</v>
          </cell>
          <cell r="R84">
            <v>99302.12</v>
          </cell>
        </row>
        <row r="85">
          <cell r="A85" t="str">
            <v>%,VOJDCBA00009D</v>
          </cell>
          <cell r="C85" t="str">
            <v>VA BROOKLYN - AIR COMPRESSOR</v>
          </cell>
          <cell r="H85">
            <v>0</v>
          </cell>
          <cell r="J85">
            <v>0</v>
          </cell>
          <cell r="O85">
            <v>52980.11</v>
          </cell>
          <cell r="P85">
            <v>1182.44</v>
          </cell>
          <cell r="R85">
            <v>51797.67</v>
          </cell>
        </row>
        <row r="86">
          <cell r="A86" t="str">
            <v>%,VOJDCBA0000HY</v>
          </cell>
          <cell r="C86" t="str">
            <v>MTA - EIS METERING</v>
          </cell>
          <cell r="H86">
            <v>0</v>
          </cell>
          <cell r="J86">
            <v>0</v>
          </cell>
          <cell r="O86">
            <v>0</v>
          </cell>
          <cell r="P86">
            <v>4863.3</v>
          </cell>
          <cell r="R86">
            <v>-4863.3</v>
          </cell>
        </row>
        <row r="87">
          <cell r="A87" t="str">
            <v>%,VOJDCBA0000HZ</v>
          </cell>
          <cell r="C87" t="str">
            <v>VA MANHATTAN - STAIRWELL LTG</v>
          </cell>
          <cell r="G87">
            <v>105846.5</v>
          </cell>
          <cell r="H87">
            <v>29308.5</v>
          </cell>
          <cell r="J87">
            <v>76538</v>
          </cell>
          <cell r="O87">
            <v>105846.5</v>
          </cell>
          <cell r="P87">
            <v>76538</v>
          </cell>
          <cell r="R87">
            <v>29308.5</v>
          </cell>
        </row>
        <row r="88">
          <cell r="A88" t="str">
            <v>%,VOJDCBA0000I5</v>
          </cell>
          <cell r="C88" t="str">
            <v>Rihga Royal Hotel</v>
          </cell>
          <cell r="H88">
            <v>-495</v>
          </cell>
          <cell r="J88">
            <v>495</v>
          </cell>
          <cell r="O88">
            <v>0</v>
          </cell>
          <cell r="P88">
            <v>495</v>
          </cell>
          <cell r="R88">
            <v>-495</v>
          </cell>
        </row>
        <row r="89">
          <cell r="A89" t="str">
            <v>%,VOJDCBA0000IE</v>
          </cell>
          <cell r="C89" t="str">
            <v>GSA 201 VARICK - EMER GEN IGA</v>
          </cell>
          <cell r="G89">
            <v>18126.64</v>
          </cell>
          <cell r="H89">
            <v>3676.7299999999996</v>
          </cell>
          <cell r="J89">
            <v>14449.91</v>
          </cell>
          <cell r="O89">
            <v>18126.64</v>
          </cell>
          <cell r="P89">
            <v>14449.91</v>
          </cell>
          <cell r="R89">
            <v>3676.7299999999996</v>
          </cell>
        </row>
        <row r="90">
          <cell r="A90" t="str">
            <v>%,VOJDCBA0000IO</v>
          </cell>
          <cell r="C90" t="str">
            <v>VA - Manhattan ICAP Summer 04</v>
          </cell>
          <cell r="G90">
            <v>5900</v>
          </cell>
          <cell r="H90">
            <v>5612.5</v>
          </cell>
          <cell r="J90">
            <v>287.5</v>
          </cell>
          <cell r="O90">
            <v>5900</v>
          </cell>
          <cell r="P90">
            <v>287.5</v>
          </cell>
          <cell r="R90">
            <v>5612.5</v>
          </cell>
        </row>
        <row r="91">
          <cell r="A91" t="str">
            <v>%,VOPBI7A1001CT</v>
          </cell>
          <cell r="C91" t="str">
            <v>MAX CAPITAL - CHILLER 1440 BWY</v>
          </cell>
          <cell r="G91">
            <v>19681.57</v>
          </cell>
          <cell r="H91">
            <v>2049.2599999999984</v>
          </cell>
          <cell r="J91">
            <v>17632.310000000001</v>
          </cell>
          <cell r="O91">
            <v>1245797.72</v>
          </cell>
          <cell r="P91">
            <v>1116065.06</v>
          </cell>
          <cell r="R91">
            <v>129732.65999999992</v>
          </cell>
        </row>
        <row r="92">
          <cell r="A92" t="str">
            <v>%,VOPBI7A1001LU</v>
          </cell>
          <cell r="C92" t="str">
            <v>CENTRALIZED LABS - LIGHTING</v>
          </cell>
          <cell r="G92">
            <v>30389.22</v>
          </cell>
          <cell r="H92">
            <v>28236.530000000002</v>
          </cell>
          <cell r="J92">
            <v>2152.69</v>
          </cell>
          <cell r="O92">
            <v>30389.22</v>
          </cell>
          <cell r="P92">
            <v>25968.71</v>
          </cell>
          <cell r="R92">
            <v>4420.510000000002</v>
          </cell>
        </row>
        <row r="93">
          <cell r="A93" t="str">
            <v>%,VOPBI7A1001LW</v>
          </cell>
          <cell r="C93" t="str">
            <v>Centralized Labs - EP IMP</v>
          </cell>
          <cell r="G93">
            <v>46505.2</v>
          </cell>
          <cell r="H93">
            <v>6505.1999999999971</v>
          </cell>
          <cell r="J93">
            <v>40000</v>
          </cell>
          <cell r="O93">
            <v>46505.2</v>
          </cell>
          <cell r="P93">
            <v>40000</v>
          </cell>
          <cell r="R93">
            <v>6505.1999999999971</v>
          </cell>
        </row>
        <row r="94">
          <cell r="A94" t="str">
            <v>%,VOQJG7A200007</v>
          </cell>
          <cell r="C94" t="str">
            <v>ST.  VINCENTS - NYSERDA</v>
          </cell>
          <cell r="H94">
            <v>0</v>
          </cell>
          <cell r="J94">
            <v>0</v>
          </cell>
          <cell r="O94">
            <v>1762.72</v>
          </cell>
          <cell r="P94">
            <v>1697.87</v>
          </cell>
          <cell r="R94">
            <v>64.850000000000136</v>
          </cell>
        </row>
        <row r="95">
          <cell r="A95" t="str">
            <v>%,VOTR8SA10008L</v>
          </cell>
          <cell r="C95" t="str">
            <v>US COAST GUARD - MA COAST GRD</v>
          </cell>
          <cell r="G95">
            <v>165358.29</v>
          </cell>
          <cell r="H95">
            <v>62378.290000000008</v>
          </cell>
          <cell r="J95">
            <v>102980</v>
          </cell>
          <cell r="O95">
            <v>259285.31</v>
          </cell>
          <cell r="P95">
            <v>161421</v>
          </cell>
          <cell r="R95">
            <v>97864.31</v>
          </cell>
        </row>
        <row r="96">
          <cell r="A96" t="str">
            <v>%,VOVPRIA400008</v>
          </cell>
          <cell r="C96" t="str">
            <v>St. Vincents - Phase A&amp;B -HVAC</v>
          </cell>
          <cell r="H96">
            <v>0</v>
          </cell>
          <cell r="J96">
            <v>0</v>
          </cell>
          <cell r="O96">
            <v>0</v>
          </cell>
          <cell r="P96">
            <v>16170</v>
          </cell>
          <cell r="R96">
            <v>-16170</v>
          </cell>
        </row>
        <row r="97">
          <cell r="A97" t="str">
            <v>%,VOW2CCA400004-A</v>
          </cell>
          <cell r="C97" t="str">
            <v>J&amp;J-PQ - Metering Monitoring</v>
          </cell>
          <cell r="H97">
            <v>0</v>
          </cell>
          <cell r="J97">
            <v>0</v>
          </cell>
          <cell r="O97">
            <v>0</v>
          </cell>
          <cell r="P97">
            <v>11464.98</v>
          </cell>
          <cell r="R97">
            <v>-11464.98</v>
          </cell>
        </row>
        <row r="98">
          <cell r="A98" t="str">
            <v>%,VOWTIUA10008C</v>
          </cell>
          <cell r="C98" t="str">
            <v>USPS TRIBORO 48 NYSERDA</v>
          </cell>
          <cell r="G98">
            <v>2225.27</v>
          </cell>
          <cell r="H98">
            <v>957.27</v>
          </cell>
          <cell r="J98">
            <v>1268</v>
          </cell>
          <cell r="O98">
            <v>11761.63</v>
          </cell>
          <cell r="P98">
            <v>4918</v>
          </cell>
          <cell r="R98">
            <v>6843.6299999999992</v>
          </cell>
        </row>
        <row r="99">
          <cell r="A99" t="str">
            <v>%,VOZZOEA100004</v>
          </cell>
          <cell r="C99" t="str">
            <v>NY PRES. HOSPITAL - LTG UPGRD</v>
          </cell>
          <cell r="H99">
            <v>-7374.25</v>
          </cell>
          <cell r="J99">
            <v>7374.25</v>
          </cell>
          <cell r="O99">
            <v>200070.76</v>
          </cell>
          <cell r="P99">
            <v>174087.43</v>
          </cell>
          <cell r="R99">
            <v>25983.330000000016</v>
          </cell>
        </row>
      </sheetData>
      <sheetData sheetId="5"/>
      <sheetData sheetId="6"/>
      <sheetData sheetId="7"/>
      <sheetData sheetId="8"/>
      <sheetData sheetId="9"/>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sheetName val="GAS SUPPLY "/>
      <sheetName val="Billing ADJ "/>
      <sheetName val="BADJ01208"/>
      <sheetName val="O &amp; F"/>
      <sheetName val="SPECIALOct08"/>
      <sheetName val="SPECIALNov08"/>
      <sheetName val="SPECIALDEC"/>
      <sheetName val="Balancing(GRESALE)"/>
      <sheetName val="BalancingJE"/>
    </sheetNames>
    <sheetDataSet>
      <sheetData sheetId="0"/>
      <sheetData sheetId="1">
        <row r="106">
          <cell r="H106">
            <v>0</v>
          </cell>
        </row>
      </sheetData>
      <sheetData sheetId="2"/>
      <sheetData sheetId="3"/>
      <sheetData sheetId="4">
        <row r="1">
          <cell r="X1" t="str">
            <v xml:space="preserve">                   CONSOLIDATED EDISON COMPANY OF NEW YORK INC.</v>
          </cell>
        </row>
        <row r="2">
          <cell r="X2" t="str">
            <v xml:space="preserve">                         PRODUCTION GAS-NATURAL GAS PURCHASES</v>
          </cell>
        </row>
        <row r="4">
          <cell r="X4" t="str">
            <v xml:space="preserve">               </v>
          </cell>
          <cell r="Y4" t="str">
            <v>December 2008</v>
          </cell>
          <cell r="AC4" t="str">
            <v xml:space="preserve">                                             Twelve Months Ended December 2008</v>
          </cell>
        </row>
        <row r="5">
          <cell r="X5" t="str">
            <v xml:space="preserve"> </v>
          </cell>
          <cell r="Z5" t="str">
            <v xml:space="preserve"> </v>
          </cell>
        </row>
        <row r="6">
          <cell r="X6" t="str">
            <v>TOTAL</v>
          </cell>
          <cell r="Z6" t="str">
            <v>TOTAL</v>
          </cell>
          <cell r="AA6" t="str">
            <v>TOTAL</v>
          </cell>
          <cell r="AB6" t="str">
            <v>$ Per</v>
          </cell>
          <cell r="AC6" t="str">
            <v>TOTAL</v>
          </cell>
          <cell r="AE6" t="str">
            <v>TOTAL</v>
          </cell>
          <cell r="AF6" t="str">
            <v>$ Per</v>
          </cell>
        </row>
        <row r="7">
          <cell r="X7" t="str">
            <v>DTH's</v>
          </cell>
          <cell r="Z7" t="str">
            <v>Dollars</v>
          </cell>
          <cell r="AA7" t="str">
            <v>Dollars</v>
          </cell>
          <cell r="AB7" t="str">
            <v>Dth</v>
          </cell>
          <cell r="AC7" t="str">
            <v>DTH's</v>
          </cell>
          <cell r="AE7" t="str">
            <v>Dollars</v>
          </cell>
          <cell r="AF7" t="str">
            <v>Dth</v>
          </cell>
        </row>
        <row r="9">
          <cell r="X9">
            <v>0</v>
          </cell>
          <cell r="Z9" t="e">
            <v>#REF!</v>
          </cell>
          <cell r="AA9">
            <v>1757148.29</v>
          </cell>
          <cell r="AB9" t="str">
            <v>-</v>
          </cell>
          <cell r="AC9">
            <v>-2707</v>
          </cell>
          <cell r="AE9">
            <v>5200783.58</v>
          </cell>
          <cell r="AF9" t="str">
            <v>-</v>
          </cell>
        </row>
        <row r="10">
          <cell r="X10">
            <v>406934</v>
          </cell>
          <cell r="Z10" t="e">
            <v>#REF!</v>
          </cell>
          <cell r="AA10">
            <v>2918422.18</v>
          </cell>
          <cell r="AB10">
            <v>7.1719999999999997</v>
          </cell>
          <cell r="AC10">
            <v>5357472</v>
          </cell>
          <cell r="AE10">
            <v>55484411.609999999</v>
          </cell>
          <cell r="AF10">
            <v>10.356</v>
          </cell>
        </row>
        <row r="11">
          <cell r="X11">
            <v>1849954</v>
          </cell>
          <cell r="Z11" t="e">
            <v>#REF!</v>
          </cell>
          <cell r="AA11">
            <v>14035157.880000001</v>
          </cell>
          <cell r="AB11">
            <v>7.5869999999999997</v>
          </cell>
          <cell r="AC11">
            <v>21853549</v>
          </cell>
          <cell r="AE11">
            <v>209818206.66</v>
          </cell>
          <cell r="AF11">
            <v>9.6010000000000009</v>
          </cell>
        </row>
        <row r="12">
          <cell r="X12">
            <v>140655</v>
          </cell>
          <cell r="Z12" t="e">
            <v>#REF!</v>
          </cell>
          <cell r="AA12">
            <v>1024875.22</v>
          </cell>
          <cell r="AB12">
            <v>7.2859999999999996</v>
          </cell>
          <cell r="AC12">
            <v>334660</v>
          </cell>
          <cell r="AE12">
            <v>2583660.0699999998</v>
          </cell>
          <cell r="AF12">
            <v>7.72</v>
          </cell>
        </row>
        <row r="13">
          <cell r="X13">
            <v>187463</v>
          </cell>
          <cell r="Z13" t="e">
            <v>#REF!</v>
          </cell>
          <cell r="AA13">
            <v>1318040.8999999999</v>
          </cell>
          <cell r="AB13">
            <v>7.0309999999999997</v>
          </cell>
          <cell r="AC13">
            <v>1819121</v>
          </cell>
          <cell r="AE13">
            <v>17365521.620000001</v>
          </cell>
          <cell r="AF13">
            <v>9.5459999999999994</v>
          </cell>
        </row>
        <row r="14">
          <cell r="X14">
            <v>0</v>
          </cell>
          <cell r="Z14" t="e">
            <v>#REF!</v>
          </cell>
          <cell r="AA14">
            <v>0</v>
          </cell>
          <cell r="AB14" t="str">
            <v>-</v>
          </cell>
          <cell r="AC14">
            <v>0</v>
          </cell>
          <cell r="AE14">
            <v>74199.55</v>
          </cell>
          <cell r="AF14" t="str">
            <v>-</v>
          </cell>
        </row>
        <row r="15">
          <cell r="X15">
            <v>1023280</v>
          </cell>
          <cell r="Z15" t="e">
            <v>#REF!</v>
          </cell>
          <cell r="AA15">
            <v>7749781.8700000001</v>
          </cell>
          <cell r="AB15">
            <v>7.5730000000000004</v>
          </cell>
          <cell r="AC15">
            <v>12794811</v>
          </cell>
          <cell r="AE15">
            <v>116592085.02</v>
          </cell>
          <cell r="AF15">
            <v>9.1120000000000001</v>
          </cell>
        </row>
        <row r="16">
          <cell r="X16">
            <v>246450</v>
          </cell>
          <cell r="Z16" t="e">
            <v>#REF!</v>
          </cell>
          <cell r="AA16">
            <v>1829291.03</v>
          </cell>
          <cell r="AB16">
            <v>7.423</v>
          </cell>
          <cell r="AC16">
            <v>3992555</v>
          </cell>
          <cell r="AE16">
            <v>42249674.039999999</v>
          </cell>
          <cell r="AF16">
            <v>10.582000000000001</v>
          </cell>
        </row>
        <row r="17">
          <cell r="X17">
            <v>0</v>
          </cell>
          <cell r="Z17" t="e">
            <v>#REF!</v>
          </cell>
          <cell r="AA17">
            <v>0</v>
          </cell>
          <cell r="AB17" t="str">
            <v>-</v>
          </cell>
          <cell r="AC17">
            <v>0</v>
          </cell>
          <cell r="AE17">
            <v>0</v>
          </cell>
          <cell r="AF17" t="str">
            <v>-</v>
          </cell>
        </row>
        <row r="18">
          <cell r="X18">
            <v>0</v>
          </cell>
          <cell r="Z18" t="e">
            <v>#REF!</v>
          </cell>
          <cell r="AA18">
            <v>126219.85</v>
          </cell>
          <cell r="AB18" t="str">
            <v>-</v>
          </cell>
          <cell r="AC18">
            <v>0</v>
          </cell>
          <cell r="AE18">
            <v>1469629.45</v>
          </cell>
          <cell r="AF18" t="str">
            <v>-</v>
          </cell>
        </row>
        <row r="19">
          <cell r="X19">
            <v>0</v>
          </cell>
          <cell r="Z19" t="e">
            <v>#REF!</v>
          </cell>
          <cell r="AA19">
            <v>1970168.68</v>
          </cell>
          <cell r="AB19" t="str">
            <v>-</v>
          </cell>
          <cell r="AC19">
            <v>0</v>
          </cell>
          <cell r="AE19">
            <v>17268330.129999999</v>
          </cell>
          <cell r="AF19" t="str">
            <v>-</v>
          </cell>
        </row>
        <row r="20">
          <cell r="X20">
            <v>0</v>
          </cell>
          <cell r="Z20" t="e">
            <v>#REF!</v>
          </cell>
          <cell r="AA20">
            <v>0</v>
          </cell>
          <cell r="AB20" t="str">
            <v>-</v>
          </cell>
          <cell r="AC20">
            <v>0</v>
          </cell>
          <cell r="AE20">
            <v>0</v>
          </cell>
          <cell r="AF20" t="str">
            <v>-</v>
          </cell>
        </row>
        <row r="21">
          <cell r="X21">
            <v>0</v>
          </cell>
          <cell r="Z21" t="e">
            <v>#REF!</v>
          </cell>
          <cell r="AA21">
            <v>0</v>
          </cell>
          <cell r="AB21" t="str">
            <v>-</v>
          </cell>
          <cell r="AC21">
            <v>0</v>
          </cell>
          <cell r="AE21">
            <v>-76334.77</v>
          </cell>
          <cell r="AF21" t="str">
            <v>-</v>
          </cell>
        </row>
        <row r="22">
          <cell r="X22">
            <v>191487</v>
          </cell>
          <cell r="Z22" t="e">
            <v>#REF!</v>
          </cell>
          <cell r="AA22">
            <v>2445318.96</v>
          </cell>
          <cell r="AB22">
            <v>12.77</v>
          </cell>
          <cell r="AC22">
            <v>28551</v>
          </cell>
          <cell r="AE22">
            <v>6197286.9800000004</v>
          </cell>
          <cell r="AF22" t="str">
            <v>-</v>
          </cell>
        </row>
        <row r="23">
          <cell r="X23">
            <v>225225</v>
          </cell>
          <cell r="AA23">
            <v>1742589.41</v>
          </cell>
          <cell r="AB23">
            <v>7.7370000000000001</v>
          </cell>
          <cell r="AC23">
            <v>9379402</v>
          </cell>
          <cell r="AE23">
            <v>101265423.51000001</v>
          </cell>
          <cell r="AF23">
            <v>10.797000000000001</v>
          </cell>
        </row>
        <row r="24">
          <cell r="X24">
            <v>20800</v>
          </cell>
          <cell r="Z24" t="e">
            <v>#REF!</v>
          </cell>
          <cell r="AA24">
            <v>179105.6</v>
          </cell>
          <cell r="AB24">
            <v>8.6110000000000007</v>
          </cell>
          <cell r="AC24">
            <v>3998265</v>
          </cell>
          <cell r="AE24">
            <v>45344815.159999996</v>
          </cell>
          <cell r="AF24">
            <v>11.340999999999999</v>
          </cell>
        </row>
        <row r="25">
          <cell r="X25">
            <v>236200</v>
          </cell>
          <cell r="Z25" t="e">
            <v>#REF!</v>
          </cell>
          <cell r="AA25">
            <v>1499624</v>
          </cell>
          <cell r="AB25">
            <v>6.3490000000000002</v>
          </cell>
          <cell r="AC25">
            <v>1643560</v>
          </cell>
          <cell r="AE25">
            <v>14647144</v>
          </cell>
          <cell r="AF25">
            <v>8.9120000000000008</v>
          </cell>
        </row>
        <row r="26">
          <cell r="X26">
            <v>217901</v>
          </cell>
          <cell r="Z26" t="e">
            <v>#REF!</v>
          </cell>
          <cell r="AA26">
            <v>1771853.02</v>
          </cell>
          <cell r="AB26">
            <v>8.1310000000000002</v>
          </cell>
          <cell r="AC26">
            <v>517811</v>
          </cell>
          <cell r="AE26">
            <v>4007090.92</v>
          </cell>
          <cell r="AF26">
            <v>7.7389999999999999</v>
          </cell>
        </row>
        <row r="27">
          <cell r="X27">
            <v>53790</v>
          </cell>
          <cell r="Z27" t="e">
            <v>#REF!</v>
          </cell>
          <cell r="AA27">
            <v>395832.11</v>
          </cell>
          <cell r="AB27">
            <v>7.359</v>
          </cell>
          <cell r="AC27">
            <v>1917149</v>
          </cell>
          <cell r="AE27">
            <v>19731226.489999998</v>
          </cell>
          <cell r="AF27">
            <v>10.292</v>
          </cell>
        </row>
        <row r="28">
          <cell r="X28">
            <v>0</v>
          </cell>
          <cell r="Z28" t="e">
            <v>#REF!</v>
          </cell>
          <cell r="AA28">
            <v>86400</v>
          </cell>
          <cell r="AB28" t="str">
            <v>-</v>
          </cell>
          <cell r="AC28">
            <v>296378</v>
          </cell>
          <cell r="AE28">
            <v>3356607.15</v>
          </cell>
          <cell r="AF28">
            <v>11.324999999999999</v>
          </cell>
        </row>
        <row r="29">
          <cell r="X29">
            <v>147405</v>
          </cell>
          <cell r="Z29" t="e">
            <v>#REF!</v>
          </cell>
          <cell r="AA29">
            <v>1072775</v>
          </cell>
          <cell r="AB29">
            <v>7.2779999999999996</v>
          </cell>
          <cell r="AC29">
            <v>807288</v>
          </cell>
          <cell r="AE29">
            <v>7227866.4199999999</v>
          </cell>
          <cell r="AF29">
            <v>8.9529999999999994</v>
          </cell>
        </row>
        <row r="30">
          <cell r="X30">
            <v>0</v>
          </cell>
          <cell r="Z30" t="e">
            <v>#REF!</v>
          </cell>
          <cell r="AA30">
            <v>0</v>
          </cell>
          <cell r="AB30" t="str">
            <v>-</v>
          </cell>
          <cell r="AC30">
            <v>-4000</v>
          </cell>
          <cell r="AE30">
            <v>196315.5</v>
          </cell>
          <cell r="AF30" t="str">
            <v>-</v>
          </cell>
        </row>
        <row r="31">
          <cell r="X31">
            <v>0</v>
          </cell>
          <cell r="Z31" t="e">
            <v>#REF!</v>
          </cell>
          <cell r="AA31">
            <v>0</v>
          </cell>
          <cell r="AB31" t="str">
            <v>-</v>
          </cell>
          <cell r="AC31">
            <v>26000</v>
          </cell>
          <cell r="AE31">
            <v>359429.53</v>
          </cell>
          <cell r="AF31">
            <v>13.824</v>
          </cell>
        </row>
        <row r="32">
          <cell r="X32">
            <v>83700</v>
          </cell>
          <cell r="Z32" t="e">
            <v>#REF!</v>
          </cell>
          <cell r="AA32">
            <v>437750.56</v>
          </cell>
          <cell r="AB32">
            <v>5.23</v>
          </cell>
          <cell r="AC32">
            <v>1074135</v>
          </cell>
          <cell r="AE32">
            <v>8287929.3099999996</v>
          </cell>
          <cell r="AF32">
            <v>7.7160000000000002</v>
          </cell>
        </row>
        <row r="33">
          <cell r="X33">
            <v>338013</v>
          </cell>
          <cell r="Z33" t="e">
            <v>#REF!</v>
          </cell>
          <cell r="AA33">
            <v>3253521.04</v>
          </cell>
          <cell r="AB33">
            <v>9.625</v>
          </cell>
          <cell r="AC33">
            <v>2178731</v>
          </cell>
          <cell r="AE33">
            <v>26421836.239999998</v>
          </cell>
          <cell r="AF33">
            <v>12.127000000000001</v>
          </cell>
        </row>
        <row r="34">
          <cell r="X34">
            <v>145970</v>
          </cell>
          <cell r="Z34" t="e">
            <v>#REF!</v>
          </cell>
          <cell r="AA34">
            <v>1124109</v>
          </cell>
          <cell r="AB34">
            <v>7.7009999999999996</v>
          </cell>
          <cell r="AC34">
            <v>752440</v>
          </cell>
          <cell r="AE34">
            <v>737785.5</v>
          </cell>
          <cell r="AF34" t="str">
            <v>-</v>
          </cell>
        </row>
        <row r="35">
          <cell r="X35">
            <v>0</v>
          </cell>
          <cell r="Z35" t="e">
            <v>#REF!</v>
          </cell>
          <cell r="AA35">
            <v>99314.22</v>
          </cell>
          <cell r="AB35" t="str">
            <v>-</v>
          </cell>
          <cell r="AC35">
            <v>0</v>
          </cell>
          <cell r="AE35">
            <v>1642014.84</v>
          </cell>
          <cell r="AF35" t="str">
            <v>-</v>
          </cell>
        </row>
        <row r="36">
          <cell r="X36">
            <v>0</v>
          </cell>
          <cell r="Z36" t="e">
            <v>#REF!</v>
          </cell>
          <cell r="AA36">
            <v>88200</v>
          </cell>
          <cell r="AB36" t="str">
            <v>-</v>
          </cell>
          <cell r="AC36">
            <v>837224</v>
          </cell>
          <cell r="AE36">
            <v>9768363.7200000007</v>
          </cell>
          <cell r="AF36">
            <v>11.667999999999999</v>
          </cell>
        </row>
        <row r="37">
          <cell r="X37">
            <v>0</v>
          </cell>
          <cell r="Z37" t="e">
            <v>#REF!</v>
          </cell>
          <cell r="AA37">
            <v>43734.9</v>
          </cell>
          <cell r="AB37" t="str">
            <v>-</v>
          </cell>
          <cell r="AC37">
            <v>0</v>
          </cell>
          <cell r="AE37">
            <v>524820.92000000004</v>
          </cell>
          <cell r="AF37" t="str">
            <v>-</v>
          </cell>
        </row>
        <row r="38">
          <cell r="X38">
            <v>0</v>
          </cell>
          <cell r="Z38" t="e">
            <v>#REF!</v>
          </cell>
          <cell r="AA38">
            <v>2348918.9</v>
          </cell>
          <cell r="AB38" t="str">
            <v>-</v>
          </cell>
          <cell r="AC38">
            <v>204</v>
          </cell>
          <cell r="AE38">
            <v>21892460.440000001</v>
          </cell>
          <cell r="AF38" t="str">
            <v>-</v>
          </cell>
        </row>
        <row r="39">
          <cell r="X39">
            <v>1422182</v>
          </cell>
          <cell r="Z39" t="e">
            <v>#REF!</v>
          </cell>
          <cell r="AA39">
            <v>10302946.859999999</v>
          </cell>
          <cell r="AB39">
            <v>7.2439999999999998</v>
          </cell>
          <cell r="AC39">
            <v>18422677</v>
          </cell>
          <cell r="AE39">
            <v>180438471.43000001</v>
          </cell>
          <cell r="AF39">
            <v>9.7940000000000005</v>
          </cell>
        </row>
        <row r="40">
          <cell r="X40">
            <v>730605</v>
          </cell>
          <cell r="AA40">
            <v>7485268.75</v>
          </cell>
          <cell r="AB40">
            <v>10.244999999999999</v>
          </cell>
          <cell r="AC40">
            <v>2953072</v>
          </cell>
          <cell r="AE40">
            <v>27134976.129999999</v>
          </cell>
          <cell r="AF40">
            <v>9.1890000000000001</v>
          </cell>
        </row>
        <row r="41">
          <cell r="X41">
            <v>1252</v>
          </cell>
          <cell r="AA41">
            <v>14022.4</v>
          </cell>
          <cell r="AB41">
            <v>11.2</v>
          </cell>
          <cell r="AC41">
            <v>89304</v>
          </cell>
          <cell r="AE41">
            <v>-7578.94</v>
          </cell>
          <cell r="AF41" t="str">
            <v>-</v>
          </cell>
        </row>
        <row r="42">
          <cell r="X42">
            <v>1198432</v>
          </cell>
          <cell r="AA42">
            <v>9334535.1600000001</v>
          </cell>
          <cell r="AB42">
            <v>7.7889999999999997</v>
          </cell>
          <cell r="AC42">
            <v>12504718</v>
          </cell>
          <cell r="AE42">
            <v>121941153.67</v>
          </cell>
          <cell r="AF42">
            <v>9.7520000000000007</v>
          </cell>
        </row>
        <row r="43">
          <cell r="X43">
            <v>0</v>
          </cell>
          <cell r="AA43">
            <v>506879.77</v>
          </cell>
          <cell r="AB43" t="str">
            <v>-</v>
          </cell>
          <cell r="AC43">
            <v>0</v>
          </cell>
          <cell r="AE43">
            <v>3510635.27</v>
          </cell>
          <cell r="AF43" t="str">
            <v>-</v>
          </cell>
        </row>
        <row r="44">
          <cell r="X44">
            <v>90000</v>
          </cell>
          <cell r="AA44">
            <v>1113200</v>
          </cell>
          <cell r="AB44">
            <v>12.369</v>
          </cell>
          <cell r="AC44">
            <v>4220278</v>
          </cell>
          <cell r="AE44">
            <v>46225024.490000002</v>
          </cell>
          <cell r="AF44">
            <v>10.952999999999999</v>
          </cell>
        </row>
      </sheetData>
      <sheetData sheetId="5"/>
      <sheetData sheetId="6"/>
      <sheetData sheetId="7"/>
      <sheetData sheetId="8"/>
      <sheetData sheetId="9"/>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Capital Budget"/>
      <sheetName val="Draw Schedule"/>
      <sheetName val="Interim Fin. Sched"/>
      <sheetName val="Total Cost"/>
      <sheetName val="Capitalized Interest Calc."/>
      <sheetName val="90% Test"/>
      <sheetName val="Lessee Guaranty"/>
      <sheetName val="Imputed Debt Calc"/>
      <sheetName val="Equity Rate Calculation"/>
      <sheetName val="Solver Sheet"/>
      <sheetName val="Equation Builder"/>
      <sheetName val="Moody's Imputed Debt"/>
      <sheetName val="Moody's Full Term Imputed Debt"/>
      <sheetName val="S&amp;P Imputed Debt"/>
      <sheetName val="Amort &amp; Duration"/>
      <sheetName val="PPM Cheat-Sheet"/>
      <sheetName val="Make-Whole Comparison"/>
      <sheetName val="End of Constr. Make-Whole"/>
      <sheetName val="Investor Negative Arb."/>
      <sheetName val="Debt Breakdown"/>
      <sheetName val="GP Equity Breakdown"/>
      <sheetName val="LP Equity Breakdown"/>
      <sheetName val="Jim Brown Sensitivity"/>
      <sheetName val="Note Amort Sched 1"/>
      <sheetName val="Note Amort Sched 2"/>
      <sheetName val="Note Amort Sched 3"/>
      <sheetName val="Lease Amort Sched 1"/>
      <sheetName val="Lease Amort Sched 2"/>
      <sheetName val="Lease Amort Sched 3"/>
      <sheetName val="Document Budget"/>
      <sheetName val="Doc Construction Schedule"/>
      <sheetName val="Lessee RVG"/>
    </sheetNames>
    <sheetDataSet>
      <sheetData sheetId="0">
        <row r="22">
          <cell r="N22">
            <v>0.10732246180339597</v>
          </cell>
        </row>
        <row r="26">
          <cell r="N26">
            <v>14.7</v>
          </cell>
        </row>
        <row r="33">
          <cell r="F33">
            <v>8.7100000000000011E-2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graphs"/>
      <sheetName val="calculations"/>
    </sheetNames>
    <sheetDataSet>
      <sheetData sheetId="0" refreshError="1">
        <row r="3">
          <cell r="A3">
            <v>32875</v>
          </cell>
        </row>
      </sheetData>
      <sheetData sheetId="1" refreshError="1"/>
      <sheetData sheetId="2"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easury Raw Data"/>
      <sheetName val="Treasury graphs"/>
      <sheetName val="A1- AA Utility raw data"/>
      <sheetName val="A1 utility graphs"/>
      <sheetName val="Treasury vs. Utility"/>
      <sheetName val="Treasury vs. Utility graphs"/>
    </sheetNames>
    <sheetDataSet>
      <sheetData sheetId="0"/>
      <sheetData sheetId="1" refreshError="1"/>
      <sheetData sheetId="2">
        <row r="5">
          <cell r="A5">
            <v>33344</v>
          </cell>
        </row>
      </sheetData>
      <sheetData sheetId="3" refreshError="1"/>
      <sheetData sheetId="4" refreshError="1"/>
      <sheetData sheetId="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ecRpt"/>
      <sheetName val="Leong VaR"/>
      <sheetName val="Dec 9, 10"/>
      <sheetName val="Qck View P&amp;L"/>
      <sheetName val="Qck View Pos"/>
      <sheetName val="Retail Rpt"/>
      <sheetName val="Asset Rpt"/>
      <sheetName val="Spreads-ICAP Rpt"/>
      <sheetName val="Commodity Rpt"/>
      <sheetName val="Detail Rpt"/>
      <sheetName val="Option Models"/>
      <sheetName val="P&amp;L"/>
      <sheetName val="JB Rpt"/>
      <sheetName val="Rpt Criteria"/>
      <sheetName val="Pivot-ADHoc"/>
      <sheetName val="Piv-Retail"/>
      <sheetName val="Old E-mail Rpt"/>
      <sheetName val="Assumptions"/>
    </sheetNames>
    <sheetDataSet>
      <sheetData sheetId="0" refreshError="1">
        <row r="83">
          <cell r="A83">
            <v>352</v>
          </cell>
        </row>
        <row r="95">
          <cell r="A95">
            <v>392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Z1">
            <v>1</v>
          </cell>
          <cell r="AA1" t="str">
            <v>CES</v>
          </cell>
          <cell r="AB1" t="str">
            <v>Con Ed Solutions</v>
          </cell>
          <cell r="AC1" t="str">
            <v>SL</v>
          </cell>
        </row>
        <row r="2">
          <cell r="F2" t="str">
            <v>Y</v>
          </cell>
          <cell r="Z2">
            <v>2</v>
          </cell>
          <cell r="AA2" t="str">
            <v>CEE</v>
          </cell>
          <cell r="AB2" t="str">
            <v>Con Ed Energy</v>
          </cell>
          <cell r="AC2" t="str">
            <v>CE</v>
          </cell>
        </row>
        <row r="3">
          <cell r="Z3">
            <v>3</v>
          </cell>
          <cell r="AA3" t="str">
            <v>CH11</v>
          </cell>
          <cell r="AB3" t="str">
            <v>Chapter 11</v>
          </cell>
          <cell r="AC3" t="str">
            <v>CH</v>
          </cell>
        </row>
        <row r="4">
          <cell r="Z4">
            <v>4</v>
          </cell>
          <cell r="AA4" t="str">
            <v>NYFG</v>
          </cell>
          <cell r="AB4" t="str">
            <v>CECONY</v>
          </cell>
          <cell r="AC4" t="str">
            <v>NY</v>
          </cell>
        </row>
        <row r="5">
          <cell r="Z5">
            <v>5</v>
          </cell>
          <cell r="AA5" t="str">
            <v>CEE/CES</v>
          </cell>
          <cell r="AB5" t="str">
            <v>CEE / CES</v>
          </cell>
        </row>
        <row r="6">
          <cell r="B6" t="str">
            <v xml:space="preserve"> ASSETS  </v>
          </cell>
          <cell r="Z6">
            <v>6</v>
          </cell>
          <cell r="AA6" t="str">
            <v>SPEC</v>
          </cell>
          <cell r="AB6" t="str">
            <v>Spec Trade</v>
          </cell>
          <cell r="AC6" t="str">
            <v>SP</v>
          </cell>
        </row>
        <row r="7">
          <cell r="A7" t="str">
            <v>Newington: Jan '03-Jan '04</v>
          </cell>
          <cell r="B7" t="str">
            <v>Newington; Ht Rt: 7,000</v>
          </cell>
          <cell r="D7">
            <v>2648.0004164450006</v>
          </cell>
          <cell r="E7">
            <v>18940.000000000378</v>
          </cell>
          <cell r="G7">
            <v>234.10000000000002</v>
          </cell>
          <cell r="H7">
            <v>47354.679999999993</v>
          </cell>
          <cell r="L7">
            <v>37622</v>
          </cell>
          <cell r="N7">
            <v>916</v>
          </cell>
        </row>
        <row r="8">
          <cell r="B8" t="str">
            <v>Net Electric - MWh</v>
          </cell>
          <cell r="D8">
            <v>-732.35529000000008</v>
          </cell>
          <cell r="E8">
            <v>0</v>
          </cell>
          <cell r="G8">
            <v>-243.00000000000003</v>
          </cell>
          <cell r="H8">
            <v>0</v>
          </cell>
          <cell r="L8">
            <v>37987</v>
          </cell>
          <cell r="N8">
            <v>908</v>
          </cell>
        </row>
        <row r="9">
          <cell r="B9" t="str">
            <v>Physical Elec OnPk</v>
          </cell>
          <cell r="D9">
            <v>-1089.5999999999999</v>
          </cell>
          <cell r="E9">
            <v>-612000</v>
          </cell>
          <cell r="G9">
            <v>-285.60000000000002</v>
          </cell>
          <cell r="H9">
            <v>0</v>
          </cell>
          <cell r="I9">
            <v>48.98496732026144</v>
          </cell>
          <cell r="J9">
            <v>49.451633986928101</v>
          </cell>
          <cell r="K9">
            <v>47.671176470588236</v>
          </cell>
          <cell r="L9">
            <v>47.671173095703125</v>
          </cell>
          <cell r="N9">
            <v>224</v>
          </cell>
        </row>
        <row r="10">
          <cell r="B10" t="str">
            <v xml:space="preserve">OffPk </v>
          </cell>
          <cell r="D10">
            <v>134.6</v>
          </cell>
          <cell r="E10">
            <v>-42080</v>
          </cell>
          <cell r="G10">
            <v>0</v>
          </cell>
          <cell r="H10">
            <v>0</v>
          </cell>
          <cell r="I10">
            <v>27.673003802281368</v>
          </cell>
          <cell r="J10">
            <v>27.673003802281368</v>
          </cell>
          <cell r="K10">
            <v>30.870722433460077</v>
          </cell>
          <cell r="N10">
            <v>40</v>
          </cell>
        </row>
        <row r="11">
          <cell r="B11" t="str">
            <v>Call Option: Elec (5x16)</v>
          </cell>
          <cell r="D11">
            <v>222.6447099999998</v>
          </cell>
          <cell r="E11">
            <v>-25034.990000000005</v>
          </cell>
          <cell r="G11">
            <v>42.6</v>
          </cell>
          <cell r="H11">
            <v>8629</v>
          </cell>
          <cell r="I11">
            <v>0.83066666666666666</v>
          </cell>
          <cell r="J11">
            <v>0.62408333333333332</v>
          </cell>
          <cell r="K11">
            <v>8.25</v>
          </cell>
          <cell r="N11">
            <v>12</v>
          </cell>
        </row>
        <row r="12">
          <cell r="B12" t="str">
            <v>Nat Gas</v>
          </cell>
          <cell r="C12">
            <v>9.1984782098974236</v>
          </cell>
          <cell r="D12" t="str">
            <v>&lt;-Implied HR Opt</v>
          </cell>
          <cell r="E12">
            <v>230283.80999999997</v>
          </cell>
          <cell r="H12">
            <v>-76314</v>
          </cell>
          <cell r="I12">
            <v>8.25</v>
          </cell>
          <cell r="J12">
            <v>8.25</v>
          </cell>
          <cell r="K12">
            <v>8.25</v>
          </cell>
          <cell r="N12">
            <v>12</v>
          </cell>
        </row>
        <row r="13">
          <cell r="B13" t="str">
            <v xml:space="preserve"> Exch Phys - Elec OnPk</v>
          </cell>
          <cell r="E13">
            <v>637034.99</v>
          </cell>
          <cell r="H13">
            <v>-8629</v>
          </cell>
          <cell r="I13">
            <v>49.322580645161288</v>
          </cell>
          <cell r="J13">
            <v>49.806451612903224</v>
          </cell>
          <cell r="K13">
            <v>30.557032258064513</v>
          </cell>
          <cell r="L13">
            <v>30.557022094726563</v>
          </cell>
          <cell r="N13">
            <v>31</v>
          </cell>
        </row>
        <row r="14">
          <cell r="B14" t="str">
            <v xml:space="preserve"> Exch Phys - Elec OffPk</v>
          </cell>
          <cell r="E14">
            <v>42080</v>
          </cell>
          <cell r="H14">
            <v>0</v>
          </cell>
          <cell r="I14">
            <v>27.717472868217062</v>
          </cell>
          <cell r="J14">
            <v>27.717472868217062</v>
          </cell>
          <cell r="K14">
            <v>30.350914728682177</v>
          </cell>
          <cell r="L14" t="str">
            <v>No Price Change</v>
          </cell>
          <cell r="N14">
            <v>129</v>
          </cell>
        </row>
        <row r="15">
          <cell r="B15" t="str">
            <v>Net Gas - Dth</v>
          </cell>
          <cell r="D15">
            <v>3380.3557064450006</v>
          </cell>
          <cell r="E15">
            <v>18940.000000000378</v>
          </cell>
          <cell r="G15">
            <v>1039.5</v>
          </cell>
          <cell r="H15">
            <v>119294.68</v>
          </cell>
          <cell r="N15">
            <v>684</v>
          </cell>
        </row>
        <row r="16">
          <cell r="B16" t="str">
            <v>Nat Gas - Futures</v>
          </cell>
          <cell r="C16" t="str">
            <v>HH</v>
          </cell>
          <cell r="D16">
            <v>1325.9</v>
          </cell>
          <cell r="E16">
            <v>3810000</v>
          </cell>
          <cell r="G16">
            <v>697.9</v>
          </cell>
          <cell r="H16">
            <v>0</v>
          </cell>
          <cell r="I16">
            <v>4.1985116279069778</v>
          </cell>
          <cell r="J16">
            <v>4.3891860465116279</v>
          </cell>
          <cell r="K16">
            <v>3.9889767441860462</v>
          </cell>
          <cell r="L16">
            <v>3.9889755249023438</v>
          </cell>
          <cell r="N16">
            <v>43</v>
          </cell>
        </row>
        <row r="17">
          <cell r="B17" t="str">
            <v>Nat Gas-OTC Futures</v>
          </cell>
          <cell r="C17" t="str">
            <v>HH</v>
          </cell>
          <cell r="D17">
            <v>2446.6</v>
          </cell>
          <cell r="E17">
            <v>787500</v>
          </cell>
          <cell r="G17">
            <v>43.9</v>
          </cell>
          <cell r="H17">
            <v>0</v>
          </cell>
          <cell r="I17">
            <v>4.5380290237467147</v>
          </cell>
          <cell r="J17">
            <v>4.7143034300791546</v>
          </cell>
          <cell r="K17">
            <v>1.484696569920839</v>
          </cell>
          <cell r="L17">
            <v>1.4846963882446289</v>
          </cell>
          <cell r="N17">
            <v>123</v>
          </cell>
        </row>
        <row r="18">
          <cell r="B18" t="str">
            <v>Nat Gas - Physical</v>
          </cell>
          <cell r="C18" t="str">
            <v>HH</v>
          </cell>
          <cell r="D18">
            <v>0</v>
          </cell>
          <cell r="E18">
            <v>0</v>
          </cell>
          <cell r="G18">
            <v>0</v>
          </cell>
          <cell r="H18">
            <v>0</v>
          </cell>
          <cell r="I18">
            <v>0</v>
          </cell>
          <cell r="J18">
            <v>0</v>
          </cell>
          <cell r="K18">
            <v>0</v>
          </cell>
          <cell r="M18">
            <v>0</v>
          </cell>
          <cell r="N18">
            <v>0</v>
          </cell>
        </row>
        <row r="19">
          <cell r="B19" t="str">
            <v>Nat Gas Opts: Calls</v>
          </cell>
          <cell r="C19" t="str">
            <v>HH</v>
          </cell>
          <cell r="D19">
            <v>0</v>
          </cell>
          <cell r="E19">
            <v>0</v>
          </cell>
          <cell r="G19">
            <v>0</v>
          </cell>
          <cell r="H19">
            <v>0</v>
          </cell>
          <cell r="I19">
            <v>0</v>
          </cell>
          <cell r="J19">
            <v>0</v>
          </cell>
          <cell r="K19">
            <v>0</v>
          </cell>
          <cell r="L19">
            <v>0</v>
          </cell>
          <cell r="N19">
            <v>0</v>
          </cell>
        </row>
        <row r="20">
          <cell r="B20" t="str">
            <v xml:space="preserve">Puts </v>
          </cell>
          <cell r="C20" t="str">
            <v>HH</v>
          </cell>
          <cell r="D20">
            <v>0</v>
          </cell>
          <cell r="E20">
            <v>0</v>
          </cell>
          <cell r="G20">
            <v>318.3</v>
          </cell>
          <cell r="H20">
            <v>119294.68</v>
          </cell>
          <cell r="I20">
            <v>3.5</v>
          </cell>
          <cell r="J20">
            <v>0</v>
          </cell>
          <cell r="K20">
            <v>0</v>
          </cell>
          <cell r="L20">
            <v>0</v>
          </cell>
          <cell r="N20">
            <v>0</v>
          </cell>
        </row>
        <row r="21">
          <cell r="B21" t="str">
            <v xml:space="preserve">     Exch Phys - Gas</v>
          </cell>
          <cell r="C21" t="str">
            <v>NE</v>
          </cell>
          <cell r="D21">
            <v>11337.5</v>
          </cell>
          <cell r="E21">
            <v>-4808843.8099999996</v>
          </cell>
          <cell r="G21">
            <v>-562.4</v>
          </cell>
          <cell r="H21">
            <v>76314</v>
          </cell>
          <cell r="I21">
            <v>48.696732026143792</v>
          </cell>
          <cell r="J21">
            <v>49.14967320261438</v>
          </cell>
          <cell r="K21">
            <v>30.464896732026141</v>
          </cell>
          <cell r="L21">
            <v>4.3521281045751632</v>
          </cell>
          <cell r="M21" t="str">
            <v>EquGas</v>
          </cell>
        </row>
        <row r="22">
          <cell r="B22" t="str">
            <v>Heating Oil  - Gals</v>
          </cell>
          <cell r="D22">
            <v>0</v>
          </cell>
          <cell r="G22">
            <v>-0.6</v>
          </cell>
        </row>
        <row r="23">
          <cell r="B23" t="str">
            <v>Heating Oil - Futures</v>
          </cell>
          <cell r="C23" t="str">
            <v>HH</v>
          </cell>
          <cell r="D23">
            <v>0</v>
          </cell>
          <cell r="E23">
            <v>0</v>
          </cell>
          <cell r="G23">
            <v>0</v>
          </cell>
          <cell r="H23">
            <v>0</v>
          </cell>
          <cell r="I23">
            <v>0</v>
          </cell>
          <cell r="J23">
            <v>0</v>
          </cell>
          <cell r="K23">
            <v>0</v>
          </cell>
          <cell r="L23">
            <v>0</v>
          </cell>
          <cell r="N23">
            <v>0</v>
          </cell>
        </row>
        <row r="24">
          <cell r="B24" t="str">
            <v>Htg Oil Opts: Calls</v>
          </cell>
          <cell r="C24" t="str">
            <v>HH</v>
          </cell>
          <cell r="D24">
            <v>0</v>
          </cell>
          <cell r="E24">
            <v>0</v>
          </cell>
          <cell r="G24">
            <v>-0.6</v>
          </cell>
          <cell r="H24">
            <v>-420000</v>
          </cell>
          <cell r="I24">
            <v>0.8</v>
          </cell>
          <cell r="J24">
            <v>0</v>
          </cell>
          <cell r="K24">
            <v>0</v>
          </cell>
          <cell r="L24">
            <v>0</v>
          </cell>
          <cell r="N24">
            <v>0</v>
          </cell>
        </row>
        <row r="25">
          <cell r="B25" t="str">
            <v xml:space="preserve">Puts </v>
          </cell>
          <cell r="C25" t="str">
            <v>HH</v>
          </cell>
          <cell r="D25">
            <v>0</v>
          </cell>
          <cell r="E25">
            <v>0</v>
          </cell>
          <cell r="G25">
            <v>0</v>
          </cell>
          <cell r="H25">
            <v>0</v>
          </cell>
          <cell r="I25">
            <v>0</v>
          </cell>
          <cell r="J25">
            <v>0</v>
          </cell>
          <cell r="K25">
            <v>0</v>
          </cell>
          <cell r="L25">
            <v>0</v>
          </cell>
          <cell r="N25">
            <v>0</v>
          </cell>
        </row>
        <row r="26">
          <cell r="B26" t="str">
            <v xml:space="preserve">     HO (Convert - MMBTU)</v>
          </cell>
          <cell r="C26" t="str">
            <v>NE</v>
          </cell>
          <cell r="E26">
            <v>0</v>
          </cell>
          <cell r="H26">
            <v>-71940</v>
          </cell>
        </row>
        <row r="27">
          <cell r="B27" t="str">
            <v xml:space="preserve">NG Paper Basis </v>
          </cell>
          <cell r="C27" t="str">
            <v>NE</v>
          </cell>
          <cell r="D27">
            <v>79.8</v>
          </cell>
          <cell r="E27">
            <v>3795000</v>
          </cell>
          <cell r="G27">
            <v>-20.6</v>
          </cell>
          <cell r="H27">
            <v>0</v>
          </cell>
          <cell r="I27">
            <v>27.67300380228119</v>
          </cell>
          <cell r="J27">
            <v>27.673003802281368</v>
          </cell>
          <cell r="K27">
            <v>0</v>
          </cell>
          <cell r="L27">
            <v>0</v>
          </cell>
          <cell r="N27">
            <v>512</v>
          </cell>
        </row>
        <row r="28">
          <cell r="B28" t="str">
            <v xml:space="preserve">    (Cost --&gt;)</v>
          </cell>
          <cell r="C28" t="str">
            <v>HH</v>
          </cell>
          <cell r="D28">
            <v>471.94429355499983</v>
          </cell>
          <cell r="E28">
            <v>-3795000</v>
          </cell>
          <cell r="G28">
            <v>0</v>
          </cell>
          <cell r="H28">
            <v>0</v>
          </cell>
          <cell r="I28">
            <v>0.4793</v>
          </cell>
          <cell r="J28">
            <v>0.46550000000000002</v>
          </cell>
          <cell r="K28">
            <v>0</v>
          </cell>
          <cell r="L28">
            <v>0</v>
          </cell>
        </row>
        <row r="29">
          <cell r="B29" t="str">
            <v>Risk Position - NE</v>
          </cell>
          <cell r="E29">
            <v>-1013843.8099999996</v>
          </cell>
          <cell r="H29">
            <v>76314</v>
          </cell>
          <cell r="K29">
            <v>0.52610000000000001</v>
          </cell>
          <cell r="L29">
            <v>0.81530000000000002</v>
          </cell>
        </row>
        <row r="30">
          <cell r="B30" t="str">
            <v>Risk Position - HH</v>
          </cell>
          <cell r="E30">
            <v>802500</v>
          </cell>
          <cell r="H30">
            <v>0</v>
          </cell>
        </row>
        <row r="31">
          <cell r="B31" t="str">
            <v>ICAP - MWm</v>
          </cell>
          <cell r="C31">
            <v>363</v>
          </cell>
          <cell r="D31">
            <v>-8.8000000000000007</v>
          </cell>
          <cell r="E31">
            <v>-550</v>
          </cell>
          <cell r="G31">
            <v>5</v>
          </cell>
          <cell r="H31">
            <v>-200</v>
          </cell>
          <cell r="I31">
            <v>0.68</v>
          </cell>
          <cell r="J31">
            <v>0.68</v>
          </cell>
          <cell r="K31">
            <v>0.66</v>
          </cell>
          <cell r="L31" t="str">
            <v>No Price Change</v>
          </cell>
          <cell r="N31">
            <v>6</v>
          </cell>
        </row>
        <row r="32">
          <cell r="B32" t="str">
            <v>COMMENTS: Sold 100 MW ICAP Mar03-Apr03.</v>
          </cell>
        </row>
        <row r="33">
          <cell r="B33" t="str">
            <v>8 Newington records missing from this report*</v>
          </cell>
          <cell r="M33">
            <v>8</v>
          </cell>
        </row>
        <row r="34">
          <cell r="A34" t="str">
            <v>CEEMI - WS3 / NE Load Following: Jan '03-Dec '03</v>
          </cell>
          <cell r="B34" t="str">
            <v>CEEMI (WS3) / NE Load Follow</v>
          </cell>
          <cell r="D34">
            <v>3131.82</v>
          </cell>
          <cell r="E34">
            <v>458876</v>
          </cell>
          <cell r="G34">
            <v>29.100000000000009</v>
          </cell>
          <cell r="H34">
            <v>0</v>
          </cell>
          <cell r="L34">
            <v>37622</v>
          </cell>
        </row>
        <row r="35">
          <cell r="B35" t="str">
            <v>CEEMI - WS3 (WS3)</v>
          </cell>
          <cell r="D35">
            <v>3131.82</v>
          </cell>
          <cell r="E35">
            <v>458876</v>
          </cell>
          <cell r="G35">
            <v>29.100000000000009</v>
          </cell>
          <cell r="H35">
            <v>0</v>
          </cell>
          <cell r="L35">
            <v>37956</v>
          </cell>
          <cell r="N35">
            <v>99</v>
          </cell>
        </row>
        <row r="36">
          <cell r="B36" t="str">
            <v>NE Load Following</v>
          </cell>
          <cell r="D36">
            <v>0</v>
          </cell>
          <cell r="E36">
            <v>0</v>
          </cell>
          <cell r="G36">
            <v>0</v>
          </cell>
          <cell r="H36">
            <v>0</v>
          </cell>
          <cell r="N36">
            <v>99</v>
          </cell>
        </row>
        <row r="37">
          <cell r="B37" t="str">
            <v>Net Electric - MWh</v>
          </cell>
          <cell r="D37">
            <v>-74.98</v>
          </cell>
          <cell r="E37">
            <v>0</v>
          </cell>
          <cell r="G37">
            <v>-101.3</v>
          </cell>
          <cell r="H37">
            <v>0</v>
          </cell>
          <cell r="N37">
            <v>62</v>
          </cell>
        </row>
        <row r="38">
          <cell r="B38" t="str">
            <v>Physical Elec OnPk</v>
          </cell>
          <cell r="C38" t="str">
            <v>WS3</v>
          </cell>
          <cell r="D38">
            <v>-68</v>
          </cell>
          <cell r="E38">
            <v>-255200</v>
          </cell>
          <cell r="G38">
            <v>-101.2</v>
          </cell>
          <cell r="H38">
            <v>0</v>
          </cell>
          <cell r="I38">
            <v>49.0987460815047</v>
          </cell>
          <cell r="J38">
            <v>49.495297805642636</v>
          </cell>
          <cell r="K38">
            <v>49.228840125391848</v>
          </cell>
          <cell r="L38">
            <v>49.22882080078125</v>
          </cell>
          <cell r="N38">
            <v>29</v>
          </cell>
        </row>
        <row r="39">
          <cell r="B39" t="str">
            <v xml:space="preserve">OffPk </v>
          </cell>
          <cell r="C39" t="str">
            <v>WS3</v>
          </cell>
          <cell r="D39">
            <v>0</v>
          </cell>
          <cell r="E39">
            <v>0</v>
          </cell>
          <cell r="G39">
            <v>0</v>
          </cell>
          <cell r="H39">
            <v>0</v>
          </cell>
          <cell r="I39">
            <v>0</v>
          </cell>
          <cell r="J39">
            <v>0</v>
          </cell>
          <cell r="K39">
            <v>0</v>
          </cell>
        </row>
        <row r="40">
          <cell r="B40" t="str">
            <v>Fixed Fin Call Opt: Elec</v>
          </cell>
          <cell r="D40">
            <v>-6.980000000000004</v>
          </cell>
          <cell r="E40">
            <v>-3908.2</v>
          </cell>
          <cell r="G40">
            <v>-0.1</v>
          </cell>
          <cell r="H40">
            <v>-269</v>
          </cell>
          <cell r="I40">
            <v>0.20449999999999999</v>
          </cell>
          <cell r="J40">
            <v>0.20950000000000002</v>
          </cell>
          <cell r="K40">
            <v>3.55</v>
          </cell>
          <cell r="N40">
            <v>4</v>
          </cell>
        </row>
        <row r="41">
          <cell r="B41" t="str">
            <v xml:space="preserve"> Exch Phys - Elec OnPk</v>
          </cell>
          <cell r="C41" t="str">
            <v>WS3</v>
          </cell>
          <cell r="E41">
            <v>259108.2</v>
          </cell>
          <cell r="H41">
            <v>269</v>
          </cell>
          <cell r="I41">
            <v>47.206896551724135</v>
          </cell>
          <cell r="J41">
            <v>47.586206896551722</v>
          </cell>
          <cell r="K41">
            <v>40.448793103448281</v>
          </cell>
          <cell r="N41">
            <v>29</v>
          </cell>
        </row>
        <row r="42">
          <cell r="B42" t="str">
            <v xml:space="preserve"> Exch Phys - Elec OffPk</v>
          </cell>
          <cell r="C42" t="str">
            <v>WS3</v>
          </cell>
          <cell r="E42">
            <v>0</v>
          </cell>
          <cell r="H42">
            <v>0</v>
          </cell>
          <cell r="I42">
            <v>0</v>
          </cell>
          <cell r="J42">
            <v>0</v>
          </cell>
          <cell r="K42">
            <v>0</v>
          </cell>
          <cell r="N42">
            <v>0</v>
          </cell>
        </row>
        <row r="43">
          <cell r="B43" t="str">
            <v>Physical Elec OnPk</v>
          </cell>
          <cell r="C43" t="str">
            <v>NELd</v>
          </cell>
          <cell r="D43">
            <v>0</v>
          </cell>
          <cell r="E43">
            <v>0</v>
          </cell>
          <cell r="G43">
            <v>0</v>
          </cell>
          <cell r="H43">
            <v>0</v>
          </cell>
          <cell r="I43">
            <v>0</v>
          </cell>
          <cell r="J43">
            <v>0</v>
          </cell>
          <cell r="K43">
            <v>0</v>
          </cell>
          <cell r="L43">
            <v>0</v>
          </cell>
          <cell r="N43">
            <v>0</v>
          </cell>
        </row>
        <row r="44">
          <cell r="B44" t="str">
            <v xml:space="preserve">OffPk </v>
          </cell>
          <cell r="C44" t="str">
            <v>NELd</v>
          </cell>
          <cell r="D44">
            <v>0</v>
          </cell>
          <cell r="E44">
            <v>0</v>
          </cell>
          <cell r="G44">
            <v>0</v>
          </cell>
          <cell r="H44">
            <v>0</v>
          </cell>
          <cell r="I44">
            <v>0</v>
          </cell>
          <cell r="J44">
            <v>0</v>
          </cell>
          <cell r="K44">
            <v>0</v>
          </cell>
        </row>
        <row r="45">
          <cell r="B45" t="str">
            <v xml:space="preserve"> Exch Phys - Elec OnPk</v>
          </cell>
          <cell r="C45" t="str">
            <v>NELd</v>
          </cell>
          <cell r="E45">
            <v>0</v>
          </cell>
          <cell r="H45">
            <v>0</v>
          </cell>
        </row>
        <row r="46">
          <cell r="B46" t="str">
            <v xml:space="preserve"> Exch Phys - Elec OffPk</v>
          </cell>
          <cell r="C46" t="str">
            <v>NELd</v>
          </cell>
          <cell r="E46">
            <v>0</v>
          </cell>
          <cell r="H46">
            <v>0</v>
          </cell>
        </row>
        <row r="47">
          <cell r="B47" t="str">
            <v>Nat Gas - DTh</v>
          </cell>
          <cell r="C47" t="str">
            <v>WS3</v>
          </cell>
          <cell r="D47">
            <v>0</v>
          </cell>
          <cell r="E47">
            <v>0</v>
          </cell>
          <cell r="G47">
            <v>0</v>
          </cell>
          <cell r="H47">
            <v>0</v>
          </cell>
          <cell r="N47">
            <v>0</v>
          </cell>
        </row>
        <row r="48">
          <cell r="B48" t="str">
            <v>Nat Gas - Futures</v>
          </cell>
          <cell r="C48" t="str">
            <v>HH</v>
          </cell>
          <cell r="D48">
            <v>0</v>
          </cell>
          <cell r="E48">
            <v>0</v>
          </cell>
          <cell r="G48">
            <v>0</v>
          </cell>
          <cell r="H48">
            <v>0</v>
          </cell>
          <cell r="I48">
            <v>0</v>
          </cell>
          <cell r="J48">
            <v>0</v>
          </cell>
          <cell r="K48">
            <v>0</v>
          </cell>
          <cell r="L48">
            <v>0</v>
          </cell>
          <cell r="N48">
            <v>0</v>
          </cell>
        </row>
        <row r="49">
          <cell r="B49" t="str">
            <v>Nat Gas-OTC Futures</v>
          </cell>
          <cell r="C49" t="str">
            <v>HH</v>
          </cell>
          <cell r="D49">
            <v>0</v>
          </cell>
          <cell r="E49">
            <v>0</v>
          </cell>
          <cell r="G49">
            <v>0</v>
          </cell>
          <cell r="H49">
            <v>0</v>
          </cell>
          <cell r="I49">
            <v>0</v>
          </cell>
          <cell r="J49">
            <v>0</v>
          </cell>
          <cell r="K49">
            <v>0</v>
          </cell>
          <cell r="M49">
            <v>0</v>
          </cell>
          <cell r="N49">
            <v>0</v>
          </cell>
        </row>
        <row r="50">
          <cell r="B50" t="str">
            <v>Nat Gas - Physical</v>
          </cell>
          <cell r="C50" t="str">
            <v>HH</v>
          </cell>
          <cell r="D50">
            <v>0</v>
          </cell>
          <cell r="E50">
            <v>0</v>
          </cell>
          <cell r="G50">
            <v>0</v>
          </cell>
          <cell r="H50">
            <v>0</v>
          </cell>
          <cell r="I50">
            <v>0</v>
          </cell>
          <cell r="J50">
            <v>0</v>
          </cell>
          <cell r="K50">
            <v>0</v>
          </cell>
          <cell r="M50">
            <v>0</v>
          </cell>
          <cell r="N50">
            <v>0</v>
          </cell>
        </row>
        <row r="51">
          <cell r="B51" t="str">
            <v>Nat Gas Opts: Calls</v>
          </cell>
          <cell r="C51" t="str">
            <v>HH</v>
          </cell>
          <cell r="D51">
            <v>0</v>
          </cell>
          <cell r="E51">
            <v>0</v>
          </cell>
          <cell r="G51">
            <v>0</v>
          </cell>
          <cell r="H51">
            <v>0</v>
          </cell>
          <cell r="I51">
            <v>0</v>
          </cell>
          <cell r="J51">
            <v>0</v>
          </cell>
          <cell r="K51">
            <v>0</v>
          </cell>
          <cell r="L51">
            <v>0</v>
          </cell>
          <cell r="N51">
            <v>0</v>
          </cell>
        </row>
        <row r="52">
          <cell r="B52" t="str">
            <v xml:space="preserve">Puts </v>
          </cell>
          <cell r="C52" t="str">
            <v>HH</v>
          </cell>
          <cell r="D52">
            <v>0</v>
          </cell>
          <cell r="E52">
            <v>0</v>
          </cell>
          <cell r="G52">
            <v>0</v>
          </cell>
          <cell r="H52">
            <v>0</v>
          </cell>
          <cell r="I52">
            <v>0</v>
          </cell>
          <cell r="J52">
            <v>0</v>
          </cell>
          <cell r="K52">
            <v>0</v>
          </cell>
          <cell r="L52">
            <v>0</v>
          </cell>
          <cell r="N52">
            <v>0</v>
          </cell>
        </row>
        <row r="53">
          <cell r="B53" t="str">
            <v xml:space="preserve">NG Paper Basis </v>
          </cell>
          <cell r="C53" t="str">
            <v>WS3</v>
          </cell>
          <cell r="D53">
            <v>0</v>
          </cell>
          <cell r="E53">
            <v>0</v>
          </cell>
          <cell r="G53">
            <v>0</v>
          </cell>
          <cell r="H53">
            <v>0</v>
          </cell>
          <cell r="N53">
            <v>0</v>
          </cell>
        </row>
        <row r="54">
          <cell r="B54" t="str">
            <v xml:space="preserve">    (Cost --&gt;)</v>
          </cell>
          <cell r="C54" t="str">
            <v>HH</v>
          </cell>
          <cell r="D54">
            <v>0</v>
          </cell>
          <cell r="E54">
            <v>0</v>
          </cell>
          <cell r="G54">
            <v>0</v>
          </cell>
          <cell r="H54">
            <v>0</v>
          </cell>
          <cell r="I54">
            <v>0</v>
          </cell>
          <cell r="J54">
            <v>0</v>
          </cell>
          <cell r="K54">
            <v>0</v>
          </cell>
          <cell r="L54">
            <v>0</v>
          </cell>
        </row>
        <row r="55">
          <cell r="B55" t="str">
            <v xml:space="preserve"> Ex Gas OffPk 11.5,OnPk 11.5</v>
          </cell>
          <cell r="C55" t="str">
            <v>WS3</v>
          </cell>
          <cell r="D55">
            <v>0</v>
          </cell>
          <cell r="E55">
            <v>0</v>
          </cell>
          <cell r="G55">
            <v>0</v>
          </cell>
          <cell r="H55">
            <v>0</v>
          </cell>
          <cell r="I55">
            <v>0</v>
          </cell>
          <cell r="J55">
            <v>0</v>
          </cell>
          <cell r="K55">
            <v>0</v>
          </cell>
          <cell r="L55">
            <v>0</v>
          </cell>
          <cell r="M55" t="str">
            <v>EquGas</v>
          </cell>
        </row>
        <row r="56">
          <cell r="B56" t="str">
            <v>Net Gas (w/o Basis)</v>
          </cell>
          <cell r="C56" t="str">
            <v>NELd</v>
          </cell>
          <cell r="D56">
            <v>0</v>
          </cell>
          <cell r="E56">
            <v>0</v>
          </cell>
          <cell r="G56">
            <v>0</v>
          </cell>
          <cell r="H56">
            <v>0</v>
          </cell>
          <cell r="I56">
            <v>49.0987460815047</v>
          </cell>
          <cell r="J56">
            <v>49.495297805642636</v>
          </cell>
          <cell r="K56">
            <v>0</v>
          </cell>
          <cell r="L56">
            <v>0</v>
          </cell>
        </row>
        <row r="57">
          <cell r="B57" t="str">
            <v>Nat Gas - Futures</v>
          </cell>
          <cell r="C57" t="str">
            <v>HH</v>
          </cell>
          <cell r="D57">
            <v>0</v>
          </cell>
          <cell r="E57">
            <v>0</v>
          </cell>
          <cell r="G57">
            <v>0</v>
          </cell>
          <cell r="H57">
            <v>0</v>
          </cell>
          <cell r="I57">
            <v>0</v>
          </cell>
          <cell r="J57">
            <v>0</v>
          </cell>
          <cell r="K57">
            <v>0</v>
          </cell>
          <cell r="L57">
            <v>0</v>
          </cell>
          <cell r="N57">
            <v>0</v>
          </cell>
        </row>
        <row r="58">
          <cell r="B58" t="str">
            <v>Nat Gas-OTC Futures</v>
          </cell>
          <cell r="C58" t="str">
            <v>HH</v>
          </cell>
          <cell r="D58">
            <v>0</v>
          </cell>
          <cell r="E58">
            <v>0</v>
          </cell>
          <cell r="G58">
            <v>0</v>
          </cell>
          <cell r="H58">
            <v>0</v>
          </cell>
          <cell r="I58">
            <v>0</v>
          </cell>
          <cell r="J58">
            <v>0</v>
          </cell>
          <cell r="K58">
            <v>0</v>
          </cell>
          <cell r="L58">
            <v>0</v>
          </cell>
          <cell r="N58">
            <v>0</v>
          </cell>
        </row>
        <row r="59">
          <cell r="B59" t="str">
            <v>CalcGas OffPk 11.5,OnPk 11.5</v>
          </cell>
          <cell r="C59" t="str">
            <v>NELd</v>
          </cell>
          <cell r="E59">
            <v>0</v>
          </cell>
          <cell r="H59">
            <v>0</v>
          </cell>
        </row>
        <row r="60">
          <cell r="B60" t="str">
            <v xml:space="preserve">NG Paper Basis </v>
          </cell>
          <cell r="C60" t="str">
            <v>NE</v>
          </cell>
          <cell r="D60">
            <v>0</v>
          </cell>
          <cell r="E60">
            <v>0</v>
          </cell>
          <cell r="G60">
            <v>0</v>
          </cell>
          <cell r="H60">
            <v>0</v>
          </cell>
          <cell r="N60">
            <v>0</v>
          </cell>
        </row>
        <row r="61">
          <cell r="C61" t="str">
            <v>HH</v>
          </cell>
          <cell r="E61">
            <v>0</v>
          </cell>
          <cell r="H61">
            <v>0</v>
          </cell>
          <cell r="I61" t="str">
            <v>NO COST</v>
          </cell>
        </row>
        <row r="62">
          <cell r="B62" t="str">
            <v>LT Crude Bbls</v>
          </cell>
          <cell r="C62" t="str">
            <v>WS3</v>
          </cell>
          <cell r="D62">
            <v>3206.8</v>
          </cell>
          <cell r="E62">
            <v>458876</v>
          </cell>
          <cell r="G62">
            <v>130.30000000000001</v>
          </cell>
          <cell r="H62">
            <v>0</v>
          </cell>
          <cell r="N62">
            <v>36</v>
          </cell>
        </row>
        <row r="63">
          <cell r="B63" t="str">
            <v xml:space="preserve"> LT Crude - Futures</v>
          </cell>
          <cell r="C63" t="str">
            <v>HH</v>
          </cell>
          <cell r="D63">
            <v>199.3</v>
          </cell>
          <cell r="E63">
            <v>168000</v>
          </cell>
          <cell r="G63">
            <v>62.9</v>
          </cell>
          <cell r="H63">
            <v>0</v>
          </cell>
          <cell r="I63">
            <v>25.874285714285719</v>
          </cell>
          <cell r="J63">
            <v>26.32714285714286</v>
          </cell>
          <cell r="K63">
            <v>25.525714285714287</v>
          </cell>
          <cell r="L63">
            <v>25.525711059570313</v>
          </cell>
          <cell r="N63">
            <v>7</v>
          </cell>
        </row>
        <row r="64">
          <cell r="B64" t="str">
            <v xml:space="preserve"> OTC-Platts No.6 1%</v>
          </cell>
          <cell r="C64" t="str">
            <v>WS3</v>
          </cell>
          <cell r="D64">
            <v>0</v>
          </cell>
          <cell r="E64">
            <v>0</v>
          </cell>
          <cell r="G64">
            <v>0</v>
          </cell>
          <cell r="H64">
            <v>0</v>
          </cell>
          <cell r="I64">
            <v>0</v>
          </cell>
          <cell r="J64">
            <v>0</v>
          </cell>
          <cell r="K64">
            <v>0</v>
          </cell>
          <cell r="L64">
            <v>0</v>
          </cell>
          <cell r="N64">
            <v>0</v>
          </cell>
        </row>
        <row r="65">
          <cell r="B65" t="str">
            <v xml:space="preserve"> OTC - CL/WTI</v>
          </cell>
          <cell r="C65" t="str">
            <v>HH</v>
          </cell>
          <cell r="D65">
            <v>661.2</v>
          </cell>
          <cell r="E65">
            <v>286000</v>
          </cell>
          <cell r="G65">
            <v>139</v>
          </cell>
          <cell r="H65">
            <v>0</v>
          </cell>
          <cell r="I65">
            <v>25.793724137931036</v>
          </cell>
          <cell r="J65">
            <v>26.223758620689665</v>
          </cell>
          <cell r="K65">
            <v>24.603793103448286</v>
          </cell>
          <cell r="L65">
            <v>24.603790283203125</v>
          </cell>
          <cell r="N65">
            <v>29</v>
          </cell>
        </row>
        <row r="66">
          <cell r="B66" t="str">
            <v xml:space="preserve"> OTC Opts-Platts 1%</v>
          </cell>
          <cell r="C66" t="str">
            <v>WS3</v>
          </cell>
          <cell r="D66">
            <v>0</v>
          </cell>
          <cell r="E66">
            <v>0</v>
          </cell>
          <cell r="G66">
            <v>0</v>
          </cell>
          <cell r="H66">
            <v>0</v>
          </cell>
          <cell r="I66">
            <v>0</v>
          </cell>
          <cell r="J66">
            <v>0</v>
          </cell>
          <cell r="K66">
            <v>0</v>
          </cell>
          <cell r="L66">
            <v>0</v>
          </cell>
          <cell r="N66">
            <v>0</v>
          </cell>
        </row>
        <row r="67">
          <cell r="B67" t="str">
            <v xml:space="preserve"> OTC Options - WTI</v>
          </cell>
          <cell r="C67" t="str">
            <v>HH</v>
          </cell>
          <cell r="D67">
            <v>0</v>
          </cell>
          <cell r="E67">
            <v>0</v>
          </cell>
          <cell r="G67">
            <v>0</v>
          </cell>
          <cell r="H67">
            <v>0</v>
          </cell>
          <cell r="I67">
            <v>0</v>
          </cell>
          <cell r="J67">
            <v>0</v>
          </cell>
          <cell r="K67">
            <v>0</v>
          </cell>
          <cell r="L67">
            <v>0</v>
          </cell>
          <cell r="N67">
            <v>0</v>
          </cell>
        </row>
        <row r="68">
          <cell r="B68" t="str">
            <v xml:space="preserve"> Lt Crd Options:Calls</v>
          </cell>
          <cell r="C68" t="str">
            <v>HH</v>
          </cell>
          <cell r="D68">
            <v>0</v>
          </cell>
          <cell r="E68">
            <v>0</v>
          </cell>
          <cell r="G68">
            <v>0</v>
          </cell>
          <cell r="H68">
            <v>0</v>
          </cell>
          <cell r="I68">
            <v>0</v>
          </cell>
          <cell r="J68">
            <v>0</v>
          </cell>
          <cell r="K68">
            <v>0</v>
          </cell>
          <cell r="L68">
            <v>0</v>
          </cell>
          <cell r="N68">
            <v>0</v>
          </cell>
        </row>
        <row r="69">
          <cell r="B69" t="str">
            <v>Puts</v>
          </cell>
          <cell r="C69" t="str">
            <v>HH</v>
          </cell>
          <cell r="D69">
            <v>0</v>
          </cell>
          <cell r="E69">
            <v>0</v>
          </cell>
          <cell r="G69">
            <v>0</v>
          </cell>
          <cell r="H69">
            <v>0</v>
          </cell>
          <cell r="I69">
            <v>0</v>
          </cell>
          <cell r="J69">
            <v>0</v>
          </cell>
          <cell r="K69">
            <v>0</v>
          </cell>
          <cell r="L69">
            <v>0</v>
          </cell>
          <cell r="N69">
            <v>0</v>
          </cell>
        </row>
        <row r="70">
          <cell r="B70" t="str">
            <v xml:space="preserve"> Crack Spread - WTI</v>
          </cell>
          <cell r="C70" t="str">
            <v>HH</v>
          </cell>
          <cell r="D70">
            <v>0</v>
          </cell>
          <cell r="E70">
            <v>0</v>
          </cell>
          <cell r="G70">
            <v>0</v>
          </cell>
          <cell r="H70">
            <v>0</v>
          </cell>
          <cell r="I70">
            <v>0</v>
          </cell>
          <cell r="J70">
            <v>0</v>
          </cell>
          <cell r="K70">
            <v>0</v>
          </cell>
          <cell r="L70">
            <v>0</v>
          </cell>
        </row>
        <row r="71">
          <cell r="B71" t="str">
            <v xml:space="preserve"> Crack Spread - 1%</v>
          </cell>
          <cell r="C71" t="str">
            <v>WS3</v>
          </cell>
          <cell r="E71">
            <v>0</v>
          </cell>
          <cell r="H71">
            <v>0</v>
          </cell>
          <cell r="N71">
            <v>0</v>
          </cell>
        </row>
        <row r="72">
          <cell r="B72" t="str">
            <v xml:space="preserve"> Ex Oil OffPk 11.0,OnPk 11.0</v>
          </cell>
          <cell r="C72" t="str">
            <v>WS3</v>
          </cell>
          <cell r="D72">
            <v>2346.3000000000002</v>
          </cell>
          <cell r="E72">
            <v>-2807200</v>
          </cell>
          <cell r="G72">
            <v>-71.599999999999994</v>
          </cell>
          <cell r="H72">
            <v>0</v>
          </cell>
          <cell r="I72">
            <v>49.0987460815047</v>
          </cell>
          <cell r="J72">
            <v>49.495297805642636</v>
          </cell>
          <cell r="K72">
            <v>40.301316614420038</v>
          </cell>
          <cell r="L72">
            <v>26.169686113259765</v>
          </cell>
          <cell r="M72" t="str">
            <v>EquOil</v>
          </cell>
        </row>
        <row r="73">
          <cell r="B73" t="str">
            <v>LT Crude Bbls</v>
          </cell>
          <cell r="C73" t="str">
            <v>NELd</v>
          </cell>
          <cell r="D73">
            <v>0</v>
          </cell>
          <cell r="E73">
            <v>0</v>
          </cell>
          <cell r="G73">
            <v>0</v>
          </cell>
          <cell r="H73">
            <v>0</v>
          </cell>
          <cell r="I73">
            <v>0</v>
          </cell>
          <cell r="J73">
            <v>0</v>
          </cell>
          <cell r="K73">
            <v>0</v>
          </cell>
          <cell r="L73">
            <v>0</v>
          </cell>
        </row>
        <row r="74">
          <cell r="B74" t="str">
            <v xml:space="preserve"> LT Crude - Futures</v>
          </cell>
          <cell r="C74" t="str">
            <v>HH</v>
          </cell>
          <cell r="D74">
            <v>0</v>
          </cell>
          <cell r="E74">
            <v>0</v>
          </cell>
          <cell r="G74">
            <v>0</v>
          </cell>
          <cell r="H74">
            <v>0</v>
          </cell>
          <cell r="I74">
            <v>0</v>
          </cell>
          <cell r="J74">
            <v>0</v>
          </cell>
          <cell r="K74">
            <v>0</v>
          </cell>
          <cell r="L74">
            <v>0</v>
          </cell>
          <cell r="N74">
            <v>0</v>
          </cell>
        </row>
        <row r="75">
          <cell r="B75" t="str">
            <v xml:space="preserve"> OTC - Platts No.6 1%</v>
          </cell>
          <cell r="C75" t="str">
            <v>NELd</v>
          </cell>
          <cell r="D75">
            <v>0</v>
          </cell>
          <cell r="E75">
            <v>0</v>
          </cell>
          <cell r="G75">
            <v>0</v>
          </cell>
          <cell r="H75">
            <v>0</v>
          </cell>
          <cell r="I75">
            <v>0</v>
          </cell>
          <cell r="J75">
            <v>0</v>
          </cell>
          <cell r="K75">
            <v>0</v>
          </cell>
          <cell r="L75">
            <v>0</v>
          </cell>
          <cell r="N75">
            <v>0</v>
          </cell>
        </row>
        <row r="76">
          <cell r="B76" t="str">
            <v xml:space="preserve"> OTC - CL/WTI</v>
          </cell>
          <cell r="C76" t="str">
            <v>HH</v>
          </cell>
          <cell r="D76">
            <v>0</v>
          </cell>
          <cell r="E76">
            <v>0</v>
          </cell>
          <cell r="G76">
            <v>0</v>
          </cell>
          <cell r="H76">
            <v>0</v>
          </cell>
          <cell r="I76">
            <v>0</v>
          </cell>
          <cell r="J76">
            <v>0</v>
          </cell>
          <cell r="K76">
            <v>0</v>
          </cell>
          <cell r="L76">
            <v>0</v>
          </cell>
          <cell r="N76">
            <v>0</v>
          </cell>
        </row>
        <row r="77">
          <cell r="B77" t="str">
            <v xml:space="preserve"> Crack Spread - WTI</v>
          </cell>
          <cell r="C77" t="str">
            <v>HH</v>
          </cell>
          <cell r="D77">
            <v>0</v>
          </cell>
          <cell r="E77">
            <v>0</v>
          </cell>
          <cell r="G77">
            <v>0</v>
          </cell>
          <cell r="H77">
            <v>0</v>
          </cell>
          <cell r="I77">
            <v>0</v>
          </cell>
          <cell r="J77">
            <v>0</v>
          </cell>
          <cell r="K77">
            <v>0</v>
          </cell>
          <cell r="L77">
            <v>0</v>
          </cell>
        </row>
        <row r="78">
          <cell r="B78" t="str">
            <v xml:space="preserve"> Crack Spread - 1%</v>
          </cell>
          <cell r="C78" t="str">
            <v>NELd</v>
          </cell>
          <cell r="E78">
            <v>0</v>
          </cell>
          <cell r="H78">
            <v>0</v>
          </cell>
          <cell r="I78">
            <v>0</v>
          </cell>
          <cell r="J78">
            <v>0</v>
          </cell>
          <cell r="K78">
            <v>0</v>
          </cell>
          <cell r="L78">
            <v>0</v>
          </cell>
          <cell r="N78">
            <v>0</v>
          </cell>
        </row>
        <row r="79">
          <cell r="B79" t="str">
            <v>CalcGas OffPk 11.0,OnPk 11.0</v>
          </cell>
          <cell r="C79" t="str">
            <v>NELd</v>
          </cell>
          <cell r="E79">
            <v>0</v>
          </cell>
        </row>
        <row r="80">
          <cell r="B80" t="str">
            <v>Risk Position - NE</v>
          </cell>
          <cell r="E80">
            <v>-2807200</v>
          </cell>
          <cell r="H80">
            <v>0</v>
          </cell>
        </row>
        <row r="81">
          <cell r="B81" t="str">
            <v>Risk Position - HH</v>
          </cell>
          <cell r="E81">
            <v>454000</v>
          </cell>
          <cell r="H81">
            <v>0</v>
          </cell>
        </row>
        <row r="82">
          <cell r="B82" t="str">
            <v>ICAP - MWm (CEEMI)</v>
          </cell>
          <cell r="C82">
            <v>69</v>
          </cell>
          <cell r="D82">
            <v>2.5</v>
          </cell>
          <cell r="E82">
            <v>-100</v>
          </cell>
          <cell r="G82">
            <v>0</v>
          </cell>
          <cell r="H82">
            <v>0</v>
          </cell>
          <cell r="I82">
            <v>0.66</v>
          </cell>
          <cell r="J82">
            <v>0.66</v>
          </cell>
          <cell r="K82">
            <v>0.69</v>
          </cell>
          <cell r="L82" t="str">
            <v>No Price Change</v>
          </cell>
          <cell r="N82">
            <v>1</v>
          </cell>
        </row>
        <row r="83">
          <cell r="B83" t="str">
            <v>ICAP - MWm (NE Ld)</v>
          </cell>
          <cell r="D83">
            <v>0</v>
          </cell>
          <cell r="E83">
            <v>0</v>
          </cell>
          <cell r="G83">
            <v>0</v>
          </cell>
          <cell r="H83">
            <v>0</v>
          </cell>
          <cell r="I83">
            <v>0</v>
          </cell>
          <cell r="J83">
            <v>0</v>
          </cell>
          <cell r="K83">
            <v>0</v>
          </cell>
          <cell r="L83">
            <v>0</v>
          </cell>
          <cell r="N83">
            <v>0</v>
          </cell>
        </row>
        <row r="84">
          <cell r="B84" t="str">
            <v>CEEMI (GTs)</v>
          </cell>
          <cell r="D84">
            <v>0</v>
          </cell>
          <cell r="E84">
            <v>0</v>
          </cell>
          <cell r="G84">
            <v>0</v>
          </cell>
          <cell r="H84">
            <v>0</v>
          </cell>
        </row>
        <row r="85">
          <cell r="B85" t="str">
            <v>OTC Options - Jets</v>
          </cell>
          <cell r="D85">
            <v>0</v>
          </cell>
          <cell r="E85">
            <v>0</v>
          </cell>
          <cell r="G85">
            <v>0</v>
          </cell>
          <cell r="H85">
            <v>0</v>
          </cell>
          <cell r="I85">
            <v>0</v>
          </cell>
          <cell r="J85">
            <v>0</v>
          </cell>
          <cell r="K85">
            <v>0</v>
          </cell>
          <cell r="L85">
            <v>0</v>
          </cell>
          <cell r="N85">
            <v>0</v>
          </cell>
        </row>
        <row r="87">
          <cell r="B87" t="str">
            <v>COMMENTS:</v>
          </cell>
        </row>
        <row r="88">
          <cell r="B88">
            <v>0</v>
          </cell>
          <cell r="M88">
            <v>0</v>
          </cell>
        </row>
        <row r="89">
          <cell r="A89" t="str">
            <v>Rock Springs: Jan '03-Oct '04</v>
          </cell>
          <cell r="B89" t="str">
            <v>Rock Springs; Ht Rt: 10500</v>
          </cell>
          <cell r="D89">
            <v>-381.29399999999993</v>
          </cell>
          <cell r="G89">
            <v>-187.3</v>
          </cell>
          <cell r="L89">
            <v>37622</v>
          </cell>
          <cell r="N89">
            <v>74</v>
          </cell>
        </row>
        <row r="90">
          <cell r="B90" t="str">
            <v>Net Electric - MWh</v>
          </cell>
          <cell r="D90">
            <v>252.20600000000007</v>
          </cell>
          <cell r="E90">
            <v>9.1900000000069895</v>
          </cell>
          <cell r="G90">
            <v>0</v>
          </cell>
          <cell r="H90">
            <v>9</v>
          </cell>
          <cell r="L90">
            <v>38261</v>
          </cell>
          <cell r="N90">
            <v>71</v>
          </cell>
        </row>
        <row r="91">
          <cell r="B91" t="str">
            <v>Physical Elec OnPk</v>
          </cell>
          <cell r="D91">
            <v>252.2</v>
          </cell>
          <cell r="E91">
            <v>254400</v>
          </cell>
          <cell r="G91">
            <v>0</v>
          </cell>
          <cell r="H91">
            <v>0</v>
          </cell>
          <cell r="I91">
            <v>36.179245283018865</v>
          </cell>
          <cell r="J91">
            <v>36.179245283018865</v>
          </cell>
          <cell r="K91">
            <v>35.187735849056601</v>
          </cell>
          <cell r="L91" t="str">
            <v>No Price Change</v>
          </cell>
          <cell r="N91">
            <v>24</v>
          </cell>
        </row>
        <row r="92">
          <cell r="B92" t="str">
            <v xml:space="preserve">OffPk </v>
          </cell>
          <cell r="D92">
            <v>0</v>
          </cell>
          <cell r="E92">
            <v>0</v>
          </cell>
          <cell r="G92">
            <v>0</v>
          </cell>
          <cell r="H92">
            <v>0</v>
          </cell>
          <cell r="I92">
            <v>0</v>
          </cell>
          <cell r="J92">
            <v>0</v>
          </cell>
          <cell r="K92">
            <v>0</v>
          </cell>
          <cell r="N92">
            <v>14</v>
          </cell>
        </row>
        <row r="93">
          <cell r="B93" t="str">
            <v>Call Option: Elec (7x16)</v>
          </cell>
          <cell r="D93">
            <v>6.0000000000854925E-3</v>
          </cell>
          <cell r="E93">
            <v>9.19</v>
          </cell>
          <cell r="G93">
            <v>0</v>
          </cell>
          <cell r="H93">
            <v>9</v>
          </cell>
          <cell r="I93">
            <v>0</v>
          </cell>
          <cell r="J93">
            <v>0</v>
          </cell>
          <cell r="K93">
            <v>3.915</v>
          </cell>
          <cell r="N93">
            <v>5</v>
          </cell>
        </row>
        <row r="94">
          <cell r="B94" t="str">
            <v>Nat Gas</v>
          </cell>
          <cell r="C94">
            <v>8.0924918389553877</v>
          </cell>
          <cell r="D94" t="str">
            <v>&lt;-Implied HR Opt</v>
          </cell>
          <cell r="E94">
            <v>-74.37</v>
          </cell>
          <cell r="H94">
            <v>-74</v>
          </cell>
          <cell r="I94">
            <v>3.915</v>
          </cell>
          <cell r="J94">
            <v>3.915</v>
          </cell>
          <cell r="K94">
            <v>3.915</v>
          </cell>
          <cell r="N94">
            <v>5</v>
          </cell>
        </row>
        <row r="95">
          <cell r="B95" t="str">
            <v>Fixed Financial Opt:</v>
          </cell>
          <cell r="C95" t="str">
            <v>Put</v>
          </cell>
          <cell r="D95">
            <v>0</v>
          </cell>
          <cell r="E95">
            <v>0</v>
          </cell>
          <cell r="G95">
            <v>0</v>
          </cell>
          <cell r="H95">
            <v>0</v>
          </cell>
          <cell r="I95">
            <v>0</v>
          </cell>
          <cell r="J95">
            <v>0</v>
          </cell>
          <cell r="K95">
            <v>0</v>
          </cell>
          <cell r="N95">
            <v>0</v>
          </cell>
        </row>
        <row r="96">
          <cell r="B96" t="str">
            <v>(Assumed as OnPeak)</v>
          </cell>
          <cell r="C96" t="str">
            <v>Call</v>
          </cell>
          <cell r="D96">
            <v>0</v>
          </cell>
          <cell r="E96">
            <v>0</v>
          </cell>
          <cell r="G96">
            <v>0</v>
          </cell>
          <cell r="H96">
            <v>0</v>
          </cell>
          <cell r="I96">
            <v>0</v>
          </cell>
          <cell r="J96">
            <v>0</v>
          </cell>
          <cell r="K96">
            <v>0</v>
          </cell>
          <cell r="N96">
            <v>0</v>
          </cell>
        </row>
        <row r="97">
          <cell r="B97" t="str">
            <v xml:space="preserve"> Exch Phys - Elec OnPk</v>
          </cell>
          <cell r="E97">
            <v>-254400</v>
          </cell>
          <cell r="H97">
            <v>0</v>
          </cell>
          <cell r="I97">
            <v>0</v>
          </cell>
          <cell r="J97">
            <v>0</v>
          </cell>
          <cell r="K97">
            <v>0</v>
          </cell>
          <cell r="L97">
            <v>0</v>
          </cell>
          <cell r="N97">
            <v>0</v>
          </cell>
        </row>
        <row r="98">
          <cell r="B98" t="str">
            <v xml:space="preserve"> Exch Phys - Elec OffPk</v>
          </cell>
          <cell r="E98">
            <v>0</v>
          </cell>
          <cell r="H98">
            <v>0</v>
          </cell>
          <cell r="I98">
            <v>0</v>
          </cell>
          <cell r="J98">
            <v>0</v>
          </cell>
          <cell r="K98">
            <v>0</v>
          </cell>
          <cell r="L98">
            <v>0</v>
          </cell>
          <cell r="N98">
            <v>0</v>
          </cell>
        </row>
        <row r="99">
          <cell r="B99" t="str">
            <v>Net Gas - Dth</v>
          </cell>
          <cell r="D99">
            <v>-633.5</v>
          </cell>
          <cell r="E99">
            <v>-1590000</v>
          </cell>
          <cell r="G99">
            <v>-187.3</v>
          </cell>
          <cell r="H99">
            <v>87086.510000000009</v>
          </cell>
          <cell r="N99">
            <v>47</v>
          </cell>
        </row>
        <row r="100">
          <cell r="B100" t="str">
            <v>Nat Gas - Futures</v>
          </cell>
          <cell r="C100" t="str">
            <v>HH</v>
          </cell>
          <cell r="D100">
            <v>-660.5</v>
          </cell>
          <cell r="E100">
            <v>-1590000</v>
          </cell>
          <cell r="G100">
            <v>-307.60000000000002</v>
          </cell>
          <cell r="H100">
            <v>0</v>
          </cell>
          <cell r="I100">
            <v>4.198125000000001</v>
          </cell>
          <cell r="J100">
            <v>4.41</v>
          </cell>
          <cell r="K100">
            <v>4.0187500000000007</v>
          </cell>
          <cell r="L100">
            <v>4.0187492370605469</v>
          </cell>
          <cell r="N100">
            <v>8</v>
          </cell>
        </row>
        <row r="101">
          <cell r="B101" t="str">
            <v>Nat Gas-OTC Futures</v>
          </cell>
          <cell r="C101" t="str">
            <v>HH</v>
          </cell>
          <cell r="D101">
            <v>0</v>
          </cell>
          <cell r="E101">
            <v>0</v>
          </cell>
          <cell r="G101">
            <v>0</v>
          </cell>
          <cell r="H101">
            <v>0</v>
          </cell>
          <cell r="I101">
            <v>0</v>
          </cell>
          <cell r="J101">
            <v>0</v>
          </cell>
          <cell r="K101">
            <v>0</v>
          </cell>
          <cell r="L101">
            <v>0</v>
          </cell>
          <cell r="N101">
            <v>0</v>
          </cell>
        </row>
        <row r="102">
          <cell r="B102" t="str">
            <v>Nat Gas Opts: Calls</v>
          </cell>
          <cell r="C102" t="str">
            <v>HH</v>
          </cell>
          <cell r="D102">
            <v>0</v>
          </cell>
          <cell r="E102">
            <v>0</v>
          </cell>
          <cell r="G102">
            <v>0</v>
          </cell>
          <cell r="H102">
            <v>0</v>
          </cell>
          <cell r="I102">
            <v>4.5</v>
          </cell>
          <cell r="J102">
            <v>0</v>
          </cell>
          <cell r="K102">
            <v>0</v>
          </cell>
          <cell r="L102">
            <v>0</v>
          </cell>
          <cell r="N102">
            <v>0</v>
          </cell>
        </row>
        <row r="103">
          <cell r="B103" t="str">
            <v xml:space="preserve">Puts </v>
          </cell>
          <cell r="C103" t="str">
            <v>HH</v>
          </cell>
          <cell r="D103">
            <v>0</v>
          </cell>
          <cell r="E103">
            <v>0</v>
          </cell>
          <cell r="G103">
            <v>120.3</v>
          </cell>
          <cell r="H103">
            <v>87086.510000000009</v>
          </cell>
          <cell r="I103">
            <v>3.75</v>
          </cell>
          <cell r="J103">
            <v>0</v>
          </cell>
          <cell r="K103">
            <v>0</v>
          </cell>
          <cell r="L103">
            <v>0</v>
          </cell>
          <cell r="N103">
            <v>0</v>
          </cell>
        </row>
        <row r="104">
          <cell r="B104" t="str">
            <v xml:space="preserve">     Exch Phys - Gas</v>
          </cell>
          <cell r="C104" t="str">
            <v>HR --&gt;</v>
          </cell>
          <cell r="D104">
            <v>8.0924918389553877</v>
          </cell>
          <cell r="E104">
            <v>74.37</v>
          </cell>
          <cell r="G104">
            <v>8.2039104950156148</v>
          </cell>
          <cell r="H104">
            <v>74</v>
          </cell>
          <cell r="I104">
            <v>0</v>
          </cell>
          <cell r="J104">
            <v>0</v>
          </cell>
          <cell r="L104">
            <v>0</v>
          </cell>
          <cell r="M104">
            <v>0</v>
          </cell>
        </row>
        <row r="105">
          <cell r="B105" t="str">
            <v xml:space="preserve">NG Paper Basis </v>
          </cell>
          <cell r="C105" t="str">
            <v>NE</v>
          </cell>
          <cell r="D105">
            <v>27</v>
          </cell>
          <cell r="E105">
            <v>0</v>
          </cell>
          <cell r="G105">
            <v>0</v>
          </cell>
          <cell r="H105">
            <v>0</v>
          </cell>
          <cell r="N105">
            <v>24</v>
          </cell>
        </row>
        <row r="106">
          <cell r="B106" t="str">
            <v xml:space="preserve">    (Cost --&gt;)</v>
          </cell>
          <cell r="C106" t="str">
            <v>HH</v>
          </cell>
          <cell r="D106">
            <v>0</v>
          </cell>
          <cell r="E106">
            <v>0</v>
          </cell>
          <cell r="G106">
            <v>0</v>
          </cell>
          <cell r="H106">
            <v>0</v>
          </cell>
          <cell r="I106">
            <v>0</v>
          </cell>
          <cell r="J106">
            <v>0</v>
          </cell>
          <cell r="K106">
            <v>0</v>
          </cell>
          <cell r="L106">
            <v>0</v>
          </cell>
        </row>
        <row r="107">
          <cell r="B107" t="str">
            <v>Risk Position - NE</v>
          </cell>
          <cell r="E107">
            <v>0</v>
          </cell>
          <cell r="H107">
            <v>0</v>
          </cell>
          <cell r="K107">
            <v>0.77</v>
          </cell>
          <cell r="L107">
            <v>0</v>
          </cell>
        </row>
        <row r="108">
          <cell r="B108" t="str">
            <v>Risk Position - HH</v>
          </cell>
          <cell r="E108">
            <v>-1590000</v>
          </cell>
          <cell r="H108">
            <v>0</v>
          </cell>
        </row>
        <row r="109">
          <cell r="B109" t="str">
            <v>ICAP - MWm</v>
          </cell>
          <cell r="C109">
            <v>0</v>
          </cell>
          <cell r="D109">
            <v>-25.636999999999716</v>
          </cell>
          <cell r="E109">
            <v>0</v>
          </cell>
          <cell r="G109">
            <v>0</v>
          </cell>
          <cell r="H109">
            <v>0</v>
          </cell>
          <cell r="I109">
            <v>0.62</v>
          </cell>
          <cell r="J109">
            <v>0.62</v>
          </cell>
          <cell r="K109">
            <v>1.99</v>
          </cell>
          <cell r="L109" t="str">
            <v>No Price Change</v>
          </cell>
          <cell r="N109">
            <v>15</v>
          </cell>
        </row>
        <row r="110">
          <cell r="B110" t="str">
            <v>COMMENTS: Bought 15 NG Call Option Jan03 @$4.50 Strike.</v>
          </cell>
        </row>
        <row r="111">
          <cell r="B111" t="str">
            <v>3 Rock Springs records missing from this report*</v>
          </cell>
          <cell r="M111">
            <v>3</v>
          </cell>
        </row>
        <row r="112">
          <cell r="A112" t="str">
            <v>Honeoye Storage: Jan '03-Jan '04</v>
          </cell>
          <cell r="B112" t="str">
            <v>Honeoye Storage</v>
          </cell>
          <cell r="D112">
            <v>108.69999999999997</v>
          </cell>
          <cell r="E112">
            <v>-100450</v>
          </cell>
          <cell r="G112">
            <v>-38.5</v>
          </cell>
          <cell r="H112">
            <v>0</v>
          </cell>
          <cell r="N112">
            <v>17</v>
          </cell>
        </row>
        <row r="113">
          <cell r="B113" t="str">
            <v xml:space="preserve"> Nat Gas - Futures</v>
          </cell>
          <cell r="C113" t="str">
            <v>HH</v>
          </cell>
          <cell r="D113">
            <v>-406.8</v>
          </cell>
          <cell r="E113">
            <v>-460000</v>
          </cell>
          <cell r="G113">
            <v>-125</v>
          </cell>
          <cell r="H113">
            <v>0</v>
          </cell>
          <cell r="I113">
            <v>0</v>
          </cell>
          <cell r="J113">
            <v>4.6180000000000003</v>
          </cell>
          <cell r="K113">
            <v>3.6557142857142852</v>
          </cell>
          <cell r="L113">
            <v>37622</v>
          </cell>
          <cell r="N113">
            <v>7</v>
          </cell>
        </row>
        <row r="114">
          <cell r="B114" t="str">
            <v xml:space="preserve">     OTC - Futures</v>
          </cell>
          <cell r="C114" t="str">
            <v>HH</v>
          </cell>
          <cell r="D114">
            <v>0</v>
          </cell>
          <cell r="E114">
            <v>0</v>
          </cell>
          <cell r="G114">
            <v>0</v>
          </cell>
          <cell r="H114">
            <v>0</v>
          </cell>
          <cell r="I114">
            <v>0</v>
          </cell>
          <cell r="J114">
            <v>0</v>
          </cell>
          <cell r="K114">
            <v>0</v>
          </cell>
          <cell r="L114">
            <v>37987</v>
          </cell>
          <cell r="N114">
            <v>0</v>
          </cell>
        </row>
        <row r="115">
          <cell r="B115" t="str">
            <v xml:space="preserve"> Nat Gas - Physical</v>
          </cell>
          <cell r="C115" t="str">
            <v>HH</v>
          </cell>
          <cell r="D115">
            <v>254.7</v>
          </cell>
          <cell r="E115">
            <v>359550</v>
          </cell>
          <cell r="G115">
            <v>97.2</v>
          </cell>
          <cell r="H115">
            <v>0</v>
          </cell>
          <cell r="I115">
            <v>4.3454999999999995</v>
          </cell>
          <cell r="J115">
            <v>4.6150000000000002</v>
          </cell>
          <cell r="K115">
            <v>3.9089999999999998</v>
          </cell>
          <cell r="L115">
            <v>3.9089984893798828</v>
          </cell>
          <cell r="N115">
            <v>2</v>
          </cell>
        </row>
        <row r="116">
          <cell r="B116" t="str">
            <v xml:space="preserve">     Call - Options</v>
          </cell>
          <cell r="C116" t="str">
            <v>HH</v>
          </cell>
          <cell r="D116">
            <v>0</v>
          </cell>
          <cell r="E116">
            <v>0</v>
          </cell>
          <cell r="G116">
            <v>0</v>
          </cell>
          <cell r="H116">
            <v>0</v>
          </cell>
          <cell r="I116">
            <v>0</v>
          </cell>
          <cell r="J116">
            <v>0</v>
          </cell>
          <cell r="K116">
            <v>0</v>
          </cell>
          <cell r="L116">
            <v>0</v>
          </cell>
          <cell r="M116">
            <v>0</v>
          </cell>
          <cell r="N116">
            <v>0</v>
          </cell>
        </row>
        <row r="117">
          <cell r="B117" t="str">
            <v xml:space="preserve">     Put - Options</v>
          </cell>
          <cell r="C117" t="str">
            <v>HH</v>
          </cell>
          <cell r="D117">
            <v>0</v>
          </cell>
          <cell r="E117">
            <v>0</v>
          </cell>
          <cell r="G117">
            <v>0</v>
          </cell>
          <cell r="H117">
            <v>0</v>
          </cell>
          <cell r="I117">
            <v>0</v>
          </cell>
          <cell r="J117">
            <v>0</v>
          </cell>
          <cell r="K117">
            <v>0</v>
          </cell>
          <cell r="L117">
            <v>0</v>
          </cell>
          <cell r="M117">
            <v>0</v>
          </cell>
          <cell r="N117">
            <v>0</v>
          </cell>
        </row>
        <row r="118">
          <cell r="B118" t="str">
            <v xml:space="preserve">     Call - OTC Opt</v>
          </cell>
          <cell r="C118" t="str">
            <v>HH</v>
          </cell>
          <cell r="D118">
            <v>0</v>
          </cell>
          <cell r="E118">
            <v>0</v>
          </cell>
          <cell r="G118">
            <v>0</v>
          </cell>
          <cell r="H118">
            <v>0</v>
          </cell>
          <cell r="I118">
            <v>0</v>
          </cell>
          <cell r="J118">
            <v>0</v>
          </cell>
          <cell r="K118">
            <v>0</v>
          </cell>
          <cell r="L118">
            <v>0</v>
          </cell>
          <cell r="M118">
            <v>0</v>
          </cell>
          <cell r="N118">
            <v>0</v>
          </cell>
        </row>
        <row r="119">
          <cell r="B119" t="str">
            <v xml:space="preserve">     Put - OTC Opt</v>
          </cell>
          <cell r="C119" t="str">
            <v>HH</v>
          </cell>
          <cell r="D119">
            <v>0</v>
          </cell>
          <cell r="E119">
            <v>0</v>
          </cell>
          <cell r="G119">
            <v>0</v>
          </cell>
          <cell r="H119">
            <v>0</v>
          </cell>
          <cell r="I119">
            <v>0</v>
          </cell>
          <cell r="J119">
            <v>0</v>
          </cell>
          <cell r="K119">
            <v>0</v>
          </cell>
          <cell r="L119">
            <v>0</v>
          </cell>
          <cell r="M119">
            <v>0</v>
          </cell>
          <cell r="N119">
            <v>0</v>
          </cell>
        </row>
        <row r="120">
          <cell r="B120" t="str">
            <v>Honeoye (Phy Basis)</v>
          </cell>
          <cell r="C120" t="str">
            <v>NY</v>
          </cell>
          <cell r="D120">
            <v>0</v>
          </cell>
          <cell r="E120">
            <v>0</v>
          </cell>
          <cell r="G120">
            <v>0</v>
          </cell>
          <cell r="H120">
            <v>0</v>
          </cell>
          <cell r="N120">
            <v>0</v>
          </cell>
        </row>
        <row r="121">
          <cell r="B121" t="str">
            <v>Honeoye (Basis-Inv)</v>
          </cell>
          <cell r="C121" t="str">
            <v>HO</v>
          </cell>
          <cell r="D121">
            <v>240</v>
          </cell>
          <cell r="E121">
            <v>359550</v>
          </cell>
          <cell r="G121">
            <v>-17.600000000000001</v>
          </cell>
          <cell r="H121">
            <v>0</v>
          </cell>
          <cell r="N121">
            <v>2</v>
          </cell>
        </row>
        <row r="122">
          <cell r="B122" t="str">
            <v>Honeoye (INDEX)</v>
          </cell>
          <cell r="C122" t="str">
            <v>NY</v>
          </cell>
          <cell r="D122">
            <v>0</v>
          </cell>
          <cell r="E122">
            <v>0</v>
          </cell>
          <cell r="G122">
            <v>0</v>
          </cell>
          <cell r="H122">
            <v>0</v>
          </cell>
          <cell r="N122">
            <v>0</v>
          </cell>
        </row>
        <row r="123">
          <cell r="B123" t="str">
            <v>Honeoye (Paper Basis)</v>
          </cell>
          <cell r="C123" t="str">
            <v>NY</v>
          </cell>
          <cell r="D123">
            <v>20.8</v>
          </cell>
          <cell r="E123">
            <v>-225000</v>
          </cell>
          <cell r="G123">
            <v>6.9</v>
          </cell>
          <cell r="H123">
            <v>0</v>
          </cell>
          <cell r="N123">
            <v>6</v>
          </cell>
        </row>
        <row r="124">
          <cell r="C124" t="str">
            <v>HH</v>
          </cell>
          <cell r="E124">
            <v>225000</v>
          </cell>
          <cell r="H124">
            <v>0</v>
          </cell>
        </row>
        <row r="125">
          <cell r="B125" t="str">
            <v>Tenn Z5-WHP (Segment)</v>
          </cell>
          <cell r="C125" t="str">
            <v>NY</v>
          </cell>
          <cell r="D125" t="str">
            <v>(See Pipeline)</v>
          </cell>
          <cell r="E125">
            <v>450000</v>
          </cell>
          <cell r="H125">
            <v>0</v>
          </cell>
          <cell r="N125">
            <v>3</v>
          </cell>
        </row>
        <row r="126">
          <cell r="B126" t="str">
            <v>Tenn Z5-Honeoye</v>
          </cell>
          <cell r="C126" t="str">
            <v>HO</v>
          </cell>
          <cell r="D126" t="str">
            <v>(See Pipeline)</v>
          </cell>
          <cell r="E126">
            <v>-450000</v>
          </cell>
          <cell r="H126">
            <v>0</v>
          </cell>
        </row>
        <row r="127">
          <cell r="B127" t="str">
            <v>Risk Position - NY</v>
          </cell>
          <cell r="E127">
            <v>225000</v>
          </cell>
          <cell r="H127">
            <v>0</v>
          </cell>
        </row>
        <row r="128">
          <cell r="B128" t="str">
            <v>Risk Position - HO</v>
          </cell>
          <cell r="E128">
            <v>-90450</v>
          </cell>
          <cell r="H128">
            <v>0</v>
          </cell>
        </row>
        <row r="129">
          <cell r="B129" t="str">
            <v>Risk Position - HH</v>
          </cell>
          <cell r="E129">
            <v>124550</v>
          </cell>
          <cell r="H129">
            <v>0</v>
          </cell>
        </row>
        <row r="130">
          <cell r="B130" t="str">
            <v>COMMENTS:</v>
          </cell>
        </row>
        <row r="132">
          <cell r="A132" t="str">
            <v>Lakewood / BGS: Jan '03-Dec '03</v>
          </cell>
          <cell r="B132" t="str">
            <v>LAKEWOOD Exp'n/BGS (incl FTR's)</v>
          </cell>
          <cell r="D132">
            <v>3581.0799141193966</v>
          </cell>
          <cell r="G132">
            <v>20.000000000000004</v>
          </cell>
          <cell r="I132" t="str">
            <v>Prior Day</v>
          </cell>
          <cell r="J132" t="str">
            <v>Current - Avg Price</v>
          </cell>
          <cell r="L132">
            <v>37622</v>
          </cell>
        </row>
        <row r="133">
          <cell r="B133" t="str">
            <v>LAKEWOOD Expansion</v>
          </cell>
          <cell r="D133">
            <v>0</v>
          </cell>
          <cell r="E133">
            <v>0</v>
          </cell>
          <cell r="G133">
            <v>0</v>
          </cell>
          <cell r="H133">
            <v>0</v>
          </cell>
          <cell r="I133" t="str">
            <v>Avg Mkt</v>
          </cell>
          <cell r="J133" t="str">
            <v>Market</v>
          </cell>
          <cell r="K133" t="str">
            <v>Trade</v>
          </cell>
          <cell r="L133">
            <v>37956</v>
          </cell>
          <cell r="N133">
            <v>371</v>
          </cell>
        </row>
        <row r="134">
          <cell r="B134" t="str">
            <v>PJM BGS</v>
          </cell>
          <cell r="D134">
            <v>3402.3799141193967</v>
          </cell>
          <cell r="E134">
            <v>0</v>
          </cell>
          <cell r="G134">
            <v>19.900000000000002</v>
          </cell>
          <cell r="H134">
            <v>0</v>
          </cell>
          <cell r="N134">
            <v>371</v>
          </cell>
        </row>
        <row r="135">
          <cell r="B135" t="str">
            <v>Net Electric - MWh</v>
          </cell>
          <cell r="D135">
            <v>0</v>
          </cell>
          <cell r="E135">
            <v>0</v>
          </cell>
          <cell r="G135">
            <v>0</v>
          </cell>
          <cell r="H135">
            <v>0</v>
          </cell>
          <cell r="N135">
            <v>221</v>
          </cell>
        </row>
        <row r="136">
          <cell r="B136" t="str">
            <v>Physical Elec OnPk</v>
          </cell>
          <cell r="C136" t="str">
            <v>Lkwd</v>
          </cell>
          <cell r="D136">
            <v>0</v>
          </cell>
          <cell r="E136">
            <v>0</v>
          </cell>
          <cell r="G136">
            <v>0</v>
          </cell>
          <cell r="H136">
            <v>0</v>
          </cell>
          <cell r="I136">
            <v>0</v>
          </cell>
          <cell r="J136">
            <v>0</v>
          </cell>
          <cell r="K136">
            <v>0</v>
          </cell>
          <cell r="L136">
            <v>0</v>
          </cell>
          <cell r="N136">
            <v>0</v>
          </cell>
        </row>
        <row r="137">
          <cell r="B137" t="str">
            <v xml:space="preserve">OffPk </v>
          </cell>
          <cell r="C137" t="str">
            <v>Lkwd</v>
          </cell>
          <cell r="D137">
            <v>0</v>
          </cell>
          <cell r="E137">
            <v>0</v>
          </cell>
          <cell r="G137">
            <v>0</v>
          </cell>
          <cell r="H137">
            <v>0</v>
          </cell>
          <cell r="I137">
            <v>0</v>
          </cell>
          <cell r="J137">
            <v>0</v>
          </cell>
          <cell r="K137">
            <v>0</v>
          </cell>
        </row>
        <row r="138">
          <cell r="B138" t="str">
            <v xml:space="preserve"> Exch Phys - Elec OnPk</v>
          </cell>
          <cell r="E138">
            <v>0</v>
          </cell>
          <cell r="H138">
            <v>0</v>
          </cell>
        </row>
        <row r="139">
          <cell r="B139" t="str">
            <v xml:space="preserve"> Exch Phys - Elec OffPk</v>
          </cell>
          <cell r="E139">
            <v>0</v>
          </cell>
          <cell r="H139">
            <v>0</v>
          </cell>
        </row>
        <row r="140">
          <cell r="B140" t="str">
            <v>Physical Elec OnPk</v>
          </cell>
          <cell r="C140" t="str">
            <v>BGS</v>
          </cell>
          <cell r="D140">
            <v>4368.7</v>
          </cell>
          <cell r="E140">
            <v>40515.879999999946</v>
          </cell>
          <cell r="G140">
            <v>19.8</v>
          </cell>
          <cell r="H140">
            <v>0</v>
          </cell>
          <cell r="I140">
            <v>29.456226950354619</v>
          </cell>
          <cell r="J140">
            <v>29.508241134751781</v>
          </cell>
          <cell r="K140">
            <v>29.631595744680865</v>
          </cell>
          <cell r="L140">
            <v>29.631591796875</v>
          </cell>
          <cell r="N140">
            <v>141</v>
          </cell>
        </row>
        <row r="141">
          <cell r="B141" t="str">
            <v xml:space="preserve">OffPk </v>
          </cell>
          <cell r="C141" t="str">
            <v>BGS</v>
          </cell>
          <cell r="D141">
            <v>-819.92008588060366</v>
          </cell>
          <cell r="E141">
            <v>5459.2700000001641</v>
          </cell>
          <cell r="H141">
            <v>0</v>
          </cell>
        </row>
        <row r="142">
          <cell r="B142" t="str">
            <v xml:space="preserve"> Exch Phys - Elec OnPk</v>
          </cell>
          <cell r="C142" t="str">
            <v>BGS</v>
          </cell>
          <cell r="E142">
            <v>-40515.879999999946</v>
          </cell>
          <cell r="H142">
            <v>0</v>
          </cell>
        </row>
        <row r="143">
          <cell r="B143" t="str">
            <v xml:space="preserve"> Exch Phys - Elec OffPk</v>
          </cell>
          <cell r="C143" t="str">
            <v>BGS</v>
          </cell>
          <cell r="E143">
            <v>-5459.2700000001641</v>
          </cell>
          <cell r="H143">
            <v>0</v>
          </cell>
        </row>
        <row r="144">
          <cell r="B144" t="str">
            <v>WHub to JCPL: Swap</v>
          </cell>
          <cell r="D144">
            <v>-146.4</v>
          </cell>
          <cell r="E144">
            <v>181150</v>
          </cell>
          <cell r="G144">
            <v>0.1</v>
          </cell>
          <cell r="H144">
            <v>0</v>
          </cell>
          <cell r="I144">
            <v>29.762400000000003</v>
          </cell>
          <cell r="J144">
            <v>29.815800000000003</v>
          </cell>
          <cell r="K144">
            <v>30.622999999999998</v>
          </cell>
          <cell r="L144">
            <v>30.62298583984375</v>
          </cell>
          <cell r="N144">
            <v>5</v>
          </cell>
        </row>
        <row r="145">
          <cell r="B145" t="str">
            <v>FTR's PJM - MWhs</v>
          </cell>
          <cell r="C145">
            <v>5</v>
          </cell>
          <cell r="D145">
            <v>178.7</v>
          </cell>
          <cell r="E145">
            <v>0</v>
          </cell>
          <cell r="G145">
            <v>0.1</v>
          </cell>
          <cell r="H145">
            <v>0</v>
          </cell>
          <cell r="I145">
            <v>0</v>
          </cell>
          <cell r="N145">
            <v>80</v>
          </cell>
        </row>
        <row r="146">
          <cell r="B146" t="str">
            <v>WHub to JCPL: Sht(W-HUB)</v>
          </cell>
          <cell r="D146">
            <v>178.7</v>
          </cell>
          <cell r="E146">
            <v>-123942</v>
          </cell>
          <cell r="G146">
            <v>0.1</v>
          </cell>
          <cell r="H146">
            <v>0</v>
          </cell>
          <cell r="I146">
            <v>29.762400000000003</v>
          </cell>
          <cell r="J146">
            <v>29.815799999999996</v>
          </cell>
          <cell r="K146">
            <v>28.373000000000001</v>
          </cell>
          <cell r="L146">
            <v>37622</v>
          </cell>
          <cell r="M146">
            <v>-4.2750000000000012</v>
          </cell>
          <cell r="N146">
            <v>-40</v>
          </cell>
        </row>
        <row r="147">
          <cell r="B147" t="str">
            <v xml:space="preserve"> Long (JCPL)</v>
          </cell>
          <cell r="E147">
            <v>123942</v>
          </cell>
          <cell r="H147">
            <v>0</v>
          </cell>
          <cell r="I147">
            <v>0</v>
          </cell>
          <cell r="L147">
            <v>37742</v>
          </cell>
          <cell r="M147">
            <v>4.2750000000000012</v>
          </cell>
          <cell r="N147">
            <v>40</v>
          </cell>
        </row>
        <row r="148">
          <cell r="B148" t="str">
            <v>Net Gas (w/o Basis) Dth</v>
          </cell>
          <cell r="D148">
            <v>0</v>
          </cell>
          <cell r="E148">
            <v>0</v>
          </cell>
          <cell r="G148">
            <v>0</v>
          </cell>
          <cell r="H148">
            <v>0</v>
          </cell>
          <cell r="N148">
            <v>6</v>
          </cell>
        </row>
        <row r="149">
          <cell r="B149" t="str">
            <v xml:space="preserve"> Nat Gas - Futures</v>
          </cell>
          <cell r="C149" t="str">
            <v>HH</v>
          </cell>
          <cell r="D149">
            <v>0</v>
          </cell>
          <cell r="E149">
            <v>0</v>
          </cell>
          <cell r="G149">
            <v>0</v>
          </cell>
          <cell r="H149">
            <v>0</v>
          </cell>
          <cell r="I149">
            <v>0</v>
          </cell>
          <cell r="J149">
            <v>0</v>
          </cell>
          <cell r="K149">
            <v>0</v>
          </cell>
          <cell r="L149">
            <v>0</v>
          </cell>
          <cell r="N149">
            <v>0</v>
          </cell>
        </row>
        <row r="150">
          <cell r="B150" t="str">
            <v xml:space="preserve"> Nat Gas - OTC Futures</v>
          </cell>
          <cell r="C150" t="str">
            <v>HH</v>
          </cell>
          <cell r="D150">
            <v>0</v>
          </cell>
          <cell r="E150">
            <v>0</v>
          </cell>
          <cell r="G150">
            <v>0</v>
          </cell>
          <cell r="H150">
            <v>0</v>
          </cell>
          <cell r="I150">
            <v>0</v>
          </cell>
          <cell r="J150">
            <v>0</v>
          </cell>
          <cell r="K150">
            <v>0</v>
          </cell>
          <cell r="L150">
            <v>0</v>
          </cell>
          <cell r="N150">
            <v>0</v>
          </cell>
        </row>
        <row r="151">
          <cell r="B151" t="str">
            <v xml:space="preserve">NG Paper Basis </v>
          </cell>
          <cell r="C151" t="str">
            <v>Lkwd</v>
          </cell>
          <cell r="D151">
            <v>0</v>
          </cell>
          <cell r="E151">
            <v>0</v>
          </cell>
          <cell r="G151">
            <v>0</v>
          </cell>
          <cell r="H151">
            <v>0</v>
          </cell>
          <cell r="N151">
            <v>0</v>
          </cell>
        </row>
        <row r="152">
          <cell r="C152" t="str">
            <v>HH</v>
          </cell>
          <cell r="E152">
            <v>0</v>
          </cell>
          <cell r="H152">
            <v>0</v>
          </cell>
          <cell r="I152" t="str">
            <v>NO COST</v>
          </cell>
          <cell r="J152" t="str">
            <v>NO COST</v>
          </cell>
        </row>
        <row r="153">
          <cell r="B153" t="str">
            <v xml:space="preserve"> Ex Gas OffPk 11.5,OnPk 11.5</v>
          </cell>
          <cell r="C153" t="str">
            <v>Lkwd</v>
          </cell>
          <cell r="D153">
            <v>0</v>
          </cell>
          <cell r="E153">
            <v>0</v>
          </cell>
          <cell r="G153">
            <v>0</v>
          </cell>
          <cell r="H153">
            <v>0</v>
          </cell>
        </row>
        <row r="154">
          <cell r="B154" t="str">
            <v>Net Gas (w/o Basis) BGS</v>
          </cell>
          <cell r="D154">
            <v>0</v>
          </cell>
          <cell r="E154">
            <v>0</v>
          </cell>
          <cell r="G154">
            <v>0</v>
          </cell>
          <cell r="H154">
            <v>0</v>
          </cell>
        </row>
        <row r="155">
          <cell r="B155" t="str">
            <v>Nat Gas - Futures</v>
          </cell>
          <cell r="C155" t="str">
            <v>HH</v>
          </cell>
          <cell r="D155">
            <v>0</v>
          </cell>
          <cell r="E155">
            <v>0</v>
          </cell>
          <cell r="G155">
            <v>0</v>
          </cell>
          <cell r="H155">
            <v>0</v>
          </cell>
          <cell r="I155">
            <v>4.0540000000000012</v>
          </cell>
          <cell r="J155">
            <v>4.2069999999999999</v>
          </cell>
          <cell r="K155">
            <v>3.5366666666666666</v>
          </cell>
          <cell r="L155">
            <v>3.5366649627685547</v>
          </cell>
          <cell r="N155">
            <v>6</v>
          </cell>
        </row>
        <row r="156">
          <cell r="B156" t="str">
            <v>Nat Gas-OTC Futures</v>
          </cell>
          <cell r="C156" t="str">
            <v>HH</v>
          </cell>
          <cell r="D156">
            <v>0</v>
          </cell>
          <cell r="E156">
            <v>0</v>
          </cell>
          <cell r="G156">
            <v>0</v>
          </cell>
          <cell r="H156">
            <v>0</v>
          </cell>
          <cell r="I156">
            <v>0</v>
          </cell>
          <cell r="J156">
            <v>0</v>
          </cell>
          <cell r="K156">
            <v>0</v>
          </cell>
          <cell r="L156">
            <v>0</v>
          </cell>
          <cell r="N156">
            <v>0</v>
          </cell>
        </row>
        <row r="157">
          <cell r="B157" t="str">
            <v>Options: NG Call</v>
          </cell>
          <cell r="D157">
            <v>0</v>
          </cell>
          <cell r="E157">
            <v>0</v>
          </cell>
          <cell r="G157">
            <v>0</v>
          </cell>
          <cell r="H157">
            <v>0</v>
          </cell>
          <cell r="I157">
            <v>0</v>
          </cell>
          <cell r="J157">
            <v>0</v>
          </cell>
          <cell r="K157">
            <v>0</v>
          </cell>
          <cell r="L157">
            <v>0</v>
          </cell>
          <cell r="M157">
            <v>0</v>
          </cell>
          <cell r="N157">
            <v>0</v>
          </cell>
        </row>
        <row r="158">
          <cell r="B158" t="str">
            <v xml:space="preserve">NG Puts    </v>
          </cell>
          <cell r="D158">
            <v>0</v>
          </cell>
          <cell r="E158">
            <v>0</v>
          </cell>
          <cell r="G158">
            <v>0</v>
          </cell>
          <cell r="H158">
            <v>0</v>
          </cell>
          <cell r="I158">
            <v>0</v>
          </cell>
          <cell r="J158">
            <v>0</v>
          </cell>
          <cell r="K158">
            <v>0</v>
          </cell>
          <cell r="L158">
            <v>0</v>
          </cell>
          <cell r="M158">
            <v>0</v>
          </cell>
          <cell r="N158">
            <v>0</v>
          </cell>
        </row>
        <row r="159">
          <cell r="B159" t="str">
            <v>CalcGas OffPk 11.5,OnPk 11.5</v>
          </cell>
          <cell r="C159" t="str">
            <v>BGS</v>
          </cell>
          <cell r="E159">
            <v>0</v>
          </cell>
          <cell r="H159">
            <v>0</v>
          </cell>
        </row>
        <row r="160">
          <cell r="B160" t="str">
            <v xml:space="preserve">NG Paper Basis </v>
          </cell>
          <cell r="C160" t="str">
            <v>BGS</v>
          </cell>
          <cell r="D160">
            <v>0</v>
          </cell>
          <cell r="E160">
            <v>0</v>
          </cell>
          <cell r="G160">
            <v>0</v>
          </cell>
          <cell r="H160">
            <v>0</v>
          </cell>
          <cell r="N160">
            <v>0</v>
          </cell>
        </row>
        <row r="161">
          <cell r="C161" t="str">
            <v>HH</v>
          </cell>
          <cell r="E161">
            <v>0</v>
          </cell>
          <cell r="H161">
            <v>0</v>
          </cell>
          <cell r="I161" t="str">
            <v>NO COST</v>
          </cell>
        </row>
        <row r="162">
          <cell r="B162" t="str">
            <v>LT Crude - Bbls</v>
          </cell>
          <cell r="D162">
            <v>0</v>
          </cell>
          <cell r="E162">
            <v>0</v>
          </cell>
          <cell r="G162">
            <v>0</v>
          </cell>
          <cell r="H162">
            <v>0</v>
          </cell>
          <cell r="N162">
            <v>0</v>
          </cell>
        </row>
        <row r="163">
          <cell r="B163" t="str">
            <v xml:space="preserve"> LT Crude - Futures</v>
          </cell>
          <cell r="C163" t="str">
            <v>HH</v>
          </cell>
          <cell r="D163">
            <v>0</v>
          </cell>
          <cell r="E163">
            <v>0</v>
          </cell>
          <cell r="G163">
            <v>0</v>
          </cell>
          <cell r="H163">
            <v>0</v>
          </cell>
          <cell r="I163">
            <v>0</v>
          </cell>
          <cell r="J163">
            <v>0</v>
          </cell>
          <cell r="K163">
            <v>0</v>
          </cell>
          <cell r="L163">
            <v>0</v>
          </cell>
          <cell r="N163">
            <v>0</v>
          </cell>
        </row>
        <row r="164">
          <cell r="B164" t="str">
            <v xml:space="preserve"> OTC-Platts No.6 1%</v>
          </cell>
          <cell r="C164" t="str">
            <v>Lkwd</v>
          </cell>
          <cell r="D164">
            <v>0</v>
          </cell>
          <cell r="E164">
            <v>0</v>
          </cell>
          <cell r="G164">
            <v>0</v>
          </cell>
          <cell r="H164">
            <v>0</v>
          </cell>
          <cell r="I164">
            <v>0</v>
          </cell>
          <cell r="J164">
            <v>0</v>
          </cell>
          <cell r="K164">
            <v>0</v>
          </cell>
          <cell r="L164">
            <v>0</v>
          </cell>
          <cell r="N164">
            <v>0</v>
          </cell>
        </row>
        <row r="165">
          <cell r="B165" t="str">
            <v xml:space="preserve"> OTC - WTI</v>
          </cell>
          <cell r="C165" t="str">
            <v>HH</v>
          </cell>
          <cell r="D165">
            <v>0</v>
          </cell>
          <cell r="E165">
            <v>0</v>
          </cell>
          <cell r="G165">
            <v>0</v>
          </cell>
          <cell r="H165">
            <v>0</v>
          </cell>
          <cell r="I165">
            <v>0</v>
          </cell>
          <cell r="J165">
            <v>0</v>
          </cell>
          <cell r="K165">
            <v>0</v>
          </cell>
          <cell r="L165">
            <v>0</v>
          </cell>
          <cell r="N165">
            <v>0</v>
          </cell>
        </row>
        <row r="166">
          <cell r="B166" t="str">
            <v xml:space="preserve"> Ex Oil OffPk 10.5,OnPk 10.5</v>
          </cell>
          <cell r="C166" t="str">
            <v>Lkwd</v>
          </cell>
          <cell r="E166">
            <v>0</v>
          </cell>
          <cell r="H166">
            <v>0</v>
          </cell>
          <cell r="I166" t="str">
            <v>Lakewood Expansion (Gas Only---BGS??)</v>
          </cell>
        </row>
        <row r="167">
          <cell r="B167" t="str">
            <v xml:space="preserve"> Crack Spread - WTI</v>
          </cell>
          <cell r="C167" t="str">
            <v>HH</v>
          </cell>
          <cell r="D167">
            <v>0</v>
          </cell>
          <cell r="E167">
            <v>0</v>
          </cell>
          <cell r="G167">
            <v>0</v>
          </cell>
          <cell r="H167">
            <v>0</v>
          </cell>
          <cell r="I167">
            <v>0</v>
          </cell>
          <cell r="J167">
            <v>0</v>
          </cell>
          <cell r="K167">
            <v>0</v>
          </cell>
          <cell r="L167">
            <v>0</v>
          </cell>
        </row>
        <row r="168">
          <cell r="B168" t="str">
            <v xml:space="preserve"> Crack Spread - 1%</v>
          </cell>
          <cell r="C168" t="str">
            <v>Lkwd</v>
          </cell>
          <cell r="E168">
            <v>0</v>
          </cell>
          <cell r="H168">
            <v>0</v>
          </cell>
          <cell r="N168">
            <v>0</v>
          </cell>
        </row>
        <row r="169">
          <cell r="B169" t="str">
            <v>Risk Position - PJM</v>
          </cell>
          <cell r="E169">
            <v>45975.150000000111</v>
          </cell>
          <cell r="H169">
            <v>0</v>
          </cell>
        </row>
        <row r="170">
          <cell r="B170" t="str">
            <v>Risk Position - HH</v>
          </cell>
          <cell r="E170">
            <v>0</v>
          </cell>
          <cell r="H170">
            <v>0</v>
          </cell>
        </row>
        <row r="171">
          <cell r="B171" t="str">
            <v>UCAP - MWm</v>
          </cell>
          <cell r="C171">
            <v>0</v>
          </cell>
          <cell r="D171">
            <v>-1009.4</v>
          </cell>
          <cell r="E171">
            <v>92.800000000000296</v>
          </cell>
          <cell r="G171">
            <v>0</v>
          </cell>
          <cell r="H171">
            <v>0</v>
          </cell>
          <cell r="I171">
            <v>0.74</v>
          </cell>
          <cell r="J171">
            <v>0.74</v>
          </cell>
          <cell r="K171">
            <v>1.08</v>
          </cell>
          <cell r="L171" t="str">
            <v>No Price Change</v>
          </cell>
          <cell r="N171">
            <v>64</v>
          </cell>
        </row>
        <row r="172">
          <cell r="B172" t="str">
            <v>COMMENTS:</v>
          </cell>
        </row>
        <row r="173">
          <cell r="B173">
            <v>64</v>
          </cell>
          <cell r="M173">
            <v>0</v>
          </cell>
        </row>
        <row r="174">
          <cell r="A174" t="str">
            <v>MarketLink: Jan '03-Oct '04</v>
          </cell>
          <cell r="B174" t="str">
            <v>MARKETLINK PIPELINE</v>
          </cell>
          <cell r="D174">
            <v>-1066.6784225677532</v>
          </cell>
          <cell r="E174">
            <v>-5770000</v>
          </cell>
          <cell r="G174">
            <v>-60.253061123483704</v>
          </cell>
          <cell r="H174">
            <v>0</v>
          </cell>
          <cell r="L174">
            <v>37622</v>
          </cell>
          <cell r="M174" t="str">
            <v>Avg Dt/D</v>
          </cell>
          <cell r="N174">
            <v>313</v>
          </cell>
        </row>
        <row r="175">
          <cell r="B175" t="str">
            <v>Transco Z6-NY(MktLnk)</v>
          </cell>
          <cell r="D175">
            <v>-1077.5784225677533</v>
          </cell>
          <cell r="E175">
            <v>6700000</v>
          </cell>
          <cell r="G175">
            <v>-138.95306112348371</v>
          </cell>
          <cell r="H175">
            <v>0</v>
          </cell>
          <cell r="I175">
            <v>0.29545454545454547</v>
          </cell>
          <cell r="J175">
            <v>0.29077272727272735</v>
          </cell>
          <cell r="K175">
            <v>0.34999999999999987</v>
          </cell>
          <cell r="L175">
            <v>38261</v>
          </cell>
          <cell r="M175">
            <v>10000</v>
          </cell>
          <cell r="N175">
            <v>313</v>
          </cell>
        </row>
        <row r="176">
          <cell r="B176" t="str">
            <v>Transco LEIDY</v>
          </cell>
          <cell r="E176">
            <v>-6700000</v>
          </cell>
          <cell r="H176">
            <v>0</v>
          </cell>
          <cell r="N176">
            <v>44</v>
          </cell>
        </row>
        <row r="177">
          <cell r="B177" t="str">
            <v>Marketlink (Futures)</v>
          </cell>
          <cell r="D177">
            <v>0</v>
          </cell>
          <cell r="E177">
            <v>0</v>
          </cell>
          <cell r="G177">
            <v>0</v>
          </cell>
          <cell r="H177">
            <v>0</v>
          </cell>
          <cell r="I177">
            <v>0</v>
          </cell>
          <cell r="J177">
            <v>0</v>
          </cell>
          <cell r="K177">
            <v>0</v>
          </cell>
          <cell r="L177">
            <v>0</v>
          </cell>
          <cell r="N177">
            <v>0</v>
          </cell>
        </row>
        <row r="178">
          <cell r="B178" t="str">
            <v>MarketLink (Phy Basis)</v>
          </cell>
          <cell r="D178">
            <v>0</v>
          </cell>
          <cell r="E178">
            <v>0</v>
          </cell>
          <cell r="G178">
            <v>0</v>
          </cell>
          <cell r="H178">
            <v>0</v>
          </cell>
          <cell r="I178">
            <v>0</v>
          </cell>
          <cell r="J178">
            <v>0</v>
          </cell>
          <cell r="K178">
            <v>0</v>
          </cell>
          <cell r="L178">
            <v>0</v>
          </cell>
          <cell r="M178">
            <v>0</v>
          </cell>
          <cell r="N178">
            <v>0</v>
          </cell>
        </row>
        <row r="179">
          <cell r="B179" t="str">
            <v>Physical (Marketlink)</v>
          </cell>
          <cell r="D179">
            <v>0</v>
          </cell>
          <cell r="E179">
            <v>0</v>
          </cell>
          <cell r="G179">
            <v>0</v>
          </cell>
          <cell r="H179">
            <v>0</v>
          </cell>
          <cell r="I179">
            <v>0</v>
          </cell>
          <cell r="J179">
            <v>0</v>
          </cell>
          <cell r="K179">
            <v>0</v>
          </cell>
          <cell r="L179">
            <v>0</v>
          </cell>
          <cell r="M179">
            <v>0</v>
          </cell>
          <cell r="N179">
            <v>0</v>
          </cell>
        </row>
        <row r="180">
          <cell r="B180" t="str">
            <v>MarketLink (IDX)</v>
          </cell>
          <cell r="D180">
            <v>76.5</v>
          </cell>
          <cell r="E180">
            <v>-450000</v>
          </cell>
          <cell r="G180">
            <v>0</v>
          </cell>
          <cell r="H180">
            <v>0</v>
          </cell>
          <cell r="I180">
            <v>5.5083333333333329</v>
          </cell>
          <cell r="J180">
            <v>5.7929999999999993</v>
          </cell>
          <cell r="K180">
            <v>5.9630000000000001</v>
          </cell>
          <cell r="L180">
            <v>5.9629974365234375</v>
          </cell>
          <cell r="M180">
            <v>0</v>
          </cell>
          <cell r="N180">
            <v>3</v>
          </cell>
        </row>
        <row r="181">
          <cell r="B181" t="str">
            <v xml:space="preserve"> MktLnk (Papr Basis)</v>
          </cell>
          <cell r="D181">
            <v>-65.599999999999994</v>
          </cell>
          <cell r="E181">
            <v>-5320000</v>
          </cell>
          <cell r="G181">
            <v>78.7</v>
          </cell>
          <cell r="H181">
            <v>0</v>
          </cell>
          <cell r="I181">
            <v>4.8919849624060143</v>
          </cell>
          <cell r="J181">
            <v>5.0600300751879699</v>
          </cell>
          <cell r="K181">
            <v>5.0646541353383503</v>
          </cell>
          <cell r="L181">
            <v>5.0646514892578125</v>
          </cell>
          <cell r="M181">
            <v>0</v>
          </cell>
          <cell r="N181">
            <v>266</v>
          </cell>
        </row>
        <row r="182">
          <cell r="B182" t="str">
            <v xml:space="preserve">  Marketlink Calls</v>
          </cell>
          <cell r="D182">
            <v>0</v>
          </cell>
          <cell r="E182">
            <v>0</v>
          </cell>
          <cell r="G182">
            <v>0</v>
          </cell>
          <cell r="H182">
            <v>0</v>
          </cell>
          <cell r="I182">
            <v>0</v>
          </cell>
          <cell r="J182">
            <v>0</v>
          </cell>
          <cell r="K182">
            <v>0</v>
          </cell>
          <cell r="L182">
            <v>0</v>
          </cell>
          <cell r="M182">
            <v>0</v>
          </cell>
          <cell r="N182">
            <v>0</v>
          </cell>
        </row>
        <row r="183">
          <cell r="B183" t="str">
            <v xml:space="preserve">  Marketlink Puts</v>
          </cell>
          <cell r="D183">
            <v>0</v>
          </cell>
          <cell r="E183">
            <v>0</v>
          </cell>
          <cell r="G183">
            <v>0</v>
          </cell>
          <cell r="H183">
            <v>0</v>
          </cell>
          <cell r="I183">
            <v>0</v>
          </cell>
          <cell r="J183">
            <v>0</v>
          </cell>
          <cell r="K183">
            <v>0</v>
          </cell>
          <cell r="L183">
            <v>0</v>
          </cell>
          <cell r="M183">
            <v>0</v>
          </cell>
          <cell r="N183">
            <v>0</v>
          </cell>
        </row>
        <row r="184">
          <cell r="B184" t="str">
            <v>COMMENTS:</v>
          </cell>
        </row>
        <row r="185">
          <cell r="B185">
            <v>0</v>
          </cell>
          <cell r="M185">
            <v>0</v>
          </cell>
        </row>
        <row r="186">
          <cell r="A186" t="str">
            <v>CANEAST: 01'03-10'04</v>
          </cell>
          <cell r="B186" t="str">
            <v>CANEAST</v>
          </cell>
          <cell r="D186">
            <v>2136.7966354364253</v>
          </cell>
          <cell r="E186">
            <v>0</v>
          </cell>
          <cell r="G186">
            <v>468.17634600348117</v>
          </cell>
          <cell r="H186">
            <v>0</v>
          </cell>
          <cell r="L186">
            <v>37622</v>
          </cell>
          <cell r="M186" t="str">
            <v>Avg Dt/D</v>
          </cell>
          <cell r="N186">
            <v>44</v>
          </cell>
        </row>
        <row r="187">
          <cell r="B187" t="str">
            <v>Tenn LEIDY (CANEAST)</v>
          </cell>
          <cell r="D187">
            <v>2136.7966354364253</v>
          </cell>
          <cell r="E187">
            <v>20100000</v>
          </cell>
          <cell r="G187">
            <v>468.17634600348117</v>
          </cell>
          <cell r="H187">
            <v>0</v>
          </cell>
          <cell r="I187">
            <v>0.16513636363636361</v>
          </cell>
          <cell r="J187">
            <v>0.17709090909090913</v>
          </cell>
          <cell r="K187">
            <v>0.12199999999999993</v>
          </cell>
          <cell r="L187">
            <v>0.12199997901916504</v>
          </cell>
          <cell r="M187">
            <v>30000</v>
          </cell>
          <cell r="N187">
            <v>44</v>
          </cell>
        </row>
        <row r="188">
          <cell r="B188" t="str">
            <v>Tenn DRACUT</v>
          </cell>
          <cell r="E188">
            <v>-20100000</v>
          </cell>
          <cell r="G188">
            <v>0</v>
          </cell>
          <cell r="L188">
            <v>38261</v>
          </cell>
          <cell r="N188">
            <v>44</v>
          </cell>
        </row>
        <row r="189">
          <cell r="B189" t="str">
            <v>CANEAST (Futures)</v>
          </cell>
          <cell r="D189">
            <v>0</v>
          </cell>
          <cell r="E189">
            <v>0</v>
          </cell>
          <cell r="G189">
            <v>0</v>
          </cell>
          <cell r="H189">
            <v>0</v>
          </cell>
          <cell r="I189">
            <v>0</v>
          </cell>
          <cell r="J189">
            <v>0</v>
          </cell>
          <cell r="K189">
            <v>0</v>
          </cell>
          <cell r="L189">
            <v>0</v>
          </cell>
          <cell r="N189">
            <v>0</v>
          </cell>
        </row>
        <row r="190">
          <cell r="B190" t="str">
            <v>CANEAST (Phy Basis)</v>
          </cell>
          <cell r="D190">
            <v>0</v>
          </cell>
          <cell r="E190">
            <v>0</v>
          </cell>
          <cell r="G190">
            <v>0</v>
          </cell>
          <cell r="H190">
            <v>0</v>
          </cell>
          <cell r="I190">
            <v>0</v>
          </cell>
          <cell r="J190">
            <v>0</v>
          </cell>
          <cell r="K190">
            <v>0</v>
          </cell>
          <cell r="L190">
            <v>0</v>
          </cell>
          <cell r="M190">
            <v>0</v>
          </cell>
          <cell r="N190">
            <v>0</v>
          </cell>
        </row>
        <row r="191">
          <cell r="B191" t="str">
            <v>CANEAST (IDX)</v>
          </cell>
          <cell r="D191">
            <v>0</v>
          </cell>
          <cell r="E191">
            <v>0</v>
          </cell>
          <cell r="G191">
            <v>0</v>
          </cell>
          <cell r="H191">
            <v>0</v>
          </cell>
          <cell r="I191">
            <v>0</v>
          </cell>
          <cell r="J191">
            <v>0</v>
          </cell>
          <cell r="K191">
            <v>0</v>
          </cell>
          <cell r="L191">
            <v>0</v>
          </cell>
          <cell r="M191">
            <v>0</v>
          </cell>
          <cell r="N191">
            <v>0</v>
          </cell>
        </row>
        <row r="192">
          <cell r="B192" t="str">
            <v xml:space="preserve"> CanEast (Papr Basis)</v>
          </cell>
          <cell r="D192">
            <v>0</v>
          </cell>
          <cell r="E192">
            <v>0</v>
          </cell>
          <cell r="G192">
            <v>0</v>
          </cell>
          <cell r="H192">
            <v>0</v>
          </cell>
          <cell r="I192">
            <v>0</v>
          </cell>
          <cell r="J192">
            <v>0</v>
          </cell>
          <cell r="K192">
            <v>0</v>
          </cell>
          <cell r="L192">
            <v>0</v>
          </cell>
          <cell r="M192">
            <v>0</v>
          </cell>
          <cell r="N192">
            <v>0</v>
          </cell>
        </row>
        <row r="193">
          <cell r="B193" t="str">
            <v>COMMENTS: Niagara-Leidy Spread increased ~$0.012 on average.</v>
          </cell>
        </row>
        <row r="194">
          <cell r="B194">
            <v>0</v>
          </cell>
          <cell r="M194">
            <v>0</v>
          </cell>
        </row>
        <row r="195">
          <cell r="B195" t="str">
            <v xml:space="preserve"> ICAP/UCAP</v>
          </cell>
          <cell r="N195">
            <v>1103</v>
          </cell>
        </row>
        <row r="196">
          <cell r="A196" t="str">
            <v>ICAP / UCAP: Jan '03-Apr '04</v>
          </cell>
          <cell r="B196" t="str">
            <v>ICAP (UCAP)</v>
          </cell>
          <cell r="C196">
            <v>432</v>
          </cell>
          <cell r="D196">
            <v>4493.0630000000001</v>
          </cell>
          <cell r="E196">
            <v>-2756.4999999999945</v>
          </cell>
          <cell r="G196">
            <v>5</v>
          </cell>
          <cell r="H196">
            <v>-200</v>
          </cell>
          <cell r="L196">
            <v>37622</v>
          </cell>
          <cell r="N196">
            <v>1103</v>
          </cell>
        </row>
        <row r="197">
          <cell r="B197" t="str">
            <v>NEPOOL</v>
          </cell>
          <cell r="C197">
            <v>432</v>
          </cell>
          <cell r="D197">
            <v>-6.3</v>
          </cell>
          <cell r="E197">
            <v>-650</v>
          </cell>
          <cell r="G197">
            <v>5</v>
          </cell>
          <cell r="H197">
            <v>-200</v>
          </cell>
          <cell r="I197">
            <v>15.07</v>
          </cell>
          <cell r="J197">
            <v>15.07</v>
          </cell>
          <cell r="K197">
            <v>13.44</v>
          </cell>
          <cell r="L197">
            <v>38078</v>
          </cell>
          <cell r="N197">
            <v>7</v>
          </cell>
        </row>
        <row r="198">
          <cell r="B198" t="str">
            <v>ASSETS - CEEMI/CEEMX</v>
          </cell>
          <cell r="C198">
            <v>69</v>
          </cell>
          <cell r="D198">
            <v>2.5</v>
          </cell>
          <cell r="E198">
            <v>-100</v>
          </cell>
          <cell r="G198">
            <v>0</v>
          </cell>
          <cell r="H198">
            <v>0</v>
          </cell>
          <cell r="I198">
            <v>0.66</v>
          </cell>
          <cell r="J198">
            <v>0.66</v>
          </cell>
          <cell r="K198">
            <v>0.69</v>
          </cell>
          <cell r="L198" t="str">
            <v>No Price Change</v>
          </cell>
          <cell r="N198">
            <v>1</v>
          </cell>
        </row>
        <row r="199">
          <cell r="B199" t="str">
            <v>ASSETS - NEWINGTON</v>
          </cell>
          <cell r="C199">
            <v>363</v>
          </cell>
          <cell r="D199">
            <v>-8.8000000000000007</v>
          </cell>
          <cell r="E199">
            <v>-550</v>
          </cell>
          <cell r="G199">
            <v>5</v>
          </cell>
          <cell r="H199">
            <v>-200</v>
          </cell>
          <cell r="I199">
            <v>0.68</v>
          </cell>
          <cell r="J199">
            <v>0.68</v>
          </cell>
          <cell r="K199">
            <v>0.66</v>
          </cell>
          <cell r="L199" t="str">
            <v>No Price Change</v>
          </cell>
          <cell r="N199">
            <v>6</v>
          </cell>
        </row>
        <row r="200">
          <cell r="B200" t="str">
            <v>WHOLESALE - NE Ld Foll</v>
          </cell>
          <cell r="D200">
            <v>0</v>
          </cell>
          <cell r="E200">
            <v>0</v>
          </cell>
          <cell r="G200">
            <v>0</v>
          </cell>
          <cell r="H200">
            <v>0</v>
          </cell>
          <cell r="I200">
            <v>0</v>
          </cell>
          <cell r="J200">
            <v>0</v>
          </cell>
          <cell r="K200">
            <v>0</v>
          </cell>
          <cell r="L200">
            <v>0</v>
          </cell>
          <cell r="N200">
            <v>0</v>
          </cell>
        </row>
        <row r="201">
          <cell r="B201" t="str">
            <v>NYISO - ALL</v>
          </cell>
          <cell r="C201">
            <v>0</v>
          </cell>
          <cell r="D201">
            <v>5534.5</v>
          </cell>
          <cell r="E201">
            <v>-2199.2999999999947</v>
          </cell>
          <cell r="G201">
            <v>0</v>
          </cell>
          <cell r="H201">
            <v>0</v>
          </cell>
          <cell r="I201">
            <v>3.51</v>
          </cell>
          <cell r="J201">
            <v>3.51</v>
          </cell>
          <cell r="K201">
            <v>4.93</v>
          </cell>
          <cell r="L201" t="str">
            <v>No Price Change</v>
          </cell>
          <cell r="N201">
            <v>1017</v>
          </cell>
        </row>
        <row r="202">
          <cell r="B202" t="str">
            <v>WHOLESALE - NY</v>
          </cell>
          <cell r="D202">
            <v>0</v>
          </cell>
          <cell r="E202">
            <v>0</v>
          </cell>
          <cell r="G202">
            <v>0</v>
          </cell>
          <cell r="H202">
            <v>0</v>
          </cell>
          <cell r="I202">
            <v>0</v>
          </cell>
          <cell r="J202">
            <v>0</v>
          </cell>
          <cell r="K202">
            <v>0</v>
          </cell>
          <cell r="N202">
            <v>0</v>
          </cell>
        </row>
        <row r="203">
          <cell r="B203" t="str">
            <v>NYISO - Retail</v>
          </cell>
          <cell r="D203">
            <v>5534.6</v>
          </cell>
          <cell r="E203">
            <v>-2199.2999999999984</v>
          </cell>
          <cell r="G203">
            <v>0</v>
          </cell>
          <cell r="H203">
            <v>0</v>
          </cell>
          <cell r="N203">
            <v>599</v>
          </cell>
        </row>
        <row r="204">
          <cell r="B204" t="str">
            <v xml:space="preserve"> RETAIL - InCity (FP)</v>
          </cell>
          <cell r="D204">
            <v>4427</v>
          </cell>
          <cell r="E204">
            <v>-1467.9000000000008</v>
          </cell>
          <cell r="G204">
            <v>0</v>
          </cell>
          <cell r="H204">
            <v>0</v>
          </cell>
          <cell r="I204">
            <v>6.37</v>
          </cell>
          <cell r="J204">
            <v>6.37</v>
          </cell>
          <cell r="K204">
            <v>8.68</v>
          </cell>
          <cell r="L204" t="str">
            <v>No Price Change</v>
          </cell>
          <cell r="N204">
            <v>418</v>
          </cell>
        </row>
        <row r="205">
          <cell r="B205" t="str">
            <v xml:space="preserve"> RETAIL - InCy (Mitigated)</v>
          </cell>
          <cell r="D205">
            <v>0</v>
          </cell>
          <cell r="E205">
            <v>0</v>
          </cell>
          <cell r="G205">
            <v>0</v>
          </cell>
          <cell r="H205">
            <v>0</v>
          </cell>
          <cell r="I205">
            <v>0</v>
          </cell>
          <cell r="J205">
            <v>0</v>
          </cell>
          <cell r="K205">
            <v>0</v>
          </cell>
          <cell r="L205">
            <v>0</v>
          </cell>
          <cell r="N205">
            <v>0</v>
          </cell>
        </row>
        <row r="206">
          <cell r="B206" t="str">
            <v xml:space="preserve"> RETAIL - InCity (IDX)</v>
          </cell>
          <cell r="D206">
            <v>0</v>
          </cell>
          <cell r="E206">
            <v>-580.9</v>
          </cell>
          <cell r="G206">
            <v>0</v>
          </cell>
          <cell r="H206">
            <v>0</v>
          </cell>
          <cell r="I206">
            <v>6.34</v>
          </cell>
          <cell r="J206">
            <v>6.34</v>
          </cell>
          <cell r="K206">
            <v>6.34</v>
          </cell>
          <cell r="L206" t="str">
            <v>No Price Change</v>
          </cell>
          <cell r="N206">
            <v>6</v>
          </cell>
        </row>
        <row r="207">
          <cell r="B207" t="str">
            <v xml:space="preserve"> RETAIL - ROS (FP)</v>
          </cell>
          <cell r="D207">
            <v>1107.5999999999999</v>
          </cell>
          <cell r="E207">
            <v>268.40000000000208</v>
          </cell>
          <cell r="G207">
            <v>0</v>
          </cell>
          <cell r="H207">
            <v>0</v>
          </cell>
          <cell r="I207">
            <v>1.45</v>
          </cell>
          <cell r="J207">
            <v>1.45</v>
          </cell>
          <cell r="K207">
            <v>2.27</v>
          </cell>
          <cell r="L207" t="str">
            <v>No Price Change</v>
          </cell>
          <cell r="N207">
            <v>581</v>
          </cell>
        </row>
        <row r="208">
          <cell r="B208" t="str">
            <v xml:space="preserve"> RETAIL - ROS (IDX)</v>
          </cell>
          <cell r="D208">
            <v>0</v>
          </cell>
          <cell r="E208">
            <v>-418.90000000000003</v>
          </cell>
          <cell r="G208">
            <v>0</v>
          </cell>
          <cell r="H208">
            <v>0</v>
          </cell>
          <cell r="I208">
            <v>2.1800000000000002</v>
          </cell>
          <cell r="J208">
            <v>2.1800000000000002</v>
          </cell>
          <cell r="K208">
            <v>2.1800000000000002</v>
          </cell>
          <cell r="L208" t="str">
            <v>No Price Change</v>
          </cell>
          <cell r="N208">
            <v>12</v>
          </cell>
        </row>
        <row r="209">
          <cell r="B209" t="str">
            <v>PJM</v>
          </cell>
          <cell r="C209">
            <v>0</v>
          </cell>
          <cell r="D209">
            <v>-1035.1369999999997</v>
          </cell>
          <cell r="E209">
            <v>92.800000000000296</v>
          </cell>
          <cell r="G209">
            <v>0</v>
          </cell>
          <cell r="H209">
            <v>0</v>
          </cell>
          <cell r="I209">
            <v>0.74</v>
          </cell>
          <cell r="J209">
            <v>0.74</v>
          </cell>
          <cell r="K209">
            <v>1.08</v>
          </cell>
          <cell r="L209" t="str">
            <v>No Price Change</v>
          </cell>
          <cell r="N209">
            <v>79</v>
          </cell>
        </row>
        <row r="210">
          <cell r="B210" t="str">
            <v>ASSETS - LAKEWOOD</v>
          </cell>
          <cell r="C210">
            <v>0</v>
          </cell>
          <cell r="D210">
            <v>-1009.4</v>
          </cell>
          <cell r="E210">
            <v>92.800000000000296</v>
          </cell>
          <cell r="G210">
            <v>0</v>
          </cell>
          <cell r="H210">
            <v>0</v>
          </cell>
          <cell r="I210">
            <v>0.74</v>
          </cell>
          <cell r="J210">
            <v>0.74</v>
          </cell>
          <cell r="K210">
            <v>1.08</v>
          </cell>
          <cell r="L210" t="str">
            <v>No Price Change</v>
          </cell>
          <cell r="N210">
            <v>64</v>
          </cell>
        </row>
        <row r="211">
          <cell r="B211" t="str">
            <v>ASSETS - RockSprings</v>
          </cell>
          <cell r="C211">
            <v>0</v>
          </cell>
          <cell r="D211">
            <v>-25.636999999999716</v>
          </cell>
          <cell r="E211">
            <v>0</v>
          </cell>
          <cell r="G211">
            <v>0</v>
          </cell>
          <cell r="H211">
            <v>0</v>
          </cell>
          <cell r="I211">
            <v>0.62</v>
          </cell>
          <cell r="J211">
            <v>0.62</v>
          </cell>
          <cell r="K211">
            <v>1.99</v>
          </cell>
          <cell r="L211" t="str">
            <v>No Price Change</v>
          </cell>
          <cell r="N211">
            <v>15</v>
          </cell>
        </row>
        <row r="212">
          <cell r="B212" t="str">
            <v>COMMENTS:</v>
          </cell>
        </row>
        <row r="213">
          <cell r="B213">
            <v>15</v>
          </cell>
          <cell r="M213">
            <v>0</v>
          </cell>
        </row>
        <row r="214">
          <cell r="B214" t="str">
            <v xml:space="preserve"> SPREAD TRADES </v>
          </cell>
          <cell r="N214">
            <v>46</v>
          </cell>
        </row>
        <row r="215">
          <cell r="A215" t="str">
            <v>Spark Spread Jan '03-Aug '03</v>
          </cell>
          <cell r="B215" t="str">
            <v>SPARK SPREADS</v>
          </cell>
          <cell r="D215">
            <v>137.80000000000001</v>
          </cell>
          <cell r="E215">
            <v>0</v>
          </cell>
          <cell r="G215">
            <v>35.299999999999997</v>
          </cell>
          <cell r="H215">
            <v>12530.95</v>
          </cell>
          <cell r="I215">
            <v>21.861652173913047</v>
          </cell>
          <cell r="J215">
            <v>22.390673913043482</v>
          </cell>
          <cell r="K215">
            <v>19.58532608695652</v>
          </cell>
          <cell r="L215">
            <v>37622</v>
          </cell>
          <cell r="N215">
            <v>45</v>
          </cell>
        </row>
        <row r="216">
          <cell r="B216" t="str">
            <v>Net Electric - MWh</v>
          </cell>
          <cell r="D216">
            <v>422.7</v>
          </cell>
          <cell r="E216">
            <v>0</v>
          </cell>
          <cell r="G216">
            <v>0</v>
          </cell>
          <cell r="H216">
            <v>0</v>
          </cell>
        </row>
        <row r="217">
          <cell r="B217" t="str">
            <v>Physical: Elec OnPk</v>
          </cell>
          <cell r="D217">
            <v>422.7</v>
          </cell>
          <cell r="E217">
            <v>0</v>
          </cell>
          <cell r="G217">
            <v>0</v>
          </cell>
          <cell r="H217">
            <v>0</v>
          </cell>
          <cell r="I217">
            <v>0</v>
          </cell>
          <cell r="J217">
            <v>0</v>
          </cell>
          <cell r="K217">
            <v>0</v>
          </cell>
          <cell r="L217">
            <v>37834</v>
          </cell>
          <cell r="N217">
            <v>18</v>
          </cell>
        </row>
        <row r="218">
          <cell r="B218" t="str">
            <v>OffPk</v>
          </cell>
          <cell r="D218">
            <v>0</v>
          </cell>
          <cell r="E218">
            <v>0</v>
          </cell>
          <cell r="G218">
            <v>0</v>
          </cell>
          <cell r="H218">
            <v>0</v>
          </cell>
          <cell r="I218">
            <v>0</v>
          </cell>
          <cell r="J218">
            <v>0</v>
          </cell>
          <cell r="K218">
            <v>0</v>
          </cell>
        </row>
        <row r="219">
          <cell r="B219" t="str">
            <v>Call Option: Elec OnPk</v>
          </cell>
          <cell r="D219">
            <v>0</v>
          </cell>
          <cell r="E219">
            <v>0</v>
          </cell>
          <cell r="G219">
            <v>0</v>
          </cell>
          <cell r="H219">
            <v>0</v>
          </cell>
          <cell r="I219">
            <v>0</v>
          </cell>
          <cell r="J219">
            <v>0</v>
          </cell>
          <cell r="K219">
            <v>0</v>
          </cell>
          <cell r="N219">
            <v>0</v>
          </cell>
        </row>
        <row r="220">
          <cell r="B220" t="str">
            <v xml:space="preserve"> Exch Phys - Elec OnPk</v>
          </cell>
          <cell r="E220">
            <v>0</v>
          </cell>
          <cell r="F220">
            <v>0</v>
          </cell>
          <cell r="H220">
            <v>0</v>
          </cell>
          <cell r="I220">
            <v>0</v>
          </cell>
          <cell r="J220">
            <v>0</v>
          </cell>
          <cell r="K220">
            <v>0</v>
          </cell>
          <cell r="L220">
            <v>0</v>
          </cell>
          <cell r="N220">
            <v>0</v>
          </cell>
        </row>
        <row r="221">
          <cell r="B221" t="str">
            <v xml:space="preserve"> Exch Phys - Elec OffPk</v>
          </cell>
          <cell r="E221">
            <v>0</v>
          </cell>
          <cell r="F221">
            <v>0</v>
          </cell>
          <cell r="H221">
            <v>0</v>
          </cell>
          <cell r="I221">
            <v>0</v>
          </cell>
          <cell r="J221">
            <v>0</v>
          </cell>
          <cell r="K221">
            <v>0</v>
          </cell>
          <cell r="L221">
            <v>0</v>
          </cell>
          <cell r="N221">
            <v>0</v>
          </cell>
        </row>
        <row r="222">
          <cell r="B222" t="str">
            <v>Net Gas - Dth</v>
          </cell>
          <cell r="D222">
            <v>-284.89999999999998</v>
          </cell>
          <cell r="E222">
            <v>0</v>
          </cell>
          <cell r="G222">
            <v>35.299999999999997</v>
          </cell>
          <cell r="H222">
            <v>12530.95</v>
          </cell>
        </row>
        <row r="223">
          <cell r="B223" t="str">
            <v>Futures: Nat Gas</v>
          </cell>
          <cell r="C223" t="str">
            <v>HH</v>
          </cell>
          <cell r="D223">
            <v>-246.5</v>
          </cell>
          <cell r="E223">
            <v>0</v>
          </cell>
          <cell r="G223">
            <v>0</v>
          </cell>
          <cell r="H223">
            <v>0</v>
          </cell>
          <cell r="I223">
            <v>4.1371999999999991</v>
          </cell>
          <cell r="J223">
            <v>4.3120399999999997</v>
          </cell>
          <cell r="K223">
            <v>3.7330000000000005</v>
          </cell>
          <cell r="L223">
            <v>3.7329998016357422</v>
          </cell>
          <cell r="N223">
            <v>25</v>
          </cell>
        </row>
        <row r="224">
          <cell r="B224" t="str">
            <v>Nat Gas-OTC Futures</v>
          </cell>
          <cell r="C224" t="str">
            <v>HH</v>
          </cell>
          <cell r="D224">
            <v>-38.4</v>
          </cell>
          <cell r="E224">
            <v>0</v>
          </cell>
          <cell r="G224">
            <v>0</v>
          </cell>
          <cell r="H224">
            <v>0</v>
          </cell>
          <cell r="I224">
            <v>4.0860000000000003</v>
          </cell>
          <cell r="J224">
            <v>4.0759999999999996</v>
          </cell>
          <cell r="K224">
            <v>3.8875000000000002</v>
          </cell>
          <cell r="L224">
            <v>3.8874988555908203</v>
          </cell>
          <cell r="N224">
            <v>2</v>
          </cell>
        </row>
        <row r="225">
          <cell r="B225" t="str">
            <v>Options: NG Call</v>
          </cell>
          <cell r="D225">
            <v>0</v>
          </cell>
          <cell r="E225">
            <v>0</v>
          </cell>
          <cell r="G225">
            <v>0</v>
          </cell>
          <cell r="H225">
            <v>0</v>
          </cell>
          <cell r="I225">
            <v>0</v>
          </cell>
          <cell r="J225">
            <v>0</v>
          </cell>
          <cell r="K225">
            <v>0</v>
          </cell>
          <cell r="L225">
            <v>0</v>
          </cell>
          <cell r="M225">
            <v>0</v>
          </cell>
          <cell r="N225">
            <v>0</v>
          </cell>
        </row>
        <row r="226">
          <cell r="B226" t="str">
            <v xml:space="preserve">NG Puts    </v>
          </cell>
          <cell r="D226">
            <v>0</v>
          </cell>
          <cell r="E226">
            <v>0</v>
          </cell>
          <cell r="G226">
            <v>35.299999999999997</v>
          </cell>
          <cell r="H226">
            <v>12530.95</v>
          </cell>
          <cell r="I226">
            <v>3.5</v>
          </cell>
          <cell r="J226">
            <v>0</v>
          </cell>
          <cell r="K226">
            <v>0</v>
          </cell>
          <cell r="L226">
            <v>0</v>
          </cell>
          <cell r="M226">
            <v>0</v>
          </cell>
          <cell r="N226">
            <v>0</v>
          </cell>
        </row>
        <row r="227">
          <cell r="B227" t="str">
            <v>CalcGas OffPk 7.0,OnPk 12.0</v>
          </cell>
          <cell r="C227" t="str">
            <v>NE</v>
          </cell>
          <cell r="E227">
            <v>0</v>
          </cell>
          <cell r="F227" t="str">
            <v>&lt;--KEY</v>
          </cell>
          <cell r="H227">
            <v>0</v>
          </cell>
          <cell r="I227">
            <v>0</v>
          </cell>
          <cell r="J227">
            <v>0</v>
          </cell>
          <cell r="K227">
            <v>0</v>
          </cell>
          <cell r="L227" t="str">
            <v>&lt;-----HEAT RATES</v>
          </cell>
        </row>
        <row r="228">
          <cell r="B228" t="str">
            <v>NG Paper Basis</v>
          </cell>
          <cell r="C228" t="str">
            <v>NE</v>
          </cell>
          <cell r="D228">
            <v>0</v>
          </cell>
          <cell r="E228">
            <v>0</v>
          </cell>
          <cell r="G228">
            <v>0</v>
          </cell>
          <cell r="H228">
            <v>0</v>
          </cell>
          <cell r="I228">
            <v>0</v>
          </cell>
          <cell r="N228">
            <v>0</v>
          </cell>
        </row>
        <row r="229">
          <cell r="B229" t="str">
            <v xml:space="preserve">    (Cost --&gt;)</v>
          </cell>
          <cell r="C229" t="str">
            <v>HH</v>
          </cell>
          <cell r="D229">
            <v>0</v>
          </cell>
          <cell r="E229">
            <v>0</v>
          </cell>
          <cell r="G229">
            <v>0</v>
          </cell>
          <cell r="H229">
            <v>0</v>
          </cell>
          <cell r="I229">
            <v>0</v>
          </cell>
          <cell r="J229">
            <v>0</v>
          </cell>
          <cell r="K229">
            <v>0</v>
          </cell>
          <cell r="L229">
            <v>0</v>
          </cell>
        </row>
        <row r="230">
          <cell r="B230" t="str">
            <v>LT Crude - Bbls</v>
          </cell>
          <cell r="D230">
            <v>0</v>
          </cell>
          <cell r="E230">
            <v>0</v>
          </cell>
          <cell r="G230">
            <v>0</v>
          </cell>
          <cell r="H230">
            <v>0</v>
          </cell>
          <cell r="K230">
            <v>0</v>
          </cell>
        </row>
        <row r="231">
          <cell r="B231" t="str">
            <v xml:space="preserve">LT Crude   </v>
          </cell>
          <cell r="C231" t="str">
            <v>HH</v>
          </cell>
          <cell r="D231">
            <v>0</v>
          </cell>
          <cell r="E231">
            <v>0</v>
          </cell>
          <cell r="G231">
            <v>0</v>
          </cell>
          <cell r="H231">
            <v>0</v>
          </cell>
          <cell r="I231">
            <v>0</v>
          </cell>
          <cell r="J231">
            <v>0</v>
          </cell>
          <cell r="K231">
            <v>0</v>
          </cell>
          <cell r="L231">
            <v>0</v>
          </cell>
          <cell r="N231">
            <v>0</v>
          </cell>
        </row>
        <row r="232">
          <cell r="B232" t="str">
            <v xml:space="preserve">Htg Oil    </v>
          </cell>
          <cell r="C232" t="str">
            <v>HH</v>
          </cell>
          <cell r="D232">
            <v>0</v>
          </cell>
          <cell r="E232">
            <v>0</v>
          </cell>
          <cell r="G232">
            <v>0</v>
          </cell>
          <cell r="H232">
            <v>0</v>
          </cell>
          <cell r="I232">
            <v>0</v>
          </cell>
          <cell r="J232">
            <v>0</v>
          </cell>
          <cell r="K232">
            <v>0</v>
          </cell>
          <cell r="N232">
            <v>0</v>
          </cell>
        </row>
        <row r="233">
          <cell r="B233" t="str">
            <v xml:space="preserve">CL Call    </v>
          </cell>
          <cell r="D233">
            <v>0</v>
          </cell>
          <cell r="E233">
            <v>0</v>
          </cell>
          <cell r="G233">
            <v>0</v>
          </cell>
          <cell r="H233">
            <v>0</v>
          </cell>
          <cell r="I233">
            <v>0</v>
          </cell>
          <cell r="J233">
            <v>0</v>
          </cell>
          <cell r="K233">
            <v>0</v>
          </cell>
          <cell r="L233">
            <v>0</v>
          </cell>
          <cell r="M233">
            <v>0</v>
          </cell>
          <cell r="N233">
            <v>0</v>
          </cell>
        </row>
        <row r="234">
          <cell r="B234" t="str">
            <v xml:space="preserve">CL Puts    </v>
          </cell>
          <cell r="D234">
            <v>0</v>
          </cell>
          <cell r="E234">
            <v>0</v>
          </cell>
          <cell r="G234">
            <v>0</v>
          </cell>
          <cell r="H234">
            <v>0</v>
          </cell>
          <cell r="I234">
            <v>0</v>
          </cell>
          <cell r="J234">
            <v>0</v>
          </cell>
          <cell r="K234">
            <v>0</v>
          </cell>
          <cell r="L234">
            <v>0</v>
          </cell>
          <cell r="M234">
            <v>0</v>
          </cell>
          <cell r="N234">
            <v>0</v>
          </cell>
        </row>
        <row r="235">
          <cell r="B235" t="str">
            <v xml:space="preserve">HO Calls   </v>
          </cell>
          <cell r="D235">
            <v>0</v>
          </cell>
          <cell r="E235">
            <v>0</v>
          </cell>
          <cell r="G235">
            <v>0</v>
          </cell>
          <cell r="H235">
            <v>0</v>
          </cell>
          <cell r="I235">
            <v>0</v>
          </cell>
          <cell r="J235">
            <v>0</v>
          </cell>
          <cell r="K235">
            <v>0</v>
          </cell>
          <cell r="L235">
            <v>0</v>
          </cell>
          <cell r="M235">
            <v>0</v>
          </cell>
          <cell r="N235">
            <v>0</v>
          </cell>
        </row>
        <row r="236">
          <cell r="B236" t="str">
            <v xml:space="preserve">HO Puts    </v>
          </cell>
          <cell r="D236">
            <v>0</v>
          </cell>
          <cell r="E236">
            <v>0</v>
          </cell>
          <cell r="G236">
            <v>0</v>
          </cell>
          <cell r="H236">
            <v>0</v>
          </cell>
          <cell r="I236">
            <v>0</v>
          </cell>
          <cell r="J236">
            <v>0</v>
          </cell>
          <cell r="K236">
            <v>0</v>
          </cell>
          <cell r="L236">
            <v>0</v>
          </cell>
          <cell r="M236">
            <v>0</v>
          </cell>
          <cell r="N236">
            <v>0</v>
          </cell>
        </row>
        <row r="237">
          <cell r="B237" t="str">
            <v>CalcOil OffPk 7.0,OnPk 10.7</v>
          </cell>
          <cell r="C237" t="str">
            <v>NE</v>
          </cell>
          <cell r="E237">
            <v>0</v>
          </cell>
          <cell r="H237">
            <v>0</v>
          </cell>
        </row>
        <row r="238">
          <cell r="B238" t="str">
            <v>Risk Position - NE</v>
          </cell>
          <cell r="E238">
            <v>0</v>
          </cell>
          <cell r="H238">
            <v>0</v>
          </cell>
        </row>
        <row r="239">
          <cell r="B239" t="str">
            <v>Risk Position - HH</v>
          </cell>
          <cell r="E239">
            <v>0</v>
          </cell>
          <cell r="H239">
            <v>12530.95</v>
          </cell>
        </row>
        <row r="240">
          <cell r="B240" t="str">
            <v>COMMENTS:</v>
          </cell>
          <cell r="N240">
            <v>27</v>
          </cell>
        </row>
        <row r="241">
          <cell r="B241" t="str">
            <v>1 Spark Spread records missing from this report*</v>
          </cell>
          <cell r="M241">
            <v>1</v>
          </cell>
          <cell r="N241">
            <v>148</v>
          </cell>
        </row>
        <row r="242">
          <cell r="A242" t="str">
            <v>Spark Spread (UNIT INS) Jan '03-Dec '03</v>
          </cell>
          <cell r="B242" t="str">
            <v>SPK SPRDS (UNIT INSURANCE)</v>
          </cell>
          <cell r="D242">
            <v>-276.59999999999991</v>
          </cell>
          <cell r="E242">
            <v>-326000</v>
          </cell>
          <cell r="G242">
            <v>-269.20000000000005</v>
          </cell>
          <cell r="H242">
            <v>0</v>
          </cell>
          <cell r="I242">
            <v>10.317970833333337</v>
          </cell>
          <cell r="J242">
            <v>10.471248962655595</v>
          </cell>
          <cell r="K242">
            <v>8.1645560165975102</v>
          </cell>
          <cell r="L242">
            <v>37622</v>
          </cell>
          <cell r="N242">
            <v>241</v>
          </cell>
        </row>
        <row r="243">
          <cell r="B243" t="str">
            <v>Net Electric - MWh</v>
          </cell>
          <cell r="D243">
            <v>2437</v>
          </cell>
          <cell r="E243">
            <v>0</v>
          </cell>
          <cell r="G243">
            <v>75.599999999999994</v>
          </cell>
          <cell r="H243">
            <v>0</v>
          </cell>
          <cell r="N243">
            <v>240</v>
          </cell>
        </row>
        <row r="244">
          <cell r="B244" t="str">
            <v>Physical: Elec OnPk</v>
          </cell>
          <cell r="D244">
            <v>2437</v>
          </cell>
          <cell r="E244">
            <v>204000</v>
          </cell>
          <cell r="G244">
            <v>75.599999999999994</v>
          </cell>
          <cell r="H244">
            <v>0</v>
          </cell>
          <cell r="I244">
            <v>47.725490196078432</v>
          </cell>
          <cell r="J244">
            <v>48.096078431372547</v>
          </cell>
          <cell r="K244">
            <v>36.15</v>
          </cell>
          <cell r="L244">
            <v>37956</v>
          </cell>
          <cell r="N244">
            <v>36</v>
          </cell>
        </row>
        <row r="245">
          <cell r="B245" t="str">
            <v>OffPk</v>
          </cell>
          <cell r="D245">
            <v>0</v>
          </cell>
          <cell r="E245">
            <v>0</v>
          </cell>
          <cell r="G245">
            <v>0</v>
          </cell>
          <cell r="H245">
            <v>0</v>
          </cell>
          <cell r="I245">
            <v>0</v>
          </cell>
          <cell r="J245">
            <v>0</v>
          </cell>
          <cell r="K245">
            <v>0</v>
          </cell>
        </row>
        <row r="246">
          <cell r="B246" t="str">
            <v>Call Option: Elec OnPk</v>
          </cell>
          <cell r="D246">
            <v>0</v>
          </cell>
          <cell r="E246">
            <v>0</v>
          </cell>
          <cell r="G246">
            <v>0</v>
          </cell>
          <cell r="H246">
            <v>0</v>
          </cell>
          <cell r="I246">
            <v>0</v>
          </cell>
          <cell r="J246">
            <v>0</v>
          </cell>
          <cell r="K246">
            <v>0</v>
          </cell>
          <cell r="N246">
            <v>0</v>
          </cell>
        </row>
        <row r="247">
          <cell r="B247" t="str">
            <v>Nat Gas</v>
          </cell>
          <cell r="C247">
            <v>0</v>
          </cell>
          <cell r="D247" t="str">
            <v>&lt;-Implied HR Opt</v>
          </cell>
          <cell r="E247">
            <v>0</v>
          </cell>
          <cell r="H247">
            <v>0</v>
          </cell>
          <cell r="I247">
            <v>0</v>
          </cell>
          <cell r="J247">
            <v>0</v>
          </cell>
          <cell r="K247">
            <v>0</v>
          </cell>
          <cell r="N247">
            <v>0</v>
          </cell>
        </row>
        <row r="248">
          <cell r="B248" t="str">
            <v xml:space="preserve"> Exch Phys - Elec OnPk</v>
          </cell>
          <cell r="E248">
            <v>-204000</v>
          </cell>
          <cell r="F248">
            <v>0</v>
          </cell>
          <cell r="H248">
            <v>0</v>
          </cell>
          <cell r="I248">
            <v>0</v>
          </cell>
          <cell r="J248">
            <v>0</v>
          </cell>
          <cell r="K248">
            <v>0</v>
          </cell>
          <cell r="L248">
            <v>0</v>
          </cell>
          <cell r="N248">
            <v>0</v>
          </cell>
        </row>
        <row r="249">
          <cell r="B249" t="str">
            <v xml:space="preserve"> Exch Phys - Elec OffPk</v>
          </cell>
          <cell r="E249">
            <v>0</v>
          </cell>
          <cell r="F249">
            <v>0</v>
          </cell>
          <cell r="H249">
            <v>0</v>
          </cell>
          <cell r="I249">
            <v>0</v>
          </cell>
          <cell r="J249">
            <v>0</v>
          </cell>
          <cell r="K249">
            <v>0</v>
          </cell>
          <cell r="L249">
            <v>0</v>
          </cell>
          <cell r="N249">
            <v>0</v>
          </cell>
        </row>
        <row r="250">
          <cell r="B250" t="str">
            <v>Net Gas - Dth</v>
          </cell>
          <cell r="D250">
            <v>-2713.6</v>
          </cell>
          <cell r="E250">
            <v>-326000</v>
          </cell>
          <cell r="G250">
            <v>-344.8</v>
          </cell>
          <cell r="H250">
            <v>0</v>
          </cell>
        </row>
        <row r="251">
          <cell r="B251" t="str">
            <v>Futures: Nat Gas</v>
          </cell>
          <cell r="C251" t="str">
            <v>HH</v>
          </cell>
          <cell r="D251">
            <v>17.399999999999999</v>
          </cell>
          <cell r="E251">
            <v>-80000</v>
          </cell>
          <cell r="G251">
            <v>-11.1</v>
          </cell>
          <cell r="H251">
            <v>0</v>
          </cell>
          <cell r="I251">
            <v>4.1553333333333331</v>
          </cell>
          <cell r="J251">
            <v>4.3308333333333335</v>
          </cell>
          <cell r="K251">
            <v>3.8729166666666663</v>
          </cell>
          <cell r="L251">
            <v>3.8729152679443359</v>
          </cell>
          <cell r="N251">
            <v>12</v>
          </cell>
        </row>
        <row r="252">
          <cell r="B252" t="str">
            <v>Nat Gas-OTC Futures</v>
          </cell>
          <cell r="C252" t="str">
            <v>HH</v>
          </cell>
          <cell r="D252">
            <v>-2842.9</v>
          </cell>
          <cell r="E252">
            <v>-1980000</v>
          </cell>
          <cell r="G252">
            <v>-333.7</v>
          </cell>
          <cell r="H252">
            <v>0</v>
          </cell>
          <cell r="I252">
            <v>4.1714166666666674</v>
          </cell>
          <cell r="J252">
            <v>4.343916666666666</v>
          </cell>
          <cell r="K252">
            <v>3.5533333333333359</v>
          </cell>
          <cell r="L252">
            <v>3.5533332824707031</v>
          </cell>
          <cell r="N252">
            <v>36</v>
          </cell>
        </row>
        <row r="253">
          <cell r="B253" t="str">
            <v>Options: NG Call</v>
          </cell>
          <cell r="D253">
            <v>0</v>
          </cell>
          <cell r="E253">
            <v>0</v>
          </cell>
          <cell r="G253">
            <v>0</v>
          </cell>
          <cell r="H253">
            <v>0</v>
          </cell>
          <cell r="I253">
            <v>4.5</v>
          </cell>
          <cell r="J253">
            <v>0</v>
          </cell>
          <cell r="K253">
            <v>0</v>
          </cell>
          <cell r="L253">
            <v>0.246</v>
          </cell>
          <cell r="M253">
            <v>0.115</v>
          </cell>
          <cell r="N253">
            <v>0</v>
          </cell>
        </row>
        <row r="254">
          <cell r="B254" t="str">
            <v xml:space="preserve">NG Puts    </v>
          </cell>
          <cell r="D254">
            <v>0</v>
          </cell>
          <cell r="E254">
            <v>0</v>
          </cell>
          <cell r="G254">
            <v>0</v>
          </cell>
          <cell r="H254">
            <v>0</v>
          </cell>
          <cell r="I254">
            <v>0</v>
          </cell>
          <cell r="J254">
            <v>0</v>
          </cell>
          <cell r="K254">
            <v>0</v>
          </cell>
          <cell r="L254">
            <v>0</v>
          </cell>
          <cell r="M254">
            <v>0</v>
          </cell>
          <cell r="N254">
            <v>0</v>
          </cell>
        </row>
        <row r="255">
          <cell r="B255" t="str">
            <v>CalcGas OffPk 7.0,OnPk 8.50</v>
          </cell>
          <cell r="C255" t="str">
            <v>HR --&gt;</v>
          </cell>
          <cell r="D255">
            <v>9.9029126213592242</v>
          </cell>
          <cell r="E255">
            <v>1734000</v>
          </cell>
          <cell r="G255">
            <v>11.105502043033876</v>
          </cell>
          <cell r="H255">
            <v>0</v>
          </cell>
          <cell r="I255">
            <v>11.442788175814457</v>
          </cell>
          <cell r="J255">
            <v>11.073348866270504</v>
          </cell>
          <cell r="K255">
            <v>10.138135712438107</v>
          </cell>
          <cell r="L255" t="str">
            <v>&lt;-----HEAT RATES</v>
          </cell>
        </row>
        <row r="256">
          <cell r="B256" t="str">
            <v>NG Paper Basis</v>
          </cell>
          <cell r="C256" t="str">
            <v>NE</v>
          </cell>
          <cell r="D256">
            <v>111.9</v>
          </cell>
          <cell r="E256">
            <v>0</v>
          </cell>
          <cell r="G256">
            <v>0</v>
          </cell>
          <cell r="H256">
            <v>0</v>
          </cell>
          <cell r="I256">
            <v>0.36943930954395299</v>
          </cell>
          <cell r="N256">
            <v>156</v>
          </cell>
        </row>
        <row r="257">
          <cell r="B257" t="str">
            <v xml:space="preserve">    (Cost --&gt;)</v>
          </cell>
          <cell r="C257" t="str">
            <v>HH</v>
          </cell>
          <cell r="D257">
            <v>0</v>
          </cell>
          <cell r="E257">
            <v>0</v>
          </cell>
          <cell r="G257">
            <v>0</v>
          </cell>
          <cell r="H257">
            <v>0</v>
          </cell>
          <cell r="I257">
            <v>4.8102999999999998</v>
          </cell>
          <cell r="J257">
            <v>5.0061</v>
          </cell>
          <cell r="K257">
            <v>0.61350000000000005</v>
          </cell>
          <cell r="L257">
            <v>10.2065</v>
          </cell>
        </row>
        <row r="258">
          <cell r="B258" t="str">
            <v>LT Crude - Bbls</v>
          </cell>
          <cell r="D258">
            <v>0</v>
          </cell>
          <cell r="E258">
            <v>0</v>
          </cell>
          <cell r="G258">
            <v>0</v>
          </cell>
          <cell r="H258">
            <v>0</v>
          </cell>
          <cell r="K258">
            <v>0.61350000000000005</v>
          </cell>
        </row>
        <row r="259">
          <cell r="B259" t="str">
            <v xml:space="preserve">LT Crude   </v>
          </cell>
          <cell r="C259" t="str">
            <v>HH</v>
          </cell>
          <cell r="D259">
            <v>0</v>
          </cell>
          <cell r="E259">
            <v>0</v>
          </cell>
          <cell r="G259">
            <v>0</v>
          </cell>
          <cell r="H259">
            <v>0</v>
          </cell>
          <cell r="I259">
            <v>0</v>
          </cell>
          <cell r="J259">
            <v>0</v>
          </cell>
          <cell r="K259">
            <v>0</v>
          </cell>
          <cell r="L259">
            <v>0</v>
          </cell>
          <cell r="N259">
            <v>0</v>
          </cell>
        </row>
        <row r="260">
          <cell r="B260" t="str">
            <v xml:space="preserve">Htg Oil    </v>
          </cell>
          <cell r="C260" t="str">
            <v>HH</v>
          </cell>
          <cell r="D260">
            <v>0</v>
          </cell>
          <cell r="E260">
            <v>0</v>
          </cell>
          <cell r="G260">
            <v>0</v>
          </cell>
          <cell r="H260">
            <v>0</v>
          </cell>
          <cell r="I260">
            <v>0</v>
          </cell>
          <cell r="J260">
            <v>0</v>
          </cell>
          <cell r="K260">
            <v>0</v>
          </cell>
          <cell r="N260">
            <v>0</v>
          </cell>
        </row>
        <row r="261">
          <cell r="B261" t="str">
            <v xml:space="preserve">CL Call    </v>
          </cell>
          <cell r="D261">
            <v>0</v>
          </cell>
          <cell r="E261">
            <v>0</v>
          </cell>
          <cell r="G261">
            <v>0</v>
          </cell>
          <cell r="H261">
            <v>0</v>
          </cell>
          <cell r="I261">
            <v>0</v>
          </cell>
          <cell r="J261">
            <v>0</v>
          </cell>
          <cell r="K261">
            <v>0</v>
          </cell>
          <cell r="L261">
            <v>0</v>
          </cell>
          <cell r="M261">
            <v>0</v>
          </cell>
          <cell r="N261">
            <v>0</v>
          </cell>
        </row>
        <row r="262">
          <cell r="B262" t="str">
            <v xml:space="preserve">CL Puts    </v>
          </cell>
          <cell r="D262">
            <v>0</v>
          </cell>
          <cell r="E262">
            <v>0</v>
          </cell>
          <cell r="G262">
            <v>0</v>
          </cell>
          <cell r="H262">
            <v>0</v>
          </cell>
          <cell r="I262">
            <v>0</v>
          </cell>
          <cell r="J262">
            <v>0</v>
          </cell>
          <cell r="K262">
            <v>0</v>
          </cell>
          <cell r="L262">
            <v>0</v>
          </cell>
          <cell r="M262">
            <v>0</v>
          </cell>
          <cell r="N262">
            <v>0</v>
          </cell>
        </row>
        <row r="263">
          <cell r="B263" t="str">
            <v xml:space="preserve">HO Calls   </v>
          </cell>
          <cell r="D263">
            <v>0</v>
          </cell>
          <cell r="E263">
            <v>0</v>
          </cell>
          <cell r="G263">
            <v>0</v>
          </cell>
          <cell r="H263">
            <v>0</v>
          </cell>
          <cell r="I263">
            <v>0</v>
          </cell>
          <cell r="J263">
            <v>0</v>
          </cell>
          <cell r="K263">
            <v>0</v>
          </cell>
          <cell r="L263">
            <v>0</v>
          </cell>
          <cell r="M263">
            <v>0</v>
          </cell>
          <cell r="N263">
            <v>0</v>
          </cell>
        </row>
        <row r="264">
          <cell r="B264" t="str">
            <v xml:space="preserve">HO Puts    </v>
          </cell>
          <cell r="D264">
            <v>0</v>
          </cell>
          <cell r="E264">
            <v>0</v>
          </cell>
          <cell r="G264">
            <v>0</v>
          </cell>
          <cell r="H264">
            <v>0</v>
          </cell>
          <cell r="I264">
            <v>0</v>
          </cell>
          <cell r="J264">
            <v>0</v>
          </cell>
          <cell r="K264">
            <v>0</v>
          </cell>
          <cell r="L264">
            <v>0</v>
          </cell>
          <cell r="M264">
            <v>0</v>
          </cell>
          <cell r="N264">
            <v>0</v>
          </cell>
        </row>
        <row r="265">
          <cell r="B265" t="str">
            <v>CalcOil OffPk 7.0,OnPk 10.7</v>
          </cell>
          <cell r="C265" t="str">
            <v>NE</v>
          </cell>
          <cell r="E265">
            <v>0</v>
          </cell>
          <cell r="H265">
            <v>0</v>
          </cell>
        </row>
        <row r="266">
          <cell r="B266" t="str">
            <v>Risk Position - NE</v>
          </cell>
          <cell r="E266">
            <v>1734000</v>
          </cell>
          <cell r="H266">
            <v>0</v>
          </cell>
        </row>
        <row r="267">
          <cell r="B267" t="str">
            <v>Risk Position - HH</v>
          </cell>
          <cell r="E267">
            <v>-2060000</v>
          </cell>
          <cell r="H267">
            <v>0</v>
          </cell>
        </row>
        <row r="268">
          <cell r="B268" t="str">
            <v>COMMENTS: Avg Market Heat Rate declined from 11.4 to 11.1 against an Avg Trade Heat Rate of 10.1; Bought 14 NG Call Option Jan03 @ $4.50 Strike.</v>
          </cell>
          <cell r="N268">
            <v>204</v>
          </cell>
        </row>
        <row r="269">
          <cell r="B269" t="str">
            <v>1 Spark Spread records missing from this report*</v>
          </cell>
          <cell r="M269">
            <v>1</v>
          </cell>
        </row>
        <row r="270">
          <cell r="A270" t="str">
            <v>Pipeline Capacity</v>
          </cell>
          <cell r="B270" t="str">
            <v>Nat Gas Capacity</v>
          </cell>
          <cell r="C270">
            <v>1</v>
          </cell>
          <cell r="D270">
            <v>976.71821286867214</v>
          </cell>
          <cell r="E270">
            <v>0</v>
          </cell>
          <cell r="G270">
            <v>312.12328487999747</v>
          </cell>
          <cell r="H270">
            <v>0</v>
          </cell>
          <cell r="M270" t="str">
            <v>Avg DT/d</v>
          </cell>
          <cell r="N270">
            <v>148</v>
          </cell>
        </row>
        <row r="271">
          <cell r="B271" t="str">
            <v>Transco Z6-NY (LongHaul)</v>
          </cell>
          <cell r="D271">
            <v>75.8</v>
          </cell>
          <cell r="E271">
            <v>532000</v>
          </cell>
          <cell r="G271">
            <v>4</v>
          </cell>
          <cell r="H271">
            <v>0</v>
          </cell>
          <cell r="I271">
            <v>0.61239999999999983</v>
          </cell>
          <cell r="J271">
            <v>0.62</v>
          </cell>
          <cell r="K271">
            <v>0.46999999999999986</v>
          </cell>
          <cell r="L271">
            <v>37622</v>
          </cell>
          <cell r="M271">
            <v>1750</v>
          </cell>
          <cell r="N271">
            <v>10</v>
          </cell>
        </row>
        <row r="272">
          <cell r="B272" t="str">
            <v>Transco ST65</v>
          </cell>
          <cell r="E272">
            <v>-532000</v>
          </cell>
          <cell r="H272">
            <v>0</v>
          </cell>
          <cell r="I272">
            <v>0</v>
          </cell>
          <cell r="L272">
            <v>37895</v>
          </cell>
          <cell r="N272">
            <v>-10</v>
          </cell>
        </row>
        <row r="273">
          <cell r="B273" t="str">
            <v>Tetco M3 (LongHaul)</v>
          </cell>
          <cell r="D273">
            <v>-2.4</v>
          </cell>
          <cell r="E273">
            <v>152000</v>
          </cell>
          <cell r="G273">
            <v>-1.6</v>
          </cell>
          <cell r="H273">
            <v>0</v>
          </cell>
          <cell r="I273">
            <v>0.56099999999999994</v>
          </cell>
          <cell r="J273">
            <v>0.54999999999999993</v>
          </cell>
          <cell r="K273">
            <v>0.56000000000000016</v>
          </cell>
          <cell r="L273">
            <v>37622</v>
          </cell>
          <cell r="M273">
            <v>500</v>
          </cell>
          <cell r="N273">
            <v>10</v>
          </cell>
        </row>
        <row r="274">
          <cell r="B274" t="str">
            <v>Transco ELA</v>
          </cell>
          <cell r="E274">
            <v>-152000</v>
          </cell>
          <cell r="H274">
            <v>0</v>
          </cell>
          <cell r="I274">
            <v>0</v>
          </cell>
          <cell r="L274">
            <v>37895</v>
          </cell>
          <cell r="N274">
            <v>-10</v>
          </cell>
        </row>
        <row r="275">
          <cell r="B275" t="str">
            <v>Col TCO O&amp;R (LongHaul)</v>
          </cell>
          <cell r="D275">
            <v>0</v>
          </cell>
          <cell r="E275">
            <v>0</v>
          </cell>
          <cell r="G275">
            <v>0</v>
          </cell>
          <cell r="H275">
            <v>0</v>
          </cell>
          <cell r="I275">
            <v>0</v>
          </cell>
          <cell r="J275">
            <v>0</v>
          </cell>
          <cell r="K275">
            <v>0</v>
          </cell>
          <cell r="L275">
            <v>0</v>
          </cell>
          <cell r="M275">
            <v>0</v>
          </cell>
          <cell r="N275">
            <v>0</v>
          </cell>
        </row>
        <row r="276">
          <cell r="B276" t="str">
            <v>CGP MainLn</v>
          </cell>
          <cell r="E276">
            <v>0</v>
          </cell>
          <cell r="H276">
            <v>0</v>
          </cell>
          <cell r="I276">
            <v>0</v>
          </cell>
          <cell r="L276">
            <v>0</v>
          </cell>
          <cell r="N276">
            <v>0</v>
          </cell>
        </row>
        <row r="277">
          <cell r="B277" t="str">
            <v>Transco Z6-NY(MktLnk)</v>
          </cell>
          <cell r="D277">
            <v>-1077.5784225677533</v>
          </cell>
          <cell r="E277">
            <v>6700000</v>
          </cell>
          <cell r="G277">
            <v>-138.95306112348371</v>
          </cell>
          <cell r="H277">
            <v>0</v>
          </cell>
          <cell r="I277">
            <v>0.29545454545454547</v>
          </cell>
          <cell r="J277">
            <v>0.29077272727272735</v>
          </cell>
          <cell r="K277">
            <v>0.34999999999999987</v>
          </cell>
          <cell r="L277">
            <v>37622</v>
          </cell>
          <cell r="M277">
            <v>10000</v>
          </cell>
          <cell r="N277">
            <v>22</v>
          </cell>
        </row>
        <row r="278">
          <cell r="B278" t="str">
            <v>Transco LEIDY</v>
          </cell>
          <cell r="E278">
            <v>-6700000</v>
          </cell>
          <cell r="H278">
            <v>0</v>
          </cell>
          <cell r="I278">
            <v>0</v>
          </cell>
          <cell r="L278">
            <v>38261</v>
          </cell>
          <cell r="N278">
            <v>-22</v>
          </cell>
        </row>
        <row r="279">
          <cell r="B279" t="str">
            <v>Tenn LEIDY (CANEAST)</v>
          </cell>
          <cell r="D279">
            <v>2136.7966354364253</v>
          </cell>
          <cell r="E279">
            <v>20100000</v>
          </cell>
          <cell r="G279">
            <v>468.17634600348117</v>
          </cell>
          <cell r="H279">
            <v>0</v>
          </cell>
          <cell r="I279">
            <v>0.16513636363636361</v>
          </cell>
          <cell r="J279">
            <v>0.17709090909090913</v>
          </cell>
          <cell r="K279">
            <v>0.12199999999999993</v>
          </cell>
          <cell r="L279">
            <v>37622</v>
          </cell>
          <cell r="M279">
            <v>30000</v>
          </cell>
          <cell r="N279">
            <v>44</v>
          </cell>
        </row>
        <row r="280">
          <cell r="B280" t="str">
            <v>Tenn DRACUT</v>
          </cell>
          <cell r="E280">
            <v>-20100000</v>
          </cell>
          <cell r="H280">
            <v>0</v>
          </cell>
          <cell r="I280">
            <v>0</v>
          </cell>
          <cell r="L280">
            <v>38261</v>
          </cell>
          <cell r="N280">
            <v>-44</v>
          </cell>
        </row>
        <row r="281">
          <cell r="B281" t="str">
            <v>Tenn Z5-WHP (Segment)</v>
          </cell>
          <cell r="D281">
            <v>38.4</v>
          </cell>
          <cell r="E281">
            <v>450000</v>
          </cell>
          <cell r="G281">
            <v>-13.7</v>
          </cell>
          <cell r="H281">
            <v>0</v>
          </cell>
          <cell r="I281">
            <v>0.33133333333333331</v>
          </cell>
          <cell r="J281">
            <v>0.3</v>
          </cell>
          <cell r="K281">
            <v>0.21099999999999999</v>
          </cell>
          <cell r="L281">
            <v>37622</v>
          </cell>
          <cell r="M281">
            <v>5000</v>
          </cell>
          <cell r="N281">
            <v>3</v>
          </cell>
        </row>
        <row r="282">
          <cell r="B282" t="str">
            <v>Tenn Shelton</v>
          </cell>
          <cell r="E282">
            <v>-450000</v>
          </cell>
          <cell r="H282">
            <v>0</v>
          </cell>
          <cell r="I282">
            <v>0</v>
          </cell>
          <cell r="L282">
            <v>37681</v>
          </cell>
          <cell r="N282">
            <v>-3</v>
          </cell>
        </row>
        <row r="283">
          <cell r="B283" t="str">
            <v>Iroq Shelton (Segment)</v>
          </cell>
          <cell r="D283">
            <v>-132</v>
          </cell>
          <cell r="E283">
            <v>600000</v>
          </cell>
          <cell r="G283">
            <v>-9.1</v>
          </cell>
          <cell r="H283">
            <v>0</v>
          </cell>
          <cell r="I283">
            <v>1.525E-2</v>
          </cell>
          <cell r="J283">
            <v>0</v>
          </cell>
          <cell r="K283">
            <v>0.22</v>
          </cell>
          <cell r="L283">
            <v>37622</v>
          </cell>
          <cell r="M283">
            <v>5000</v>
          </cell>
          <cell r="N283">
            <v>4</v>
          </cell>
        </row>
        <row r="284">
          <cell r="B284" t="str">
            <v>Iroq Wright</v>
          </cell>
          <cell r="E284">
            <v>-600000</v>
          </cell>
          <cell r="H284">
            <v>0</v>
          </cell>
          <cell r="I284">
            <v>0</v>
          </cell>
          <cell r="L284">
            <v>37712</v>
          </cell>
          <cell r="N284">
            <v>-4</v>
          </cell>
        </row>
        <row r="285">
          <cell r="B285" t="str">
            <v>Tenn Wright (Segment)</v>
          </cell>
          <cell r="D285">
            <v>-62.3</v>
          </cell>
          <cell r="E285">
            <v>450000</v>
          </cell>
          <cell r="G285">
            <v>3.3</v>
          </cell>
          <cell r="H285">
            <v>0</v>
          </cell>
          <cell r="I285">
            <v>0</v>
          </cell>
          <cell r="J285">
            <v>7.0000000000000001E-3</v>
          </cell>
          <cell r="K285">
            <v>0.14599999999999999</v>
          </cell>
          <cell r="L285">
            <v>37622</v>
          </cell>
          <cell r="M285">
            <v>5000</v>
          </cell>
          <cell r="N285">
            <v>3</v>
          </cell>
        </row>
        <row r="286">
          <cell r="B286" t="str">
            <v>Tenn Z5-Honeoye</v>
          </cell>
          <cell r="E286">
            <v>-450000</v>
          </cell>
          <cell r="H286">
            <v>0</v>
          </cell>
          <cell r="I286">
            <v>0</v>
          </cell>
          <cell r="L286">
            <v>37681</v>
          </cell>
          <cell r="N286">
            <v>-3</v>
          </cell>
        </row>
        <row r="287">
          <cell r="B287" t="str">
            <v>COMMENTS:</v>
          </cell>
        </row>
        <row r="288">
          <cell r="B288">
            <v>-3</v>
          </cell>
          <cell r="M288">
            <v>0</v>
          </cell>
          <cell r="N288">
            <v>92</v>
          </cell>
        </row>
        <row r="289">
          <cell r="A289" t="str">
            <v>TCC's</v>
          </cell>
          <cell r="B289" t="str">
            <v>TCC's NY - MWhs</v>
          </cell>
          <cell r="C289">
            <v>92</v>
          </cell>
          <cell r="D289">
            <v>2901.6</v>
          </cell>
          <cell r="E289">
            <v>0</v>
          </cell>
          <cell r="G289">
            <v>-276</v>
          </cell>
          <cell r="H289">
            <v>0</v>
          </cell>
          <cell r="M289" t="str">
            <v>Avg MWh</v>
          </cell>
          <cell r="N289">
            <v>92</v>
          </cell>
        </row>
        <row r="290">
          <cell r="B290" t="str">
            <v>Net Position: Zone A</v>
          </cell>
          <cell r="E290">
            <v>0</v>
          </cell>
          <cell r="H290">
            <v>0</v>
          </cell>
          <cell r="M290">
            <v>0</v>
          </cell>
          <cell r="N290">
            <v>0</v>
          </cell>
        </row>
        <row r="291">
          <cell r="B291" t="str">
            <v>NEPEX</v>
          </cell>
          <cell r="E291">
            <v>0</v>
          </cell>
          <cell r="H291">
            <v>0</v>
          </cell>
          <cell r="M291">
            <v>0</v>
          </cell>
          <cell r="N291">
            <v>0</v>
          </cell>
        </row>
        <row r="292">
          <cell r="B292" t="str">
            <v>Zone E</v>
          </cell>
          <cell r="E292">
            <v>0</v>
          </cell>
          <cell r="H292">
            <v>0</v>
          </cell>
          <cell r="M292">
            <v>0</v>
          </cell>
          <cell r="N292">
            <v>0</v>
          </cell>
        </row>
        <row r="293">
          <cell r="B293" t="str">
            <v>Zone F</v>
          </cell>
          <cell r="E293">
            <v>0</v>
          </cell>
          <cell r="H293">
            <v>0</v>
          </cell>
          <cell r="M293">
            <v>0</v>
          </cell>
          <cell r="N293">
            <v>0</v>
          </cell>
        </row>
        <row r="294">
          <cell r="B294" t="str">
            <v>Zone G</v>
          </cell>
          <cell r="E294">
            <v>-902400</v>
          </cell>
          <cell r="H294">
            <v>0</v>
          </cell>
          <cell r="M294">
            <v>-68.888888888888886</v>
          </cell>
          <cell r="N294">
            <v>-36</v>
          </cell>
        </row>
        <row r="295">
          <cell r="B295" t="str">
            <v>Zone I</v>
          </cell>
          <cell r="E295">
            <v>233856</v>
          </cell>
          <cell r="H295">
            <v>0</v>
          </cell>
          <cell r="M295">
            <v>16.111111111111111</v>
          </cell>
          <cell r="N295">
            <v>8</v>
          </cell>
        </row>
        <row r="296">
          <cell r="B296" t="str">
            <v>Zone J</v>
          </cell>
          <cell r="E296">
            <v>668544</v>
          </cell>
          <cell r="H296">
            <v>0</v>
          </cell>
          <cell r="M296">
            <v>52.777777777777779</v>
          </cell>
          <cell r="N296">
            <v>28</v>
          </cell>
        </row>
        <row r="297">
          <cell r="B297" t="str">
            <v>Zn I to J: Sht(Zn I)</v>
          </cell>
          <cell r="D297">
            <v>221.7</v>
          </cell>
          <cell r="E297">
            <v>-29184</v>
          </cell>
          <cell r="G297">
            <v>-11.8</v>
          </cell>
          <cell r="H297">
            <v>0</v>
          </cell>
          <cell r="I297">
            <v>50.694100000000006</v>
          </cell>
          <cell r="J297">
            <v>50.850700000000003</v>
          </cell>
          <cell r="K297">
            <v>43.285000000000004</v>
          </cell>
          <cell r="L297">
            <v>37622</v>
          </cell>
          <cell r="M297">
            <v>-4</v>
          </cell>
          <cell r="N297">
            <v>-10</v>
          </cell>
        </row>
        <row r="298">
          <cell r="B298" t="str">
            <v xml:space="preserve"> Long (Zn J)</v>
          </cell>
          <cell r="E298">
            <v>29184</v>
          </cell>
          <cell r="H298">
            <v>0</v>
          </cell>
          <cell r="I298">
            <v>0</v>
          </cell>
          <cell r="L298">
            <v>37895</v>
          </cell>
          <cell r="M298">
            <v>4</v>
          </cell>
          <cell r="N298">
            <v>10</v>
          </cell>
        </row>
        <row r="299">
          <cell r="B299" t="str">
            <v>Zn G to J: Sht(Zn G)</v>
          </cell>
          <cell r="D299">
            <v>2634.8</v>
          </cell>
          <cell r="E299">
            <v>-639360</v>
          </cell>
          <cell r="G299">
            <v>-265.5</v>
          </cell>
          <cell r="H299">
            <v>0</v>
          </cell>
          <cell r="I299">
            <v>48.947277777777785</v>
          </cell>
          <cell r="J299">
            <v>49.167388888888894</v>
          </cell>
          <cell r="K299">
            <v>44.87477777777778</v>
          </cell>
          <cell r="L299">
            <v>37622</v>
          </cell>
          <cell r="M299">
            <v>-48.777777777777779</v>
          </cell>
          <cell r="N299">
            <v>-18</v>
          </cell>
        </row>
        <row r="300">
          <cell r="B300" t="str">
            <v xml:space="preserve"> Long (Zn J)</v>
          </cell>
          <cell r="E300">
            <v>639360</v>
          </cell>
          <cell r="H300">
            <v>0</v>
          </cell>
          <cell r="I300">
            <v>0</v>
          </cell>
          <cell r="L300">
            <v>37895</v>
          </cell>
          <cell r="M300">
            <v>48.777777777777779</v>
          </cell>
          <cell r="N300">
            <v>18</v>
          </cell>
        </row>
        <row r="301">
          <cell r="B301" t="str">
            <v>Zn G to I: Sht(Zn G)</v>
          </cell>
          <cell r="D301">
            <v>45.1</v>
          </cell>
          <cell r="E301">
            <v>-263040</v>
          </cell>
          <cell r="G301">
            <v>1.3</v>
          </cell>
          <cell r="H301">
            <v>0</v>
          </cell>
          <cell r="I301">
            <v>39.881888888888902</v>
          </cell>
          <cell r="J301">
            <v>40.561777777777785</v>
          </cell>
          <cell r="K301">
            <v>40.403500000000001</v>
          </cell>
          <cell r="L301">
            <v>37622</v>
          </cell>
          <cell r="M301">
            <v>-20.111111111111111</v>
          </cell>
          <cell r="N301">
            <v>-18</v>
          </cell>
        </row>
        <row r="302">
          <cell r="B302" t="str">
            <v xml:space="preserve"> Long (Zn I)</v>
          </cell>
          <cell r="E302">
            <v>263040</v>
          </cell>
          <cell r="H302">
            <v>0</v>
          </cell>
          <cell r="I302">
            <v>0</v>
          </cell>
          <cell r="L302">
            <v>37895</v>
          </cell>
          <cell r="M302">
            <v>20.111111111111111</v>
          </cell>
          <cell r="N302">
            <v>18</v>
          </cell>
        </row>
        <row r="303">
          <cell r="B303" t="str">
            <v>Zn A to G: Sht(Zn A)</v>
          </cell>
          <cell r="D303">
            <v>0</v>
          </cell>
          <cell r="E303">
            <v>0</v>
          </cell>
          <cell r="G303">
            <v>0</v>
          </cell>
          <cell r="H303">
            <v>0</v>
          </cell>
          <cell r="I303">
            <v>0</v>
          </cell>
          <cell r="J303">
            <v>0</v>
          </cell>
          <cell r="K303">
            <v>0</v>
          </cell>
          <cell r="L303">
            <v>0</v>
          </cell>
          <cell r="M303">
            <v>0</v>
          </cell>
          <cell r="N303">
            <v>0</v>
          </cell>
        </row>
        <row r="304">
          <cell r="B304" t="str">
            <v xml:space="preserve"> Long (Zn G)</v>
          </cell>
          <cell r="E304">
            <v>0</v>
          </cell>
          <cell r="H304">
            <v>0</v>
          </cell>
          <cell r="I304">
            <v>0</v>
          </cell>
          <cell r="L304">
            <v>0</v>
          </cell>
          <cell r="M304">
            <v>0</v>
          </cell>
          <cell r="N304">
            <v>0</v>
          </cell>
        </row>
        <row r="305">
          <cell r="B305" t="str">
            <v>Zn E to F: Sht(Zn E)</v>
          </cell>
          <cell r="D305">
            <v>0</v>
          </cell>
          <cell r="E305">
            <v>0</v>
          </cell>
          <cell r="G305">
            <v>0</v>
          </cell>
          <cell r="H305">
            <v>0</v>
          </cell>
          <cell r="I305">
            <v>0</v>
          </cell>
          <cell r="J305">
            <v>0</v>
          </cell>
          <cell r="K305">
            <v>0</v>
          </cell>
          <cell r="L305">
            <v>0</v>
          </cell>
          <cell r="M305">
            <v>0</v>
          </cell>
          <cell r="N305">
            <v>0</v>
          </cell>
        </row>
        <row r="306">
          <cell r="B306" t="str">
            <v xml:space="preserve"> Long (Zn F)</v>
          </cell>
          <cell r="E306">
            <v>0</v>
          </cell>
          <cell r="H306">
            <v>0</v>
          </cell>
          <cell r="I306">
            <v>0</v>
          </cell>
          <cell r="L306">
            <v>0</v>
          </cell>
          <cell r="M306">
            <v>0</v>
          </cell>
          <cell r="N306">
            <v>0</v>
          </cell>
        </row>
        <row r="307">
          <cell r="B307" t="str">
            <v>Zn NPX to G: Sht(NPX)</v>
          </cell>
          <cell r="D307">
            <v>0</v>
          </cell>
          <cell r="E307">
            <v>0</v>
          </cell>
          <cell r="G307">
            <v>0</v>
          </cell>
          <cell r="H307">
            <v>0</v>
          </cell>
          <cell r="I307">
            <v>0</v>
          </cell>
          <cell r="J307">
            <v>0</v>
          </cell>
          <cell r="K307">
            <v>0</v>
          </cell>
          <cell r="L307">
            <v>0</v>
          </cell>
          <cell r="M307">
            <v>0</v>
          </cell>
          <cell r="N307">
            <v>0</v>
          </cell>
        </row>
        <row r="308">
          <cell r="B308" t="str">
            <v xml:space="preserve"> Long (Zn G)</v>
          </cell>
          <cell r="E308">
            <v>0</v>
          </cell>
          <cell r="H308">
            <v>0</v>
          </cell>
          <cell r="I308">
            <v>0</v>
          </cell>
          <cell r="L308">
            <v>0</v>
          </cell>
          <cell r="M308">
            <v>0</v>
          </cell>
          <cell r="N308">
            <v>0</v>
          </cell>
        </row>
        <row r="309">
          <cell r="B309" t="str">
            <v>COMMENTS:</v>
          </cell>
        </row>
        <row r="310">
          <cell r="B310">
            <v>0</v>
          </cell>
          <cell r="M310">
            <v>0</v>
          </cell>
        </row>
        <row r="311">
          <cell r="B311" t="str">
            <v xml:space="preserve"> SYNTHETIC ASSETS: Tolling </v>
          </cell>
        </row>
        <row r="312">
          <cell r="A312" t="str">
            <v>TOLLING: No Trades</v>
          </cell>
          <cell r="B312" t="str">
            <v>TOLLING</v>
          </cell>
          <cell r="D312">
            <v>0</v>
          </cell>
          <cell r="E312">
            <v>0</v>
          </cell>
          <cell r="G312">
            <v>0</v>
          </cell>
          <cell r="H312">
            <v>0</v>
          </cell>
          <cell r="L312">
            <v>0</v>
          </cell>
          <cell r="N312">
            <v>0</v>
          </cell>
        </row>
        <row r="313">
          <cell r="B313" t="str">
            <v>Net Electric - MWh</v>
          </cell>
          <cell r="D313">
            <v>0</v>
          </cell>
          <cell r="E313">
            <v>0</v>
          </cell>
          <cell r="G313">
            <v>0</v>
          </cell>
          <cell r="H313">
            <v>0</v>
          </cell>
          <cell r="L313">
            <v>0</v>
          </cell>
          <cell r="N313">
            <v>0</v>
          </cell>
        </row>
        <row r="314">
          <cell r="B314" t="str">
            <v>Phys Elec In-City OnPk</v>
          </cell>
          <cell r="D314">
            <v>0</v>
          </cell>
          <cell r="E314">
            <v>0</v>
          </cell>
          <cell r="G314">
            <v>0</v>
          </cell>
          <cell r="H314">
            <v>0</v>
          </cell>
          <cell r="I314">
            <v>0</v>
          </cell>
          <cell r="J314">
            <v>0</v>
          </cell>
          <cell r="K314">
            <v>0</v>
          </cell>
          <cell r="L314">
            <v>0</v>
          </cell>
          <cell r="N314">
            <v>0</v>
          </cell>
        </row>
        <row r="315">
          <cell r="B315" t="str">
            <v>OffPk</v>
          </cell>
          <cell r="E315">
            <v>0</v>
          </cell>
          <cell r="H315">
            <v>0</v>
          </cell>
        </row>
        <row r="316">
          <cell r="B316" t="str">
            <v>Phys Elec non Zn J OnPk</v>
          </cell>
          <cell r="D316">
            <v>0</v>
          </cell>
          <cell r="E316">
            <v>0</v>
          </cell>
          <cell r="G316">
            <v>0</v>
          </cell>
          <cell r="H316">
            <v>0</v>
          </cell>
          <cell r="I316">
            <v>0</v>
          </cell>
          <cell r="J316">
            <v>0</v>
          </cell>
          <cell r="K316">
            <v>0</v>
          </cell>
          <cell r="L316">
            <v>0</v>
          </cell>
          <cell r="N316">
            <v>0</v>
          </cell>
        </row>
        <row r="317">
          <cell r="B317" t="str">
            <v>OffPk</v>
          </cell>
          <cell r="E317">
            <v>0</v>
          </cell>
          <cell r="G317">
            <v>0</v>
          </cell>
          <cell r="H317">
            <v>0</v>
          </cell>
        </row>
        <row r="318">
          <cell r="B318" t="str">
            <v xml:space="preserve"> Exch Phys - Elec OnPk</v>
          </cell>
          <cell r="E318">
            <v>0</v>
          </cell>
          <cell r="H318">
            <v>0</v>
          </cell>
        </row>
        <row r="319">
          <cell r="B319" t="str">
            <v xml:space="preserve"> Exch Phys - Elec OffPk</v>
          </cell>
          <cell r="E319">
            <v>0</v>
          </cell>
          <cell r="H319">
            <v>0</v>
          </cell>
        </row>
        <row r="320">
          <cell r="B320" t="str">
            <v>Net Gas (w/o Basis) Dth</v>
          </cell>
          <cell r="D320">
            <v>0</v>
          </cell>
          <cell r="E320">
            <v>0</v>
          </cell>
          <cell r="G320">
            <v>0</v>
          </cell>
          <cell r="H320">
            <v>0</v>
          </cell>
        </row>
        <row r="321">
          <cell r="B321" t="str">
            <v>Nat Gas - Futures</v>
          </cell>
          <cell r="C321" t="str">
            <v>HH</v>
          </cell>
          <cell r="D321">
            <v>0</v>
          </cell>
          <cell r="E321">
            <v>0</v>
          </cell>
          <cell r="G321">
            <v>0</v>
          </cell>
          <cell r="H321">
            <v>0</v>
          </cell>
          <cell r="I321">
            <v>0</v>
          </cell>
          <cell r="J321">
            <v>0</v>
          </cell>
          <cell r="K321">
            <v>0</v>
          </cell>
          <cell r="L321">
            <v>0</v>
          </cell>
          <cell r="N321">
            <v>0</v>
          </cell>
        </row>
        <row r="322">
          <cell r="B322" t="str">
            <v>Nat Gas-OTC Futures</v>
          </cell>
          <cell r="C322" t="str">
            <v>HH</v>
          </cell>
          <cell r="D322">
            <v>0</v>
          </cell>
          <cell r="E322">
            <v>0</v>
          </cell>
          <cell r="G322">
            <v>0</v>
          </cell>
          <cell r="H322">
            <v>0</v>
          </cell>
          <cell r="I322">
            <v>0</v>
          </cell>
          <cell r="J322">
            <v>0</v>
          </cell>
          <cell r="K322">
            <v>0</v>
          </cell>
          <cell r="L322">
            <v>0</v>
          </cell>
          <cell r="N322">
            <v>0</v>
          </cell>
        </row>
        <row r="323">
          <cell r="B323" t="str">
            <v xml:space="preserve">NG Paper Basis </v>
          </cell>
          <cell r="C323" t="str">
            <v>NY</v>
          </cell>
          <cell r="D323">
            <v>0</v>
          </cell>
          <cell r="E323">
            <v>0</v>
          </cell>
          <cell r="G323">
            <v>0</v>
          </cell>
          <cell r="H323">
            <v>0</v>
          </cell>
          <cell r="I323">
            <v>0</v>
          </cell>
          <cell r="J323">
            <v>0</v>
          </cell>
          <cell r="K323">
            <v>0</v>
          </cell>
          <cell r="L323">
            <v>0</v>
          </cell>
          <cell r="N323">
            <v>0</v>
          </cell>
        </row>
        <row r="324">
          <cell r="C324" t="str">
            <v>HH</v>
          </cell>
          <cell r="E324">
            <v>0</v>
          </cell>
          <cell r="H324">
            <v>0</v>
          </cell>
          <cell r="N324">
            <v>0</v>
          </cell>
        </row>
        <row r="325">
          <cell r="B325" t="str">
            <v xml:space="preserve"> Ex Gas OffPk 7.0,OnPk 10.0</v>
          </cell>
          <cell r="C325" t="str">
            <v>NY</v>
          </cell>
          <cell r="D325">
            <v>0</v>
          </cell>
          <cell r="E325">
            <v>0</v>
          </cell>
          <cell r="G325">
            <v>0</v>
          </cell>
          <cell r="H325">
            <v>0</v>
          </cell>
          <cell r="I325" t="str">
            <v>&lt;----Missing Exchange Physi Trades to tie Fuel-Elec P&amp;L</v>
          </cell>
        </row>
        <row r="326">
          <cell r="B326" t="str">
            <v>LT Crude - Bbls</v>
          </cell>
          <cell r="D326">
            <v>0</v>
          </cell>
          <cell r="E326">
            <v>0</v>
          </cell>
          <cell r="G326">
            <v>0</v>
          </cell>
          <cell r="H326">
            <v>0</v>
          </cell>
        </row>
        <row r="327">
          <cell r="B327" t="str">
            <v>LT Crude - Futures</v>
          </cell>
          <cell r="C327" t="str">
            <v>HH</v>
          </cell>
          <cell r="D327">
            <v>0</v>
          </cell>
          <cell r="E327">
            <v>0</v>
          </cell>
          <cell r="G327">
            <v>0</v>
          </cell>
          <cell r="H327">
            <v>0</v>
          </cell>
          <cell r="I327">
            <v>0</v>
          </cell>
          <cell r="J327">
            <v>0</v>
          </cell>
          <cell r="K327">
            <v>0</v>
          </cell>
          <cell r="L327">
            <v>0</v>
          </cell>
          <cell r="N327">
            <v>0</v>
          </cell>
        </row>
        <row r="328">
          <cell r="B328" t="str">
            <v>OTC-Platts No.6 1%</v>
          </cell>
          <cell r="C328" t="str">
            <v>NY</v>
          </cell>
          <cell r="D328">
            <v>0</v>
          </cell>
          <cell r="E328">
            <v>0</v>
          </cell>
          <cell r="G328">
            <v>0</v>
          </cell>
          <cell r="H328">
            <v>0</v>
          </cell>
          <cell r="I328">
            <v>0</v>
          </cell>
          <cell r="J328">
            <v>0</v>
          </cell>
          <cell r="K328">
            <v>0</v>
          </cell>
          <cell r="L328">
            <v>0</v>
          </cell>
          <cell r="N328">
            <v>0</v>
          </cell>
        </row>
        <row r="329">
          <cell r="B329" t="str">
            <v>OTC - WTI</v>
          </cell>
          <cell r="C329" t="str">
            <v>HH</v>
          </cell>
          <cell r="D329">
            <v>0</v>
          </cell>
          <cell r="E329">
            <v>0</v>
          </cell>
          <cell r="G329">
            <v>0</v>
          </cell>
          <cell r="H329">
            <v>0</v>
          </cell>
          <cell r="I329">
            <v>0</v>
          </cell>
          <cell r="J329">
            <v>0</v>
          </cell>
          <cell r="K329">
            <v>0</v>
          </cell>
          <cell r="L329">
            <v>0</v>
          </cell>
          <cell r="N329">
            <v>0</v>
          </cell>
        </row>
        <row r="330">
          <cell r="B330" t="str">
            <v>OTC Opts-Platts 1%</v>
          </cell>
          <cell r="C330" t="str">
            <v>NY</v>
          </cell>
          <cell r="D330">
            <v>0</v>
          </cell>
          <cell r="E330">
            <v>0</v>
          </cell>
          <cell r="G330">
            <v>0</v>
          </cell>
          <cell r="H330">
            <v>0</v>
          </cell>
          <cell r="I330">
            <v>0</v>
          </cell>
          <cell r="J330">
            <v>0</v>
          </cell>
          <cell r="K330">
            <v>0</v>
          </cell>
          <cell r="L330">
            <v>0</v>
          </cell>
          <cell r="N330">
            <v>0</v>
          </cell>
        </row>
        <row r="331">
          <cell r="B331" t="str">
            <v>OTC Options - WTI</v>
          </cell>
          <cell r="C331" t="str">
            <v>HH</v>
          </cell>
          <cell r="D331">
            <v>0</v>
          </cell>
          <cell r="E331">
            <v>0</v>
          </cell>
          <cell r="G331">
            <v>0</v>
          </cell>
          <cell r="H331">
            <v>0</v>
          </cell>
          <cell r="I331">
            <v>0</v>
          </cell>
          <cell r="J331">
            <v>0</v>
          </cell>
          <cell r="K331">
            <v>0</v>
          </cell>
          <cell r="L331">
            <v>0</v>
          </cell>
          <cell r="N331">
            <v>0</v>
          </cell>
        </row>
        <row r="332">
          <cell r="B332" t="str">
            <v xml:space="preserve"> Ex Oil OffPk 7.0,OnPk 10.0</v>
          </cell>
          <cell r="C332" t="str">
            <v>NY</v>
          </cell>
          <cell r="E332">
            <v>0</v>
          </cell>
          <cell r="H332">
            <v>0</v>
          </cell>
          <cell r="I332" t="str">
            <v>&lt;----Missing Exchange Physi Trades to tie Fuel-Elec P&amp;L</v>
          </cell>
          <cell r="N332">
            <v>0</v>
          </cell>
        </row>
        <row r="333">
          <cell r="B333" t="str">
            <v>Crack Spread - WTI</v>
          </cell>
          <cell r="C333" t="str">
            <v>HH</v>
          </cell>
          <cell r="D333">
            <v>0</v>
          </cell>
          <cell r="E333">
            <v>0</v>
          </cell>
          <cell r="G333">
            <v>0</v>
          </cell>
          <cell r="H333">
            <v>0</v>
          </cell>
          <cell r="I333">
            <v>0</v>
          </cell>
          <cell r="J333">
            <v>0</v>
          </cell>
          <cell r="K333">
            <v>0</v>
          </cell>
          <cell r="L333">
            <v>0</v>
          </cell>
        </row>
        <row r="334">
          <cell r="B334" t="str">
            <v>Crack Spread - 1%</v>
          </cell>
          <cell r="C334" t="str">
            <v>NY</v>
          </cell>
          <cell r="E334">
            <v>0</v>
          </cell>
          <cell r="H334">
            <v>0</v>
          </cell>
          <cell r="I334">
            <v>0</v>
          </cell>
          <cell r="J334">
            <v>0</v>
          </cell>
          <cell r="K334">
            <v>0</v>
          </cell>
          <cell r="L334">
            <v>0</v>
          </cell>
        </row>
        <row r="335">
          <cell r="B335" t="str">
            <v>Risk Position - NY</v>
          </cell>
          <cell r="E335">
            <v>0</v>
          </cell>
          <cell r="H335">
            <v>0</v>
          </cell>
          <cell r="N335">
            <v>0</v>
          </cell>
        </row>
        <row r="336">
          <cell r="B336" t="str">
            <v>Risk Position - HH</v>
          </cell>
          <cell r="E336">
            <v>0</v>
          </cell>
          <cell r="H336">
            <v>0</v>
          </cell>
        </row>
        <row r="337">
          <cell r="B337" t="str">
            <v>COMMENTS:</v>
          </cell>
        </row>
        <row r="338">
          <cell r="B338" t="str">
            <v>NO Tolling Records found or reported</v>
          </cell>
          <cell r="M338">
            <v>0</v>
          </cell>
        </row>
        <row r="339">
          <cell r="B339" t="str">
            <v xml:space="preserve"> RETAIL LOAD </v>
          </cell>
        </row>
        <row r="340">
          <cell r="A340" t="str">
            <v>NY Retail (Electric): Jan '03-Apr '04</v>
          </cell>
          <cell r="B340" t="str">
            <v>RETAIL ELEC (w/UCAP &amp; TCC's)</v>
          </cell>
          <cell r="D340">
            <v>14733.400000000001</v>
          </cell>
          <cell r="G340">
            <v>-104.49999999999997</v>
          </cell>
          <cell r="L340">
            <v>37622</v>
          </cell>
          <cell r="N340">
            <v>2327</v>
          </cell>
        </row>
        <row r="341">
          <cell r="B341" t="str">
            <v>NY Retail - Elec</v>
          </cell>
          <cell r="D341">
            <v>6609.0999999999995</v>
          </cell>
          <cell r="E341">
            <v>-46715.796969519113</v>
          </cell>
          <cell r="G341">
            <v>149.50000000000003</v>
          </cell>
          <cell r="H341">
            <v>-209767.90362</v>
          </cell>
          <cell r="L341">
            <v>38078</v>
          </cell>
          <cell r="N341">
            <v>2326</v>
          </cell>
        </row>
        <row r="342">
          <cell r="B342" t="str">
            <v>Net Electric - MWh</v>
          </cell>
          <cell r="D342">
            <v>6705.3</v>
          </cell>
          <cell r="E342">
            <v>0</v>
          </cell>
          <cell r="G342">
            <v>169.60000000000002</v>
          </cell>
          <cell r="H342">
            <v>0</v>
          </cell>
          <cell r="I342">
            <v>56.527725886883744</v>
          </cell>
          <cell r="J342">
            <v>56.669384165353883</v>
          </cell>
          <cell r="K342">
            <v>82.504123934262708</v>
          </cell>
          <cell r="L342" t="str">
            <v>ATC</v>
          </cell>
          <cell r="N342">
            <v>1186</v>
          </cell>
        </row>
        <row r="343">
          <cell r="B343" t="str">
            <v>Phys Elec InCity OnPk</v>
          </cell>
          <cell r="D343">
            <v>4555.1000000000004</v>
          </cell>
          <cell r="E343">
            <v>-196234.80000000092</v>
          </cell>
          <cell r="G343">
            <v>-232.7</v>
          </cell>
          <cell r="H343">
            <v>0</v>
          </cell>
          <cell r="I343">
            <v>65.359868111163451</v>
          </cell>
          <cell r="J343">
            <v>65.184936410739525</v>
          </cell>
          <cell r="K343">
            <v>52.046278850682995</v>
          </cell>
          <cell r="L343">
            <v>52.0462646484375</v>
          </cell>
          <cell r="N343">
            <v>697</v>
          </cell>
        </row>
        <row r="344">
          <cell r="B344" t="str">
            <v>OffPk</v>
          </cell>
          <cell r="E344">
            <v>-324519.00000000029</v>
          </cell>
          <cell r="H344">
            <v>0</v>
          </cell>
          <cell r="I344">
            <v>59.469844781871458</v>
          </cell>
          <cell r="J344">
            <v>59.538962468477074</v>
          </cell>
          <cell r="K344">
            <v>169.79340122034839</v>
          </cell>
          <cell r="L344" t="str">
            <v>&lt;-???</v>
          </cell>
        </row>
        <row r="345">
          <cell r="B345" t="str">
            <v>Phys Elec NON Zn J OnPk</v>
          </cell>
          <cell r="D345">
            <v>2150.1999999999998</v>
          </cell>
          <cell r="E345">
            <v>310180.89999999851</v>
          </cell>
          <cell r="G345">
            <v>402.3</v>
          </cell>
          <cell r="H345">
            <v>0</v>
          </cell>
          <cell r="I345">
            <v>54.167678571428581</v>
          </cell>
          <cell r="J345">
            <v>55.074023510167464</v>
          </cell>
          <cell r="K345">
            <v>53.975315126050418</v>
          </cell>
          <cell r="L345">
            <v>53.975311279296875</v>
          </cell>
          <cell r="N345">
            <v>469</v>
          </cell>
        </row>
        <row r="346">
          <cell r="B346" t="str">
            <v>OffPk</v>
          </cell>
          <cell r="E346">
            <v>294969.49999999965</v>
          </cell>
          <cell r="H346">
            <v>0</v>
          </cell>
          <cell r="I346">
            <v>17.600153446198718</v>
          </cell>
          <cell r="J346">
            <v>17.6309442788809</v>
          </cell>
          <cell r="K346">
            <v>6.5846595874365459</v>
          </cell>
          <cell r="L346" t="str">
            <v>&lt;-???</v>
          </cell>
        </row>
        <row r="347">
          <cell r="B347" t="str">
            <v>Exch Phys - Elec OnPk</v>
          </cell>
          <cell r="E347">
            <v>-113946.09999999759</v>
          </cell>
          <cell r="H347">
            <v>0</v>
          </cell>
          <cell r="I347">
            <v>45.605476412083163</v>
          </cell>
          <cell r="J347">
            <v>46.329280691580855</v>
          </cell>
          <cell r="K347">
            <v>72.114408780847853</v>
          </cell>
          <cell r="L347" t="str">
            <v>ATC</v>
          </cell>
        </row>
        <row r="348">
          <cell r="B348" t="str">
            <v>Exch Phys - Elec OffPk</v>
          </cell>
          <cell r="E348">
            <v>29549.50000000064</v>
          </cell>
          <cell r="H348">
            <v>0</v>
          </cell>
        </row>
        <row r="349">
          <cell r="B349" t="str">
            <v>IDX Elec InCity OnPk</v>
          </cell>
          <cell r="D349">
            <v>0</v>
          </cell>
          <cell r="E349">
            <v>-408910.39999999997</v>
          </cell>
          <cell r="G349">
            <v>0</v>
          </cell>
          <cell r="H349">
            <v>0</v>
          </cell>
          <cell r="I349">
            <v>51.084799999999994</v>
          </cell>
          <cell r="J349">
            <v>51.331899999999997</v>
          </cell>
          <cell r="K349">
            <v>51.331899999999997</v>
          </cell>
          <cell r="L349">
            <v>51.331878662109375</v>
          </cell>
          <cell r="N349">
            <v>10</v>
          </cell>
        </row>
        <row r="350">
          <cell r="B350" t="str">
            <v>OffPk</v>
          </cell>
          <cell r="E350">
            <v>-288666.49999999994</v>
          </cell>
          <cell r="H350">
            <v>0</v>
          </cell>
        </row>
        <row r="351">
          <cell r="B351" t="str">
            <v>IDX Elec NON Zn J OnPk</v>
          </cell>
          <cell r="D351">
            <v>0</v>
          </cell>
          <cell r="E351">
            <v>-52840</v>
          </cell>
          <cell r="G351">
            <v>0</v>
          </cell>
          <cell r="H351">
            <v>0</v>
          </cell>
          <cell r="I351">
            <v>40.891200000000012</v>
          </cell>
          <cell r="J351">
            <v>41.4236</v>
          </cell>
          <cell r="K351">
            <v>41.4236</v>
          </cell>
          <cell r="L351">
            <v>41.423583984375</v>
          </cell>
          <cell r="N351">
            <v>10</v>
          </cell>
        </row>
        <row r="352">
          <cell r="B352" t="str">
            <v>OffPk</v>
          </cell>
          <cell r="E352">
            <v>-36240.800000000003</v>
          </cell>
          <cell r="H352">
            <v>0</v>
          </cell>
        </row>
        <row r="353">
          <cell r="B353" t="str">
            <v>Net Gas - Dth</v>
          </cell>
          <cell r="D353">
            <v>-461.40000000000009</v>
          </cell>
          <cell r="E353">
            <v>-263609.82696951512</v>
          </cell>
          <cell r="G353">
            <v>0</v>
          </cell>
          <cell r="H353">
            <v>0</v>
          </cell>
          <cell r="N353">
            <v>36</v>
          </cell>
        </row>
        <row r="354">
          <cell r="B354" t="str">
            <v>Nat Gas - Futures</v>
          </cell>
          <cell r="C354" t="str">
            <v>HH</v>
          </cell>
          <cell r="D354">
            <v>920</v>
          </cell>
          <cell r="E354">
            <v>930000</v>
          </cell>
          <cell r="G354">
            <v>230.2</v>
          </cell>
          <cell r="H354">
            <v>0</v>
          </cell>
          <cell r="I354">
            <v>4.2348529411764702</v>
          </cell>
          <cell r="J354">
            <v>4.4520294117647037</v>
          </cell>
          <cell r="K354">
            <v>3.6160294117647052</v>
          </cell>
          <cell r="L354">
            <v>3.61602783203125</v>
          </cell>
          <cell r="N354">
            <v>34</v>
          </cell>
        </row>
        <row r="355">
          <cell r="B355" t="str">
            <v>Nat Gas-OTC Futures</v>
          </cell>
          <cell r="C355" t="str">
            <v>HH</v>
          </cell>
          <cell r="D355">
            <v>-1381.4</v>
          </cell>
          <cell r="E355">
            <v>-850000</v>
          </cell>
          <cell r="G355">
            <v>-230.2</v>
          </cell>
          <cell r="H355">
            <v>0</v>
          </cell>
          <cell r="I355">
            <v>4.3454999999999995</v>
          </cell>
          <cell r="J355">
            <v>4.6150000000000002</v>
          </cell>
          <cell r="K355">
            <v>2.99</v>
          </cell>
          <cell r="L355">
            <v>2.9899997711181641</v>
          </cell>
          <cell r="N355">
            <v>2</v>
          </cell>
        </row>
        <row r="356">
          <cell r="B356" t="str">
            <v xml:space="preserve">NG Paper Basis </v>
          </cell>
          <cell r="C356" t="str">
            <v>NY</v>
          </cell>
          <cell r="D356">
            <v>0</v>
          </cell>
          <cell r="E356">
            <v>0</v>
          </cell>
          <cell r="G356">
            <v>0</v>
          </cell>
          <cell r="H356">
            <v>0</v>
          </cell>
          <cell r="I356">
            <v>0</v>
          </cell>
          <cell r="J356">
            <v>0</v>
          </cell>
          <cell r="K356">
            <v>0</v>
          </cell>
          <cell r="L356">
            <v>0</v>
          </cell>
          <cell r="N356">
            <v>0</v>
          </cell>
        </row>
        <row r="357">
          <cell r="C357" t="str">
            <v>HH</v>
          </cell>
          <cell r="E357">
            <v>0</v>
          </cell>
          <cell r="H357">
            <v>0</v>
          </cell>
          <cell r="I357" t="str">
            <v>NO COST</v>
          </cell>
          <cell r="J357" t="str">
            <v>NO COST</v>
          </cell>
          <cell r="N357">
            <v>0</v>
          </cell>
        </row>
        <row r="358">
          <cell r="B358" t="str">
            <v>CalcGas OffPk 7.0,OnPk 10.0</v>
          </cell>
          <cell r="C358" t="str">
            <v>NY</v>
          </cell>
          <cell r="E358">
            <v>-343609.82696951512</v>
          </cell>
          <cell r="F358" t="str">
            <v>&lt;--KEY</v>
          </cell>
          <cell r="H358">
            <v>0</v>
          </cell>
        </row>
        <row r="359">
          <cell r="B359" t="str">
            <v>LT Crude - Bbls</v>
          </cell>
          <cell r="D359">
            <v>365.2</v>
          </cell>
          <cell r="E359">
            <v>216894.02999999601</v>
          </cell>
          <cell r="G359">
            <v>-20.099999999999994</v>
          </cell>
          <cell r="H359">
            <v>-209767.90362</v>
          </cell>
          <cell r="N359">
            <v>31</v>
          </cell>
        </row>
        <row r="360">
          <cell r="B360" t="str">
            <v>LT Crude - Futures</v>
          </cell>
          <cell r="C360" t="str">
            <v>HH</v>
          </cell>
          <cell r="D360">
            <v>715.5</v>
          </cell>
          <cell r="E360">
            <v>237000</v>
          </cell>
          <cell r="G360">
            <v>115.4</v>
          </cell>
          <cell r="H360">
            <v>0</v>
          </cell>
          <cell r="I360">
            <v>26.617916666666659</v>
          </cell>
          <cell r="J360">
            <v>27.13</v>
          </cell>
          <cell r="K360">
            <v>21.902083333333334</v>
          </cell>
          <cell r="L360">
            <v>21.902069091796875</v>
          </cell>
          <cell r="N360">
            <v>24</v>
          </cell>
        </row>
        <row r="361">
          <cell r="B361" t="str">
            <v>OTC-Platts No.6 1%</v>
          </cell>
          <cell r="C361" t="str">
            <v>NY</v>
          </cell>
          <cell r="D361">
            <v>0</v>
          </cell>
          <cell r="E361">
            <v>0</v>
          </cell>
          <cell r="G361">
            <v>0</v>
          </cell>
          <cell r="H361">
            <v>0</v>
          </cell>
          <cell r="I361">
            <v>0</v>
          </cell>
          <cell r="J361">
            <v>0</v>
          </cell>
          <cell r="K361">
            <v>0</v>
          </cell>
          <cell r="L361">
            <v>0</v>
          </cell>
          <cell r="N361">
            <v>0</v>
          </cell>
        </row>
        <row r="362">
          <cell r="B362" t="str">
            <v>OTC - WTI</v>
          </cell>
          <cell r="C362" t="str">
            <v>HH</v>
          </cell>
          <cell r="D362">
            <v>-350.3</v>
          </cell>
          <cell r="E362">
            <v>-225000</v>
          </cell>
          <cell r="G362">
            <v>-114.5</v>
          </cell>
          <cell r="H362">
            <v>0</v>
          </cell>
          <cell r="I362">
            <v>25.874857142857142</v>
          </cell>
          <cell r="J362">
            <v>26.329714285714285</v>
          </cell>
          <cell r="K362">
            <v>25.01</v>
          </cell>
          <cell r="L362">
            <v>25.009994506835938</v>
          </cell>
          <cell r="N362">
            <v>7</v>
          </cell>
        </row>
        <row r="363">
          <cell r="B363" t="str">
            <v>OTC Options-Platts 1%</v>
          </cell>
          <cell r="C363" t="str">
            <v>NY</v>
          </cell>
          <cell r="D363">
            <v>0</v>
          </cell>
          <cell r="E363">
            <v>0</v>
          </cell>
          <cell r="G363">
            <v>0</v>
          </cell>
          <cell r="H363">
            <v>0</v>
          </cell>
          <cell r="N363">
            <v>0</v>
          </cell>
        </row>
        <row r="364">
          <cell r="B364" t="str">
            <v>OTC Options - WTI</v>
          </cell>
          <cell r="C364" t="str">
            <v>HH</v>
          </cell>
          <cell r="D364">
            <v>0</v>
          </cell>
          <cell r="E364">
            <v>0</v>
          </cell>
          <cell r="G364">
            <v>0</v>
          </cell>
          <cell r="H364">
            <v>0</v>
          </cell>
          <cell r="N364">
            <v>0</v>
          </cell>
        </row>
        <row r="365">
          <cell r="B365" t="str">
            <v>Lt Crude Opts: Calls</v>
          </cell>
          <cell r="C365" t="str">
            <v>HH</v>
          </cell>
          <cell r="D365">
            <v>0</v>
          </cell>
          <cell r="E365">
            <v>0</v>
          </cell>
          <cell r="G365">
            <v>-21</v>
          </cell>
          <cell r="H365">
            <v>-29158.73</v>
          </cell>
          <cell r="I365">
            <v>0</v>
          </cell>
          <cell r="J365">
            <v>0</v>
          </cell>
          <cell r="K365">
            <v>0</v>
          </cell>
          <cell r="L365">
            <v>0</v>
          </cell>
          <cell r="M365">
            <v>0</v>
          </cell>
          <cell r="N365">
            <v>0</v>
          </cell>
        </row>
        <row r="366">
          <cell r="B366" t="str">
            <v>Puts</v>
          </cell>
          <cell r="C366" t="str">
            <v>HH</v>
          </cell>
          <cell r="D366">
            <v>0</v>
          </cell>
          <cell r="E366">
            <v>0</v>
          </cell>
          <cell r="G366">
            <v>0</v>
          </cell>
          <cell r="H366">
            <v>0</v>
          </cell>
          <cell r="I366">
            <v>0</v>
          </cell>
          <cell r="J366">
            <v>0</v>
          </cell>
          <cell r="K366">
            <v>0</v>
          </cell>
          <cell r="L366">
            <v>0</v>
          </cell>
          <cell r="M366">
            <v>0</v>
          </cell>
          <cell r="N366">
            <v>0</v>
          </cell>
        </row>
        <row r="367">
          <cell r="B367" t="str">
            <v>CalcOil OffPk 7.0,OnPk 10.0</v>
          </cell>
          <cell r="C367" t="str">
            <v>NY</v>
          </cell>
          <cell r="E367">
            <v>130566.029999996</v>
          </cell>
          <cell r="H367">
            <v>0</v>
          </cell>
          <cell r="N367">
            <v>0</v>
          </cell>
        </row>
        <row r="368">
          <cell r="B368" t="str">
            <v>Crack Spread - WTI</v>
          </cell>
          <cell r="C368" t="str">
            <v>HH</v>
          </cell>
          <cell r="D368">
            <v>0</v>
          </cell>
          <cell r="E368">
            <v>0</v>
          </cell>
          <cell r="G368">
            <v>0</v>
          </cell>
          <cell r="H368">
            <v>0</v>
          </cell>
          <cell r="I368">
            <v>0</v>
          </cell>
          <cell r="J368">
            <v>0</v>
          </cell>
          <cell r="K368">
            <v>0</v>
          </cell>
          <cell r="L368">
            <v>0</v>
          </cell>
          <cell r="N368">
            <v>0</v>
          </cell>
        </row>
        <row r="369">
          <cell r="B369" t="str">
            <v>Crack Spread - 1%</v>
          </cell>
          <cell r="C369" t="str">
            <v>NY</v>
          </cell>
          <cell r="E369">
            <v>0</v>
          </cell>
          <cell r="H369">
            <v>0</v>
          </cell>
          <cell r="I369">
            <v>0</v>
          </cell>
          <cell r="J369">
            <v>0</v>
          </cell>
          <cell r="K369">
            <v>0</v>
          </cell>
          <cell r="L369">
            <v>0</v>
          </cell>
          <cell r="N369">
            <v>0</v>
          </cell>
        </row>
        <row r="370">
          <cell r="B370" t="str">
            <v>Risk Position - NY</v>
          </cell>
          <cell r="E370">
            <v>-213043.79696951911</v>
          </cell>
          <cell r="H370">
            <v>0</v>
          </cell>
        </row>
        <row r="371">
          <cell r="B371" t="str">
            <v>Risk Position - HH</v>
          </cell>
          <cell r="E371">
            <v>92000</v>
          </cell>
          <cell r="H371">
            <v>0</v>
          </cell>
        </row>
        <row r="372">
          <cell r="B372" t="str">
            <v>ICAP (UCAP)</v>
          </cell>
          <cell r="D372">
            <v>5534.6</v>
          </cell>
          <cell r="E372">
            <v>-2199.2999999999984</v>
          </cell>
          <cell r="G372">
            <v>0</v>
          </cell>
          <cell r="H372">
            <v>0</v>
          </cell>
          <cell r="N372">
            <v>1017</v>
          </cell>
        </row>
        <row r="373">
          <cell r="B373" t="str">
            <v>RETAIL - InCity (FP,Mitig)</v>
          </cell>
          <cell r="D373">
            <v>4427</v>
          </cell>
          <cell r="E373">
            <v>-1467.9000000000008</v>
          </cell>
          <cell r="G373">
            <v>0</v>
          </cell>
          <cell r="H373">
            <v>0</v>
          </cell>
          <cell r="I373">
            <v>6.37</v>
          </cell>
          <cell r="J373">
            <v>6.37</v>
          </cell>
          <cell r="K373">
            <v>8.68</v>
          </cell>
          <cell r="L373" t="str">
            <v>No Price Change</v>
          </cell>
          <cell r="N373">
            <v>418</v>
          </cell>
        </row>
        <row r="374">
          <cell r="B374" t="str">
            <v>RETAIL - InCity (IDX)</v>
          </cell>
          <cell r="D374">
            <v>0</v>
          </cell>
          <cell r="E374">
            <v>-580.9</v>
          </cell>
          <cell r="G374">
            <v>0</v>
          </cell>
          <cell r="H374">
            <v>0</v>
          </cell>
          <cell r="I374">
            <v>6.34</v>
          </cell>
          <cell r="J374">
            <v>6.34</v>
          </cell>
          <cell r="K374">
            <v>6.34</v>
          </cell>
          <cell r="L374" t="str">
            <v>No Price Change</v>
          </cell>
          <cell r="N374">
            <v>6</v>
          </cell>
        </row>
        <row r="375">
          <cell r="B375" t="str">
            <v>RETAIL - ROS (FP)</v>
          </cell>
          <cell r="D375">
            <v>1107.5999999999999</v>
          </cell>
          <cell r="E375">
            <v>268.40000000000208</v>
          </cell>
          <cell r="G375">
            <v>0</v>
          </cell>
          <cell r="H375">
            <v>0</v>
          </cell>
          <cell r="I375">
            <v>1.45</v>
          </cell>
          <cell r="J375">
            <v>1.45</v>
          </cell>
          <cell r="K375">
            <v>2.27</v>
          </cell>
          <cell r="L375" t="str">
            <v>No Price Change</v>
          </cell>
          <cell r="N375">
            <v>581</v>
          </cell>
        </row>
        <row r="376">
          <cell r="B376" t="str">
            <v>RETAIL - ROS (IDX)</v>
          </cell>
          <cell r="D376">
            <v>0</v>
          </cell>
          <cell r="E376">
            <v>-418.90000000000003</v>
          </cell>
          <cell r="G376">
            <v>0</v>
          </cell>
          <cell r="H376">
            <v>0</v>
          </cell>
          <cell r="I376">
            <v>2.1800000000000002</v>
          </cell>
          <cell r="J376">
            <v>2.1800000000000002</v>
          </cell>
          <cell r="K376">
            <v>2.1800000000000002</v>
          </cell>
          <cell r="L376" t="str">
            <v>No Price Change</v>
          </cell>
          <cell r="N376">
            <v>12</v>
          </cell>
        </row>
        <row r="378">
          <cell r="B378" t="str">
            <v>TCC's NY - MWhs</v>
          </cell>
          <cell r="C378">
            <v>12</v>
          </cell>
          <cell r="D378">
            <v>2589.6999999999998</v>
          </cell>
          <cell r="E378">
            <v>0</v>
          </cell>
          <cell r="G378">
            <v>-254</v>
          </cell>
          <cell r="H378">
            <v>0</v>
          </cell>
          <cell r="N378">
            <v>56</v>
          </cell>
        </row>
        <row r="379">
          <cell r="B379" t="str">
            <v>Net Position: Zone A</v>
          </cell>
          <cell r="E379">
            <v>0</v>
          </cell>
          <cell r="H379">
            <v>0</v>
          </cell>
          <cell r="N379">
            <v>0</v>
          </cell>
        </row>
        <row r="380">
          <cell r="B380" t="str">
            <v>Zone E</v>
          </cell>
          <cell r="E380">
            <v>0</v>
          </cell>
          <cell r="H380">
            <v>0</v>
          </cell>
          <cell r="N380">
            <v>0</v>
          </cell>
        </row>
        <row r="381">
          <cell r="B381" t="str">
            <v>Zone F</v>
          </cell>
          <cell r="E381">
            <v>0</v>
          </cell>
          <cell r="H381">
            <v>0</v>
          </cell>
          <cell r="N381">
            <v>0</v>
          </cell>
        </row>
        <row r="382">
          <cell r="B382" t="str">
            <v>Zone G</v>
          </cell>
          <cell r="E382">
            <v>-873600</v>
          </cell>
          <cell r="H382">
            <v>0</v>
          </cell>
          <cell r="N382">
            <v>-28</v>
          </cell>
        </row>
        <row r="383">
          <cell r="B383" t="str">
            <v>Zone I</v>
          </cell>
          <cell r="E383">
            <v>254400</v>
          </cell>
          <cell r="H383">
            <v>0</v>
          </cell>
          <cell r="N383">
            <v>14</v>
          </cell>
        </row>
        <row r="384">
          <cell r="B384" t="str">
            <v>Zone J</v>
          </cell>
          <cell r="E384">
            <v>619200</v>
          </cell>
          <cell r="H384">
            <v>0</v>
          </cell>
          <cell r="N384">
            <v>14</v>
          </cell>
        </row>
        <row r="385">
          <cell r="B385" t="str">
            <v>Zn I to J: Sht(Zn I)</v>
          </cell>
          <cell r="D385">
            <v>0</v>
          </cell>
          <cell r="E385">
            <v>0</v>
          </cell>
          <cell r="G385">
            <v>0</v>
          </cell>
          <cell r="H385">
            <v>0</v>
          </cell>
          <cell r="I385">
            <v>0</v>
          </cell>
          <cell r="J385">
            <v>0</v>
          </cell>
          <cell r="K385">
            <v>0</v>
          </cell>
          <cell r="L385">
            <v>0</v>
          </cell>
          <cell r="M385">
            <v>0</v>
          </cell>
          <cell r="N385">
            <v>0</v>
          </cell>
        </row>
        <row r="386">
          <cell r="B386" t="str">
            <v xml:space="preserve"> Long (Zn J)</v>
          </cell>
          <cell r="E386">
            <v>0</v>
          </cell>
          <cell r="H386">
            <v>0</v>
          </cell>
          <cell r="I386">
            <v>0</v>
          </cell>
          <cell r="L386">
            <v>0</v>
          </cell>
          <cell r="M386">
            <v>0</v>
          </cell>
          <cell r="N386">
            <v>0</v>
          </cell>
        </row>
        <row r="387">
          <cell r="B387" t="str">
            <v>Zn G to J: Sht(Zn G)</v>
          </cell>
          <cell r="D387">
            <v>2545.5</v>
          </cell>
          <cell r="E387">
            <v>-619200</v>
          </cell>
          <cell r="G387">
            <v>-255.2</v>
          </cell>
          <cell r="H387">
            <v>0</v>
          </cell>
          <cell r="I387">
            <v>49.571142857142867</v>
          </cell>
          <cell r="J387">
            <v>49.768571428571427</v>
          </cell>
          <cell r="K387">
            <v>45.514071428571427</v>
          </cell>
          <cell r="L387">
            <v>37622</v>
          </cell>
          <cell r="M387">
            <v>-60.714285714285715</v>
          </cell>
          <cell r="N387">
            <v>-14</v>
          </cell>
        </row>
        <row r="388">
          <cell r="B388" t="str">
            <v xml:space="preserve"> Long (Zn J)</v>
          </cell>
          <cell r="E388">
            <v>619200</v>
          </cell>
          <cell r="H388">
            <v>0</v>
          </cell>
          <cell r="I388">
            <v>0</v>
          </cell>
          <cell r="L388">
            <v>37895</v>
          </cell>
          <cell r="M388">
            <v>60.714285714285715</v>
          </cell>
          <cell r="N388">
            <v>14</v>
          </cell>
        </row>
        <row r="389">
          <cell r="B389" t="str">
            <v>Zn G to I: Sht(Zn G)</v>
          </cell>
          <cell r="D389">
            <v>44.2</v>
          </cell>
          <cell r="E389">
            <v>-254400</v>
          </cell>
          <cell r="G389">
            <v>1.3</v>
          </cell>
          <cell r="H389">
            <v>0</v>
          </cell>
          <cell r="I389">
            <v>40.202500000000001</v>
          </cell>
          <cell r="J389">
            <v>40.841500000000011</v>
          </cell>
          <cell r="K389">
            <v>40.668142857142861</v>
          </cell>
          <cell r="L389">
            <v>37622</v>
          </cell>
          <cell r="M389">
            <v>-25</v>
          </cell>
          <cell r="N389">
            <v>-14</v>
          </cell>
        </row>
        <row r="390">
          <cell r="B390" t="str">
            <v xml:space="preserve"> Long (Zn I)</v>
          </cell>
          <cell r="E390">
            <v>254400</v>
          </cell>
          <cell r="H390">
            <v>0</v>
          </cell>
          <cell r="I390">
            <v>0</v>
          </cell>
          <cell r="L390">
            <v>37895</v>
          </cell>
          <cell r="M390">
            <v>25</v>
          </cell>
          <cell r="N390">
            <v>14</v>
          </cell>
        </row>
        <row r="391">
          <cell r="B391" t="str">
            <v>Zn A to G: Sht(Zn A)</v>
          </cell>
          <cell r="D391">
            <v>0</v>
          </cell>
          <cell r="E391">
            <v>0</v>
          </cell>
          <cell r="G391">
            <v>0</v>
          </cell>
          <cell r="H391">
            <v>0</v>
          </cell>
          <cell r="I391">
            <v>0</v>
          </cell>
          <cell r="J391">
            <v>0</v>
          </cell>
          <cell r="K391">
            <v>0</v>
          </cell>
          <cell r="L391">
            <v>0</v>
          </cell>
          <cell r="M391">
            <v>0</v>
          </cell>
          <cell r="N391">
            <v>0</v>
          </cell>
        </row>
        <row r="392">
          <cell r="B392" t="str">
            <v xml:space="preserve"> Long (Zn G)</v>
          </cell>
          <cell r="E392">
            <v>0</v>
          </cell>
          <cell r="H392">
            <v>0</v>
          </cell>
          <cell r="I392">
            <v>0</v>
          </cell>
          <cell r="L392">
            <v>0</v>
          </cell>
          <cell r="M392">
            <v>0</v>
          </cell>
          <cell r="N392">
            <v>0</v>
          </cell>
        </row>
        <row r="393">
          <cell r="B393" t="str">
            <v>Zn E to F: Sht(Zn E)</v>
          </cell>
          <cell r="D393">
            <v>0</v>
          </cell>
          <cell r="E393">
            <v>0</v>
          </cell>
          <cell r="G393">
            <v>0</v>
          </cell>
          <cell r="H393">
            <v>0</v>
          </cell>
          <cell r="I393">
            <v>0</v>
          </cell>
          <cell r="J393">
            <v>0</v>
          </cell>
          <cell r="K393">
            <v>0</v>
          </cell>
          <cell r="L393">
            <v>0</v>
          </cell>
          <cell r="M393">
            <v>0</v>
          </cell>
          <cell r="N393">
            <v>0</v>
          </cell>
        </row>
        <row r="394">
          <cell r="B394" t="str">
            <v xml:space="preserve"> Long (Zn F)</v>
          </cell>
          <cell r="E394">
            <v>0</v>
          </cell>
          <cell r="H394">
            <v>0</v>
          </cell>
          <cell r="I394">
            <v>0</v>
          </cell>
          <cell r="L394">
            <v>0</v>
          </cell>
          <cell r="M394">
            <v>0</v>
          </cell>
          <cell r="N394">
            <v>0</v>
          </cell>
        </row>
        <row r="395">
          <cell r="B395" t="str">
            <v>COMMENTS:</v>
          </cell>
        </row>
        <row r="396">
          <cell r="B396" t="str">
            <v>1 Elec Retail Load records missing from this report*</v>
          </cell>
          <cell r="M396">
            <v>1</v>
          </cell>
          <cell r="N396">
            <v>124</v>
          </cell>
        </row>
        <row r="397">
          <cell r="A397" t="str">
            <v>NY Retail - Gas: Jan '03-Feb '04</v>
          </cell>
          <cell r="B397" t="str">
            <v>NY RETAIL - GAS</v>
          </cell>
          <cell r="D397">
            <v>-175.9</v>
          </cell>
          <cell r="G397">
            <v>-67.699999999999989</v>
          </cell>
          <cell r="L397">
            <v>37622</v>
          </cell>
          <cell r="N397">
            <v>124</v>
          </cell>
        </row>
        <row r="398">
          <cell r="B398" t="str">
            <v>Net NYMEX Position</v>
          </cell>
          <cell r="E398">
            <v>-74966.959999999963</v>
          </cell>
          <cell r="H398">
            <v>-7055.3699999999953</v>
          </cell>
          <cell r="L398">
            <v>38018</v>
          </cell>
          <cell r="N398">
            <v>60</v>
          </cell>
        </row>
        <row r="399">
          <cell r="B399" t="str">
            <v>Physical</v>
          </cell>
          <cell r="C399" t="str">
            <v>HH</v>
          </cell>
          <cell r="D399">
            <v>-254</v>
          </cell>
          <cell r="E399">
            <v>-294966.95999999996</v>
          </cell>
          <cell r="G399">
            <v>-69.3</v>
          </cell>
          <cell r="H399">
            <v>-7055.3699999999953</v>
          </cell>
          <cell r="I399">
            <v>4.1973499999999984</v>
          </cell>
          <cell r="J399">
            <v>4.3634047619047607</v>
          </cell>
          <cell r="K399">
            <v>3.3786190476190474</v>
          </cell>
          <cell r="L399">
            <v>3.3786182403564453</v>
          </cell>
          <cell r="N399">
            <v>42</v>
          </cell>
        </row>
        <row r="400">
          <cell r="B400" t="str">
            <v>Futures</v>
          </cell>
          <cell r="C400" t="str">
            <v>HH</v>
          </cell>
          <cell r="D400">
            <v>63.7</v>
          </cell>
          <cell r="E400">
            <v>220000</v>
          </cell>
          <cell r="G400">
            <v>55.1</v>
          </cell>
          <cell r="H400">
            <v>0</v>
          </cell>
          <cell r="I400">
            <v>4.2715000000000005</v>
          </cell>
          <cell r="J400">
            <v>4.5100000000000007</v>
          </cell>
          <cell r="K400">
            <v>4.2651111111111115</v>
          </cell>
          <cell r="L400">
            <v>4.2651100158691406</v>
          </cell>
          <cell r="N400">
            <v>18</v>
          </cell>
        </row>
        <row r="401">
          <cell r="B401" t="str">
            <v>OTC Fut "Look-alike"</v>
          </cell>
          <cell r="D401">
            <v>0</v>
          </cell>
          <cell r="E401">
            <v>0</v>
          </cell>
          <cell r="G401">
            <v>0</v>
          </cell>
          <cell r="H401">
            <v>0</v>
          </cell>
          <cell r="I401">
            <v>0</v>
          </cell>
          <cell r="J401">
            <v>0</v>
          </cell>
          <cell r="K401">
            <v>0</v>
          </cell>
          <cell r="L401">
            <v>0</v>
          </cell>
          <cell r="N401">
            <v>0</v>
          </cell>
        </row>
        <row r="402">
          <cell r="B402" t="str">
            <v>OTC Options (Net)</v>
          </cell>
          <cell r="C402" t="str">
            <v>HH</v>
          </cell>
          <cell r="D402">
            <v>0</v>
          </cell>
          <cell r="E402">
            <v>0</v>
          </cell>
          <cell r="G402">
            <v>0</v>
          </cell>
          <cell r="H402">
            <v>0</v>
          </cell>
          <cell r="I402">
            <v>0</v>
          </cell>
          <cell r="J402">
            <v>0</v>
          </cell>
          <cell r="K402">
            <v>0</v>
          </cell>
          <cell r="L402">
            <v>0</v>
          </cell>
          <cell r="M402">
            <v>0</v>
          </cell>
          <cell r="N402">
            <v>0</v>
          </cell>
        </row>
        <row r="403">
          <cell r="B403" t="str">
            <v>Net Basis Position</v>
          </cell>
          <cell r="E403">
            <v>20272.45000000007</v>
          </cell>
          <cell r="H403">
            <v>-11830.26999999996</v>
          </cell>
          <cell r="N403">
            <v>64</v>
          </cell>
        </row>
        <row r="404">
          <cell r="B404" t="str">
            <v>Physical Basis</v>
          </cell>
          <cell r="C404" t="str">
            <v>HH</v>
          </cell>
          <cell r="D404">
            <v>14.4</v>
          </cell>
          <cell r="E404">
            <v>315239.41000000003</v>
          </cell>
          <cell r="G404">
            <v>-53.5</v>
          </cell>
          <cell r="H404">
            <v>-4774.8999999999651</v>
          </cell>
          <cell r="I404">
            <v>4.9503538461538481</v>
          </cell>
          <cell r="J404">
            <v>5.1381406249999975</v>
          </cell>
          <cell r="K404">
            <v>5.178640624999999</v>
          </cell>
          <cell r="L404">
            <v>5.1786384582519531</v>
          </cell>
          <cell r="N404">
            <v>-64</v>
          </cell>
        </row>
        <row r="405">
          <cell r="B405" t="str">
            <v>Physical Basis</v>
          </cell>
          <cell r="C405" t="str">
            <v>NY</v>
          </cell>
          <cell r="E405">
            <v>-315239.41000000003</v>
          </cell>
          <cell r="H405">
            <v>4774.8999999999651</v>
          </cell>
          <cell r="N405">
            <v>64</v>
          </cell>
        </row>
        <row r="406">
          <cell r="B406" t="str">
            <v>Paper Basis</v>
          </cell>
          <cell r="C406" t="str">
            <v>HH</v>
          </cell>
          <cell r="D406">
            <v>0</v>
          </cell>
          <cell r="E406">
            <v>0</v>
          </cell>
          <cell r="G406">
            <v>0</v>
          </cell>
          <cell r="H406">
            <v>0</v>
          </cell>
          <cell r="I406">
            <v>0</v>
          </cell>
          <cell r="J406">
            <v>0</v>
          </cell>
          <cell r="K406">
            <v>0</v>
          </cell>
          <cell r="L406">
            <v>0</v>
          </cell>
          <cell r="N406">
            <v>0</v>
          </cell>
        </row>
        <row r="407">
          <cell r="B407" t="str">
            <v>Paper Basis</v>
          </cell>
          <cell r="C407" t="str">
            <v>NY</v>
          </cell>
          <cell r="E407">
            <v>0</v>
          </cell>
          <cell r="H407">
            <v>0</v>
          </cell>
          <cell r="N407">
            <v>0</v>
          </cell>
        </row>
        <row r="408">
          <cell r="B408" t="str">
            <v>INDEX</v>
          </cell>
          <cell r="C408" t="str">
            <v>NY</v>
          </cell>
          <cell r="D408">
            <v>0</v>
          </cell>
          <cell r="E408">
            <v>0</v>
          </cell>
          <cell r="G408">
            <v>0</v>
          </cell>
          <cell r="H408">
            <v>0</v>
          </cell>
          <cell r="I408">
            <v>0</v>
          </cell>
          <cell r="J408">
            <v>0</v>
          </cell>
          <cell r="K408">
            <v>0</v>
          </cell>
          <cell r="L408">
            <v>0</v>
          </cell>
          <cell r="N408">
            <v>0</v>
          </cell>
        </row>
        <row r="409">
          <cell r="B409" t="str">
            <v>Risk Position - NY</v>
          </cell>
          <cell r="E409">
            <v>-315239.41000000003</v>
          </cell>
          <cell r="H409">
            <v>4774.8999999999651</v>
          </cell>
        </row>
        <row r="410">
          <cell r="B410" t="str">
            <v>Risk Position - IDX vs Paper</v>
          </cell>
          <cell r="E410">
            <v>0</v>
          </cell>
          <cell r="H410">
            <v>0</v>
          </cell>
        </row>
        <row r="411">
          <cell r="B411" t="str">
            <v>Risk Position - HH</v>
          </cell>
          <cell r="E411">
            <v>240272.45000000007</v>
          </cell>
          <cell r="H411">
            <v>-11830.26999999996</v>
          </cell>
        </row>
        <row r="412">
          <cell r="B412" t="str">
            <v>COMMENTS:</v>
          </cell>
        </row>
        <row r="413">
          <cell r="B413">
            <v>-11830.265625</v>
          </cell>
          <cell r="M413">
            <v>0</v>
          </cell>
          <cell r="N413">
            <v>0</v>
          </cell>
        </row>
        <row r="414">
          <cell r="A414" t="str">
            <v>NY Wholesale: No Trades</v>
          </cell>
          <cell r="B414" t="str">
            <v>NY WHOLESALE</v>
          </cell>
          <cell r="D414">
            <v>0</v>
          </cell>
          <cell r="E414">
            <v>0</v>
          </cell>
          <cell r="G414">
            <v>0</v>
          </cell>
          <cell r="H414">
            <v>0</v>
          </cell>
          <cell r="L414">
            <v>0</v>
          </cell>
          <cell r="N414">
            <v>0</v>
          </cell>
        </row>
        <row r="415">
          <cell r="B415" t="str">
            <v>Net Electric - MWh</v>
          </cell>
          <cell r="D415">
            <v>0</v>
          </cell>
          <cell r="E415">
            <v>0</v>
          </cell>
          <cell r="G415">
            <v>0</v>
          </cell>
          <cell r="H415">
            <v>0</v>
          </cell>
          <cell r="L415">
            <v>0</v>
          </cell>
          <cell r="N415">
            <v>0</v>
          </cell>
        </row>
        <row r="416">
          <cell r="B416" t="str">
            <v>Phys Elec In-City OnPk</v>
          </cell>
          <cell r="D416">
            <v>0</v>
          </cell>
          <cell r="E416">
            <v>0</v>
          </cell>
          <cell r="G416">
            <v>0</v>
          </cell>
          <cell r="H416">
            <v>0</v>
          </cell>
          <cell r="I416">
            <v>0</v>
          </cell>
          <cell r="J416">
            <v>0</v>
          </cell>
          <cell r="K416">
            <v>0</v>
          </cell>
          <cell r="L416">
            <v>0</v>
          </cell>
          <cell r="N416">
            <v>0</v>
          </cell>
        </row>
        <row r="417">
          <cell r="B417" t="str">
            <v>OffPk</v>
          </cell>
          <cell r="E417">
            <v>0</v>
          </cell>
          <cell r="H417">
            <v>0</v>
          </cell>
        </row>
        <row r="418">
          <cell r="B418" t="str">
            <v>Phys Elec non Zn J OnPk</v>
          </cell>
          <cell r="D418">
            <v>0</v>
          </cell>
          <cell r="E418">
            <v>0</v>
          </cell>
          <cell r="G418">
            <v>0</v>
          </cell>
          <cell r="H418">
            <v>0</v>
          </cell>
          <cell r="I418">
            <v>0</v>
          </cell>
          <cell r="J418">
            <v>0</v>
          </cell>
          <cell r="K418">
            <v>0</v>
          </cell>
          <cell r="L418">
            <v>0</v>
          </cell>
          <cell r="N418">
            <v>0</v>
          </cell>
        </row>
        <row r="419">
          <cell r="B419" t="str">
            <v>OffPk</v>
          </cell>
          <cell r="E419">
            <v>0</v>
          </cell>
          <cell r="H419">
            <v>0</v>
          </cell>
        </row>
        <row r="420">
          <cell r="B420" t="str">
            <v xml:space="preserve"> Exch Phys - Elec OnPk</v>
          </cell>
          <cell r="E420">
            <v>0</v>
          </cell>
          <cell r="F420">
            <v>0</v>
          </cell>
          <cell r="H420">
            <v>0</v>
          </cell>
        </row>
        <row r="421">
          <cell r="B421" t="str">
            <v xml:space="preserve"> Exch Phys - Elec OffPk</v>
          </cell>
          <cell r="E421">
            <v>0</v>
          </cell>
          <cell r="H421">
            <v>0</v>
          </cell>
        </row>
        <row r="422">
          <cell r="B422" t="str">
            <v>Net Gas (w/o Basis) Dth</v>
          </cell>
          <cell r="D422">
            <v>0</v>
          </cell>
          <cell r="E422">
            <v>0</v>
          </cell>
          <cell r="G422">
            <v>0</v>
          </cell>
          <cell r="H422">
            <v>0</v>
          </cell>
          <cell r="N422">
            <v>0</v>
          </cell>
        </row>
        <row r="423">
          <cell r="B423" t="str">
            <v>Nat Gas - Futures</v>
          </cell>
          <cell r="C423" t="str">
            <v>HH</v>
          </cell>
          <cell r="D423">
            <v>0</v>
          </cell>
          <cell r="E423">
            <v>0</v>
          </cell>
          <cell r="G423">
            <v>0</v>
          </cell>
          <cell r="H423">
            <v>0</v>
          </cell>
          <cell r="I423">
            <v>0</v>
          </cell>
          <cell r="J423">
            <v>0</v>
          </cell>
          <cell r="K423">
            <v>0</v>
          </cell>
          <cell r="L423">
            <v>0</v>
          </cell>
          <cell r="N423">
            <v>0</v>
          </cell>
        </row>
        <row r="424">
          <cell r="B424" t="str">
            <v>Nat Gas-OTC Futures</v>
          </cell>
          <cell r="C424" t="str">
            <v>HH</v>
          </cell>
          <cell r="D424">
            <v>0</v>
          </cell>
          <cell r="E424">
            <v>0</v>
          </cell>
          <cell r="G424">
            <v>0</v>
          </cell>
          <cell r="H424">
            <v>0</v>
          </cell>
          <cell r="I424">
            <v>0</v>
          </cell>
          <cell r="J424">
            <v>0</v>
          </cell>
          <cell r="K424">
            <v>0</v>
          </cell>
          <cell r="L424">
            <v>0</v>
          </cell>
          <cell r="N424">
            <v>0</v>
          </cell>
        </row>
        <row r="425">
          <cell r="B425" t="str">
            <v xml:space="preserve">NG Paper Basis </v>
          </cell>
          <cell r="C425" t="str">
            <v>NY</v>
          </cell>
          <cell r="D425">
            <v>0</v>
          </cell>
          <cell r="E425">
            <v>0</v>
          </cell>
          <cell r="G425">
            <v>0</v>
          </cell>
          <cell r="H425">
            <v>0</v>
          </cell>
          <cell r="I425">
            <v>0</v>
          </cell>
          <cell r="J425">
            <v>0</v>
          </cell>
          <cell r="K425">
            <v>0</v>
          </cell>
          <cell r="L425">
            <v>0</v>
          </cell>
          <cell r="N425">
            <v>0</v>
          </cell>
        </row>
        <row r="426">
          <cell r="C426" t="str">
            <v>HH</v>
          </cell>
          <cell r="E426">
            <v>0</v>
          </cell>
          <cell r="H426">
            <v>0</v>
          </cell>
          <cell r="N426">
            <v>0</v>
          </cell>
        </row>
        <row r="427">
          <cell r="B427" t="str">
            <v>CalcGas OffPk 7.0,OnPk 10.0</v>
          </cell>
          <cell r="C427" t="str">
            <v>NY</v>
          </cell>
          <cell r="E427">
            <v>0</v>
          </cell>
          <cell r="F427" t="str">
            <v>&lt;--KEY</v>
          </cell>
          <cell r="H427">
            <v>0</v>
          </cell>
          <cell r="N427">
            <v>0</v>
          </cell>
        </row>
        <row r="428">
          <cell r="B428" t="str">
            <v>LT Crude - Bbls</v>
          </cell>
          <cell r="D428">
            <v>0</v>
          </cell>
          <cell r="E428">
            <v>0</v>
          </cell>
          <cell r="G428">
            <v>0</v>
          </cell>
          <cell r="H428">
            <v>0</v>
          </cell>
          <cell r="N428">
            <v>0</v>
          </cell>
        </row>
        <row r="429">
          <cell r="B429" t="str">
            <v>LT Crude - Futures</v>
          </cell>
          <cell r="C429" t="str">
            <v>HH</v>
          </cell>
          <cell r="D429">
            <v>0</v>
          </cell>
          <cell r="E429">
            <v>0</v>
          </cell>
          <cell r="G429">
            <v>0</v>
          </cell>
          <cell r="H429">
            <v>0</v>
          </cell>
          <cell r="I429">
            <v>0</v>
          </cell>
          <cell r="J429">
            <v>0</v>
          </cell>
          <cell r="K429">
            <v>0</v>
          </cell>
          <cell r="L429">
            <v>0</v>
          </cell>
          <cell r="N429">
            <v>0</v>
          </cell>
        </row>
        <row r="430">
          <cell r="B430" t="str">
            <v>OTC-Platts No.6 1%</v>
          </cell>
          <cell r="C430" t="str">
            <v>NY</v>
          </cell>
          <cell r="D430">
            <v>0</v>
          </cell>
          <cell r="E430">
            <v>0</v>
          </cell>
          <cell r="G430">
            <v>0</v>
          </cell>
          <cell r="H430">
            <v>0</v>
          </cell>
          <cell r="I430">
            <v>0</v>
          </cell>
          <cell r="J430">
            <v>0</v>
          </cell>
          <cell r="K430">
            <v>0</v>
          </cell>
          <cell r="L430">
            <v>0</v>
          </cell>
          <cell r="N430">
            <v>0</v>
          </cell>
        </row>
        <row r="431">
          <cell r="B431" t="str">
            <v>OTC - WTI</v>
          </cell>
          <cell r="C431" t="str">
            <v>HH</v>
          </cell>
          <cell r="D431">
            <v>0</v>
          </cell>
          <cell r="E431">
            <v>0</v>
          </cell>
          <cell r="G431">
            <v>0</v>
          </cell>
          <cell r="H431">
            <v>0</v>
          </cell>
          <cell r="I431">
            <v>0</v>
          </cell>
          <cell r="J431">
            <v>0</v>
          </cell>
          <cell r="K431">
            <v>0</v>
          </cell>
          <cell r="L431">
            <v>0</v>
          </cell>
          <cell r="N431">
            <v>0</v>
          </cell>
        </row>
        <row r="432">
          <cell r="B432" t="str">
            <v>OTC Opts-Platts 1%</v>
          </cell>
          <cell r="C432" t="str">
            <v>NY</v>
          </cell>
          <cell r="D432">
            <v>0</v>
          </cell>
          <cell r="E432">
            <v>0</v>
          </cell>
          <cell r="G432">
            <v>0</v>
          </cell>
          <cell r="H432">
            <v>0</v>
          </cell>
          <cell r="I432">
            <v>0</v>
          </cell>
          <cell r="J432">
            <v>0</v>
          </cell>
          <cell r="K432">
            <v>0</v>
          </cell>
          <cell r="L432">
            <v>0</v>
          </cell>
          <cell r="N432">
            <v>0</v>
          </cell>
        </row>
        <row r="433">
          <cell r="B433" t="str">
            <v>OTC Options - WTI</v>
          </cell>
          <cell r="C433" t="str">
            <v>HH</v>
          </cell>
          <cell r="D433">
            <v>0</v>
          </cell>
          <cell r="E433">
            <v>0</v>
          </cell>
          <cell r="G433">
            <v>0</v>
          </cell>
          <cell r="H433">
            <v>0</v>
          </cell>
          <cell r="I433">
            <v>0</v>
          </cell>
          <cell r="J433">
            <v>0</v>
          </cell>
          <cell r="K433">
            <v>0</v>
          </cell>
          <cell r="L433">
            <v>0</v>
          </cell>
          <cell r="N433">
            <v>0</v>
          </cell>
        </row>
        <row r="434">
          <cell r="B434" t="str">
            <v>CalcOil OffPk 7.0,OnPk 10.0</v>
          </cell>
          <cell r="C434" t="str">
            <v>NY</v>
          </cell>
          <cell r="E434">
            <v>0</v>
          </cell>
          <cell r="N434">
            <v>0</v>
          </cell>
        </row>
        <row r="435">
          <cell r="B435" t="str">
            <v xml:space="preserve"> Crack Spread - WTI</v>
          </cell>
          <cell r="C435" t="str">
            <v>HH</v>
          </cell>
          <cell r="D435">
            <v>0</v>
          </cell>
          <cell r="E435">
            <v>0</v>
          </cell>
          <cell r="G435">
            <v>0</v>
          </cell>
          <cell r="H435">
            <v>0</v>
          </cell>
          <cell r="I435">
            <v>0</v>
          </cell>
          <cell r="J435">
            <v>0</v>
          </cell>
          <cell r="K435">
            <v>0</v>
          </cell>
          <cell r="L435">
            <v>0</v>
          </cell>
        </row>
        <row r="436">
          <cell r="B436" t="str">
            <v xml:space="preserve"> Crack Spread - 1%</v>
          </cell>
          <cell r="C436" t="str">
            <v>NY</v>
          </cell>
          <cell r="E436">
            <v>0</v>
          </cell>
          <cell r="H436">
            <v>0</v>
          </cell>
          <cell r="I436">
            <v>0</v>
          </cell>
          <cell r="J436">
            <v>0</v>
          </cell>
          <cell r="K436">
            <v>0</v>
          </cell>
          <cell r="L436">
            <v>0</v>
          </cell>
          <cell r="N436">
            <v>0</v>
          </cell>
        </row>
        <row r="437">
          <cell r="B437" t="str">
            <v>Risk Position - NY</v>
          </cell>
          <cell r="E437">
            <v>0</v>
          </cell>
          <cell r="H437">
            <v>0</v>
          </cell>
        </row>
        <row r="438">
          <cell r="B438" t="str">
            <v>Risk Position - HH</v>
          </cell>
          <cell r="E438">
            <v>0</v>
          </cell>
          <cell r="H438">
            <v>0</v>
          </cell>
        </row>
        <row r="439">
          <cell r="B439" t="str">
            <v>ICAP (UCAP)</v>
          </cell>
          <cell r="D439">
            <v>0</v>
          </cell>
          <cell r="E439">
            <v>0</v>
          </cell>
          <cell r="G439">
            <v>0</v>
          </cell>
          <cell r="H439">
            <v>0</v>
          </cell>
          <cell r="N439">
            <v>0</v>
          </cell>
        </row>
        <row r="440">
          <cell r="B440" t="str">
            <v xml:space="preserve"> WHOLESALE - NY</v>
          </cell>
          <cell r="D440">
            <v>0</v>
          </cell>
          <cell r="E440">
            <v>0</v>
          </cell>
          <cell r="G440">
            <v>0</v>
          </cell>
          <cell r="H440">
            <v>0</v>
          </cell>
          <cell r="I440">
            <v>0</v>
          </cell>
          <cell r="J440">
            <v>0</v>
          </cell>
          <cell r="K440">
            <v>0</v>
          </cell>
          <cell r="L440">
            <v>0</v>
          </cell>
          <cell r="N440">
            <v>0</v>
          </cell>
        </row>
        <row r="441">
          <cell r="B441" t="str">
            <v>COMMENTS:</v>
          </cell>
        </row>
        <row r="442">
          <cell r="B442" t="str">
            <v>NO NY WHOLESALE Records found or reported</v>
          </cell>
          <cell r="M442">
            <v>0</v>
          </cell>
        </row>
        <row r="443">
          <cell r="B443" t="str">
            <v xml:space="preserve"> COMMODITIES </v>
          </cell>
        </row>
        <row r="444">
          <cell r="A444" t="str">
            <v>Nat Gas Futures &amp; Options</v>
          </cell>
          <cell r="B444" t="str">
            <v>Futures: Nat Gas</v>
          </cell>
          <cell r="C444">
            <v>0</v>
          </cell>
          <cell r="D444">
            <v>1013.1</v>
          </cell>
          <cell r="E444">
            <v>2830000</v>
          </cell>
          <cell r="G444">
            <v>539.4</v>
          </cell>
          <cell r="H444">
            <v>0</v>
          </cell>
          <cell r="I444">
            <v>4.2078354430379727</v>
          </cell>
          <cell r="J444">
            <v>4.411917721518992</v>
          </cell>
          <cell r="K444">
            <v>3.8676455696202514</v>
          </cell>
          <cell r="L444">
            <v>3.867645263671875</v>
          </cell>
          <cell r="M444">
            <v>37622</v>
          </cell>
          <cell r="N444">
            <v>153</v>
          </cell>
        </row>
        <row r="445">
          <cell r="B445" t="str">
            <v>Honeoye</v>
          </cell>
          <cell r="D445">
            <v>-406.8</v>
          </cell>
          <cell r="E445">
            <v>-460000</v>
          </cell>
          <cell r="G445">
            <v>-125</v>
          </cell>
          <cell r="H445">
            <v>0</v>
          </cell>
          <cell r="I445">
            <v>0</v>
          </cell>
          <cell r="J445">
            <v>4.6180000000000003</v>
          </cell>
          <cell r="K445">
            <v>3.6557142857142852</v>
          </cell>
          <cell r="L445">
            <v>3.6557140350341797</v>
          </cell>
          <cell r="M445">
            <v>37987</v>
          </cell>
          <cell r="N445">
            <v>7</v>
          </cell>
        </row>
        <row r="446">
          <cell r="B446" t="str">
            <v>Gas Retail</v>
          </cell>
          <cell r="D446">
            <v>63.7</v>
          </cell>
          <cell r="E446">
            <v>220000</v>
          </cell>
          <cell r="G446">
            <v>55.1</v>
          </cell>
          <cell r="H446">
            <v>0</v>
          </cell>
          <cell r="I446">
            <v>4.2715000000000005</v>
          </cell>
          <cell r="J446">
            <v>4.5100000000000007</v>
          </cell>
          <cell r="K446">
            <v>4.2651111111111115</v>
          </cell>
          <cell r="L446">
            <v>4.2651100158691406</v>
          </cell>
          <cell r="N446">
            <v>18</v>
          </cell>
        </row>
        <row r="447">
          <cell r="B447" t="str">
            <v>Marketlink</v>
          </cell>
          <cell r="D447">
            <v>0</v>
          </cell>
          <cell r="E447">
            <v>0</v>
          </cell>
          <cell r="G447">
            <v>0</v>
          </cell>
          <cell r="H447">
            <v>0</v>
          </cell>
          <cell r="I447">
            <v>0</v>
          </cell>
          <cell r="J447">
            <v>0</v>
          </cell>
          <cell r="K447">
            <v>0</v>
          </cell>
          <cell r="L447">
            <v>0</v>
          </cell>
          <cell r="N447">
            <v>0</v>
          </cell>
        </row>
        <row r="448">
          <cell r="B448" t="str">
            <v>CANEAST</v>
          </cell>
          <cell r="D448">
            <v>0</v>
          </cell>
          <cell r="E448">
            <v>0</v>
          </cell>
          <cell r="G448">
            <v>0</v>
          </cell>
          <cell r="H448">
            <v>0</v>
          </cell>
          <cell r="I448">
            <v>0</v>
          </cell>
          <cell r="J448">
            <v>0</v>
          </cell>
          <cell r="K448">
            <v>0</v>
          </cell>
          <cell r="L448">
            <v>0</v>
          </cell>
          <cell r="N448">
            <v>0</v>
          </cell>
        </row>
        <row r="449">
          <cell r="B449" t="str">
            <v>Cash Hedge (Retail)</v>
          </cell>
          <cell r="D449">
            <v>0</v>
          </cell>
          <cell r="E449">
            <v>0</v>
          </cell>
          <cell r="G449">
            <v>0</v>
          </cell>
          <cell r="H449">
            <v>0</v>
          </cell>
          <cell r="I449">
            <v>0</v>
          </cell>
          <cell r="J449">
            <v>0</v>
          </cell>
          <cell r="K449">
            <v>0</v>
          </cell>
          <cell r="L449">
            <v>0</v>
          </cell>
          <cell r="N449">
            <v>0</v>
          </cell>
        </row>
        <row r="450">
          <cell r="B450" t="str">
            <v>Spark Spread</v>
          </cell>
          <cell r="D450">
            <v>-229.1</v>
          </cell>
          <cell r="E450">
            <v>-80000</v>
          </cell>
          <cell r="G450">
            <v>-11.1</v>
          </cell>
          <cell r="H450">
            <v>0</v>
          </cell>
          <cell r="I450">
            <v>4.1371999999999991</v>
          </cell>
          <cell r="J450">
            <v>4.3120399999999997</v>
          </cell>
          <cell r="K450">
            <v>3.7330000000000005</v>
          </cell>
          <cell r="L450">
            <v>3.7329998016357422</v>
          </cell>
          <cell r="N450">
            <v>25</v>
          </cell>
        </row>
        <row r="451">
          <cell r="B451" t="str">
            <v>X-Commodity</v>
          </cell>
          <cell r="D451">
            <v>1585.3000000000002</v>
          </cell>
          <cell r="E451">
            <v>3150000</v>
          </cell>
          <cell r="G451">
            <v>620.4</v>
          </cell>
          <cell r="H451">
            <v>0</v>
          </cell>
          <cell r="N451">
            <v>103</v>
          </cell>
        </row>
        <row r="452">
          <cell r="B452" t="str">
            <v>OTC Fut: Nat Gas</v>
          </cell>
          <cell r="C452" t="str">
            <v>*</v>
          </cell>
          <cell r="D452">
            <v>-1816.1</v>
          </cell>
          <cell r="E452">
            <v>-2042500</v>
          </cell>
          <cell r="G452">
            <v>-520.1</v>
          </cell>
          <cell r="H452">
            <v>0</v>
          </cell>
          <cell r="I452">
            <v>4.1721656441717752</v>
          </cell>
          <cell r="J452">
            <v>4.3428650306748509</v>
          </cell>
          <cell r="K452">
            <v>3.4830797546012238</v>
          </cell>
          <cell r="L452">
            <v>3.4830780029296875</v>
          </cell>
          <cell r="M452">
            <v>37622</v>
          </cell>
          <cell r="N452">
            <v>163</v>
          </cell>
        </row>
        <row r="453">
          <cell r="B453" t="str">
            <v>Honeoye OTC-Fut</v>
          </cell>
          <cell r="D453">
            <v>0</v>
          </cell>
          <cell r="E453">
            <v>0</v>
          </cell>
          <cell r="G453">
            <v>0</v>
          </cell>
          <cell r="H453">
            <v>0</v>
          </cell>
          <cell r="I453">
            <v>0</v>
          </cell>
          <cell r="J453">
            <v>0</v>
          </cell>
          <cell r="K453">
            <v>0</v>
          </cell>
          <cell r="L453">
            <v>0</v>
          </cell>
          <cell r="M453">
            <v>37956</v>
          </cell>
          <cell r="N453">
            <v>0</v>
          </cell>
        </row>
        <row r="454">
          <cell r="B454" t="str">
            <v>Gas Retail OTC-Fut</v>
          </cell>
          <cell r="D454">
            <v>0</v>
          </cell>
          <cell r="E454">
            <v>0</v>
          </cell>
          <cell r="G454">
            <v>0</v>
          </cell>
          <cell r="H454">
            <v>0</v>
          </cell>
          <cell r="I454">
            <v>0</v>
          </cell>
          <cell r="J454">
            <v>0</v>
          </cell>
          <cell r="K454">
            <v>0</v>
          </cell>
          <cell r="L454">
            <v>0</v>
          </cell>
          <cell r="N454">
            <v>0</v>
          </cell>
        </row>
        <row r="455">
          <cell r="B455" t="str">
            <v xml:space="preserve"> X-Comm OTC-Future</v>
          </cell>
          <cell r="D455">
            <v>-1908.5</v>
          </cell>
          <cell r="E455">
            <v>-2585000</v>
          </cell>
          <cell r="G455">
            <v>-514.6</v>
          </cell>
          <cell r="H455">
            <v>0</v>
          </cell>
          <cell r="N455">
            <v>160</v>
          </cell>
        </row>
        <row r="456">
          <cell r="B456" t="str">
            <v>Nat Gas Options</v>
          </cell>
          <cell r="C456">
            <v>160</v>
          </cell>
          <cell r="D456">
            <v>0</v>
          </cell>
          <cell r="E456">
            <v>0</v>
          </cell>
          <cell r="G456">
            <v>473.8</v>
          </cell>
          <cell r="H456">
            <v>218912.13999999998</v>
          </cell>
          <cell r="I456" t="str">
            <v>Strikes</v>
          </cell>
          <cell r="J456" t="str">
            <v>Buys</v>
          </cell>
          <cell r="L456" t="str">
            <v>Sells</v>
          </cell>
          <cell r="N456">
            <v>0</v>
          </cell>
        </row>
        <row r="457">
          <cell r="B457" t="str">
            <v>Options: NG Calls</v>
          </cell>
          <cell r="D457">
            <v>0</v>
          </cell>
          <cell r="E457">
            <v>0</v>
          </cell>
          <cell r="G457">
            <v>0</v>
          </cell>
          <cell r="H457">
            <v>0</v>
          </cell>
          <cell r="I457">
            <v>4.5</v>
          </cell>
          <cell r="J457">
            <v>0</v>
          </cell>
          <cell r="K457">
            <v>0</v>
          </cell>
          <cell r="L457">
            <v>0</v>
          </cell>
          <cell r="M457">
            <v>0</v>
          </cell>
          <cell r="N457">
            <v>0</v>
          </cell>
        </row>
        <row r="458">
          <cell r="B458" t="str">
            <v xml:space="preserve">         NG Puts</v>
          </cell>
          <cell r="D458">
            <v>0</v>
          </cell>
          <cell r="E458">
            <v>0</v>
          </cell>
          <cell r="G458">
            <v>473.8</v>
          </cell>
          <cell r="H458">
            <v>218912.13999999998</v>
          </cell>
          <cell r="I458">
            <v>3.55</v>
          </cell>
          <cell r="J458">
            <v>0</v>
          </cell>
          <cell r="K458">
            <v>0</v>
          </cell>
          <cell r="L458">
            <v>0</v>
          </cell>
          <cell r="M458">
            <v>0</v>
          </cell>
          <cell r="N458">
            <v>0</v>
          </cell>
        </row>
        <row r="459">
          <cell r="B459" t="str">
            <v xml:space="preserve">  Honeoye Calls</v>
          </cell>
          <cell r="D459">
            <v>0</v>
          </cell>
          <cell r="E459">
            <v>0</v>
          </cell>
          <cell r="G459">
            <v>0</v>
          </cell>
          <cell r="H459">
            <v>0</v>
          </cell>
          <cell r="I459">
            <v>0</v>
          </cell>
          <cell r="J459">
            <v>0</v>
          </cell>
          <cell r="K459">
            <v>0</v>
          </cell>
          <cell r="L459">
            <v>0</v>
          </cell>
          <cell r="M459">
            <v>0</v>
          </cell>
          <cell r="N459">
            <v>0</v>
          </cell>
        </row>
        <row r="460">
          <cell r="B460" t="str">
            <v xml:space="preserve">  Honeoye Puts</v>
          </cell>
          <cell r="D460">
            <v>0</v>
          </cell>
          <cell r="E460">
            <v>0</v>
          </cell>
          <cell r="G460">
            <v>0</v>
          </cell>
          <cell r="H460">
            <v>0</v>
          </cell>
          <cell r="I460">
            <v>0</v>
          </cell>
          <cell r="J460">
            <v>0</v>
          </cell>
          <cell r="K460">
            <v>0</v>
          </cell>
          <cell r="L460">
            <v>0</v>
          </cell>
          <cell r="M460">
            <v>0</v>
          </cell>
          <cell r="N460">
            <v>0</v>
          </cell>
        </row>
        <row r="461">
          <cell r="B461" t="str">
            <v xml:space="preserve">  Marketlink Calls</v>
          </cell>
          <cell r="D461">
            <v>0</v>
          </cell>
          <cell r="E461">
            <v>0</v>
          </cell>
          <cell r="G461">
            <v>0</v>
          </cell>
          <cell r="H461">
            <v>0</v>
          </cell>
          <cell r="I461">
            <v>0</v>
          </cell>
          <cell r="J461">
            <v>0</v>
          </cell>
          <cell r="K461">
            <v>0</v>
          </cell>
          <cell r="L461">
            <v>0</v>
          </cell>
          <cell r="M461">
            <v>0</v>
          </cell>
          <cell r="N461">
            <v>0</v>
          </cell>
        </row>
        <row r="462">
          <cell r="B462" t="str">
            <v xml:space="preserve">  Marketlink Puts</v>
          </cell>
          <cell r="D462">
            <v>0</v>
          </cell>
          <cell r="E462">
            <v>0</v>
          </cell>
          <cell r="G462">
            <v>0</v>
          </cell>
          <cell r="H462">
            <v>0</v>
          </cell>
          <cell r="I462">
            <v>0</v>
          </cell>
          <cell r="J462">
            <v>0</v>
          </cell>
          <cell r="K462">
            <v>0</v>
          </cell>
          <cell r="L462">
            <v>0</v>
          </cell>
          <cell r="M462">
            <v>0</v>
          </cell>
          <cell r="N462">
            <v>0</v>
          </cell>
        </row>
        <row r="463">
          <cell r="B463" t="str">
            <v xml:space="preserve">  Retail Calls</v>
          </cell>
          <cell r="D463">
            <v>0</v>
          </cell>
          <cell r="E463">
            <v>0</v>
          </cell>
          <cell r="G463">
            <v>0</v>
          </cell>
          <cell r="H463">
            <v>0</v>
          </cell>
          <cell r="I463">
            <v>0</v>
          </cell>
          <cell r="J463">
            <v>0</v>
          </cell>
          <cell r="K463">
            <v>0</v>
          </cell>
          <cell r="L463">
            <v>0</v>
          </cell>
          <cell r="M463">
            <v>0</v>
          </cell>
          <cell r="N463">
            <v>0</v>
          </cell>
        </row>
        <row r="464">
          <cell r="B464" t="str">
            <v xml:space="preserve">  Retail Puts</v>
          </cell>
          <cell r="D464">
            <v>0</v>
          </cell>
          <cell r="E464">
            <v>0</v>
          </cell>
          <cell r="G464">
            <v>0</v>
          </cell>
          <cell r="H464">
            <v>0</v>
          </cell>
          <cell r="I464">
            <v>0</v>
          </cell>
          <cell r="J464">
            <v>0</v>
          </cell>
          <cell r="K464">
            <v>0</v>
          </cell>
          <cell r="L464">
            <v>0</v>
          </cell>
          <cell r="M464">
            <v>0</v>
          </cell>
          <cell r="N464">
            <v>0</v>
          </cell>
        </row>
        <row r="465">
          <cell r="B465" t="str">
            <v xml:space="preserve">  Spark Spread Calls</v>
          </cell>
          <cell r="D465">
            <v>0</v>
          </cell>
          <cell r="E465">
            <v>0</v>
          </cell>
          <cell r="G465">
            <v>0</v>
          </cell>
          <cell r="H465">
            <v>0</v>
          </cell>
          <cell r="I465">
            <v>0</v>
          </cell>
          <cell r="J465">
            <v>0</v>
          </cell>
          <cell r="K465">
            <v>0</v>
          </cell>
          <cell r="L465">
            <v>0</v>
          </cell>
          <cell r="M465">
            <v>0</v>
          </cell>
          <cell r="N465">
            <v>0</v>
          </cell>
        </row>
        <row r="466">
          <cell r="B466" t="str">
            <v xml:space="preserve">  Spark Spread Puts</v>
          </cell>
          <cell r="D466">
            <v>0</v>
          </cell>
          <cell r="E466">
            <v>0</v>
          </cell>
          <cell r="G466">
            <v>35.299999999999997</v>
          </cell>
          <cell r="H466">
            <v>12530.95</v>
          </cell>
          <cell r="I466">
            <v>3.5</v>
          </cell>
          <cell r="J466">
            <v>0</v>
          </cell>
          <cell r="K466">
            <v>0</v>
          </cell>
          <cell r="L466">
            <v>0</v>
          </cell>
          <cell r="M466">
            <v>0</v>
          </cell>
          <cell r="N466">
            <v>0</v>
          </cell>
        </row>
        <row r="467">
          <cell r="B467" t="str">
            <v xml:space="preserve">  X-Comm Calls</v>
          </cell>
          <cell r="D467">
            <v>0</v>
          </cell>
          <cell r="E467">
            <v>0</v>
          </cell>
          <cell r="G467">
            <v>0</v>
          </cell>
          <cell r="H467">
            <v>0</v>
          </cell>
          <cell r="N467">
            <v>0</v>
          </cell>
        </row>
        <row r="468">
          <cell r="B468" t="str">
            <v xml:space="preserve">  X-Comm Puts</v>
          </cell>
          <cell r="D468">
            <v>0</v>
          </cell>
          <cell r="E468">
            <v>0</v>
          </cell>
          <cell r="G468">
            <v>438.5</v>
          </cell>
          <cell r="H468">
            <v>206381.18999999997</v>
          </cell>
          <cell r="N468">
            <v>0</v>
          </cell>
        </row>
        <row r="469">
          <cell r="B469" t="str">
            <v>NG OTC Options</v>
          </cell>
          <cell r="C469">
            <v>0</v>
          </cell>
          <cell r="D469">
            <v>0</v>
          </cell>
          <cell r="E469">
            <v>0</v>
          </cell>
          <cell r="G469">
            <v>0</v>
          </cell>
          <cell r="H469">
            <v>0</v>
          </cell>
          <cell r="I469" t="str">
            <v>Strikes</v>
          </cell>
          <cell r="J469" t="str">
            <v>Buys</v>
          </cell>
          <cell r="L469" t="str">
            <v>Sells</v>
          </cell>
          <cell r="N469">
            <v>0</v>
          </cell>
        </row>
        <row r="470">
          <cell r="B470" t="str">
            <v>Options: NG Calls</v>
          </cell>
          <cell r="D470">
            <v>0</v>
          </cell>
          <cell r="E470">
            <v>0</v>
          </cell>
          <cell r="G470">
            <v>0</v>
          </cell>
          <cell r="H470">
            <v>0</v>
          </cell>
          <cell r="I470">
            <v>0</v>
          </cell>
          <cell r="J470">
            <v>0</v>
          </cell>
          <cell r="K470">
            <v>0</v>
          </cell>
          <cell r="L470">
            <v>0</v>
          </cell>
          <cell r="M470">
            <v>0</v>
          </cell>
          <cell r="N470">
            <v>0</v>
          </cell>
        </row>
        <row r="471">
          <cell r="B471" t="str">
            <v xml:space="preserve">            NG Puts</v>
          </cell>
          <cell r="D471">
            <v>0</v>
          </cell>
          <cell r="E471">
            <v>0</v>
          </cell>
          <cell r="G471">
            <v>0</v>
          </cell>
          <cell r="H471">
            <v>0</v>
          </cell>
          <cell r="I471">
            <v>0</v>
          </cell>
          <cell r="J471">
            <v>0</v>
          </cell>
          <cell r="K471">
            <v>0</v>
          </cell>
          <cell r="L471">
            <v>0</v>
          </cell>
          <cell r="M471">
            <v>0</v>
          </cell>
          <cell r="N471">
            <v>0</v>
          </cell>
        </row>
        <row r="472">
          <cell r="B472" t="str">
            <v xml:space="preserve">     Honeoye Calls</v>
          </cell>
          <cell r="D472">
            <v>0</v>
          </cell>
          <cell r="E472">
            <v>0</v>
          </cell>
          <cell r="G472">
            <v>0</v>
          </cell>
          <cell r="H472">
            <v>0</v>
          </cell>
          <cell r="I472">
            <v>0</v>
          </cell>
          <cell r="J472">
            <v>0</v>
          </cell>
          <cell r="K472">
            <v>0</v>
          </cell>
          <cell r="L472">
            <v>0</v>
          </cell>
          <cell r="M472">
            <v>0</v>
          </cell>
          <cell r="N472">
            <v>0</v>
          </cell>
        </row>
        <row r="473">
          <cell r="B473" t="str">
            <v xml:space="preserve">     Honeoye Puts</v>
          </cell>
          <cell r="D473">
            <v>0</v>
          </cell>
          <cell r="E473">
            <v>0</v>
          </cell>
          <cell r="G473">
            <v>0</v>
          </cell>
          <cell r="H473">
            <v>0</v>
          </cell>
          <cell r="I473">
            <v>0</v>
          </cell>
          <cell r="J473">
            <v>0</v>
          </cell>
          <cell r="K473">
            <v>0</v>
          </cell>
          <cell r="L473">
            <v>0</v>
          </cell>
          <cell r="M473">
            <v>0</v>
          </cell>
          <cell r="N473">
            <v>0</v>
          </cell>
        </row>
        <row r="474">
          <cell r="B474" t="str">
            <v xml:space="preserve">     Retail Calls</v>
          </cell>
          <cell r="D474">
            <v>0</v>
          </cell>
          <cell r="E474">
            <v>0</v>
          </cell>
          <cell r="G474">
            <v>0</v>
          </cell>
          <cell r="H474">
            <v>0</v>
          </cell>
          <cell r="I474">
            <v>0</v>
          </cell>
          <cell r="J474">
            <v>0</v>
          </cell>
          <cell r="K474">
            <v>0</v>
          </cell>
          <cell r="L474">
            <v>0</v>
          </cell>
          <cell r="M474">
            <v>0</v>
          </cell>
          <cell r="N474">
            <v>0</v>
          </cell>
        </row>
        <row r="475">
          <cell r="B475" t="str">
            <v xml:space="preserve">     Retail Puts</v>
          </cell>
          <cell r="D475">
            <v>0</v>
          </cell>
          <cell r="E475">
            <v>0</v>
          </cell>
          <cell r="G475">
            <v>0</v>
          </cell>
          <cell r="H475">
            <v>0</v>
          </cell>
          <cell r="I475">
            <v>0</v>
          </cell>
          <cell r="J475">
            <v>0</v>
          </cell>
          <cell r="K475">
            <v>0</v>
          </cell>
          <cell r="L475">
            <v>0</v>
          </cell>
          <cell r="M475">
            <v>0</v>
          </cell>
          <cell r="N475">
            <v>0</v>
          </cell>
        </row>
        <row r="476">
          <cell r="B476" t="str">
            <v xml:space="preserve">     X-Comm Calls</v>
          </cell>
          <cell r="D476">
            <v>0</v>
          </cell>
          <cell r="E476">
            <v>0</v>
          </cell>
          <cell r="G476">
            <v>0</v>
          </cell>
          <cell r="H476">
            <v>0</v>
          </cell>
          <cell r="N476">
            <v>0</v>
          </cell>
        </row>
        <row r="477">
          <cell r="B477" t="str">
            <v xml:space="preserve">     X-Comm Puts</v>
          </cell>
          <cell r="D477">
            <v>0</v>
          </cell>
          <cell r="E477">
            <v>0</v>
          </cell>
          <cell r="G477">
            <v>0</v>
          </cell>
          <cell r="H477">
            <v>0</v>
          </cell>
          <cell r="N477">
            <v>0</v>
          </cell>
        </row>
        <row r="478">
          <cell r="A478" t="str">
            <v>Nat Gas Physical &amp; Basis</v>
          </cell>
          <cell r="B478" t="str">
            <v>Physical: Nat Gas</v>
          </cell>
          <cell r="C478">
            <v>0</v>
          </cell>
          <cell r="D478">
            <v>0.7</v>
          </cell>
          <cell r="E478">
            <v>64583.040000000023</v>
          </cell>
          <cell r="G478">
            <v>27.9</v>
          </cell>
          <cell r="H478">
            <v>-7055.3699999999808</v>
          </cell>
          <cell r="I478">
            <v>4.2044047619047618</v>
          </cell>
          <cell r="J478">
            <v>4.3748409090909073</v>
          </cell>
          <cell r="K478">
            <v>3.4027272727272728</v>
          </cell>
          <cell r="L478">
            <v>3.4027271270751953</v>
          </cell>
          <cell r="M478">
            <v>37622</v>
          </cell>
          <cell r="N478">
            <v>44</v>
          </cell>
        </row>
        <row r="479">
          <cell r="B479" t="str">
            <v>Honeoye</v>
          </cell>
          <cell r="D479">
            <v>254.7</v>
          </cell>
          <cell r="E479">
            <v>359550</v>
          </cell>
          <cell r="G479">
            <v>97.2</v>
          </cell>
          <cell r="H479">
            <v>0</v>
          </cell>
          <cell r="I479">
            <v>4.3454999999999995</v>
          </cell>
          <cell r="J479">
            <v>4.6150000000000002</v>
          </cell>
          <cell r="K479">
            <v>3.9089999999999998</v>
          </cell>
          <cell r="L479">
            <v>3.9089984893798828</v>
          </cell>
          <cell r="M479">
            <v>38018</v>
          </cell>
          <cell r="N479">
            <v>2</v>
          </cell>
        </row>
        <row r="480">
          <cell r="B480" t="str">
            <v>Gas Retail</v>
          </cell>
          <cell r="D480">
            <v>-254</v>
          </cell>
          <cell r="E480">
            <v>-294966.95999999996</v>
          </cell>
          <cell r="G480">
            <v>-69.3</v>
          </cell>
          <cell r="H480">
            <v>-7055.3699999999953</v>
          </cell>
          <cell r="I480">
            <v>4.1973499999999984</v>
          </cell>
          <cell r="J480">
            <v>4.3634047619047607</v>
          </cell>
          <cell r="K480">
            <v>3.3786190476190474</v>
          </cell>
          <cell r="L480">
            <v>3.3786182403564453</v>
          </cell>
          <cell r="N480">
            <v>42</v>
          </cell>
        </row>
        <row r="481">
          <cell r="B481" t="str">
            <v>Physical (Marketlink)</v>
          </cell>
          <cell r="D481">
            <v>0</v>
          </cell>
          <cell r="E481">
            <v>0</v>
          </cell>
          <cell r="G481">
            <v>0</v>
          </cell>
          <cell r="H481">
            <v>0</v>
          </cell>
          <cell r="I481">
            <v>0</v>
          </cell>
          <cell r="J481">
            <v>0</v>
          </cell>
          <cell r="K481">
            <v>0</v>
          </cell>
          <cell r="L481">
            <v>0</v>
          </cell>
          <cell r="N481">
            <v>0</v>
          </cell>
        </row>
        <row r="482">
          <cell r="B482" t="str">
            <v>Physical (SBU)</v>
          </cell>
          <cell r="D482">
            <v>0</v>
          </cell>
          <cell r="E482">
            <v>0</v>
          </cell>
          <cell r="G482">
            <v>0</v>
          </cell>
          <cell r="H482">
            <v>0</v>
          </cell>
          <cell r="I482">
            <v>0</v>
          </cell>
          <cell r="J482">
            <v>0</v>
          </cell>
          <cell r="K482">
            <v>0</v>
          </cell>
          <cell r="L482">
            <v>0</v>
          </cell>
          <cell r="N482">
            <v>0</v>
          </cell>
        </row>
        <row r="483">
          <cell r="B483" t="str">
            <v>CEEMI/NEPOOL/NEWINGTON</v>
          </cell>
          <cell r="D483">
            <v>0</v>
          </cell>
          <cell r="E483">
            <v>0</v>
          </cell>
          <cell r="G483">
            <v>0</v>
          </cell>
          <cell r="H483">
            <v>0</v>
          </cell>
          <cell r="N483">
            <v>0</v>
          </cell>
        </row>
        <row r="484">
          <cell r="B484" t="str">
            <v>Physical: NG Basis</v>
          </cell>
          <cell r="C484">
            <v>0</v>
          </cell>
          <cell r="D484">
            <v>330.9</v>
          </cell>
          <cell r="E484">
            <v>-405689.41</v>
          </cell>
          <cell r="G484">
            <v>-71.099999999999994</v>
          </cell>
          <cell r="H484">
            <v>4774.9000000000233</v>
          </cell>
          <cell r="I484">
            <v>4.9898428571428584</v>
          </cell>
          <cell r="J484">
            <v>5.1833478260869565</v>
          </cell>
          <cell r="K484">
            <v>5.2085797101449263</v>
          </cell>
          <cell r="L484">
            <v>5.2085762023925781</v>
          </cell>
          <cell r="M484">
            <v>37622</v>
          </cell>
          <cell r="N484">
            <v>69</v>
          </cell>
        </row>
        <row r="485">
          <cell r="B485" t="str">
            <v>Honeoye (Phy Basis)</v>
          </cell>
          <cell r="D485">
            <v>0</v>
          </cell>
          <cell r="E485">
            <v>0</v>
          </cell>
          <cell r="G485">
            <v>0</v>
          </cell>
          <cell r="H485">
            <v>0</v>
          </cell>
          <cell r="I485">
            <v>0</v>
          </cell>
          <cell r="J485">
            <v>0</v>
          </cell>
          <cell r="K485">
            <v>0</v>
          </cell>
          <cell r="L485">
            <v>0</v>
          </cell>
          <cell r="M485">
            <v>38018</v>
          </cell>
          <cell r="N485">
            <v>0</v>
          </cell>
        </row>
        <row r="486">
          <cell r="B486" t="str">
            <v>Honeoye (Phy Basis-Inv)</v>
          </cell>
          <cell r="D486">
            <v>240</v>
          </cell>
          <cell r="E486">
            <v>359550</v>
          </cell>
          <cell r="G486">
            <v>-17.600000000000001</v>
          </cell>
          <cell r="H486">
            <v>0</v>
          </cell>
          <cell r="N486">
            <v>2</v>
          </cell>
        </row>
        <row r="487">
          <cell r="B487" t="str">
            <v>Honeoye (IDX)</v>
          </cell>
          <cell r="D487">
            <v>0</v>
          </cell>
          <cell r="E487">
            <v>0</v>
          </cell>
          <cell r="G487">
            <v>0</v>
          </cell>
          <cell r="H487">
            <v>0</v>
          </cell>
          <cell r="I487">
            <v>0</v>
          </cell>
          <cell r="J487">
            <v>0</v>
          </cell>
          <cell r="K487">
            <v>0</v>
          </cell>
          <cell r="L487">
            <v>0</v>
          </cell>
          <cell r="M487" t="str">
            <v>Per/Day</v>
          </cell>
          <cell r="N487">
            <v>0</v>
          </cell>
        </row>
        <row r="488">
          <cell r="B488" t="str">
            <v>MarketLink (Phy Basis)</v>
          </cell>
          <cell r="D488">
            <v>0</v>
          </cell>
          <cell r="E488">
            <v>0</v>
          </cell>
          <cell r="G488">
            <v>0</v>
          </cell>
          <cell r="H488">
            <v>0</v>
          </cell>
          <cell r="I488">
            <v>0</v>
          </cell>
          <cell r="J488">
            <v>0</v>
          </cell>
          <cell r="K488">
            <v>0</v>
          </cell>
          <cell r="L488">
            <v>0</v>
          </cell>
          <cell r="M488">
            <v>0</v>
          </cell>
          <cell r="N488">
            <v>0</v>
          </cell>
        </row>
        <row r="489">
          <cell r="B489" t="str">
            <v>MarketLink (IDX)</v>
          </cell>
          <cell r="D489">
            <v>76.5</v>
          </cell>
          <cell r="E489">
            <v>-450000</v>
          </cell>
          <cell r="G489">
            <v>0</v>
          </cell>
          <cell r="H489">
            <v>0</v>
          </cell>
          <cell r="I489">
            <v>5.5083333333333329</v>
          </cell>
          <cell r="J489">
            <v>5.7929999999999993</v>
          </cell>
          <cell r="K489">
            <v>5.9630000000000001</v>
          </cell>
          <cell r="L489">
            <v>5.9629974365234375</v>
          </cell>
          <cell r="M489">
            <v>0</v>
          </cell>
          <cell r="N489">
            <v>3</v>
          </cell>
        </row>
        <row r="490">
          <cell r="B490" t="str">
            <v>CANEAST (Phy Basis)</v>
          </cell>
          <cell r="D490">
            <v>0</v>
          </cell>
          <cell r="E490">
            <v>0</v>
          </cell>
          <cell r="G490">
            <v>0</v>
          </cell>
          <cell r="H490">
            <v>0</v>
          </cell>
          <cell r="I490">
            <v>0</v>
          </cell>
          <cell r="J490">
            <v>0</v>
          </cell>
          <cell r="K490">
            <v>0</v>
          </cell>
          <cell r="L490">
            <v>0</v>
          </cell>
          <cell r="M490">
            <v>0</v>
          </cell>
          <cell r="N490">
            <v>0</v>
          </cell>
        </row>
        <row r="491">
          <cell r="B491" t="str">
            <v>CANEAST (IDX)</v>
          </cell>
          <cell r="D491">
            <v>0</v>
          </cell>
          <cell r="E491">
            <v>0</v>
          </cell>
          <cell r="G491">
            <v>0</v>
          </cell>
          <cell r="H491">
            <v>0</v>
          </cell>
          <cell r="I491">
            <v>0</v>
          </cell>
          <cell r="J491">
            <v>0</v>
          </cell>
          <cell r="K491">
            <v>0</v>
          </cell>
          <cell r="L491">
            <v>0</v>
          </cell>
          <cell r="M491">
            <v>0</v>
          </cell>
          <cell r="N491">
            <v>0</v>
          </cell>
        </row>
        <row r="492">
          <cell r="B492" t="str">
            <v>Gas Retail (Phy Basis)</v>
          </cell>
          <cell r="D492">
            <v>14.4</v>
          </cell>
          <cell r="E492">
            <v>-315239.41000000003</v>
          </cell>
          <cell r="G492">
            <v>-53.5</v>
          </cell>
          <cell r="H492">
            <v>4774.8999999999651</v>
          </cell>
          <cell r="I492">
            <v>4.9503538461538481</v>
          </cell>
          <cell r="J492">
            <v>5.1381406249999975</v>
          </cell>
          <cell r="K492">
            <v>5.178640624999999</v>
          </cell>
          <cell r="L492">
            <v>5.1786384582519531</v>
          </cell>
          <cell r="M492">
            <v>0</v>
          </cell>
          <cell r="N492">
            <v>64</v>
          </cell>
        </row>
        <row r="493">
          <cell r="B493" t="str">
            <v>Gas Retail (IDX)</v>
          </cell>
          <cell r="D493">
            <v>0</v>
          </cell>
          <cell r="E493">
            <v>0</v>
          </cell>
          <cell r="G493">
            <v>0</v>
          </cell>
          <cell r="H493">
            <v>0</v>
          </cell>
          <cell r="I493">
            <v>0</v>
          </cell>
          <cell r="J493">
            <v>0</v>
          </cell>
          <cell r="K493">
            <v>0</v>
          </cell>
          <cell r="L493">
            <v>0</v>
          </cell>
          <cell r="M493">
            <v>0</v>
          </cell>
          <cell r="N493">
            <v>0</v>
          </cell>
        </row>
        <row r="494">
          <cell r="B494" t="str">
            <v>Paper : NG Basis</v>
          </cell>
          <cell r="C494">
            <v>0</v>
          </cell>
          <cell r="D494">
            <v>173.9</v>
          </cell>
          <cell r="E494">
            <v>-1750000</v>
          </cell>
          <cell r="G494">
            <v>64.900000000000006</v>
          </cell>
          <cell r="H494">
            <v>0</v>
          </cell>
          <cell r="I494">
            <v>4.7704834024896297</v>
          </cell>
          <cell r="J494">
            <v>4.948101659751031</v>
          </cell>
          <cell r="K494">
            <v>4.9817302904564311</v>
          </cell>
          <cell r="L494">
            <v>4.9817276000976563</v>
          </cell>
          <cell r="M494">
            <v>37622</v>
          </cell>
          <cell r="N494">
            <v>964</v>
          </cell>
        </row>
        <row r="495">
          <cell r="B495" t="str">
            <v>Honeoye (Paper Basis)</v>
          </cell>
          <cell r="D495">
            <v>20.8</v>
          </cell>
          <cell r="E495">
            <v>-225000</v>
          </cell>
          <cell r="G495">
            <v>6.9</v>
          </cell>
          <cell r="H495">
            <v>0</v>
          </cell>
          <cell r="I495">
            <v>5.4383333333333335</v>
          </cell>
          <cell r="J495">
            <v>5.6616666666666662</v>
          </cell>
          <cell r="K495">
            <v>5.7413333333333334</v>
          </cell>
          <cell r="L495">
            <v>5.7413330078125</v>
          </cell>
          <cell r="M495">
            <v>38261</v>
          </cell>
          <cell r="N495">
            <v>6</v>
          </cell>
        </row>
        <row r="496">
          <cell r="B496" t="str">
            <v>Gas Retail (Papr Basis)</v>
          </cell>
          <cell r="D496">
            <v>0</v>
          </cell>
          <cell r="E496">
            <v>0</v>
          </cell>
          <cell r="G496">
            <v>0</v>
          </cell>
          <cell r="H496">
            <v>0</v>
          </cell>
          <cell r="I496">
            <v>0</v>
          </cell>
          <cell r="J496">
            <v>0</v>
          </cell>
          <cell r="K496">
            <v>0</v>
          </cell>
          <cell r="L496">
            <v>0</v>
          </cell>
          <cell r="N496">
            <v>0</v>
          </cell>
        </row>
        <row r="497">
          <cell r="B497" t="str">
            <v xml:space="preserve"> MktLnk (Papr Basis)</v>
          </cell>
          <cell r="D497">
            <v>-65.599999999999994</v>
          </cell>
          <cell r="E497">
            <v>-5320000</v>
          </cell>
          <cell r="G497">
            <v>78.7</v>
          </cell>
          <cell r="H497">
            <v>0</v>
          </cell>
          <cell r="I497">
            <v>4.8919849624060143</v>
          </cell>
          <cell r="J497">
            <v>5.0600300751879699</v>
          </cell>
          <cell r="K497">
            <v>5.0646541353383503</v>
          </cell>
          <cell r="L497">
            <v>5.0646514892578125</v>
          </cell>
          <cell r="M497">
            <v>0</v>
          </cell>
          <cell r="N497">
            <v>266</v>
          </cell>
        </row>
        <row r="498">
          <cell r="B498" t="str">
            <v xml:space="preserve"> CanEast (Papr Basis)</v>
          </cell>
          <cell r="D498">
            <v>0</v>
          </cell>
          <cell r="E498">
            <v>0</v>
          </cell>
          <cell r="G498">
            <v>0</v>
          </cell>
          <cell r="H498">
            <v>0</v>
          </cell>
          <cell r="I498">
            <v>0</v>
          </cell>
          <cell r="J498">
            <v>0</v>
          </cell>
          <cell r="K498">
            <v>0</v>
          </cell>
          <cell r="L498">
            <v>0</v>
          </cell>
          <cell r="M498">
            <v>0</v>
          </cell>
          <cell r="N498">
            <v>0</v>
          </cell>
        </row>
        <row r="499">
          <cell r="B499" t="str">
            <v xml:space="preserve"> X-Comm (Papr Basis)</v>
          </cell>
          <cell r="D499">
            <v>218.7</v>
          </cell>
          <cell r="E499">
            <v>3795000</v>
          </cell>
          <cell r="G499">
            <v>-20.700000000000003</v>
          </cell>
          <cell r="H499">
            <v>0</v>
          </cell>
          <cell r="N499">
            <v>692</v>
          </cell>
        </row>
        <row r="500">
          <cell r="B500" t="str">
            <v>Includes MktLnk w/CC</v>
          </cell>
          <cell r="D500">
            <v>153.1</v>
          </cell>
          <cell r="E500">
            <v>-1525000</v>
          </cell>
          <cell r="G500">
            <v>58.1</v>
          </cell>
          <cell r="H500">
            <v>0</v>
          </cell>
          <cell r="I500">
            <v>4.7663006263048047</v>
          </cell>
          <cell r="J500">
            <v>4.9436325678496793</v>
          </cell>
          <cell r="K500">
            <v>4.9769728601252616</v>
          </cell>
          <cell r="L500">
            <v>4.9769706726074219</v>
          </cell>
          <cell r="N500">
            <v>958</v>
          </cell>
        </row>
        <row r="502">
          <cell r="A502" t="str">
            <v>Light Swet Crude Futures &amp; Options</v>
          </cell>
          <cell r="B502" t="str">
            <v>Futures: Crude</v>
          </cell>
          <cell r="D502">
            <v>914.8</v>
          </cell>
          <cell r="E502">
            <v>405000</v>
          </cell>
          <cell r="G502">
            <v>178.3</v>
          </cell>
          <cell r="H502">
            <v>0</v>
          </cell>
          <cell r="I502">
            <v>26.45</v>
          </cell>
          <cell r="J502">
            <v>26.948709677419348</v>
          </cell>
          <cell r="K502">
            <v>22.72032258064516</v>
          </cell>
          <cell r="L502">
            <v>22.720321655273438</v>
          </cell>
          <cell r="M502">
            <v>37622</v>
          </cell>
          <cell r="N502">
            <v>31</v>
          </cell>
        </row>
        <row r="503">
          <cell r="B503" t="str">
            <v>Elec Retail</v>
          </cell>
          <cell r="D503">
            <v>715.5</v>
          </cell>
          <cell r="E503">
            <v>237000</v>
          </cell>
          <cell r="G503">
            <v>115.4</v>
          </cell>
          <cell r="H503">
            <v>0</v>
          </cell>
          <cell r="I503">
            <v>27.13</v>
          </cell>
          <cell r="J503">
            <v>27.13</v>
          </cell>
          <cell r="K503">
            <v>21.902083333333334</v>
          </cell>
          <cell r="L503" t="str">
            <v>No Price Change</v>
          </cell>
          <cell r="M503">
            <v>37987</v>
          </cell>
          <cell r="N503">
            <v>24</v>
          </cell>
        </row>
        <row r="504">
          <cell r="B504" t="str">
            <v>Spark Spread</v>
          </cell>
          <cell r="D504">
            <v>0</v>
          </cell>
          <cell r="E504">
            <v>0</v>
          </cell>
          <cell r="G504">
            <v>0</v>
          </cell>
          <cell r="H504">
            <v>0</v>
          </cell>
          <cell r="I504">
            <v>0</v>
          </cell>
          <cell r="J504">
            <v>0</v>
          </cell>
          <cell r="K504">
            <v>0</v>
          </cell>
          <cell r="L504">
            <v>0</v>
          </cell>
          <cell r="N504">
            <v>0</v>
          </cell>
        </row>
        <row r="505">
          <cell r="B505" t="str">
            <v>X-Commodity</v>
          </cell>
          <cell r="D505">
            <v>199.29999999999995</v>
          </cell>
          <cell r="E505">
            <v>168000</v>
          </cell>
          <cell r="G505">
            <v>62.900000000000006</v>
          </cell>
          <cell r="H505">
            <v>0</v>
          </cell>
          <cell r="N505">
            <v>7</v>
          </cell>
        </row>
        <row r="506">
          <cell r="B506" t="str">
            <v>CL Options</v>
          </cell>
          <cell r="D506">
            <v>0</v>
          </cell>
          <cell r="E506">
            <v>0</v>
          </cell>
          <cell r="G506">
            <v>-21</v>
          </cell>
          <cell r="H506">
            <v>-29158.73</v>
          </cell>
          <cell r="I506" t="str">
            <v>Strikes</v>
          </cell>
          <cell r="J506" t="str">
            <v>Buys</v>
          </cell>
          <cell r="L506" t="str">
            <v>Sells</v>
          </cell>
          <cell r="N506">
            <v>0</v>
          </cell>
        </row>
        <row r="507">
          <cell r="B507" t="str">
            <v>Options: CL Calls</v>
          </cell>
          <cell r="D507">
            <v>0</v>
          </cell>
          <cell r="E507">
            <v>0</v>
          </cell>
          <cell r="G507">
            <v>-21</v>
          </cell>
          <cell r="H507">
            <v>-29158.73</v>
          </cell>
          <cell r="I507">
            <v>28</v>
          </cell>
          <cell r="J507">
            <v>0</v>
          </cell>
          <cell r="K507">
            <v>0</v>
          </cell>
          <cell r="L507">
            <v>0</v>
          </cell>
          <cell r="M507">
            <v>0</v>
          </cell>
          <cell r="N507">
            <v>0</v>
          </cell>
        </row>
        <row r="508">
          <cell r="B508" t="str">
            <v xml:space="preserve">          CL Puts</v>
          </cell>
          <cell r="D508">
            <v>0</v>
          </cell>
          <cell r="E508">
            <v>0</v>
          </cell>
          <cell r="G508">
            <v>0</v>
          </cell>
          <cell r="H508">
            <v>0</v>
          </cell>
          <cell r="I508">
            <v>0</v>
          </cell>
          <cell r="J508">
            <v>0</v>
          </cell>
          <cell r="K508">
            <v>0</v>
          </cell>
          <cell r="L508">
            <v>0</v>
          </cell>
          <cell r="M508">
            <v>0</v>
          </cell>
          <cell r="N508">
            <v>0</v>
          </cell>
        </row>
        <row r="509">
          <cell r="B509" t="str">
            <v xml:space="preserve"> Elec Retail Calls</v>
          </cell>
          <cell r="D509">
            <v>0</v>
          </cell>
          <cell r="E509">
            <v>0</v>
          </cell>
          <cell r="G509">
            <v>-21</v>
          </cell>
          <cell r="H509">
            <v>-29158.73</v>
          </cell>
          <cell r="I509">
            <v>28</v>
          </cell>
          <cell r="J509">
            <v>0</v>
          </cell>
          <cell r="K509">
            <v>0</v>
          </cell>
          <cell r="L509">
            <v>0</v>
          </cell>
          <cell r="M509">
            <v>0</v>
          </cell>
          <cell r="N509">
            <v>0</v>
          </cell>
        </row>
        <row r="510">
          <cell r="B510" t="str">
            <v xml:space="preserve"> Elec Retail Puts</v>
          </cell>
          <cell r="D510">
            <v>0</v>
          </cell>
          <cell r="E510">
            <v>0</v>
          </cell>
          <cell r="G510">
            <v>0</v>
          </cell>
          <cell r="H510">
            <v>0</v>
          </cell>
          <cell r="I510">
            <v>0</v>
          </cell>
          <cell r="J510">
            <v>0</v>
          </cell>
          <cell r="K510">
            <v>0</v>
          </cell>
          <cell r="L510">
            <v>0</v>
          </cell>
          <cell r="M510">
            <v>0</v>
          </cell>
          <cell r="N510">
            <v>0</v>
          </cell>
        </row>
        <row r="511">
          <cell r="B511" t="str">
            <v xml:space="preserve"> Spark Spread Calls</v>
          </cell>
          <cell r="D511">
            <v>0</v>
          </cell>
          <cell r="E511">
            <v>0</v>
          </cell>
          <cell r="G511">
            <v>0</v>
          </cell>
          <cell r="H511">
            <v>0</v>
          </cell>
          <cell r="I511">
            <v>0</v>
          </cell>
          <cell r="J511">
            <v>0</v>
          </cell>
          <cell r="K511">
            <v>0</v>
          </cell>
          <cell r="L511">
            <v>0</v>
          </cell>
          <cell r="M511">
            <v>0</v>
          </cell>
          <cell r="N511">
            <v>0</v>
          </cell>
        </row>
        <row r="512">
          <cell r="B512" t="str">
            <v xml:space="preserve"> Spark Spread Puts</v>
          </cell>
          <cell r="D512">
            <v>0</v>
          </cell>
          <cell r="E512">
            <v>0</v>
          </cell>
          <cell r="G512">
            <v>0</v>
          </cell>
          <cell r="H512">
            <v>0</v>
          </cell>
          <cell r="I512">
            <v>0</v>
          </cell>
          <cell r="J512">
            <v>0</v>
          </cell>
          <cell r="K512">
            <v>0</v>
          </cell>
          <cell r="L512">
            <v>0</v>
          </cell>
          <cell r="M512">
            <v>0</v>
          </cell>
          <cell r="N512">
            <v>0</v>
          </cell>
        </row>
        <row r="513">
          <cell r="B513" t="str">
            <v xml:space="preserve"> X-Comm Calls</v>
          </cell>
          <cell r="D513">
            <v>0</v>
          </cell>
          <cell r="E513">
            <v>0</v>
          </cell>
          <cell r="G513">
            <v>0</v>
          </cell>
          <cell r="H513">
            <v>0</v>
          </cell>
          <cell r="N513">
            <v>0</v>
          </cell>
        </row>
        <row r="514">
          <cell r="B514" t="str">
            <v xml:space="preserve"> X-Comm Puts</v>
          </cell>
          <cell r="D514">
            <v>0</v>
          </cell>
          <cell r="E514">
            <v>0</v>
          </cell>
          <cell r="G514">
            <v>0</v>
          </cell>
          <cell r="H514">
            <v>0</v>
          </cell>
          <cell r="N514">
            <v>0</v>
          </cell>
        </row>
        <row r="516">
          <cell r="B516" t="str">
            <v>CL OTC Options</v>
          </cell>
          <cell r="D516">
            <v>0</v>
          </cell>
          <cell r="E516">
            <v>0</v>
          </cell>
          <cell r="G516">
            <v>0</v>
          </cell>
          <cell r="H516">
            <v>0</v>
          </cell>
          <cell r="I516" t="str">
            <v>Strikes</v>
          </cell>
          <cell r="J516" t="str">
            <v>Buys</v>
          </cell>
          <cell r="L516" t="str">
            <v>Sells</v>
          </cell>
          <cell r="N516">
            <v>0</v>
          </cell>
        </row>
        <row r="517">
          <cell r="B517" t="str">
            <v>Options: CL Calls</v>
          </cell>
          <cell r="D517">
            <v>0</v>
          </cell>
          <cell r="E517">
            <v>0</v>
          </cell>
          <cell r="G517">
            <v>0</v>
          </cell>
          <cell r="H517">
            <v>0</v>
          </cell>
          <cell r="I517">
            <v>0</v>
          </cell>
          <cell r="J517">
            <v>0</v>
          </cell>
          <cell r="K517">
            <v>0</v>
          </cell>
          <cell r="L517">
            <v>0</v>
          </cell>
          <cell r="M517">
            <v>0</v>
          </cell>
          <cell r="N517">
            <v>0</v>
          </cell>
        </row>
        <row r="518">
          <cell r="B518" t="str">
            <v xml:space="preserve">         CL Puts</v>
          </cell>
          <cell r="D518">
            <v>0</v>
          </cell>
          <cell r="E518">
            <v>0</v>
          </cell>
          <cell r="G518">
            <v>0</v>
          </cell>
          <cell r="H518">
            <v>0</v>
          </cell>
          <cell r="I518">
            <v>0</v>
          </cell>
          <cell r="J518">
            <v>0</v>
          </cell>
          <cell r="K518">
            <v>0</v>
          </cell>
          <cell r="L518">
            <v>0</v>
          </cell>
          <cell r="M518">
            <v>0</v>
          </cell>
          <cell r="N518">
            <v>0</v>
          </cell>
        </row>
        <row r="519">
          <cell r="B519" t="str">
            <v xml:space="preserve">     Honeoye Calls</v>
          </cell>
          <cell r="D519">
            <v>0</v>
          </cell>
          <cell r="E519">
            <v>0</v>
          </cell>
          <cell r="G519">
            <v>0</v>
          </cell>
          <cell r="H519">
            <v>0</v>
          </cell>
          <cell r="I519">
            <v>0</v>
          </cell>
          <cell r="J519">
            <v>0</v>
          </cell>
          <cell r="K519">
            <v>0</v>
          </cell>
          <cell r="L519">
            <v>0</v>
          </cell>
          <cell r="M519">
            <v>0</v>
          </cell>
          <cell r="N519">
            <v>0</v>
          </cell>
        </row>
        <row r="520">
          <cell r="B520" t="str">
            <v xml:space="preserve">     Honeoye Puts</v>
          </cell>
          <cell r="D520">
            <v>0</v>
          </cell>
          <cell r="E520">
            <v>0</v>
          </cell>
          <cell r="G520">
            <v>0</v>
          </cell>
          <cell r="H520">
            <v>0</v>
          </cell>
          <cell r="I520">
            <v>0</v>
          </cell>
          <cell r="J520">
            <v>0</v>
          </cell>
          <cell r="K520">
            <v>0</v>
          </cell>
          <cell r="L520">
            <v>0</v>
          </cell>
          <cell r="M520">
            <v>0</v>
          </cell>
          <cell r="N520">
            <v>0</v>
          </cell>
        </row>
        <row r="521">
          <cell r="B521" t="str">
            <v xml:space="preserve">     Retail Calls</v>
          </cell>
          <cell r="D521">
            <v>0</v>
          </cell>
          <cell r="E521">
            <v>0</v>
          </cell>
          <cell r="G521">
            <v>0</v>
          </cell>
          <cell r="H521">
            <v>0</v>
          </cell>
          <cell r="I521">
            <v>0</v>
          </cell>
          <cell r="J521">
            <v>0</v>
          </cell>
          <cell r="K521">
            <v>0</v>
          </cell>
          <cell r="L521">
            <v>0</v>
          </cell>
          <cell r="M521">
            <v>0</v>
          </cell>
          <cell r="N521">
            <v>0</v>
          </cell>
        </row>
        <row r="522">
          <cell r="B522" t="str">
            <v xml:space="preserve">     Retail Puts</v>
          </cell>
          <cell r="D522">
            <v>0</v>
          </cell>
          <cell r="E522">
            <v>0</v>
          </cell>
          <cell r="G522">
            <v>0</v>
          </cell>
          <cell r="H522">
            <v>0</v>
          </cell>
          <cell r="I522">
            <v>0</v>
          </cell>
          <cell r="J522">
            <v>0</v>
          </cell>
          <cell r="K522">
            <v>0</v>
          </cell>
          <cell r="L522">
            <v>0</v>
          </cell>
          <cell r="M522">
            <v>0</v>
          </cell>
          <cell r="N522">
            <v>0</v>
          </cell>
        </row>
        <row r="523">
          <cell r="B523" t="str">
            <v xml:space="preserve">     X-Comm Calls</v>
          </cell>
          <cell r="D523">
            <v>0</v>
          </cell>
          <cell r="E523">
            <v>0</v>
          </cell>
          <cell r="G523">
            <v>0</v>
          </cell>
          <cell r="H523">
            <v>0</v>
          </cell>
          <cell r="N523">
            <v>0</v>
          </cell>
        </row>
        <row r="524">
          <cell r="B524" t="str">
            <v xml:space="preserve">     X-Comm Puts</v>
          </cell>
          <cell r="D524">
            <v>0</v>
          </cell>
          <cell r="E524">
            <v>0</v>
          </cell>
          <cell r="G524">
            <v>0</v>
          </cell>
          <cell r="H524">
            <v>0</v>
          </cell>
          <cell r="N524">
            <v>0</v>
          </cell>
        </row>
        <row r="525">
          <cell r="B525" t="str">
            <v>OTC Fut: CL (Oil)</v>
          </cell>
          <cell r="C525">
            <v>0</v>
          </cell>
          <cell r="D525">
            <v>310.89999999999998</v>
          </cell>
          <cell r="E525">
            <v>61000.000000000058</v>
          </cell>
          <cell r="G525">
            <v>24.5</v>
          </cell>
          <cell r="H525">
            <v>0</v>
          </cell>
          <cell r="I525">
            <v>25.8095</v>
          </cell>
          <cell r="J525">
            <v>26.244361111111115</v>
          </cell>
          <cell r="K525">
            <v>24.68277777777779</v>
          </cell>
          <cell r="L525">
            <v>24.682769775390625</v>
          </cell>
          <cell r="M525">
            <v>37622</v>
          </cell>
          <cell r="N525">
            <v>36</v>
          </cell>
        </row>
        <row r="526">
          <cell r="B526" t="str">
            <v>Platts No.6 1%</v>
          </cell>
          <cell r="D526">
            <v>0</v>
          </cell>
          <cell r="E526">
            <v>0</v>
          </cell>
          <cell r="G526">
            <v>0</v>
          </cell>
          <cell r="H526">
            <v>0</v>
          </cell>
          <cell r="I526">
            <v>0</v>
          </cell>
          <cell r="J526">
            <v>0</v>
          </cell>
          <cell r="K526">
            <v>0</v>
          </cell>
          <cell r="L526">
            <v>0</v>
          </cell>
          <cell r="M526">
            <v>37956</v>
          </cell>
          <cell r="N526">
            <v>0</v>
          </cell>
        </row>
        <row r="527">
          <cell r="B527" t="str">
            <v xml:space="preserve"> OTC Opts-Platts 1%</v>
          </cell>
          <cell r="D527">
            <v>0</v>
          </cell>
          <cell r="E527">
            <v>0</v>
          </cell>
          <cell r="G527">
            <v>0</v>
          </cell>
          <cell r="H527">
            <v>0</v>
          </cell>
          <cell r="I527">
            <v>0</v>
          </cell>
          <cell r="J527">
            <v>0</v>
          </cell>
          <cell r="K527">
            <v>0</v>
          </cell>
          <cell r="L527">
            <v>0</v>
          </cell>
          <cell r="N527">
            <v>0</v>
          </cell>
        </row>
        <row r="528">
          <cell r="B528" t="str">
            <v xml:space="preserve">CL/WTI </v>
          </cell>
          <cell r="D528">
            <v>310.89999999999998</v>
          </cell>
          <cell r="E528">
            <v>61000.000000000058</v>
          </cell>
          <cell r="G528">
            <v>24.5</v>
          </cell>
          <cell r="H528">
            <v>0</v>
          </cell>
          <cell r="I528">
            <v>25.8095</v>
          </cell>
          <cell r="J528">
            <v>26.244361111111115</v>
          </cell>
          <cell r="K528">
            <v>24.68277777777779</v>
          </cell>
          <cell r="L528">
            <v>24.682769775390625</v>
          </cell>
          <cell r="N528">
            <v>36</v>
          </cell>
        </row>
        <row r="529">
          <cell r="B529" t="str">
            <v xml:space="preserve"> Crack Spread - WTI</v>
          </cell>
          <cell r="C529" t="str">
            <v>HH</v>
          </cell>
          <cell r="D529">
            <v>0</v>
          </cell>
          <cell r="E529">
            <v>0</v>
          </cell>
          <cell r="G529">
            <v>0</v>
          </cell>
          <cell r="H529">
            <v>0</v>
          </cell>
          <cell r="I529">
            <v>0</v>
          </cell>
          <cell r="J529">
            <v>0</v>
          </cell>
          <cell r="K529">
            <v>0</v>
          </cell>
          <cell r="L529">
            <v>0</v>
          </cell>
          <cell r="M529">
            <v>0</v>
          </cell>
          <cell r="N529">
            <v>0</v>
          </cell>
        </row>
        <row r="530">
          <cell r="B530" t="str">
            <v xml:space="preserve"> Crack Spread - 1%</v>
          </cell>
          <cell r="C530" t="str">
            <v>NE</v>
          </cell>
          <cell r="E530">
            <v>0</v>
          </cell>
          <cell r="H530">
            <v>0</v>
          </cell>
          <cell r="I530" t="str">
            <v>REMOVE GROUP_DSC1 from Criteria</v>
          </cell>
          <cell r="J530" t="str">
            <v>REMOVE GROUP_DSC1 from Criteria</v>
          </cell>
          <cell r="M530">
            <v>0</v>
          </cell>
          <cell r="N530">
            <v>0</v>
          </cell>
        </row>
        <row r="532">
          <cell r="A532" t="str">
            <v>Heating Oil: No Trades</v>
          </cell>
          <cell r="B532" t="str">
            <v>Futures: Heating Oil</v>
          </cell>
          <cell r="D532">
            <v>0</v>
          </cell>
          <cell r="E532">
            <v>0</v>
          </cell>
          <cell r="G532">
            <v>0</v>
          </cell>
          <cell r="H532">
            <v>0</v>
          </cell>
          <cell r="I532">
            <v>0</v>
          </cell>
          <cell r="J532">
            <v>0</v>
          </cell>
          <cell r="K532">
            <v>0</v>
          </cell>
          <cell r="L532">
            <v>0</v>
          </cell>
          <cell r="N532">
            <v>0</v>
          </cell>
        </row>
        <row r="533">
          <cell r="B533" t="str">
            <v>Elec Retail</v>
          </cell>
          <cell r="D533">
            <v>0</v>
          </cell>
          <cell r="E533">
            <v>0</v>
          </cell>
          <cell r="G533">
            <v>0</v>
          </cell>
          <cell r="H533">
            <v>0</v>
          </cell>
          <cell r="I533">
            <v>0</v>
          </cell>
          <cell r="J533">
            <v>0</v>
          </cell>
          <cell r="K533">
            <v>0</v>
          </cell>
          <cell r="L533">
            <v>0</v>
          </cell>
          <cell r="N533">
            <v>0</v>
          </cell>
        </row>
        <row r="534">
          <cell r="B534" t="str">
            <v>Spark Spread</v>
          </cell>
          <cell r="D534">
            <v>0</v>
          </cell>
          <cell r="E534">
            <v>0</v>
          </cell>
          <cell r="G534">
            <v>0</v>
          </cell>
          <cell r="H534">
            <v>0</v>
          </cell>
          <cell r="I534">
            <v>0</v>
          </cell>
          <cell r="J534">
            <v>0</v>
          </cell>
          <cell r="K534">
            <v>0</v>
          </cell>
          <cell r="N534">
            <v>0</v>
          </cell>
        </row>
        <row r="535">
          <cell r="B535" t="str">
            <v>X-Commodity</v>
          </cell>
          <cell r="D535">
            <v>0</v>
          </cell>
          <cell r="E535">
            <v>0</v>
          </cell>
          <cell r="G535">
            <v>0</v>
          </cell>
          <cell r="H535">
            <v>0</v>
          </cell>
          <cell r="N535">
            <v>0</v>
          </cell>
        </row>
        <row r="536">
          <cell r="B536" t="str">
            <v>HO Options (Gals)</v>
          </cell>
          <cell r="D536">
            <v>0</v>
          </cell>
          <cell r="E536">
            <v>0</v>
          </cell>
          <cell r="G536">
            <v>-0.6</v>
          </cell>
          <cell r="H536">
            <v>-420000</v>
          </cell>
          <cell r="I536" t="str">
            <v>Strikes</v>
          </cell>
          <cell r="J536" t="str">
            <v>Buys</v>
          </cell>
          <cell r="L536" t="str">
            <v>Sells</v>
          </cell>
          <cell r="N536">
            <v>0</v>
          </cell>
        </row>
        <row r="537">
          <cell r="B537" t="str">
            <v>Options: HO Calls</v>
          </cell>
          <cell r="D537">
            <v>0</v>
          </cell>
          <cell r="E537">
            <v>0</v>
          </cell>
          <cell r="G537">
            <v>-0.6</v>
          </cell>
          <cell r="H537">
            <v>-420000</v>
          </cell>
          <cell r="I537">
            <v>0.8</v>
          </cell>
          <cell r="J537">
            <v>0</v>
          </cell>
          <cell r="K537">
            <v>0</v>
          </cell>
          <cell r="L537">
            <v>0</v>
          </cell>
          <cell r="M537">
            <v>0</v>
          </cell>
          <cell r="N537">
            <v>0</v>
          </cell>
        </row>
        <row r="538">
          <cell r="B538" t="str">
            <v xml:space="preserve">         HO Puts</v>
          </cell>
          <cell r="D538">
            <v>0</v>
          </cell>
          <cell r="E538">
            <v>0</v>
          </cell>
          <cell r="G538">
            <v>0</v>
          </cell>
          <cell r="H538">
            <v>0</v>
          </cell>
          <cell r="I538">
            <v>0</v>
          </cell>
          <cell r="J538">
            <v>0</v>
          </cell>
          <cell r="K538">
            <v>0</v>
          </cell>
          <cell r="L538">
            <v>0</v>
          </cell>
          <cell r="M538">
            <v>0</v>
          </cell>
          <cell r="N538">
            <v>0</v>
          </cell>
        </row>
        <row r="539">
          <cell r="B539" t="str">
            <v xml:space="preserve"> Elec Retail Calls</v>
          </cell>
          <cell r="D539">
            <v>0</v>
          </cell>
          <cell r="E539">
            <v>0</v>
          </cell>
          <cell r="G539">
            <v>0</v>
          </cell>
          <cell r="H539">
            <v>0</v>
          </cell>
          <cell r="I539">
            <v>0</v>
          </cell>
          <cell r="J539">
            <v>0</v>
          </cell>
          <cell r="K539">
            <v>0</v>
          </cell>
          <cell r="L539">
            <v>0</v>
          </cell>
          <cell r="M539">
            <v>0</v>
          </cell>
          <cell r="N539">
            <v>0</v>
          </cell>
        </row>
        <row r="540">
          <cell r="B540" t="str">
            <v xml:space="preserve"> Elec Retail Puts</v>
          </cell>
          <cell r="D540">
            <v>0</v>
          </cell>
          <cell r="E540">
            <v>0</v>
          </cell>
          <cell r="G540">
            <v>0</v>
          </cell>
          <cell r="H540">
            <v>0</v>
          </cell>
          <cell r="I540">
            <v>0</v>
          </cell>
          <cell r="J540">
            <v>0</v>
          </cell>
          <cell r="K540">
            <v>0</v>
          </cell>
          <cell r="L540">
            <v>0</v>
          </cell>
          <cell r="M540">
            <v>0</v>
          </cell>
          <cell r="N540">
            <v>0</v>
          </cell>
        </row>
        <row r="541">
          <cell r="B541" t="str">
            <v xml:space="preserve"> Spark Spread Calls</v>
          </cell>
          <cell r="D541">
            <v>0</v>
          </cell>
          <cell r="E541">
            <v>0</v>
          </cell>
          <cell r="G541">
            <v>0</v>
          </cell>
          <cell r="H541">
            <v>0</v>
          </cell>
          <cell r="I541">
            <v>0</v>
          </cell>
          <cell r="J541">
            <v>0</v>
          </cell>
          <cell r="K541">
            <v>0</v>
          </cell>
          <cell r="L541">
            <v>0</v>
          </cell>
          <cell r="M541">
            <v>0</v>
          </cell>
          <cell r="N541">
            <v>0</v>
          </cell>
        </row>
        <row r="542">
          <cell r="B542" t="str">
            <v xml:space="preserve"> Spark Spread Puts</v>
          </cell>
          <cell r="D542">
            <v>0</v>
          </cell>
          <cell r="E542">
            <v>0</v>
          </cell>
          <cell r="G542">
            <v>0</v>
          </cell>
          <cell r="H542">
            <v>0</v>
          </cell>
          <cell r="I542">
            <v>0</v>
          </cell>
          <cell r="J542">
            <v>0</v>
          </cell>
          <cell r="K542">
            <v>0</v>
          </cell>
          <cell r="L542">
            <v>0</v>
          </cell>
          <cell r="M542">
            <v>0</v>
          </cell>
          <cell r="N542">
            <v>0</v>
          </cell>
        </row>
        <row r="543">
          <cell r="B543" t="str">
            <v xml:space="preserve">     X-Comm Calls</v>
          </cell>
          <cell r="D543">
            <v>0</v>
          </cell>
          <cell r="E543">
            <v>0</v>
          </cell>
          <cell r="G543">
            <v>-0.6</v>
          </cell>
          <cell r="H543">
            <v>-420000</v>
          </cell>
          <cell r="N543">
            <v>0</v>
          </cell>
        </row>
        <row r="544">
          <cell r="B544" t="str">
            <v xml:space="preserve">     X-Comm Puts</v>
          </cell>
          <cell r="D544">
            <v>0</v>
          </cell>
          <cell r="E544">
            <v>0</v>
          </cell>
          <cell r="G544">
            <v>0</v>
          </cell>
          <cell r="H544">
            <v>0</v>
          </cell>
          <cell r="N544">
            <v>0</v>
          </cell>
        </row>
        <row r="567">
          <cell r="B567" t="str">
            <v xml:space="preserve"> STEAM BUSINESS UNIT (SBU)</v>
          </cell>
        </row>
        <row r="568">
          <cell r="A568" t="str">
            <v>SBU: No Trades</v>
          </cell>
          <cell r="B568" t="str">
            <v>SBU (Default Strategy)</v>
          </cell>
          <cell r="D568">
            <v>0</v>
          </cell>
          <cell r="E568">
            <v>0</v>
          </cell>
          <cell r="G568">
            <v>0</v>
          </cell>
          <cell r="H568">
            <v>0</v>
          </cell>
          <cell r="L568">
            <v>0</v>
          </cell>
          <cell r="N568">
            <v>0</v>
          </cell>
        </row>
        <row r="569">
          <cell r="B569" t="str">
            <v>Net Electric - MWh</v>
          </cell>
          <cell r="D569">
            <v>0</v>
          </cell>
          <cell r="E569">
            <v>0</v>
          </cell>
          <cell r="G569">
            <v>0</v>
          </cell>
          <cell r="H569">
            <v>0</v>
          </cell>
          <cell r="L569">
            <v>0</v>
          </cell>
          <cell r="N569">
            <v>0</v>
          </cell>
        </row>
        <row r="570">
          <cell r="B570" t="str">
            <v>Phys Elec In-City OnPk</v>
          </cell>
          <cell r="D570">
            <v>0</v>
          </cell>
          <cell r="E570">
            <v>0</v>
          </cell>
          <cell r="G570">
            <v>0</v>
          </cell>
          <cell r="H570">
            <v>0</v>
          </cell>
          <cell r="I570">
            <v>0</v>
          </cell>
          <cell r="J570">
            <v>0</v>
          </cell>
          <cell r="K570">
            <v>0</v>
          </cell>
          <cell r="L570">
            <v>0</v>
          </cell>
          <cell r="N570">
            <v>0</v>
          </cell>
        </row>
        <row r="571">
          <cell r="B571" t="str">
            <v>OffPk</v>
          </cell>
          <cell r="E571">
            <v>0</v>
          </cell>
          <cell r="H571">
            <v>0</v>
          </cell>
        </row>
        <row r="572">
          <cell r="B572" t="str">
            <v>Phys Elec non Zn J OnPk</v>
          </cell>
          <cell r="D572">
            <v>0</v>
          </cell>
          <cell r="E572">
            <v>0</v>
          </cell>
          <cell r="G572">
            <v>0</v>
          </cell>
          <cell r="H572">
            <v>0</v>
          </cell>
          <cell r="I572">
            <v>0</v>
          </cell>
          <cell r="J572">
            <v>0</v>
          </cell>
          <cell r="K572">
            <v>0</v>
          </cell>
          <cell r="L572">
            <v>0</v>
          </cell>
          <cell r="N572">
            <v>0</v>
          </cell>
        </row>
        <row r="573">
          <cell r="B573" t="str">
            <v>OffPk</v>
          </cell>
          <cell r="E573">
            <v>0</v>
          </cell>
          <cell r="G573">
            <v>0</v>
          </cell>
          <cell r="H573">
            <v>0</v>
          </cell>
        </row>
        <row r="574">
          <cell r="B574" t="str">
            <v xml:space="preserve"> Exch Phys - Elec OnPk</v>
          </cell>
          <cell r="E574">
            <v>0</v>
          </cell>
          <cell r="H574">
            <v>0</v>
          </cell>
        </row>
        <row r="575">
          <cell r="B575" t="str">
            <v xml:space="preserve"> Exch Phys - Elec OffPk</v>
          </cell>
          <cell r="E575">
            <v>0</v>
          </cell>
          <cell r="H575">
            <v>0</v>
          </cell>
        </row>
        <row r="576">
          <cell r="B576" t="str">
            <v>Net Gas (w/o Basis) Dth</v>
          </cell>
          <cell r="D576">
            <v>0</v>
          </cell>
          <cell r="E576">
            <v>0</v>
          </cell>
          <cell r="G576">
            <v>0</v>
          </cell>
          <cell r="H576">
            <v>0</v>
          </cell>
        </row>
        <row r="577">
          <cell r="B577" t="str">
            <v>Nat Gas - Futures</v>
          </cell>
          <cell r="C577" t="str">
            <v>HH</v>
          </cell>
          <cell r="D577">
            <v>0</v>
          </cell>
          <cell r="E577">
            <v>0</v>
          </cell>
          <cell r="G577">
            <v>0</v>
          </cell>
          <cell r="H577">
            <v>0</v>
          </cell>
          <cell r="I577">
            <v>0</v>
          </cell>
          <cell r="J577">
            <v>0</v>
          </cell>
          <cell r="K577">
            <v>0</v>
          </cell>
          <cell r="L577">
            <v>0</v>
          </cell>
          <cell r="N577">
            <v>0</v>
          </cell>
        </row>
        <row r="578">
          <cell r="B578" t="str">
            <v>Nat Gas-OTC Futures</v>
          </cell>
          <cell r="C578" t="str">
            <v>HH</v>
          </cell>
          <cell r="D578">
            <v>0</v>
          </cell>
          <cell r="E578">
            <v>0</v>
          </cell>
          <cell r="G578">
            <v>0</v>
          </cell>
          <cell r="H578">
            <v>0</v>
          </cell>
          <cell r="I578">
            <v>0</v>
          </cell>
          <cell r="J578">
            <v>0</v>
          </cell>
          <cell r="K578">
            <v>0</v>
          </cell>
          <cell r="L578">
            <v>0</v>
          </cell>
          <cell r="N578">
            <v>0</v>
          </cell>
        </row>
        <row r="579">
          <cell r="B579" t="str">
            <v>Nat Gas-Physical</v>
          </cell>
          <cell r="C579" t="str">
            <v>HH</v>
          </cell>
          <cell r="D579">
            <v>0</v>
          </cell>
          <cell r="E579">
            <v>0</v>
          </cell>
          <cell r="G579">
            <v>0</v>
          </cell>
          <cell r="H579">
            <v>0</v>
          </cell>
          <cell r="I579">
            <v>0</v>
          </cell>
          <cell r="J579">
            <v>0</v>
          </cell>
          <cell r="K579">
            <v>0</v>
          </cell>
          <cell r="L579">
            <v>0</v>
          </cell>
          <cell r="N579">
            <v>0</v>
          </cell>
        </row>
        <row r="580">
          <cell r="B580" t="str">
            <v>NG OTC Option Calls</v>
          </cell>
          <cell r="D580">
            <v>0</v>
          </cell>
          <cell r="E580">
            <v>0</v>
          </cell>
          <cell r="G580">
            <v>0</v>
          </cell>
          <cell r="H580">
            <v>0</v>
          </cell>
          <cell r="I580">
            <v>0</v>
          </cell>
          <cell r="J580">
            <v>0</v>
          </cell>
          <cell r="K580">
            <v>0</v>
          </cell>
          <cell r="L580">
            <v>0</v>
          </cell>
          <cell r="M580">
            <v>0</v>
          </cell>
          <cell r="N580">
            <v>0</v>
          </cell>
        </row>
        <row r="581">
          <cell r="B581" t="str">
            <v>NG OTC Option Puts</v>
          </cell>
          <cell r="D581">
            <v>0</v>
          </cell>
          <cell r="E581">
            <v>0</v>
          </cell>
          <cell r="G581">
            <v>0</v>
          </cell>
          <cell r="H581">
            <v>0</v>
          </cell>
          <cell r="I581">
            <v>0</v>
          </cell>
          <cell r="J581">
            <v>0</v>
          </cell>
          <cell r="K581">
            <v>0</v>
          </cell>
          <cell r="L581">
            <v>0</v>
          </cell>
          <cell r="M581">
            <v>0</v>
          </cell>
          <cell r="N581">
            <v>0</v>
          </cell>
        </row>
        <row r="582">
          <cell r="B582" t="str">
            <v xml:space="preserve">NG Physical Basis </v>
          </cell>
          <cell r="C582" t="str">
            <v>NY</v>
          </cell>
          <cell r="D582">
            <v>0</v>
          </cell>
          <cell r="E582">
            <v>0</v>
          </cell>
          <cell r="G582">
            <v>0</v>
          </cell>
          <cell r="H582">
            <v>0</v>
          </cell>
          <cell r="I582">
            <v>0</v>
          </cell>
          <cell r="J582">
            <v>0</v>
          </cell>
          <cell r="K582">
            <v>0</v>
          </cell>
          <cell r="L582">
            <v>0</v>
          </cell>
          <cell r="N582">
            <v>0</v>
          </cell>
        </row>
        <row r="583">
          <cell r="C583" t="str">
            <v>HH</v>
          </cell>
          <cell r="E583">
            <v>0</v>
          </cell>
          <cell r="H583">
            <v>0</v>
          </cell>
        </row>
        <row r="584">
          <cell r="B584" t="str">
            <v>INDEX</v>
          </cell>
          <cell r="C584" t="str">
            <v>NY</v>
          </cell>
          <cell r="D584">
            <v>0</v>
          </cell>
          <cell r="E584">
            <v>0</v>
          </cell>
          <cell r="G584">
            <v>0</v>
          </cell>
          <cell r="H584">
            <v>0</v>
          </cell>
          <cell r="I584">
            <v>0</v>
          </cell>
          <cell r="J584">
            <v>0</v>
          </cell>
          <cell r="K584">
            <v>0</v>
          </cell>
          <cell r="L584">
            <v>0</v>
          </cell>
          <cell r="N584">
            <v>0</v>
          </cell>
        </row>
        <row r="585">
          <cell r="B585" t="str">
            <v xml:space="preserve">NG Paper Basis </v>
          </cell>
          <cell r="C585" t="str">
            <v>NY</v>
          </cell>
          <cell r="D585">
            <v>0</v>
          </cell>
          <cell r="E585">
            <v>0</v>
          </cell>
          <cell r="G585">
            <v>0</v>
          </cell>
          <cell r="H585">
            <v>0</v>
          </cell>
          <cell r="I585">
            <v>0</v>
          </cell>
          <cell r="J585">
            <v>0</v>
          </cell>
          <cell r="K585">
            <v>0</v>
          </cell>
          <cell r="L585">
            <v>0</v>
          </cell>
          <cell r="N585">
            <v>0</v>
          </cell>
        </row>
        <row r="586">
          <cell r="C586" t="str">
            <v>HH</v>
          </cell>
          <cell r="E586">
            <v>0</v>
          </cell>
          <cell r="H586">
            <v>0</v>
          </cell>
          <cell r="N586">
            <v>0</v>
          </cell>
        </row>
        <row r="587">
          <cell r="B587" t="str">
            <v xml:space="preserve"> Ex Gas OffPk 7.0,OnPk 10.0</v>
          </cell>
          <cell r="C587" t="str">
            <v>NY</v>
          </cell>
          <cell r="D587">
            <v>0</v>
          </cell>
          <cell r="E587">
            <v>0</v>
          </cell>
          <cell r="G587">
            <v>0</v>
          </cell>
          <cell r="H587">
            <v>0</v>
          </cell>
        </row>
        <row r="588">
          <cell r="B588" t="str">
            <v>LT Crude - Bbls</v>
          </cell>
          <cell r="D588">
            <v>0</v>
          </cell>
          <cell r="E588">
            <v>0</v>
          </cell>
          <cell r="G588">
            <v>0</v>
          </cell>
          <cell r="H588">
            <v>0</v>
          </cell>
        </row>
        <row r="589">
          <cell r="B589" t="str">
            <v>LT Crude - Futures</v>
          </cell>
          <cell r="C589" t="str">
            <v>HH</v>
          </cell>
          <cell r="D589">
            <v>0</v>
          </cell>
          <cell r="E589">
            <v>0</v>
          </cell>
          <cell r="G589">
            <v>0</v>
          </cell>
          <cell r="H589">
            <v>0</v>
          </cell>
          <cell r="I589">
            <v>0</v>
          </cell>
          <cell r="J589">
            <v>0</v>
          </cell>
          <cell r="K589">
            <v>0</v>
          </cell>
          <cell r="L589">
            <v>0</v>
          </cell>
          <cell r="N589">
            <v>0</v>
          </cell>
        </row>
        <row r="590">
          <cell r="B590" t="str">
            <v>OTC-Platts No.6 1%</v>
          </cell>
          <cell r="C590" t="str">
            <v>NY</v>
          </cell>
          <cell r="D590">
            <v>0</v>
          </cell>
          <cell r="E590">
            <v>0</v>
          </cell>
          <cell r="G590">
            <v>0</v>
          </cell>
          <cell r="H590">
            <v>0</v>
          </cell>
          <cell r="I590">
            <v>0</v>
          </cell>
          <cell r="J590">
            <v>0</v>
          </cell>
          <cell r="K590">
            <v>0</v>
          </cell>
          <cell r="L590">
            <v>0</v>
          </cell>
          <cell r="N590">
            <v>0</v>
          </cell>
        </row>
        <row r="591">
          <cell r="B591" t="str">
            <v>OTC - WTI</v>
          </cell>
          <cell r="C591" t="str">
            <v>HH</v>
          </cell>
          <cell r="D591">
            <v>0</v>
          </cell>
          <cell r="E591">
            <v>0</v>
          </cell>
          <cell r="G591">
            <v>0</v>
          </cell>
          <cell r="H591">
            <v>0</v>
          </cell>
          <cell r="I591">
            <v>0</v>
          </cell>
          <cell r="J591">
            <v>0</v>
          </cell>
          <cell r="K591">
            <v>0</v>
          </cell>
          <cell r="L591">
            <v>0</v>
          </cell>
          <cell r="N591">
            <v>0</v>
          </cell>
        </row>
        <row r="592">
          <cell r="B592" t="str">
            <v>OTC Opts-Platts 1%</v>
          </cell>
          <cell r="C592" t="str">
            <v>NY</v>
          </cell>
          <cell r="D592">
            <v>0</v>
          </cell>
          <cell r="E592">
            <v>0</v>
          </cell>
          <cell r="G592">
            <v>0</v>
          </cell>
          <cell r="H592">
            <v>0</v>
          </cell>
          <cell r="I592">
            <v>0</v>
          </cell>
          <cell r="J592">
            <v>0</v>
          </cell>
          <cell r="K592">
            <v>0</v>
          </cell>
          <cell r="L592">
            <v>0</v>
          </cell>
          <cell r="N592">
            <v>0</v>
          </cell>
        </row>
        <row r="593">
          <cell r="B593" t="str">
            <v>OTC Options - WTI</v>
          </cell>
          <cell r="C593" t="str">
            <v>HH</v>
          </cell>
          <cell r="D593">
            <v>0</v>
          </cell>
          <cell r="E593">
            <v>0</v>
          </cell>
          <cell r="G593">
            <v>0</v>
          </cell>
          <cell r="H593">
            <v>0</v>
          </cell>
          <cell r="I593">
            <v>0</v>
          </cell>
          <cell r="J593">
            <v>0</v>
          </cell>
          <cell r="K593">
            <v>0</v>
          </cell>
          <cell r="L593">
            <v>0</v>
          </cell>
          <cell r="N593">
            <v>0</v>
          </cell>
        </row>
        <row r="594">
          <cell r="B594" t="str">
            <v xml:space="preserve"> Ex Oil OffPk 7.0,OnPk 10.0</v>
          </cell>
          <cell r="C594" t="str">
            <v>NY</v>
          </cell>
          <cell r="E594">
            <v>0</v>
          </cell>
          <cell r="H594">
            <v>0</v>
          </cell>
          <cell r="N594">
            <v>0</v>
          </cell>
        </row>
        <row r="595">
          <cell r="B595" t="str">
            <v>Crack Spread - WTI</v>
          </cell>
          <cell r="C595" t="str">
            <v>HH</v>
          </cell>
          <cell r="D595">
            <v>0</v>
          </cell>
          <cell r="E595">
            <v>0</v>
          </cell>
          <cell r="G595">
            <v>0</v>
          </cell>
          <cell r="H595">
            <v>0</v>
          </cell>
          <cell r="I595">
            <v>0</v>
          </cell>
          <cell r="J595">
            <v>0</v>
          </cell>
          <cell r="K595">
            <v>0</v>
          </cell>
          <cell r="L595">
            <v>0</v>
          </cell>
        </row>
        <row r="596">
          <cell r="B596" t="str">
            <v>Crack Spread - 1%</v>
          </cell>
          <cell r="C596" t="str">
            <v>NY</v>
          </cell>
          <cell r="E596">
            <v>0</v>
          </cell>
          <cell r="H596">
            <v>0</v>
          </cell>
          <cell r="I596">
            <v>0</v>
          </cell>
          <cell r="J596">
            <v>0</v>
          </cell>
          <cell r="K596">
            <v>0</v>
          </cell>
          <cell r="L596">
            <v>0</v>
          </cell>
        </row>
        <row r="597">
          <cell r="B597" t="str">
            <v>Risk Position - NY</v>
          </cell>
          <cell r="E597">
            <v>0</v>
          </cell>
          <cell r="H597">
            <v>0</v>
          </cell>
          <cell r="N597">
            <v>0</v>
          </cell>
        </row>
        <row r="598">
          <cell r="B598" t="str">
            <v>Risk Position - HH</v>
          </cell>
          <cell r="E598">
            <v>0</v>
          </cell>
          <cell r="H598">
            <v>0</v>
          </cell>
        </row>
        <row r="599">
          <cell r="B599" t="str">
            <v>COMMENTS:</v>
          </cell>
        </row>
        <row r="600">
          <cell r="B600" t="str">
            <v>NO SBU Records found or reported</v>
          </cell>
          <cell r="M600">
            <v>0</v>
          </cell>
        </row>
        <row r="601">
          <cell r="A601" t="str">
            <v>CEEMX (CEMI Exp) No Trades</v>
          </cell>
          <cell r="B601" t="str">
            <v>CEEMX (CEMI EXP)</v>
          </cell>
          <cell r="D601">
            <v>0</v>
          </cell>
          <cell r="E601">
            <v>0</v>
          </cell>
          <cell r="G601">
            <v>0</v>
          </cell>
          <cell r="H601">
            <v>0</v>
          </cell>
          <cell r="L601">
            <v>0</v>
          </cell>
          <cell r="N601">
            <v>0</v>
          </cell>
        </row>
        <row r="602">
          <cell r="B602" t="str">
            <v>Net Electric - MWh</v>
          </cell>
          <cell r="D602">
            <v>0</v>
          </cell>
          <cell r="E602">
            <v>0</v>
          </cell>
          <cell r="G602">
            <v>0</v>
          </cell>
          <cell r="H602">
            <v>0</v>
          </cell>
          <cell r="L602">
            <v>0</v>
          </cell>
          <cell r="N602">
            <v>0</v>
          </cell>
        </row>
        <row r="603">
          <cell r="B603" t="str">
            <v>Physical Elec OnPk</v>
          </cell>
          <cell r="C603" t="str">
            <v>WS3</v>
          </cell>
          <cell r="D603">
            <v>0</v>
          </cell>
          <cell r="E603">
            <v>0</v>
          </cell>
          <cell r="G603">
            <v>0</v>
          </cell>
          <cell r="H603">
            <v>0</v>
          </cell>
          <cell r="I603">
            <v>0</v>
          </cell>
          <cell r="J603">
            <v>0</v>
          </cell>
          <cell r="K603">
            <v>0</v>
          </cell>
          <cell r="L603">
            <v>0</v>
          </cell>
          <cell r="N603">
            <v>0</v>
          </cell>
        </row>
        <row r="604">
          <cell r="B604" t="str">
            <v xml:space="preserve">OffPk </v>
          </cell>
          <cell r="C604" t="str">
            <v>WS3</v>
          </cell>
          <cell r="D604">
            <v>0</v>
          </cell>
          <cell r="E604">
            <v>0</v>
          </cell>
          <cell r="G604">
            <v>0</v>
          </cell>
          <cell r="H604">
            <v>0</v>
          </cell>
          <cell r="I604">
            <v>0</v>
          </cell>
          <cell r="J604">
            <v>0</v>
          </cell>
          <cell r="K604">
            <v>0</v>
          </cell>
          <cell r="N604">
            <v>0</v>
          </cell>
        </row>
        <row r="605">
          <cell r="B605" t="str">
            <v xml:space="preserve"> Exch Phys - Elec OnPk</v>
          </cell>
          <cell r="C605" t="str">
            <v>WS3</v>
          </cell>
          <cell r="E605">
            <v>0</v>
          </cell>
          <cell r="H605">
            <v>0</v>
          </cell>
          <cell r="I605">
            <v>0</v>
          </cell>
          <cell r="J605">
            <v>0</v>
          </cell>
          <cell r="K605">
            <v>0</v>
          </cell>
          <cell r="N605">
            <v>0</v>
          </cell>
        </row>
        <row r="606">
          <cell r="B606" t="str">
            <v xml:space="preserve"> Exch Phys - Elec OffPk</v>
          </cell>
          <cell r="C606" t="str">
            <v>WS3</v>
          </cell>
          <cell r="E606">
            <v>0</v>
          </cell>
          <cell r="H606">
            <v>0</v>
          </cell>
          <cell r="I606">
            <v>0</v>
          </cell>
          <cell r="J606">
            <v>0</v>
          </cell>
          <cell r="K606">
            <v>0</v>
          </cell>
          <cell r="N606">
            <v>0</v>
          </cell>
        </row>
        <row r="607">
          <cell r="B607" t="str">
            <v>Net Gas - DTh</v>
          </cell>
          <cell r="D607">
            <v>0</v>
          </cell>
          <cell r="E607">
            <v>0</v>
          </cell>
          <cell r="G607">
            <v>0</v>
          </cell>
          <cell r="H607">
            <v>0</v>
          </cell>
          <cell r="N607">
            <v>0</v>
          </cell>
        </row>
        <row r="608">
          <cell r="B608" t="str">
            <v>Nat Gas - Futures</v>
          </cell>
          <cell r="C608" t="str">
            <v>HH</v>
          </cell>
          <cell r="D608">
            <v>0</v>
          </cell>
          <cell r="E608">
            <v>0</v>
          </cell>
          <cell r="G608">
            <v>0</v>
          </cell>
          <cell r="H608">
            <v>0</v>
          </cell>
          <cell r="I608">
            <v>0</v>
          </cell>
          <cell r="J608">
            <v>0</v>
          </cell>
          <cell r="K608">
            <v>0</v>
          </cell>
          <cell r="L608">
            <v>0</v>
          </cell>
          <cell r="N608">
            <v>0</v>
          </cell>
        </row>
        <row r="609">
          <cell r="B609" t="str">
            <v>Nat Gas-OTC Futures</v>
          </cell>
          <cell r="C609" t="str">
            <v>HH</v>
          </cell>
          <cell r="D609">
            <v>0</v>
          </cell>
          <cell r="E609">
            <v>0</v>
          </cell>
          <cell r="G609">
            <v>0</v>
          </cell>
          <cell r="H609">
            <v>0</v>
          </cell>
          <cell r="I609">
            <v>0</v>
          </cell>
          <cell r="J609">
            <v>0</v>
          </cell>
          <cell r="K609">
            <v>0</v>
          </cell>
          <cell r="M609">
            <v>0</v>
          </cell>
          <cell r="N609">
            <v>0</v>
          </cell>
        </row>
        <row r="610">
          <cell r="B610" t="str">
            <v>Nat Gas - Physical</v>
          </cell>
          <cell r="C610" t="str">
            <v>HH</v>
          </cell>
          <cell r="D610">
            <v>0</v>
          </cell>
          <cell r="E610">
            <v>0</v>
          </cell>
          <cell r="G610">
            <v>0</v>
          </cell>
          <cell r="H610">
            <v>0</v>
          </cell>
          <cell r="I610">
            <v>0</v>
          </cell>
          <cell r="J610">
            <v>0</v>
          </cell>
          <cell r="K610">
            <v>0</v>
          </cell>
          <cell r="M610">
            <v>0</v>
          </cell>
          <cell r="N610">
            <v>0</v>
          </cell>
        </row>
        <row r="611">
          <cell r="B611" t="str">
            <v>Nat Gas Opts: Calls</v>
          </cell>
          <cell r="C611" t="str">
            <v>HH</v>
          </cell>
          <cell r="D611">
            <v>0</v>
          </cell>
          <cell r="E611">
            <v>0</v>
          </cell>
          <cell r="G611">
            <v>0</v>
          </cell>
          <cell r="H611">
            <v>0</v>
          </cell>
          <cell r="I611">
            <v>0</v>
          </cell>
          <cell r="J611">
            <v>0</v>
          </cell>
          <cell r="K611">
            <v>0</v>
          </cell>
          <cell r="L611">
            <v>0</v>
          </cell>
          <cell r="N611">
            <v>0</v>
          </cell>
        </row>
        <row r="612">
          <cell r="B612" t="str">
            <v xml:space="preserve">Puts </v>
          </cell>
          <cell r="C612" t="str">
            <v>HH</v>
          </cell>
          <cell r="D612">
            <v>0</v>
          </cell>
          <cell r="E612">
            <v>0</v>
          </cell>
          <cell r="G612">
            <v>0</v>
          </cell>
          <cell r="H612">
            <v>0</v>
          </cell>
          <cell r="I612">
            <v>0</v>
          </cell>
          <cell r="J612">
            <v>0</v>
          </cell>
          <cell r="K612">
            <v>0</v>
          </cell>
          <cell r="L612">
            <v>0</v>
          </cell>
          <cell r="N612">
            <v>0</v>
          </cell>
        </row>
        <row r="613">
          <cell r="B613" t="str">
            <v xml:space="preserve">NG Paper Basis </v>
          </cell>
          <cell r="C613" t="str">
            <v>WS3</v>
          </cell>
          <cell r="D613">
            <v>0</v>
          </cell>
          <cell r="E613">
            <v>0</v>
          </cell>
          <cell r="G613">
            <v>0</v>
          </cell>
          <cell r="H613">
            <v>0</v>
          </cell>
          <cell r="N613">
            <v>0</v>
          </cell>
        </row>
        <row r="614">
          <cell r="B614" t="str">
            <v xml:space="preserve">    (Cost --&gt;)</v>
          </cell>
          <cell r="C614" t="str">
            <v>HH</v>
          </cell>
          <cell r="D614">
            <v>0</v>
          </cell>
          <cell r="E614">
            <v>0</v>
          </cell>
          <cell r="G614">
            <v>0</v>
          </cell>
          <cell r="H614">
            <v>0</v>
          </cell>
          <cell r="I614">
            <v>0</v>
          </cell>
          <cell r="J614">
            <v>0</v>
          </cell>
          <cell r="K614">
            <v>0</v>
          </cell>
          <cell r="L614">
            <v>0</v>
          </cell>
        </row>
        <row r="615">
          <cell r="B615" t="str">
            <v xml:space="preserve"> Ex Gas OffPk 10.0,OnPk 10.0</v>
          </cell>
          <cell r="C615" t="str">
            <v>WS3</v>
          </cell>
          <cell r="D615">
            <v>0</v>
          </cell>
          <cell r="E615">
            <v>0</v>
          </cell>
          <cell r="G615">
            <v>0</v>
          </cell>
          <cell r="H615">
            <v>0</v>
          </cell>
          <cell r="I615">
            <v>0</v>
          </cell>
          <cell r="J615">
            <v>0</v>
          </cell>
          <cell r="K615">
            <v>0</v>
          </cell>
          <cell r="L615">
            <v>0</v>
          </cell>
          <cell r="M615" t="str">
            <v>EquGas</v>
          </cell>
        </row>
        <row r="616">
          <cell r="B616" t="str">
            <v>LT Crude Bbls</v>
          </cell>
          <cell r="D616">
            <v>0</v>
          </cell>
          <cell r="E616">
            <v>0</v>
          </cell>
          <cell r="G616">
            <v>0</v>
          </cell>
          <cell r="H616">
            <v>0</v>
          </cell>
          <cell r="I616">
            <v>0</v>
          </cell>
          <cell r="J616">
            <v>0</v>
          </cell>
          <cell r="K616">
            <v>0</v>
          </cell>
          <cell r="L616">
            <v>0</v>
          </cell>
          <cell r="N616">
            <v>0</v>
          </cell>
        </row>
        <row r="617">
          <cell r="B617" t="str">
            <v xml:space="preserve"> LT Crude - Futures</v>
          </cell>
          <cell r="C617" t="str">
            <v>HH</v>
          </cell>
          <cell r="D617">
            <v>0</v>
          </cell>
          <cell r="E617">
            <v>0</v>
          </cell>
          <cell r="G617">
            <v>0</v>
          </cell>
          <cell r="H617">
            <v>0</v>
          </cell>
          <cell r="I617">
            <v>0</v>
          </cell>
          <cell r="J617">
            <v>0</v>
          </cell>
          <cell r="K617">
            <v>0</v>
          </cell>
          <cell r="L617">
            <v>0</v>
          </cell>
          <cell r="N617">
            <v>0</v>
          </cell>
        </row>
        <row r="618">
          <cell r="B618" t="str">
            <v xml:space="preserve"> OTC-Platts No.6 1%</v>
          </cell>
          <cell r="C618" t="str">
            <v>WS3</v>
          </cell>
          <cell r="D618">
            <v>0</v>
          </cell>
          <cell r="E618">
            <v>0</v>
          </cell>
          <cell r="G618">
            <v>0</v>
          </cell>
          <cell r="H618">
            <v>0</v>
          </cell>
          <cell r="I618">
            <v>0</v>
          </cell>
          <cell r="J618">
            <v>0</v>
          </cell>
          <cell r="K618">
            <v>0</v>
          </cell>
          <cell r="L618">
            <v>0</v>
          </cell>
          <cell r="N618">
            <v>0</v>
          </cell>
        </row>
        <row r="619">
          <cell r="B619" t="str">
            <v xml:space="preserve"> OTC - CL/WTI</v>
          </cell>
          <cell r="C619" t="str">
            <v>HH</v>
          </cell>
          <cell r="D619">
            <v>0</v>
          </cell>
          <cell r="E619">
            <v>0</v>
          </cell>
          <cell r="G619">
            <v>0</v>
          </cell>
          <cell r="H619">
            <v>0</v>
          </cell>
          <cell r="I619">
            <v>0</v>
          </cell>
          <cell r="J619">
            <v>0</v>
          </cell>
          <cell r="K619">
            <v>0</v>
          </cell>
          <cell r="L619">
            <v>0</v>
          </cell>
          <cell r="N619">
            <v>0</v>
          </cell>
        </row>
        <row r="620">
          <cell r="B620" t="str">
            <v xml:space="preserve"> OTC Opts-Platts 1%</v>
          </cell>
          <cell r="C620" t="str">
            <v>WS3</v>
          </cell>
          <cell r="D620">
            <v>0</v>
          </cell>
          <cell r="E620">
            <v>0</v>
          </cell>
          <cell r="G620">
            <v>0</v>
          </cell>
          <cell r="H620">
            <v>0</v>
          </cell>
          <cell r="I620">
            <v>0</v>
          </cell>
          <cell r="J620">
            <v>0</v>
          </cell>
          <cell r="K620">
            <v>0</v>
          </cell>
          <cell r="L620">
            <v>0</v>
          </cell>
          <cell r="N620">
            <v>0</v>
          </cell>
        </row>
        <row r="621">
          <cell r="B621" t="str">
            <v xml:space="preserve"> OTC Options - WTI</v>
          </cell>
          <cell r="C621" t="str">
            <v>HH</v>
          </cell>
          <cell r="D621">
            <v>0</v>
          </cell>
          <cell r="E621">
            <v>0</v>
          </cell>
          <cell r="G621">
            <v>0</v>
          </cell>
          <cell r="H621">
            <v>0</v>
          </cell>
          <cell r="I621">
            <v>0</v>
          </cell>
          <cell r="J621">
            <v>0</v>
          </cell>
          <cell r="K621">
            <v>0</v>
          </cell>
          <cell r="L621">
            <v>0</v>
          </cell>
          <cell r="N621">
            <v>0</v>
          </cell>
        </row>
        <row r="622">
          <cell r="B622" t="str">
            <v xml:space="preserve"> Lt Crd Options:Calls</v>
          </cell>
          <cell r="C622" t="str">
            <v>HH</v>
          </cell>
          <cell r="D622">
            <v>0</v>
          </cell>
          <cell r="E622">
            <v>0</v>
          </cell>
          <cell r="G622">
            <v>0</v>
          </cell>
          <cell r="H622">
            <v>0</v>
          </cell>
          <cell r="I622">
            <v>0</v>
          </cell>
          <cell r="J622">
            <v>0</v>
          </cell>
          <cell r="K622">
            <v>0</v>
          </cell>
          <cell r="L622">
            <v>0</v>
          </cell>
          <cell r="N622">
            <v>0</v>
          </cell>
        </row>
        <row r="623">
          <cell r="B623" t="str">
            <v>Puts</v>
          </cell>
          <cell r="C623" t="str">
            <v>HH</v>
          </cell>
          <cell r="D623">
            <v>0</v>
          </cell>
          <cell r="E623">
            <v>0</v>
          </cell>
          <cell r="G623">
            <v>0</v>
          </cell>
          <cell r="H623">
            <v>0</v>
          </cell>
          <cell r="I623">
            <v>0</v>
          </cell>
          <cell r="J623">
            <v>0</v>
          </cell>
          <cell r="K623">
            <v>0</v>
          </cell>
          <cell r="L623">
            <v>0</v>
          </cell>
          <cell r="N623">
            <v>0</v>
          </cell>
        </row>
        <row r="624">
          <cell r="B624" t="str">
            <v xml:space="preserve"> Crack Spread - WTI</v>
          </cell>
          <cell r="C624" t="str">
            <v>HH</v>
          </cell>
          <cell r="D624">
            <v>0</v>
          </cell>
          <cell r="E624">
            <v>0</v>
          </cell>
          <cell r="G624">
            <v>0</v>
          </cell>
          <cell r="H624">
            <v>0</v>
          </cell>
          <cell r="I624">
            <v>0</v>
          </cell>
          <cell r="J624">
            <v>0</v>
          </cell>
          <cell r="K624">
            <v>0</v>
          </cell>
          <cell r="L624">
            <v>0</v>
          </cell>
        </row>
        <row r="625">
          <cell r="B625" t="str">
            <v xml:space="preserve"> Crack Spread - 1%</v>
          </cell>
          <cell r="C625" t="str">
            <v>WS3</v>
          </cell>
          <cell r="E625">
            <v>0</v>
          </cell>
          <cell r="H625">
            <v>0</v>
          </cell>
          <cell r="N625">
            <v>0</v>
          </cell>
        </row>
        <row r="626">
          <cell r="B626" t="str">
            <v xml:space="preserve"> Ex Oil OffPk 11.0,OnPk 11.0</v>
          </cell>
          <cell r="C626" t="str">
            <v>WS3</v>
          </cell>
          <cell r="D626">
            <v>0</v>
          </cell>
          <cell r="E626">
            <v>0</v>
          </cell>
          <cell r="G626">
            <v>0</v>
          </cell>
          <cell r="H626">
            <v>0</v>
          </cell>
          <cell r="I626" t="str">
            <v>&lt;----Missing Exchange Physi Trades to tie Fuel-Elec P&amp;L</v>
          </cell>
        </row>
        <row r="627">
          <cell r="B627" t="str">
            <v>Risk Position - NE</v>
          </cell>
          <cell r="E627">
            <v>0</v>
          </cell>
          <cell r="H627">
            <v>0</v>
          </cell>
        </row>
        <row r="628">
          <cell r="B628" t="str">
            <v>Risk Position - HH</v>
          </cell>
          <cell r="E628">
            <v>0</v>
          </cell>
          <cell r="H628">
            <v>0</v>
          </cell>
        </row>
        <row r="629">
          <cell r="B629" t="str">
            <v>ICAP - MWm (CEEMX)</v>
          </cell>
          <cell r="C629">
            <v>0</v>
          </cell>
          <cell r="D629">
            <v>0</v>
          </cell>
          <cell r="E629">
            <v>0</v>
          </cell>
          <cell r="G629">
            <v>0</v>
          </cell>
          <cell r="H629">
            <v>0</v>
          </cell>
          <cell r="I629">
            <v>0</v>
          </cell>
          <cell r="J629">
            <v>0</v>
          </cell>
          <cell r="K629">
            <v>0</v>
          </cell>
          <cell r="L629">
            <v>0</v>
          </cell>
          <cell r="N629">
            <v>0</v>
          </cell>
        </row>
        <row r="630">
          <cell r="B630" t="str">
            <v>COMMENTS:</v>
          </cell>
        </row>
        <row r="631">
          <cell r="B631" t="str">
            <v>NO CEEMX Records found or reported</v>
          </cell>
          <cell r="M631">
            <v>0</v>
          </cell>
          <cell r="N631">
            <v>46</v>
          </cell>
        </row>
      </sheetData>
      <sheetData sheetId="11" refreshError="1">
        <row r="10">
          <cell r="Z10">
            <v>37622</v>
          </cell>
          <cell r="AA10">
            <v>37.5</v>
          </cell>
          <cell r="AC10">
            <v>37622</v>
          </cell>
          <cell r="AD10">
            <v>5.5209999999999937</v>
          </cell>
        </row>
        <row r="11">
          <cell r="Z11">
            <v>37653</v>
          </cell>
          <cell r="AA11">
            <v>37.5</v>
          </cell>
          <cell r="AC11">
            <v>37653</v>
          </cell>
          <cell r="AD11">
            <v>5.7149999999999999</v>
          </cell>
        </row>
        <row r="12">
          <cell r="A12" t="str">
            <v>MONPd</v>
          </cell>
          <cell r="B12" t="str">
            <v>Delivery Month</v>
          </cell>
          <cell r="C12" t="str">
            <v>Volume (Mwh)</v>
          </cell>
          <cell r="D12" t="str">
            <v>Electric</v>
          </cell>
          <cell r="E12" t="str">
            <v>Gas</v>
          </cell>
          <cell r="F12" t="str">
            <v>INCEP_PL</v>
          </cell>
          <cell r="G12" t="str">
            <v>Elec Vol (se)</v>
          </cell>
          <cell r="H12" t="str">
            <v>Gas Vol (sg)</v>
          </cell>
          <cell r="I12" t="str">
            <v>Correlation (r)</v>
          </cell>
          <cell r="J12" t="str">
            <v>Nat Gas (M3)</v>
          </cell>
          <cell r="K12" t="str">
            <v>Fe (5x16) ($/Mwh)</v>
          </cell>
          <cell r="L12" t="str">
            <v>Fg ($/Mwh)</v>
          </cell>
          <cell r="M12" t="str">
            <v>D ($/Mwh)</v>
          </cell>
          <cell r="N12" t="str">
            <v>T-t</v>
          </cell>
          <cell r="O12" t="str">
            <v>Variance (s2)</v>
          </cell>
          <cell r="P12" t="str">
            <v>d1</v>
          </cell>
          <cell r="Q12" t="str">
            <v>d2</v>
          </cell>
          <cell r="R12" t="str">
            <v>N(d1)</v>
          </cell>
          <cell r="S12" t="str">
            <v>N(d2)</v>
          </cell>
          <cell r="T12" t="str">
            <v>e-rt</v>
          </cell>
          <cell r="U12" t="str">
            <v>c ($/Mwh)</v>
          </cell>
          <cell r="V12" t="str">
            <v>d1</v>
          </cell>
          <cell r="W12" t="str">
            <v>d2</v>
          </cell>
          <cell r="Z12">
            <v>37681</v>
          </cell>
          <cell r="AA12">
            <v>34</v>
          </cell>
          <cell r="AC12">
            <v>37681</v>
          </cell>
          <cell r="AD12">
            <v>4.7139999999999995</v>
          </cell>
        </row>
        <row r="13">
          <cell r="A13" t="str">
            <v>Y</v>
          </cell>
          <cell r="B13">
            <v>37622</v>
          </cell>
          <cell r="C13">
            <v>-86800</v>
          </cell>
          <cell r="D13">
            <v>0</v>
          </cell>
          <cell r="E13">
            <v>0</v>
          </cell>
          <cell r="F13">
            <v>0</v>
          </cell>
          <cell r="G13">
            <v>0.28000000000000003</v>
          </cell>
          <cell r="H13">
            <v>0.26</v>
          </cell>
          <cell r="I13">
            <v>0.82</v>
          </cell>
          <cell r="J13">
            <v>5.5809999999999933</v>
          </cell>
          <cell r="K13">
            <v>37.5</v>
          </cell>
          <cell r="L13">
            <v>58.6</v>
          </cell>
          <cell r="M13">
            <v>-21.1</v>
          </cell>
          <cell r="N13">
            <v>6.0273972602739728E-2</v>
          </cell>
          <cell r="O13">
            <v>2.6608000000000021E-2</v>
          </cell>
          <cell r="P13">
            <v>-11.126696516022314</v>
          </cell>
          <cell r="Q13">
            <v>-11.166743611585085</v>
          </cell>
          <cell r="R13">
            <v>0</v>
          </cell>
          <cell r="S13">
            <v>0</v>
          </cell>
          <cell r="T13">
            <v>0.99657027853890701</v>
          </cell>
          <cell r="U13">
            <v>0</v>
          </cell>
          <cell r="V13">
            <v>0</v>
          </cell>
          <cell r="W13">
            <v>0</v>
          </cell>
          <cell r="Z13">
            <v>37712</v>
          </cell>
          <cell r="AA13">
            <v>34</v>
          </cell>
          <cell r="AC13">
            <v>37712</v>
          </cell>
          <cell r="AD13">
            <v>4.6369999999999996</v>
          </cell>
        </row>
        <row r="14">
          <cell r="A14" t="str">
            <v>Y</v>
          </cell>
          <cell r="B14">
            <v>37653</v>
          </cell>
          <cell r="C14">
            <v>-78400</v>
          </cell>
          <cell r="D14">
            <v>-8.6324040932779363E-12</v>
          </cell>
          <cell r="E14">
            <v>0</v>
          </cell>
          <cell r="F14">
            <v>-3.2371515349792259E-10</v>
          </cell>
          <cell r="G14">
            <v>0.28000000000000003</v>
          </cell>
          <cell r="H14">
            <v>0.24</v>
          </cell>
          <cell r="I14">
            <v>0.84</v>
          </cell>
          <cell r="J14">
            <v>5.7749999999999995</v>
          </cell>
          <cell r="K14">
            <v>37.5</v>
          </cell>
          <cell r="L14">
            <v>60.637999999999998</v>
          </cell>
          <cell r="M14">
            <v>-23.137999999999998</v>
          </cell>
          <cell r="N14">
            <v>0.14520547945205478</v>
          </cell>
          <cell r="O14">
            <v>2.3104E-2</v>
          </cell>
          <cell r="P14">
            <v>-8.2682355632605109</v>
          </cell>
          <cell r="Q14">
            <v>-8.326156435122563</v>
          </cell>
          <cell r="R14">
            <v>1.1102230246251565E-16</v>
          </cell>
          <cell r="S14">
            <v>0</v>
          </cell>
          <cell r="T14">
            <v>0.99175744535199128</v>
          </cell>
          <cell r="U14">
            <v>4.1290198150245228E-15</v>
          </cell>
          <cell r="V14">
            <v>1.1010719506732062E-16</v>
          </cell>
          <cell r="W14">
            <v>0</v>
          </cell>
          <cell r="Z14">
            <v>37742</v>
          </cell>
          <cell r="AA14">
            <v>38</v>
          </cell>
          <cell r="AC14">
            <v>37742</v>
          </cell>
          <cell r="AD14">
            <v>4.5209999999999999</v>
          </cell>
        </row>
        <row r="15">
          <cell r="A15" t="str">
            <v>Y</v>
          </cell>
          <cell r="B15">
            <v>37681</v>
          </cell>
          <cell r="C15">
            <v>-86800</v>
          </cell>
          <cell r="D15">
            <v>-4.7521885272835542E-5</v>
          </cell>
          <cell r="E15">
            <v>3.3518141715812379E-4</v>
          </cell>
          <cell r="F15">
            <v>-1.5588013763525181E-5</v>
          </cell>
          <cell r="G15">
            <v>0.25</v>
          </cell>
          <cell r="H15">
            <v>0.24</v>
          </cell>
          <cell r="I15">
            <v>0.85</v>
          </cell>
          <cell r="J15">
            <v>4.7739999999999991</v>
          </cell>
          <cell r="K15">
            <v>34</v>
          </cell>
          <cell r="L15">
            <v>50.127000000000002</v>
          </cell>
          <cell r="M15">
            <v>-16.127000000000002</v>
          </cell>
          <cell r="N15">
            <v>0.22191780821917809</v>
          </cell>
          <cell r="O15">
            <v>1.8100000000000005E-2</v>
          </cell>
          <cell r="P15">
            <v>-6.0934980468871025</v>
          </cell>
          <cell r="Q15">
            <v>-6.1568755849330623</v>
          </cell>
          <cell r="R15">
            <v>5.5445648072804943E-10</v>
          </cell>
          <cell r="S15">
            <v>3.7244696216021111E-10</v>
          </cell>
          <cell r="T15">
            <v>0.98743035125542888</v>
          </cell>
          <cell r="U15">
            <v>1.7958541202217952E-10</v>
          </cell>
          <cell r="V15">
            <v>5.4748715752114681E-10</v>
          </cell>
          <cell r="W15">
            <v>-3.6776543466987469E-10</v>
          </cell>
          <cell r="Z15">
            <v>37773</v>
          </cell>
          <cell r="AA15">
            <v>44</v>
          </cell>
          <cell r="AC15">
            <v>37773</v>
          </cell>
          <cell r="AD15">
            <v>4.55</v>
          </cell>
        </row>
        <row r="16">
          <cell r="A16" t="str">
            <v>Y</v>
          </cell>
          <cell r="B16">
            <v>37712</v>
          </cell>
          <cell r="C16">
            <v>-84000</v>
          </cell>
          <cell r="D16">
            <v>-81.740312930940917</v>
          </cell>
          <cell r="E16">
            <v>572.96176376184451</v>
          </cell>
          <cell r="F16">
            <v>-87.941951369095094</v>
          </cell>
          <cell r="G16">
            <v>0.21</v>
          </cell>
          <cell r="H16">
            <v>0.22</v>
          </cell>
          <cell r="I16">
            <v>0.51</v>
          </cell>
          <cell r="J16">
            <v>4.6969999999999992</v>
          </cell>
          <cell r="K16">
            <v>34</v>
          </cell>
          <cell r="L16">
            <v>49.319000000000003</v>
          </cell>
          <cell r="M16">
            <v>-15.319000000000003</v>
          </cell>
          <cell r="N16">
            <v>0.30684931506849317</v>
          </cell>
          <cell r="O16">
            <v>4.5376E-2</v>
          </cell>
          <cell r="P16">
            <v>-3.0931558894634583</v>
          </cell>
          <cell r="Q16">
            <v>-3.2111541713176783</v>
          </cell>
          <cell r="R16">
            <v>9.9026857834783044E-4</v>
          </cell>
          <cell r="S16">
            <v>6.6107851735808243E-4</v>
          </cell>
          <cell r="T16">
            <v>0.98266165840292141</v>
          </cell>
          <cell r="U16">
            <v>1.0469279924892273E-3</v>
          </cell>
          <cell r="V16">
            <v>9.7309896346358239E-4</v>
          </cell>
          <cell r="W16">
            <v>-6.4961651220163776E-4</v>
          </cell>
          <cell r="Z16">
            <v>37803</v>
          </cell>
          <cell r="AA16">
            <v>56.5</v>
          </cell>
          <cell r="AC16">
            <v>37803</v>
          </cell>
          <cell r="AD16">
            <v>4.5919999999999996</v>
          </cell>
        </row>
        <row r="17">
          <cell r="A17" t="str">
            <v>Y</v>
          </cell>
          <cell r="B17">
            <v>37742</v>
          </cell>
          <cell r="C17">
            <v>-86800</v>
          </cell>
          <cell r="D17">
            <v>-1139.574795116444</v>
          </cell>
          <cell r="E17">
            <v>9119.7179985040657</v>
          </cell>
          <cell r="F17">
            <v>-1525.9797909920972</v>
          </cell>
          <cell r="G17">
            <v>0.21</v>
          </cell>
          <cell r="H17">
            <v>0.22</v>
          </cell>
          <cell r="I17">
            <v>0.7</v>
          </cell>
          <cell r="J17">
            <v>4.5809999999999995</v>
          </cell>
          <cell r="K17">
            <v>38</v>
          </cell>
          <cell r="L17">
            <v>48.100999999999999</v>
          </cell>
          <cell r="M17">
            <v>-10.100999999999999</v>
          </cell>
          <cell r="N17">
            <v>0.38904109589041097</v>
          </cell>
          <cell r="O17">
            <v>2.7819999999999998E-2</v>
          </cell>
          <cell r="P17">
            <v>-2.2137446620300008</v>
          </cell>
          <cell r="Q17">
            <v>-2.3177789029686036</v>
          </cell>
          <cell r="R17">
            <v>1.3423128222016856E-2</v>
          </cell>
          <cell r="S17">
            <v>1.0230644971152336E-2</v>
          </cell>
          <cell r="T17">
            <v>0.97806872303340642</v>
          </cell>
          <cell r="U17">
            <v>1.758041233861863E-2</v>
          </cell>
          <cell r="V17">
            <v>1.3128741879221705E-2</v>
          </cell>
          <cell r="W17">
            <v>-1.0006273862743106E-2</v>
          </cell>
          <cell r="Z17">
            <v>37834</v>
          </cell>
          <cell r="AA17">
            <v>56.5</v>
          </cell>
          <cell r="AC17">
            <v>37834</v>
          </cell>
          <cell r="AD17">
            <v>4.602000000000003</v>
          </cell>
        </row>
        <row r="18">
          <cell r="A18" t="str">
            <v>N</v>
          </cell>
          <cell r="B18">
            <v>4.6019973754882813</v>
          </cell>
          <cell r="C18">
            <v>0</v>
          </cell>
          <cell r="D18">
            <v>0</v>
          </cell>
          <cell r="E18">
            <v>0</v>
          </cell>
          <cell r="F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AC18">
            <v>37865</v>
          </cell>
          <cell r="AD18">
            <v>4.5090000000000003</v>
          </cell>
        </row>
        <row r="19">
          <cell r="A19" t="str">
            <v>N</v>
          </cell>
          <cell r="B19">
            <v>4.5089988708496094</v>
          </cell>
          <cell r="C19">
            <v>0</v>
          </cell>
          <cell r="D19">
            <v>0</v>
          </cell>
          <cell r="E19">
            <v>0</v>
          </cell>
          <cell r="F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AC19">
            <v>37895</v>
          </cell>
          <cell r="AD19">
            <v>4.5430000000000019</v>
          </cell>
        </row>
        <row r="20">
          <cell r="A20" t="str">
            <v>N</v>
          </cell>
          <cell r="B20">
            <v>4.542999267578125</v>
          </cell>
          <cell r="C20">
            <v>0</v>
          </cell>
          <cell r="D20">
            <v>0</v>
          </cell>
          <cell r="E20">
            <v>0</v>
          </cell>
          <cell r="F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AC20">
            <v>37926</v>
          </cell>
          <cell r="AD20">
            <v>4.6940000000000017</v>
          </cell>
        </row>
        <row r="21">
          <cell r="A21" t="str">
            <v>N</v>
          </cell>
          <cell r="B21">
            <v>4.6939964294433594</v>
          </cell>
          <cell r="C21">
            <v>0</v>
          </cell>
          <cell r="D21">
            <v>0</v>
          </cell>
          <cell r="E21">
            <v>0</v>
          </cell>
          <cell r="F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AC21">
            <v>37956</v>
          </cell>
          <cell r="AD21">
            <v>5.1459999999999999</v>
          </cell>
        </row>
        <row r="22">
          <cell r="A22" t="str">
            <v>N</v>
          </cell>
          <cell r="B22">
            <v>5.1459999084472656</v>
          </cell>
          <cell r="C22">
            <v>0</v>
          </cell>
          <cell r="D22">
            <v>0</v>
          </cell>
          <cell r="E22">
            <v>0</v>
          </cell>
          <cell r="F22">
            <v>0</v>
          </cell>
          <cell r="J22">
            <v>0</v>
          </cell>
          <cell r="K22">
            <v>0</v>
          </cell>
          <cell r="L22">
            <v>0</v>
          </cell>
          <cell r="M22">
            <v>0</v>
          </cell>
          <cell r="N22">
            <v>0</v>
          </cell>
          <cell r="O22">
            <v>0</v>
          </cell>
          <cell r="P22">
            <v>0</v>
          </cell>
          <cell r="Q22">
            <v>0</v>
          </cell>
          <cell r="R22">
            <v>0</v>
          </cell>
          <cell r="S22">
            <v>0</v>
          </cell>
          <cell r="T22">
            <v>0</v>
          </cell>
          <cell r="U22">
            <v>0</v>
          </cell>
          <cell r="V22">
            <v>0</v>
          </cell>
          <cell r="W22">
            <v>0</v>
          </cell>
        </row>
        <row r="23">
          <cell r="A23" t="str">
            <v>N</v>
          </cell>
          <cell r="B23">
            <v>0</v>
          </cell>
          <cell r="C23">
            <v>0</v>
          </cell>
          <cell r="D23">
            <v>0</v>
          </cell>
          <cell r="E23">
            <v>0</v>
          </cell>
          <cell r="F23">
            <v>0</v>
          </cell>
          <cell r="J23">
            <v>0</v>
          </cell>
          <cell r="K23">
            <v>0</v>
          </cell>
          <cell r="L23">
            <v>0</v>
          </cell>
          <cell r="M23">
            <v>0</v>
          </cell>
          <cell r="N23">
            <v>0</v>
          </cell>
          <cell r="O23">
            <v>0</v>
          </cell>
          <cell r="P23">
            <v>0</v>
          </cell>
          <cell r="Q23">
            <v>0</v>
          </cell>
          <cell r="R23">
            <v>0</v>
          </cell>
          <cell r="S23">
            <v>0</v>
          </cell>
          <cell r="T23">
            <v>0</v>
          </cell>
          <cell r="U23">
            <v>0</v>
          </cell>
          <cell r="V23">
            <v>0</v>
          </cell>
          <cell r="W23">
            <v>0</v>
          </cell>
        </row>
        <row r="24">
          <cell r="A24" t="str">
            <v>N</v>
          </cell>
          <cell r="B24">
            <v>0</v>
          </cell>
          <cell r="C24">
            <v>0</v>
          </cell>
          <cell r="D24">
            <v>0</v>
          </cell>
          <cell r="E24">
            <v>0</v>
          </cell>
          <cell r="F24">
            <v>0</v>
          </cell>
          <cell r="J24">
            <v>0</v>
          </cell>
          <cell r="K24">
            <v>0</v>
          </cell>
          <cell r="L24">
            <v>0</v>
          </cell>
          <cell r="M24">
            <v>0</v>
          </cell>
          <cell r="N24">
            <v>0</v>
          </cell>
          <cell r="O24">
            <v>0</v>
          </cell>
          <cell r="P24">
            <v>0</v>
          </cell>
          <cell r="Q24">
            <v>0</v>
          </cell>
          <cell r="R24">
            <v>0</v>
          </cell>
          <cell r="S24">
            <v>0</v>
          </cell>
          <cell r="T24">
            <v>0</v>
          </cell>
          <cell r="U24">
            <v>0</v>
          </cell>
          <cell r="V24">
            <v>0</v>
          </cell>
          <cell r="W24">
            <v>0</v>
          </cell>
        </row>
        <row r="25">
          <cell r="A25" t="str">
            <v>N</v>
          </cell>
          <cell r="B25">
            <v>0</v>
          </cell>
          <cell r="C25">
            <v>0</v>
          </cell>
          <cell r="D25">
            <v>0</v>
          </cell>
          <cell r="E25">
            <v>0</v>
          </cell>
          <cell r="F25">
            <v>0</v>
          </cell>
          <cell r="J25">
            <v>0</v>
          </cell>
          <cell r="K25">
            <v>0</v>
          </cell>
          <cell r="L25">
            <v>0</v>
          </cell>
          <cell r="M25">
            <v>0</v>
          </cell>
          <cell r="N25">
            <v>0</v>
          </cell>
          <cell r="O25">
            <v>0</v>
          </cell>
          <cell r="P25">
            <v>0</v>
          </cell>
          <cell r="Q25">
            <v>0</v>
          </cell>
          <cell r="R25">
            <v>0</v>
          </cell>
          <cell r="S25">
            <v>0</v>
          </cell>
          <cell r="T25">
            <v>0</v>
          </cell>
          <cell r="U25">
            <v>0</v>
          </cell>
          <cell r="V25">
            <v>0</v>
          </cell>
          <cell r="W25">
            <v>0</v>
          </cell>
        </row>
        <row r="26">
          <cell r="A26" t="str">
            <v>N</v>
          </cell>
          <cell r="B26">
            <v>0</v>
          </cell>
          <cell r="C26">
            <v>0</v>
          </cell>
          <cell r="D26">
            <v>0</v>
          </cell>
          <cell r="E26">
            <v>0</v>
          </cell>
          <cell r="F26">
            <v>0</v>
          </cell>
          <cell r="J26">
            <v>0</v>
          </cell>
          <cell r="K26">
            <v>0</v>
          </cell>
          <cell r="L26">
            <v>0</v>
          </cell>
          <cell r="M26">
            <v>0</v>
          </cell>
          <cell r="N26">
            <v>0</v>
          </cell>
          <cell r="O26">
            <v>0</v>
          </cell>
          <cell r="P26">
            <v>0</v>
          </cell>
          <cell r="Q26">
            <v>0</v>
          </cell>
          <cell r="R26">
            <v>0</v>
          </cell>
          <cell r="S26">
            <v>0</v>
          </cell>
          <cell r="T26">
            <v>0</v>
          </cell>
          <cell r="U26">
            <v>0</v>
          </cell>
          <cell r="V26">
            <v>0</v>
          </cell>
          <cell r="W26">
            <v>0</v>
          </cell>
        </row>
        <row r="27">
          <cell r="A27" t="str">
            <v>N</v>
          </cell>
          <cell r="B27">
            <v>0</v>
          </cell>
          <cell r="C27">
            <v>0</v>
          </cell>
          <cell r="D27">
            <v>0</v>
          </cell>
          <cell r="E27">
            <v>0</v>
          </cell>
          <cell r="F27">
            <v>0</v>
          </cell>
          <cell r="J27">
            <v>0</v>
          </cell>
          <cell r="K27">
            <v>0</v>
          </cell>
          <cell r="L27">
            <v>0</v>
          </cell>
          <cell r="M27">
            <v>0</v>
          </cell>
          <cell r="N27">
            <v>0</v>
          </cell>
          <cell r="O27">
            <v>0</v>
          </cell>
          <cell r="P27">
            <v>0</v>
          </cell>
          <cell r="Q27">
            <v>0</v>
          </cell>
          <cell r="R27">
            <v>0</v>
          </cell>
          <cell r="S27">
            <v>0</v>
          </cell>
          <cell r="T27">
            <v>0</v>
          </cell>
          <cell r="U27">
            <v>0</v>
          </cell>
          <cell r="V27">
            <v>0</v>
          </cell>
          <cell r="W27">
            <v>0</v>
          </cell>
        </row>
        <row r="28">
          <cell r="A28" t="str">
            <v>N</v>
          </cell>
          <cell r="B28">
            <v>0</v>
          </cell>
          <cell r="C28">
            <v>0</v>
          </cell>
          <cell r="D28">
            <v>0</v>
          </cell>
          <cell r="E28">
            <v>0</v>
          </cell>
          <cell r="F28">
            <v>0</v>
          </cell>
          <cell r="J28">
            <v>0</v>
          </cell>
          <cell r="K28">
            <v>0</v>
          </cell>
          <cell r="L28">
            <v>0</v>
          </cell>
          <cell r="M28">
            <v>0</v>
          </cell>
          <cell r="N28">
            <v>0</v>
          </cell>
          <cell r="O28">
            <v>0</v>
          </cell>
          <cell r="P28">
            <v>0</v>
          </cell>
          <cell r="Q28">
            <v>0</v>
          </cell>
          <cell r="R28">
            <v>0</v>
          </cell>
          <cell r="S28">
            <v>0</v>
          </cell>
          <cell r="T28">
            <v>0</v>
          </cell>
          <cell r="U28">
            <v>0</v>
          </cell>
          <cell r="V28">
            <v>0</v>
          </cell>
          <cell r="W28">
            <v>0</v>
          </cell>
        </row>
        <row r="29">
          <cell r="A29" t="str">
            <v>N</v>
          </cell>
          <cell r="B29">
            <v>0</v>
          </cell>
          <cell r="C29">
            <v>0</v>
          </cell>
          <cell r="D29">
            <v>0</v>
          </cell>
          <cell r="E29">
            <v>0</v>
          </cell>
          <cell r="F29">
            <v>0</v>
          </cell>
          <cell r="J29">
            <v>0</v>
          </cell>
          <cell r="K29">
            <v>0</v>
          </cell>
          <cell r="L29">
            <v>0</v>
          </cell>
          <cell r="M29">
            <v>0</v>
          </cell>
          <cell r="N29">
            <v>0</v>
          </cell>
          <cell r="O29">
            <v>0</v>
          </cell>
          <cell r="P29">
            <v>0</v>
          </cell>
          <cell r="Q29">
            <v>0</v>
          </cell>
          <cell r="R29">
            <v>0</v>
          </cell>
          <cell r="S29">
            <v>0</v>
          </cell>
          <cell r="T29">
            <v>0</v>
          </cell>
          <cell r="U29">
            <v>0</v>
          </cell>
          <cell r="V29">
            <v>0</v>
          </cell>
          <cell r="W29">
            <v>0</v>
          </cell>
        </row>
        <row r="30">
          <cell r="A30" t="str">
            <v>N</v>
          </cell>
          <cell r="B30">
            <v>0</v>
          </cell>
          <cell r="C30">
            <v>0</v>
          </cell>
          <cell r="D30">
            <v>0</v>
          </cell>
          <cell r="E30">
            <v>0</v>
          </cell>
          <cell r="F30">
            <v>0</v>
          </cell>
          <cell r="J30">
            <v>0</v>
          </cell>
          <cell r="K30">
            <v>0</v>
          </cell>
          <cell r="L30">
            <v>0</v>
          </cell>
          <cell r="M30">
            <v>0</v>
          </cell>
          <cell r="N30">
            <v>0</v>
          </cell>
          <cell r="O30">
            <v>0</v>
          </cell>
          <cell r="P30">
            <v>0</v>
          </cell>
          <cell r="Q30">
            <v>0</v>
          </cell>
          <cell r="R30">
            <v>0</v>
          </cell>
          <cell r="S30">
            <v>0</v>
          </cell>
          <cell r="T30">
            <v>0</v>
          </cell>
          <cell r="U30">
            <v>0</v>
          </cell>
          <cell r="V30">
            <v>0</v>
          </cell>
          <cell r="W30">
            <v>0</v>
          </cell>
        </row>
        <row r="31">
          <cell r="A31" t="str">
            <v>N</v>
          </cell>
          <cell r="B31">
            <v>0</v>
          </cell>
          <cell r="C31">
            <v>0</v>
          </cell>
          <cell r="D31">
            <v>0</v>
          </cell>
          <cell r="E31">
            <v>0</v>
          </cell>
          <cell r="F31">
            <v>0</v>
          </cell>
          <cell r="J31">
            <v>0</v>
          </cell>
          <cell r="K31">
            <v>0</v>
          </cell>
          <cell r="L31">
            <v>0</v>
          </cell>
          <cell r="M31">
            <v>0</v>
          </cell>
          <cell r="N31">
            <v>0</v>
          </cell>
          <cell r="O31">
            <v>0</v>
          </cell>
          <cell r="P31">
            <v>0</v>
          </cell>
          <cell r="Q31">
            <v>0</v>
          </cell>
          <cell r="R31">
            <v>0</v>
          </cell>
          <cell r="S31">
            <v>0</v>
          </cell>
          <cell r="T31">
            <v>0</v>
          </cell>
          <cell r="U31">
            <v>0</v>
          </cell>
          <cell r="V31">
            <v>0</v>
          </cell>
          <cell r="W31">
            <v>0</v>
          </cell>
        </row>
        <row r="32">
          <cell r="A32" t="str">
            <v>N</v>
          </cell>
          <cell r="B32">
            <v>0</v>
          </cell>
          <cell r="C32">
            <v>0</v>
          </cell>
          <cell r="D32">
            <v>0</v>
          </cell>
          <cell r="E32">
            <v>0</v>
          </cell>
          <cell r="F32">
            <v>0</v>
          </cell>
          <cell r="J32">
            <v>0</v>
          </cell>
          <cell r="K32">
            <v>0</v>
          </cell>
          <cell r="L32">
            <v>0</v>
          </cell>
          <cell r="M32">
            <v>0</v>
          </cell>
          <cell r="N32">
            <v>0</v>
          </cell>
          <cell r="O32">
            <v>0</v>
          </cell>
          <cell r="P32">
            <v>0</v>
          </cell>
          <cell r="Q32">
            <v>0</v>
          </cell>
          <cell r="R32">
            <v>0</v>
          </cell>
          <cell r="S32">
            <v>0</v>
          </cell>
          <cell r="T32">
            <v>0</v>
          </cell>
          <cell r="U32">
            <v>0</v>
          </cell>
          <cell r="V32">
            <v>0</v>
          </cell>
          <cell r="W32">
            <v>0</v>
          </cell>
        </row>
        <row r="33">
          <cell r="A33" t="str">
            <v>N</v>
          </cell>
          <cell r="B33">
            <v>0</v>
          </cell>
          <cell r="C33">
            <v>0</v>
          </cell>
          <cell r="D33">
            <v>0</v>
          </cell>
          <cell r="E33">
            <v>0</v>
          </cell>
          <cell r="F33">
            <v>0</v>
          </cell>
          <cell r="J33">
            <v>0</v>
          </cell>
          <cell r="K33">
            <v>0</v>
          </cell>
          <cell r="L33">
            <v>0</v>
          </cell>
          <cell r="M33">
            <v>0</v>
          </cell>
          <cell r="N33">
            <v>0</v>
          </cell>
          <cell r="O33">
            <v>0</v>
          </cell>
          <cell r="P33">
            <v>0</v>
          </cell>
          <cell r="Q33">
            <v>0</v>
          </cell>
          <cell r="R33">
            <v>0</v>
          </cell>
          <cell r="S33">
            <v>0</v>
          </cell>
          <cell r="T33">
            <v>0</v>
          </cell>
          <cell r="U33">
            <v>0</v>
          </cell>
          <cell r="V33">
            <v>0</v>
          </cell>
          <cell r="W33">
            <v>0</v>
          </cell>
        </row>
        <row r="34">
          <cell r="A34" t="str">
            <v>N</v>
          </cell>
          <cell r="B34">
            <v>0</v>
          </cell>
          <cell r="C34">
            <v>0</v>
          </cell>
          <cell r="D34">
            <v>0</v>
          </cell>
          <cell r="E34">
            <v>0</v>
          </cell>
          <cell r="F34">
            <v>0</v>
          </cell>
          <cell r="J34">
            <v>0</v>
          </cell>
          <cell r="K34">
            <v>0</v>
          </cell>
          <cell r="L34">
            <v>0</v>
          </cell>
          <cell r="M34">
            <v>0</v>
          </cell>
          <cell r="N34">
            <v>0</v>
          </cell>
          <cell r="O34">
            <v>0</v>
          </cell>
          <cell r="P34">
            <v>0</v>
          </cell>
          <cell r="Q34">
            <v>0</v>
          </cell>
          <cell r="R34">
            <v>0</v>
          </cell>
          <cell r="S34">
            <v>0</v>
          </cell>
          <cell r="T34">
            <v>0</v>
          </cell>
          <cell r="U34">
            <v>0</v>
          </cell>
          <cell r="V34">
            <v>0</v>
          </cell>
          <cell r="W34">
            <v>0</v>
          </cell>
        </row>
        <row r="35">
          <cell r="A35" t="str">
            <v>N</v>
          </cell>
          <cell r="B35">
            <v>0</v>
          </cell>
          <cell r="C35">
            <v>0</v>
          </cell>
          <cell r="D35">
            <v>0</v>
          </cell>
          <cell r="E35">
            <v>0</v>
          </cell>
          <cell r="F35">
            <v>0</v>
          </cell>
          <cell r="J35">
            <v>0</v>
          </cell>
          <cell r="K35">
            <v>0</v>
          </cell>
          <cell r="L35">
            <v>0</v>
          </cell>
          <cell r="M35">
            <v>0</v>
          </cell>
          <cell r="N35">
            <v>0</v>
          </cell>
          <cell r="O35">
            <v>0</v>
          </cell>
          <cell r="P35">
            <v>0</v>
          </cell>
          <cell r="Q35">
            <v>0</v>
          </cell>
          <cell r="R35">
            <v>0</v>
          </cell>
          <cell r="S35">
            <v>0</v>
          </cell>
          <cell r="T35">
            <v>0</v>
          </cell>
          <cell r="U35">
            <v>0</v>
          </cell>
          <cell r="V35">
            <v>0</v>
          </cell>
          <cell r="W35">
            <v>0</v>
          </cell>
        </row>
        <row r="36">
          <cell r="A36" t="str">
            <v>N</v>
          </cell>
          <cell r="B36">
            <v>0</v>
          </cell>
          <cell r="C36">
            <v>0</v>
          </cell>
          <cell r="D36">
            <v>0</v>
          </cell>
          <cell r="E36">
            <v>0</v>
          </cell>
          <cell r="F36">
            <v>0</v>
          </cell>
          <cell r="J36">
            <v>0</v>
          </cell>
          <cell r="K36">
            <v>0</v>
          </cell>
          <cell r="L36">
            <v>0</v>
          </cell>
        </row>
        <row r="51">
          <cell r="AD51" t="str">
            <v>Initial Engy</v>
          </cell>
        </row>
        <row r="52">
          <cell r="A52" t="str">
            <v>MONPd</v>
          </cell>
          <cell r="B52" t="str">
            <v>Delivery Month</v>
          </cell>
          <cell r="C52" t="str">
            <v>Volume (Mwh)</v>
          </cell>
          <cell r="D52" t="str">
            <v>Electric</v>
          </cell>
          <cell r="E52" t="str">
            <v>Gas</v>
          </cell>
          <cell r="F52" t="str">
            <v>INCEP_PL</v>
          </cell>
          <cell r="G52" t="str">
            <v>Elec Vol (se)</v>
          </cell>
          <cell r="H52" t="str">
            <v>Gas Vol (sg)</v>
          </cell>
          <cell r="I52" t="str">
            <v>Correlation (r)</v>
          </cell>
          <cell r="J52" t="str">
            <v>Nat Gas (M3)</v>
          </cell>
          <cell r="K52" t="str">
            <v>Fe (5x16) ($/Mwh)</v>
          </cell>
          <cell r="L52" t="str">
            <v>Fg ($/Mwh)</v>
          </cell>
          <cell r="Z52" t="str">
            <v>MONPd</v>
          </cell>
          <cell r="AA52" t="str">
            <v>Delivery Month</v>
          </cell>
          <cell r="AB52" t="str">
            <v>Energy</v>
          </cell>
          <cell r="AC52" t="str">
            <v>UCAP</v>
          </cell>
          <cell r="AD52" t="str">
            <v>Nwgtn Mark</v>
          </cell>
        </row>
        <row r="53">
          <cell r="A53" t="str">
            <v>Y</v>
          </cell>
          <cell r="B53">
            <v>37622</v>
          </cell>
          <cell r="C53">
            <v>0</v>
          </cell>
          <cell r="D53">
            <v>0</v>
          </cell>
          <cell r="E53">
            <v>0</v>
          </cell>
          <cell r="F53">
            <v>0</v>
          </cell>
          <cell r="G53">
            <v>0.3</v>
          </cell>
          <cell r="H53">
            <v>0.3</v>
          </cell>
          <cell r="I53">
            <v>0.8</v>
          </cell>
          <cell r="J53">
            <v>5.5709999999999935</v>
          </cell>
          <cell r="K53">
            <v>37.5</v>
          </cell>
          <cell r="L53">
            <v>41.497</v>
          </cell>
          <cell r="Z53" t="str">
            <v>N</v>
          </cell>
          <cell r="AA53">
            <v>37591</v>
          </cell>
          <cell r="AB53">
            <v>339808</v>
          </cell>
        </row>
        <row r="54">
          <cell r="A54" t="str">
            <v>N</v>
          </cell>
          <cell r="B54">
            <v>339808</v>
          </cell>
          <cell r="C54">
            <v>0</v>
          </cell>
          <cell r="D54">
            <v>0</v>
          </cell>
          <cell r="E54">
            <v>0</v>
          </cell>
          <cell r="F54">
            <v>0</v>
          </cell>
          <cell r="J54">
            <v>0</v>
          </cell>
          <cell r="K54">
            <v>0</v>
          </cell>
          <cell r="L54">
            <v>0</v>
          </cell>
          <cell r="Z54" t="str">
            <v>Y</v>
          </cell>
          <cell r="AA54">
            <v>37622</v>
          </cell>
          <cell r="AB54">
            <v>339808</v>
          </cell>
          <cell r="AC54">
            <v>799050</v>
          </cell>
          <cell r="AD54">
            <v>144481.29</v>
          </cell>
        </row>
        <row r="55">
          <cell r="A55" t="str">
            <v>N</v>
          </cell>
          <cell r="B55">
            <v>144481.25</v>
          </cell>
          <cell r="C55">
            <v>0</v>
          </cell>
          <cell r="D55">
            <v>0</v>
          </cell>
          <cell r="E55">
            <v>0</v>
          </cell>
          <cell r="F55">
            <v>0</v>
          </cell>
          <cell r="J55">
            <v>0</v>
          </cell>
          <cell r="K55">
            <v>0</v>
          </cell>
          <cell r="L55">
            <v>0</v>
          </cell>
          <cell r="Z55" t="str">
            <v>Y</v>
          </cell>
          <cell r="AA55">
            <v>37653</v>
          </cell>
          <cell r="AB55">
            <v>306923</v>
          </cell>
          <cell r="AC55">
            <v>806400</v>
          </cell>
          <cell r="AD55">
            <v>130504</v>
          </cell>
        </row>
        <row r="56">
          <cell r="A56" t="str">
            <v>N</v>
          </cell>
          <cell r="B56">
            <v>130504</v>
          </cell>
          <cell r="C56">
            <v>0</v>
          </cell>
          <cell r="D56">
            <v>0</v>
          </cell>
          <cell r="E56">
            <v>0</v>
          </cell>
          <cell r="F56">
            <v>0</v>
          </cell>
          <cell r="J56">
            <v>0</v>
          </cell>
          <cell r="K56">
            <v>0</v>
          </cell>
          <cell r="L56">
            <v>0</v>
          </cell>
          <cell r="Z56" t="str">
            <v>Y</v>
          </cell>
          <cell r="AA56">
            <v>37681</v>
          </cell>
          <cell r="AB56">
            <v>339808</v>
          </cell>
          <cell r="AC56">
            <v>799050</v>
          </cell>
          <cell r="AD56">
            <v>127188</v>
          </cell>
        </row>
        <row r="57">
          <cell r="A57" t="str">
            <v>N</v>
          </cell>
          <cell r="B57">
            <v>127188</v>
          </cell>
          <cell r="C57">
            <v>0</v>
          </cell>
          <cell r="D57">
            <v>0</v>
          </cell>
          <cell r="E57">
            <v>0</v>
          </cell>
          <cell r="F57">
            <v>0</v>
          </cell>
          <cell r="J57">
            <v>0</v>
          </cell>
          <cell r="K57">
            <v>0</v>
          </cell>
          <cell r="L57">
            <v>0</v>
          </cell>
          <cell r="Z57" t="str">
            <v>Y</v>
          </cell>
          <cell r="AA57">
            <v>37712</v>
          </cell>
          <cell r="AB57">
            <v>328847</v>
          </cell>
          <cell r="AC57">
            <v>800387</v>
          </cell>
          <cell r="AD57">
            <v>127936</v>
          </cell>
        </row>
        <row r="58">
          <cell r="A58" t="str">
            <v>N</v>
          </cell>
          <cell r="B58">
            <v>127936</v>
          </cell>
          <cell r="C58">
            <v>0</v>
          </cell>
          <cell r="D58">
            <v>0</v>
          </cell>
          <cell r="E58">
            <v>0</v>
          </cell>
          <cell r="F58">
            <v>0</v>
          </cell>
          <cell r="J58">
            <v>0</v>
          </cell>
          <cell r="K58">
            <v>0</v>
          </cell>
          <cell r="L58">
            <v>0</v>
          </cell>
          <cell r="Z58" t="str">
            <v>Y</v>
          </cell>
          <cell r="AA58">
            <v>37742</v>
          </cell>
          <cell r="AB58">
            <v>339808</v>
          </cell>
          <cell r="AC58">
            <v>799050</v>
          </cell>
          <cell r="AD58">
            <v>128339</v>
          </cell>
        </row>
        <row r="59">
          <cell r="A59" t="str">
            <v>N</v>
          </cell>
          <cell r="B59">
            <v>128339</v>
          </cell>
          <cell r="C59">
            <v>0</v>
          </cell>
          <cell r="D59">
            <v>0</v>
          </cell>
          <cell r="E59">
            <v>0</v>
          </cell>
          <cell r="F59">
            <v>0</v>
          </cell>
          <cell r="J59">
            <v>0</v>
          </cell>
          <cell r="K59">
            <v>0</v>
          </cell>
          <cell r="L59">
            <v>0</v>
          </cell>
          <cell r="Z59" t="str">
            <v>Y</v>
          </cell>
          <cell r="AA59">
            <v>37773</v>
          </cell>
          <cell r="AD59">
            <v>100477</v>
          </cell>
        </row>
        <row r="60">
          <cell r="A60" t="str">
            <v>N</v>
          </cell>
          <cell r="B60">
            <v>100477</v>
          </cell>
          <cell r="C60">
            <v>0</v>
          </cell>
          <cell r="D60">
            <v>0</v>
          </cell>
          <cell r="E60">
            <v>0</v>
          </cell>
          <cell r="F60">
            <v>0</v>
          </cell>
          <cell r="J60">
            <v>0</v>
          </cell>
          <cell r="K60">
            <v>0</v>
          </cell>
          <cell r="L60">
            <v>0</v>
          </cell>
          <cell r="Z60" t="str">
            <v>Y</v>
          </cell>
          <cell r="AA60">
            <v>37803</v>
          </cell>
          <cell r="AD60">
            <v>15121</v>
          </cell>
        </row>
        <row r="61">
          <cell r="A61" t="str">
            <v>N</v>
          </cell>
          <cell r="B61">
            <v>15121</v>
          </cell>
          <cell r="C61">
            <v>0</v>
          </cell>
          <cell r="D61">
            <v>0</v>
          </cell>
          <cell r="E61">
            <v>0</v>
          </cell>
          <cell r="F61">
            <v>0</v>
          </cell>
          <cell r="J61">
            <v>0</v>
          </cell>
          <cell r="K61">
            <v>0</v>
          </cell>
          <cell r="L61">
            <v>0</v>
          </cell>
          <cell r="Z61" t="str">
            <v>Y</v>
          </cell>
          <cell r="AA61">
            <v>37834</v>
          </cell>
          <cell r="AD61">
            <v>15391</v>
          </cell>
        </row>
        <row r="62">
          <cell r="A62" t="str">
            <v>N</v>
          </cell>
          <cell r="B62">
            <v>15391</v>
          </cell>
          <cell r="C62">
            <v>0</v>
          </cell>
          <cell r="D62">
            <v>0</v>
          </cell>
          <cell r="E62">
            <v>0</v>
          </cell>
          <cell r="F62">
            <v>0</v>
          </cell>
          <cell r="J62">
            <v>0</v>
          </cell>
          <cell r="K62">
            <v>0</v>
          </cell>
          <cell r="L62">
            <v>0</v>
          </cell>
          <cell r="Z62" t="str">
            <v>Y</v>
          </cell>
          <cell r="AA62">
            <v>37865</v>
          </cell>
          <cell r="AD62">
            <v>132065</v>
          </cell>
        </row>
        <row r="63">
          <cell r="A63" t="str">
            <v>N</v>
          </cell>
          <cell r="B63">
            <v>132065</v>
          </cell>
          <cell r="C63">
            <v>0</v>
          </cell>
          <cell r="D63">
            <v>0</v>
          </cell>
          <cell r="E63">
            <v>0</v>
          </cell>
          <cell r="F63">
            <v>0</v>
          </cell>
          <cell r="J63">
            <v>0</v>
          </cell>
          <cell r="K63">
            <v>0</v>
          </cell>
          <cell r="L63">
            <v>0</v>
          </cell>
          <cell r="Z63" t="str">
            <v>Y</v>
          </cell>
          <cell r="AA63">
            <v>37895</v>
          </cell>
          <cell r="AD63">
            <v>144602</v>
          </cell>
        </row>
        <row r="64">
          <cell r="A64" t="str">
            <v>N</v>
          </cell>
          <cell r="B64">
            <v>144602</v>
          </cell>
          <cell r="C64">
            <v>0</v>
          </cell>
          <cell r="D64">
            <v>0</v>
          </cell>
          <cell r="E64">
            <v>0</v>
          </cell>
          <cell r="F64">
            <v>0</v>
          </cell>
          <cell r="J64">
            <v>0</v>
          </cell>
          <cell r="K64">
            <v>0</v>
          </cell>
          <cell r="L64">
            <v>0</v>
          </cell>
          <cell r="Z64" t="str">
            <v>Y</v>
          </cell>
          <cell r="AA64">
            <v>37926</v>
          </cell>
          <cell r="AD64">
            <v>120351</v>
          </cell>
        </row>
        <row r="65">
          <cell r="A65" t="str">
            <v>N</v>
          </cell>
          <cell r="B65">
            <v>120351</v>
          </cell>
          <cell r="C65">
            <v>0</v>
          </cell>
          <cell r="D65">
            <v>0</v>
          </cell>
          <cell r="E65">
            <v>0</v>
          </cell>
          <cell r="F65">
            <v>0</v>
          </cell>
          <cell r="J65">
            <v>0</v>
          </cell>
          <cell r="K65">
            <v>0</v>
          </cell>
          <cell r="L65">
            <v>0</v>
          </cell>
          <cell r="Z65" t="str">
            <v>Y</v>
          </cell>
          <cell r="AA65">
            <v>37956</v>
          </cell>
          <cell r="AD65">
            <v>145200</v>
          </cell>
        </row>
        <row r="66">
          <cell r="A66" t="str">
            <v>N</v>
          </cell>
          <cell r="B66">
            <v>145200</v>
          </cell>
          <cell r="C66">
            <v>0</v>
          </cell>
          <cell r="D66">
            <v>0</v>
          </cell>
          <cell r="E66">
            <v>0</v>
          </cell>
          <cell r="F66">
            <v>0</v>
          </cell>
          <cell r="J66">
            <v>0</v>
          </cell>
          <cell r="K66">
            <v>0</v>
          </cell>
          <cell r="L66">
            <v>0</v>
          </cell>
          <cell r="Z66" t="str">
            <v>Y</v>
          </cell>
          <cell r="AA66">
            <v>37987</v>
          </cell>
        </row>
        <row r="67">
          <cell r="A67" t="str">
            <v>N</v>
          </cell>
          <cell r="B67">
            <v>37987</v>
          </cell>
          <cell r="C67">
            <v>0</v>
          </cell>
          <cell r="D67">
            <v>0</v>
          </cell>
          <cell r="E67">
            <v>0</v>
          </cell>
          <cell r="F67">
            <v>0</v>
          </cell>
          <cell r="J67">
            <v>0</v>
          </cell>
          <cell r="K67">
            <v>0</v>
          </cell>
          <cell r="L67">
            <v>0</v>
          </cell>
          <cell r="Z67" t="str">
            <v>Y</v>
          </cell>
          <cell r="AA67">
            <v>38018</v>
          </cell>
        </row>
        <row r="68">
          <cell r="A68" t="str">
            <v>N</v>
          </cell>
          <cell r="B68">
            <v>38018</v>
          </cell>
          <cell r="C68">
            <v>0</v>
          </cell>
          <cell r="D68">
            <v>0</v>
          </cell>
          <cell r="E68">
            <v>0</v>
          </cell>
          <cell r="F68">
            <v>0</v>
          </cell>
          <cell r="J68">
            <v>0</v>
          </cell>
          <cell r="K68">
            <v>0</v>
          </cell>
          <cell r="L68">
            <v>0</v>
          </cell>
          <cell r="Z68" t="str">
            <v>Y</v>
          </cell>
          <cell r="AA68">
            <v>38047</v>
          </cell>
        </row>
        <row r="69">
          <cell r="A69" t="str">
            <v>N</v>
          </cell>
          <cell r="B69">
            <v>38047</v>
          </cell>
          <cell r="C69">
            <v>0</v>
          </cell>
          <cell r="D69">
            <v>0</v>
          </cell>
          <cell r="E69">
            <v>0</v>
          </cell>
          <cell r="F69">
            <v>0</v>
          </cell>
          <cell r="J69">
            <v>0</v>
          </cell>
          <cell r="K69">
            <v>0</v>
          </cell>
          <cell r="L69">
            <v>0</v>
          </cell>
          <cell r="Z69" t="str">
            <v>Y</v>
          </cell>
          <cell r="AA69">
            <v>38078</v>
          </cell>
        </row>
        <row r="70">
          <cell r="A70" t="str">
            <v>N</v>
          </cell>
          <cell r="B70">
            <v>38078</v>
          </cell>
          <cell r="C70">
            <v>0</v>
          </cell>
          <cell r="D70">
            <v>0</v>
          </cell>
          <cell r="E70">
            <v>0</v>
          </cell>
          <cell r="F70">
            <v>0</v>
          </cell>
          <cell r="J70">
            <v>0</v>
          </cell>
          <cell r="K70">
            <v>0</v>
          </cell>
          <cell r="L70">
            <v>0</v>
          </cell>
          <cell r="Z70" t="str">
            <v>Y</v>
          </cell>
          <cell r="AA70">
            <v>38108</v>
          </cell>
        </row>
        <row r="71">
          <cell r="A71" t="str">
            <v>N</v>
          </cell>
          <cell r="B71">
            <v>38108</v>
          </cell>
          <cell r="C71">
            <v>0</v>
          </cell>
          <cell r="D71">
            <v>0</v>
          </cell>
          <cell r="E71">
            <v>0</v>
          </cell>
          <cell r="F71">
            <v>0</v>
          </cell>
          <cell r="J71">
            <v>0</v>
          </cell>
          <cell r="K71">
            <v>0</v>
          </cell>
          <cell r="L71">
            <v>0</v>
          </cell>
          <cell r="Z71" t="str">
            <v>Y</v>
          </cell>
          <cell r="AA71">
            <v>38139</v>
          </cell>
        </row>
        <row r="72">
          <cell r="A72" t="str">
            <v>N</v>
          </cell>
          <cell r="B72">
            <v>38139</v>
          </cell>
          <cell r="C72">
            <v>0</v>
          </cell>
          <cell r="D72">
            <v>0</v>
          </cell>
          <cell r="E72">
            <v>0</v>
          </cell>
          <cell r="F72">
            <v>0</v>
          </cell>
          <cell r="J72">
            <v>0</v>
          </cell>
          <cell r="K72">
            <v>0</v>
          </cell>
          <cell r="L72">
            <v>0</v>
          </cell>
          <cell r="Z72" t="str">
            <v>Y</v>
          </cell>
          <cell r="AA72">
            <v>38169</v>
          </cell>
        </row>
        <row r="73">
          <cell r="A73" t="str">
            <v>N</v>
          </cell>
          <cell r="B73">
            <v>38169</v>
          </cell>
          <cell r="C73">
            <v>0</v>
          </cell>
          <cell r="D73">
            <v>0</v>
          </cell>
          <cell r="E73">
            <v>0</v>
          </cell>
          <cell r="F73">
            <v>0</v>
          </cell>
          <cell r="J73">
            <v>0</v>
          </cell>
          <cell r="K73">
            <v>0</v>
          </cell>
          <cell r="L73">
            <v>0</v>
          </cell>
          <cell r="Z73" t="str">
            <v>Y</v>
          </cell>
          <cell r="AA73">
            <v>38200</v>
          </cell>
        </row>
        <row r="74">
          <cell r="A74" t="str">
            <v>N</v>
          </cell>
          <cell r="B74">
            <v>38200</v>
          </cell>
          <cell r="C74">
            <v>0</v>
          </cell>
          <cell r="D74">
            <v>0</v>
          </cell>
          <cell r="E74">
            <v>0</v>
          </cell>
          <cell r="F74">
            <v>0</v>
          </cell>
          <cell r="J74">
            <v>0</v>
          </cell>
          <cell r="K74">
            <v>0</v>
          </cell>
          <cell r="L74">
            <v>0</v>
          </cell>
          <cell r="Z74" t="str">
            <v>Y</v>
          </cell>
          <cell r="AA74">
            <v>38231</v>
          </cell>
        </row>
        <row r="75">
          <cell r="A75" t="str">
            <v>N</v>
          </cell>
          <cell r="B75">
            <v>38231</v>
          </cell>
          <cell r="C75">
            <v>0</v>
          </cell>
          <cell r="D75">
            <v>0</v>
          </cell>
          <cell r="E75">
            <v>0</v>
          </cell>
          <cell r="F75">
            <v>0</v>
          </cell>
          <cell r="J75">
            <v>0</v>
          </cell>
          <cell r="K75">
            <v>0</v>
          </cell>
          <cell r="L75">
            <v>0</v>
          </cell>
          <cell r="Z75" t="str">
            <v>Y</v>
          </cell>
          <cell r="AA75">
            <v>38261</v>
          </cell>
        </row>
        <row r="76">
          <cell r="A76" t="str">
            <v>N</v>
          </cell>
          <cell r="B76">
            <v>38261</v>
          </cell>
          <cell r="C76">
            <v>0</v>
          </cell>
          <cell r="D76">
            <v>0</v>
          </cell>
          <cell r="E76">
            <v>0</v>
          </cell>
          <cell r="F76">
            <v>0</v>
          </cell>
          <cell r="J76">
            <v>0</v>
          </cell>
          <cell r="K76">
            <v>0</v>
          </cell>
          <cell r="L76">
            <v>0</v>
          </cell>
          <cell r="Z76" t="str">
            <v>N</v>
          </cell>
          <cell r="AA76">
            <v>0</v>
          </cell>
        </row>
        <row r="112">
          <cell r="B112" t="str">
            <v>Delivery Month</v>
          </cell>
          <cell r="C112" t="str">
            <v>Volume (DTs)</v>
          </cell>
          <cell r="D112" t="str">
            <v>Volume</v>
          </cell>
          <cell r="E112" t="str">
            <v>Pipeline Value</v>
          </cell>
          <cell r="F112" t="str">
            <v>PV (Lease)</v>
          </cell>
          <cell r="G112" t="str">
            <v>Elec Vol (se)</v>
          </cell>
          <cell r="H112" t="str">
            <v>Gas Vol (sg)</v>
          </cell>
          <cell r="I112" t="str">
            <v>Correlation (r)</v>
          </cell>
          <cell r="J112" t="str">
            <v>F Ng ($/dt)</v>
          </cell>
          <cell r="K112" t="str">
            <v>Strike ($/Dt)</v>
          </cell>
          <cell r="L112" t="str">
            <v>Fg ($/Mwh)</v>
          </cell>
          <cell r="M112" t="str">
            <v>Intrinsic ($/Dt)</v>
          </cell>
        </row>
        <row r="113">
          <cell r="B113">
            <v>38292</v>
          </cell>
          <cell r="C113">
            <v>300000</v>
          </cell>
          <cell r="D113">
            <v>268957.98831396335</v>
          </cell>
          <cell r="E113">
            <v>153906.88330777377</v>
          </cell>
          <cell r="F113">
            <v>94246.175964836671</v>
          </cell>
          <cell r="H113">
            <v>3</v>
          </cell>
          <cell r="J113">
            <v>0.57362500000000005</v>
          </cell>
          <cell r="K113">
            <v>0.01</v>
          </cell>
          <cell r="L113">
            <v>0</v>
          </cell>
          <cell r="M113">
            <v>0.56362500000000004</v>
          </cell>
        </row>
        <row r="114">
          <cell r="B114">
            <v>38322</v>
          </cell>
          <cell r="C114">
            <v>310000</v>
          </cell>
          <cell r="D114">
            <v>276648.7029182585</v>
          </cell>
          <cell r="E114">
            <v>158346.19692210315</v>
          </cell>
          <cell r="F114">
            <v>96932.527482628531</v>
          </cell>
          <cell r="H114">
            <v>3</v>
          </cell>
          <cell r="J114">
            <v>0.57362500000000005</v>
          </cell>
          <cell r="K114">
            <v>0.01</v>
          </cell>
          <cell r="L114">
            <v>0</v>
          </cell>
          <cell r="M114">
            <v>0.56362500000000004</v>
          </cell>
        </row>
        <row r="115">
          <cell r="B115">
            <v>38353</v>
          </cell>
          <cell r="C115">
            <v>310000</v>
          </cell>
          <cell r="D115">
            <v>275336.33121178683</v>
          </cell>
          <cell r="E115">
            <v>157630.46900779288</v>
          </cell>
          <cell r="F115">
            <v>96464.401856963697</v>
          </cell>
          <cell r="H115">
            <v>3</v>
          </cell>
          <cell r="J115">
            <v>0.57362500000000005</v>
          </cell>
          <cell r="K115">
            <v>0.01</v>
          </cell>
          <cell r="L115">
            <v>0</v>
          </cell>
          <cell r="M115">
            <v>0.56362500000000004</v>
          </cell>
        </row>
        <row r="116">
          <cell r="B116">
            <v>38384</v>
          </cell>
          <cell r="C116">
            <v>280000</v>
          </cell>
          <cell r="D116">
            <v>247509.77372343434</v>
          </cell>
          <cell r="E116">
            <v>141728.2437846314</v>
          </cell>
          <cell r="F116">
            <v>86708.355996059821</v>
          </cell>
          <cell r="H116">
            <v>3</v>
          </cell>
          <cell r="J116">
            <v>0.57362500000000005</v>
          </cell>
          <cell r="K116">
            <v>0.01</v>
          </cell>
          <cell r="L116">
            <v>0</v>
          </cell>
          <cell r="M116">
            <v>0.56362500000000004</v>
          </cell>
        </row>
        <row r="117">
          <cell r="B117">
            <v>38412</v>
          </cell>
          <cell r="C117">
            <v>310000</v>
          </cell>
          <cell r="D117">
            <v>272851.63298497925</v>
          </cell>
          <cell r="E117">
            <v>156264.98233783743</v>
          </cell>
          <cell r="F117">
            <v>95579.689923040176</v>
          </cell>
          <cell r="H117">
            <v>3</v>
          </cell>
          <cell r="J117">
            <v>0.57362500000000005</v>
          </cell>
          <cell r="K117">
            <v>0.01</v>
          </cell>
          <cell r="L117">
            <v>0</v>
          </cell>
          <cell r="M117">
            <v>0.56362500000000004</v>
          </cell>
        </row>
        <row r="118">
          <cell r="B118">
            <v>38443</v>
          </cell>
          <cell r="C118">
            <v>300000</v>
          </cell>
          <cell r="D118">
            <v>260601.42569618055</v>
          </cell>
          <cell r="E118">
            <v>33000.278486535804</v>
          </cell>
          <cell r="F118">
            <v>92049.771954758529</v>
          </cell>
          <cell r="H118">
            <v>2</v>
          </cell>
          <cell r="J118">
            <v>0.12914285714285714</v>
          </cell>
          <cell r="K118">
            <v>0.01</v>
          </cell>
          <cell r="L118">
            <v>0</v>
          </cell>
          <cell r="M118">
            <v>0.11914285714285715</v>
          </cell>
        </row>
        <row r="119">
          <cell r="B119">
            <v>38473</v>
          </cell>
          <cell r="C119">
            <v>310000</v>
          </cell>
          <cell r="D119">
            <v>268109.44900560955</v>
          </cell>
          <cell r="E119">
            <v>33986.22150677711</v>
          </cell>
          <cell r="F119">
            <v>94673.51813938166</v>
          </cell>
          <cell r="H119">
            <v>2</v>
          </cell>
          <cell r="J119">
            <v>0.12914285714285714</v>
          </cell>
          <cell r="K119">
            <v>0.01</v>
          </cell>
          <cell r="L119">
            <v>0</v>
          </cell>
          <cell r="M119">
            <v>0.11914285714285715</v>
          </cell>
        </row>
        <row r="120">
          <cell r="B120">
            <v>38504</v>
          </cell>
          <cell r="C120">
            <v>300000</v>
          </cell>
          <cell r="D120">
            <v>258286.72307794535</v>
          </cell>
          <cell r="E120">
            <v>32774.069079812973</v>
          </cell>
          <cell r="F120">
            <v>91177.066612182432</v>
          </cell>
          <cell r="H120">
            <v>2</v>
          </cell>
          <cell r="J120">
            <v>0.12914285714285714</v>
          </cell>
          <cell r="K120">
            <v>0.01</v>
          </cell>
          <cell r="L120">
            <v>0</v>
          </cell>
          <cell r="M120">
            <v>0.11914285714285715</v>
          </cell>
        </row>
        <row r="121">
          <cell r="B121">
            <v>38534</v>
          </cell>
          <cell r="C121">
            <v>310000</v>
          </cell>
          <cell r="D121">
            <v>265726.56096298498</v>
          </cell>
          <cell r="E121">
            <v>33749.074905581903</v>
          </cell>
          <cell r="F121">
            <v>93775.93758783699</v>
          </cell>
          <cell r="H121">
            <v>2</v>
          </cell>
          <cell r="J121">
            <v>0.12914285714285714</v>
          </cell>
          <cell r="K121">
            <v>0.01</v>
          </cell>
          <cell r="L121">
            <v>0</v>
          </cell>
          <cell r="M121">
            <v>0.11914285714285715</v>
          </cell>
        </row>
        <row r="122">
          <cell r="B122">
            <v>38565</v>
          </cell>
          <cell r="C122">
            <v>310000</v>
          </cell>
          <cell r="D122">
            <v>264522.0208164386</v>
          </cell>
          <cell r="E122">
            <v>33626.118507915431</v>
          </cell>
          <cell r="F122">
            <v>93323.05638690597</v>
          </cell>
          <cell r="H122">
            <v>2</v>
          </cell>
          <cell r="J122">
            <v>0.12914285714285714</v>
          </cell>
          <cell r="K122">
            <v>0.01</v>
          </cell>
          <cell r="L122">
            <v>0</v>
          </cell>
          <cell r="M122">
            <v>0.11914285714285715</v>
          </cell>
        </row>
        <row r="123">
          <cell r="B123">
            <v>38596</v>
          </cell>
          <cell r="C123">
            <v>300000</v>
          </cell>
          <cell r="D123">
            <v>254827.2444349073</v>
          </cell>
          <cell r="E123">
            <v>32420.97420582698</v>
          </cell>
          <cell r="F123">
            <v>89876.479673167429</v>
          </cell>
          <cell r="H123">
            <v>2</v>
          </cell>
          <cell r="J123">
            <v>0.12914285714285714</v>
          </cell>
          <cell r="K123">
            <v>0.01</v>
          </cell>
          <cell r="L123">
            <v>0</v>
          </cell>
          <cell r="M123">
            <v>0.11914285714285715</v>
          </cell>
        </row>
        <row r="124">
          <cell r="B124">
            <v>38626</v>
          </cell>
          <cell r="C124">
            <v>310000</v>
          </cell>
          <cell r="D124">
            <v>262163.31685765734</v>
          </cell>
          <cell r="E124">
            <v>33379.930182079072</v>
          </cell>
          <cell r="F124">
            <v>92438.27929115812</v>
          </cell>
          <cell r="H124">
            <v>2</v>
          </cell>
          <cell r="J124">
            <v>0.12914285714285714</v>
          </cell>
          <cell r="K124">
            <v>0.01</v>
          </cell>
          <cell r="L124">
            <v>0</v>
          </cell>
          <cell r="M124">
            <v>0.11914285714285715</v>
          </cell>
        </row>
        <row r="125">
          <cell r="B125">
            <v>38657</v>
          </cell>
          <cell r="C125">
            <v>300000</v>
          </cell>
          <cell r="D125">
            <v>254247.02547596183</v>
          </cell>
          <cell r="E125">
            <v>145742.60652468732</v>
          </cell>
          <cell r="F125">
            <v>89024.378876858493</v>
          </cell>
          <cell r="H125">
            <v>3</v>
          </cell>
          <cell r="J125">
            <v>0.57362500000000005</v>
          </cell>
          <cell r="K125">
            <v>0.01</v>
          </cell>
          <cell r="L125">
            <v>0</v>
          </cell>
          <cell r="M125">
            <v>0.56362500000000004</v>
          </cell>
        </row>
        <row r="126">
          <cell r="B126">
            <v>38687</v>
          </cell>
          <cell r="C126">
            <v>310000</v>
          </cell>
          <cell r="D126">
            <v>261503.23401773558</v>
          </cell>
          <cell r="E126">
            <v>149912.11280732823</v>
          </cell>
          <cell r="F126">
            <v>91561.890588798444</v>
          </cell>
          <cell r="H126">
            <v>3</v>
          </cell>
          <cell r="J126">
            <v>0.57362500000000005</v>
          </cell>
          <cell r="K126">
            <v>0.01</v>
          </cell>
          <cell r="L126">
            <v>0</v>
          </cell>
          <cell r="M126">
            <v>0.56362500000000004</v>
          </cell>
        </row>
        <row r="127">
          <cell r="B127">
            <v>38718</v>
          </cell>
          <cell r="C127">
            <v>310000</v>
          </cell>
          <cell r="D127">
            <v>260249.060858051</v>
          </cell>
          <cell r="E127">
            <v>149202.39393272961</v>
          </cell>
          <cell r="F127">
            <v>91119.701899076943</v>
          </cell>
          <cell r="H127">
            <v>3</v>
          </cell>
          <cell r="J127">
            <v>0.57362500000000005</v>
          </cell>
          <cell r="K127">
            <v>0.01</v>
          </cell>
          <cell r="L127">
            <v>0</v>
          </cell>
          <cell r="M127">
            <v>0.56362500000000004</v>
          </cell>
        </row>
        <row r="128">
          <cell r="B128">
            <v>38749</v>
          </cell>
          <cell r="C128">
            <v>280000</v>
          </cell>
          <cell r="D128">
            <v>233935.62640696039</v>
          </cell>
          <cell r="E128">
            <v>134124.21599991861</v>
          </cell>
          <cell r="F128">
            <v>81904.19883839933</v>
          </cell>
          <cell r="H128">
            <v>3</v>
          </cell>
          <cell r="J128">
            <v>0.57362500000000005</v>
          </cell>
          <cell r="K128">
            <v>0.01</v>
          </cell>
          <cell r="L128">
            <v>0</v>
          </cell>
          <cell r="M128">
            <v>0.56362500000000004</v>
          </cell>
        </row>
        <row r="129">
          <cell r="B129">
            <v>38777</v>
          </cell>
          <cell r="C129">
            <v>310000</v>
          </cell>
          <cell r="D129">
            <v>257876.67920176181</v>
          </cell>
          <cell r="E129">
            <v>147857.25557372996</v>
          </cell>
          <cell r="F129">
            <v>90284.008253195003</v>
          </cell>
          <cell r="H129">
            <v>3</v>
          </cell>
          <cell r="J129">
            <v>0.57362500000000005</v>
          </cell>
          <cell r="K129">
            <v>0.01</v>
          </cell>
          <cell r="L129">
            <v>0</v>
          </cell>
          <cell r="M129">
            <v>0.56362500000000004</v>
          </cell>
        </row>
        <row r="130">
          <cell r="B130">
            <v>38808</v>
          </cell>
          <cell r="C130">
            <v>300000</v>
          </cell>
          <cell r="D130">
            <v>246975.80962521897</v>
          </cell>
          <cell r="E130">
            <v>31566.765840252468</v>
          </cell>
          <cell r="F130">
            <v>86949.668675005829</v>
          </cell>
          <cell r="H130">
            <v>2</v>
          </cell>
          <cell r="J130">
            <v>0.12914285714285714</v>
          </cell>
          <cell r="K130">
            <v>0.01</v>
          </cell>
          <cell r="L130">
            <v>0</v>
          </cell>
          <cell r="M130">
            <v>0.11914285714285715</v>
          </cell>
        </row>
        <row r="131">
          <cell r="B131">
            <v>38838</v>
          </cell>
          <cell r="C131">
            <v>310000</v>
          </cell>
          <cell r="D131">
            <v>254073.24555765768</v>
          </cell>
          <cell r="E131">
            <v>32490.658474580017</v>
          </cell>
          <cell r="F131">
            <v>89428.043760523884</v>
          </cell>
          <cell r="H131">
            <v>2</v>
          </cell>
          <cell r="J131">
            <v>0.12914285714285714</v>
          </cell>
          <cell r="K131">
            <v>0.01</v>
          </cell>
          <cell r="L131">
            <v>0</v>
          </cell>
          <cell r="M131">
            <v>0.11914285714285715</v>
          </cell>
        </row>
        <row r="132">
          <cell r="B132">
            <v>38869</v>
          </cell>
          <cell r="C132">
            <v>300000</v>
          </cell>
          <cell r="D132">
            <v>244745.48392933252</v>
          </cell>
          <cell r="E132">
            <v>31313.606253848378</v>
          </cell>
          <cell r="F132">
            <v>86125.316384103979</v>
          </cell>
          <cell r="H132">
            <v>2</v>
          </cell>
          <cell r="J132">
            <v>0.12914285714285714</v>
          </cell>
          <cell r="K132">
            <v>0.01</v>
          </cell>
          <cell r="L132">
            <v>0</v>
          </cell>
          <cell r="M132">
            <v>0.11914285714285715</v>
          </cell>
        </row>
        <row r="133">
          <cell r="B133">
            <v>38899</v>
          </cell>
          <cell r="C133">
            <v>310000</v>
          </cell>
          <cell r="D133">
            <v>251775.07350918133</v>
          </cell>
          <cell r="E133">
            <v>32227.86013520183</v>
          </cell>
          <cell r="F133">
            <v>88580.194494756055</v>
          </cell>
          <cell r="H133">
            <v>2</v>
          </cell>
          <cell r="J133">
            <v>0.12914285714285714</v>
          </cell>
          <cell r="K133">
            <v>0.01</v>
          </cell>
          <cell r="L133">
            <v>0</v>
          </cell>
          <cell r="M133">
            <v>0.11914285714285715</v>
          </cell>
        </row>
        <row r="134">
          <cell r="B134">
            <v>38930</v>
          </cell>
          <cell r="C134">
            <v>310000</v>
          </cell>
          <cell r="D134">
            <v>250612.25103229543</v>
          </cell>
          <cell r="E134">
            <v>32093.490305480522</v>
          </cell>
          <cell r="F134">
            <v>88152.40559822903</v>
          </cell>
          <cell r="H134">
            <v>2</v>
          </cell>
          <cell r="J134">
            <v>0.12914285714285714</v>
          </cell>
          <cell r="K134">
            <v>0.01</v>
          </cell>
          <cell r="L134">
            <v>0</v>
          </cell>
          <cell r="M134">
            <v>0.11914285714285715</v>
          </cell>
        </row>
        <row r="135">
          <cell r="B135">
            <v>38961</v>
          </cell>
          <cell r="C135">
            <v>300000</v>
          </cell>
          <cell r="D135">
            <v>241406.03766340259</v>
          </cell>
          <cell r="E135">
            <v>30927.732299955813</v>
          </cell>
          <cell r="F135">
            <v>84896.78967481482</v>
          </cell>
          <cell r="H135">
            <v>2</v>
          </cell>
          <cell r="J135">
            <v>0.12914285714285714</v>
          </cell>
          <cell r="K135">
            <v>0.01</v>
          </cell>
          <cell r="L135">
            <v>0</v>
          </cell>
          <cell r="M135">
            <v>0.11914285714285715</v>
          </cell>
        </row>
        <row r="136">
          <cell r="B136">
            <v>38991</v>
          </cell>
          <cell r="C136">
            <v>310000</v>
          </cell>
          <cell r="D136">
            <v>248334.30270093793</v>
          </cell>
          <cell r="E136">
            <v>31827.788510699906</v>
          </cell>
          <cell r="F136">
            <v>87316.650400874278</v>
          </cell>
          <cell r="H136">
            <v>2</v>
          </cell>
          <cell r="J136">
            <v>0.12914285714285714</v>
          </cell>
          <cell r="K136">
            <v>0.01</v>
          </cell>
          <cell r="L136">
            <v>0</v>
          </cell>
          <cell r="M136">
            <v>0.11914285714285715</v>
          </cell>
        </row>
        <row r="137">
          <cell r="B137">
            <v>39022</v>
          </cell>
          <cell r="C137">
            <v>300000</v>
          </cell>
          <cell r="D137">
            <v>240226.62590819213</v>
          </cell>
          <cell r="E137">
            <v>137772.61427984596</v>
          </cell>
          <cell r="F137">
            <v>84091.900316118918</v>
          </cell>
          <cell r="H137">
            <v>3</v>
          </cell>
          <cell r="J137">
            <v>0.57362500000000005</v>
          </cell>
          <cell r="K137">
            <v>0.01</v>
          </cell>
          <cell r="L137">
            <v>0</v>
          </cell>
          <cell r="M137">
            <v>0.56362500000000004</v>
          </cell>
        </row>
        <row r="138">
          <cell r="B138">
            <v>39052</v>
          </cell>
          <cell r="C138">
            <v>310000</v>
          </cell>
          <cell r="D138">
            <v>247076.89292354739</v>
          </cell>
          <cell r="E138">
            <v>141704.01573703979</v>
          </cell>
          <cell r="F138">
            <v>86488.818830165503</v>
          </cell>
          <cell r="H138">
            <v>3</v>
          </cell>
          <cell r="J138">
            <v>0.57362500000000005</v>
          </cell>
          <cell r="K138">
            <v>0.01</v>
          </cell>
          <cell r="L138">
            <v>0</v>
          </cell>
          <cell r="M138">
            <v>0.56362500000000004</v>
          </cell>
        </row>
        <row r="139">
          <cell r="B139">
            <v>39083</v>
          </cell>
          <cell r="C139">
            <v>310000</v>
          </cell>
          <cell r="D139">
            <v>245886.42617081926</v>
          </cell>
          <cell r="E139">
            <v>141023.7584058849</v>
          </cell>
          <cell r="F139">
            <v>86071.130016313618</v>
          </cell>
          <cell r="H139">
            <v>3</v>
          </cell>
          <cell r="J139">
            <v>0.57362500000000005</v>
          </cell>
          <cell r="K139">
            <v>0.01</v>
          </cell>
          <cell r="L139">
            <v>0</v>
          </cell>
          <cell r="M139">
            <v>0.56362500000000004</v>
          </cell>
        </row>
        <row r="140">
          <cell r="B140">
            <v>39114</v>
          </cell>
          <cell r="C140">
            <v>280000</v>
          </cell>
          <cell r="D140">
            <v>221020.65999160358</v>
          </cell>
          <cell r="E140">
            <v>126764.46742165695</v>
          </cell>
          <cell r="F140">
            <v>77366.220478968491</v>
          </cell>
          <cell r="H140">
            <v>3</v>
          </cell>
          <cell r="J140">
            <v>0.57362500000000005</v>
          </cell>
          <cell r="K140">
            <v>0.01</v>
          </cell>
          <cell r="L140">
            <v>0</v>
          </cell>
          <cell r="M140">
            <v>0.56362500000000004</v>
          </cell>
        </row>
        <row r="141">
          <cell r="B141">
            <v>39142</v>
          </cell>
          <cell r="C141">
            <v>310000</v>
          </cell>
          <cell r="D141">
            <v>243635.85282232743</v>
          </cell>
          <cell r="E141">
            <v>139737.03714472527</v>
          </cell>
          <cell r="F141">
            <v>85281.738754606238</v>
          </cell>
          <cell r="H141">
            <v>3</v>
          </cell>
          <cell r="J141">
            <v>0.57362500000000005</v>
          </cell>
          <cell r="K141">
            <v>0.01</v>
          </cell>
          <cell r="L141">
            <v>0</v>
          </cell>
          <cell r="M141">
            <v>0.56362500000000004</v>
          </cell>
        </row>
        <row r="142">
          <cell r="B142">
            <v>39173</v>
          </cell>
          <cell r="C142">
            <v>300000</v>
          </cell>
          <cell r="D142">
            <v>233826.58513827683</v>
          </cell>
          <cell r="E142">
            <v>30027.664573205027</v>
          </cell>
          <cell r="F142">
            <v>82132.141363794683</v>
          </cell>
          <cell r="H142">
            <v>2</v>
          </cell>
          <cell r="J142">
            <v>0.12914285714285714</v>
          </cell>
          <cell r="K142">
            <v>0.01</v>
          </cell>
          <cell r="L142">
            <v>0</v>
          </cell>
          <cell r="M142">
            <v>0.11914285714285715</v>
          </cell>
        </row>
        <row r="143">
          <cell r="B143">
            <v>39203</v>
          </cell>
          <cell r="C143">
            <v>310000</v>
          </cell>
          <cell r="D143">
            <v>240526.54581193175</v>
          </cell>
          <cell r="E143">
            <v>30896.391223175993</v>
          </cell>
          <cell r="F143">
            <v>84473.19977124079</v>
          </cell>
          <cell r="H143">
            <v>2</v>
          </cell>
          <cell r="J143">
            <v>0.12914285714285714</v>
          </cell>
          <cell r="K143">
            <v>0.01</v>
          </cell>
          <cell r="L143">
            <v>0</v>
          </cell>
          <cell r="M143">
            <v>0.11914285714285715</v>
          </cell>
        </row>
        <row r="144">
          <cell r="B144">
            <v>39234</v>
          </cell>
          <cell r="C144">
            <v>300000</v>
          </cell>
          <cell r="D144">
            <v>231677.03300163406</v>
          </cell>
          <cell r="E144">
            <v>29767.509793656533</v>
          </cell>
          <cell r="F144">
            <v>81353.463078740082</v>
          </cell>
          <cell r="H144">
            <v>2</v>
          </cell>
          <cell r="J144">
            <v>0.12914285714285714</v>
          </cell>
          <cell r="K144">
            <v>0.01</v>
          </cell>
          <cell r="L144">
            <v>0</v>
          </cell>
          <cell r="M144">
            <v>0.11914285714285715</v>
          </cell>
        </row>
        <row r="145">
          <cell r="B145">
            <v>39264</v>
          </cell>
          <cell r="C145">
            <v>310000</v>
          </cell>
          <cell r="D145">
            <v>238312.71537642644</v>
          </cell>
          <cell r="E145">
            <v>30627.542389747148</v>
          </cell>
          <cell r="F145">
            <v>83672.326383079737</v>
          </cell>
          <cell r="H145">
            <v>2</v>
          </cell>
          <cell r="J145">
            <v>0.12914285714285714</v>
          </cell>
          <cell r="K145">
            <v>0.01</v>
          </cell>
          <cell r="L145">
            <v>0</v>
          </cell>
          <cell r="M145">
            <v>0.11914285714285715</v>
          </cell>
        </row>
        <row r="146">
          <cell r="B146">
            <v>39295</v>
          </cell>
          <cell r="C146">
            <v>310000</v>
          </cell>
          <cell r="D146">
            <v>237193.47094220656</v>
          </cell>
          <cell r="E146">
            <v>30490.957070329943</v>
          </cell>
          <cell r="F146">
            <v>83268.239528479433</v>
          </cell>
          <cell r="H146">
            <v>2</v>
          </cell>
          <cell r="J146">
            <v>0.12914285714285714</v>
          </cell>
          <cell r="K146">
            <v>0.01</v>
          </cell>
          <cell r="L146">
            <v>0</v>
          </cell>
          <cell r="M146">
            <v>0.11914285714285715</v>
          </cell>
        </row>
        <row r="147">
          <cell r="B147">
            <v>39326</v>
          </cell>
          <cell r="C147">
            <v>300000</v>
          </cell>
          <cell r="D147">
            <v>228462.77423865176</v>
          </cell>
          <cell r="E147">
            <v>29375.2685813891</v>
          </cell>
          <cell r="F147">
            <v>80193.004035087171</v>
          </cell>
          <cell r="H147">
            <v>2</v>
          </cell>
          <cell r="J147">
            <v>0.12914285714285714</v>
          </cell>
          <cell r="K147">
            <v>0.01</v>
          </cell>
          <cell r="L147">
            <v>0</v>
          </cell>
          <cell r="M147">
            <v>0.11914285714285715</v>
          </cell>
        </row>
        <row r="148">
          <cell r="B148">
            <v>39356</v>
          </cell>
          <cell r="C148">
            <v>310000</v>
          </cell>
          <cell r="D148">
            <v>235002.72526450147</v>
          </cell>
          <cell r="E148">
            <v>30222.432782462776</v>
          </cell>
          <cell r="F148">
            <v>82478.790125615895</v>
          </cell>
          <cell r="H148">
            <v>2</v>
          </cell>
          <cell r="J148">
            <v>0.12914285714285714</v>
          </cell>
          <cell r="K148">
            <v>0.01</v>
          </cell>
          <cell r="L148">
            <v>0</v>
          </cell>
          <cell r="M148">
            <v>0.11914285714285715</v>
          </cell>
        </row>
        <row r="149">
          <cell r="B149">
            <v>39387</v>
          </cell>
          <cell r="C149">
            <v>300000</v>
          </cell>
          <cell r="D149">
            <v>226937.36585167286</v>
          </cell>
          <cell r="E149">
            <v>130169.28769530094</v>
          </cell>
          <cell r="F149">
            <v>79432.710320366823</v>
          </cell>
          <cell r="H149">
            <v>3</v>
          </cell>
          <cell r="J149">
            <v>0.57362500000000005</v>
          </cell>
          <cell r="K149">
            <v>0.01</v>
          </cell>
          <cell r="L149">
            <v>0</v>
          </cell>
          <cell r="M149">
            <v>0.56362500000000004</v>
          </cell>
        </row>
        <row r="150">
          <cell r="B150">
            <v>39417</v>
          </cell>
          <cell r="C150">
            <v>310000</v>
          </cell>
          <cell r="D150">
            <v>233406.78712972449</v>
          </cell>
          <cell r="E150">
            <v>133880.83616746319</v>
          </cell>
          <cell r="F150">
            <v>81696.825333490022</v>
          </cell>
          <cell r="H150">
            <v>3</v>
          </cell>
          <cell r="J150">
            <v>0.57362500000000005</v>
          </cell>
          <cell r="K150">
            <v>0.01</v>
          </cell>
          <cell r="L150">
            <v>0</v>
          </cell>
          <cell r="M150">
            <v>0.56362500000000004</v>
          </cell>
        </row>
        <row r="151">
          <cell r="B151">
            <v>39448</v>
          </cell>
          <cell r="C151">
            <v>310000</v>
          </cell>
          <cell r="D151">
            <v>232280.41289402006</v>
          </cell>
          <cell r="E151">
            <v>133235.44610063988</v>
          </cell>
          <cell r="F151">
            <v>81302.278957084796</v>
          </cell>
          <cell r="H151">
            <v>3</v>
          </cell>
          <cell r="J151">
            <v>0.57362500000000005</v>
          </cell>
          <cell r="K151">
            <v>0.01</v>
          </cell>
          <cell r="L151">
            <v>0</v>
          </cell>
          <cell r="M151">
            <v>0.56362500000000004</v>
          </cell>
        </row>
        <row r="152">
          <cell r="B152">
            <v>39479</v>
          </cell>
          <cell r="C152">
            <v>290000</v>
          </cell>
          <cell r="D152">
            <v>216245.88737447938</v>
          </cell>
          <cell r="E152">
            <v>124038.66445311178</v>
          </cell>
          <cell r="F152">
            <v>75689.661356369965</v>
          </cell>
          <cell r="H152">
            <v>3</v>
          </cell>
          <cell r="J152">
            <v>0.57362500000000005</v>
          </cell>
          <cell r="K152">
            <v>0.01</v>
          </cell>
          <cell r="L152">
            <v>0</v>
          </cell>
          <cell r="M152">
            <v>0.56362500000000004</v>
          </cell>
        </row>
        <row r="153">
          <cell r="B153">
            <v>39508</v>
          </cell>
          <cell r="C153">
            <v>310000</v>
          </cell>
          <cell r="D153">
            <v>230115.53926761786</v>
          </cell>
          <cell r="E153">
            <v>131994.82146016374</v>
          </cell>
          <cell r="F153">
            <v>80544.045559464284</v>
          </cell>
          <cell r="H153">
            <v>3</v>
          </cell>
          <cell r="J153">
            <v>0.57362500000000005</v>
          </cell>
          <cell r="K153">
            <v>0.01</v>
          </cell>
          <cell r="L153">
            <v>0</v>
          </cell>
          <cell r="M153">
            <v>0.56362500000000004</v>
          </cell>
        </row>
        <row r="154">
          <cell r="B154">
            <v>39539</v>
          </cell>
          <cell r="C154">
            <v>300000</v>
          </cell>
          <cell r="D154">
            <v>221153.74474209224</v>
          </cell>
          <cell r="E154">
            <v>28471.619196088159</v>
          </cell>
          <cell r="F154">
            <v>77569.419110190647</v>
          </cell>
          <cell r="H154">
            <v>2</v>
          </cell>
          <cell r="J154">
            <v>0.12914285714285714</v>
          </cell>
          <cell r="K154">
            <v>0.01</v>
          </cell>
          <cell r="L154">
            <v>0</v>
          </cell>
          <cell r="M154">
            <v>0.11914285714285715</v>
          </cell>
        </row>
        <row r="155">
          <cell r="B155">
            <v>39569</v>
          </cell>
          <cell r="C155">
            <v>310000</v>
          </cell>
          <cell r="D155">
            <v>227477.60989854482</v>
          </cell>
          <cell r="E155">
            <v>29290.016046141071</v>
          </cell>
          <cell r="F155">
            <v>79780.423690775846</v>
          </cell>
          <cell r="H155">
            <v>2</v>
          </cell>
          <cell r="J155">
            <v>0.12914285714285714</v>
          </cell>
          <cell r="K155">
            <v>0.01</v>
          </cell>
          <cell r="L155">
            <v>0</v>
          </cell>
          <cell r="M155">
            <v>0.11914285714285715</v>
          </cell>
        </row>
        <row r="156">
          <cell r="B156">
            <v>39600</v>
          </cell>
          <cell r="C156">
            <v>300000</v>
          </cell>
          <cell r="D156">
            <v>219095.74601158095</v>
          </cell>
          <cell r="E156">
            <v>28214.793673680622</v>
          </cell>
          <cell r="F156">
            <v>76833.999075567859</v>
          </cell>
          <cell r="H156">
            <v>2</v>
          </cell>
          <cell r="J156">
            <v>0.12914285714285714</v>
          </cell>
          <cell r="K156">
            <v>0.01</v>
          </cell>
          <cell r="L156">
            <v>0</v>
          </cell>
          <cell r="M156">
            <v>0.11914285714285715</v>
          </cell>
        </row>
        <row r="157">
          <cell r="B157">
            <v>39630</v>
          </cell>
          <cell r="C157">
            <v>310000</v>
          </cell>
          <cell r="D157">
            <v>225359.13215052275</v>
          </cell>
          <cell r="E157">
            <v>29025.19408569899</v>
          </cell>
          <cell r="F157">
            <v>79024.041567177075</v>
          </cell>
          <cell r="H157">
            <v>2</v>
          </cell>
          <cell r="J157">
            <v>0.12914285714285714</v>
          </cell>
          <cell r="K157">
            <v>0.01</v>
          </cell>
          <cell r="L157">
            <v>0</v>
          </cell>
          <cell r="M157">
            <v>0.11914285714285715</v>
          </cell>
        </row>
        <row r="158">
          <cell r="B158">
            <v>39661</v>
          </cell>
          <cell r="C158">
            <v>310000</v>
          </cell>
          <cell r="D158">
            <v>224288.89383318005</v>
          </cell>
          <cell r="E158">
            <v>28891.081206686795</v>
          </cell>
          <cell r="F158">
            <v>78642.403123798722</v>
          </cell>
          <cell r="H158">
            <v>2</v>
          </cell>
          <cell r="J158">
            <v>0.12914285714285714</v>
          </cell>
          <cell r="K158">
            <v>0.01</v>
          </cell>
          <cell r="L158">
            <v>0</v>
          </cell>
          <cell r="M158">
            <v>0.11914285714285715</v>
          </cell>
        </row>
        <row r="159">
          <cell r="B159">
            <v>39692</v>
          </cell>
          <cell r="C159">
            <v>300000</v>
          </cell>
          <cell r="D159">
            <v>216022.23019306184</v>
          </cell>
          <cell r="E159">
            <v>27829.650145516611</v>
          </cell>
          <cell r="F159">
            <v>75738.007513402132</v>
          </cell>
          <cell r="H159">
            <v>2</v>
          </cell>
          <cell r="J159">
            <v>0.12914285714285714</v>
          </cell>
          <cell r="K159">
            <v>0.01</v>
          </cell>
          <cell r="L159">
            <v>0</v>
          </cell>
          <cell r="M159">
            <v>0.11914285714285715</v>
          </cell>
        </row>
        <row r="160">
          <cell r="B160">
            <v>39722</v>
          </cell>
          <cell r="C160">
            <v>310000</v>
          </cell>
          <cell r="D160">
            <v>222195.55892836899</v>
          </cell>
          <cell r="E160">
            <v>28628.178885629757</v>
          </cell>
          <cell r="F160">
            <v>77896.810343917707</v>
          </cell>
          <cell r="H160">
            <v>2</v>
          </cell>
          <cell r="J160">
            <v>0.12914285714285714</v>
          </cell>
          <cell r="K160">
            <v>0.01</v>
          </cell>
          <cell r="L160">
            <v>0</v>
          </cell>
          <cell r="M160">
            <v>0.11914285714285715</v>
          </cell>
        </row>
        <row r="161">
          <cell r="B161">
            <v>39753</v>
          </cell>
          <cell r="C161">
            <v>300000</v>
          </cell>
          <cell r="D161">
            <v>214336.48363107766</v>
          </cell>
          <cell r="E161">
            <v>122946.60060395238</v>
          </cell>
          <cell r="F161">
            <v>75019.950723152811</v>
          </cell>
          <cell r="H161">
            <v>3</v>
          </cell>
          <cell r="J161">
            <v>0.57362500000000005</v>
          </cell>
          <cell r="K161">
            <v>0.01</v>
          </cell>
          <cell r="L161">
            <v>0</v>
          </cell>
          <cell r="M161">
            <v>0.56362500000000004</v>
          </cell>
        </row>
        <row r="162">
          <cell r="B162">
            <v>39783</v>
          </cell>
          <cell r="C162">
            <v>310000</v>
          </cell>
          <cell r="D162">
            <v>220446.10450306907</v>
          </cell>
          <cell r="E162">
            <v>126451.37878298065</v>
          </cell>
          <cell r="F162">
            <v>77158.286378967678</v>
          </cell>
          <cell r="H162">
            <v>3</v>
          </cell>
          <cell r="J162">
            <v>0.57362500000000005</v>
          </cell>
          <cell r="K162">
            <v>0.01</v>
          </cell>
          <cell r="L162">
            <v>0</v>
          </cell>
          <cell r="M162">
            <v>0.56362500000000004</v>
          </cell>
        </row>
        <row r="163">
          <cell r="B163">
            <v>39814</v>
          </cell>
          <cell r="C163">
            <v>310000</v>
          </cell>
          <cell r="D163">
            <v>219381.73317750485</v>
          </cell>
          <cell r="E163">
            <v>125841.0325078335</v>
          </cell>
          <cell r="F163">
            <v>76785.658407486655</v>
          </cell>
          <cell r="H163">
            <v>3</v>
          </cell>
          <cell r="J163">
            <v>0.57362500000000005</v>
          </cell>
          <cell r="K163">
            <v>0.01</v>
          </cell>
          <cell r="L163">
            <v>0</v>
          </cell>
          <cell r="M163">
            <v>0.56362500000000004</v>
          </cell>
        </row>
        <row r="164">
          <cell r="B164">
            <v>39845</v>
          </cell>
          <cell r="C164">
            <v>280000</v>
          </cell>
          <cell r="D164">
            <v>197194.49594938816</v>
          </cell>
          <cell r="E164">
            <v>113114.21944774213</v>
          </cell>
          <cell r="F164">
            <v>69019.846455488747</v>
          </cell>
          <cell r="H164">
            <v>3</v>
          </cell>
          <cell r="J164">
            <v>0.57362500000000005</v>
          </cell>
          <cell r="K164">
            <v>0.01</v>
          </cell>
          <cell r="L164">
            <v>0</v>
          </cell>
          <cell r="M164">
            <v>0.56362500000000004</v>
          </cell>
        </row>
        <row r="165">
          <cell r="B165">
            <v>39873</v>
          </cell>
          <cell r="C165">
            <v>310000</v>
          </cell>
          <cell r="D165">
            <v>217370.1093172805</v>
          </cell>
          <cell r="E165">
            <v>124687.44712616999</v>
          </cell>
          <cell r="F165">
            <v>76081.427758257021</v>
          </cell>
          <cell r="H165">
            <v>3</v>
          </cell>
          <cell r="J165">
            <v>0.57362500000000005</v>
          </cell>
          <cell r="K165">
            <v>0.01</v>
          </cell>
          <cell r="L165">
            <v>0</v>
          </cell>
          <cell r="M165">
            <v>0.56362500000000004</v>
          </cell>
        </row>
        <row r="166">
          <cell r="B166">
            <v>39904</v>
          </cell>
          <cell r="C166">
            <v>300000</v>
          </cell>
          <cell r="D166">
            <v>209080.95761334879</v>
          </cell>
          <cell r="E166">
            <v>26954.058112834762</v>
          </cell>
          <cell r="F166">
            <v>73271.61325569234</v>
          </cell>
          <cell r="H166">
            <v>2</v>
          </cell>
          <cell r="J166">
            <v>0.12914285714285714</v>
          </cell>
          <cell r="K166">
            <v>0.01</v>
          </cell>
          <cell r="L166">
            <v>0</v>
          </cell>
          <cell r="M166">
            <v>0.11914285714285715</v>
          </cell>
        </row>
        <row r="167">
          <cell r="B167">
            <v>39934</v>
          </cell>
          <cell r="C167">
            <v>310000</v>
          </cell>
          <cell r="D167">
            <v>215051.92694239705</v>
          </cell>
          <cell r="E167">
            <v>27726.03723711977</v>
          </cell>
          <cell r="F167">
            <v>75360.115069855354</v>
          </cell>
          <cell r="H167">
            <v>2</v>
          </cell>
          <cell r="J167">
            <v>0.12914285714285714</v>
          </cell>
          <cell r="K167">
            <v>0.01</v>
          </cell>
          <cell r="L167">
            <v>0</v>
          </cell>
          <cell r="M167">
            <v>0.11914285714285715</v>
          </cell>
        </row>
        <row r="168">
          <cell r="B168">
            <v>39965</v>
          </cell>
          <cell r="C168">
            <v>300000</v>
          </cell>
          <cell r="D168">
            <v>207120.57958973464</v>
          </cell>
          <cell r="E168">
            <v>26705.57550692861</v>
          </cell>
          <cell r="F168">
            <v>72576.939852494354</v>
          </cell>
          <cell r="H168">
            <v>2</v>
          </cell>
          <cell r="J168">
            <v>0.12914285714285714</v>
          </cell>
          <cell r="K168">
            <v>0.01</v>
          </cell>
          <cell r="L168">
            <v>0</v>
          </cell>
          <cell r="M168">
            <v>0.11914285714285715</v>
          </cell>
        </row>
        <row r="169">
          <cell r="B169">
            <v>39995</v>
          </cell>
          <cell r="C169">
            <v>310000</v>
          </cell>
          <cell r="D169">
            <v>213034.62265032981</v>
          </cell>
          <cell r="E169">
            <v>27470.11136312348</v>
          </cell>
          <cell r="F169">
            <v>74645.641001729076</v>
          </cell>
          <cell r="H169">
            <v>2</v>
          </cell>
          <cell r="J169">
            <v>0.12914285714285714</v>
          </cell>
          <cell r="K169">
            <v>0.01</v>
          </cell>
          <cell r="L169">
            <v>0</v>
          </cell>
          <cell r="M169">
            <v>0.11914285714285715</v>
          </cell>
        </row>
        <row r="170">
          <cell r="B170">
            <v>40026</v>
          </cell>
          <cell r="C170">
            <v>310000</v>
          </cell>
          <cell r="D170">
            <v>212016.00347160429</v>
          </cell>
          <cell r="E170">
            <v>27340.717767459118</v>
          </cell>
          <cell r="F170">
            <v>74285.147591471628</v>
          </cell>
          <cell r="H170">
            <v>2</v>
          </cell>
          <cell r="J170">
            <v>0.12914285714285714</v>
          </cell>
          <cell r="K170">
            <v>0.01</v>
          </cell>
          <cell r="L170">
            <v>0</v>
          </cell>
          <cell r="M170">
            <v>0.11914285714285715</v>
          </cell>
        </row>
        <row r="171">
          <cell r="B171">
            <v>40057</v>
          </cell>
          <cell r="C171">
            <v>300000</v>
          </cell>
          <cell r="D171">
            <v>204195.30451214543</v>
          </cell>
          <cell r="E171">
            <v>26333.98351408527</v>
          </cell>
          <cell r="F171">
            <v>71541.672722796837</v>
          </cell>
          <cell r="H171">
            <v>2</v>
          </cell>
          <cell r="J171">
            <v>0.12914285714285714</v>
          </cell>
          <cell r="K171">
            <v>0.01</v>
          </cell>
          <cell r="L171">
            <v>0</v>
          </cell>
          <cell r="M171">
            <v>0.11914285714285715</v>
          </cell>
        </row>
        <row r="172">
          <cell r="B172">
            <v>40087</v>
          </cell>
          <cell r="C172">
            <v>310000</v>
          </cell>
          <cell r="D172">
            <v>210024.561450295</v>
          </cell>
          <cell r="E172">
            <v>27087.450157442603</v>
          </cell>
          <cell r="F172">
            <v>73580.86507343351</v>
          </cell>
          <cell r="H172">
            <v>2</v>
          </cell>
          <cell r="J172">
            <v>0.12914285714285714</v>
          </cell>
          <cell r="K172">
            <v>0.01</v>
          </cell>
          <cell r="L172">
            <v>0</v>
          </cell>
          <cell r="M172">
            <v>0.11914285714285715</v>
          </cell>
        </row>
        <row r="173">
          <cell r="B173">
            <v>40118</v>
          </cell>
          <cell r="C173">
            <v>300000</v>
          </cell>
          <cell r="D173">
            <v>202462.83380645016</v>
          </cell>
          <cell r="E173">
            <v>116137.12257389381</v>
          </cell>
          <cell r="F173">
            <v>70863.400537258989</v>
          </cell>
          <cell r="H173">
            <v>3</v>
          </cell>
          <cell r="J173">
            <v>0.57362500000000005</v>
          </cell>
          <cell r="K173">
            <v>0.01</v>
          </cell>
          <cell r="L173">
            <v>0</v>
          </cell>
          <cell r="M173">
            <v>0.56362500000000004</v>
          </cell>
        </row>
        <row r="174">
          <cell r="B174">
            <v>40148</v>
          </cell>
          <cell r="C174">
            <v>310000</v>
          </cell>
          <cell r="D174">
            <v>208233.82508364567</v>
          </cell>
          <cell r="E174">
            <v>119447.5491234846</v>
          </cell>
          <cell r="F174">
            <v>72883.259716056666</v>
          </cell>
          <cell r="H174">
            <v>3</v>
          </cell>
          <cell r="J174">
            <v>0.57362500000000005</v>
          </cell>
          <cell r="K174">
            <v>0.01</v>
          </cell>
          <cell r="L174">
            <v>0</v>
          </cell>
          <cell r="M174">
            <v>0.56362500000000004</v>
          </cell>
        </row>
        <row r="175">
          <cell r="B175">
            <v>40179</v>
          </cell>
          <cell r="C175">
            <v>310000</v>
          </cell>
          <cell r="D175">
            <v>207228.25582305458</v>
          </cell>
          <cell r="E175">
            <v>118870.78750168717</v>
          </cell>
          <cell r="F175">
            <v>72531.277544115626</v>
          </cell>
          <cell r="H175">
            <v>3</v>
          </cell>
          <cell r="J175">
            <v>0.57362500000000005</v>
          </cell>
          <cell r="K175">
            <v>0.01</v>
          </cell>
          <cell r="L175">
            <v>0</v>
          </cell>
          <cell r="M175">
            <v>0.56362500000000004</v>
          </cell>
        </row>
        <row r="176">
          <cell r="B176">
            <v>40210</v>
          </cell>
          <cell r="C176">
            <v>280000</v>
          </cell>
          <cell r="D176">
            <v>186270.03211923389</v>
          </cell>
          <cell r="E176">
            <v>106848.72397101785</v>
          </cell>
          <cell r="F176">
            <v>65195.737630442716</v>
          </cell>
          <cell r="H176">
            <v>3</v>
          </cell>
          <cell r="J176">
            <v>0.57362500000000005</v>
          </cell>
          <cell r="K176">
            <v>0.01</v>
          </cell>
          <cell r="L176">
            <v>0</v>
          </cell>
          <cell r="M176">
            <v>0.56362500000000004</v>
          </cell>
        </row>
        <row r="177">
          <cell r="B177">
            <v>40238</v>
          </cell>
          <cell r="C177">
            <v>310000</v>
          </cell>
          <cell r="D177">
            <v>205327.80812607342</v>
          </cell>
          <cell r="E177">
            <v>117780.73800449807</v>
          </cell>
          <cell r="F177">
            <v>71866.06544938717</v>
          </cell>
          <cell r="H177">
            <v>3</v>
          </cell>
          <cell r="J177">
            <v>0.57362500000000005</v>
          </cell>
          <cell r="K177">
            <v>0.01</v>
          </cell>
          <cell r="L177">
            <v>0</v>
          </cell>
          <cell r="M177">
            <v>0.56362500000000004</v>
          </cell>
        </row>
        <row r="178">
          <cell r="B178">
            <v>40269</v>
          </cell>
          <cell r="C178">
            <v>300000</v>
          </cell>
          <cell r="D178">
            <v>197598.22506673925</v>
          </cell>
          <cell r="E178">
            <v>25493.013727234273</v>
          </cell>
          <cell r="F178">
            <v>69211.931334244524</v>
          </cell>
          <cell r="H178">
            <v>2</v>
          </cell>
          <cell r="J178">
            <v>0.12914285714285714</v>
          </cell>
          <cell r="K178">
            <v>0.01</v>
          </cell>
          <cell r="L178">
            <v>0</v>
          </cell>
          <cell r="M178">
            <v>0.11914285714285715</v>
          </cell>
        </row>
        <row r="179">
          <cell r="B179">
            <v>40299</v>
          </cell>
          <cell r="C179">
            <v>310000</v>
          </cell>
          <cell r="D179">
            <v>203236.87805121383</v>
          </cell>
          <cell r="E179">
            <v>26221.656546945978</v>
          </cell>
          <cell r="F179">
            <v>71184.717761764128</v>
          </cell>
          <cell r="H179">
            <v>2</v>
          </cell>
          <cell r="J179">
            <v>0.12914285714285714</v>
          </cell>
          <cell r="K179">
            <v>0.01</v>
          </cell>
          <cell r="L179">
            <v>0</v>
          </cell>
          <cell r="M179">
            <v>0.11914285714285715</v>
          </cell>
        </row>
        <row r="180">
          <cell r="B180">
            <v>40330</v>
          </cell>
          <cell r="C180">
            <v>300000</v>
          </cell>
          <cell r="D180">
            <v>195737.0961133801</v>
          </cell>
          <cell r="E180">
            <v>25255.148517085454</v>
          </cell>
          <cell r="F180">
            <v>68555.746957437048</v>
          </cell>
          <cell r="H180">
            <v>2</v>
          </cell>
          <cell r="J180">
            <v>0.12914285714285714</v>
          </cell>
          <cell r="K180">
            <v>0.01</v>
          </cell>
          <cell r="L180">
            <v>0</v>
          </cell>
          <cell r="M180">
            <v>0.11914285714285715</v>
          </cell>
        </row>
        <row r="181">
          <cell r="B181">
            <v>40360</v>
          </cell>
          <cell r="C181">
            <v>310000</v>
          </cell>
          <cell r="D181">
            <v>201322.10760278918</v>
          </cell>
          <cell r="E181">
            <v>25976.817545856542</v>
          </cell>
          <cell r="F181">
            <v>70509.829794295874</v>
          </cell>
          <cell r="H181">
            <v>2</v>
          </cell>
          <cell r="J181">
            <v>0.12914285714285714</v>
          </cell>
          <cell r="K181">
            <v>0.01</v>
          </cell>
          <cell r="L181">
            <v>0</v>
          </cell>
          <cell r="M181">
            <v>0.11914285714285715</v>
          </cell>
        </row>
        <row r="182">
          <cell r="B182">
            <v>40391</v>
          </cell>
          <cell r="C182">
            <v>310000</v>
          </cell>
          <cell r="D182">
            <v>200355.55910566536</v>
          </cell>
          <cell r="E182">
            <v>25853.140063420913</v>
          </cell>
          <cell r="F182">
            <v>70169.309856920969</v>
          </cell>
          <cell r="H182">
            <v>2</v>
          </cell>
          <cell r="J182">
            <v>0.12914285714285714</v>
          </cell>
          <cell r="K182">
            <v>0.01</v>
          </cell>
          <cell r="L182">
            <v>0</v>
          </cell>
          <cell r="M182">
            <v>0.11914285714285715</v>
          </cell>
        </row>
        <row r="183">
          <cell r="B183">
            <v>40422</v>
          </cell>
          <cell r="C183">
            <v>300000</v>
          </cell>
          <cell r="D183">
            <v>192961.35749481135</v>
          </cell>
          <cell r="E183">
            <v>24899.971439183584</v>
          </cell>
          <cell r="F183">
            <v>67577.839766514662</v>
          </cell>
          <cell r="H183">
            <v>2</v>
          </cell>
          <cell r="J183">
            <v>0.12914285714285714</v>
          </cell>
          <cell r="K183">
            <v>0.01</v>
          </cell>
          <cell r="L183">
            <v>0</v>
          </cell>
          <cell r="M183">
            <v>0.11914285714285715</v>
          </cell>
        </row>
        <row r="184">
          <cell r="B184">
            <v>40452</v>
          </cell>
          <cell r="C184">
            <v>310000</v>
          </cell>
          <cell r="D184">
            <v>198466.45804612845</v>
          </cell>
          <cell r="E184">
            <v>25611.259701421426</v>
          </cell>
          <cell r="F184">
            <v>69504.048767223663</v>
          </cell>
          <cell r="H184">
            <v>2</v>
          </cell>
          <cell r="J184">
            <v>0.12914285714285714</v>
          </cell>
          <cell r="K184">
            <v>0.01</v>
          </cell>
          <cell r="L184">
            <v>0</v>
          </cell>
          <cell r="M184">
            <v>0.11914285714285715</v>
          </cell>
        </row>
        <row r="185">
          <cell r="B185">
            <v>40483</v>
          </cell>
          <cell r="C185">
            <v>300000</v>
          </cell>
          <cell r="D185">
            <v>191245.74583960758</v>
          </cell>
          <cell r="E185">
            <v>109703.16168768212</v>
          </cell>
          <cell r="F185">
            <v>66937.147882639343</v>
          </cell>
          <cell r="H185">
            <v>3</v>
          </cell>
          <cell r="J185">
            <v>0.57362500000000005</v>
          </cell>
          <cell r="K185">
            <v>0.01</v>
          </cell>
          <cell r="L185">
            <v>0</v>
          </cell>
          <cell r="M185">
            <v>0.56362500000000004</v>
          </cell>
        </row>
        <row r="186">
          <cell r="B186">
            <v>40513</v>
          </cell>
          <cell r="C186">
            <v>310000</v>
          </cell>
          <cell r="D186">
            <v>196696.95409878029</v>
          </cell>
          <cell r="E186">
            <v>112830.1229705195</v>
          </cell>
          <cell r="F186">
            <v>68845.094883887185</v>
          </cell>
          <cell r="H186">
            <v>3</v>
          </cell>
          <cell r="J186">
            <v>0.57362500000000005</v>
          </cell>
          <cell r="K186">
            <v>0.01</v>
          </cell>
          <cell r="L186">
            <v>0</v>
          </cell>
          <cell r="M186">
            <v>0.56362500000000004</v>
          </cell>
        </row>
        <row r="187">
          <cell r="B187">
            <v>40544</v>
          </cell>
          <cell r="C187">
            <v>310000</v>
          </cell>
          <cell r="D187">
            <v>195747.04860502825</v>
          </cell>
          <cell r="E187">
            <v>112285.25012388348</v>
          </cell>
          <cell r="F187">
            <v>68512.614611748912</v>
          </cell>
          <cell r="H187">
            <v>3</v>
          </cell>
          <cell r="J187">
            <v>0.57362500000000005</v>
          </cell>
          <cell r="K187">
            <v>0.01</v>
          </cell>
          <cell r="L187">
            <v>0</v>
          </cell>
          <cell r="M187">
            <v>0.56362500000000004</v>
          </cell>
        </row>
        <row r="188">
          <cell r="B188">
            <v>40575</v>
          </cell>
          <cell r="C188">
            <v>280000</v>
          </cell>
          <cell r="D188">
            <v>175949.94824508883</v>
          </cell>
          <cell r="E188">
            <v>100929.16657461035</v>
          </cell>
          <cell r="F188">
            <v>61583.507113692074</v>
          </cell>
          <cell r="H188">
            <v>3</v>
          </cell>
          <cell r="J188">
            <v>0.57362500000000005</v>
          </cell>
          <cell r="K188">
            <v>0.01</v>
          </cell>
          <cell r="L188">
            <v>0</v>
          </cell>
          <cell r="M188">
            <v>0.56362500000000004</v>
          </cell>
        </row>
        <row r="189">
          <cell r="B189">
            <v>40603</v>
          </cell>
          <cell r="C189">
            <v>310000</v>
          </cell>
          <cell r="D189">
            <v>193951.81374367067</v>
          </cell>
          <cell r="E189">
            <v>111255.48581864573</v>
          </cell>
          <cell r="F189">
            <v>67884.259212197532</v>
          </cell>
          <cell r="H189">
            <v>3</v>
          </cell>
          <cell r="J189">
            <v>0.57362500000000005</v>
          </cell>
          <cell r="K189">
            <v>0.01</v>
          </cell>
          <cell r="L189">
            <v>0</v>
          </cell>
          <cell r="M189">
            <v>0.56362500000000004</v>
          </cell>
        </row>
        <row r="190">
          <cell r="B190">
            <v>40634</v>
          </cell>
          <cell r="C190">
            <v>300000</v>
          </cell>
          <cell r="D190">
            <v>186706.95724414059</v>
          </cell>
          <cell r="E190">
            <v>24098.131338492207</v>
          </cell>
          <cell r="F190">
            <v>65377.179867730425</v>
          </cell>
          <cell r="H190">
            <v>2</v>
          </cell>
          <cell r="J190">
            <v>0.12914285714285714</v>
          </cell>
          <cell r="K190">
            <v>0.01</v>
          </cell>
          <cell r="L190">
            <v>0</v>
          </cell>
          <cell r="M190">
            <v>0.11914285714285715</v>
          </cell>
        </row>
        <row r="191">
          <cell r="B191">
            <v>40664</v>
          </cell>
          <cell r="C191">
            <v>310000</v>
          </cell>
          <cell r="D191">
            <v>192032.3446249516</v>
          </cell>
          <cell r="E191">
            <v>24786.104009703817</v>
          </cell>
          <cell r="F191">
            <v>67240.66222729221</v>
          </cell>
          <cell r="H191">
            <v>2</v>
          </cell>
          <cell r="J191">
            <v>0.12914285714285714</v>
          </cell>
          <cell r="K191">
            <v>0.01</v>
          </cell>
          <cell r="L191">
            <v>0</v>
          </cell>
          <cell r="M191">
            <v>0.11914285714285715</v>
          </cell>
        </row>
        <row r="192">
          <cell r="B192">
            <v>40695</v>
          </cell>
          <cell r="C192">
            <v>300000</v>
          </cell>
          <cell r="D192">
            <v>184943.67273414839</v>
          </cell>
          <cell r="E192">
            <v>23871.7480221818</v>
          </cell>
          <cell r="F192">
            <v>64757.351996987098</v>
          </cell>
          <cell r="H192">
            <v>2</v>
          </cell>
          <cell r="J192">
            <v>0.12914285714285714</v>
          </cell>
          <cell r="K192">
            <v>0.01</v>
          </cell>
          <cell r="L192">
            <v>0</v>
          </cell>
          <cell r="M192">
            <v>0.11914285714285715</v>
          </cell>
        </row>
        <row r="193">
          <cell r="B193">
            <v>40725</v>
          </cell>
          <cell r="C193">
            <v>310000</v>
          </cell>
          <cell r="D193">
            <v>190218.46808806833</v>
          </cell>
          <cell r="E193">
            <v>24553.163167764924</v>
          </cell>
          <cell r="F193">
            <v>66603.16705573487</v>
          </cell>
          <cell r="H193">
            <v>2</v>
          </cell>
          <cell r="J193">
            <v>0.12914285714285714</v>
          </cell>
          <cell r="K193">
            <v>0.01</v>
          </cell>
          <cell r="L193">
            <v>0</v>
          </cell>
          <cell r="M193">
            <v>0.11914285714285715</v>
          </cell>
        </row>
        <row r="194">
          <cell r="B194">
            <v>40756</v>
          </cell>
          <cell r="C194">
            <v>310000</v>
          </cell>
          <cell r="D194">
            <v>189303.01831281828</v>
          </cell>
          <cell r="E194">
            <v>24435.554192793166</v>
          </cell>
          <cell r="F194">
            <v>66281.513942389473</v>
          </cell>
          <cell r="H194">
            <v>2</v>
          </cell>
          <cell r="J194">
            <v>0.12914285714285714</v>
          </cell>
          <cell r="K194">
            <v>0.01</v>
          </cell>
          <cell r="L194">
            <v>0</v>
          </cell>
          <cell r="M194">
            <v>0.11914285714285715</v>
          </cell>
        </row>
        <row r="195">
          <cell r="B195">
            <v>40787</v>
          </cell>
          <cell r="C195">
            <v>300000</v>
          </cell>
          <cell r="D195">
            <v>182314.67929427422</v>
          </cell>
          <cell r="E195">
            <v>23533.998197195455</v>
          </cell>
          <cell r="F195">
            <v>63833.626664050942</v>
          </cell>
          <cell r="H195">
            <v>2</v>
          </cell>
          <cell r="J195">
            <v>0.12914285714285714</v>
          </cell>
          <cell r="K195">
            <v>0.01</v>
          </cell>
          <cell r="L195">
            <v>0</v>
          </cell>
          <cell r="M195">
            <v>0.11914285714285715</v>
          </cell>
        </row>
        <row r="196">
          <cell r="B196">
            <v>40817</v>
          </cell>
          <cell r="C196">
            <v>310000</v>
          </cell>
          <cell r="D196">
            <v>187514.09533752047</v>
          </cell>
          <cell r="E196">
            <v>24205.647147742777</v>
          </cell>
          <cell r="F196">
            <v>65653.112262481081</v>
          </cell>
          <cell r="H196">
            <v>2</v>
          </cell>
          <cell r="J196">
            <v>0.12914285714285714</v>
          </cell>
          <cell r="K196">
            <v>0.01</v>
          </cell>
          <cell r="L196">
            <v>0</v>
          </cell>
          <cell r="M196">
            <v>0.11914285714285715</v>
          </cell>
        </row>
        <row r="197">
          <cell r="B197">
            <v>0.11914283037185669</v>
          </cell>
          <cell r="C197">
            <v>0.11914283037185669</v>
          </cell>
          <cell r="D197">
            <v>0.11914283037185669</v>
          </cell>
          <cell r="E197">
            <v>0.11914283037185669</v>
          </cell>
          <cell r="F197">
            <v>0.11914283037185669</v>
          </cell>
          <cell r="H197">
            <v>0.11914283037185669</v>
          </cell>
          <cell r="J197">
            <v>0.11914283037185669</v>
          </cell>
          <cell r="K197">
            <v>0.11914283037185669</v>
          </cell>
          <cell r="L197">
            <v>0.11914283037185669</v>
          </cell>
          <cell r="M197">
            <v>0.11914283037185669</v>
          </cell>
        </row>
        <row r="198">
          <cell r="B198">
            <v>0.11914283037185669</v>
          </cell>
          <cell r="C198">
            <v>0.11914283037185669</v>
          </cell>
          <cell r="D198">
            <v>0.11914283037185669</v>
          </cell>
          <cell r="E198">
            <v>0.11914283037185669</v>
          </cell>
          <cell r="F198">
            <v>0.11914283037185669</v>
          </cell>
          <cell r="H198">
            <v>0.11914283037185669</v>
          </cell>
          <cell r="J198">
            <v>0.11914283037185669</v>
          </cell>
          <cell r="K198">
            <v>0.11914283037185669</v>
          </cell>
          <cell r="L198">
            <v>0.11914283037185669</v>
          </cell>
          <cell r="M198">
            <v>0.11914283037185669</v>
          </cell>
        </row>
        <row r="199">
          <cell r="B199">
            <v>0.11914283037185669</v>
          </cell>
          <cell r="C199">
            <v>0.11914283037185669</v>
          </cell>
          <cell r="D199">
            <v>0.11914283037185669</v>
          </cell>
          <cell r="E199">
            <v>0.11914283037185669</v>
          </cell>
          <cell r="F199">
            <v>0.11914283037185669</v>
          </cell>
          <cell r="H199">
            <v>0.11914283037185669</v>
          </cell>
          <cell r="J199">
            <v>0.11914283037185669</v>
          </cell>
          <cell r="K199">
            <v>0.11914283037185669</v>
          </cell>
          <cell r="L199">
            <v>0.11914283037185669</v>
          </cell>
          <cell r="M199">
            <v>0.11914283037185669</v>
          </cell>
        </row>
        <row r="200">
          <cell r="B200">
            <v>0.11914283037185669</v>
          </cell>
          <cell r="C200">
            <v>0.11914283037185669</v>
          </cell>
          <cell r="D200">
            <v>0.11914283037185669</v>
          </cell>
          <cell r="E200">
            <v>0.11914283037185669</v>
          </cell>
          <cell r="F200">
            <v>0.11914283037185669</v>
          </cell>
          <cell r="H200">
            <v>0.11914283037185669</v>
          </cell>
          <cell r="J200">
            <v>0.11914283037185669</v>
          </cell>
          <cell r="K200">
            <v>0.11914283037185669</v>
          </cell>
          <cell r="L200">
            <v>0.11914283037185669</v>
          </cell>
          <cell r="M200">
            <v>0.11914283037185669</v>
          </cell>
        </row>
        <row r="201">
          <cell r="B201">
            <v>0.11914283037185669</v>
          </cell>
          <cell r="C201">
            <v>0.11914283037185669</v>
          </cell>
          <cell r="D201">
            <v>0.11914283037185669</v>
          </cell>
          <cell r="E201">
            <v>0.11914283037185669</v>
          </cell>
          <cell r="F201">
            <v>0.11914283037185669</v>
          </cell>
          <cell r="H201">
            <v>0.11914283037185669</v>
          </cell>
          <cell r="J201">
            <v>0.11914283037185669</v>
          </cell>
          <cell r="K201">
            <v>0.11914283037185669</v>
          </cell>
          <cell r="L201">
            <v>0.11914283037185669</v>
          </cell>
          <cell r="M201">
            <v>0.11914283037185669</v>
          </cell>
        </row>
        <row r="202">
          <cell r="B202">
            <v>0.11914283037185669</v>
          </cell>
          <cell r="C202">
            <v>0.11914283037185669</v>
          </cell>
          <cell r="D202">
            <v>0.11914283037185669</v>
          </cell>
          <cell r="E202">
            <v>0.11914283037185669</v>
          </cell>
          <cell r="F202">
            <v>0.11914283037185669</v>
          </cell>
          <cell r="H202">
            <v>0.11914283037185669</v>
          </cell>
          <cell r="J202">
            <v>0.11914283037185669</v>
          </cell>
          <cell r="K202">
            <v>0.11914283037185669</v>
          </cell>
          <cell r="L202">
            <v>0.11914283037185669</v>
          </cell>
          <cell r="M202">
            <v>0.11914283037185669</v>
          </cell>
        </row>
        <row r="203">
          <cell r="B203">
            <v>0.11914283037185669</v>
          </cell>
          <cell r="C203">
            <v>0.11914283037185669</v>
          </cell>
          <cell r="D203">
            <v>0.11914283037185669</v>
          </cell>
          <cell r="E203">
            <v>0.11914283037185669</v>
          </cell>
          <cell r="F203">
            <v>0.11914283037185669</v>
          </cell>
          <cell r="H203">
            <v>0.11914283037185669</v>
          </cell>
          <cell r="J203">
            <v>0.11914283037185669</v>
          </cell>
          <cell r="K203">
            <v>0.11914283037185669</v>
          </cell>
          <cell r="L203">
            <v>0.11914283037185669</v>
          </cell>
          <cell r="M203">
            <v>0.11914283037185669</v>
          </cell>
        </row>
        <row r="204">
          <cell r="B204">
            <v>0.11914283037185669</v>
          </cell>
          <cell r="C204">
            <v>0.11914283037185669</v>
          </cell>
          <cell r="D204">
            <v>0.11914283037185669</v>
          </cell>
          <cell r="E204">
            <v>0.11914283037185669</v>
          </cell>
          <cell r="F204">
            <v>0.11914283037185669</v>
          </cell>
          <cell r="H204">
            <v>0.11914283037185669</v>
          </cell>
          <cell r="J204">
            <v>0.11914283037185669</v>
          </cell>
          <cell r="K204">
            <v>0.11914283037185669</v>
          </cell>
          <cell r="L204">
            <v>0.11914283037185669</v>
          </cell>
          <cell r="M204">
            <v>0.11914283037185669</v>
          </cell>
        </row>
        <row r="205">
          <cell r="B205">
            <v>0.11914283037185669</v>
          </cell>
          <cell r="C205">
            <v>0.11914283037185669</v>
          </cell>
          <cell r="D205">
            <v>0.11914283037185669</v>
          </cell>
          <cell r="E205">
            <v>0.11914283037185669</v>
          </cell>
          <cell r="F205">
            <v>0.11914283037185669</v>
          </cell>
          <cell r="H205">
            <v>0.11914283037185669</v>
          </cell>
          <cell r="J205">
            <v>0.11914283037185669</v>
          </cell>
          <cell r="K205">
            <v>0.11914283037185669</v>
          </cell>
          <cell r="L205">
            <v>0.11914283037185669</v>
          </cell>
          <cell r="M205">
            <v>0.11914283037185669</v>
          </cell>
        </row>
        <row r="206">
          <cell r="B206">
            <v>0.11914283037185669</v>
          </cell>
          <cell r="C206">
            <v>0.11914283037185669</v>
          </cell>
          <cell r="D206">
            <v>0.11914283037185669</v>
          </cell>
          <cell r="E206">
            <v>0.11914283037185669</v>
          </cell>
          <cell r="F206">
            <v>0.11914283037185669</v>
          </cell>
          <cell r="H206">
            <v>0.11914283037185669</v>
          </cell>
          <cell r="J206">
            <v>0.11914283037185669</v>
          </cell>
          <cell r="K206">
            <v>0.11914283037185669</v>
          </cell>
          <cell r="L206">
            <v>0.11914283037185669</v>
          </cell>
          <cell r="M206">
            <v>0.11914283037185669</v>
          </cell>
        </row>
        <row r="207">
          <cell r="B207">
            <v>0.11914283037185669</v>
          </cell>
          <cell r="C207">
            <v>0.11914283037185669</v>
          </cell>
          <cell r="D207">
            <v>0.11914283037185669</v>
          </cell>
          <cell r="E207">
            <v>0.11914283037185669</v>
          </cell>
          <cell r="F207">
            <v>0.11914283037185669</v>
          </cell>
          <cell r="H207">
            <v>0.11914283037185669</v>
          </cell>
          <cell r="J207">
            <v>0.11914283037185669</v>
          </cell>
          <cell r="K207">
            <v>0.11914283037185669</v>
          </cell>
          <cell r="L207">
            <v>0.11914283037185669</v>
          </cell>
          <cell r="M207">
            <v>0.11914283037185669</v>
          </cell>
        </row>
        <row r="208">
          <cell r="B208">
            <v>0.11914283037185669</v>
          </cell>
          <cell r="C208">
            <v>0.11914283037185669</v>
          </cell>
          <cell r="D208">
            <v>0.11914283037185669</v>
          </cell>
          <cell r="E208">
            <v>0.11914283037185669</v>
          </cell>
          <cell r="F208">
            <v>0.11914283037185669</v>
          </cell>
          <cell r="H208">
            <v>0.11914283037185669</v>
          </cell>
          <cell r="J208">
            <v>0.11914283037185669</v>
          </cell>
          <cell r="K208">
            <v>0.11914283037185669</v>
          </cell>
          <cell r="L208">
            <v>0.11914283037185669</v>
          </cell>
          <cell r="M208">
            <v>0.11914283037185669</v>
          </cell>
        </row>
        <row r="209">
          <cell r="B209">
            <v>0.11914283037185669</v>
          </cell>
          <cell r="C209">
            <v>0.11914283037185669</v>
          </cell>
          <cell r="D209">
            <v>0.11914283037185669</v>
          </cell>
          <cell r="E209">
            <v>0.11914283037185669</v>
          </cell>
          <cell r="F209">
            <v>0.11914283037185669</v>
          </cell>
          <cell r="H209">
            <v>0.11914283037185669</v>
          </cell>
          <cell r="J209">
            <v>0.11914283037185669</v>
          </cell>
          <cell r="K209">
            <v>0.11914283037185669</v>
          </cell>
          <cell r="L209">
            <v>0.11914283037185669</v>
          </cell>
          <cell r="M209">
            <v>0.11914283037185669</v>
          </cell>
        </row>
        <row r="210">
          <cell r="B210">
            <v>0.11914283037185669</v>
          </cell>
          <cell r="C210">
            <v>0.11914283037185669</v>
          </cell>
          <cell r="D210">
            <v>0.11914283037185669</v>
          </cell>
          <cell r="E210">
            <v>0.11914283037185669</v>
          </cell>
          <cell r="F210">
            <v>0.11914283037185669</v>
          </cell>
          <cell r="H210">
            <v>0.11914283037185669</v>
          </cell>
          <cell r="J210">
            <v>0.11914283037185669</v>
          </cell>
          <cell r="K210">
            <v>0.11914283037185669</v>
          </cell>
          <cell r="L210">
            <v>0.11914283037185669</v>
          </cell>
          <cell r="M210">
            <v>0.11914283037185669</v>
          </cell>
        </row>
        <row r="211">
          <cell r="B211">
            <v>0.11914283037185669</v>
          </cell>
          <cell r="C211">
            <v>0.11914283037185669</v>
          </cell>
          <cell r="D211">
            <v>0.11914283037185669</v>
          </cell>
          <cell r="E211">
            <v>0.11914283037185669</v>
          </cell>
          <cell r="F211">
            <v>0.11914283037185669</v>
          </cell>
          <cell r="H211">
            <v>0.11914283037185669</v>
          </cell>
          <cell r="J211">
            <v>0.11914283037185669</v>
          </cell>
          <cell r="K211">
            <v>0.11914283037185669</v>
          </cell>
          <cell r="L211">
            <v>0.11914283037185669</v>
          </cell>
          <cell r="M211">
            <v>0.11914283037185669</v>
          </cell>
        </row>
        <row r="212">
          <cell r="B212">
            <v>0.11914283037185669</v>
          </cell>
          <cell r="C212">
            <v>0.11914283037185669</v>
          </cell>
          <cell r="D212">
            <v>0.11914283037185669</v>
          </cell>
          <cell r="E212">
            <v>0.11914283037185669</v>
          </cell>
          <cell r="F212">
            <v>0.11914283037185669</v>
          </cell>
          <cell r="H212">
            <v>0.11914283037185669</v>
          </cell>
          <cell r="J212">
            <v>0.11914283037185669</v>
          </cell>
          <cell r="K212">
            <v>0.11914283037185669</v>
          </cell>
          <cell r="L212">
            <v>0.11914283037185669</v>
          </cell>
          <cell r="M212">
            <v>0.11914283037185669</v>
          </cell>
        </row>
        <row r="213">
          <cell r="B213">
            <v>0.11914283037185669</v>
          </cell>
          <cell r="C213">
            <v>0.11914283037185669</v>
          </cell>
          <cell r="D213">
            <v>0.11914283037185669</v>
          </cell>
          <cell r="E213">
            <v>0.11914283037185669</v>
          </cell>
          <cell r="F213">
            <v>0.11914283037185669</v>
          </cell>
          <cell r="H213">
            <v>0.11914283037185669</v>
          </cell>
          <cell r="J213">
            <v>0.11914283037185669</v>
          </cell>
          <cell r="K213">
            <v>0.11914283037185669</v>
          </cell>
          <cell r="L213">
            <v>0.11914283037185669</v>
          </cell>
          <cell r="M213">
            <v>0.11914283037185669</v>
          </cell>
        </row>
        <row r="214">
          <cell r="B214">
            <v>0.11914283037185669</v>
          </cell>
          <cell r="C214">
            <v>0.11914283037185669</v>
          </cell>
          <cell r="D214">
            <v>0.11914283037185669</v>
          </cell>
          <cell r="E214">
            <v>0.11914283037185669</v>
          </cell>
          <cell r="F214">
            <v>0.11914283037185669</v>
          </cell>
          <cell r="H214">
            <v>0.11914283037185669</v>
          </cell>
          <cell r="J214">
            <v>0.11914283037185669</v>
          </cell>
          <cell r="K214">
            <v>0.11914283037185669</v>
          </cell>
          <cell r="L214">
            <v>0.11914283037185669</v>
          </cell>
          <cell r="M214">
            <v>0.11914283037185669</v>
          </cell>
        </row>
        <row r="215">
          <cell r="B215">
            <v>0.11914283037185669</v>
          </cell>
          <cell r="C215">
            <v>0.11914283037185669</v>
          </cell>
          <cell r="D215">
            <v>0.11914283037185669</v>
          </cell>
          <cell r="E215">
            <v>0.11914283037185669</v>
          </cell>
          <cell r="F215">
            <v>0.11914283037185669</v>
          </cell>
          <cell r="H215">
            <v>0.11914283037185669</v>
          </cell>
          <cell r="J215">
            <v>0.11914283037185669</v>
          </cell>
          <cell r="K215">
            <v>0.11914283037185669</v>
          </cell>
          <cell r="L215">
            <v>0.11914283037185669</v>
          </cell>
          <cell r="M215">
            <v>0.11914283037185669</v>
          </cell>
        </row>
        <row r="216">
          <cell r="B216">
            <v>0.11914283037185669</v>
          </cell>
          <cell r="C216">
            <v>0.11914283037185669</v>
          </cell>
          <cell r="D216">
            <v>0.11914283037185669</v>
          </cell>
          <cell r="E216">
            <v>0.11914283037185669</v>
          </cell>
          <cell r="F216">
            <v>0.11914283037185669</v>
          </cell>
          <cell r="H216">
            <v>0.11914283037185669</v>
          </cell>
          <cell r="J216">
            <v>0.11914283037185669</v>
          </cell>
          <cell r="K216">
            <v>0.11914283037185669</v>
          </cell>
          <cell r="L216">
            <v>0.11914283037185669</v>
          </cell>
          <cell r="M216">
            <v>0.11914283037185669</v>
          </cell>
        </row>
        <row r="217">
          <cell r="B217">
            <v>0.11914283037185669</v>
          </cell>
          <cell r="C217">
            <v>0.11914283037185669</v>
          </cell>
          <cell r="D217">
            <v>0.11914283037185669</v>
          </cell>
          <cell r="E217">
            <v>0.11914283037185669</v>
          </cell>
          <cell r="F217">
            <v>0.11914283037185669</v>
          </cell>
          <cell r="H217">
            <v>0.11914283037185669</v>
          </cell>
          <cell r="J217">
            <v>0.11914283037185669</v>
          </cell>
          <cell r="K217">
            <v>0.11914283037185669</v>
          </cell>
          <cell r="L217">
            <v>0.11914283037185669</v>
          </cell>
          <cell r="M217">
            <v>0.11914283037185669</v>
          </cell>
        </row>
        <row r="218">
          <cell r="B218">
            <v>0.11914283037185669</v>
          </cell>
          <cell r="C218">
            <v>0.11914283037185669</v>
          </cell>
          <cell r="D218">
            <v>0.11914283037185669</v>
          </cell>
          <cell r="E218">
            <v>0.11914283037185669</v>
          </cell>
          <cell r="F218">
            <v>0.11914283037185669</v>
          </cell>
          <cell r="H218">
            <v>0.11914283037185669</v>
          </cell>
          <cell r="J218">
            <v>0.11914283037185669</v>
          </cell>
          <cell r="K218">
            <v>0.11914283037185669</v>
          </cell>
          <cell r="L218">
            <v>0.11914283037185669</v>
          </cell>
          <cell r="M218">
            <v>0.11914283037185669</v>
          </cell>
        </row>
        <row r="219">
          <cell r="B219">
            <v>0.11914283037185669</v>
          </cell>
          <cell r="C219">
            <v>0.11914283037185669</v>
          </cell>
          <cell r="D219">
            <v>0.11914283037185669</v>
          </cell>
          <cell r="E219">
            <v>0.11914283037185669</v>
          </cell>
          <cell r="F219">
            <v>0.11914283037185669</v>
          </cell>
          <cell r="H219">
            <v>0.11914283037185669</v>
          </cell>
          <cell r="J219">
            <v>0.11914283037185669</v>
          </cell>
          <cell r="K219">
            <v>0.11914283037185669</v>
          </cell>
          <cell r="L219">
            <v>0.11914283037185669</v>
          </cell>
          <cell r="M219">
            <v>0.11914283037185669</v>
          </cell>
        </row>
        <row r="220">
          <cell r="B220">
            <v>0.11914283037185669</v>
          </cell>
          <cell r="C220">
            <v>0.11914283037185669</v>
          </cell>
          <cell r="D220">
            <v>0.11914283037185669</v>
          </cell>
          <cell r="E220">
            <v>0.11914283037185669</v>
          </cell>
          <cell r="F220">
            <v>0.11914283037185669</v>
          </cell>
          <cell r="H220">
            <v>0.11914283037185669</v>
          </cell>
          <cell r="J220">
            <v>0.11914283037185669</v>
          </cell>
          <cell r="K220">
            <v>0.11914283037185669</v>
          </cell>
          <cell r="L220">
            <v>0.11914283037185669</v>
          </cell>
          <cell r="M220">
            <v>0.11914283037185669</v>
          </cell>
        </row>
        <row r="221">
          <cell r="B221">
            <v>0.11914283037185669</v>
          </cell>
          <cell r="C221">
            <v>0.11914283037185669</v>
          </cell>
          <cell r="D221">
            <v>0.11914283037185669</v>
          </cell>
          <cell r="E221">
            <v>0.11914283037185669</v>
          </cell>
          <cell r="F221">
            <v>0.11914283037185669</v>
          </cell>
          <cell r="H221">
            <v>0.11914283037185669</v>
          </cell>
          <cell r="J221">
            <v>0.11914283037185669</v>
          </cell>
          <cell r="K221">
            <v>0.11914283037185669</v>
          </cell>
          <cell r="L221">
            <v>0.11914283037185669</v>
          </cell>
          <cell r="M221">
            <v>0.11914283037185669</v>
          </cell>
        </row>
        <row r="222">
          <cell r="B222">
            <v>0.11914283037185669</v>
          </cell>
          <cell r="C222">
            <v>0.11914283037185669</v>
          </cell>
          <cell r="D222">
            <v>0.11914283037185669</v>
          </cell>
          <cell r="E222">
            <v>0.11914283037185669</v>
          </cell>
          <cell r="F222">
            <v>0.11914283037185669</v>
          </cell>
          <cell r="H222">
            <v>0.11914283037185669</v>
          </cell>
          <cell r="J222">
            <v>0.11914283037185669</v>
          </cell>
          <cell r="K222">
            <v>0.11914283037185669</v>
          </cell>
          <cell r="L222">
            <v>0.11914283037185669</v>
          </cell>
          <cell r="M222">
            <v>0.11914283037185669</v>
          </cell>
        </row>
        <row r="223">
          <cell r="B223">
            <v>0.11914283037185669</v>
          </cell>
          <cell r="C223">
            <v>0.11914283037185669</v>
          </cell>
          <cell r="D223">
            <v>0.11914283037185669</v>
          </cell>
          <cell r="E223">
            <v>0.11914283037185669</v>
          </cell>
          <cell r="F223">
            <v>0.11914283037185669</v>
          </cell>
          <cell r="H223">
            <v>0.11914283037185669</v>
          </cell>
          <cell r="J223">
            <v>0.11914283037185669</v>
          </cell>
          <cell r="K223">
            <v>0.11914283037185669</v>
          </cell>
          <cell r="L223">
            <v>0.11914283037185669</v>
          </cell>
          <cell r="M223">
            <v>0.11914283037185669</v>
          </cell>
        </row>
        <row r="224">
          <cell r="B224">
            <v>0.11914283037185669</v>
          </cell>
          <cell r="C224">
            <v>0.11914283037185669</v>
          </cell>
          <cell r="D224">
            <v>0.11914283037185669</v>
          </cell>
          <cell r="E224">
            <v>0.11914283037185669</v>
          </cell>
          <cell r="F224">
            <v>0.11914283037185669</v>
          </cell>
          <cell r="H224">
            <v>0.11914283037185669</v>
          </cell>
          <cell r="J224">
            <v>0.11914283037185669</v>
          </cell>
          <cell r="K224">
            <v>0.11914283037185669</v>
          </cell>
          <cell r="L224">
            <v>0.11914283037185669</v>
          </cell>
          <cell r="M224">
            <v>0.11914283037185669</v>
          </cell>
        </row>
        <row r="225">
          <cell r="B225">
            <v>0.11914283037185669</v>
          </cell>
          <cell r="C225">
            <v>0.11914283037185669</v>
          </cell>
          <cell r="D225">
            <v>0.11914283037185669</v>
          </cell>
          <cell r="E225">
            <v>0.11914283037185669</v>
          </cell>
          <cell r="F225">
            <v>0.11914283037185669</v>
          </cell>
          <cell r="H225">
            <v>0.11914283037185669</v>
          </cell>
          <cell r="J225">
            <v>0.11914283037185669</v>
          </cell>
          <cell r="K225">
            <v>0.11914283037185669</v>
          </cell>
          <cell r="L225">
            <v>0.11914283037185669</v>
          </cell>
          <cell r="M225">
            <v>0.11914283037185669</v>
          </cell>
        </row>
        <row r="226">
          <cell r="B226">
            <v>0.11914283037185669</v>
          </cell>
          <cell r="C226">
            <v>0.11914283037185669</v>
          </cell>
          <cell r="D226">
            <v>0.11914283037185669</v>
          </cell>
          <cell r="E226">
            <v>0.11914283037185669</v>
          </cell>
          <cell r="F226">
            <v>0.11914283037185669</v>
          </cell>
          <cell r="H226">
            <v>0.11914283037185669</v>
          </cell>
          <cell r="J226">
            <v>0.11914283037185669</v>
          </cell>
          <cell r="K226">
            <v>0.11914283037185669</v>
          </cell>
          <cell r="L226">
            <v>0.11914283037185669</v>
          </cell>
          <cell r="M226">
            <v>0.11914283037185669</v>
          </cell>
        </row>
        <row r="227">
          <cell r="B227">
            <v>0.11914283037185669</v>
          </cell>
          <cell r="C227">
            <v>0.11914283037185669</v>
          </cell>
          <cell r="D227">
            <v>0.11914283037185669</v>
          </cell>
          <cell r="E227">
            <v>0.11914283037185669</v>
          </cell>
          <cell r="F227">
            <v>0.11914283037185669</v>
          </cell>
          <cell r="H227">
            <v>0.11914283037185669</v>
          </cell>
          <cell r="J227">
            <v>0.11914283037185669</v>
          </cell>
          <cell r="K227">
            <v>0.11914283037185669</v>
          </cell>
          <cell r="L227">
            <v>0.11914283037185669</v>
          </cell>
          <cell r="M227">
            <v>0.11914283037185669</v>
          </cell>
        </row>
        <row r="228">
          <cell r="B228">
            <v>0.11914283037185669</v>
          </cell>
          <cell r="C228">
            <v>0.11914283037185669</v>
          </cell>
          <cell r="D228">
            <v>0.11914283037185669</v>
          </cell>
          <cell r="E228">
            <v>0.11914283037185669</v>
          </cell>
          <cell r="F228">
            <v>0.11914283037185669</v>
          </cell>
          <cell r="H228">
            <v>0.11914283037185669</v>
          </cell>
          <cell r="J228">
            <v>0.11914283037185669</v>
          </cell>
          <cell r="K228">
            <v>0.11914283037185669</v>
          </cell>
          <cell r="L228">
            <v>0.11914283037185669</v>
          </cell>
          <cell r="M228">
            <v>0.11914283037185669</v>
          </cell>
        </row>
        <row r="229">
          <cell r="B229">
            <v>0.11914283037185669</v>
          </cell>
          <cell r="C229">
            <v>0.11914283037185669</v>
          </cell>
          <cell r="D229">
            <v>0.11914283037185669</v>
          </cell>
          <cell r="E229">
            <v>0.11914283037185669</v>
          </cell>
          <cell r="F229">
            <v>0.11914283037185669</v>
          </cell>
          <cell r="H229">
            <v>0.11914283037185669</v>
          </cell>
          <cell r="J229">
            <v>0.11914283037185669</v>
          </cell>
          <cell r="K229">
            <v>0.11914283037185669</v>
          </cell>
          <cell r="L229">
            <v>0.11914283037185669</v>
          </cell>
          <cell r="M229">
            <v>0.11914283037185669</v>
          </cell>
        </row>
        <row r="230">
          <cell r="B230">
            <v>0.11914283037185669</v>
          </cell>
          <cell r="C230">
            <v>0.11914283037185669</v>
          </cell>
          <cell r="D230">
            <v>0.11914283037185669</v>
          </cell>
          <cell r="E230">
            <v>0.11914283037185669</v>
          </cell>
          <cell r="F230">
            <v>0.11914283037185669</v>
          </cell>
          <cell r="H230">
            <v>0.11914283037185669</v>
          </cell>
          <cell r="J230">
            <v>0.11914283037185669</v>
          </cell>
          <cell r="K230">
            <v>0.11914283037185669</v>
          </cell>
          <cell r="L230">
            <v>0.11914283037185669</v>
          </cell>
          <cell r="M230">
            <v>0.11914283037185669</v>
          </cell>
        </row>
        <row r="231">
          <cell r="B231">
            <v>0.11914283037185669</v>
          </cell>
          <cell r="C231">
            <v>0.11914283037185669</v>
          </cell>
          <cell r="D231">
            <v>0.11914283037185669</v>
          </cell>
          <cell r="E231">
            <v>0.11914283037185669</v>
          </cell>
          <cell r="F231">
            <v>0.11914283037185669</v>
          </cell>
          <cell r="H231">
            <v>0.11914283037185669</v>
          </cell>
          <cell r="J231">
            <v>0.11914283037185669</v>
          </cell>
          <cell r="K231">
            <v>0.11914283037185669</v>
          </cell>
          <cell r="L231">
            <v>0.11914283037185669</v>
          </cell>
          <cell r="M231">
            <v>0.11914283037185669</v>
          </cell>
        </row>
        <row r="232">
          <cell r="B232">
            <v>0.11914283037185669</v>
          </cell>
          <cell r="C232">
            <v>0.11914283037185669</v>
          </cell>
          <cell r="D232">
            <v>0.11914283037185669</v>
          </cell>
          <cell r="E232">
            <v>0.11914283037185669</v>
          </cell>
          <cell r="F232">
            <v>0.11914283037185669</v>
          </cell>
          <cell r="H232">
            <v>0.11914283037185669</v>
          </cell>
          <cell r="J232">
            <v>0.11914283037185669</v>
          </cell>
          <cell r="K232">
            <v>0.11914283037185669</v>
          </cell>
          <cell r="L232">
            <v>0.11914283037185669</v>
          </cell>
          <cell r="M232">
            <v>0.11914283037185669</v>
          </cell>
        </row>
      </sheetData>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A"/>
      <sheetName val="42"/>
      <sheetName val="43"/>
      <sheetName val="4445"/>
      <sheetName val="6062"/>
      <sheetName val="63"/>
      <sheetName val="64-64A"/>
      <sheetName val="6566A"/>
      <sheetName val="067"/>
      <sheetName val="068"/>
      <sheetName val="69"/>
      <sheetName val="7071"/>
      <sheetName val="7277"/>
      <sheetName val="7879"/>
      <sheetName val="80"/>
      <sheetName val="81"/>
      <sheetName val="82"/>
      <sheetName val="83"/>
      <sheetName val="84-84B"/>
      <sheetName val="85"/>
      <sheetName val="86"/>
      <sheetName val="8788"/>
      <sheetName val="8990"/>
      <sheetName val="9192"/>
      <sheetName val="93"/>
      <sheetName val="94"/>
      <sheetName val="Verify"/>
      <sheetName val="Index"/>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EW SCREEN"/>
      <sheetName val="CONTROLS"/>
      <sheetName val="SUMMARY"/>
      <sheetName val="DETAIL REPORT"/>
      <sheetName val="POST DATA"/>
      <sheetName val="DATA"/>
      <sheetName val="TABLE"/>
      <sheetName val="IN"/>
    </sheetNames>
    <sheetDataSet>
      <sheetData sheetId="0" refreshError="1"/>
      <sheetData sheetId="1" refreshError="1">
        <row r="11">
          <cell r="B11" t="str">
            <v>SYSTEM &amp; TRANSMISSION OPERATIONS</v>
          </cell>
        </row>
        <row r="20">
          <cell r="B20" t="str">
            <v>-</v>
          </cell>
        </row>
        <row r="21">
          <cell r="B21" t="str">
            <v>-</v>
          </cell>
        </row>
        <row r="27">
          <cell r="A27" t="str">
            <v>-</v>
          </cell>
          <cell r="B27" t="str">
            <v>-</v>
          </cell>
        </row>
        <row r="28">
          <cell r="A28" t="str">
            <v>A. CHIN</v>
          </cell>
          <cell r="B28" t="str">
            <v>R. BOYLE</v>
          </cell>
        </row>
        <row r="29">
          <cell r="A29" t="str">
            <v xml:space="preserve">P. SIMPSON </v>
          </cell>
          <cell r="B29" t="str">
            <v>A. ADINOLFI</v>
          </cell>
        </row>
        <row r="30">
          <cell r="A30" t="str">
            <v>S. BECCALORI</v>
          </cell>
          <cell r="B30" t="str">
            <v>R. BOYLE</v>
          </cell>
        </row>
        <row r="31">
          <cell r="A31" t="str">
            <v>T. CELENTANO</v>
          </cell>
          <cell r="B31" t="str">
            <v>R. BOYLE</v>
          </cell>
        </row>
        <row r="32">
          <cell r="A32" t="str">
            <v>T. STEWART</v>
          </cell>
          <cell r="B32" t="str">
            <v>R. BOYLE</v>
          </cell>
        </row>
        <row r="33">
          <cell r="A33" t="str">
            <v>W. OLANSEN</v>
          </cell>
          <cell r="B33" t="str">
            <v>A. ADINOLFI</v>
          </cell>
        </row>
        <row r="34">
          <cell r="A34" t="str">
            <v>-</v>
          </cell>
          <cell r="B34" t="str">
            <v>-</v>
          </cell>
        </row>
        <row r="37">
          <cell r="A37" t="str">
            <v>-</v>
          </cell>
          <cell r="B37" t="str">
            <v>-</v>
          </cell>
        </row>
        <row r="38">
          <cell r="A38" t="str">
            <v>CONSTR</v>
          </cell>
          <cell r="B38" t="str">
            <v>R. BOYLE</v>
          </cell>
        </row>
        <row r="39">
          <cell r="A39" t="str">
            <v>SO</v>
          </cell>
          <cell r="B39" t="str">
            <v>J. MCAVOY</v>
          </cell>
        </row>
        <row r="40">
          <cell r="A40" t="str">
            <v>TO</v>
          </cell>
          <cell r="B40" t="str">
            <v>T. CAWLEY</v>
          </cell>
        </row>
        <row r="41">
          <cell r="A41" t="str">
            <v>-</v>
          </cell>
          <cell r="B41" t="str">
            <v>-</v>
          </cell>
        </row>
      </sheetData>
      <sheetData sheetId="2" refreshError="1"/>
      <sheetData sheetId="3" refreshError="1"/>
      <sheetData sheetId="4" refreshError="1"/>
      <sheetData sheetId="5" refreshError="1">
        <row r="1">
          <cell r="F1">
            <v>0</v>
          </cell>
        </row>
        <row r="4">
          <cell r="D4">
            <v>0</v>
          </cell>
        </row>
        <row r="6">
          <cell r="C6" t="str">
            <v>BUDGET REFERENCE NUMBER</v>
          </cell>
          <cell r="E6" t="str">
            <v>ACTUAL DOLLARS</v>
          </cell>
          <cell r="F6" t="str">
            <v>BUDGET REF W / EOE</v>
          </cell>
        </row>
        <row r="7">
          <cell r="C7" t="str">
            <v>0ET9804</v>
          </cell>
          <cell r="E7">
            <v>-20.99</v>
          </cell>
          <cell r="F7" t="str">
            <v>0ET9804210</v>
          </cell>
        </row>
        <row r="8">
          <cell r="C8" t="str">
            <v>1ET9705</v>
          </cell>
          <cell r="E8">
            <v>7759.3</v>
          </cell>
          <cell r="F8" t="str">
            <v>1ET9705130</v>
          </cell>
        </row>
        <row r="9">
          <cell r="C9" t="str">
            <v>1ET9705</v>
          </cell>
          <cell r="E9">
            <v>-7786</v>
          </cell>
          <cell r="F9" t="str">
            <v>1ET9705140</v>
          </cell>
        </row>
        <row r="10">
          <cell r="C10" t="str">
            <v>1ET9705</v>
          </cell>
          <cell r="E10">
            <v>562.96</v>
          </cell>
          <cell r="F10" t="str">
            <v>1ET9705210</v>
          </cell>
        </row>
        <row r="11">
          <cell r="C11" t="str">
            <v>1ET9808</v>
          </cell>
          <cell r="E11">
            <v>1456.62</v>
          </cell>
          <cell r="F11" t="str">
            <v>1ET9808210</v>
          </cell>
        </row>
        <row r="12">
          <cell r="C12" t="str">
            <v>2ET9801</v>
          </cell>
          <cell r="E12">
            <v>18.940000000000001</v>
          </cell>
          <cell r="F12" t="str">
            <v>2ET9801140</v>
          </cell>
        </row>
        <row r="13">
          <cell r="C13" t="str">
            <v>2ET9801</v>
          </cell>
          <cell r="E13">
            <v>58.12</v>
          </cell>
          <cell r="F13" t="str">
            <v>2ET9801210</v>
          </cell>
        </row>
        <row r="14">
          <cell r="C14" t="str">
            <v>3ET9805</v>
          </cell>
          <cell r="E14">
            <v>69.75</v>
          </cell>
          <cell r="F14" t="str">
            <v>3ET9805110</v>
          </cell>
        </row>
        <row r="15">
          <cell r="C15" t="str">
            <v>3ET9805</v>
          </cell>
          <cell r="E15">
            <v>76540</v>
          </cell>
          <cell r="F15" t="str">
            <v>3ET9805140</v>
          </cell>
        </row>
        <row r="16">
          <cell r="C16" t="str">
            <v>3ET9805</v>
          </cell>
          <cell r="E16">
            <v>3411.03</v>
          </cell>
          <cell r="F16" t="str">
            <v>3ET9805210</v>
          </cell>
        </row>
        <row r="17">
          <cell r="C17" t="str">
            <v>4ET9702</v>
          </cell>
          <cell r="E17">
            <v>432.89</v>
          </cell>
          <cell r="F17" t="str">
            <v>4ET9702210</v>
          </cell>
        </row>
        <row r="18">
          <cell r="C18" t="str">
            <v>4ET9703</v>
          </cell>
          <cell r="E18">
            <v>130.97999999999999</v>
          </cell>
          <cell r="F18" t="str">
            <v>4ET9703110</v>
          </cell>
        </row>
        <row r="19">
          <cell r="C19" t="str">
            <v>4ET9703</v>
          </cell>
          <cell r="E19">
            <v>398.07</v>
          </cell>
          <cell r="F19" t="str">
            <v>4ET9703210</v>
          </cell>
        </row>
        <row r="20">
          <cell r="C20" t="str">
            <v>4ET9709</v>
          </cell>
          <cell r="E20">
            <v>525.80999999999995</v>
          </cell>
          <cell r="F20" t="str">
            <v>4ET9709210</v>
          </cell>
        </row>
        <row r="21">
          <cell r="C21" t="str">
            <v>5ET0401</v>
          </cell>
          <cell r="E21">
            <v>13418.35</v>
          </cell>
          <cell r="F21" t="str">
            <v>5ET0401110</v>
          </cell>
        </row>
        <row r="22">
          <cell r="C22" t="str">
            <v>5ET0401</v>
          </cell>
          <cell r="E22">
            <v>30973.5</v>
          </cell>
          <cell r="F22" t="str">
            <v>5ET0401110</v>
          </cell>
        </row>
        <row r="23">
          <cell r="C23" t="str">
            <v>5ET0401</v>
          </cell>
          <cell r="E23">
            <v>1589.4</v>
          </cell>
          <cell r="F23" t="str">
            <v>5ET0401130</v>
          </cell>
        </row>
        <row r="24">
          <cell r="C24" t="str">
            <v>5ET0401</v>
          </cell>
          <cell r="E24">
            <v>1639</v>
          </cell>
          <cell r="F24" t="str">
            <v>5ET0401130</v>
          </cell>
        </row>
        <row r="25">
          <cell r="C25" t="str">
            <v>5ET0401</v>
          </cell>
          <cell r="E25">
            <v>89102</v>
          </cell>
          <cell r="F25" t="str">
            <v>5ET0401140</v>
          </cell>
        </row>
        <row r="26">
          <cell r="C26" t="str">
            <v>5ET0401</v>
          </cell>
          <cell r="E26">
            <v>492157.73</v>
          </cell>
          <cell r="F26" t="str">
            <v>5ET0401140</v>
          </cell>
        </row>
        <row r="27">
          <cell r="C27" t="str">
            <v>5ET0401</v>
          </cell>
          <cell r="E27">
            <v>23403.22</v>
          </cell>
          <cell r="F27" t="str">
            <v>5ET0401210</v>
          </cell>
        </row>
        <row r="28">
          <cell r="C28" t="str">
            <v>5ET0401</v>
          </cell>
          <cell r="E28">
            <v>26753.54</v>
          </cell>
          <cell r="F28" t="str">
            <v>5ET0401210</v>
          </cell>
        </row>
        <row r="29">
          <cell r="C29" t="str">
            <v>5ET0403</v>
          </cell>
          <cell r="E29">
            <v>26044.76</v>
          </cell>
          <cell r="F29" t="str">
            <v>5ET0403110</v>
          </cell>
        </row>
        <row r="30">
          <cell r="C30" t="str">
            <v>5ET0403</v>
          </cell>
          <cell r="E30">
            <v>438.58</v>
          </cell>
          <cell r="F30" t="str">
            <v>5ET0403130</v>
          </cell>
        </row>
        <row r="31">
          <cell r="C31" t="str">
            <v>5ET0403</v>
          </cell>
          <cell r="E31">
            <v>9312.01</v>
          </cell>
          <cell r="F31" t="str">
            <v>5ET0403210</v>
          </cell>
        </row>
        <row r="32">
          <cell r="C32" t="str">
            <v>5ET0406</v>
          </cell>
          <cell r="E32">
            <v>2700.39</v>
          </cell>
          <cell r="F32" t="str">
            <v>5ET0406110</v>
          </cell>
        </row>
        <row r="33">
          <cell r="C33" t="str">
            <v>5ET0406</v>
          </cell>
          <cell r="E33">
            <v>14221.75</v>
          </cell>
          <cell r="F33" t="str">
            <v>5ET0406130</v>
          </cell>
        </row>
        <row r="34">
          <cell r="C34" t="str">
            <v>5ET0406</v>
          </cell>
          <cell r="E34">
            <v>354943</v>
          </cell>
          <cell r="F34" t="str">
            <v>5ET0406140</v>
          </cell>
        </row>
        <row r="35">
          <cell r="C35" t="str">
            <v>5ET0406</v>
          </cell>
          <cell r="E35">
            <v>28323.55</v>
          </cell>
          <cell r="F35" t="str">
            <v>5ET0406210</v>
          </cell>
        </row>
        <row r="36">
          <cell r="C36" t="str">
            <v>6ES2000</v>
          </cell>
          <cell r="E36">
            <v>4060.85</v>
          </cell>
          <cell r="F36" t="str">
            <v>6ES2000120</v>
          </cell>
        </row>
        <row r="37">
          <cell r="C37" t="str">
            <v>6ES2000</v>
          </cell>
          <cell r="E37">
            <v>604.04</v>
          </cell>
          <cell r="F37" t="str">
            <v>6ES2000210</v>
          </cell>
        </row>
        <row r="38">
          <cell r="C38" t="str">
            <v>6ET9801</v>
          </cell>
          <cell r="E38">
            <v>42091.06</v>
          </cell>
          <cell r="F38" t="str">
            <v>6ET9801110</v>
          </cell>
        </row>
        <row r="39">
          <cell r="C39" t="str">
            <v>6ET9801</v>
          </cell>
          <cell r="E39">
            <v>5102.8999999999996</v>
          </cell>
          <cell r="F39" t="str">
            <v>6ET9801120</v>
          </cell>
        </row>
        <row r="40">
          <cell r="C40" t="str">
            <v>6ET9801</v>
          </cell>
          <cell r="E40">
            <v>1139604.4099999999</v>
          </cell>
          <cell r="F40" t="str">
            <v>6ET9801130</v>
          </cell>
        </row>
        <row r="41">
          <cell r="C41" t="str">
            <v>6ET9801</v>
          </cell>
          <cell r="E41">
            <v>823341.6</v>
          </cell>
          <cell r="F41" t="str">
            <v>6ET9801140</v>
          </cell>
        </row>
        <row r="42">
          <cell r="C42" t="str">
            <v>6ET9801</v>
          </cell>
          <cell r="E42">
            <v>172450.87</v>
          </cell>
          <cell r="F42" t="str">
            <v>6ET9801210</v>
          </cell>
        </row>
        <row r="43">
          <cell r="C43" t="str">
            <v>9ET9708</v>
          </cell>
          <cell r="E43">
            <v>437.54</v>
          </cell>
          <cell r="F43" t="str">
            <v>9ET9708210</v>
          </cell>
        </row>
        <row r="44">
          <cell r="C44" t="str">
            <v>9ET9723</v>
          </cell>
          <cell r="E44">
            <v>-28.06</v>
          </cell>
          <cell r="F44" t="str">
            <v>9ET9723210</v>
          </cell>
        </row>
        <row r="45">
          <cell r="C45" t="str">
            <v>9ET9802</v>
          </cell>
          <cell r="E45">
            <v>477.6</v>
          </cell>
          <cell r="F45" t="str">
            <v>9ET9802210</v>
          </cell>
        </row>
        <row r="46">
          <cell r="C46" t="str">
            <v>0ET9803</v>
          </cell>
          <cell r="E46">
            <v>-359.27</v>
          </cell>
          <cell r="F46" t="str">
            <v>0ET9803210</v>
          </cell>
        </row>
        <row r="47">
          <cell r="C47" t="str">
            <v>1ET0601</v>
          </cell>
          <cell r="E47">
            <v>465.54</v>
          </cell>
          <cell r="F47" t="str">
            <v>1ET0601140</v>
          </cell>
        </row>
        <row r="48">
          <cell r="C48" t="str">
            <v>1ET0601</v>
          </cell>
          <cell r="E48">
            <v>505.5</v>
          </cell>
          <cell r="F48" t="str">
            <v>1ET0601210</v>
          </cell>
        </row>
        <row r="49">
          <cell r="C49" t="str">
            <v>1ET0602</v>
          </cell>
          <cell r="E49">
            <v>-685.19</v>
          </cell>
          <cell r="F49" t="str">
            <v>1ET0602110</v>
          </cell>
        </row>
        <row r="50">
          <cell r="C50" t="str">
            <v>1ET0602</v>
          </cell>
          <cell r="E50">
            <v>-476.84</v>
          </cell>
          <cell r="F50" t="str">
            <v>1ET0602110</v>
          </cell>
        </row>
        <row r="51">
          <cell r="C51" t="str">
            <v>1ET0602</v>
          </cell>
          <cell r="E51">
            <v>-160.44999999999999</v>
          </cell>
          <cell r="F51" t="str">
            <v>1ET0602110</v>
          </cell>
        </row>
        <row r="52">
          <cell r="C52" t="str">
            <v>1ET0602</v>
          </cell>
          <cell r="E52">
            <v>-88.29</v>
          </cell>
          <cell r="F52" t="str">
            <v>1ET0602110</v>
          </cell>
        </row>
        <row r="53">
          <cell r="C53" t="str">
            <v>1ET0602</v>
          </cell>
          <cell r="E53">
            <v>33.590000000000003</v>
          </cell>
          <cell r="F53" t="str">
            <v>1ET0602140</v>
          </cell>
        </row>
        <row r="54">
          <cell r="C54" t="str">
            <v>1ET0602</v>
          </cell>
          <cell r="E54">
            <v>-16131.61</v>
          </cell>
          <cell r="F54" t="str">
            <v>1ET0602210</v>
          </cell>
        </row>
        <row r="55">
          <cell r="C55" t="str">
            <v>1ET0602</v>
          </cell>
          <cell r="E55">
            <v>7773.37</v>
          </cell>
          <cell r="F55" t="str">
            <v>1ET0602210</v>
          </cell>
        </row>
        <row r="56">
          <cell r="C56" t="str">
            <v>1ET0602</v>
          </cell>
          <cell r="E56">
            <v>8519.7900000000009</v>
          </cell>
          <cell r="F56" t="str">
            <v>1ET0602210</v>
          </cell>
        </row>
        <row r="57">
          <cell r="C57" t="str">
            <v>1ET0602</v>
          </cell>
          <cell r="E57">
            <v>13509.69</v>
          </cell>
          <cell r="F57" t="str">
            <v>1ET0602210</v>
          </cell>
        </row>
        <row r="58">
          <cell r="C58" t="str">
            <v>2ET0400</v>
          </cell>
          <cell r="E58">
            <v>-4502.78</v>
          </cell>
          <cell r="F58" t="str">
            <v>2ET0400210</v>
          </cell>
        </row>
        <row r="59">
          <cell r="C59" t="str">
            <v>2ET0400</v>
          </cell>
          <cell r="E59">
            <v>-94.05</v>
          </cell>
          <cell r="F59" t="str">
            <v>2ET0400210</v>
          </cell>
        </row>
        <row r="60">
          <cell r="C60" t="str">
            <v>2ET0703</v>
          </cell>
          <cell r="E60">
            <v>-644.54</v>
          </cell>
          <cell r="F60" t="str">
            <v>2ET0703210</v>
          </cell>
        </row>
        <row r="61">
          <cell r="C61" t="str">
            <v>2ET0704</v>
          </cell>
          <cell r="E61">
            <v>-1746.86</v>
          </cell>
          <cell r="F61" t="str">
            <v>2ET0704210</v>
          </cell>
        </row>
        <row r="62">
          <cell r="C62" t="str">
            <v>2ET0801</v>
          </cell>
          <cell r="E62">
            <v>-10197.44</v>
          </cell>
          <cell r="F62" t="str">
            <v>2ET0801210</v>
          </cell>
        </row>
        <row r="63">
          <cell r="C63" t="str">
            <v>2ET0801</v>
          </cell>
          <cell r="E63">
            <v>-7166.83</v>
          </cell>
          <cell r="F63" t="str">
            <v>2ET0801210</v>
          </cell>
        </row>
        <row r="64">
          <cell r="C64" t="str">
            <v>2ET0801</v>
          </cell>
          <cell r="E64">
            <v>-1841.01</v>
          </cell>
          <cell r="F64" t="str">
            <v>2ET0801210</v>
          </cell>
        </row>
        <row r="65">
          <cell r="C65" t="str">
            <v>2ET9808</v>
          </cell>
          <cell r="E65">
            <v>-212.8</v>
          </cell>
          <cell r="F65" t="str">
            <v>2ET9808110</v>
          </cell>
        </row>
        <row r="66">
          <cell r="C66" t="str">
            <v>2ET9808</v>
          </cell>
          <cell r="E66">
            <v>25624.66</v>
          </cell>
          <cell r="F66" t="str">
            <v>2ET9808130</v>
          </cell>
        </row>
        <row r="67">
          <cell r="C67" t="str">
            <v>2ET9808</v>
          </cell>
          <cell r="E67">
            <v>38437.29</v>
          </cell>
          <cell r="F67" t="str">
            <v>2ET9808140</v>
          </cell>
        </row>
        <row r="68">
          <cell r="C68" t="str">
            <v>2ET9808</v>
          </cell>
          <cell r="E68">
            <v>30671.31</v>
          </cell>
          <cell r="F68" t="str">
            <v>2ET9808210</v>
          </cell>
        </row>
        <row r="69">
          <cell r="C69" t="str">
            <v>3ES2901</v>
          </cell>
          <cell r="E69">
            <v>-6343.65</v>
          </cell>
          <cell r="F69" t="str">
            <v>3ES2901110</v>
          </cell>
        </row>
        <row r="70">
          <cell r="C70" t="str">
            <v>3ES2901</v>
          </cell>
          <cell r="E70">
            <v>604.89</v>
          </cell>
          <cell r="F70" t="str">
            <v>3ES2901120</v>
          </cell>
        </row>
        <row r="71">
          <cell r="C71" t="str">
            <v>3ES2901</v>
          </cell>
          <cell r="E71">
            <v>53950.37</v>
          </cell>
          <cell r="F71" t="str">
            <v>3ES2901130</v>
          </cell>
        </row>
        <row r="72">
          <cell r="C72" t="str">
            <v>3ES2901</v>
          </cell>
          <cell r="E72">
            <v>26440.73</v>
          </cell>
          <cell r="F72" t="str">
            <v>3ES2901140</v>
          </cell>
        </row>
        <row r="73">
          <cell r="C73" t="str">
            <v>3ES2901</v>
          </cell>
          <cell r="E73">
            <v>338873.59</v>
          </cell>
          <cell r="F73" t="str">
            <v>3ES2901210</v>
          </cell>
        </row>
        <row r="74">
          <cell r="C74" t="str">
            <v>3ES3506</v>
          </cell>
          <cell r="E74">
            <v>330.33</v>
          </cell>
          <cell r="F74" t="str">
            <v>3ES3506210</v>
          </cell>
        </row>
        <row r="75">
          <cell r="C75" t="str">
            <v>3ES5910</v>
          </cell>
          <cell r="E75">
            <v>-1747</v>
          </cell>
          <cell r="F75" t="str">
            <v>3ES5910210</v>
          </cell>
        </row>
        <row r="76">
          <cell r="C76" t="str">
            <v>3ET1501</v>
          </cell>
          <cell r="E76">
            <v>-11358.14</v>
          </cell>
          <cell r="F76" t="str">
            <v>3ET1501110</v>
          </cell>
        </row>
        <row r="77">
          <cell r="C77" t="str">
            <v>3ET1501</v>
          </cell>
          <cell r="E77">
            <v>8607.7999999999993</v>
          </cell>
          <cell r="F77" t="str">
            <v>3ET1501130</v>
          </cell>
        </row>
        <row r="78">
          <cell r="C78" t="str">
            <v>3ET1501</v>
          </cell>
          <cell r="E78">
            <v>260327.9</v>
          </cell>
          <cell r="F78" t="str">
            <v>3ET1501140</v>
          </cell>
        </row>
        <row r="79">
          <cell r="C79" t="str">
            <v>3ET1501</v>
          </cell>
          <cell r="E79">
            <v>283474.96999999997</v>
          </cell>
          <cell r="F79" t="str">
            <v>3ET1501210</v>
          </cell>
        </row>
        <row r="80">
          <cell r="C80" t="str">
            <v>3ET9714</v>
          </cell>
          <cell r="E80">
            <v>27451.11</v>
          </cell>
          <cell r="F80" t="str">
            <v>3ET9714110</v>
          </cell>
        </row>
        <row r="81">
          <cell r="C81" t="str">
            <v>3ET9714</v>
          </cell>
          <cell r="E81">
            <v>5869.8</v>
          </cell>
          <cell r="F81" t="str">
            <v>3ET9714120</v>
          </cell>
        </row>
        <row r="82">
          <cell r="C82" t="str">
            <v>3ET9714</v>
          </cell>
          <cell r="E82">
            <v>472319</v>
          </cell>
          <cell r="F82" t="str">
            <v>3ET9714130</v>
          </cell>
        </row>
        <row r="83">
          <cell r="C83" t="str">
            <v>3ET9714</v>
          </cell>
          <cell r="E83">
            <v>-323166</v>
          </cell>
          <cell r="F83" t="str">
            <v>3ET9714140</v>
          </cell>
        </row>
        <row r="84">
          <cell r="C84" t="str">
            <v>3ET9714</v>
          </cell>
          <cell r="E84">
            <v>189031.31</v>
          </cell>
          <cell r="F84" t="str">
            <v>3ET9714210</v>
          </cell>
        </row>
        <row r="85">
          <cell r="C85" t="str">
            <v>3ET9801</v>
          </cell>
          <cell r="E85">
            <v>-614.59</v>
          </cell>
          <cell r="F85" t="str">
            <v>3ET9801110</v>
          </cell>
        </row>
        <row r="86">
          <cell r="C86" t="str">
            <v>3ET9801</v>
          </cell>
          <cell r="E86">
            <v>87830.79</v>
          </cell>
          <cell r="F86" t="str">
            <v>3ET9801130</v>
          </cell>
        </row>
        <row r="87">
          <cell r="C87" t="str">
            <v>3ET9801</v>
          </cell>
          <cell r="E87">
            <v>-105702</v>
          </cell>
          <cell r="F87" t="str">
            <v>3ET9801140</v>
          </cell>
        </row>
        <row r="88">
          <cell r="C88" t="str">
            <v>3ET9801</v>
          </cell>
          <cell r="E88">
            <v>-11760.91</v>
          </cell>
          <cell r="F88" t="str">
            <v>3ET9801210</v>
          </cell>
        </row>
        <row r="89">
          <cell r="C89" t="str">
            <v>4ET0201</v>
          </cell>
          <cell r="E89">
            <v>-352.97</v>
          </cell>
          <cell r="F89" t="str">
            <v>4ET0201110</v>
          </cell>
        </row>
        <row r="90">
          <cell r="C90" t="str">
            <v>4ET0201</v>
          </cell>
          <cell r="E90">
            <v>-312.08999999999997</v>
          </cell>
          <cell r="F90" t="str">
            <v>4ET0201110</v>
          </cell>
        </row>
        <row r="91">
          <cell r="C91" t="str">
            <v>4ET0201</v>
          </cell>
          <cell r="E91">
            <v>-255.69</v>
          </cell>
          <cell r="F91" t="str">
            <v>4ET0201110</v>
          </cell>
        </row>
        <row r="92">
          <cell r="C92" t="str">
            <v>4ET0201</v>
          </cell>
          <cell r="E92">
            <v>-222.7</v>
          </cell>
          <cell r="F92" t="str">
            <v>4ET0201110</v>
          </cell>
        </row>
        <row r="93">
          <cell r="C93" t="str">
            <v>4ET0201</v>
          </cell>
          <cell r="E93">
            <v>-181.46</v>
          </cell>
          <cell r="F93" t="str">
            <v>4ET0201110</v>
          </cell>
        </row>
        <row r="94">
          <cell r="C94" t="str">
            <v>4ET0201</v>
          </cell>
          <cell r="E94">
            <v>-181.46</v>
          </cell>
          <cell r="F94" t="str">
            <v>4ET0201110</v>
          </cell>
        </row>
        <row r="95">
          <cell r="C95" t="str">
            <v>4ET0201</v>
          </cell>
          <cell r="E95">
            <v>-177.34</v>
          </cell>
          <cell r="F95" t="str">
            <v>4ET0201110</v>
          </cell>
        </row>
        <row r="96">
          <cell r="C96" t="str">
            <v>4ET0201</v>
          </cell>
          <cell r="E96">
            <v>-169.09</v>
          </cell>
          <cell r="F96" t="str">
            <v>4ET0201110</v>
          </cell>
        </row>
        <row r="97">
          <cell r="C97" t="str">
            <v>4ET0201</v>
          </cell>
          <cell r="E97">
            <v>-166.05</v>
          </cell>
          <cell r="F97" t="str">
            <v>4ET0201110</v>
          </cell>
        </row>
        <row r="98">
          <cell r="C98" t="str">
            <v>4ET0201</v>
          </cell>
          <cell r="E98">
            <v>-156.72</v>
          </cell>
          <cell r="F98" t="str">
            <v>4ET0201110</v>
          </cell>
        </row>
        <row r="99">
          <cell r="C99" t="str">
            <v>4ET0201</v>
          </cell>
          <cell r="E99">
            <v>-155.68</v>
          </cell>
          <cell r="F99" t="str">
            <v>4ET0201110</v>
          </cell>
        </row>
        <row r="100">
          <cell r="C100" t="str">
            <v>4ET0201</v>
          </cell>
          <cell r="E100">
            <v>-131.97</v>
          </cell>
          <cell r="F100" t="str">
            <v>4ET0201110</v>
          </cell>
        </row>
        <row r="101">
          <cell r="C101" t="str">
            <v>4ET0201</v>
          </cell>
          <cell r="E101">
            <v>-123.73</v>
          </cell>
          <cell r="F101" t="str">
            <v>4ET0201110</v>
          </cell>
        </row>
        <row r="102">
          <cell r="C102" t="str">
            <v>4ET0201</v>
          </cell>
          <cell r="E102">
            <v>-111.64</v>
          </cell>
          <cell r="F102" t="str">
            <v>4ET0201110</v>
          </cell>
        </row>
        <row r="103">
          <cell r="C103" t="str">
            <v>4ET0201</v>
          </cell>
          <cell r="E103">
            <v>-107.23</v>
          </cell>
          <cell r="F103" t="str">
            <v>4ET0201110</v>
          </cell>
        </row>
        <row r="104">
          <cell r="C104" t="str">
            <v>4ET0201</v>
          </cell>
          <cell r="E104">
            <v>-107.23</v>
          </cell>
          <cell r="F104" t="str">
            <v>4ET0201110</v>
          </cell>
        </row>
        <row r="105">
          <cell r="C105" t="str">
            <v>4ET0201</v>
          </cell>
          <cell r="E105">
            <v>-97.95</v>
          </cell>
          <cell r="F105" t="str">
            <v>4ET0201110</v>
          </cell>
        </row>
        <row r="106">
          <cell r="C106" t="str">
            <v>4ET0201</v>
          </cell>
          <cell r="E106">
            <v>-81.45</v>
          </cell>
          <cell r="F106" t="str">
            <v>4ET0201110</v>
          </cell>
        </row>
        <row r="107">
          <cell r="C107" t="str">
            <v>4ET0201</v>
          </cell>
          <cell r="E107">
            <v>-81.040000000000006</v>
          </cell>
          <cell r="F107" t="str">
            <v>4ET0201110</v>
          </cell>
        </row>
        <row r="108">
          <cell r="C108" t="str">
            <v>4ET0201</v>
          </cell>
          <cell r="E108">
            <v>-57.74</v>
          </cell>
          <cell r="F108" t="str">
            <v>4ET0201110</v>
          </cell>
        </row>
        <row r="109">
          <cell r="C109" t="str">
            <v>4ET0201</v>
          </cell>
          <cell r="E109">
            <v>-41.25</v>
          </cell>
          <cell r="F109" t="str">
            <v>4ET0201110</v>
          </cell>
        </row>
        <row r="110">
          <cell r="C110" t="str">
            <v>4ET0201</v>
          </cell>
          <cell r="E110">
            <v>-41.25</v>
          </cell>
          <cell r="F110" t="str">
            <v>4ET0201110</v>
          </cell>
        </row>
        <row r="111">
          <cell r="C111" t="str">
            <v>4ET0201</v>
          </cell>
          <cell r="E111">
            <v>598.04999999999995</v>
          </cell>
          <cell r="F111" t="str">
            <v>4ET0201110</v>
          </cell>
        </row>
        <row r="112">
          <cell r="C112" t="str">
            <v>4ET0201</v>
          </cell>
          <cell r="E112">
            <v>11548.73</v>
          </cell>
          <cell r="F112" t="str">
            <v>4ET0201110</v>
          </cell>
        </row>
        <row r="113">
          <cell r="C113" t="str">
            <v>4ET0201</v>
          </cell>
          <cell r="E113">
            <v>-8.6999999999999993</v>
          </cell>
          <cell r="F113" t="str">
            <v>4ET0201140</v>
          </cell>
        </row>
        <row r="114">
          <cell r="C114" t="str">
            <v>4ET0201</v>
          </cell>
          <cell r="E114">
            <v>247.82</v>
          </cell>
          <cell r="F114" t="str">
            <v>4ET0201210</v>
          </cell>
        </row>
        <row r="115">
          <cell r="C115" t="str">
            <v>4ET0201</v>
          </cell>
          <cell r="E115">
            <v>296.37</v>
          </cell>
          <cell r="F115" t="str">
            <v>4ET0201210</v>
          </cell>
        </row>
        <row r="116">
          <cell r="C116" t="str">
            <v>4ET0201</v>
          </cell>
          <cell r="E116">
            <v>303.39</v>
          </cell>
          <cell r="F116" t="str">
            <v>4ET0201210</v>
          </cell>
        </row>
        <row r="117">
          <cell r="C117" t="str">
            <v>4ET0201</v>
          </cell>
          <cell r="E117">
            <v>366.18</v>
          </cell>
          <cell r="F117" t="str">
            <v>4ET0201210</v>
          </cell>
        </row>
        <row r="118">
          <cell r="C118" t="str">
            <v>4ET0201</v>
          </cell>
          <cell r="E118">
            <v>442.03</v>
          </cell>
          <cell r="F118" t="str">
            <v>4ET0201210</v>
          </cell>
        </row>
        <row r="119">
          <cell r="C119" t="str">
            <v>4ET0201</v>
          </cell>
          <cell r="E119">
            <v>490.56</v>
          </cell>
          <cell r="F119" t="str">
            <v>4ET0201210</v>
          </cell>
        </row>
        <row r="120">
          <cell r="C120" t="str">
            <v>4ET0201</v>
          </cell>
          <cell r="E120">
            <v>660.52</v>
          </cell>
          <cell r="F120" t="str">
            <v>4ET0201210</v>
          </cell>
        </row>
        <row r="121">
          <cell r="C121" t="str">
            <v>4ET0201</v>
          </cell>
          <cell r="E121">
            <v>670.56</v>
          </cell>
          <cell r="F121" t="str">
            <v>4ET0201210</v>
          </cell>
        </row>
        <row r="122">
          <cell r="C122" t="str">
            <v>4ET0201</v>
          </cell>
          <cell r="E122">
            <v>697.86</v>
          </cell>
          <cell r="F122" t="str">
            <v>4ET0201210</v>
          </cell>
        </row>
        <row r="123">
          <cell r="C123" t="str">
            <v>4ET0201</v>
          </cell>
          <cell r="E123">
            <v>770.69</v>
          </cell>
          <cell r="F123" t="str">
            <v>4ET0201210</v>
          </cell>
        </row>
        <row r="124">
          <cell r="C124" t="str">
            <v>4ET0201</v>
          </cell>
          <cell r="E124">
            <v>815.05</v>
          </cell>
          <cell r="F124" t="str">
            <v>4ET0201210</v>
          </cell>
        </row>
        <row r="125">
          <cell r="C125" t="str">
            <v>4ET0201</v>
          </cell>
          <cell r="E125">
            <v>841.29</v>
          </cell>
          <cell r="F125" t="str">
            <v>4ET0201210</v>
          </cell>
        </row>
        <row r="126">
          <cell r="C126" t="str">
            <v>4ET0201</v>
          </cell>
          <cell r="E126">
            <v>843.53</v>
          </cell>
          <cell r="F126" t="str">
            <v>4ET0201210</v>
          </cell>
        </row>
        <row r="127">
          <cell r="C127" t="str">
            <v>4ET0201</v>
          </cell>
          <cell r="E127">
            <v>848.75</v>
          </cell>
          <cell r="F127" t="str">
            <v>4ET0201210</v>
          </cell>
        </row>
        <row r="128">
          <cell r="C128" t="str">
            <v>4ET0201</v>
          </cell>
          <cell r="E128">
            <v>879.95</v>
          </cell>
          <cell r="F128" t="str">
            <v>4ET0201210</v>
          </cell>
        </row>
        <row r="129">
          <cell r="C129" t="str">
            <v>4ET0201</v>
          </cell>
          <cell r="E129">
            <v>916.37</v>
          </cell>
          <cell r="F129" t="str">
            <v>4ET0201210</v>
          </cell>
        </row>
        <row r="130">
          <cell r="C130" t="str">
            <v>4ET0201</v>
          </cell>
          <cell r="E130">
            <v>1037.74</v>
          </cell>
          <cell r="F130" t="str">
            <v>4ET0201210</v>
          </cell>
        </row>
        <row r="131">
          <cell r="C131" t="str">
            <v>4ET0201</v>
          </cell>
          <cell r="E131">
            <v>1058.72</v>
          </cell>
          <cell r="F131" t="str">
            <v>4ET0201210</v>
          </cell>
        </row>
        <row r="132">
          <cell r="C132" t="str">
            <v>4ET0201</v>
          </cell>
          <cell r="E132">
            <v>2396.5500000000002</v>
          </cell>
          <cell r="F132" t="str">
            <v>4ET0201210</v>
          </cell>
        </row>
        <row r="133">
          <cell r="C133" t="str">
            <v>4ET0201</v>
          </cell>
          <cell r="E133">
            <v>3180.08</v>
          </cell>
          <cell r="F133" t="str">
            <v>4ET0201210</v>
          </cell>
        </row>
        <row r="134">
          <cell r="C134" t="str">
            <v>4ET0201</v>
          </cell>
          <cell r="E134">
            <v>3279.57</v>
          </cell>
          <cell r="F134" t="str">
            <v>4ET0201210</v>
          </cell>
        </row>
        <row r="135">
          <cell r="C135" t="str">
            <v>4ET0201</v>
          </cell>
          <cell r="E135">
            <v>3350.17</v>
          </cell>
          <cell r="F135" t="str">
            <v>4ET0201210</v>
          </cell>
        </row>
        <row r="136">
          <cell r="C136" t="str">
            <v>4ET0201</v>
          </cell>
          <cell r="E136">
            <v>3778.17</v>
          </cell>
          <cell r="F136" t="str">
            <v>4ET0201210</v>
          </cell>
        </row>
        <row r="137">
          <cell r="C137" t="str">
            <v>4ET0201</v>
          </cell>
          <cell r="E137">
            <v>9980.75</v>
          </cell>
          <cell r="F137" t="str">
            <v>4ET0201210</v>
          </cell>
        </row>
        <row r="138">
          <cell r="C138" t="str">
            <v>4ET0500</v>
          </cell>
          <cell r="E138">
            <v>180</v>
          </cell>
          <cell r="F138" t="str">
            <v>4ET0500130</v>
          </cell>
        </row>
        <row r="139">
          <cell r="C139" t="str">
            <v>4ET0500</v>
          </cell>
          <cell r="E139">
            <v>-4.83</v>
          </cell>
          <cell r="F139" t="str">
            <v>4ET0500140</v>
          </cell>
        </row>
        <row r="140">
          <cell r="C140" t="str">
            <v>4ET0500</v>
          </cell>
          <cell r="E140">
            <v>91.58</v>
          </cell>
          <cell r="F140" t="str">
            <v>4ET0500210</v>
          </cell>
        </row>
        <row r="141">
          <cell r="C141" t="str">
            <v>4ET0600</v>
          </cell>
          <cell r="E141">
            <v>625</v>
          </cell>
          <cell r="F141" t="str">
            <v>4ET0600130</v>
          </cell>
        </row>
        <row r="142">
          <cell r="C142" t="str">
            <v>4ET0600</v>
          </cell>
          <cell r="E142">
            <v>-10600</v>
          </cell>
          <cell r="F142" t="str">
            <v>4ET0600140</v>
          </cell>
        </row>
        <row r="143">
          <cell r="C143" t="str">
            <v>4ET0600</v>
          </cell>
          <cell r="E143">
            <v>892.36</v>
          </cell>
          <cell r="F143" t="str">
            <v>4ET0600210</v>
          </cell>
        </row>
        <row r="144">
          <cell r="C144" t="str">
            <v>4ET9802</v>
          </cell>
          <cell r="E144">
            <v>-65.05</v>
          </cell>
          <cell r="F144" t="str">
            <v>4ET9802110</v>
          </cell>
        </row>
        <row r="145">
          <cell r="C145" t="str">
            <v>4ET9802</v>
          </cell>
          <cell r="E145">
            <v>162737.63</v>
          </cell>
          <cell r="F145" t="str">
            <v>4ET9802130</v>
          </cell>
        </row>
        <row r="146">
          <cell r="C146" t="str">
            <v>4ET9802</v>
          </cell>
          <cell r="E146">
            <v>3.2</v>
          </cell>
          <cell r="F146" t="str">
            <v>4ET9802140</v>
          </cell>
        </row>
        <row r="147">
          <cell r="C147" t="str">
            <v>4ET9802</v>
          </cell>
          <cell r="E147">
            <v>60006.29</v>
          </cell>
          <cell r="F147" t="str">
            <v>4ET9802210</v>
          </cell>
        </row>
        <row r="148">
          <cell r="C148" t="str">
            <v>5ET0701</v>
          </cell>
          <cell r="E148">
            <v>-35.83</v>
          </cell>
          <cell r="F148" t="str">
            <v>5ET0701110</v>
          </cell>
        </row>
        <row r="149">
          <cell r="C149" t="str">
            <v>5ET0701</v>
          </cell>
          <cell r="E149">
            <v>119.44</v>
          </cell>
          <cell r="F149" t="str">
            <v>5ET0701210</v>
          </cell>
        </row>
        <row r="150">
          <cell r="C150" t="str">
            <v>5ET0702</v>
          </cell>
          <cell r="E150">
            <v>-1147.8599999999999</v>
          </cell>
          <cell r="F150" t="str">
            <v>5ET0702110</v>
          </cell>
        </row>
        <row r="151">
          <cell r="C151" t="str">
            <v>5ET0702</v>
          </cell>
          <cell r="E151">
            <v>30908.51</v>
          </cell>
          <cell r="F151" t="str">
            <v>5ET0702210</v>
          </cell>
        </row>
        <row r="152">
          <cell r="C152" t="str">
            <v>5ET0801</v>
          </cell>
          <cell r="E152">
            <v>-3147.24</v>
          </cell>
          <cell r="F152" t="str">
            <v>5ET0801110</v>
          </cell>
        </row>
        <row r="153">
          <cell r="C153" t="str">
            <v>5ET0801</v>
          </cell>
          <cell r="E153">
            <v>-2726.04</v>
          </cell>
          <cell r="F153" t="str">
            <v>5ET0801110</v>
          </cell>
        </row>
        <row r="154">
          <cell r="C154" t="str">
            <v>5ET0801</v>
          </cell>
          <cell r="E154">
            <v>-9600.5</v>
          </cell>
          <cell r="F154" t="str">
            <v>5ET0801140</v>
          </cell>
        </row>
        <row r="155">
          <cell r="C155" t="str">
            <v>5ET0801</v>
          </cell>
          <cell r="E155">
            <v>-6399.5</v>
          </cell>
          <cell r="F155" t="str">
            <v>5ET0801140</v>
          </cell>
        </row>
        <row r="156">
          <cell r="C156" t="str">
            <v>5ET0801</v>
          </cell>
          <cell r="E156">
            <v>-1400</v>
          </cell>
          <cell r="F156" t="str">
            <v>5ET0801140</v>
          </cell>
        </row>
        <row r="157">
          <cell r="C157" t="str">
            <v>5ET0801</v>
          </cell>
          <cell r="E157">
            <v>-1399.7</v>
          </cell>
          <cell r="F157" t="str">
            <v>5ET0801140</v>
          </cell>
        </row>
        <row r="158">
          <cell r="C158" t="str">
            <v>5ET0801</v>
          </cell>
          <cell r="E158">
            <v>-3029.88</v>
          </cell>
          <cell r="F158" t="str">
            <v>5ET0801210</v>
          </cell>
        </row>
        <row r="159">
          <cell r="C159" t="str">
            <v>5ET0801</v>
          </cell>
          <cell r="E159">
            <v>1066.21</v>
          </cell>
          <cell r="F159" t="str">
            <v>5ET0801210</v>
          </cell>
        </row>
        <row r="160">
          <cell r="C160" t="str">
            <v>5ET0801</v>
          </cell>
          <cell r="E160">
            <v>18037.419999999998</v>
          </cell>
          <cell r="F160" t="str">
            <v>5ET0801210</v>
          </cell>
        </row>
        <row r="161">
          <cell r="C161" t="str">
            <v>5ET0801</v>
          </cell>
          <cell r="E161">
            <v>19206.259999999998</v>
          </cell>
          <cell r="F161" t="str">
            <v>5ET0801210</v>
          </cell>
        </row>
        <row r="162">
          <cell r="C162" t="str">
            <v>5ET0802</v>
          </cell>
          <cell r="E162">
            <v>34.17</v>
          </cell>
          <cell r="F162" t="str">
            <v>5ET0802140</v>
          </cell>
        </row>
        <row r="163">
          <cell r="C163" t="str">
            <v>5ET0802</v>
          </cell>
          <cell r="E163">
            <v>1470.89</v>
          </cell>
          <cell r="F163" t="str">
            <v>5ET0802210</v>
          </cell>
        </row>
        <row r="164">
          <cell r="C164" t="str">
            <v>5ET0802</v>
          </cell>
          <cell r="E164">
            <v>2540.89</v>
          </cell>
          <cell r="F164" t="str">
            <v>5ET0802210</v>
          </cell>
        </row>
        <row r="165">
          <cell r="C165" t="str">
            <v>5ET0900</v>
          </cell>
          <cell r="E165">
            <v>-1263.05</v>
          </cell>
          <cell r="F165" t="str">
            <v>5ET0900110</v>
          </cell>
        </row>
        <row r="166">
          <cell r="C166" t="str">
            <v>5ET0900</v>
          </cell>
          <cell r="E166">
            <v>-87.81</v>
          </cell>
          <cell r="F166" t="str">
            <v>5ET0900110</v>
          </cell>
        </row>
        <row r="167">
          <cell r="C167" t="str">
            <v>5ET0900</v>
          </cell>
          <cell r="E167">
            <v>231.33</v>
          </cell>
          <cell r="F167" t="str">
            <v>5ET0900110</v>
          </cell>
        </row>
        <row r="168">
          <cell r="C168" t="str">
            <v>5ET0900</v>
          </cell>
          <cell r="E168">
            <v>2480.33</v>
          </cell>
          <cell r="F168" t="str">
            <v>5ET0900110</v>
          </cell>
        </row>
        <row r="169">
          <cell r="C169" t="str">
            <v>5ET0900</v>
          </cell>
          <cell r="E169">
            <v>7435.89</v>
          </cell>
          <cell r="F169" t="str">
            <v>5ET0900110</v>
          </cell>
        </row>
        <row r="170">
          <cell r="C170" t="str">
            <v>5ET0900</v>
          </cell>
          <cell r="E170">
            <v>14729.71</v>
          </cell>
          <cell r="F170" t="str">
            <v>5ET0900110</v>
          </cell>
        </row>
        <row r="171">
          <cell r="C171" t="str">
            <v>5ET0900</v>
          </cell>
          <cell r="E171">
            <v>42140.99</v>
          </cell>
          <cell r="F171" t="str">
            <v>5ET0900110</v>
          </cell>
        </row>
        <row r="172">
          <cell r="C172" t="str">
            <v>5ET0900</v>
          </cell>
          <cell r="E172">
            <v>289.18</v>
          </cell>
          <cell r="F172" t="str">
            <v>5ET0900120</v>
          </cell>
        </row>
        <row r="173">
          <cell r="C173" t="str">
            <v>5ET0900</v>
          </cell>
          <cell r="E173">
            <v>3855.56</v>
          </cell>
          <cell r="F173" t="str">
            <v>5ET0900120</v>
          </cell>
        </row>
        <row r="174">
          <cell r="C174" t="str">
            <v>5ET0900</v>
          </cell>
          <cell r="E174">
            <v>500</v>
          </cell>
          <cell r="F174" t="str">
            <v>5ET0900130</v>
          </cell>
        </row>
        <row r="175">
          <cell r="C175" t="str">
            <v>5ET0900</v>
          </cell>
          <cell r="E175">
            <v>716</v>
          </cell>
          <cell r="F175" t="str">
            <v>5ET0900130</v>
          </cell>
        </row>
        <row r="176">
          <cell r="C176" t="str">
            <v>5ET0900</v>
          </cell>
          <cell r="E176">
            <v>98074.240000000005</v>
          </cell>
          <cell r="F176" t="str">
            <v>5ET0900130</v>
          </cell>
        </row>
        <row r="177">
          <cell r="C177" t="str">
            <v>5ET0900</v>
          </cell>
          <cell r="E177">
            <v>132565.57999999999</v>
          </cell>
          <cell r="F177" t="str">
            <v>5ET0900140</v>
          </cell>
        </row>
        <row r="178">
          <cell r="C178" t="str">
            <v>5ET0900</v>
          </cell>
          <cell r="E178">
            <v>1119.82</v>
          </cell>
          <cell r="F178" t="str">
            <v>5ET0900210</v>
          </cell>
        </row>
        <row r="179">
          <cell r="C179" t="str">
            <v>5ET0900</v>
          </cell>
          <cell r="E179">
            <v>1733.7</v>
          </cell>
          <cell r="F179" t="str">
            <v>5ET0900210</v>
          </cell>
        </row>
        <row r="180">
          <cell r="C180" t="str">
            <v>5ET0900</v>
          </cell>
          <cell r="E180">
            <v>4005.63</v>
          </cell>
          <cell r="F180" t="str">
            <v>5ET0900210</v>
          </cell>
        </row>
        <row r="181">
          <cell r="C181" t="str">
            <v>5ET0900</v>
          </cell>
          <cell r="E181">
            <v>6778.27</v>
          </cell>
          <cell r="F181" t="str">
            <v>5ET0900210</v>
          </cell>
        </row>
        <row r="182">
          <cell r="C182" t="str">
            <v>5ET0900</v>
          </cell>
          <cell r="E182">
            <v>33227.64</v>
          </cell>
          <cell r="F182" t="str">
            <v>5ET0900210</v>
          </cell>
        </row>
        <row r="183">
          <cell r="C183" t="str">
            <v>5ET0900</v>
          </cell>
          <cell r="E183">
            <v>36184.089999999997</v>
          </cell>
          <cell r="F183" t="str">
            <v>5ET0900210</v>
          </cell>
        </row>
        <row r="184">
          <cell r="C184" t="str">
            <v>5ET0900</v>
          </cell>
          <cell r="E184">
            <v>119821.55</v>
          </cell>
          <cell r="F184" t="str">
            <v>5ET0900210</v>
          </cell>
        </row>
        <row r="185">
          <cell r="C185" t="str">
            <v>5ET1101</v>
          </cell>
          <cell r="E185">
            <v>-7.8</v>
          </cell>
          <cell r="F185" t="str">
            <v>5ET1101110</v>
          </cell>
        </row>
        <row r="186">
          <cell r="C186" t="str">
            <v>5ET1101</v>
          </cell>
          <cell r="E186">
            <v>281.25</v>
          </cell>
          <cell r="F186" t="str">
            <v>5ET1101110</v>
          </cell>
        </row>
        <row r="187">
          <cell r="C187" t="str">
            <v>5ET1101</v>
          </cell>
          <cell r="E187">
            <v>40000</v>
          </cell>
          <cell r="F187" t="str">
            <v>5ET1101130</v>
          </cell>
        </row>
        <row r="188">
          <cell r="C188" t="str">
            <v>5ET1101</v>
          </cell>
          <cell r="E188">
            <v>-40000</v>
          </cell>
          <cell r="F188" t="str">
            <v>5ET1101140</v>
          </cell>
        </row>
        <row r="189">
          <cell r="C189" t="str">
            <v>5ET1101</v>
          </cell>
          <cell r="E189">
            <v>513.09</v>
          </cell>
          <cell r="F189" t="str">
            <v>5ET1101140</v>
          </cell>
        </row>
        <row r="190">
          <cell r="C190" t="str">
            <v>5ET1101</v>
          </cell>
          <cell r="E190">
            <v>543.53</v>
          </cell>
          <cell r="F190" t="str">
            <v>5ET1101210</v>
          </cell>
        </row>
        <row r="191">
          <cell r="C191" t="str">
            <v>5ET1101</v>
          </cell>
          <cell r="E191">
            <v>614.6</v>
          </cell>
          <cell r="F191" t="str">
            <v>5ET1101210</v>
          </cell>
        </row>
        <row r="192">
          <cell r="C192" t="str">
            <v>5ET1201</v>
          </cell>
          <cell r="E192">
            <v>-16.45</v>
          </cell>
          <cell r="F192" t="str">
            <v>5ET1201110</v>
          </cell>
        </row>
        <row r="193">
          <cell r="C193" t="str">
            <v>5ET1201</v>
          </cell>
          <cell r="E193">
            <v>2937.2</v>
          </cell>
          <cell r="F193" t="str">
            <v>5ET1201110</v>
          </cell>
        </row>
        <row r="194">
          <cell r="C194" t="str">
            <v>5ET1201</v>
          </cell>
          <cell r="E194">
            <v>30179.67</v>
          </cell>
          <cell r="F194" t="str">
            <v>5ET1201110</v>
          </cell>
        </row>
        <row r="195">
          <cell r="C195" t="str">
            <v>5ET1201</v>
          </cell>
          <cell r="E195">
            <v>121373.44</v>
          </cell>
          <cell r="F195" t="str">
            <v>5ET1201130</v>
          </cell>
        </row>
        <row r="196">
          <cell r="C196" t="str">
            <v>5ET1201</v>
          </cell>
          <cell r="E196">
            <v>433831.06</v>
          </cell>
          <cell r="F196" t="str">
            <v>5ET1201140</v>
          </cell>
        </row>
        <row r="197">
          <cell r="C197" t="str">
            <v>5ET1201</v>
          </cell>
          <cell r="E197">
            <v>302.62</v>
          </cell>
          <cell r="F197" t="str">
            <v>5ET1201210</v>
          </cell>
        </row>
        <row r="198">
          <cell r="C198" t="str">
            <v>5ET1201</v>
          </cell>
          <cell r="E198">
            <v>6937.4</v>
          </cell>
          <cell r="F198" t="str">
            <v>5ET1201210</v>
          </cell>
        </row>
        <row r="199">
          <cell r="C199" t="str">
            <v>5ET1201</v>
          </cell>
          <cell r="E199">
            <v>517790.95</v>
          </cell>
          <cell r="F199" t="str">
            <v>5ET1201210</v>
          </cell>
        </row>
        <row r="200">
          <cell r="C200" t="str">
            <v>5ET9802</v>
          </cell>
          <cell r="E200">
            <v>-7685.38</v>
          </cell>
          <cell r="F200" t="str">
            <v>5ET9802110</v>
          </cell>
        </row>
        <row r="201">
          <cell r="C201" t="str">
            <v>5ET9802</v>
          </cell>
          <cell r="E201">
            <v>3.68</v>
          </cell>
          <cell r="F201" t="str">
            <v>5ET9802110</v>
          </cell>
        </row>
        <row r="202">
          <cell r="C202" t="str">
            <v>5ET9802</v>
          </cell>
          <cell r="E202">
            <v>111329.41</v>
          </cell>
          <cell r="F202" t="str">
            <v>5ET9802130</v>
          </cell>
        </row>
        <row r="203">
          <cell r="C203" t="str">
            <v>5ET9802</v>
          </cell>
          <cell r="E203">
            <v>-52806</v>
          </cell>
          <cell r="F203" t="str">
            <v>5ET9802140</v>
          </cell>
        </row>
        <row r="204">
          <cell r="C204" t="str">
            <v>5ET9802</v>
          </cell>
          <cell r="E204">
            <v>16713.830000000002</v>
          </cell>
          <cell r="F204" t="str">
            <v>5ET9802210</v>
          </cell>
        </row>
        <row r="205">
          <cell r="C205" t="str">
            <v>5ET9802</v>
          </cell>
          <cell r="E205">
            <v>152978.79999999999</v>
          </cell>
          <cell r="F205" t="str">
            <v>5ET9802210</v>
          </cell>
        </row>
        <row r="206">
          <cell r="C206" t="str">
            <v>6ET0701</v>
          </cell>
          <cell r="E206">
            <v>19436.82</v>
          </cell>
          <cell r="F206" t="str">
            <v>6ET0701110</v>
          </cell>
        </row>
        <row r="207">
          <cell r="C207" t="str">
            <v>6ET0701</v>
          </cell>
          <cell r="E207">
            <v>43085.06</v>
          </cell>
          <cell r="F207" t="str">
            <v>6ET0701130</v>
          </cell>
        </row>
        <row r="208">
          <cell r="C208" t="str">
            <v>6ET0701</v>
          </cell>
          <cell r="E208">
            <v>76543.28</v>
          </cell>
          <cell r="F208" t="str">
            <v>6ET0701140</v>
          </cell>
        </row>
        <row r="209">
          <cell r="C209" t="str">
            <v>6ET0701</v>
          </cell>
          <cell r="E209">
            <v>228197.77</v>
          </cell>
          <cell r="F209" t="str">
            <v>6ET0701210</v>
          </cell>
        </row>
        <row r="210">
          <cell r="C210" t="str">
            <v>9ET0303</v>
          </cell>
          <cell r="E210">
            <v>119</v>
          </cell>
          <cell r="F210" t="str">
            <v>9ET0303210</v>
          </cell>
        </row>
        <row r="211">
          <cell r="C211" t="str">
            <v>9ET0303</v>
          </cell>
          <cell r="E211">
            <v>136.71</v>
          </cell>
          <cell r="F211" t="str">
            <v>9ET0303210</v>
          </cell>
        </row>
      </sheetData>
      <sheetData sheetId="6" refreshError="1"/>
      <sheetData sheetId="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Net Position Report"/>
      <sheetName val="Inputs for Net Position Report"/>
      <sheetName val="Broker Fund Transfer Data"/>
      <sheetName val="Initial_Mnt Margin Requirement"/>
      <sheetName val="NYMEX Prices"/>
      <sheetName val="Trade Calculations 1"/>
      <sheetName val="Current GHMA File Sorted"/>
      <sheetName val="Prior GHMA File Sorted"/>
      <sheetName val="Trade Calculations 2"/>
      <sheetName val="Hedges for NUGs"/>
      <sheetName val="Monthly Plan"/>
      <sheetName val="Checklist"/>
      <sheetName val="Mrktomrkt"/>
      <sheetName val="VISY_LEDERLE_STEAM_MTM"/>
      <sheetName val="Trade Report for RRMC"/>
      <sheetName val="Delta_Report"/>
      <sheetName val="GHMA_ERM Diffs"/>
      <sheetName val="Executive Summary"/>
      <sheetName val="Counterparty P_L"/>
      <sheetName val="Trade Numbers"/>
      <sheetName val="Discounting"/>
      <sheetName val="Hedges for NUGs Today Effctvns"/>
      <sheetName val="Hedge Effectiveness Details"/>
      <sheetName val="Hedges for NUGs 0630"/>
      <sheetName val="Hedge Effectiveness Details 630"/>
      <sheetName val="DATA"/>
      <sheetName val="CONTROLS"/>
    </sheetNames>
    <sheetDataSet>
      <sheetData sheetId="0"/>
      <sheetData sheetId="1"/>
      <sheetData sheetId="2"/>
      <sheetData sheetId="3"/>
      <sheetData sheetId="4">
        <row r="1">
          <cell r="A1" t="str">
            <v>Initial Margin Requirements</v>
          </cell>
          <cell r="B1" t="str">
            <v>MAN</v>
          </cell>
          <cell r="C1" t="str">
            <v>ABN</v>
          </cell>
          <cell r="D1" t="str">
            <v>RAF</v>
          </cell>
          <cell r="E1" t="str">
            <v>Maint.  Margin Requirements</v>
          </cell>
          <cell r="F1" t="str">
            <v>MAN</v>
          </cell>
          <cell r="G1" t="str">
            <v>ABN</v>
          </cell>
          <cell r="H1" t="str">
            <v>RAF</v>
          </cell>
        </row>
        <row r="2">
          <cell r="A2">
            <v>39084</v>
          </cell>
          <cell r="C2">
            <v>6163814</v>
          </cell>
          <cell r="D2">
            <v>0</v>
          </cell>
          <cell r="E2">
            <v>39084</v>
          </cell>
          <cell r="G2">
            <v>4559760</v>
          </cell>
          <cell r="H2">
            <v>0</v>
          </cell>
        </row>
        <row r="3">
          <cell r="A3">
            <v>39085</v>
          </cell>
          <cell r="C3">
            <v>6164279</v>
          </cell>
          <cell r="D3">
            <v>0</v>
          </cell>
          <cell r="E3">
            <v>39085</v>
          </cell>
          <cell r="G3">
            <v>4562555</v>
          </cell>
          <cell r="H3">
            <v>0</v>
          </cell>
        </row>
        <row r="4">
          <cell r="A4">
            <v>39086</v>
          </cell>
          <cell r="C4">
            <v>6164382</v>
          </cell>
          <cell r="D4">
            <v>0</v>
          </cell>
          <cell r="E4">
            <v>39086</v>
          </cell>
          <cell r="G4">
            <v>4563240</v>
          </cell>
          <cell r="H4">
            <v>0</v>
          </cell>
        </row>
        <row r="5">
          <cell r="A5">
            <v>39087</v>
          </cell>
          <cell r="C5">
            <v>6164713</v>
          </cell>
          <cell r="D5">
            <v>0</v>
          </cell>
          <cell r="E5">
            <v>39087</v>
          </cell>
          <cell r="G5">
            <v>4563965</v>
          </cell>
          <cell r="H5">
            <v>0</v>
          </cell>
        </row>
        <row r="6">
          <cell r="A6">
            <v>39090</v>
          </cell>
          <cell r="C6">
            <v>6164428</v>
          </cell>
          <cell r="D6">
            <v>0</v>
          </cell>
          <cell r="E6">
            <v>39090</v>
          </cell>
          <cell r="G6">
            <v>4563965</v>
          </cell>
          <cell r="H6">
            <v>0</v>
          </cell>
        </row>
        <row r="7">
          <cell r="A7">
            <v>39091</v>
          </cell>
          <cell r="C7">
            <v>6164589</v>
          </cell>
          <cell r="D7">
            <v>0</v>
          </cell>
          <cell r="E7">
            <v>39091</v>
          </cell>
          <cell r="G7">
            <v>4562655</v>
          </cell>
          <cell r="H7">
            <v>0</v>
          </cell>
        </row>
        <row r="8">
          <cell r="A8">
            <v>39092</v>
          </cell>
          <cell r="C8">
            <v>6164554</v>
          </cell>
          <cell r="D8">
            <v>0</v>
          </cell>
          <cell r="E8">
            <v>39092</v>
          </cell>
          <cell r="G8">
            <v>4562305</v>
          </cell>
          <cell r="H8">
            <v>0</v>
          </cell>
        </row>
        <row r="9">
          <cell r="A9">
            <v>39093</v>
          </cell>
          <cell r="C9">
            <v>6164128</v>
          </cell>
          <cell r="D9">
            <v>0</v>
          </cell>
          <cell r="E9">
            <v>39093</v>
          </cell>
          <cell r="G9">
            <v>4564180</v>
          </cell>
          <cell r="H9">
            <v>0</v>
          </cell>
        </row>
        <row r="10">
          <cell r="A10">
            <v>39094</v>
          </cell>
          <cell r="C10">
            <v>6165131</v>
          </cell>
          <cell r="D10">
            <v>0</v>
          </cell>
          <cell r="E10">
            <v>39094</v>
          </cell>
          <cell r="G10">
            <v>4564080</v>
          </cell>
          <cell r="H10">
            <v>0</v>
          </cell>
        </row>
        <row r="11">
          <cell r="A11">
            <v>39098</v>
          </cell>
          <cell r="C11">
            <v>6164268</v>
          </cell>
          <cell r="D11">
            <v>0</v>
          </cell>
          <cell r="E11">
            <v>39098</v>
          </cell>
          <cell r="G11">
            <v>4563830</v>
          </cell>
          <cell r="H11">
            <v>0</v>
          </cell>
        </row>
        <row r="12">
          <cell r="A12">
            <v>39099</v>
          </cell>
          <cell r="C12">
            <v>6163780</v>
          </cell>
          <cell r="D12">
            <v>0</v>
          </cell>
          <cell r="E12">
            <v>39099</v>
          </cell>
          <cell r="G12">
            <v>4564700</v>
          </cell>
          <cell r="H12">
            <v>0</v>
          </cell>
        </row>
        <row r="13">
          <cell r="A13">
            <v>39100</v>
          </cell>
          <cell r="C13">
            <v>6163814</v>
          </cell>
          <cell r="D13">
            <v>0</v>
          </cell>
          <cell r="E13">
            <v>39100</v>
          </cell>
          <cell r="G13">
            <v>4564725</v>
          </cell>
          <cell r="H13">
            <v>0</v>
          </cell>
        </row>
        <row r="14">
          <cell r="A14">
            <v>39101</v>
          </cell>
          <cell r="C14">
            <v>6164993</v>
          </cell>
          <cell r="D14">
            <v>0</v>
          </cell>
          <cell r="E14">
            <v>39101</v>
          </cell>
          <cell r="G14">
            <v>4563200</v>
          </cell>
          <cell r="H14">
            <v>0</v>
          </cell>
        </row>
        <row r="15">
          <cell r="A15">
            <v>39104</v>
          </cell>
          <cell r="C15">
            <v>6163687</v>
          </cell>
          <cell r="D15">
            <v>0</v>
          </cell>
          <cell r="E15">
            <v>39104</v>
          </cell>
          <cell r="G15">
            <v>4559770</v>
          </cell>
          <cell r="H15">
            <v>0</v>
          </cell>
        </row>
        <row r="16">
          <cell r="A16">
            <v>39105</v>
          </cell>
          <cell r="C16">
            <v>7817813</v>
          </cell>
          <cell r="D16">
            <v>0</v>
          </cell>
          <cell r="E16">
            <v>39105</v>
          </cell>
          <cell r="G16">
            <v>5781950</v>
          </cell>
          <cell r="H16">
            <v>0</v>
          </cell>
        </row>
        <row r="17">
          <cell r="A17">
            <v>39106</v>
          </cell>
          <cell r="C17">
            <v>7818134</v>
          </cell>
          <cell r="D17">
            <v>0</v>
          </cell>
          <cell r="E17">
            <v>39106</v>
          </cell>
          <cell r="G17">
            <v>5783925</v>
          </cell>
          <cell r="H17">
            <v>0</v>
          </cell>
        </row>
        <row r="18">
          <cell r="A18">
            <v>39107</v>
          </cell>
          <cell r="C18">
            <v>8257279</v>
          </cell>
          <cell r="D18">
            <v>0</v>
          </cell>
          <cell r="E18">
            <v>39107</v>
          </cell>
          <cell r="G18">
            <v>6113625</v>
          </cell>
          <cell r="H18">
            <v>0</v>
          </cell>
        </row>
        <row r="19">
          <cell r="A19">
            <v>39108</v>
          </cell>
          <cell r="C19">
            <v>8289803</v>
          </cell>
          <cell r="D19">
            <v>0</v>
          </cell>
          <cell r="E19">
            <v>39108</v>
          </cell>
          <cell r="G19">
            <v>6136900</v>
          </cell>
          <cell r="H19">
            <v>0</v>
          </cell>
        </row>
        <row r="20">
          <cell r="A20">
            <v>39111</v>
          </cell>
          <cell r="C20">
            <v>5898176</v>
          </cell>
          <cell r="D20">
            <v>0</v>
          </cell>
          <cell r="E20">
            <v>39111</v>
          </cell>
          <cell r="G20">
            <v>4367075</v>
          </cell>
          <cell r="H20">
            <v>0</v>
          </cell>
        </row>
        <row r="21">
          <cell r="A21">
            <v>39112</v>
          </cell>
          <cell r="B21">
            <v>124605</v>
          </cell>
          <cell r="C21">
            <v>5948458</v>
          </cell>
          <cell r="D21">
            <v>0</v>
          </cell>
          <cell r="E21">
            <v>39112</v>
          </cell>
          <cell r="F21">
            <v>92300</v>
          </cell>
          <cell r="G21">
            <v>4397450</v>
          </cell>
          <cell r="H21">
            <v>0</v>
          </cell>
        </row>
        <row r="22">
          <cell r="A22">
            <v>39113</v>
          </cell>
          <cell r="B22">
            <v>714704</v>
          </cell>
          <cell r="C22">
            <v>5949308</v>
          </cell>
          <cell r="D22">
            <v>0</v>
          </cell>
          <cell r="E22">
            <v>39113</v>
          </cell>
          <cell r="F22">
            <v>529410</v>
          </cell>
          <cell r="G22">
            <v>4399700</v>
          </cell>
          <cell r="H22">
            <v>0</v>
          </cell>
        </row>
        <row r="23">
          <cell r="A23">
            <v>39114</v>
          </cell>
          <cell r="B23">
            <v>713948</v>
          </cell>
          <cell r="C23">
            <v>5949874</v>
          </cell>
          <cell r="D23">
            <v>0</v>
          </cell>
          <cell r="E23">
            <v>39114</v>
          </cell>
          <cell r="F23">
            <v>528850</v>
          </cell>
          <cell r="G23">
            <v>4403425</v>
          </cell>
          <cell r="H23">
            <v>0</v>
          </cell>
        </row>
        <row r="24">
          <cell r="A24">
            <v>39115</v>
          </cell>
          <cell r="B24">
            <v>713772</v>
          </cell>
          <cell r="C24">
            <v>5950269</v>
          </cell>
          <cell r="D24">
            <v>0</v>
          </cell>
          <cell r="E24">
            <v>39115</v>
          </cell>
          <cell r="F24">
            <v>528720</v>
          </cell>
          <cell r="G24">
            <v>4404625</v>
          </cell>
          <cell r="H24">
            <v>0</v>
          </cell>
        </row>
        <row r="25">
          <cell r="A25">
            <v>39118</v>
          </cell>
          <cell r="B25">
            <v>713826</v>
          </cell>
          <cell r="C25">
            <v>5950043</v>
          </cell>
          <cell r="D25">
            <v>0</v>
          </cell>
          <cell r="E25">
            <v>39118</v>
          </cell>
          <cell r="F25">
            <v>528760</v>
          </cell>
          <cell r="G25">
            <v>4403560</v>
          </cell>
          <cell r="H25">
            <v>0</v>
          </cell>
        </row>
        <row r="26">
          <cell r="A26">
            <v>39119</v>
          </cell>
          <cell r="B26">
            <v>713934</v>
          </cell>
          <cell r="C26">
            <v>5949830</v>
          </cell>
          <cell r="D26">
            <v>0</v>
          </cell>
          <cell r="E26">
            <v>39119</v>
          </cell>
          <cell r="F26">
            <v>528840</v>
          </cell>
          <cell r="G26">
            <v>4904300</v>
          </cell>
          <cell r="H26">
            <v>0</v>
          </cell>
        </row>
        <row r="27">
          <cell r="A27">
            <v>39120</v>
          </cell>
          <cell r="B27">
            <v>714933</v>
          </cell>
          <cell r="C27">
            <v>5950025</v>
          </cell>
          <cell r="D27">
            <v>0</v>
          </cell>
          <cell r="E27">
            <v>39120</v>
          </cell>
          <cell r="F27">
            <v>529580</v>
          </cell>
          <cell r="G27">
            <v>4404250</v>
          </cell>
          <cell r="H27">
            <v>0</v>
          </cell>
        </row>
        <row r="28">
          <cell r="A28">
            <v>39121</v>
          </cell>
          <cell r="B28">
            <v>716499</v>
          </cell>
          <cell r="C28">
            <v>5950268</v>
          </cell>
          <cell r="D28">
            <v>0</v>
          </cell>
          <cell r="E28">
            <v>39121</v>
          </cell>
          <cell r="F28">
            <v>530740</v>
          </cell>
          <cell r="G28">
            <v>4404300</v>
          </cell>
          <cell r="H28">
            <v>0</v>
          </cell>
        </row>
        <row r="29">
          <cell r="A29">
            <v>39122</v>
          </cell>
          <cell r="B29">
            <v>718187</v>
          </cell>
          <cell r="C29">
            <v>5950063</v>
          </cell>
          <cell r="D29">
            <v>0</v>
          </cell>
          <cell r="E29">
            <v>39122</v>
          </cell>
          <cell r="F29">
            <v>531990</v>
          </cell>
          <cell r="G29">
            <v>4405250</v>
          </cell>
          <cell r="H29">
            <v>0</v>
          </cell>
        </row>
        <row r="30">
          <cell r="A30">
            <v>39125</v>
          </cell>
          <cell r="B30">
            <v>1085414</v>
          </cell>
          <cell r="C30">
            <v>6326416</v>
          </cell>
          <cell r="D30">
            <v>0</v>
          </cell>
          <cell r="E30">
            <v>39125</v>
          </cell>
          <cell r="F30">
            <v>804010</v>
          </cell>
          <cell r="G30">
            <v>4685975</v>
          </cell>
          <cell r="H30">
            <v>0</v>
          </cell>
        </row>
        <row r="31">
          <cell r="A31">
            <v>39126</v>
          </cell>
          <cell r="B31">
            <v>1086386</v>
          </cell>
          <cell r="C31">
            <v>6326504</v>
          </cell>
          <cell r="D31">
            <v>0</v>
          </cell>
          <cell r="E31">
            <v>39126</v>
          </cell>
          <cell r="F31">
            <v>804730</v>
          </cell>
          <cell r="G31">
            <v>4685975</v>
          </cell>
          <cell r="H31">
            <v>0</v>
          </cell>
        </row>
        <row r="32">
          <cell r="A32">
            <v>39127</v>
          </cell>
          <cell r="B32">
            <v>1085589</v>
          </cell>
          <cell r="C32">
            <v>6326241</v>
          </cell>
          <cell r="D32">
            <v>0</v>
          </cell>
          <cell r="E32">
            <v>39127</v>
          </cell>
          <cell r="F32">
            <v>804140</v>
          </cell>
          <cell r="G32">
            <v>4685975</v>
          </cell>
          <cell r="H32">
            <v>0</v>
          </cell>
        </row>
        <row r="33">
          <cell r="A33">
            <v>39128</v>
          </cell>
          <cell r="B33">
            <v>1086048</v>
          </cell>
          <cell r="C33">
            <v>6326086</v>
          </cell>
          <cell r="D33">
            <v>0</v>
          </cell>
          <cell r="E33">
            <v>39128</v>
          </cell>
          <cell r="F33">
            <v>804480</v>
          </cell>
          <cell r="G33">
            <v>4685925</v>
          </cell>
          <cell r="H33">
            <v>0</v>
          </cell>
        </row>
        <row r="34">
          <cell r="A34">
            <v>39129</v>
          </cell>
          <cell r="B34">
            <v>1087290</v>
          </cell>
          <cell r="C34">
            <v>6326241</v>
          </cell>
          <cell r="D34">
            <v>0</v>
          </cell>
          <cell r="E34">
            <v>39129</v>
          </cell>
          <cell r="F34">
            <v>805400</v>
          </cell>
          <cell r="G34">
            <v>4685975</v>
          </cell>
          <cell r="H34">
            <v>0</v>
          </cell>
        </row>
        <row r="35">
          <cell r="A35">
            <v>39133</v>
          </cell>
          <cell r="B35">
            <v>1086845</v>
          </cell>
          <cell r="C35">
            <v>6325850</v>
          </cell>
          <cell r="D35">
            <v>0</v>
          </cell>
          <cell r="E35">
            <v>39133</v>
          </cell>
          <cell r="F35">
            <v>805070</v>
          </cell>
          <cell r="G35">
            <v>4685750</v>
          </cell>
          <cell r="H35">
            <v>0</v>
          </cell>
        </row>
        <row r="36">
          <cell r="A36">
            <v>39134</v>
          </cell>
          <cell r="B36">
            <v>1086561</v>
          </cell>
          <cell r="C36">
            <v>6325850</v>
          </cell>
          <cell r="D36">
            <v>0</v>
          </cell>
          <cell r="E36">
            <v>39134</v>
          </cell>
          <cell r="F36">
            <v>804860</v>
          </cell>
          <cell r="G36">
            <v>4685750</v>
          </cell>
          <cell r="H36">
            <v>0</v>
          </cell>
        </row>
        <row r="37">
          <cell r="A37">
            <v>39135</v>
          </cell>
          <cell r="B37">
            <v>1087101</v>
          </cell>
          <cell r="C37">
            <v>6325850</v>
          </cell>
          <cell r="D37">
            <v>0</v>
          </cell>
          <cell r="E37">
            <v>39135</v>
          </cell>
          <cell r="F37">
            <v>805260</v>
          </cell>
          <cell r="G37">
            <v>4685750</v>
          </cell>
          <cell r="H37">
            <v>0</v>
          </cell>
        </row>
        <row r="38">
          <cell r="A38">
            <v>39136</v>
          </cell>
          <cell r="B38">
            <v>1087925</v>
          </cell>
          <cell r="C38">
            <v>6335550</v>
          </cell>
          <cell r="D38">
            <v>0</v>
          </cell>
          <cell r="E38">
            <v>39136</v>
          </cell>
          <cell r="F38">
            <v>805870</v>
          </cell>
          <cell r="G38">
            <v>4693000</v>
          </cell>
          <cell r="H38">
            <v>0</v>
          </cell>
        </row>
        <row r="39">
          <cell r="A39">
            <v>39139</v>
          </cell>
          <cell r="B39">
            <v>1086615</v>
          </cell>
          <cell r="C39">
            <v>5617350</v>
          </cell>
          <cell r="D39">
            <v>0</v>
          </cell>
          <cell r="E39">
            <v>39139</v>
          </cell>
          <cell r="F39">
            <v>804900</v>
          </cell>
          <cell r="G39">
            <v>4161000</v>
          </cell>
          <cell r="H39">
            <v>0</v>
          </cell>
        </row>
        <row r="40">
          <cell r="A40">
            <v>39140</v>
          </cell>
          <cell r="B40">
            <v>1615626</v>
          </cell>
          <cell r="C40">
            <v>6455025</v>
          </cell>
          <cell r="D40">
            <v>0</v>
          </cell>
          <cell r="E40">
            <v>39140</v>
          </cell>
          <cell r="F40">
            <v>1196760</v>
          </cell>
          <cell r="G40">
            <v>4781500</v>
          </cell>
          <cell r="H40">
            <v>0</v>
          </cell>
        </row>
        <row r="41">
          <cell r="A41">
            <v>39141</v>
          </cell>
          <cell r="B41">
            <v>1508274</v>
          </cell>
          <cell r="C41">
            <v>6455025</v>
          </cell>
          <cell r="D41">
            <v>0</v>
          </cell>
          <cell r="E41">
            <v>39141</v>
          </cell>
          <cell r="F41">
            <v>1117240</v>
          </cell>
          <cell r="G41">
            <v>4781500</v>
          </cell>
          <cell r="H41">
            <v>0</v>
          </cell>
        </row>
        <row r="42">
          <cell r="A42">
            <v>39142</v>
          </cell>
          <cell r="B42">
            <v>1508085</v>
          </cell>
          <cell r="C42">
            <v>6455025</v>
          </cell>
          <cell r="D42">
            <v>0</v>
          </cell>
          <cell r="E42">
            <v>39142</v>
          </cell>
          <cell r="F42">
            <v>1117100</v>
          </cell>
          <cell r="G42">
            <v>4781500</v>
          </cell>
          <cell r="H42">
            <v>0</v>
          </cell>
        </row>
        <row r="43">
          <cell r="A43">
            <v>39143</v>
          </cell>
          <cell r="B43">
            <v>1508612</v>
          </cell>
          <cell r="C43">
            <v>6455025</v>
          </cell>
          <cell r="D43">
            <v>0</v>
          </cell>
          <cell r="E43">
            <v>39143</v>
          </cell>
          <cell r="F43">
            <v>1117490</v>
          </cell>
          <cell r="G43">
            <v>4781500</v>
          </cell>
          <cell r="H43">
            <v>0</v>
          </cell>
        </row>
        <row r="44">
          <cell r="A44">
            <v>39146</v>
          </cell>
          <cell r="B44">
            <v>1507707</v>
          </cell>
          <cell r="C44">
            <v>6455025</v>
          </cell>
          <cell r="D44">
            <v>0</v>
          </cell>
          <cell r="E44">
            <v>39146</v>
          </cell>
          <cell r="F44">
            <v>1116820</v>
          </cell>
          <cell r="G44">
            <v>4781500</v>
          </cell>
          <cell r="H44">
            <v>0</v>
          </cell>
        </row>
        <row r="45">
          <cell r="A45">
            <v>39147</v>
          </cell>
          <cell r="B45">
            <v>1509867</v>
          </cell>
          <cell r="C45">
            <v>6455025</v>
          </cell>
          <cell r="D45">
            <v>0</v>
          </cell>
          <cell r="E45">
            <v>39147</v>
          </cell>
          <cell r="F45">
            <v>1118420</v>
          </cell>
          <cell r="G45">
            <v>4781500</v>
          </cell>
          <cell r="H45">
            <v>0</v>
          </cell>
        </row>
        <row r="46">
          <cell r="A46">
            <v>39148</v>
          </cell>
          <cell r="B46">
            <v>1509732</v>
          </cell>
          <cell r="C46">
            <v>6455025</v>
          </cell>
          <cell r="D46">
            <v>0</v>
          </cell>
          <cell r="E46">
            <v>39148</v>
          </cell>
          <cell r="F46">
            <v>1118320</v>
          </cell>
          <cell r="G46">
            <v>4781500</v>
          </cell>
          <cell r="H46">
            <v>0</v>
          </cell>
        </row>
        <row r="47">
          <cell r="A47">
            <v>39149</v>
          </cell>
          <cell r="B47">
            <v>1509084</v>
          </cell>
          <cell r="C47">
            <v>6455025</v>
          </cell>
          <cell r="D47">
            <v>0</v>
          </cell>
          <cell r="E47">
            <v>39149</v>
          </cell>
          <cell r="F47">
            <v>1117840</v>
          </cell>
          <cell r="G47">
            <v>4781500</v>
          </cell>
          <cell r="H47">
            <v>0</v>
          </cell>
        </row>
        <row r="48">
          <cell r="A48">
            <v>39150</v>
          </cell>
          <cell r="B48">
            <v>1508180</v>
          </cell>
          <cell r="C48">
            <v>6394275</v>
          </cell>
          <cell r="D48">
            <v>0</v>
          </cell>
          <cell r="E48">
            <v>39150</v>
          </cell>
          <cell r="F48">
            <v>1117170</v>
          </cell>
          <cell r="G48">
            <v>4736500</v>
          </cell>
          <cell r="H48">
            <v>0</v>
          </cell>
        </row>
        <row r="49">
          <cell r="A49">
            <v>39153</v>
          </cell>
          <cell r="B49">
            <v>1506249</v>
          </cell>
          <cell r="C49">
            <v>6394275</v>
          </cell>
          <cell r="D49">
            <v>0</v>
          </cell>
          <cell r="E49">
            <v>39153</v>
          </cell>
          <cell r="F49">
            <v>1115740</v>
          </cell>
          <cell r="G49">
            <v>4736500</v>
          </cell>
          <cell r="H49">
            <v>0</v>
          </cell>
        </row>
        <row r="50">
          <cell r="A50">
            <v>39154</v>
          </cell>
          <cell r="B50">
            <v>1506654</v>
          </cell>
          <cell r="C50">
            <v>6394275</v>
          </cell>
          <cell r="D50">
            <v>0</v>
          </cell>
          <cell r="E50">
            <v>39154</v>
          </cell>
          <cell r="F50">
            <v>1116040</v>
          </cell>
          <cell r="G50">
            <v>4736500</v>
          </cell>
          <cell r="H50">
            <v>0</v>
          </cell>
        </row>
        <row r="51">
          <cell r="A51">
            <v>39155</v>
          </cell>
          <cell r="B51">
            <v>1508328</v>
          </cell>
          <cell r="C51">
            <v>6394275</v>
          </cell>
          <cell r="D51">
            <v>0</v>
          </cell>
          <cell r="E51">
            <v>39155</v>
          </cell>
          <cell r="F51">
            <v>1117280</v>
          </cell>
          <cell r="G51">
            <v>4736500</v>
          </cell>
          <cell r="H51">
            <v>0</v>
          </cell>
        </row>
        <row r="52">
          <cell r="A52">
            <v>39156</v>
          </cell>
          <cell r="B52">
            <v>1507802</v>
          </cell>
          <cell r="C52">
            <v>6394275</v>
          </cell>
          <cell r="D52">
            <v>0</v>
          </cell>
          <cell r="E52">
            <v>39156</v>
          </cell>
          <cell r="F52">
            <v>1116890</v>
          </cell>
          <cell r="G52">
            <v>4736500</v>
          </cell>
          <cell r="H52">
            <v>0</v>
          </cell>
        </row>
        <row r="53">
          <cell r="A53">
            <v>39157</v>
          </cell>
          <cell r="B53">
            <v>1507977</v>
          </cell>
          <cell r="C53">
            <v>6394275</v>
          </cell>
          <cell r="D53">
            <v>0</v>
          </cell>
          <cell r="E53">
            <v>39157</v>
          </cell>
          <cell r="F53">
            <v>1117020</v>
          </cell>
          <cell r="G53">
            <v>4736500</v>
          </cell>
          <cell r="H53">
            <v>0</v>
          </cell>
        </row>
        <row r="54">
          <cell r="A54">
            <v>39160</v>
          </cell>
          <cell r="B54">
            <v>1507059</v>
          </cell>
          <cell r="C54">
            <v>6394275</v>
          </cell>
          <cell r="D54">
            <v>0</v>
          </cell>
          <cell r="E54">
            <v>39160</v>
          </cell>
          <cell r="F54">
            <v>1116340</v>
          </cell>
          <cell r="G54">
            <v>4736500</v>
          </cell>
          <cell r="H54">
            <v>0</v>
          </cell>
        </row>
        <row r="55">
          <cell r="A55">
            <v>39161</v>
          </cell>
          <cell r="B55">
            <v>1507370</v>
          </cell>
          <cell r="C55">
            <v>6394275</v>
          </cell>
          <cell r="D55">
            <v>0</v>
          </cell>
          <cell r="E55">
            <v>39161</v>
          </cell>
          <cell r="F55">
            <v>1116570</v>
          </cell>
          <cell r="G55">
            <v>4736500</v>
          </cell>
          <cell r="H55">
            <v>0</v>
          </cell>
        </row>
        <row r="56">
          <cell r="A56">
            <v>39162</v>
          </cell>
          <cell r="B56">
            <v>1509557</v>
          </cell>
          <cell r="C56">
            <v>6394275</v>
          </cell>
          <cell r="D56">
            <v>0</v>
          </cell>
          <cell r="E56">
            <v>39162</v>
          </cell>
          <cell r="F56">
            <v>1118190</v>
          </cell>
          <cell r="G56">
            <v>4736500</v>
          </cell>
          <cell r="H56">
            <v>0</v>
          </cell>
        </row>
        <row r="57">
          <cell r="A57">
            <v>39163</v>
          </cell>
          <cell r="B57">
            <v>1511042</v>
          </cell>
          <cell r="C57">
            <v>6394275</v>
          </cell>
          <cell r="D57">
            <v>0</v>
          </cell>
          <cell r="E57">
            <v>39163</v>
          </cell>
          <cell r="F57">
            <v>1119290</v>
          </cell>
          <cell r="G57">
            <v>4736500</v>
          </cell>
          <cell r="H57">
            <v>0</v>
          </cell>
        </row>
        <row r="58">
          <cell r="A58">
            <v>39164</v>
          </cell>
          <cell r="B58">
            <v>1511825</v>
          </cell>
          <cell r="C58">
            <v>6394275</v>
          </cell>
          <cell r="D58">
            <v>0</v>
          </cell>
          <cell r="E58">
            <v>39164</v>
          </cell>
          <cell r="F58">
            <v>1119870</v>
          </cell>
          <cell r="G58">
            <v>4736500</v>
          </cell>
          <cell r="H58">
            <v>0</v>
          </cell>
        </row>
        <row r="59">
          <cell r="A59">
            <v>39167</v>
          </cell>
          <cell r="B59">
            <v>1510934</v>
          </cell>
          <cell r="C59">
            <v>6394275</v>
          </cell>
          <cell r="D59">
            <v>0</v>
          </cell>
          <cell r="E59">
            <v>39167</v>
          </cell>
          <cell r="F59">
            <v>1119210</v>
          </cell>
          <cell r="G59">
            <v>4736500</v>
          </cell>
          <cell r="H59">
            <v>0</v>
          </cell>
        </row>
        <row r="60">
          <cell r="A60">
            <v>39168</v>
          </cell>
          <cell r="B60">
            <v>1512527</v>
          </cell>
          <cell r="C60">
            <v>6400350</v>
          </cell>
          <cell r="D60">
            <v>0</v>
          </cell>
          <cell r="E60">
            <v>39168</v>
          </cell>
          <cell r="F60">
            <v>1120390</v>
          </cell>
          <cell r="G60">
            <v>4741000</v>
          </cell>
          <cell r="H60">
            <v>0</v>
          </cell>
        </row>
        <row r="61">
          <cell r="A61">
            <v>39169</v>
          </cell>
          <cell r="B61">
            <v>1944027</v>
          </cell>
          <cell r="C61">
            <v>6800625</v>
          </cell>
          <cell r="D61">
            <v>0</v>
          </cell>
          <cell r="E61">
            <v>39169</v>
          </cell>
          <cell r="F61">
            <v>1440020</v>
          </cell>
          <cell r="G61">
            <v>5037500</v>
          </cell>
          <cell r="H61">
            <v>0</v>
          </cell>
        </row>
        <row r="62">
          <cell r="A62">
            <v>39170</v>
          </cell>
          <cell r="B62">
            <v>2057859</v>
          </cell>
          <cell r="C62">
            <v>6716250</v>
          </cell>
          <cell r="D62">
            <v>0</v>
          </cell>
          <cell r="E62">
            <v>39170</v>
          </cell>
          <cell r="F62">
            <v>1524340</v>
          </cell>
          <cell r="G62">
            <v>4975000</v>
          </cell>
          <cell r="H62">
            <v>0</v>
          </cell>
        </row>
        <row r="63">
          <cell r="A63">
            <v>39171</v>
          </cell>
          <cell r="B63">
            <v>2059506</v>
          </cell>
          <cell r="C63">
            <v>6716250</v>
          </cell>
          <cell r="D63">
            <v>0</v>
          </cell>
          <cell r="E63">
            <v>39171</v>
          </cell>
          <cell r="F63">
            <v>1525560</v>
          </cell>
          <cell r="G63">
            <v>4975000</v>
          </cell>
          <cell r="H63">
            <v>0</v>
          </cell>
        </row>
        <row r="64">
          <cell r="A64">
            <v>39174</v>
          </cell>
          <cell r="B64">
            <v>2058210</v>
          </cell>
          <cell r="C64">
            <v>6716250</v>
          </cell>
          <cell r="D64">
            <v>0</v>
          </cell>
          <cell r="E64">
            <v>39174</v>
          </cell>
          <cell r="F64">
            <v>1524600</v>
          </cell>
          <cell r="G64">
            <v>4975000</v>
          </cell>
          <cell r="H64">
            <v>0</v>
          </cell>
        </row>
        <row r="65">
          <cell r="A65">
            <v>39175</v>
          </cell>
          <cell r="B65">
            <v>2056050</v>
          </cell>
          <cell r="C65">
            <v>6716250</v>
          </cell>
          <cell r="D65">
            <v>0</v>
          </cell>
          <cell r="E65">
            <v>39175</v>
          </cell>
          <cell r="F65">
            <v>1523000</v>
          </cell>
          <cell r="G65">
            <v>4975000</v>
          </cell>
          <cell r="H65">
            <v>0</v>
          </cell>
        </row>
        <row r="66">
          <cell r="A66">
            <v>39176</v>
          </cell>
          <cell r="B66">
            <v>2688795</v>
          </cell>
          <cell r="C66">
            <v>6716250</v>
          </cell>
          <cell r="D66">
            <v>0</v>
          </cell>
          <cell r="E66">
            <v>39176</v>
          </cell>
          <cell r="F66">
            <v>1991700</v>
          </cell>
          <cell r="G66">
            <v>4975000</v>
          </cell>
          <cell r="H66">
            <v>0</v>
          </cell>
        </row>
        <row r="67">
          <cell r="A67">
            <v>39177</v>
          </cell>
          <cell r="B67">
            <v>2688795</v>
          </cell>
          <cell r="C67">
            <v>6716250</v>
          </cell>
          <cell r="D67">
            <v>0</v>
          </cell>
          <cell r="E67">
            <v>39177</v>
          </cell>
          <cell r="F67">
            <v>1991700</v>
          </cell>
          <cell r="G67">
            <v>4975000</v>
          </cell>
          <cell r="H67">
            <v>0</v>
          </cell>
        </row>
        <row r="68">
          <cell r="A68">
            <v>39181</v>
          </cell>
          <cell r="B68">
            <v>2688971</v>
          </cell>
          <cell r="C68">
            <v>6716250</v>
          </cell>
          <cell r="D68">
            <v>0</v>
          </cell>
          <cell r="E68">
            <v>39181</v>
          </cell>
          <cell r="F68">
            <v>1991830</v>
          </cell>
          <cell r="G68">
            <v>4975000</v>
          </cell>
          <cell r="H68">
            <v>0</v>
          </cell>
        </row>
        <row r="69">
          <cell r="A69">
            <v>39182</v>
          </cell>
          <cell r="B69">
            <v>2691171</v>
          </cell>
          <cell r="C69">
            <v>6716250</v>
          </cell>
          <cell r="D69">
            <v>0</v>
          </cell>
          <cell r="E69">
            <v>39182</v>
          </cell>
          <cell r="F69">
            <v>1993460</v>
          </cell>
          <cell r="G69">
            <v>4975000</v>
          </cell>
          <cell r="H69">
            <v>0</v>
          </cell>
        </row>
        <row r="70">
          <cell r="A70">
            <v>39183</v>
          </cell>
          <cell r="B70">
            <v>2691063</v>
          </cell>
          <cell r="C70">
            <v>6716250</v>
          </cell>
          <cell r="D70">
            <v>0</v>
          </cell>
          <cell r="E70">
            <v>39183</v>
          </cell>
          <cell r="F70">
            <v>1993380</v>
          </cell>
          <cell r="G70">
            <v>4975000</v>
          </cell>
          <cell r="H70">
            <v>0</v>
          </cell>
        </row>
        <row r="71">
          <cell r="A71">
            <v>39184</v>
          </cell>
          <cell r="B71">
            <v>2691482</v>
          </cell>
          <cell r="C71">
            <v>6716250</v>
          </cell>
          <cell r="D71">
            <v>0</v>
          </cell>
          <cell r="E71">
            <v>39184</v>
          </cell>
          <cell r="F71">
            <v>1993690</v>
          </cell>
          <cell r="G71">
            <v>4975000</v>
          </cell>
          <cell r="H71">
            <v>0</v>
          </cell>
        </row>
        <row r="72">
          <cell r="A72">
            <v>39185</v>
          </cell>
          <cell r="B72">
            <v>2690888</v>
          </cell>
          <cell r="C72">
            <v>6716250</v>
          </cell>
          <cell r="D72">
            <v>0</v>
          </cell>
          <cell r="E72">
            <v>39185</v>
          </cell>
          <cell r="F72">
            <v>1993250</v>
          </cell>
          <cell r="G72">
            <v>4975000</v>
          </cell>
          <cell r="H72">
            <v>0</v>
          </cell>
        </row>
        <row r="73">
          <cell r="A73">
            <v>39188</v>
          </cell>
          <cell r="B73">
            <v>2688012</v>
          </cell>
          <cell r="C73">
            <v>6716250</v>
          </cell>
          <cell r="D73">
            <v>0</v>
          </cell>
          <cell r="E73">
            <v>39188</v>
          </cell>
          <cell r="F73">
            <v>1991120</v>
          </cell>
          <cell r="G73">
            <v>4975000</v>
          </cell>
          <cell r="H73">
            <v>0</v>
          </cell>
        </row>
        <row r="74">
          <cell r="A74">
            <v>39189</v>
          </cell>
          <cell r="B74">
            <v>2686730</v>
          </cell>
          <cell r="C74">
            <v>6716250</v>
          </cell>
          <cell r="D74">
            <v>0</v>
          </cell>
          <cell r="E74">
            <v>39189</v>
          </cell>
          <cell r="F74">
            <v>1990170</v>
          </cell>
          <cell r="G74">
            <v>4975000</v>
          </cell>
          <cell r="H74">
            <v>0</v>
          </cell>
        </row>
        <row r="75">
          <cell r="A75">
            <v>39190</v>
          </cell>
          <cell r="B75">
            <v>2687418</v>
          </cell>
          <cell r="C75">
            <v>6716250</v>
          </cell>
          <cell r="D75">
            <v>0</v>
          </cell>
          <cell r="E75">
            <v>39190</v>
          </cell>
          <cell r="F75">
            <v>1990680</v>
          </cell>
          <cell r="G75">
            <v>4975000</v>
          </cell>
          <cell r="H75">
            <v>0</v>
          </cell>
        </row>
        <row r="76">
          <cell r="A76">
            <v>39191</v>
          </cell>
          <cell r="B76">
            <v>2687526</v>
          </cell>
          <cell r="C76">
            <v>6716250</v>
          </cell>
          <cell r="D76">
            <v>0</v>
          </cell>
          <cell r="E76">
            <v>39191</v>
          </cell>
          <cell r="F76">
            <v>1990760</v>
          </cell>
          <cell r="G76">
            <v>4975000</v>
          </cell>
          <cell r="H76">
            <v>0</v>
          </cell>
        </row>
        <row r="77">
          <cell r="A77">
            <v>39192</v>
          </cell>
          <cell r="B77">
            <v>2687094</v>
          </cell>
          <cell r="C77">
            <v>6716250</v>
          </cell>
          <cell r="D77">
            <v>0</v>
          </cell>
          <cell r="E77">
            <v>39192</v>
          </cell>
          <cell r="F77">
            <v>1990440</v>
          </cell>
          <cell r="G77">
            <v>4975000</v>
          </cell>
          <cell r="H77">
            <v>0</v>
          </cell>
        </row>
        <row r="78">
          <cell r="A78">
            <v>39195</v>
          </cell>
          <cell r="B78">
            <v>2688255</v>
          </cell>
          <cell r="C78">
            <v>6716250</v>
          </cell>
          <cell r="D78">
            <v>0</v>
          </cell>
          <cell r="E78">
            <v>39195</v>
          </cell>
          <cell r="F78">
            <v>1991300</v>
          </cell>
          <cell r="G78">
            <v>4975000</v>
          </cell>
          <cell r="H78">
            <v>0</v>
          </cell>
        </row>
        <row r="79">
          <cell r="A79">
            <v>39196</v>
          </cell>
          <cell r="B79">
            <v>2688836</v>
          </cell>
          <cell r="C79">
            <v>6716250</v>
          </cell>
          <cell r="D79">
            <v>0</v>
          </cell>
          <cell r="E79">
            <v>39196</v>
          </cell>
          <cell r="F79">
            <v>1991730</v>
          </cell>
          <cell r="G79">
            <v>4975000</v>
          </cell>
          <cell r="H79">
            <v>0</v>
          </cell>
        </row>
        <row r="80">
          <cell r="A80">
            <v>39197</v>
          </cell>
          <cell r="B80">
            <v>2689727</v>
          </cell>
          <cell r="C80">
            <v>6716250</v>
          </cell>
          <cell r="D80">
            <v>0</v>
          </cell>
          <cell r="E80">
            <v>39197</v>
          </cell>
          <cell r="F80">
            <v>1992390</v>
          </cell>
          <cell r="G80">
            <v>4975000</v>
          </cell>
          <cell r="H80">
            <v>0</v>
          </cell>
        </row>
        <row r="81">
          <cell r="A81">
            <v>39198</v>
          </cell>
          <cell r="B81">
            <v>2688336</v>
          </cell>
          <cell r="C81">
            <v>6716250</v>
          </cell>
          <cell r="D81">
            <v>0</v>
          </cell>
          <cell r="E81">
            <v>39198</v>
          </cell>
          <cell r="F81">
            <v>1991360</v>
          </cell>
          <cell r="G81">
            <v>4975000</v>
          </cell>
          <cell r="H81">
            <v>0</v>
          </cell>
        </row>
        <row r="82">
          <cell r="A82">
            <v>39199</v>
          </cell>
          <cell r="B82">
            <v>2959470</v>
          </cell>
          <cell r="C82">
            <v>6571125</v>
          </cell>
          <cell r="D82">
            <v>0</v>
          </cell>
          <cell r="E82">
            <v>39199</v>
          </cell>
          <cell r="F82">
            <v>2192200</v>
          </cell>
          <cell r="G82">
            <v>4867500</v>
          </cell>
          <cell r="H82">
            <v>0</v>
          </cell>
        </row>
        <row r="83">
          <cell r="A83">
            <v>39202</v>
          </cell>
          <cell r="B83">
            <v>2678414</v>
          </cell>
          <cell r="C83">
            <v>6671025</v>
          </cell>
          <cell r="D83">
            <v>0</v>
          </cell>
          <cell r="E83">
            <v>39202</v>
          </cell>
          <cell r="F83">
            <v>1984010</v>
          </cell>
          <cell r="G83">
            <v>4941500</v>
          </cell>
          <cell r="H83">
            <v>0</v>
          </cell>
        </row>
        <row r="84">
          <cell r="A84">
            <v>39203</v>
          </cell>
          <cell r="B84">
            <v>2676929</v>
          </cell>
          <cell r="C84">
            <v>6671025</v>
          </cell>
          <cell r="D84">
            <v>0</v>
          </cell>
          <cell r="E84">
            <v>39203</v>
          </cell>
          <cell r="F84">
            <v>1982910</v>
          </cell>
          <cell r="G84">
            <v>4941500</v>
          </cell>
          <cell r="H84">
            <v>0</v>
          </cell>
        </row>
        <row r="85">
          <cell r="A85">
            <v>39204</v>
          </cell>
          <cell r="B85">
            <v>2676510</v>
          </cell>
          <cell r="C85">
            <v>6671025</v>
          </cell>
          <cell r="D85">
            <v>0</v>
          </cell>
          <cell r="E85">
            <v>39204</v>
          </cell>
          <cell r="F85">
            <v>1982600</v>
          </cell>
          <cell r="G85">
            <v>4941500</v>
          </cell>
          <cell r="H85">
            <v>0</v>
          </cell>
        </row>
        <row r="86">
          <cell r="A86">
            <v>39205</v>
          </cell>
          <cell r="B86">
            <v>2678333</v>
          </cell>
          <cell r="C86">
            <v>6671025</v>
          </cell>
          <cell r="D86">
            <v>0</v>
          </cell>
          <cell r="E86">
            <v>39205</v>
          </cell>
          <cell r="F86">
            <v>1983950</v>
          </cell>
          <cell r="G86">
            <v>4941500</v>
          </cell>
          <cell r="H86">
            <v>0</v>
          </cell>
        </row>
        <row r="87">
          <cell r="A87">
            <v>39206</v>
          </cell>
          <cell r="B87">
            <v>2678724</v>
          </cell>
          <cell r="C87">
            <v>6671025</v>
          </cell>
          <cell r="D87">
            <v>0</v>
          </cell>
          <cell r="E87">
            <v>39206</v>
          </cell>
          <cell r="F87">
            <v>1984240</v>
          </cell>
          <cell r="G87">
            <v>4941500</v>
          </cell>
          <cell r="H87">
            <v>0</v>
          </cell>
        </row>
        <row r="88">
          <cell r="A88">
            <v>39209</v>
          </cell>
          <cell r="B88">
            <v>2677158</v>
          </cell>
          <cell r="C88">
            <v>6671025</v>
          </cell>
          <cell r="D88">
            <v>0</v>
          </cell>
          <cell r="E88">
            <v>39209</v>
          </cell>
          <cell r="F88">
            <v>1983080</v>
          </cell>
          <cell r="G88">
            <v>4941500</v>
          </cell>
          <cell r="H88">
            <v>0</v>
          </cell>
        </row>
        <row r="89">
          <cell r="A89">
            <v>39210</v>
          </cell>
          <cell r="B89">
            <v>2675930</v>
          </cell>
          <cell r="C89">
            <v>6671025</v>
          </cell>
          <cell r="D89">
            <v>0</v>
          </cell>
          <cell r="E89">
            <v>39210</v>
          </cell>
          <cell r="F89">
            <v>1982170</v>
          </cell>
          <cell r="G89">
            <v>4941500</v>
          </cell>
          <cell r="H89">
            <v>0</v>
          </cell>
        </row>
        <row r="90">
          <cell r="A90">
            <v>39211</v>
          </cell>
          <cell r="B90">
            <v>2676564</v>
          </cell>
          <cell r="C90">
            <v>6671025</v>
          </cell>
          <cell r="D90">
            <v>0</v>
          </cell>
          <cell r="E90">
            <v>39211</v>
          </cell>
          <cell r="F90">
            <v>1982640</v>
          </cell>
          <cell r="G90">
            <v>4941500</v>
          </cell>
          <cell r="H90">
            <v>0</v>
          </cell>
        </row>
        <row r="91">
          <cell r="A91">
            <v>39212</v>
          </cell>
          <cell r="B91">
            <v>2676389</v>
          </cell>
          <cell r="C91">
            <v>6671025</v>
          </cell>
          <cell r="D91">
            <v>0</v>
          </cell>
          <cell r="E91">
            <v>39212</v>
          </cell>
          <cell r="F91">
            <v>1982510</v>
          </cell>
          <cell r="G91">
            <v>4941500</v>
          </cell>
          <cell r="H91">
            <v>0</v>
          </cell>
        </row>
        <row r="92">
          <cell r="A92">
            <v>39213</v>
          </cell>
          <cell r="B92">
            <v>2678508</v>
          </cell>
          <cell r="C92">
            <v>6671025</v>
          </cell>
          <cell r="D92">
            <v>0</v>
          </cell>
          <cell r="E92">
            <v>39213</v>
          </cell>
          <cell r="F92">
            <v>1984080</v>
          </cell>
          <cell r="G92">
            <v>4941500</v>
          </cell>
          <cell r="H92">
            <v>0</v>
          </cell>
        </row>
        <row r="93">
          <cell r="A93">
            <v>39216</v>
          </cell>
          <cell r="B93">
            <v>2677928</v>
          </cell>
          <cell r="C93">
            <v>6671025</v>
          </cell>
          <cell r="D93">
            <v>0</v>
          </cell>
          <cell r="E93">
            <v>39216</v>
          </cell>
          <cell r="F93">
            <v>1983650</v>
          </cell>
          <cell r="G93">
            <v>4941500</v>
          </cell>
          <cell r="H93">
            <v>0</v>
          </cell>
        </row>
        <row r="94">
          <cell r="A94">
            <v>39217</v>
          </cell>
          <cell r="B94">
            <v>2677536</v>
          </cell>
          <cell r="C94">
            <v>6671025</v>
          </cell>
          <cell r="D94">
            <v>0</v>
          </cell>
          <cell r="E94">
            <v>39217</v>
          </cell>
          <cell r="F94">
            <v>1983360</v>
          </cell>
          <cell r="G94">
            <v>4941500</v>
          </cell>
          <cell r="H94">
            <v>0</v>
          </cell>
        </row>
        <row r="95">
          <cell r="A95">
            <v>39218</v>
          </cell>
          <cell r="B95">
            <v>2677874</v>
          </cell>
          <cell r="C95">
            <v>6671025</v>
          </cell>
          <cell r="D95">
            <v>0</v>
          </cell>
          <cell r="E95">
            <v>39218</v>
          </cell>
          <cell r="F95">
            <v>1983610</v>
          </cell>
          <cell r="G95">
            <v>4941500</v>
          </cell>
          <cell r="H95">
            <v>0</v>
          </cell>
        </row>
        <row r="96">
          <cell r="A96">
            <v>39219</v>
          </cell>
          <cell r="B96">
            <v>2679588</v>
          </cell>
          <cell r="C96">
            <v>6671025</v>
          </cell>
          <cell r="D96">
            <v>0</v>
          </cell>
          <cell r="E96">
            <v>39219</v>
          </cell>
          <cell r="F96">
            <v>1984880</v>
          </cell>
          <cell r="G96">
            <v>4941500</v>
          </cell>
          <cell r="H96">
            <v>0</v>
          </cell>
        </row>
        <row r="97">
          <cell r="A97">
            <v>39220</v>
          </cell>
          <cell r="B97">
            <v>2679251</v>
          </cell>
          <cell r="C97">
            <v>6671025</v>
          </cell>
          <cell r="D97">
            <v>0</v>
          </cell>
          <cell r="E97">
            <v>39220</v>
          </cell>
          <cell r="F97">
            <v>1984630</v>
          </cell>
          <cell r="G97">
            <v>4941500</v>
          </cell>
          <cell r="H97">
            <v>0</v>
          </cell>
        </row>
        <row r="98">
          <cell r="A98">
            <v>39223</v>
          </cell>
          <cell r="B98">
            <v>2678360</v>
          </cell>
          <cell r="C98">
            <v>6671025</v>
          </cell>
          <cell r="D98">
            <v>0</v>
          </cell>
          <cell r="E98">
            <v>39223</v>
          </cell>
          <cell r="F98">
            <v>1983970</v>
          </cell>
          <cell r="G98">
            <v>4941500</v>
          </cell>
          <cell r="H98">
            <v>0</v>
          </cell>
        </row>
        <row r="99">
          <cell r="A99">
            <v>39224</v>
          </cell>
          <cell r="B99">
            <v>2677590</v>
          </cell>
          <cell r="C99">
            <v>6671025</v>
          </cell>
          <cell r="D99">
            <v>0</v>
          </cell>
          <cell r="E99">
            <v>39224</v>
          </cell>
          <cell r="F99">
            <v>1983400</v>
          </cell>
          <cell r="G99">
            <v>4941500</v>
          </cell>
          <cell r="H99">
            <v>0</v>
          </cell>
        </row>
        <row r="100">
          <cell r="A100">
            <v>39225</v>
          </cell>
          <cell r="B100">
            <v>2677334</v>
          </cell>
          <cell r="C100">
            <v>6671025</v>
          </cell>
          <cell r="D100">
            <v>0</v>
          </cell>
          <cell r="E100">
            <v>39225</v>
          </cell>
          <cell r="F100">
            <v>1983210</v>
          </cell>
          <cell r="G100">
            <v>4941500</v>
          </cell>
          <cell r="H100">
            <v>0</v>
          </cell>
        </row>
        <row r="101">
          <cell r="A101">
            <v>39226</v>
          </cell>
          <cell r="B101">
            <v>2676537</v>
          </cell>
          <cell r="C101">
            <v>6671025</v>
          </cell>
          <cell r="D101">
            <v>0</v>
          </cell>
          <cell r="E101">
            <v>39226</v>
          </cell>
          <cell r="F101">
            <v>1982620</v>
          </cell>
          <cell r="G101">
            <v>4941500</v>
          </cell>
          <cell r="H101">
            <v>0</v>
          </cell>
        </row>
        <row r="102">
          <cell r="A102">
            <v>39227</v>
          </cell>
          <cell r="B102">
            <v>2677266</v>
          </cell>
          <cell r="C102">
            <v>6673725</v>
          </cell>
          <cell r="D102">
            <v>0</v>
          </cell>
          <cell r="E102">
            <v>39227</v>
          </cell>
          <cell r="F102">
            <v>1983160</v>
          </cell>
          <cell r="G102">
            <v>4943500</v>
          </cell>
          <cell r="H102">
            <v>0</v>
          </cell>
        </row>
        <row r="103">
          <cell r="A103">
            <v>39231</v>
          </cell>
          <cell r="B103">
            <v>3389135</v>
          </cell>
          <cell r="C103">
            <v>6536025</v>
          </cell>
          <cell r="D103">
            <v>0</v>
          </cell>
          <cell r="E103">
            <v>39231</v>
          </cell>
          <cell r="F103">
            <v>2510470</v>
          </cell>
          <cell r="G103">
            <v>4841500</v>
          </cell>
          <cell r="H103">
            <v>0</v>
          </cell>
        </row>
        <row r="104">
          <cell r="A104">
            <v>39232</v>
          </cell>
          <cell r="B104">
            <v>3345624</v>
          </cell>
          <cell r="C104">
            <v>6372000</v>
          </cell>
          <cell r="D104">
            <v>0</v>
          </cell>
          <cell r="E104">
            <v>39232</v>
          </cell>
          <cell r="F104">
            <v>2478240</v>
          </cell>
          <cell r="G104">
            <v>4720000</v>
          </cell>
          <cell r="H104">
            <v>0</v>
          </cell>
        </row>
        <row r="105">
          <cell r="A105">
            <v>39233</v>
          </cell>
          <cell r="B105">
            <v>3345543</v>
          </cell>
          <cell r="C105">
            <v>6372000</v>
          </cell>
          <cell r="D105">
            <v>0</v>
          </cell>
          <cell r="E105">
            <v>39233</v>
          </cell>
          <cell r="F105">
            <v>2478180</v>
          </cell>
          <cell r="G105">
            <v>4720000</v>
          </cell>
          <cell r="H105">
            <v>0</v>
          </cell>
        </row>
        <row r="106">
          <cell r="A106">
            <v>39234</v>
          </cell>
          <cell r="B106">
            <v>3346151</v>
          </cell>
          <cell r="C106">
            <v>6372000</v>
          </cell>
          <cell r="D106">
            <v>0</v>
          </cell>
          <cell r="E106">
            <v>39234</v>
          </cell>
          <cell r="F106">
            <v>2478630</v>
          </cell>
          <cell r="G106">
            <v>4720000</v>
          </cell>
          <cell r="H106">
            <v>0</v>
          </cell>
        </row>
        <row r="107">
          <cell r="A107">
            <v>39237</v>
          </cell>
          <cell r="B107">
            <v>3348176</v>
          </cell>
          <cell r="C107">
            <v>6372000</v>
          </cell>
          <cell r="D107">
            <v>0</v>
          </cell>
          <cell r="E107">
            <v>39237</v>
          </cell>
          <cell r="F107">
            <v>2480130</v>
          </cell>
          <cell r="G107">
            <v>4720000</v>
          </cell>
          <cell r="H107">
            <v>0</v>
          </cell>
        </row>
        <row r="108">
          <cell r="A108">
            <v>39238</v>
          </cell>
          <cell r="B108">
            <v>3347177</v>
          </cell>
          <cell r="C108">
            <v>6372000</v>
          </cell>
          <cell r="D108">
            <v>0</v>
          </cell>
          <cell r="E108">
            <v>39238</v>
          </cell>
          <cell r="F108">
            <v>2479390</v>
          </cell>
          <cell r="G108">
            <v>4720000</v>
          </cell>
          <cell r="H108">
            <v>0</v>
          </cell>
        </row>
        <row r="109">
          <cell r="A109">
            <v>39239</v>
          </cell>
          <cell r="B109">
            <v>3347163</v>
          </cell>
          <cell r="C109">
            <v>6372000</v>
          </cell>
          <cell r="D109">
            <v>0</v>
          </cell>
          <cell r="E109">
            <v>39239</v>
          </cell>
          <cell r="F109">
            <v>2479380</v>
          </cell>
          <cell r="G109">
            <v>4720000</v>
          </cell>
          <cell r="H109">
            <v>0</v>
          </cell>
        </row>
        <row r="110">
          <cell r="A110">
            <v>39240</v>
          </cell>
          <cell r="B110">
            <v>3345503</v>
          </cell>
          <cell r="C110">
            <v>6372000</v>
          </cell>
          <cell r="D110">
            <v>0</v>
          </cell>
          <cell r="E110">
            <v>39240</v>
          </cell>
          <cell r="F110">
            <v>2478150</v>
          </cell>
          <cell r="G110">
            <v>4720000</v>
          </cell>
          <cell r="H110">
            <v>0</v>
          </cell>
        </row>
        <row r="111">
          <cell r="A111">
            <v>39241</v>
          </cell>
          <cell r="B111">
            <v>3345111</v>
          </cell>
          <cell r="C111">
            <v>6372000</v>
          </cell>
          <cell r="D111">
            <v>0</v>
          </cell>
          <cell r="E111">
            <v>39241</v>
          </cell>
          <cell r="F111">
            <v>2477860</v>
          </cell>
          <cell r="G111">
            <v>4720000</v>
          </cell>
          <cell r="H111">
            <v>0</v>
          </cell>
        </row>
        <row r="112">
          <cell r="A112">
            <v>39244</v>
          </cell>
          <cell r="B112">
            <v>4002278</v>
          </cell>
          <cell r="C112">
            <v>6372000</v>
          </cell>
          <cell r="D112">
            <v>0</v>
          </cell>
          <cell r="E112">
            <v>39244</v>
          </cell>
          <cell r="F112">
            <v>2964650</v>
          </cell>
          <cell r="G112">
            <v>4720000</v>
          </cell>
          <cell r="H112">
            <v>0</v>
          </cell>
        </row>
        <row r="113">
          <cell r="A113">
            <v>39245</v>
          </cell>
          <cell r="B113">
            <v>4002912</v>
          </cell>
          <cell r="C113">
            <v>6372000</v>
          </cell>
          <cell r="D113">
            <v>0</v>
          </cell>
          <cell r="E113">
            <v>39245</v>
          </cell>
          <cell r="F113">
            <v>2965120</v>
          </cell>
          <cell r="G113">
            <v>4720000</v>
          </cell>
          <cell r="H113">
            <v>0</v>
          </cell>
        </row>
        <row r="114">
          <cell r="A114">
            <v>39246</v>
          </cell>
          <cell r="B114">
            <v>4002642</v>
          </cell>
          <cell r="C114">
            <v>6372000</v>
          </cell>
          <cell r="D114">
            <v>0</v>
          </cell>
          <cell r="E114">
            <v>39246</v>
          </cell>
          <cell r="F114">
            <v>2964920</v>
          </cell>
          <cell r="G114">
            <v>4720000</v>
          </cell>
          <cell r="H114">
            <v>0</v>
          </cell>
        </row>
        <row r="115">
          <cell r="A115">
            <v>39247</v>
          </cell>
          <cell r="B115">
            <v>4004330</v>
          </cell>
          <cell r="C115">
            <v>6372000</v>
          </cell>
          <cell r="D115">
            <v>0</v>
          </cell>
          <cell r="E115">
            <v>39247</v>
          </cell>
          <cell r="F115">
            <v>2966170</v>
          </cell>
          <cell r="G115">
            <v>4720000</v>
          </cell>
          <cell r="H115">
            <v>0</v>
          </cell>
        </row>
        <row r="116">
          <cell r="A116">
            <v>39248</v>
          </cell>
          <cell r="B116">
            <v>4006287</v>
          </cell>
          <cell r="C116">
            <v>6372000</v>
          </cell>
          <cell r="D116">
            <v>0</v>
          </cell>
          <cell r="E116">
            <v>39248</v>
          </cell>
          <cell r="F116">
            <v>2967620</v>
          </cell>
          <cell r="G116">
            <v>4720000</v>
          </cell>
          <cell r="H116">
            <v>0</v>
          </cell>
        </row>
        <row r="117">
          <cell r="A117">
            <v>39251</v>
          </cell>
          <cell r="B117">
            <v>4003682</v>
          </cell>
          <cell r="C117">
            <v>6372000</v>
          </cell>
          <cell r="D117">
            <v>0</v>
          </cell>
          <cell r="E117">
            <v>39251</v>
          </cell>
          <cell r="F117">
            <v>2965690</v>
          </cell>
          <cell r="G117">
            <v>4720000</v>
          </cell>
          <cell r="H117">
            <v>0</v>
          </cell>
        </row>
        <row r="118">
          <cell r="A118">
            <v>39252</v>
          </cell>
          <cell r="B118">
            <v>4001994</v>
          </cell>
          <cell r="C118">
            <v>6372000</v>
          </cell>
          <cell r="D118">
            <v>0</v>
          </cell>
          <cell r="E118">
            <v>39252</v>
          </cell>
          <cell r="F118">
            <v>2964440</v>
          </cell>
          <cell r="G118">
            <v>4720000</v>
          </cell>
          <cell r="H118">
            <v>0</v>
          </cell>
        </row>
        <row r="119">
          <cell r="A119">
            <v>39253</v>
          </cell>
          <cell r="B119">
            <v>4325981</v>
          </cell>
          <cell r="C119">
            <v>6471397</v>
          </cell>
          <cell r="D119">
            <v>0</v>
          </cell>
          <cell r="E119">
            <v>39253</v>
          </cell>
          <cell r="F119">
            <v>3204430</v>
          </cell>
          <cell r="G119">
            <v>4799020</v>
          </cell>
          <cell r="H119">
            <v>0</v>
          </cell>
        </row>
        <row r="120">
          <cell r="A120">
            <v>39254</v>
          </cell>
          <cell r="B120">
            <v>4324172</v>
          </cell>
          <cell r="C120">
            <v>6484769</v>
          </cell>
          <cell r="D120">
            <v>0</v>
          </cell>
          <cell r="E120">
            <v>39254</v>
          </cell>
          <cell r="F120">
            <v>3203090</v>
          </cell>
          <cell r="G120">
            <v>4812140</v>
          </cell>
          <cell r="H120">
            <v>0</v>
          </cell>
        </row>
        <row r="121">
          <cell r="A121">
            <v>39255</v>
          </cell>
          <cell r="B121">
            <v>4323092</v>
          </cell>
          <cell r="C121">
            <v>6494968</v>
          </cell>
          <cell r="D121">
            <v>0</v>
          </cell>
          <cell r="E121">
            <v>39255</v>
          </cell>
          <cell r="F121">
            <v>3202290</v>
          </cell>
          <cell r="G121">
            <v>4822080</v>
          </cell>
          <cell r="H121">
            <v>0</v>
          </cell>
        </row>
        <row r="122">
          <cell r="A122">
            <v>39258</v>
          </cell>
          <cell r="B122">
            <v>4320095</v>
          </cell>
          <cell r="C122">
            <v>6507875</v>
          </cell>
          <cell r="D122">
            <v>0</v>
          </cell>
          <cell r="E122">
            <v>39258</v>
          </cell>
          <cell r="F122">
            <v>3200070</v>
          </cell>
          <cell r="G122">
            <v>4834700</v>
          </cell>
          <cell r="H122">
            <v>0</v>
          </cell>
        </row>
        <row r="123">
          <cell r="A123">
            <v>39259</v>
          </cell>
          <cell r="B123">
            <v>4322700</v>
          </cell>
          <cell r="C123">
            <v>6516380</v>
          </cell>
          <cell r="D123">
            <v>0</v>
          </cell>
          <cell r="E123">
            <v>39259</v>
          </cell>
          <cell r="F123">
            <v>3202000</v>
          </cell>
          <cell r="G123">
            <v>4842400</v>
          </cell>
          <cell r="H123">
            <v>0</v>
          </cell>
        </row>
        <row r="124">
          <cell r="A124">
            <v>39260</v>
          </cell>
          <cell r="B124">
            <v>4324118</v>
          </cell>
          <cell r="C124">
            <v>7136950</v>
          </cell>
          <cell r="D124">
            <v>0</v>
          </cell>
          <cell r="E124">
            <v>39260</v>
          </cell>
          <cell r="F124">
            <v>3203050</v>
          </cell>
          <cell r="G124">
            <v>5299800</v>
          </cell>
          <cell r="H124">
            <v>0</v>
          </cell>
        </row>
        <row r="125">
          <cell r="A125">
            <v>39261</v>
          </cell>
          <cell r="B125">
            <v>4353062</v>
          </cell>
          <cell r="C125">
            <v>6928193</v>
          </cell>
          <cell r="D125">
            <v>0</v>
          </cell>
          <cell r="E125">
            <v>39261</v>
          </cell>
          <cell r="F125">
            <v>3224490</v>
          </cell>
          <cell r="G125">
            <v>5151180</v>
          </cell>
          <cell r="H125">
            <v>0</v>
          </cell>
        </row>
        <row r="126">
          <cell r="A126">
            <v>39262</v>
          </cell>
          <cell r="B126">
            <v>4354871</v>
          </cell>
          <cell r="C126">
            <v>6918880</v>
          </cell>
          <cell r="D126">
            <v>0</v>
          </cell>
          <cell r="E126">
            <v>39262</v>
          </cell>
          <cell r="F126">
            <v>3225830</v>
          </cell>
          <cell r="G126">
            <v>5142000</v>
          </cell>
          <cell r="H126">
            <v>0</v>
          </cell>
        </row>
        <row r="127">
          <cell r="A127">
            <v>39265</v>
          </cell>
          <cell r="B127">
            <v>4353723</v>
          </cell>
          <cell r="C127">
            <v>6927009</v>
          </cell>
          <cell r="D127">
            <v>0</v>
          </cell>
          <cell r="E127">
            <v>39265</v>
          </cell>
          <cell r="F127">
            <v>3224980</v>
          </cell>
          <cell r="G127">
            <v>5149940</v>
          </cell>
          <cell r="H127">
            <v>0</v>
          </cell>
        </row>
        <row r="128">
          <cell r="A128">
            <v>39266</v>
          </cell>
          <cell r="B128">
            <v>4354466</v>
          </cell>
          <cell r="C128">
            <v>6925166</v>
          </cell>
          <cell r="D128">
            <v>0</v>
          </cell>
          <cell r="E128">
            <v>39266</v>
          </cell>
          <cell r="F128">
            <v>3225530</v>
          </cell>
          <cell r="G128">
            <v>5148160</v>
          </cell>
          <cell r="H128">
            <v>0</v>
          </cell>
        </row>
        <row r="129">
          <cell r="A129">
            <v>39268</v>
          </cell>
          <cell r="B129">
            <v>4352927</v>
          </cell>
          <cell r="C129">
            <v>6936630</v>
          </cell>
          <cell r="D129">
            <v>0</v>
          </cell>
          <cell r="E129">
            <v>39268</v>
          </cell>
          <cell r="F129">
            <v>3224390</v>
          </cell>
          <cell r="G129">
            <v>5159400</v>
          </cell>
          <cell r="H129">
            <v>0</v>
          </cell>
        </row>
        <row r="130">
          <cell r="A130">
            <v>39269</v>
          </cell>
          <cell r="B130">
            <v>4351671</v>
          </cell>
          <cell r="C130">
            <v>6956050</v>
          </cell>
          <cell r="D130">
            <v>0</v>
          </cell>
          <cell r="E130">
            <v>39269</v>
          </cell>
          <cell r="F130">
            <v>3223460</v>
          </cell>
          <cell r="G130">
            <v>5178400</v>
          </cell>
          <cell r="H130">
            <v>0</v>
          </cell>
        </row>
        <row r="131">
          <cell r="A131">
            <v>39272</v>
          </cell>
          <cell r="B131">
            <v>4350456</v>
          </cell>
          <cell r="C131">
            <v>6955104</v>
          </cell>
          <cell r="D131">
            <v>0</v>
          </cell>
          <cell r="E131">
            <v>39272</v>
          </cell>
          <cell r="F131">
            <v>3222560</v>
          </cell>
          <cell r="G131">
            <v>5177440</v>
          </cell>
          <cell r="H131">
            <v>0</v>
          </cell>
        </row>
        <row r="132">
          <cell r="A132">
            <v>39273</v>
          </cell>
          <cell r="B132">
            <v>4353089</v>
          </cell>
          <cell r="C132">
            <v>6931484</v>
          </cell>
          <cell r="D132">
            <v>0</v>
          </cell>
          <cell r="E132">
            <v>39273</v>
          </cell>
          <cell r="F132">
            <v>3224510</v>
          </cell>
          <cell r="G132">
            <v>5154240</v>
          </cell>
          <cell r="H132">
            <v>0</v>
          </cell>
        </row>
        <row r="133">
          <cell r="A133">
            <v>39274</v>
          </cell>
          <cell r="B133">
            <v>4351374</v>
          </cell>
          <cell r="C133">
            <v>6934700</v>
          </cell>
          <cell r="D133">
            <v>0</v>
          </cell>
          <cell r="E133">
            <v>39274</v>
          </cell>
          <cell r="F133">
            <v>3223240</v>
          </cell>
          <cell r="G133">
            <v>5157400</v>
          </cell>
          <cell r="H133">
            <v>0</v>
          </cell>
        </row>
        <row r="134">
          <cell r="A134">
            <v>39275</v>
          </cell>
          <cell r="B134">
            <v>4350456</v>
          </cell>
          <cell r="C134">
            <v>6938743</v>
          </cell>
          <cell r="D134">
            <v>0</v>
          </cell>
          <cell r="E134">
            <v>39275</v>
          </cell>
          <cell r="F134">
            <v>3222560</v>
          </cell>
          <cell r="G134">
            <v>5161380</v>
          </cell>
          <cell r="H134">
            <v>0</v>
          </cell>
        </row>
        <row r="135">
          <cell r="A135">
            <v>39276</v>
          </cell>
          <cell r="B135">
            <v>4352832</v>
          </cell>
          <cell r="C135">
            <v>6926598</v>
          </cell>
          <cell r="D135">
            <v>0</v>
          </cell>
          <cell r="E135">
            <v>39276</v>
          </cell>
          <cell r="F135">
            <v>3224320</v>
          </cell>
          <cell r="G135">
            <v>5149480</v>
          </cell>
          <cell r="H135">
            <v>0</v>
          </cell>
        </row>
        <row r="136">
          <cell r="A136">
            <v>39279</v>
          </cell>
          <cell r="B136">
            <v>4348472</v>
          </cell>
          <cell r="C136">
            <v>6943840</v>
          </cell>
          <cell r="D136">
            <v>0</v>
          </cell>
          <cell r="E136">
            <v>39279</v>
          </cell>
          <cell r="F136">
            <v>3221090</v>
          </cell>
          <cell r="G136">
            <v>5166400</v>
          </cell>
          <cell r="H136">
            <v>0</v>
          </cell>
        </row>
        <row r="137">
          <cell r="A137">
            <v>39280</v>
          </cell>
          <cell r="B137">
            <v>4348445</v>
          </cell>
          <cell r="C137">
            <v>6941878</v>
          </cell>
          <cell r="D137">
            <v>0</v>
          </cell>
          <cell r="E137">
            <v>39280</v>
          </cell>
          <cell r="F137">
            <v>3221070</v>
          </cell>
          <cell r="G137">
            <v>5164480</v>
          </cell>
          <cell r="H137">
            <v>0</v>
          </cell>
        </row>
        <row r="138">
          <cell r="A138">
            <v>39281</v>
          </cell>
          <cell r="B138">
            <v>4352076</v>
          </cell>
          <cell r="C138">
            <v>6913545</v>
          </cell>
          <cell r="D138">
            <v>0</v>
          </cell>
          <cell r="E138">
            <v>39281</v>
          </cell>
          <cell r="F138">
            <v>3223760</v>
          </cell>
          <cell r="G138">
            <v>5136700</v>
          </cell>
          <cell r="H138">
            <v>0</v>
          </cell>
        </row>
        <row r="139">
          <cell r="A139">
            <v>39282</v>
          </cell>
          <cell r="B139">
            <v>4355141</v>
          </cell>
          <cell r="C139">
            <v>6885811</v>
          </cell>
          <cell r="D139">
            <v>0</v>
          </cell>
          <cell r="E139">
            <v>39282</v>
          </cell>
          <cell r="F139">
            <v>3226030</v>
          </cell>
          <cell r="G139">
            <v>5109260</v>
          </cell>
          <cell r="H139">
            <v>0</v>
          </cell>
        </row>
        <row r="140">
          <cell r="A140">
            <v>39283</v>
          </cell>
          <cell r="B140">
            <v>4353453</v>
          </cell>
          <cell r="C140">
            <v>6908415</v>
          </cell>
          <cell r="D140">
            <v>0</v>
          </cell>
          <cell r="E140">
            <v>39283</v>
          </cell>
          <cell r="F140">
            <v>3224780</v>
          </cell>
          <cell r="G140">
            <v>5131500</v>
          </cell>
          <cell r="H140">
            <v>0</v>
          </cell>
        </row>
        <row r="141">
          <cell r="A141">
            <v>39286</v>
          </cell>
          <cell r="B141">
            <v>5067522</v>
          </cell>
          <cell r="C141">
            <v>6932251</v>
          </cell>
          <cell r="D141">
            <v>0</v>
          </cell>
          <cell r="E141">
            <v>39286</v>
          </cell>
          <cell r="F141">
            <v>3753720</v>
          </cell>
          <cell r="G141">
            <v>5154860</v>
          </cell>
          <cell r="H141">
            <v>0</v>
          </cell>
        </row>
        <row r="142">
          <cell r="A142">
            <v>39287</v>
          </cell>
          <cell r="B142">
            <v>5066037</v>
          </cell>
          <cell r="C142">
            <v>6944250</v>
          </cell>
          <cell r="D142">
            <v>0</v>
          </cell>
          <cell r="E142">
            <v>39287</v>
          </cell>
          <cell r="F142">
            <v>3752620</v>
          </cell>
          <cell r="G142">
            <v>5166600</v>
          </cell>
          <cell r="H142">
            <v>0</v>
          </cell>
        </row>
        <row r="143">
          <cell r="A143">
            <v>39288</v>
          </cell>
          <cell r="B143">
            <v>5067995</v>
          </cell>
          <cell r="C143">
            <v>6924727</v>
          </cell>
          <cell r="D143">
            <v>0</v>
          </cell>
          <cell r="E143">
            <v>39288</v>
          </cell>
          <cell r="F143">
            <v>3754070</v>
          </cell>
          <cell r="G143">
            <v>5147420</v>
          </cell>
          <cell r="H143">
            <v>0</v>
          </cell>
        </row>
        <row r="144">
          <cell r="A144">
            <v>39289</v>
          </cell>
          <cell r="B144">
            <v>5067995</v>
          </cell>
          <cell r="C144">
            <v>6913252</v>
          </cell>
          <cell r="D144">
            <v>0</v>
          </cell>
          <cell r="E144">
            <v>39289</v>
          </cell>
          <cell r="F144">
            <v>3754070</v>
          </cell>
          <cell r="G144">
            <v>5136120</v>
          </cell>
          <cell r="H144">
            <v>0</v>
          </cell>
        </row>
        <row r="145">
          <cell r="A145">
            <v>39290</v>
          </cell>
          <cell r="B145">
            <v>5090391</v>
          </cell>
          <cell r="C145">
            <v>7061508</v>
          </cell>
          <cell r="D145">
            <v>0</v>
          </cell>
          <cell r="E145">
            <v>39290</v>
          </cell>
          <cell r="F145">
            <v>3770660</v>
          </cell>
          <cell r="G145">
            <v>5244280</v>
          </cell>
          <cell r="H145">
            <v>0</v>
          </cell>
        </row>
        <row r="146">
          <cell r="A146">
            <v>39293</v>
          </cell>
          <cell r="B146">
            <v>5192667</v>
          </cell>
          <cell r="C146">
            <v>7009475</v>
          </cell>
          <cell r="D146">
            <v>0</v>
          </cell>
          <cell r="E146">
            <v>39293</v>
          </cell>
          <cell r="F146">
            <v>3846420</v>
          </cell>
          <cell r="G146">
            <v>5200500</v>
          </cell>
          <cell r="H146">
            <v>0</v>
          </cell>
        </row>
        <row r="147">
          <cell r="A147">
            <v>39294</v>
          </cell>
          <cell r="B147">
            <v>5189292</v>
          </cell>
          <cell r="C147">
            <v>7325236</v>
          </cell>
          <cell r="D147">
            <v>0</v>
          </cell>
          <cell r="E147">
            <v>39294</v>
          </cell>
          <cell r="F147">
            <v>3843920</v>
          </cell>
          <cell r="G147">
            <v>5189292</v>
          </cell>
          <cell r="H147">
            <v>0</v>
          </cell>
        </row>
        <row r="148">
          <cell r="A148">
            <v>39295</v>
          </cell>
          <cell r="B148">
            <v>5190345</v>
          </cell>
          <cell r="C148">
            <v>7317696</v>
          </cell>
          <cell r="D148">
            <v>0</v>
          </cell>
          <cell r="E148">
            <v>39295</v>
          </cell>
          <cell r="F148">
            <v>3844700</v>
          </cell>
          <cell r="G148">
            <v>5431560</v>
          </cell>
          <cell r="H148">
            <v>0</v>
          </cell>
        </row>
        <row r="149">
          <cell r="A149">
            <v>39296</v>
          </cell>
          <cell r="B149">
            <v>5186633</v>
          </cell>
          <cell r="C149">
            <v>7339354</v>
          </cell>
          <cell r="D149">
            <v>0</v>
          </cell>
          <cell r="E149">
            <v>39296</v>
          </cell>
          <cell r="F149">
            <v>3841950</v>
          </cell>
          <cell r="G149">
            <v>5452840</v>
          </cell>
          <cell r="H149">
            <v>0</v>
          </cell>
        </row>
        <row r="150">
          <cell r="A150">
            <v>39297</v>
          </cell>
          <cell r="B150">
            <v>5185917</v>
          </cell>
          <cell r="C150">
            <v>7352110</v>
          </cell>
          <cell r="D150">
            <v>0</v>
          </cell>
          <cell r="E150">
            <v>39297</v>
          </cell>
          <cell r="F150">
            <v>3841420</v>
          </cell>
          <cell r="G150">
            <v>5465400</v>
          </cell>
          <cell r="H150">
            <v>0</v>
          </cell>
        </row>
        <row r="151">
          <cell r="A151">
            <v>39300</v>
          </cell>
          <cell r="B151">
            <v>5184594</v>
          </cell>
          <cell r="C151">
            <v>7352013</v>
          </cell>
          <cell r="D151">
            <v>0</v>
          </cell>
          <cell r="E151">
            <v>39300</v>
          </cell>
          <cell r="F151">
            <v>3840440</v>
          </cell>
          <cell r="G151">
            <v>5465380</v>
          </cell>
          <cell r="H151">
            <v>0</v>
          </cell>
        </row>
        <row r="152">
          <cell r="A152">
            <v>39301</v>
          </cell>
          <cell r="B152">
            <v>5184540</v>
          </cell>
          <cell r="C152">
            <v>7355494</v>
          </cell>
          <cell r="D152">
            <v>0</v>
          </cell>
          <cell r="E152">
            <v>39301</v>
          </cell>
          <cell r="F152">
            <v>3840400</v>
          </cell>
          <cell r="G152">
            <v>5468840</v>
          </cell>
          <cell r="H152">
            <v>0</v>
          </cell>
        </row>
        <row r="153">
          <cell r="A153">
            <v>39302</v>
          </cell>
          <cell r="B153">
            <v>5184878</v>
          </cell>
          <cell r="C153">
            <v>7348338</v>
          </cell>
          <cell r="D153">
            <v>0</v>
          </cell>
          <cell r="E153">
            <v>39302</v>
          </cell>
          <cell r="F153">
            <v>3840650</v>
          </cell>
          <cell r="G153">
            <v>5461880</v>
          </cell>
          <cell r="H153">
            <v>0</v>
          </cell>
        </row>
        <row r="154">
          <cell r="A154">
            <v>39303</v>
          </cell>
          <cell r="B154">
            <v>5187794</v>
          </cell>
          <cell r="C154">
            <v>7338193</v>
          </cell>
          <cell r="D154">
            <v>0</v>
          </cell>
          <cell r="E154">
            <v>39303</v>
          </cell>
          <cell r="F154">
            <v>3842810</v>
          </cell>
          <cell r="G154">
            <v>5451980</v>
          </cell>
          <cell r="H154">
            <v>0</v>
          </cell>
        </row>
        <row r="155">
          <cell r="A155">
            <v>39304</v>
          </cell>
          <cell r="B155">
            <v>5190899</v>
          </cell>
          <cell r="C155">
            <v>7334588</v>
          </cell>
          <cell r="D155">
            <v>0</v>
          </cell>
          <cell r="E155">
            <v>39304</v>
          </cell>
          <cell r="F155">
            <v>3845110</v>
          </cell>
          <cell r="G155">
            <v>5448480</v>
          </cell>
          <cell r="H155">
            <v>0</v>
          </cell>
        </row>
        <row r="156">
          <cell r="A156">
            <v>39307</v>
          </cell>
          <cell r="B156">
            <v>5190615</v>
          </cell>
          <cell r="C156">
            <v>7328156</v>
          </cell>
          <cell r="D156">
            <v>0</v>
          </cell>
          <cell r="E156">
            <v>39307</v>
          </cell>
          <cell r="F156">
            <v>3844900</v>
          </cell>
          <cell r="G156">
            <v>5442160</v>
          </cell>
          <cell r="H156">
            <v>0</v>
          </cell>
        </row>
        <row r="157">
          <cell r="A157">
            <v>39308</v>
          </cell>
          <cell r="B157">
            <v>5191452</v>
          </cell>
          <cell r="C157">
            <v>7319054</v>
          </cell>
          <cell r="D157">
            <v>0</v>
          </cell>
          <cell r="E157">
            <v>39308</v>
          </cell>
          <cell r="F157">
            <v>3845520</v>
          </cell>
          <cell r="G157">
            <v>5433240</v>
          </cell>
          <cell r="H157">
            <v>0</v>
          </cell>
        </row>
        <row r="158">
          <cell r="A158">
            <v>39309</v>
          </cell>
          <cell r="B158">
            <v>5190035</v>
          </cell>
          <cell r="C158">
            <v>7326340</v>
          </cell>
          <cell r="D158">
            <v>0</v>
          </cell>
          <cell r="E158">
            <v>39309</v>
          </cell>
          <cell r="F158">
            <v>3844470</v>
          </cell>
          <cell r="G158">
            <v>5440400</v>
          </cell>
          <cell r="H158">
            <v>0</v>
          </cell>
        </row>
        <row r="159">
          <cell r="A159">
            <v>39310</v>
          </cell>
          <cell r="B159">
            <v>5188550</v>
          </cell>
          <cell r="C159">
            <v>7336496</v>
          </cell>
          <cell r="D159">
            <v>0</v>
          </cell>
          <cell r="E159">
            <v>39310</v>
          </cell>
          <cell r="F159">
            <v>3843370</v>
          </cell>
          <cell r="G159">
            <v>5450360</v>
          </cell>
          <cell r="H159">
            <v>0</v>
          </cell>
        </row>
        <row r="160">
          <cell r="A160">
            <v>39311</v>
          </cell>
          <cell r="B160">
            <v>5232614</v>
          </cell>
          <cell r="C160">
            <v>7678153</v>
          </cell>
          <cell r="D160">
            <v>0</v>
          </cell>
          <cell r="E160">
            <v>39311</v>
          </cell>
          <cell r="F160">
            <v>3876010</v>
          </cell>
          <cell r="G160">
            <v>5703180</v>
          </cell>
          <cell r="H160">
            <v>0</v>
          </cell>
        </row>
        <row r="161">
          <cell r="A161">
            <v>39314</v>
          </cell>
          <cell r="B161">
            <v>5221976</v>
          </cell>
          <cell r="C161">
            <v>7716161</v>
          </cell>
          <cell r="D161">
            <v>0</v>
          </cell>
          <cell r="E161">
            <v>39314</v>
          </cell>
          <cell r="F161">
            <v>3868130</v>
          </cell>
          <cell r="G161">
            <v>5740460</v>
          </cell>
          <cell r="H161">
            <v>0</v>
          </cell>
        </row>
        <row r="162">
          <cell r="A162">
            <v>39315</v>
          </cell>
          <cell r="B162">
            <v>5221287</v>
          </cell>
          <cell r="C162">
            <v>7775580</v>
          </cell>
          <cell r="D162">
            <v>0</v>
          </cell>
          <cell r="E162">
            <v>39315</v>
          </cell>
          <cell r="F162">
            <v>3867620</v>
          </cell>
          <cell r="G162">
            <v>5786620</v>
          </cell>
          <cell r="H162">
            <v>0</v>
          </cell>
        </row>
        <row r="163">
          <cell r="A163">
            <v>39316</v>
          </cell>
          <cell r="B163">
            <v>5219424</v>
          </cell>
          <cell r="C163">
            <v>7786179</v>
          </cell>
          <cell r="D163">
            <v>0</v>
          </cell>
          <cell r="E163">
            <v>39316</v>
          </cell>
          <cell r="F163">
            <v>3866240</v>
          </cell>
          <cell r="G163">
            <v>5796940</v>
          </cell>
          <cell r="H163">
            <v>0</v>
          </cell>
        </row>
        <row r="164">
          <cell r="A164">
            <v>39317</v>
          </cell>
          <cell r="B164">
            <v>5218236</v>
          </cell>
          <cell r="C164">
            <v>7784493</v>
          </cell>
          <cell r="D164">
            <v>0</v>
          </cell>
          <cell r="E164">
            <v>39317</v>
          </cell>
          <cell r="F164">
            <v>3865360</v>
          </cell>
          <cell r="G164">
            <v>5795380</v>
          </cell>
          <cell r="H164">
            <v>0</v>
          </cell>
        </row>
        <row r="165">
          <cell r="A165">
            <v>39318</v>
          </cell>
          <cell r="B165">
            <v>5216859</v>
          </cell>
          <cell r="C165">
            <v>7797211</v>
          </cell>
          <cell r="D165">
            <v>0</v>
          </cell>
          <cell r="E165">
            <v>39318</v>
          </cell>
          <cell r="F165">
            <v>3864340</v>
          </cell>
          <cell r="G165">
            <v>5807860</v>
          </cell>
          <cell r="H165">
            <v>0</v>
          </cell>
        </row>
        <row r="166">
          <cell r="A166">
            <v>39321</v>
          </cell>
          <cell r="B166">
            <v>5214186</v>
          </cell>
          <cell r="C166">
            <v>7809572</v>
          </cell>
          <cell r="D166">
            <v>0</v>
          </cell>
          <cell r="E166">
            <v>39321</v>
          </cell>
          <cell r="F166">
            <v>3862360</v>
          </cell>
          <cell r="G166">
            <v>5819920</v>
          </cell>
          <cell r="H166">
            <v>0</v>
          </cell>
        </row>
        <row r="167">
          <cell r="A167">
            <v>39322</v>
          </cell>
          <cell r="B167">
            <v>5215374</v>
          </cell>
          <cell r="C167">
            <v>7810287</v>
          </cell>
          <cell r="D167">
            <v>0</v>
          </cell>
          <cell r="E167">
            <v>39322</v>
          </cell>
          <cell r="F167">
            <v>3863240</v>
          </cell>
          <cell r="G167">
            <v>5818220</v>
          </cell>
          <cell r="H167">
            <v>0</v>
          </cell>
        </row>
        <row r="168">
          <cell r="A168">
            <v>39323</v>
          </cell>
          <cell r="B168">
            <v>4677656</v>
          </cell>
          <cell r="C168">
            <v>6275008</v>
          </cell>
          <cell r="D168">
            <v>0</v>
          </cell>
          <cell r="E168">
            <v>39323</v>
          </cell>
          <cell r="F168">
            <v>3464930</v>
          </cell>
          <cell r="G168">
            <v>4682480</v>
          </cell>
          <cell r="H168">
            <v>0</v>
          </cell>
        </row>
        <row r="169">
          <cell r="A169">
            <v>39324</v>
          </cell>
          <cell r="B169">
            <v>4820135</v>
          </cell>
          <cell r="C169">
            <v>6438989</v>
          </cell>
          <cell r="D169">
            <v>0</v>
          </cell>
          <cell r="E169">
            <v>39324</v>
          </cell>
          <cell r="F169">
            <v>3570470</v>
          </cell>
          <cell r="G169">
            <v>4802340</v>
          </cell>
          <cell r="H169">
            <v>0</v>
          </cell>
        </row>
        <row r="170">
          <cell r="A170">
            <v>39325</v>
          </cell>
          <cell r="B170">
            <v>5433561</v>
          </cell>
          <cell r="C170">
            <v>7332955</v>
          </cell>
          <cell r="D170">
            <v>0</v>
          </cell>
          <cell r="E170">
            <v>39325</v>
          </cell>
          <cell r="F170">
            <v>4024860</v>
          </cell>
          <cell r="G170">
            <v>5467700</v>
          </cell>
          <cell r="H170">
            <v>0</v>
          </cell>
        </row>
        <row r="171">
          <cell r="A171">
            <v>39329</v>
          </cell>
          <cell r="B171">
            <v>5433251</v>
          </cell>
          <cell r="C171">
            <v>7320448</v>
          </cell>
          <cell r="D171">
            <v>0</v>
          </cell>
          <cell r="E171">
            <v>39329</v>
          </cell>
          <cell r="F171">
            <v>4024630</v>
          </cell>
          <cell r="G171">
            <v>5455480</v>
          </cell>
          <cell r="H171">
            <v>0</v>
          </cell>
        </row>
        <row r="172">
          <cell r="A172">
            <v>39330</v>
          </cell>
          <cell r="B172">
            <v>5432171</v>
          </cell>
          <cell r="C172">
            <v>7310838</v>
          </cell>
          <cell r="D172">
            <v>0</v>
          </cell>
          <cell r="E172">
            <v>39330</v>
          </cell>
          <cell r="F172">
            <v>4023830</v>
          </cell>
          <cell r="G172">
            <v>5446080</v>
          </cell>
          <cell r="H172">
            <v>0</v>
          </cell>
        </row>
        <row r="173">
          <cell r="A173">
            <v>39331</v>
          </cell>
          <cell r="B173">
            <v>5431752</v>
          </cell>
          <cell r="C173">
            <v>7317324</v>
          </cell>
          <cell r="D173">
            <v>0</v>
          </cell>
          <cell r="E173">
            <v>39331</v>
          </cell>
          <cell r="F173">
            <v>4023520</v>
          </cell>
          <cell r="G173">
            <v>5452440</v>
          </cell>
          <cell r="H173">
            <v>0</v>
          </cell>
        </row>
        <row r="174">
          <cell r="A174">
            <v>39332</v>
          </cell>
          <cell r="B174">
            <v>5430375</v>
          </cell>
          <cell r="C174">
            <v>7330247</v>
          </cell>
          <cell r="D174">
            <v>0</v>
          </cell>
          <cell r="E174">
            <v>39332</v>
          </cell>
          <cell r="F174">
            <v>4022500</v>
          </cell>
          <cell r="G174">
            <v>5465020</v>
          </cell>
          <cell r="H174">
            <v>0</v>
          </cell>
        </row>
        <row r="175">
          <cell r="A175">
            <v>39335</v>
          </cell>
          <cell r="B175">
            <v>5431631</v>
          </cell>
          <cell r="C175">
            <v>7315513</v>
          </cell>
          <cell r="D175">
            <v>0</v>
          </cell>
          <cell r="E175">
            <v>39335</v>
          </cell>
          <cell r="F175">
            <v>4023430</v>
          </cell>
          <cell r="G175">
            <v>5450580</v>
          </cell>
          <cell r="H175">
            <v>0</v>
          </cell>
        </row>
        <row r="176">
          <cell r="A176">
            <v>39336</v>
          </cell>
          <cell r="B176">
            <v>5431698</v>
          </cell>
          <cell r="C176">
            <v>7317275</v>
          </cell>
          <cell r="D176">
            <v>0</v>
          </cell>
          <cell r="E176">
            <v>39336</v>
          </cell>
          <cell r="F176">
            <v>4023480</v>
          </cell>
          <cell r="G176">
            <v>5452300</v>
          </cell>
          <cell r="H176">
            <v>0</v>
          </cell>
        </row>
        <row r="177">
          <cell r="A177">
            <v>39337</v>
          </cell>
          <cell r="B177">
            <v>5438178</v>
          </cell>
          <cell r="C177">
            <v>7273884</v>
          </cell>
          <cell r="D177">
            <v>0</v>
          </cell>
          <cell r="E177">
            <v>39337</v>
          </cell>
          <cell r="F177">
            <v>4028280</v>
          </cell>
          <cell r="G177">
            <v>5409840</v>
          </cell>
          <cell r="H177">
            <v>0</v>
          </cell>
        </row>
        <row r="178">
          <cell r="A178">
            <v>39338</v>
          </cell>
          <cell r="B178">
            <v>5434439</v>
          </cell>
          <cell r="C178">
            <v>7298471</v>
          </cell>
          <cell r="D178">
            <v>0</v>
          </cell>
          <cell r="E178">
            <v>39338</v>
          </cell>
          <cell r="F178">
            <v>4025510</v>
          </cell>
          <cell r="G178">
            <v>5433860</v>
          </cell>
          <cell r="H178">
            <v>0</v>
          </cell>
        </row>
        <row r="179">
          <cell r="A179">
            <v>39339</v>
          </cell>
          <cell r="B179">
            <v>5437881</v>
          </cell>
          <cell r="C179">
            <v>7292682</v>
          </cell>
          <cell r="D179">
            <v>0</v>
          </cell>
          <cell r="E179">
            <v>39339</v>
          </cell>
          <cell r="F179">
            <v>4028060</v>
          </cell>
          <cell r="G179">
            <v>5437881</v>
          </cell>
          <cell r="H179">
            <v>0</v>
          </cell>
        </row>
        <row r="180">
          <cell r="A180">
            <v>39342</v>
          </cell>
          <cell r="B180">
            <v>5438583</v>
          </cell>
          <cell r="C180">
            <v>7279737</v>
          </cell>
          <cell r="D180">
            <v>0</v>
          </cell>
          <cell r="E180">
            <v>39342</v>
          </cell>
          <cell r="F180">
            <v>4028580</v>
          </cell>
          <cell r="G180">
            <v>5415420</v>
          </cell>
          <cell r="H180">
            <v>0</v>
          </cell>
        </row>
        <row r="181">
          <cell r="A181">
            <v>39343</v>
          </cell>
          <cell r="B181">
            <v>5437625</v>
          </cell>
          <cell r="C181">
            <v>7288412</v>
          </cell>
          <cell r="D181">
            <v>0</v>
          </cell>
          <cell r="E181">
            <v>39343</v>
          </cell>
          <cell r="F181">
            <v>4027870</v>
          </cell>
          <cell r="G181">
            <v>5423920</v>
          </cell>
          <cell r="H181">
            <v>0</v>
          </cell>
        </row>
        <row r="182">
          <cell r="A182">
            <v>39344</v>
          </cell>
          <cell r="B182">
            <v>5434412</v>
          </cell>
          <cell r="C182">
            <v>7311275</v>
          </cell>
          <cell r="D182">
            <v>0</v>
          </cell>
          <cell r="E182">
            <v>39344</v>
          </cell>
          <cell r="F182">
            <v>4025490</v>
          </cell>
          <cell r="G182">
            <v>5446300</v>
          </cell>
          <cell r="H182">
            <v>0</v>
          </cell>
        </row>
        <row r="183">
          <cell r="A183">
            <v>39345</v>
          </cell>
          <cell r="B183">
            <v>5611991</v>
          </cell>
          <cell r="C183">
            <v>7291855</v>
          </cell>
          <cell r="D183">
            <v>0</v>
          </cell>
          <cell r="E183">
            <v>39345</v>
          </cell>
          <cell r="F183">
            <v>4157030</v>
          </cell>
          <cell r="G183">
            <v>5427300</v>
          </cell>
          <cell r="H183">
            <v>0</v>
          </cell>
        </row>
        <row r="184">
          <cell r="A184">
            <v>39346</v>
          </cell>
          <cell r="B184">
            <v>5613044</v>
          </cell>
          <cell r="C184">
            <v>7286088</v>
          </cell>
          <cell r="D184">
            <v>0</v>
          </cell>
          <cell r="E184">
            <v>39346</v>
          </cell>
          <cell r="F184">
            <v>4157810</v>
          </cell>
          <cell r="G184">
            <v>5421680</v>
          </cell>
          <cell r="H184">
            <v>0</v>
          </cell>
        </row>
        <row r="185">
          <cell r="A185">
            <v>39349</v>
          </cell>
          <cell r="B185">
            <v>5612234</v>
          </cell>
          <cell r="C185">
            <v>7276105</v>
          </cell>
          <cell r="D185">
            <v>0</v>
          </cell>
          <cell r="E185">
            <v>39349</v>
          </cell>
          <cell r="F185">
            <v>4157210</v>
          </cell>
          <cell r="G185">
            <v>5411900</v>
          </cell>
          <cell r="H185">
            <v>0</v>
          </cell>
        </row>
        <row r="186">
          <cell r="A186">
            <v>39350</v>
          </cell>
          <cell r="B186">
            <v>5608886</v>
          </cell>
          <cell r="C186">
            <v>7286380</v>
          </cell>
          <cell r="D186">
            <v>0</v>
          </cell>
          <cell r="E186">
            <v>39350</v>
          </cell>
          <cell r="F186">
            <v>4154730</v>
          </cell>
          <cell r="G186">
            <v>5422000</v>
          </cell>
          <cell r="H186">
            <v>0</v>
          </cell>
        </row>
        <row r="187">
          <cell r="A187">
            <v>39351</v>
          </cell>
          <cell r="B187">
            <v>5486346</v>
          </cell>
          <cell r="C187">
            <v>6165413</v>
          </cell>
          <cell r="D187">
            <v>0</v>
          </cell>
          <cell r="E187">
            <v>39351</v>
          </cell>
          <cell r="F187">
            <v>4063960</v>
          </cell>
          <cell r="G187">
            <v>4592380</v>
          </cell>
          <cell r="H187">
            <v>0</v>
          </cell>
        </row>
        <row r="188">
          <cell r="A188">
            <v>39352</v>
          </cell>
          <cell r="B188">
            <v>5734827</v>
          </cell>
          <cell r="C188">
            <v>6445251</v>
          </cell>
          <cell r="D188">
            <v>0</v>
          </cell>
          <cell r="E188">
            <v>39352</v>
          </cell>
          <cell r="F188">
            <v>4248020</v>
          </cell>
          <cell r="G188">
            <v>4799460</v>
          </cell>
          <cell r="H188">
            <v>0</v>
          </cell>
        </row>
        <row r="189">
          <cell r="A189">
            <v>39353</v>
          </cell>
          <cell r="B189">
            <v>5735394</v>
          </cell>
          <cell r="C189">
            <v>6443954</v>
          </cell>
          <cell r="D189">
            <v>0</v>
          </cell>
          <cell r="E189">
            <v>39353</v>
          </cell>
          <cell r="F189">
            <v>4248440</v>
          </cell>
          <cell r="G189">
            <v>4798240</v>
          </cell>
          <cell r="H189">
            <v>0</v>
          </cell>
        </row>
        <row r="190">
          <cell r="A190">
            <v>39356</v>
          </cell>
          <cell r="B190">
            <v>5734895</v>
          </cell>
          <cell r="C190">
            <v>6440873</v>
          </cell>
          <cell r="D190">
            <v>0</v>
          </cell>
          <cell r="E190">
            <v>39356</v>
          </cell>
          <cell r="F190">
            <v>4248070</v>
          </cell>
          <cell r="G190">
            <v>4795180</v>
          </cell>
          <cell r="H190">
            <v>0</v>
          </cell>
        </row>
        <row r="191">
          <cell r="A191">
            <v>39357</v>
          </cell>
          <cell r="B191">
            <v>5737824</v>
          </cell>
          <cell r="C191">
            <v>6440873</v>
          </cell>
          <cell r="D191">
            <v>0</v>
          </cell>
          <cell r="E191">
            <v>39357</v>
          </cell>
          <cell r="F191">
            <v>4250240</v>
          </cell>
          <cell r="G191">
            <v>4795180</v>
          </cell>
          <cell r="H191">
            <v>0</v>
          </cell>
        </row>
        <row r="192">
          <cell r="A192">
            <v>39358</v>
          </cell>
          <cell r="B192">
            <v>5735570</v>
          </cell>
          <cell r="C192">
            <v>6428939</v>
          </cell>
          <cell r="D192">
            <v>0</v>
          </cell>
          <cell r="E192">
            <v>39358</v>
          </cell>
          <cell r="F192">
            <v>4248570</v>
          </cell>
          <cell r="G192">
            <v>4783540</v>
          </cell>
          <cell r="H192">
            <v>0</v>
          </cell>
        </row>
        <row r="193">
          <cell r="A193">
            <v>39359</v>
          </cell>
          <cell r="B193">
            <v>5736650</v>
          </cell>
          <cell r="C193">
            <v>6418967</v>
          </cell>
          <cell r="D193">
            <v>0</v>
          </cell>
          <cell r="E193">
            <v>39359</v>
          </cell>
          <cell r="F193">
            <v>4249370</v>
          </cell>
          <cell r="G193">
            <v>4773820</v>
          </cell>
          <cell r="H193">
            <v>0</v>
          </cell>
        </row>
        <row r="194">
          <cell r="A194">
            <v>39360</v>
          </cell>
          <cell r="B194">
            <v>5735273</v>
          </cell>
          <cell r="C194">
            <v>6430177</v>
          </cell>
          <cell r="D194">
            <v>0</v>
          </cell>
          <cell r="E194">
            <v>39360</v>
          </cell>
          <cell r="F194">
            <v>4248350</v>
          </cell>
          <cell r="G194">
            <v>4784820</v>
          </cell>
          <cell r="H194">
            <v>0</v>
          </cell>
        </row>
        <row r="195">
          <cell r="A195">
            <v>39363</v>
          </cell>
          <cell r="B195">
            <v>5731965</v>
          </cell>
          <cell r="C195">
            <v>6449451</v>
          </cell>
          <cell r="D195">
            <v>0</v>
          </cell>
          <cell r="E195">
            <v>39363</v>
          </cell>
          <cell r="F195">
            <v>4245900</v>
          </cell>
          <cell r="G195">
            <v>4803660</v>
          </cell>
          <cell r="H195">
            <v>0</v>
          </cell>
        </row>
        <row r="196">
          <cell r="A196">
            <v>39364</v>
          </cell>
          <cell r="B196">
            <v>5730885</v>
          </cell>
          <cell r="C196">
            <v>6450105</v>
          </cell>
          <cell r="D196">
            <v>0</v>
          </cell>
          <cell r="E196">
            <v>39364</v>
          </cell>
          <cell r="F196">
            <v>4245100</v>
          </cell>
          <cell r="G196">
            <v>4804300</v>
          </cell>
          <cell r="H196">
            <v>0</v>
          </cell>
        </row>
        <row r="197">
          <cell r="A197">
            <v>39365</v>
          </cell>
          <cell r="B197">
            <v>5730885</v>
          </cell>
          <cell r="C197">
            <v>6450105</v>
          </cell>
          <cell r="D197">
            <v>0</v>
          </cell>
          <cell r="E197">
            <v>39365</v>
          </cell>
          <cell r="F197">
            <v>4245100</v>
          </cell>
          <cell r="G197">
            <v>4804300</v>
          </cell>
          <cell r="H197">
            <v>0</v>
          </cell>
        </row>
        <row r="198">
          <cell r="A198">
            <v>39366</v>
          </cell>
          <cell r="B198">
            <v>5354006</v>
          </cell>
          <cell r="C198">
            <v>5938192</v>
          </cell>
          <cell r="D198">
            <v>0</v>
          </cell>
          <cell r="E198">
            <v>39366</v>
          </cell>
          <cell r="F198">
            <v>3965930</v>
          </cell>
          <cell r="G198">
            <v>4424120</v>
          </cell>
          <cell r="H198">
            <v>0</v>
          </cell>
        </row>
        <row r="199">
          <cell r="A199">
            <v>39367</v>
          </cell>
          <cell r="B199">
            <v>5353803</v>
          </cell>
          <cell r="C199">
            <v>5935360</v>
          </cell>
          <cell r="D199">
            <v>0</v>
          </cell>
          <cell r="E199">
            <v>39367</v>
          </cell>
          <cell r="F199">
            <v>3965780</v>
          </cell>
          <cell r="G199">
            <v>4421400</v>
          </cell>
          <cell r="H199">
            <v>0</v>
          </cell>
        </row>
        <row r="200">
          <cell r="A200">
            <v>39370</v>
          </cell>
          <cell r="B200">
            <v>5357556</v>
          </cell>
          <cell r="C200">
            <v>5907633</v>
          </cell>
          <cell r="D200">
            <v>0</v>
          </cell>
          <cell r="E200">
            <v>39370</v>
          </cell>
          <cell r="F200">
            <v>3968560</v>
          </cell>
          <cell r="G200">
            <v>4394380</v>
          </cell>
          <cell r="H200">
            <v>0</v>
          </cell>
        </row>
        <row r="201">
          <cell r="A201">
            <v>39371</v>
          </cell>
          <cell r="B201">
            <v>5357097</v>
          </cell>
          <cell r="C201">
            <v>5910249</v>
          </cell>
          <cell r="D201">
            <v>0</v>
          </cell>
          <cell r="E201">
            <v>39371</v>
          </cell>
          <cell r="F201">
            <v>3968220</v>
          </cell>
          <cell r="G201">
            <v>4396940</v>
          </cell>
          <cell r="H201">
            <v>0</v>
          </cell>
        </row>
        <row r="202">
          <cell r="A202">
            <v>39372</v>
          </cell>
          <cell r="B202">
            <v>5359176</v>
          </cell>
          <cell r="C202">
            <v>5895018</v>
          </cell>
          <cell r="D202">
            <v>0</v>
          </cell>
          <cell r="E202">
            <v>39372</v>
          </cell>
          <cell r="F202">
            <v>3969760</v>
          </cell>
          <cell r="G202">
            <v>4382080</v>
          </cell>
          <cell r="H202">
            <v>0</v>
          </cell>
        </row>
        <row r="203">
          <cell r="A203">
            <v>39373</v>
          </cell>
          <cell r="B203">
            <v>5359379</v>
          </cell>
          <cell r="C203">
            <v>5894229</v>
          </cell>
          <cell r="D203">
            <v>0</v>
          </cell>
          <cell r="E203">
            <v>39373</v>
          </cell>
          <cell r="F203">
            <v>3969910</v>
          </cell>
          <cell r="G203">
            <v>4381340</v>
          </cell>
          <cell r="H203">
            <v>0</v>
          </cell>
        </row>
        <row r="204">
          <cell r="A204">
            <v>39374</v>
          </cell>
          <cell r="B204">
            <v>5354748</v>
          </cell>
          <cell r="C204">
            <v>5925783</v>
          </cell>
          <cell r="D204">
            <v>0</v>
          </cell>
          <cell r="E204">
            <v>39374</v>
          </cell>
          <cell r="F204">
            <v>3966480</v>
          </cell>
          <cell r="G204">
            <v>4412180</v>
          </cell>
          <cell r="H204">
            <v>0</v>
          </cell>
        </row>
        <row r="205">
          <cell r="A205">
            <v>39377</v>
          </cell>
          <cell r="B205">
            <v>5350833</v>
          </cell>
          <cell r="C205">
            <v>5942873</v>
          </cell>
          <cell r="D205">
            <v>0</v>
          </cell>
          <cell r="E205">
            <v>39377</v>
          </cell>
          <cell r="F205">
            <v>3963580</v>
          </cell>
          <cell r="G205">
            <v>4428780</v>
          </cell>
          <cell r="H205">
            <v>0</v>
          </cell>
        </row>
        <row r="206">
          <cell r="A206">
            <v>39378</v>
          </cell>
          <cell r="B206">
            <v>5350995</v>
          </cell>
          <cell r="C206">
            <v>5945062</v>
          </cell>
          <cell r="D206">
            <v>0</v>
          </cell>
          <cell r="E206">
            <v>39378</v>
          </cell>
          <cell r="F206">
            <v>3963700</v>
          </cell>
          <cell r="G206">
            <v>4430920</v>
          </cell>
          <cell r="H206">
            <v>0</v>
          </cell>
        </row>
        <row r="207">
          <cell r="A207">
            <v>39379</v>
          </cell>
          <cell r="B207">
            <v>5353209</v>
          </cell>
          <cell r="C207">
            <v>5923702</v>
          </cell>
          <cell r="D207">
            <v>0</v>
          </cell>
          <cell r="E207">
            <v>39379</v>
          </cell>
          <cell r="F207">
            <v>3965340</v>
          </cell>
          <cell r="G207">
            <v>4410120</v>
          </cell>
          <cell r="H207">
            <v>0</v>
          </cell>
        </row>
        <row r="208">
          <cell r="A208">
            <v>39380</v>
          </cell>
          <cell r="B208">
            <v>5355450</v>
          </cell>
          <cell r="C208">
            <v>5908990</v>
          </cell>
          <cell r="D208">
            <v>0</v>
          </cell>
          <cell r="E208">
            <v>39380</v>
          </cell>
          <cell r="F208">
            <v>3967000</v>
          </cell>
          <cell r="G208">
            <v>4395800</v>
          </cell>
          <cell r="H208">
            <v>0</v>
          </cell>
        </row>
        <row r="209">
          <cell r="A209">
            <v>39381</v>
          </cell>
          <cell r="B209">
            <v>5355491</v>
          </cell>
          <cell r="C209">
            <v>5910590</v>
          </cell>
          <cell r="D209">
            <v>0</v>
          </cell>
          <cell r="E209">
            <v>39381</v>
          </cell>
          <cell r="F209">
            <v>3967030</v>
          </cell>
          <cell r="G209">
            <v>4397400</v>
          </cell>
          <cell r="H209">
            <v>0</v>
          </cell>
        </row>
        <row r="210">
          <cell r="A210">
            <v>39384</v>
          </cell>
          <cell r="B210">
            <v>4812413</v>
          </cell>
          <cell r="C210">
            <v>4595340</v>
          </cell>
          <cell r="D210">
            <v>0</v>
          </cell>
          <cell r="E210">
            <v>39384</v>
          </cell>
          <cell r="F210">
            <v>3564750</v>
          </cell>
          <cell r="G210">
            <v>3419200</v>
          </cell>
          <cell r="H210">
            <v>0</v>
          </cell>
        </row>
        <row r="211">
          <cell r="A211">
            <v>39385</v>
          </cell>
          <cell r="B211">
            <v>5043843</v>
          </cell>
          <cell r="C211">
            <v>4637338</v>
          </cell>
          <cell r="D211">
            <v>0</v>
          </cell>
          <cell r="E211">
            <v>39385</v>
          </cell>
          <cell r="F211">
            <v>3736180</v>
          </cell>
          <cell r="G211">
            <v>3449480</v>
          </cell>
          <cell r="H211">
            <v>0</v>
          </cell>
        </row>
        <row r="212">
          <cell r="A212">
            <v>39386</v>
          </cell>
          <cell r="B212">
            <v>5095737</v>
          </cell>
          <cell r="C212">
            <v>5112476</v>
          </cell>
          <cell r="D212">
            <v>0</v>
          </cell>
          <cell r="E212">
            <v>39386</v>
          </cell>
          <cell r="F212">
            <v>3774620</v>
          </cell>
          <cell r="G212">
            <v>3795160</v>
          </cell>
          <cell r="H212">
            <v>0</v>
          </cell>
        </row>
        <row r="213">
          <cell r="A213">
            <v>39387</v>
          </cell>
          <cell r="B213">
            <v>5102136</v>
          </cell>
          <cell r="C213">
            <v>5092639</v>
          </cell>
          <cell r="D213">
            <v>0</v>
          </cell>
          <cell r="E213">
            <v>39387</v>
          </cell>
          <cell r="F213">
            <v>3779360</v>
          </cell>
          <cell r="G213">
            <v>3775540</v>
          </cell>
          <cell r="H213">
            <v>0</v>
          </cell>
        </row>
        <row r="214">
          <cell r="A214">
            <v>39388</v>
          </cell>
          <cell r="B214">
            <v>5099234</v>
          </cell>
          <cell r="C214">
            <v>5107811</v>
          </cell>
          <cell r="D214">
            <v>0</v>
          </cell>
          <cell r="E214">
            <v>39388</v>
          </cell>
          <cell r="F214">
            <v>3777210</v>
          </cell>
          <cell r="G214">
            <v>3790460</v>
          </cell>
          <cell r="H214">
            <v>0</v>
          </cell>
        </row>
        <row r="215">
          <cell r="A215">
            <v>39391</v>
          </cell>
          <cell r="B215">
            <v>5090337</v>
          </cell>
          <cell r="C215">
            <v>5136625</v>
          </cell>
          <cell r="D215">
            <v>0</v>
          </cell>
          <cell r="E215">
            <v>39391</v>
          </cell>
          <cell r="F215">
            <v>3770620</v>
          </cell>
          <cell r="G215">
            <v>3818700</v>
          </cell>
          <cell r="H215">
            <v>0</v>
          </cell>
        </row>
        <row r="216">
          <cell r="A216">
            <v>39392</v>
          </cell>
          <cell r="B216">
            <v>5384402</v>
          </cell>
          <cell r="C216">
            <v>5317747</v>
          </cell>
          <cell r="D216">
            <v>0</v>
          </cell>
          <cell r="E216">
            <v>39392</v>
          </cell>
          <cell r="F216">
            <v>3988446</v>
          </cell>
          <cell r="G216">
            <v>3955820</v>
          </cell>
          <cell r="H216">
            <v>0</v>
          </cell>
        </row>
        <row r="217">
          <cell r="A217">
            <v>39393</v>
          </cell>
          <cell r="B217">
            <v>5380529</v>
          </cell>
          <cell r="C217">
            <v>5339572</v>
          </cell>
          <cell r="D217">
            <v>0</v>
          </cell>
          <cell r="E217">
            <v>39393</v>
          </cell>
          <cell r="F217">
            <v>3985577</v>
          </cell>
          <cell r="G217">
            <v>3977120</v>
          </cell>
          <cell r="H217">
            <v>0</v>
          </cell>
        </row>
        <row r="218">
          <cell r="A218">
            <v>39394</v>
          </cell>
          <cell r="B218">
            <v>5381446</v>
          </cell>
          <cell r="C218">
            <v>5327211</v>
          </cell>
          <cell r="D218">
            <v>0</v>
          </cell>
          <cell r="E218">
            <v>39394</v>
          </cell>
          <cell r="F218">
            <v>3986256</v>
          </cell>
          <cell r="G218">
            <v>3965060</v>
          </cell>
          <cell r="H218">
            <v>0</v>
          </cell>
        </row>
        <row r="219">
          <cell r="A219">
            <v>39398</v>
          </cell>
          <cell r="B219">
            <v>5384707</v>
          </cell>
          <cell r="C219">
            <v>5310450</v>
          </cell>
          <cell r="D219">
            <v>0</v>
          </cell>
          <cell r="E219">
            <v>39398</v>
          </cell>
          <cell r="F219">
            <v>3988672</v>
          </cell>
          <cell r="G219">
            <v>3948600</v>
          </cell>
          <cell r="H219">
            <v>0</v>
          </cell>
        </row>
        <row r="220">
          <cell r="A220">
            <v>39399</v>
          </cell>
          <cell r="B220">
            <v>5384097</v>
          </cell>
          <cell r="C220">
            <v>5309607</v>
          </cell>
          <cell r="D220">
            <v>0</v>
          </cell>
          <cell r="E220">
            <v>39399</v>
          </cell>
          <cell r="F220">
            <v>3988220</v>
          </cell>
          <cell r="G220">
            <v>3947820</v>
          </cell>
          <cell r="H220">
            <v>0</v>
          </cell>
        </row>
        <row r="221">
          <cell r="A221">
            <v>39400</v>
          </cell>
          <cell r="B221">
            <v>5381895</v>
          </cell>
          <cell r="C221">
            <v>5317655</v>
          </cell>
          <cell r="D221">
            <v>0</v>
          </cell>
          <cell r="E221">
            <v>39400</v>
          </cell>
          <cell r="F221">
            <v>3986589</v>
          </cell>
          <cell r="G221">
            <v>3955700</v>
          </cell>
          <cell r="H221">
            <v>0</v>
          </cell>
        </row>
        <row r="222">
          <cell r="A222">
            <v>39401</v>
          </cell>
          <cell r="B222">
            <v>5378503</v>
          </cell>
          <cell r="C222">
            <v>5330908</v>
          </cell>
          <cell r="D222">
            <v>0</v>
          </cell>
          <cell r="E222">
            <v>39401</v>
          </cell>
          <cell r="F222">
            <v>3984076</v>
          </cell>
          <cell r="G222">
            <v>3968680</v>
          </cell>
          <cell r="H222">
            <v>0</v>
          </cell>
        </row>
        <row r="223">
          <cell r="A223">
            <v>39402</v>
          </cell>
          <cell r="B223">
            <v>5384079</v>
          </cell>
          <cell r="C223">
            <v>5309964</v>
          </cell>
          <cell r="D223">
            <v>0</v>
          </cell>
          <cell r="E223">
            <v>39402</v>
          </cell>
          <cell r="F223">
            <v>3988207</v>
          </cell>
          <cell r="G223">
            <v>3948240</v>
          </cell>
          <cell r="H223">
            <v>0</v>
          </cell>
        </row>
        <row r="224">
          <cell r="A224">
            <v>39405</v>
          </cell>
          <cell r="B224">
            <v>5378306</v>
          </cell>
          <cell r="C224">
            <v>5327930</v>
          </cell>
          <cell r="D224">
            <v>0</v>
          </cell>
          <cell r="E224">
            <v>39405</v>
          </cell>
          <cell r="F224">
            <v>3983930</v>
          </cell>
          <cell r="G224">
            <v>3965800</v>
          </cell>
          <cell r="H224">
            <v>0</v>
          </cell>
        </row>
        <row r="225">
          <cell r="A225">
            <v>39406</v>
          </cell>
          <cell r="B225">
            <v>5374778</v>
          </cell>
          <cell r="C225">
            <v>5354587</v>
          </cell>
          <cell r="D225">
            <v>0</v>
          </cell>
          <cell r="E225">
            <v>39406</v>
          </cell>
          <cell r="F225">
            <v>3981317</v>
          </cell>
          <cell r="G225">
            <v>3991820</v>
          </cell>
          <cell r="H225">
            <v>0</v>
          </cell>
        </row>
        <row r="226">
          <cell r="A226">
            <v>39409</v>
          </cell>
          <cell r="B226">
            <v>5375223</v>
          </cell>
          <cell r="C226">
            <v>5334303</v>
          </cell>
          <cell r="D226">
            <v>0</v>
          </cell>
          <cell r="E226">
            <v>39409</v>
          </cell>
          <cell r="F226">
            <v>3981647</v>
          </cell>
          <cell r="G226">
            <v>3972180</v>
          </cell>
          <cell r="H226">
            <v>0</v>
          </cell>
        </row>
        <row r="227">
          <cell r="A227">
            <v>39412</v>
          </cell>
          <cell r="B227">
            <v>5374447</v>
          </cell>
          <cell r="C227">
            <v>5330222</v>
          </cell>
          <cell r="D227">
            <v>0</v>
          </cell>
          <cell r="E227">
            <v>39412</v>
          </cell>
          <cell r="F227">
            <v>3981072</v>
          </cell>
          <cell r="G227">
            <v>3968120</v>
          </cell>
          <cell r="H227">
            <v>0</v>
          </cell>
        </row>
        <row r="228">
          <cell r="A228">
            <v>39413</v>
          </cell>
          <cell r="B228">
            <v>5373189</v>
          </cell>
          <cell r="C228">
            <v>5346053</v>
          </cell>
          <cell r="D228">
            <v>0</v>
          </cell>
          <cell r="E228">
            <v>39413</v>
          </cell>
          <cell r="F228">
            <v>3980140</v>
          </cell>
          <cell r="G228">
            <v>3983580</v>
          </cell>
          <cell r="H228">
            <v>0</v>
          </cell>
        </row>
        <row r="229">
          <cell r="A229">
            <v>39414</v>
          </cell>
          <cell r="B229">
            <v>3973274</v>
          </cell>
          <cell r="C229">
            <v>3698600</v>
          </cell>
          <cell r="D229">
            <v>0</v>
          </cell>
          <cell r="E229">
            <v>39414</v>
          </cell>
          <cell r="F229">
            <v>2943166</v>
          </cell>
          <cell r="G229">
            <v>2770400</v>
          </cell>
          <cell r="H229">
            <v>0</v>
          </cell>
        </row>
        <row r="230">
          <cell r="A230">
            <v>39415</v>
          </cell>
          <cell r="B230">
            <v>4134814</v>
          </cell>
          <cell r="C230">
            <v>3786550</v>
          </cell>
          <cell r="D230">
            <v>0</v>
          </cell>
          <cell r="E230">
            <v>39415</v>
          </cell>
          <cell r="F230">
            <v>3062825</v>
          </cell>
          <cell r="G230">
            <v>2835600</v>
          </cell>
          <cell r="H230">
            <v>0</v>
          </cell>
        </row>
        <row r="231">
          <cell r="A231">
            <v>39416</v>
          </cell>
          <cell r="B231">
            <v>4134690</v>
          </cell>
          <cell r="C231">
            <v>3804192</v>
          </cell>
          <cell r="D231">
            <v>0</v>
          </cell>
          <cell r="E231">
            <v>39416</v>
          </cell>
          <cell r="F231">
            <v>3062733</v>
          </cell>
          <cell r="G231">
            <v>2852920</v>
          </cell>
          <cell r="H231">
            <v>0</v>
          </cell>
        </row>
        <row r="232">
          <cell r="A232">
            <v>39419</v>
          </cell>
          <cell r="B232">
            <v>4134109</v>
          </cell>
          <cell r="C232">
            <v>3808845</v>
          </cell>
          <cell r="D232">
            <v>0</v>
          </cell>
          <cell r="E232">
            <v>39419</v>
          </cell>
          <cell r="F232">
            <v>3062303</v>
          </cell>
          <cell r="G232">
            <v>2857300</v>
          </cell>
          <cell r="H232">
            <v>0</v>
          </cell>
        </row>
        <row r="233">
          <cell r="A233">
            <v>39420</v>
          </cell>
          <cell r="B233">
            <v>4134349</v>
          </cell>
          <cell r="C233">
            <v>3810218</v>
          </cell>
          <cell r="D233">
            <v>0</v>
          </cell>
          <cell r="E233">
            <v>39420</v>
          </cell>
          <cell r="F233">
            <v>3062481</v>
          </cell>
          <cell r="G233">
            <v>2858680</v>
          </cell>
          <cell r="H233">
            <v>0</v>
          </cell>
        </row>
        <row r="234">
          <cell r="A234">
            <v>39421</v>
          </cell>
          <cell r="B234">
            <v>4133525</v>
          </cell>
          <cell r="C234">
            <v>3801127</v>
          </cell>
          <cell r="D234">
            <v>0</v>
          </cell>
          <cell r="E234">
            <v>39421</v>
          </cell>
          <cell r="F234">
            <v>3061870</v>
          </cell>
          <cell r="G234">
            <v>2849820</v>
          </cell>
          <cell r="H234">
            <v>0</v>
          </cell>
        </row>
        <row r="235">
          <cell r="A235">
            <v>39422</v>
          </cell>
          <cell r="B235">
            <v>4132484</v>
          </cell>
          <cell r="C235">
            <v>3782156</v>
          </cell>
          <cell r="D235">
            <v>0</v>
          </cell>
          <cell r="E235">
            <v>39422</v>
          </cell>
          <cell r="F235">
            <v>3061099</v>
          </cell>
          <cell r="G235">
            <v>2831360</v>
          </cell>
          <cell r="H235">
            <v>0</v>
          </cell>
        </row>
        <row r="236">
          <cell r="A236">
            <v>39423</v>
          </cell>
          <cell r="B236">
            <v>4132785</v>
          </cell>
          <cell r="C236">
            <v>3797490</v>
          </cell>
          <cell r="D236">
            <v>0</v>
          </cell>
          <cell r="E236">
            <v>39423</v>
          </cell>
          <cell r="F236">
            <v>3061322</v>
          </cell>
          <cell r="G236">
            <v>2846400</v>
          </cell>
          <cell r="H236">
            <v>0</v>
          </cell>
        </row>
        <row r="237">
          <cell r="A237">
            <v>39426</v>
          </cell>
          <cell r="B237">
            <v>4133002</v>
          </cell>
          <cell r="C237">
            <v>3806759</v>
          </cell>
          <cell r="D237">
            <v>0</v>
          </cell>
          <cell r="E237">
            <v>39426</v>
          </cell>
          <cell r="F237">
            <v>3061483</v>
          </cell>
          <cell r="G237">
            <v>2855340</v>
          </cell>
          <cell r="H237">
            <v>0</v>
          </cell>
        </row>
        <row r="238">
          <cell r="A238">
            <v>39427</v>
          </cell>
          <cell r="B238">
            <v>4132558</v>
          </cell>
          <cell r="C238">
            <v>3800257</v>
          </cell>
          <cell r="D238">
            <v>0</v>
          </cell>
          <cell r="E238">
            <v>39427</v>
          </cell>
          <cell r="F238">
            <v>3061154</v>
          </cell>
          <cell r="G238">
            <v>2849020</v>
          </cell>
          <cell r="H238">
            <v>0</v>
          </cell>
        </row>
        <row r="239">
          <cell r="A239">
            <v>39428</v>
          </cell>
          <cell r="B239">
            <v>4130938</v>
          </cell>
          <cell r="C239">
            <v>3767612</v>
          </cell>
          <cell r="D239">
            <v>0</v>
          </cell>
          <cell r="E239">
            <v>39428</v>
          </cell>
          <cell r="F239">
            <v>3059954</v>
          </cell>
          <cell r="G239">
            <v>2817320</v>
          </cell>
          <cell r="H239">
            <v>0</v>
          </cell>
        </row>
        <row r="240">
          <cell r="A240">
            <v>39429</v>
          </cell>
          <cell r="B240">
            <v>4131594</v>
          </cell>
          <cell r="C240">
            <v>3784956</v>
          </cell>
          <cell r="D240">
            <v>0</v>
          </cell>
          <cell r="E240">
            <v>39429</v>
          </cell>
          <cell r="F240">
            <v>3060440</v>
          </cell>
          <cell r="G240">
            <v>2834160</v>
          </cell>
          <cell r="H240">
            <v>0</v>
          </cell>
        </row>
        <row r="241">
          <cell r="A241">
            <v>39430</v>
          </cell>
          <cell r="B241">
            <v>4132478</v>
          </cell>
          <cell r="C241">
            <v>3806046</v>
          </cell>
          <cell r="D241">
            <v>0</v>
          </cell>
          <cell r="E241">
            <v>39430</v>
          </cell>
          <cell r="F241">
            <v>3061095</v>
          </cell>
          <cell r="G241">
            <v>2854760</v>
          </cell>
          <cell r="H241">
            <v>0</v>
          </cell>
        </row>
        <row r="242">
          <cell r="A242">
            <v>39433</v>
          </cell>
          <cell r="B242">
            <v>4131911</v>
          </cell>
          <cell r="C242">
            <v>3797652</v>
          </cell>
          <cell r="D242">
            <v>0</v>
          </cell>
          <cell r="E242">
            <v>39433</v>
          </cell>
          <cell r="F242">
            <v>3060675</v>
          </cell>
          <cell r="G242">
            <v>2846520</v>
          </cell>
          <cell r="H242">
            <v>0</v>
          </cell>
        </row>
        <row r="243">
          <cell r="A243">
            <v>39434</v>
          </cell>
          <cell r="B243">
            <v>4130069</v>
          </cell>
          <cell r="C243">
            <v>3777822</v>
          </cell>
          <cell r="D243">
            <v>0</v>
          </cell>
          <cell r="E243">
            <v>39434</v>
          </cell>
          <cell r="F243">
            <v>3059310</v>
          </cell>
          <cell r="G243">
            <v>2827320</v>
          </cell>
          <cell r="H243">
            <v>0</v>
          </cell>
        </row>
        <row r="244">
          <cell r="A244">
            <v>39435</v>
          </cell>
          <cell r="B244">
            <v>4129672</v>
          </cell>
          <cell r="C244">
            <v>3774336</v>
          </cell>
          <cell r="D244">
            <v>0</v>
          </cell>
          <cell r="E244">
            <v>39435</v>
          </cell>
          <cell r="F244">
            <v>3059016</v>
          </cell>
          <cell r="G244">
            <v>2823960</v>
          </cell>
          <cell r="H244">
            <v>0</v>
          </cell>
        </row>
        <row r="245">
          <cell r="A245">
            <v>39436</v>
          </cell>
          <cell r="B245">
            <v>4130125</v>
          </cell>
          <cell r="C245">
            <v>3780973</v>
          </cell>
          <cell r="D245">
            <v>0</v>
          </cell>
          <cell r="E245">
            <v>39436</v>
          </cell>
          <cell r="F245">
            <v>3059352</v>
          </cell>
          <cell r="G245">
            <v>2830380</v>
          </cell>
          <cell r="H245">
            <v>0</v>
          </cell>
        </row>
        <row r="246">
          <cell r="A246">
            <v>39437</v>
          </cell>
          <cell r="B246">
            <v>4129558</v>
          </cell>
          <cell r="C246">
            <v>3775185</v>
          </cell>
          <cell r="D246">
            <v>0</v>
          </cell>
          <cell r="E246">
            <v>39437</v>
          </cell>
          <cell r="F246">
            <v>3058932</v>
          </cell>
          <cell r="G246">
            <v>2824900</v>
          </cell>
          <cell r="H246">
            <v>0</v>
          </cell>
        </row>
        <row r="247">
          <cell r="A247">
            <v>39440</v>
          </cell>
          <cell r="B247">
            <v>4130494</v>
          </cell>
          <cell r="C247">
            <v>3790037</v>
          </cell>
          <cell r="D247">
            <v>0</v>
          </cell>
          <cell r="E247">
            <v>39440</v>
          </cell>
          <cell r="F247">
            <v>3059625</v>
          </cell>
          <cell r="G247">
            <v>2839220</v>
          </cell>
          <cell r="H247">
            <v>0</v>
          </cell>
        </row>
        <row r="248">
          <cell r="A248">
            <v>39442</v>
          </cell>
          <cell r="B248">
            <v>4130324</v>
          </cell>
          <cell r="C248">
            <v>3788437</v>
          </cell>
          <cell r="D248">
            <v>0</v>
          </cell>
          <cell r="E248">
            <v>39442</v>
          </cell>
          <cell r="F248">
            <v>3059499</v>
          </cell>
          <cell r="G248">
            <v>2837620</v>
          </cell>
          <cell r="H248">
            <v>0</v>
          </cell>
        </row>
        <row r="249">
          <cell r="A249">
            <v>39443</v>
          </cell>
          <cell r="B249">
            <v>3147013</v>
          </cell>
          <cell r="C249">
            <v>2195460</v>
          </cell>
          <cell r="D249">
            <v>0</v>
          </cell>
          <cell r="E249">
            <v>39443</v>
          </cell>
          <cell r="F249">
            <v>2331121</v>
          </cell>
          <cell r="G249">
            <v>1656600</v>
          </cell>
          <cell r="H249">
            <v>0</v>
          </cell>
        </row>
        <row r="250">
          <cell r="A250">
            <v>39444</v>
          </cell>
          <cell r="B250">
            <v>2880681</v>
          </cell>
          <cell r="C250">
            <v>1960702</v>
          </cell>
          <cell r="D250">
            <v>0</v>
          </cell>
          <cell r="E250">
            <v>39444</v>
          </cell>
          <cell r="F250">
            <v>2133838</v>
          </cell>
          <cell r="G250">
            <v>1477520</v>
          </cell>
          <cell r="H250">
            <v>0</v>
          </cell>
        </row>
        <row r="251">
          <cell r="A251">
            <v>39447</v>
          </cell>
          <cell r="B251">
            <v>2879462</v>
          </cell>
          <cell r="C251">
            <v>2400795</v>
          </cell>
          <cell r="D251">
            <v>0</v>
          </cell>
          <cell r="E251">
            <v>39447</v>
          </cell>
          <cell r="F251">
            <v>2132935</v>
          </cell>
          <cell r="G251">
            <v>1800300</v>
          </cell>
          <cell r="H251">
            <v>0</v>
          </cell>
        </row>
        <row r="252">
          <cell r="A252">
            <v>39449</v>
          </cell>
          <cell r="B252">
            <v>2877506</v>
          </cell>
          <cell r="C252">
            <v>2361989</v>
          </cell>
          <cell r="D252">
            <v>0</v>
          </cell>
          <cell r="E252">
            <v>39449</v>
          </cell>
          <cell r="F252">
            <v>2131486</v>
          </cell>
          <cell r="G252">
            <v>1762740</v>
          </cell>
          <cell r="H252">
            <v>0</v>
          </cell>
        </row>
        <row r="253">
          <cell r="A253">
            <v>39450</v>
          </cell>
          <cell r="B253">
            <v>2878187</v>
          </cell>
          <cell r="C253">
            <v>2384662</v>
          </cell>
          <cell r="D253">
            <v>0</v>
          </cell>
          <cell r="E253">
            <v>39450</v>
          </cell>
          <cell r="F253">
            <v>2131990</v>
          </cell>
          <cell r="G253">
            <v>1784720</v>
          </cell>
          <cell r="H253">
            <v>0</v>
          </cell>
        </row>
        <row r="254">
          <cell r="A254">
            <v>39451</v>
          </cell>
          <cell r="B254">
            <v>2877421</v>
          </cell>
          <cell r="C254">
            <v>2374869</v>
          </cell>
          <cell r="D254">
            <v>0</v>
          </cell>
          <cell r="E254">
            <v>39451</v>
          </cell>
          <cell r="F254">
            <v>2131423</v>
          </cell>
          <cell r="G254">
            <v>1775340</v>
          </cell>
          <cell r="H254">
            <v>0</v>
          </cell>
        </row>
        <row r="255">
          <cell r="A255">
            <v>39454</v>
          </cell>
          <cell r="B255">
            <v>2876429</v>
          </cell>
          <cell r="C255">
            <v>2364800</v>
          </cell>
          <cell r="D255">
            <v>0</v>
          </cell>
          <cell r="E255">
            <v>39454</v>
          </cell>
          <cell r="F255">
            <v>2130688</v>
          </cell>
          <cell r="G255">
            <v>1765600</v>
          </cell>
          <cell r="H255">
            <v>0</v>
          </cell>
        </row>
        <row r="256">
          <cell r="A256">
            <v>39455</v>
          </cell>
          <cell r="B256">
            <v>2876429</v>
          </cell>
          <cell r="C256">
            <v>2353580</v>
          </cell>
          <cell r="D256">
            <v>0</v>
          </cell>
          <cell r="E256">
            <v>39455</v>
          </cell>
          <cell r="F256">
            <v>2130688</v>
          </cell>
          <cell r="G256">
            <v>1754800</v>
          </cell>
          <cell r="H256">
            <v>0</v>
          </cell>
        </row>
        <row r="257">
          <cell r="A257">
            <v>39456</v>
          </cell>
          <cell r="B257">
            <v>2876117</v>
          </cell>
          <cell r="C257">
            <v>2337884</v>
          </cell>
          <cell r="D257">
            <v>0</v>
          </cell>
          <cell r="E257">
            <v>39456</v>
          </cell>
          <cell r="F257">
            <v>2130457</v>
          </cell>
          <cell r="G257">
            <v>1724040</v>
          </cell>
          <cell r="H257">
            <v>0</v>
          </cell>
        </row>
        <row r="258">
          <cell r="A258">
            <v>39457</v>
          </cell>
          <cell r="B258">
            <v>2876429</v>
          </cell>
          <cell r="C258">
            <v>2328321</v>
          </cell>
          <cell r="D258">
            <v>0</v>
          </cell>
          <cell r="E258">
            <v>39457</v>
          </cell>
          <cell r="F258">
            <v>2130688</v>
          </cell>
          <cell r="G258">
            <v>1710060</v>
          </cell>
          <cell r="H258">
            <v>0</v>
          </cell>
        </row>
        <row r="259">
          <cell r="A259">
            <v>39458</v>
          </cell>
          <cell r="B259">
            <v>2876429</v>
          </cell>
          <cell r="C259">
            <v>2333525</v>
          </cell>
          <cell r="D259">
            <v>0</v>
          </cell>
          <cell r="E259">
            <v>39458</v>
          </cell>
          <cell r="F259">
            <v>2130688</v>
          </cell>
          <cell r="G259">
            <v>1716300</v>
          </cell>
          <cell r="H259">
            <v>0</v>
          </cell>
        </row>
        <row r="260">
          <cell r="A260">
            <v>39461</v>
          </cell>
          <cell r="B260">
            <v>2877166</v>
          </cell>
          <cell r="C260">
            <v>2319294</v>
          </cell>
          <cell r="D260">
            <v>0</v>
          </cell>
          <cell r="E260">
            <v>39461</v>
          </cell>
          <cell r="F260">
            <v>2131234</v>
          </cell>
          <cell r="G260">
            <v>1698240</v>
          </cell>
          <cell r="H260">
            <v>0</v>
          </cell>
        </row>
        <row r="261">
          <cell r="A261">
            <v>39462</v>
          </cell>
          <cell r="B261">
            <v>2875266</v>
          </cell>
          <cell r="C261">
            <v>2336650</v>
          </cell>
          <cell r="D261">
            <v>0</v>
          </cell>
          <cell r="E261">
            <v>39462</v>
          </cell>
          <cell r="F261">
            <v>2129827</v>
          </cell>
          <cell r="G261">
            <v>1722400</v>
          </cell>
          <cell r="H261">
            <v>0</v>
          </cell>
        </row>
        <row r="262">
          <cell r="A262">
            <v>39463</v>
          </cell>
          <cell r="B262">
            <v>2873480</v>
          </cell>
          <cell r="C262">
            <v>2343339</v>
          </cell>
          <cell r="D262">
            <v>0</v>
          </cell>
          <cell r="E262">
            <v>39463</v>
          </cell>
          <cell r="F262">
            <v>2128504</v>
          </cell>
          <cell r="G262">
            <v>1732540</v>
          </cell>
          <cell r="H262">
            <v>0</v>
          </cell>
        </row>
        <row r="263">
          <cell r="A263">
            <v>39464</v>
          </cell>
          <cell r="B263">
            <v>2872403</v>
          </cell>
          <cell r="C263">
            <v>2351260</v>
          </cell>
          <cell r="D263">
            <v>0</v>
          </cell>
          <cell r="E263">
            <v>39464</v>
          </cell>
          <cell r="F263">
            <v>2127706</v>
          </cell>
          <cell r="G263">
            <v>1743800</v>
          </cell>
          <cell r="H263">
            <v>0</v>
          </cell>
        </row>
        <row r="264">
          <cell r="A264">
            <v>39465</v>
          </cell>
          <cell r="B264">
            <v>2871808</v>
          </cell>
          <cell r="C264">
            <v>2355693</v>
          </cell>
          <cell r="D264">
            <v>0</v>
          </cell>
          <cell r="E264">
            <v>39465</v>
          </cell>
          <cell r="F264">
            <v>2127265</v>
          </cell>
          <cell r="G264">
            <v>1751180</v>
          </cell>
          <cell r="H264">
            <v>0</v>
          </cell>
        </row>
        <row r="265">
          <cell r="A265">
            <v>39469</v>
          </cell>
          <cell r="B265">
            <v>2873395</v>
          </cell>
          <cell r="C265">
            <v>2380478</v>
          </cell>
          <cell r="D265">
            <v>0</v>
          </cell>
          <cell r="E265">
            <v>39469</v>
          </cell>
          <cell r="F265">
            <v>2128441</v>
          </cell>
          <cell r="G265">
            <v>1780480</v>
          </cell>
          <cell r="H265">
            <v>0</v>
          </cell>
        </row>
        <row r="266">
          <cell r="A266">
            <v>39470</v>
          </cell>
          <cell r="B266">
            <v>2873084</v>
          </cell>
          <cell r="C266">
            <v>2385322</v>
          </cell>
          <cell r="D266">
            <v>0</v>
          </cell>
          <cell r="E266">
            <v>39470</v>
          </cell>
          <cell r="F266">
            <v>2128210</v>
          </cell>
          <cell r="G266">
            <v>1785520</v>
          </cell>
          <cell r="H266">
            <v>0</v>
          </cell>
        </row>
        <row r="267">
          <cell r="A267">
            <v>39471</v>
          </cell>
          <cell r="B267">
            <v>2870645</v>
          </cell>
          <cell r="C267">
            <v>2362759</v>
          </cell>
          <cell r="D267">
            <v>0</v>
          </cell>
          <cell r="E267">
            <v>39471</v>
          </cell>
          <cell r="F267">
            <v>2126404</v>
          </cell>
          <cell r="G267">
            <v>1763940</v>
          </cell>
          <cell r="H267">
            <v>0</v>
          </cell>
        </row>
        <row r="268">
          <cell r="A268">
            <v>39472</v>
          </cell>
          <cell r="B268">
            <v>2869596</v>
          </cell>
          <cell r="C268">
            <v>2343519</v>
          </cell>
          <cell r="D268">
            <v>0</v>
          </cell>
          <cell r="E268">
            <v>39472</v>
          </cell>
          <cell r="F268">
            <v>2125627</v>
          </cell>
          <cell r="G268">
            <v>1745740</v>
          </cell>
          <cell r="H268">
            <v>0</v>
          </cell>
        </row>
        <row r="269">
          <cell r="A269">
            <v>39475</v>
          </cell>
          <cell r="B269">
            <v>2868292</v>
          </cell>
          <cell r="C269">
            <v>2331949</v>
          </cell>
          <cell r="D269">
            <v>0</v>
          </cell>
          <cell r="E269">
            <v>39475</v>
          </cell>
          <cell r="F269">
            <v>2124661</v>
          </cell>
          <cell r="G269">
            <v>1734940</v>
          </cell>
          <cell r="H269">
            <v>0</v>
          </cell>
        </row>
        <row r="270">
          <cell r="A270">
            <v>39476</v>
          </cell>
          <cell r="B270">
            <v>1977122</v>
          </cell>
          <cell r="C270">
            <v>1820657</v>
          </cell>
          <cell r="D270">
            <v>0</v>
          </cell>
          <cell r="E270">
            <v>39476</v>
          </cell>
          <cell r="F270">
            <v>1464535</v>
          </cell>
          <cell r="G270">
            <v>1358020</v>
          </cell>
          <cell r="H270">
            <v>0</v>
          </cell>
        </row>
        <row r="271">
          <cell r="A271">
            <v>39477</v>
          </cell>
          <cell r="B271">
            <v>1847987</v>
          </cell>
          <cell r="C271">
            <v>1702968</v>
          </cell>
          <cell r="D271">
            <v>0</v>
          </cell>
          <cell r="E271">
            <v>39477</v>
          </cell>
          <cell r="F271">
            <v>1368879</v>
          </cell>
          <cell r="G271">
            <v>1268250</v>
          </cell>
          <cell r="H271">
            <v>0</v>
          </cell>
        </row>
        <row r="272">
          <cell r="A272">
            <v>39478</v>
          </cell>
          <cell r="B272">
            <v>1848157</v>
          </cell>
          <cell r="C272">
            <v>1699736</v>
          </cell>
          <cell r="D272">
            <v>0</v>
          </cell>
          <cell r="E272">
            <v>39478</v>
          </cell>
          <cell r="F272">
            <v>1369005</v>
          </cell>
          <cell r="G272">
            <v>1265130</v>
          </cell>
          <cell r="H272">
            <v>0</v>
          </cell>
        </row>
        <row r="273">
          <cell r="A273">
            <v>39479</v>
          </cell>
          <cell r="B273">
            <v>1847732</v>
          </cell>
          <cell r="C273">
            <v>1729747</v>
          </cell>
          <cell r="D273">
            <v>0</v>
          </cell>
          <cell r="E273">
            <v>39479</v>
          </cell>
          <cell r="F273">
            <v>1368690</v>
          </cell>
          <cell r="G273">
            <v>1293790</v>
          </cell>
          <cell r="H273">
            <v>0</v>
          </cell>
        </row>
        <row r="274">
          <cell r="A274">
            <v>39482</v>
          </cell>
          <cell r="B274">
            <v>1846824</v>
          </cell>
          <cell r="C274">
            <v>1717841</v>
          </cell>
          <cell r="D274">
            <v>0</v>
          </cell>
          <cell r="E274">
            <v>39482</v>
          </cell>
          <cell r="F274">
            <v>1368018</v>
          </cell>
          <cell r="G274">
            <v>1282430</v>
          </cell>
          <cell r="H274">
            <v>0</v>
          </cell>
        </row>
        <row r="275">
          <cell r="A275">
            <v>39483</v>
          </cell>
          <cell r="B275">
            <v>1846371</v>
          </cell>
          <cell r="C275">
            <v>1708459</v>
          </cell>
          <cell r="D275">
            <v>0</v>
          </cell>
          <cell r="E275">
            <v>39483</v>
          </cell>
          <cell r="F275">
            <v>1367682</v>
          </cell>
          <cell r="G275">
            <v>1273510</v>
          </cell>
          <cell r="H275">
            <v>0</v>
          </cell>
        </row>
        <row r="276">
          <cell r="A276">
            <v>39484</v>
          </cell>
          <cell r="B276">
            <v>1845634</v>
          </cell>
          <cell r="C276">
            <v>1703222</v>
          </cell>
          <cell r="D276">
            <v>0</v>
          </cell>
          <cell r="E276">
            <v>39484</v>
          </cell>
          <cell r="F276">
            <v>1367136</v>
          </cell>
          <cell r="G276">
            <v>1268490</v>
          </cell>
          <cell r="H276">
            <v>0</v>
          </cell>
        </row>
        <row r="277">
          <cell r="A277">
            <v>39485</v>
          </cell>
          <cell r="B277">
            <v>1847363</v>
          </cell>
          <cell r="C277">
            <v>1691462</v>
          </cell>
          <cell r="D277">
            <v>0</v>
          </cell>
          <cell r="E277">
            <v>39485</v>
          </cell>
          <cell r="F277">
            <v>1368417</v>
          </cell>
          <cell r="G277">
            <v>1257290</v>
          </cell>
          <cell r="H277">
            <v>0</v>
          </cell>
        </row>
        <row r="278">
          <cell r="A278">
            <v>39486</v>
          </cell>
          <cell r="B278">
            <v>1853203</v>
          </cell>
          <cell r="C278">
            <v>1672773</v>
          </cell>
          <cell r="D278">
            <v>0</v>
          </cell>
          <cell r="E278">
            <v>39486</v>
          </cell>
          <cell r="F278">
            <v>1372743</v>
          </cell>
          <cell r="G278">
            <v>1239350</v>
          </cell>
          <cell r="H278">
            <v>0</v>
          </cell>
        </row>
        <row r="279">
          <cell r="A279">
            <v>39489</v>
          </cell>
          <cell r="B279">
            <v>1859950</v>
          </cell>
          <cell r="C279">
            <v>1651791</v>
          </cell>
          <cell r="D279">
            <v>0</v>
          </cell>
          <cell r="E279">
            <v>39489</v>
          </cell>
          <cell r="F279">
            <v>1377741</v>
          </cell>
          <cell r="G279">
            <v>1218830</v>
          </cell>
          <cell r="H279">
            <v>0</v>
          </cell>
        </row>
        <row r="280">
          <cell r="A280">
            <v>39490</v>
          </cell>
          <cell r="B280">
            <v>1857229</v>
          </cell>
          <cell r="C280">
            <v>1659958</v>
          </cell>
          <cell r="D280">
            <v>0</v>
          </cell>
          <cell r="E280">
            <v>39490</v>
          </cell>
          <cell r="F280">
            <v>1375725</v>
          </cell>
          <cell r="G280">
            <v>1226850</v>
          </cell>
          <cell r="H280">
            <v>0</v>
          </cell>
        </row>
        <row r="281">
          <cell r="A281">
            <v>39491</v>
          </cell>
          <cell r="B281">
            <v>1855556</v>
          </cell>
          <cell r="C281">
            <v>1666887</v>
          </cell>
          <cell r="D281">
            <v>0</v>
          </cell>
          <cell r="E281">
            <v>39491</v>
          </cell>
          <cell r="F281">
            <v>1374486</v>
          </cell>
          <cell r="G281">
            <v>1233590</v>
          </cell>
          <cell r="H281">
            <v>0</v>
          </cell>
        </row>
        <row r="282">
          <cell r="A282">
            <v>39492</v>
          </cell>
          <cell r="B282">
            <v>1865479</v>
          </cell>
          <cell r="C282">
            <v>1636813</v>
          </cell>
          <cell r="D282">
            <v>0</v>
          </cell>
          <cell r="E282">
            <v>39492</v>
          </cell>
          <cell r="F282">
            <v>1381836</v>
          </cell>
          <cell r="G282">
            <v>1203950</v>
          </cell>
          <cell r="H282">
            <v>0</v>
          </cell>
        </row>
        <row r="283">
          <cell r="A283">
            <v>39493</v>
          </cell>
          <cell r="B283">
            <v>1864203</v>
          </cell>
          <cell r="C283">
            <v>1647068</v>
          </cell>
          <cell r="D283">
            <v>0</v>
          </cell>
          <cell r="E283">
            <v>39493</v>
          </cell>
          <cell r="F283">
            <v>1380891</v>
          </cell>
          <cell r="G283">
            <v>1214450</v>
          </cell>
          <cell r="H283">
            <v>0</v>
          </cell>
        </row>
        <row r="284">
          <cell r="A284">
            <v>39497</v>
          </cell>
          <cell r="B284">
            <v>1870468</v>
          </cell>
          <cell r="C284">
            <v>1620650</v>
          </cell>
          <cell r="D284">
            <v>0</v>
          </cell>
          <cell r="E284">
            <v>39497</v>
          </cell>
          <cell r="F284">
            <v>1385532</v>
          </cell>
          <cell r="G284">
            <v>1187570</v>
          </cell>
          <cell r="H284">
            <v>0</v>
          </cell>
        </row>
        <row r="285">
          <cell r="A285">
            <v>39498</v>
          </cell>
          <cell r="B285">
            <v>1870071</v>
          </cell>
          <cell r="C285">
            <v>1622256</v>
          </cell>
          <cell r="D285">
            <v>0</v>
          </cell>
          <cell r="E285">
            <v>39498</v>
          </cell>
          <cell r="F285">
            <v>1385238</v>
          </cell>
          <cell r="G285">
            <v>1189330</v>
          </cell>
          <cell r="H285">
            <v>0</v>
          </cell>
        </row>
        <row r="286">
          <cell r="A286">
            <v>39499</v>
          </cell>
          <cell r="B286">
            <v>1868427</v>
          </cell>
          <cell r="C286">
            <v>1626307</v>
          </cell>
          <cell r="D286">
            <v>0</v>
          </cell>
          <cell r="E286">
            <v>39499</v>
          </cell>
          <cell r="F286">
            <v>1384020</v>
          </cell>
          <cell r="G286">
            <v>1193990</v>
          </cell>
          <cell r="H286">
            <v>0</v>
          </cell>
        </row>
        <row r="287">
          <cell r="A287">
            <v>39500</v>
          </cell>
          <cell r="B287">
            <v>1877045</v>
          </cell>
          <cell r="C287">
            <v>1605138</v>
          </cell>
          <cell r="D287">
            <v>0</v>
          </cell>
          <cell r="E287">
            <v>39500</v>
          </cell>
          <cell r="F287">
            <v>1390404</v>
          </cell>
          <cell r="G287">
            <v>1123596.5999999999</v>
          </cell>
          <cell r="H287">
            <v>0</v>
          </cell>
        </row>
        <row r="288">
          <cell r="A288">
            <v>39503</v>
          </cell>
          <cell r="B288">
            <v>1876025</v>
          </cell>
          <cell r="C288">
            <v>1599921</v>
          </cell>
          <cell r="D288">
            <v>0</v>
          </cell>
          <cell r="E288">
            <v>39503</v>
          </cell>
          <cell r="F288">
            <v>1389648</v>
          </cell>
          <cell r="G288">
            <v>1165630</v>
          </cell>
          <cell r="H288">
            <v>0</v>
          </cell>
        </row>
        <row r="289">
          <cell r="A289">
            <v>39504</v>
          </cell>
          <cell r="B289">
            <v>1877102</v>
          </cell>
          <cell r="C289">
            <v>1596824</v>
          </cell>
          <cell r="D289">
            <v>0</v>
          </cell>
          <cell r="E289">
            <v>39504</v>
          </cell>
          <cell r="F289">
            <v>1390446</v>
          </cell>
          <cell r="G289">
            <v>1162610</v>
          </cell>
          <cell r="H289">
            <v>0</v>
          </cell>
        </row>
        <row r="290">
          <cell r="A290">
            <v>39505</v>
          </cell>
          <cell r="B290">
            <v>1717475</v>
          </cell>
          <cell r="C290">
            <v>1727417</v>
          </cell>
          <cell r="D290">
            <v>0</v>
          </cell>
          <cell r="E290">
            <v>39505</v>
          </cell>
          <cell r="F290">
            <v>1272204</v>
          </cell>
          <cell r="G290">
            <v>1263390</v>
          </cell>
          <cell r="H290">
            <v>0</v>
          </cell>
        </row>
        <row r="291">
          <cell r="A291">
            <v>39506</v>
          </cell>
          <cell r="B291">
            <v>1757295</v>
          </cell>
          <cell r="C291">
            <v>1709172</v>
          </cell>
          <cell r="D291">
            <v>0</v>
          </cell>
          <cell r="E291">
            <v>39506</v>
          </cell>
          <cell r="F291">
            <v>1301700</v>
          </cell>
          <cell r="G291">
            <v>1240520</v>
          </cell>
          <cell r="H291">
            <v>0</v>
          </cell>
        </row>
        <row r="292">
          <cell r="A292">
            <v>39507</v>
          </cell>
          <cell r="B292">
            <v>2307425</v>
          </cell>
          <cell r="C292">
            <v>1479356</v>
          </cell>
          <cell r="D292">
            <v>0</v>
          </cell>
          <cell r="E292">
            <v>39507</v>
          </cell>
          <cell r="F292">
            <v>1709204</v>
          </cell>
          <cell r="G292">
            <v>942392</v>
          </cell>
          <cell r="H292">
            <v>0</v>
          </cell>
        </row>
        <row r="293">
          <cell r="A293">
            <v>39510</v>
          </cell>
          <cell r="B293">
            <v>2307340</v>
          </cell>
          <cell r="C293">
            <v>1491890</v>
          </cell>
          <cell r="D293">
            <v>0</v>
          </cell>
          <cell r="E293">
            <v>39510</v>
          </cell>
          <cell r="F293">
            <v>1709141</v>
          </cell>
          <cell r="G293">
            <v>957754</v>
          </cell>
          <cell r="H293">
            <v>0</v>
          </cell>
        </row>
        <row r="294">
          <cell r="A294">
            <v>39511</v>
          </cell>
          <cell r="B294">
            <v>2308106</v>
          </cell>
          <cell r="C294">
            <v>1503008</v>
          </cell>
          <cell r="D294">
            <v>0</v>
          </cell>
          <cell r="E294">
            <v>39511</v>
          </cell>
          <cell r="F294">
            <v>1709708</v>
          </cell>
          <cell r="G294">
            <v>970285</v>
          </cell>
          <cell r="H294">
            <v>0</v>
          </cell>
        </row>
        <row r="295">
          <cell r="A295">
            <v>39512</v>
          </cell>
          <cell r="B295">
            <v>2312528</v>
          </cell>
          <cell r="C295">
            <v>1404328</v>
          </cell>
          <cell r="D295">
            <v>0</v>
          </cell>
          <cell r="E295">
            <v>39512</v>
          </cell>
          <cell r="F295">
            <v>1712984</v>
          </cell>
          <cell r="G295">
            <v>860475</v>
          </cell>
          <cell r="H295">
            <v>0</v>
          </cell>
        </row>
        <row r="296">
          <cell r="A296">
            <v>39513</v>
          </cell>
          <cell r="B296">
            <v>2312585</v>
          </cell>
          <cell r="C296">
            <v>1397112</v>
          </cell>
          <cell r="D296">
            <v>0</v>
          </cell>
          <cell r="E296">
            <v>39513</v>
          </cell>
          <cell r="F296">
            <v>1713026</v>
          </cell>
          <cell r="G296">
            <v>862532</v>
          </cell>
          <cell r="H296">
            <v>0</v>
          </cell>
        </row>
        <row r="297">
          <cell r="A297">
            <v>39514</v>
          </cell>
          <cell r="B297">
            <v>2673254</v>
          </cell>
          <cell r="C297">
            <v>1071105</v>
          </cell>
          <cell r="D297">
            <v>0</v>
          </cell>
          <cell r="E297">
            <v>39514</v>
          </cell>
          <cell r="F297">
            <v>1980188</v>
          </cell>
          <cell r="G297">
            <v>431125</v>
          </cell>
          <cell r="H297">
            <v>0</v>
          </cell>
        </row>
        <row r="298">
          <cell r="A298">
            <v>39517</v>
          </cell>
          <cell r="B298">
            <v>2990330</v>
          </cell>
          <cell r="C298">
            <v>1220594</v>
          </cell>
          <cell r="D298">
            <v>0</v>
          </cell>
          <cell r="E298">
            <v>39517</v>
          </cell>
          <cell r="F298">
            <v>2215059</v>
          </cell>
          <cell r="G298">
            <v>492240</v>
          </cell>
          <cell r="H298">
            <v>0</v>
          </cell>
        </row>
        <row r="299">
          <cell r="A299">
            <v>39518</v>
          </cell>
          <cell r="B299">
            <v>2990791</v>
          </cell>
          <cell r="C299">
            <v>1625703</v>
          </cell>
          <cell r="D299">
            <v>0</v>
          </cell>
          <cell r="E299">
            <v>39518</v>
          </cell>
          <cell r="F299">
            <v>2215401</v>
          </cell>
          <cell r="G299">
            <v>792321</v>
          </cell>
          <cell r="H299">
            <v>0</v>
          </cell>
        </row>
        <row r="300">
          <cell r="A300">
            <v>39519</v>
          </cell>
          <cell r="B300">
            <v>2993602</v>
          </cell>
          <cell r="C300">
            <v>1611558</v>
          </cell>
          <cell r="D300">
            <v>0</v>
          </cell>
          <cell r="E300">
            <v>39519</v>
          </cell>
          <cell r="F300">
            <v>2217483</v>
          </cell>
          <cell r="G300">
            <v>777174</v>
          </cell>
          <cell r="H300">
            <v>0</v>
          </cell>
        </row>
        <row r="301">
          <cell r="A301">
            <v>39520</v>
          </cell>
          <cell r="B301">
            <v>3017724</v>
          </cell>
          <cell r="C301">
            <v>1477170</v>
          </cell>
          <cell r="D301">
            <v>0</v>
          </cell>
          <cell r="E301">
            <v>39520</v>
          </cell>
          <cell r="F301">
            <v>2235351</v>
          </cell>
          <cell r="G301">
            <v>629517</v>
          </cell>
          <cell r="H301">
            <v>0</v>
          </cell>
        </row>
        <row r="302">
          <cell r="A302">
            <v>39521</v>
          </cell>
          <cell r="B302">
            <v>2987645</v>
          </cell>
          <cell r="C302">
            <v>1710020</v>
          </cell>
          <cell r="D302">
            <v>0</v>
          </cell>
          <cell r="E302">
            <v>39521</v>
          </cell>
          <cell r="F302">
            <v>2213070</v>
          </cell>
          <cell r="G302">
            <v>879405</v>
          </cell>
          <cell r="H302">
            <v>0</v>
          </cell>
        </row>
        <row r="303">
          <cell r="A303">
            <v>39524</v>
          </cell>
          <cell r="B303">
            <v>2898621</v>
          </cell>
          <cell r="C303">
            <v>2003534</v>
          </cell>
          <cell r="D303">
            <v>0</v>
          </cell>
          <cell r="E303">
            <v>39524</v>
          </cell>
          <cell r="F303">
            <v>2147127</v>
          </cell>
          <cell r="G303">
            <v>1219336</v>
          </cell>
          <cell r="H303">
            <v>0</v>
          </cell>
        </row>
        <row r="304">
          <cell r="A304">
            <v>39525</v>
          </cell>
          <cell r="B304">
            <v>2942179</v>
          </cell>
          <cell r="C304">
            <v>1820456</v>
          </cell>
          <cell r="D304">
            <v>0</v>
          </cell>
          <cell r="E304">
            <v>39525</v>
          </cell>
          <cell r="F304">
            <v>2179392</v>
          </cell>
          <cell r="G304">
            <v>1015587</v>
          </cell>
          <cell r="H304">
            <v>0</v>
          </cell>
        </row>
        <row r="305">
          <cell r="A305">
            <v>39526</v>
          </cell>
          <cell r="B305">
            <v>2898350</v>
          </cell>
          <cell r="C305">
            <v>1993008</v>
          </cell>
          <cell r="D305">
            <v>0</v>
          </cell>
          <cell r="E305">
            <v>39526</v>
          </cell>
          <cell r="F305">
            <v>2146926</v>
          </cell>
          <cell r="G305">
            <v>1210497</v>
          </cell>
          <cell r="H305">
            <v>0</v>
          </cell>
        </row>
        <row r="306">
          <cell r="A306">
            <v>39527</v>
          </cell>
          <cell r="B306">
            <v>2925347</v>
          </cell>
          <cell r="C306">
            <v>1960340</v>
          </cell>
          <cell r="D306">
            <v>0</v>
          </cell>
          <cell r="E306">
            <v>39527</v>
          </cell>
          <cell r="F306">
            <v>2166924</v>
          </cell>
          <cell r="G306">
            <v>1167769</v>
          </cell>
          <cell r="H306">
            <v>0</v>
          </cell>
        </row>
        <row r="307">
          <cell r="A307">
            <v>39531</v>
          </cell>
          <cell r="B307">
            <v>2938725</v>
          </cell>
          <cell r="C307">
            <v>1832775</v>
          </cell>
          <cell r="D307">
            <v>0</v>
          </cell>
          <cell r="E307">
            <v>39531</v>
          </cell>
          <cell r="F307">
            <v>2176833</v>
          </cell>
          <cell r="G307">
            <v>1031344</v>
          </cell>
          <cell r="H307">
            <v>0</v>
          </cell>
        </row>
        <row r="308">
          <cell r="A308">
            <v>39532</v>
          </cell>
          <cell r="B308">
            <v>2942754</v>
          </cell>
          <cell r="C308">
            <v>1838461</v>
          </cell>
          <cell r="D308">
            <v>0</v>
          </cell>
          <cell r="E308">
            <v>39532</v>
          </cell>
          <cell r="F308">
            <v>2179818</v>
          </cell>
          <cell r="G308">
            <v>1034791</v>
          </cell>
          <cell r="H308">
            <v>0</v>
          </cell>
        </row>
        <row r="309">
          <cell r="A309">
            <v>39533</v>
          </cell>
          <cell r="B309">
            <v>2960186</v>
          </cell>
          <cell r="C309">
            <v>1763315</v>
          </cell>
          <cell r="D309">
            <v>0</v>
          </cell>
          <cell r="E309">
            <v>39533</v>
          </cell>
          <cell r="F309">
            <v>2192730</v>
          </cell>
          <cell r="G309">
            <v>950515</v>
          </cell>
          <cell r="H309">
            <v>0</v>
          </cell>
        </row>
        <row r="310">
          <cell r="A310">
            <v>39534</v>
          </cell>
          <cell r="B310">
            <v>2330492</v>
          </cell>
          <cell r="C310">
            <v>1846759</v>
          </cell>
          <cell r="D310">
            <v>0</v>
          </cell>
          <cell r="E310">
            <v>39534</v>
          </cell>
          <cell r="F310">
            <v>1726290</v>
          </cell>
          <cell r="G310">
            <v>1016209</v>
          </cell>
          <cell r="H310">
            <v>0</v>
          </cell>
        </row>
        <row r="311">
          <cell r="A311">
            <v>39535</v>
          </cell>
          <cell r="B311">
            <v>2426855</v>
          </cell>
          <cell r="C311">
            <v>1970794</v>
          </cell>
          <cell r="D311">
            <v>0</v>
          </cell>
          <cell r="E311">
            <v>39535</v>
          </cell>
          <cell r="F311">
            <v>1797670</v>
          </cell>
          <cell r="G311">
            <v>1104395</v>
          </cell>
          <cell r="H311">
            <v>0</v>
          </cell>
        </row>
        <row r="312">
          <cell r="A312">
            <v>39538</v>
          </cell>
          <cell r="B312">
            <v>2448603</v>
          </cell>
          <cell r="C312">
            <v>1822346</v>
          </cell>
          <cell r="D312">
            <v>0</v>
          </cell>
          <cell r="E312">
            <v>39538</v>
          </cell>
          <cell r="F312">
            <v>1813780</v>
          </cell>
          <cell r="G312">
            <v>942750</v>
          </cell>
          <cell r="H312">
            <v>0</v>
          </cell>
        </row>
        <row r="313">
          <cell r="A313">
            <v>39539</v>
          </cell>
          <cell r="B313">
            <v>2403000</v>
          </cell>
          <cell r="C313">
            <v>2020431</v>
          </cell>
          <cell r="D313">
            <v>0</v>
          </cell>
          <cell r="E313">
            <v>39539</v>
          </cell>
          <cell r="F313">
            <v>1780000</v>
          </cell>
          <cell r="G313">
            <v>1166620</v>
          </cell>
          <cell r="H313">
            <v>0</v>
          </cell>
        </row>
        <row r="314">
          <cell r="A314">
            <v>39540</v>
          </cell>
          <cell r="B314">
            <v>2422238</v>
          </cell>
          <cell r="C314">
            <v>1912297</v>
          </cell>
          <cell r="D314">
            <v>0</v>
          </cell>
          <cell r="E314">
            <v>39540</v>
          </cell>
          <cell r="F314">
            <v>1794250</v>
          </cell>
          <cell r="G314">
            <v>1048526</v>
          </cell>
          <cell r="H314">
            <v>0</v>
          </cell>
        </row>
        <row r="315">
          <cell r="A315">
            <v>39541</v>
          </cell>
          <cell r="B315">
            <v>2377242</v>
          </cell>
          <cell r="C315">
            <v>2095675</v>
          </cell>
          <cell r="D315">
            <v>0</v>
          </cell>
          <cell r="E315">
            <v>39541</v>
          </cell>
          <cell r="F315">
            <v>1760920</v>
          </cell>
          <cell r="G315">
            <v>1257841</v>
          </cell>
          <cell r="H315">
            <v>0</v>
          </cell>
        </row>
        <row r="316">
          <cell r="A316">
            <v>39542</v>
          </cell>
          <cell r="B316">
            <v>2373030</v>
          </cell>
          <cell r="C316">
            <v>2148487</v>
          </cell>
          <cell r="D316">
            <v>0</v>
          </cell>
          <cell r="E316">
            <v>39542</v>
          </cell>
          <cell r="F316">
            <v>1757800</v>
          </cell>
          <cell r="G316">
            <v>1313556</v>
          </cell>
          <cell r="H316">
            <v>0</v>
          </cell>
        </row>
        <row r="317">
          <cell r="A317">
            <v>39545</v>
          </cell>
          <cell r="B317">
            <v>2424587</v>
          </cell>
          <cell r="C317">
            <v>1885973</v>
          </cell>
          <cell r="D317">
            <v>0</v>
          </cell>
          <cell r="E317">
            <v>39545</v>
          </cell>
          <cell r="F317">
            <v>1795990</v>
          </cell>
          <cell r="G317">
            <v>1022442</v>
          </cell>
          <cell r="H317">
            <v>0</v>
          </cell>
        </row>
        <row r="318">
          <cell r="A318">
            <v>39546</v>
          </cell>
          <cell r="B318">
            <v>2414381</v>
          </cell>
          <cell r="C318">
            <v>1926254</v>
          </cell>
          <cell r="D318">
            <v>0</v>
          </cell>
          <cell r="E318">
            <v>39546</v>
          </cell>
          <cell r="F318">
            <v>1788430</v>
          </cell>
          <cell r="G318">
            <v>1068820</v>
          </cell>
          <cell r="H318">
            <v>0</v>
          </cell>
        </row>
        <row r="319">
          <cell r="A319">
            <v>39547</v>
          </cell>
          <cell r="B319">
            <v>2456015</v>
          </cell>
          <cell r="C319">
            <v>1702099</v>
          </cell>
          <cell r="D319">
            <v>0</v>
          </cell>
          <cell r="E319">
            <v>39547</v>
          </cell>
          <cell r="F319">
            <v>1819270</v>
          </cell>
          <cell r="G319">
            <v>821398</v>
          </cell>
          <cell r="H319">
            <v>0</v>
          </cell>
        </row>
        <row r="320">
          <cell r="A320">
            <v>39548</v>
          </cell>
          <cell r="B320">
            <v>2460510</v>
          </cell>
          <cell r="C320">
            <v>1675007</v>
          </cell>
          <cell r="D320">
            <v>0</v>
          </cell>
          <cell r="E320">
            <v>39548</v>
          </cell>
          <cell r="F320">
            <v>1822600</v>
          </cell>
          <cell r="G320">
            <v>791844</v>
          </cell>
          <cell r="H320">
            <v>0</v>
          </cell>
        </row>
        <row r="321">
          <cell r="A321">
            <v>39549</v>
          </cell>
          <cell r="B321">
            <v>2441192</v>
          </cell>
          <cell r="C321">
            <v>1675007</v>
          </cell>
          <cell r="D321">
            <v>0</v>
          </cell>
          <cell r="E321">
            <v>39549</v>
          </cell>
          <cell r="F321">
            <v>1808290</v>
          </cell>
          <cell r="G321">
            <v>987150</v>
          </cell>
          <cell r="H321">
            <v>0</v>
          </cell>
        </row>
        <row r="322">
          <cell r="A322">
            <v>39552</v>
          </cell>
          <cell r="B322">
            <v>2446659</v>
          </cell>
          <cell r="C322">
            <v>1780488</v>
          </cell>
          <cell r="D322">
            <v>0</v>
          </cell>
          <cell r="E322">
            <v>39552</v>
          </cell>
          <cell r="F322">
            <v>1812340</v>
          </cell>
          <cell r="G322">
            <v>903780</v>
          </cell>
          <cell r="H322">
            <v>0</v>
          </cell>
        </row>
        <row r="323">
          <cell r="A323">
            <v>39553</v>
          </cell>
          <cell r="B323">
            <v>2465654</v>
          </cell>
          <cell r="C323">
            <v>1676986</v>
          </cell>
          <cell r="D323">
            <v>0</v>
          </cell>
          <cell r="E323">
            <v>39553</v>
          </cell>
          <cell r="F323">
            <v>1826410</v>
          </cell>
          <cell r="G323">
            <v>789304</v>
          </cell>
          <cell r="H323">
            <v>0</v>
          </cell>
        </row>
        <row r="324">
          <cell r="A324">
            <v>39554</v>
          </cell>
          <cell r="B324">
            <v>2494449</v>
          </cell>
          <cell r="C324">
            <v>1478973</v>
          </cell>
          <cell r="D324">
            <v>0</v>
          </cell>
          <cell r="E324">
            <v>39554</v>
          </cell>
          <cell r="F324">
            <v>1847740</v>
          </cell>
          <cell r="G324">
            <v>575700</v>
          </cell>
          <cell r="H324">
            <v>0</v>
          </cell>
        </row>
        <row r="325">
          <cell r="A325">
            <v>39555</v>
          </cell>
          <cell r="B325">
            <v>2492384</v>
          </cell>
          <cell r="C325">
            <v>1489152</v>
          </cell>
          <cell r="D325">
            <v>0</v>
          </cell>
          <cell r="E325">
            <v>39555</v>
          </cell>
          <cell r="F325">
            <v>1846210</v>
          </cell>
          <cell r="G325">
            <v>587660</v>
          </cell>
          <cell r="H325">
            <v>0</v>
          </cell>
        </row>
        <row r="326">
          <cell r="A326">
            <v>39556</v>
          </cell>
          <cell r="B326">
            <v>2801588</v>
          </cell>
          <cell r="C326">
            <v>1698580</v>
          </cell>
          <cell r="D326">
            <v>0</v>
          </cell>
          <cell r="E326">
            <v>39556</v>
          </cell>
          <cell r="F326">
            <v>2075250</v>
          </cell>
          <cell r="G326">
            <v>689058</v>
          </cell>
          <cell r="H326">
            <v>0</v>
          </cell>
        </row>
        <row r="327">
          <cell r="A327">
            <v>39559</v>
          </cell>
          <cell r="B327">
            <v>2814669</v>
          </cell>
          <cell r="C327">
            <v>1513458</v>
          </cell>
          <cell r="D327">
            <v>0</v>
          </cell>
          <cell r="E327">
            <v>39559</v>
          </cell>
          <cell r="F327">
            <v>2084940</v>
          </cell>
          <cell r="G327">
            <v>497292</v>
          </cell>
          <cell r="H327">
            <v>0</v>
          </cell>
        </row>
        <row r="328">
          <cell r="A328">
            <v>39560</v>
          </cell>
          <cell r="B328">
            <v>2803694</v>
          </cell>
          <cell r="C328">
            <v>1584980</v>
          </cell>
          <cell r="D328">
            <v>0</v>
          </cell>
          <cell r="E328">
            <v>39560</v>
          </cell>
          <cell r="F328">
            <v>2076810</v>
          </cell>
          <cell r="G328">
            <v>575155</v>
          </cell>
          <cell r="H328">
            <v>0</v>
          </cell>
        </row>
        <row r="329">
          <cell r="A329">
            <v>39561</v>
          </cell>
          <cell r="B329">
            <v>2822648</v>
          </cell>
          <cell r="C329">
            <v>1449654</v>
          </cell>
          <cell r="D329">
            <v>0</v>
          </cell>
          <cell r="E329">
            <v>39561</v>
          </cell>
          <cell r="F329">
            <v>2090850</v>
          </cell>
          <cell r="G329">
            <v>429063</v>
          </cell>
          <cell r="H329">
            <v>0</v>
          </cell>
        </row>
        <row r="330">
          <cell r="A330">
            <v>39562</v>
          </cell>
          <cell r="B330">
            <v>2821271</v>
          </cell>
          <cell r="C330">
            <v>1467859</v>
          </cell>
          <cell r="D330">
            <v>0</v>
          </cell>
          <cell r="E330">
            <v>39562</v>
          </cell>
          <cell r="F330">
            <v>2089830</v>
          </cell>
          <cell r="G330">
            <v>447555</v>
          </cell>
          <cell r="H330">
            <v>0</v>
          </cell>
        </row>
        <row r="331">
          <cell r="A331">
            <v>39563</v>
          </cell>
          <cell r="B331">
            <v>2848446</v>
          </cell>
          <cell r="C331">
            <v>1361747</v>
          </cell>
          <cell r="D331">
            <v>0</v>
          </cell>
          <cell r="E331">
            <v>39563</v>
          </cell>
          <cell r="F331">
            <v>2109960</v>
          </cell>
          <cell r="G331">
            <v>326894</v>
          </cell>
          <cell r="H331">
            <v>0</v>
          </cell>
        </row>
        <row r="332">
          <cell r="A332">
            <v>39566</v>
          </cell>
          <cell r="B332">
            <v>3977516</v>
          </cell>
          <cell r="C332">
            <v>910454</v>
          </cell>
          <cell r="D332">
            <v>0</v>
          </cell>
          <cell r="E332">
            <v>39566</v>
          </cell>
          <cell r="F332">
            <v>2946308</v>
          </cell>
          <cell r="G332">
            <v>0</v>
          </cell>
          <cell r="H332">
            <v>0</v>
          </cell>
        </row>
        <row r="333">
          <cell r="A333">
            <v>39567</v>
          </cell>
          <cell r="B333">
            <v>3923798</v>
          </cell>
          <cell r="C333">
            <v>1441316</v>
          </cell>
          <cell r="D333">
            <v>0</v>
          </cell>
          <cell r="E333">
            <v>39567</v>
          </cell>
          <cell r="F333">
            <v>2906517</v>
          </cell>
          <cell r="G333">
            <v>476740</v>
          </cell>
          <cell r="H333">
            <v>0</v>
          </cell>
        </row>
        <row r="334">
          <cell r="A334">
            <v>39568</v>
          </cell>
          <cell r="B334">
            <v>3919367</v>
          </cell>
          <cell r="C334">
            <v>1449429</v>
          </cell>
          <cell r="D334">
            <v>0</v>
          </cell>
          <cell r="E334">
            <v>39568</v>
          </cell>
          <cell r="F334">
            <v>2903235</v>
          </cell>
          <cell r="G334">
            <v>485070</v>
          </cell>
          <cell r="H334">
            <v>0</v>
          </cell>
        </row>
        <row r="335">
          <cell r="A335">
            <v>39569</v>
          </cell>
          <cell r="B335">
            <v>3823736</v>
          </cell>
          <cell r="C335">
            <v>1710446</v>
          </cell>
          <cell r="D335">
            <v>0</v>
          </cell>
          <cell r="E335">
            <v>39569</v>
          </cell>
          <cell r="F335">
            <v>2832397</v>
          </cell>
          <cell r="G335">
            <v>768693</v>
          </cell>
          <cell r="H335">
            <v>0</v>
          </cell>
        </row>
        <row r="336">
          <cell r="A336">
            <v>39570</v>
          </cell>
          <cell r="B336">
            <v>5013982</v>
          </cell>
          <cell r="C336">
            <v>1599358</v>
          </cell>
          <cell r="D336">
            <v>0</v>
          </cell>
          <cell r="E336">
            <v>39570</v>
          </cell>
          <cell r="F336">
            <v>3714061</v>
          </cell>
          <cell r="G336">
            <v>633423</v>
          </cell>
          <cell r="H336">
            <v>0</v>
          </cell>
        </row>
        <row r="337">
          <cell r="A337">
            <v>39573</v>
          </cell>
          <cell r="B337">
            <v>5119027</v>
          </cell>
          <cell r="C337">
            <v>1261100</v>
          </cell>
          <cell r="D337">
            <v>0</v>
          </cell>
          <cell r="E337">
            <v>39573</v>
          </cell>
          <cell r="F337">
            <v>3791872</v>
          </cell>
          <cell r="G337">
            <v>269739</v>
          </cell>
          <cell r="H337">
            <v>0</v>
          </cell>
        </row>
        <row r="338">
          <cell r="A338">
            <v>39574</v>
          </cell>
          <cell r="B338">
            <v>5105882</v>
          </cell>
          <cell r="C338">
            <v>1305665</v>
          </cell>
          <cell r="D338">
            <v>0</v>
          </cell>
          <cell r="E338">
            <v>39574</v>
          </cell>
          <cell r="F338">
            <v>3782135</v>
          </cell>
          <cell r="G338">
            <v>316621</v>
          </cell>
          <cell r="H338">
            <v>0</v>
          </cell>
        </row>
        <row r="339">
          <cell r="A339">
            <v>39575</v>
          </cell>
          <cell r="B339">
            <v>5163263</v>
          </cell>
          <cell r="C339">
            <v>1157713</v>
          </cell>
          <cell r="D339">
            <v>0</v>
          </cell>
          <cell r="E339">
            <v>39575</v>
          </cell>
          <cell r="F339">
            <v>3824639</v>
          </cell>
          <cell r="G339">
            <v>156803</v>
          </cell>
          <cell r="H339">
            <v>0</v>
          </cell>
        </row>
        <row r="340">
          <cell r="A340">
            <v>39576</v>
          </cell>
          <cell r="B340">
            <v>5131706</v>
          </cell>
          <cell r="C340">
            <v>1264268</v>
          </cell>
          <cell r="D340">
            <v>0</v>
          </cell>
          <cell r="E340">
            <v>39576</v>
          </cell>
          <cell r="F340">
            <v>3801264</v>
          </cell>
          <cell r="G340">
            <v>268513</v>
          </cell>
          <cell r="H340">
            <v>0</v>
          </cell>
        </row>
        <row r="341">
          <cell r="A341">
            <v>39577</v>
          </cell>
          <cell r="B341">
            <v>5249011</v>
          </cell>
          <cell r="C341">
            <v>1003988</v>
          </cell>
          <cell r="D341">
            <v>0</v>
          </cell>
          <cell r="E341">
            <v>39577</v>
          </cell>
          <cell r="F341">
            <v>3888156</v>
          </cell>
          <cell r="G341">
            <v>0</v>
          </cell>
          <cell r="H341">
            <v>0</v>
          </cell>
        </row>
        <row r="342">
          <cell r="A342">
            <v>39580</v>
          </cell>
          <cell r="B342">
            <v>5148928</v>
          </cell>
          <cell r="C342">
            <v>1229694</v>
          </cell>
          <cell r="D342">
            <v>0</v>
          </cell>
          <cell r="E342">
            <v>39580</v>
          </cell>
          <cell r="F342">
            <v>3814021</v>
          </cell>
          <cell r="G342">
            <v>228771</v>
          </cell>
          <cell r="H342">
            <v>0</v>
          </cell>
        </row>
        <row r="343">
          <cell r="A343">
            <v>39581</v>
          </cell>
          <cell r="B343">
            <v>5183685</v>
          </cell>
          <cell r="C343">
            <v>1142938</v>
          </cell>
          <cell r="D343">
            <v>0</v>
          </cell>
          <cell r="E343">
            <v>39581</v>
          </cell>
          <cell r="F343">
            <v>3839767</v>
          </cell>
          <cell r="G343">
            <v>133077</v>
          </cell>
          <cell r="H343">
            <v>0</v>
          </cell>
        </row>
        <row r="344">
          <cell r="A344">
            <v>39582</v>
          </cell>
          <cell r="B344">
            <v>5247395</v>
          </cell>
          <cell r="C344">
            <v>947297</v>
          </cell>
          <cell r="D344">
            <v>0</v>
          </cell>
          <cell r="E344">
            <v>39582</v>
          </cell>
          <cell r="F344">
            <v>3886959</v>
          </cell>
          <cell r="G344">
            <v>0</v>
          </cell>
          <cell r="H344">
            <v>0</v>
          </cell>
        </row>
        <row r="345">
          <cell r="A345">
            <v>39583</v>
          </cell>
          <cell r="B345">
            <v>5189188</v>
          </cell>
          <cell r="C345">
            <v>1167037</v>
          </cell>
          <cell r="D345">
            <v>0</v>
          </cell>
          <cell r="E345">
            <v>39583</v>
          </cell>
          <cell r="F345">
            <v>3843843</v>
          </cell>
          <cell r="G345">
            <v>155740</v>
          </cell>
          <cell r="H345">
            <v>0</v>
          </cell>
        </row>
        <row r="346">
          <cell r="A346">
            <v>39584</v>
          </cell>
          <cell r="B346">
            <v>5113041</v>
          </cell>
          <cell r="C346">
            <v>1503050</v>
          </cell>
          <cell r="D346">
            <v>0</v>
          </cell>
          <cell r="E346">
            <v>39584</v>
          </cell>
          <cell r="F346">
            <v>3787438</v>
          </cell>
          <cell r="G346">
            <v>505944</v>
          </cell>
          <cell r="H346">
            <v>0</v>
          </cell>
        </row>
        <row r="347">
          <cell r="A347">
            <v>39587</v>
          </cell>
          <cell r="B347">
            <v>5035001</v>
          </cell>
          <cell r="C347">
            <v>1619995</v>
          </cell>
          <cell r="D347">
            <v>0</v>
          </cell>
          <cell r="E347">
            <v>39587</v>
          </cell>
          <cell r="F347">
            <v>3729630</v>
          </cell>
          <cell r="G347">
            <v>639799</v>
          </cell>
          <cell r="H347">
            <v>0</v>
          </cell>
        </row>
        <row r="348">
          <cell r="A348">
            <v>39588</v>
          </cell>
          <cell r="B348">
            <v>5181165</v>
          </cell>
          <cell r="C348">
            <v>1222564</v>
          </cell>
          <cell r="D348">
            <v>0</v>
          </cell>
          <cell r="E348">
            <v>39588</v>
          </cell>
          <cell r="F348">
            <v>3837900</v>
          </cell>
          <cell r="G348">
            <v>212530</v>
          </cell>
          <cell r="H348">
            <v>0</v>
          </cell>
        </row>
        <row r="349">
          <cell r="A349">
            <v>39589</v>
          </cell>
          <cell r="B349">
            <v>5270756</v>
          </cell>
          <cell r="C349">
            <v>918004</v>
          </cell>
          <cell r="D349">
            <v>0</v>
          </cell>
          <cell r="E349">
            <v>39589</v>
          </cell>
          <cell r="F349">
            <v>3904264</v>
          </cell>
          <cell r="G349">
            <v>0</v>
          </cell>
          <cell r="H349">
            <v>0</v>
          </cell>
        </row>
        <row r="350">
          <cell r="A350">
            <v>39590</v>
          </cell>
          <cell r="B350">
            <v>5278535</v>
          </cell>
          <cell r="C350">
            <v>878054</v>
          </cell>
          <cell r="D350">
            <v>0</v>
          </cell>
          <cell r="E350">
            <v>39590</v>
          </cell>
          <cell r="F350">
            <v>3910026</v>
          </cell>
          <cell r="G350">
            <v>0</v>
          </cell>
          <cell r="H350">
            <v>0</v>
          </cell>
        </row>
        <row r="351">
          <cell r="A351">
            <v>39591</v>
          </cell>
          <cell r="B351">
            <v>5366334</v>
          </cell>
          <cell r="C351">
            <v>748037</v>
          </cell>
          <cell r="D351">
            <v>0</v>
          </cell>
          <cell r="E351">
            <v>39591</v>
          </cell>
          <cell r="F351">
            <v>3975062</v>
          </cell>
          <cell r="G351">
            <v>0</v>
          </cell>
          <cell r="H351">
            <v>0</v>
          </cell>
        </row>
        <row r="352">
          <cell r="A352">
            <v>39595</v>
          </cell>
          <cell r="B352">
            <v>5296313</v>
          </cell>
          <cell r="C352">
            <v>1179495</v>
          </cell>
          <cell r="D352">
            <v>0</v>
          </cell>
          <cell r="E352">
            <v>39595</v>
          </cell>
          <cell r="F352">
            <v>3923195</v>
          </cell>
          <cell r="G352">
            <v>146784</v>
          </cell>
          <cell r="H352">
            <v>0</v>
          </cell>
        </row>
        <row r="353">
          <cell r="A353">
            <v>39596</v>
          </cell>
          <cell r="B353">
            <v>5375034</v>
          </cell>
          <cell r="C353">
            <v>601796</v>
          </cell>
          <cell r="D353">
            <v>0</v>
          </cell>
          <cell r="E353">
            <v>39596</v>
          </cell>
          <cell r="F353">
            <v>3981507</v>
          </cell>
          <cell r="G353">
            <v>0</v>
          </cell>
          <cell r="H353">
            <v>0</v>
          </cell>
        </row>
        <row r="354">
          <cell r="A354">
            <v>39597</v>
          </cell>
          <cell r="B354">
            <v>5304245</v>
          </cell>
          <cell r="C354">
            <v>1177728</v>
          </cell>
          <cell r="D354">
            <v>0</v>
          </cell>
          <cell r="E354">
            <v>39597</v>
          </cell>
          <cell r="F354">
            <v>3929070</v>
          </cell>
          <cell r="G354">
            <v>280191</v>
          </cell>
          <cell r="H354">
            <v>0</v>
          </cell>
        </row>
        <row r="355">
          <cell r="A355">
            <v>39598</v>
          </cell>
          <cell r="B355">
            <v>5412119</v>
          </cell>
          <cell r="C355">
            <v>1002782</v>
          </cell>
          <cell r="D355">
            <v>0</v>
          </cell>
          <cell r="E355">
            <v>39598</v>
          </cell>
          <cell r="F355">
            <v>4008977</v>
          </cell>
          <cell r="G355">
            <v>86108</v>
          </cell>
          <cell r="H355">
            <v>0</v>
          </cell>
        </row>
        <row r="356">
          <cell r="A356">
            <v>39601</v>
          </cell>
          <cell r="B356">
            <v>5471626</v>
          </cell>
          <cell r="C356">
            <v>713932</v>
          </cell>
          <cell r="D356">
            <v>0</v>
          </cell>
          <cell r="E356">
            <v>39601</v>
          </cell>
          <cell r="F356">
            <v>4053056</v>
          </cell>
          <cell r="G356">
            <v>0</v>
          </cell>
          <cell r="H356">
            <v>0</v>
          </cell>
        </row>
        <row r="357">
          <cell r="A357">
            <v>39602</v>
          </cell>
          <cell r="B357">
            <v>5548916</v>
          </cell>
          <cell r="C357">
            <v>437933</v>
          </cell>
          <cell r="D357">
            <v>0</v>
          </cell>
          <cell r="E357">
            <v>39602</v>
          </cell>
          <cell r="F357">
            <v>4110308</v>
          </cell>
          <cell r="G357">
            <v>0</v>
          </cell>
          <cell r="H357">
            <v>0</v>
          </cell>
        </row>
        <row r="358">
          <cell r="A358">
            <v>39603</v>
          </cell>
          <cell r="B358">
            <v>5578666</v>
          </cell>
          <cell r="C358">
            <v>302658</v>
          </cell>
          <cell r="D358">
            <v>0</v>
          </cell>
          <cell r="E358">
            <v>39603</v>
          </cell>
          <cell r="F358">
            <v>4132345</v>
          </cell>
          <cell r="G358">
            <v>0</v>
          </cell>
          <cell r="H358">
            <v>0</v>
          </cell>
        </row>
        <row r="359">
          <cell r="A359">
            <v>39604</v>
          </cell>
          <cell r="B359">
            <v>5620667</v>
          </cell>
          <cell r="C359">
            <v>156701</v>
          </cell>
          <cell r="D359">
            <v>0</v>
          </cell>
          <cell r="E359">
            <v>39604</v>
          </cell>
          <cell r="F359">
            <v>4163457</v>
          </cell>
          <cell r="G359">
            <v>0</v>
          </cell>
          <cell r="H359">
            <v>0</v>
          </cell>
        </row>
        <row r="360">
          <cell r="A360">
            <v>39605</v>
          </cell>
          <cell r="B360">
            <v>5708232</v>
          </cell>
          <cell r="C360">
            <v>0</v>
          </cell>
          <cell r="D360">
            <v>0</v>
          </cell>
          <cell r="E360">
            <v>39605</v>
          </cell>
          <cell r="F360">
            <v>4228320</v>
          </cell>
          <cell r="G360">
            <v>0</v>
          </cell>
          <cell r="H360">
            <v>0</v>
          </cell>
        </row>
        <row r="361">
          <cell r="A361">
            <v>39608</v>
          </cell>
          <cell r="B361">
            <v>5665129</v>
          </cell>
          <cell r="C361">
            <v>56549</v>
          </cell>
          <cell r="D361">
            <v>0</v>
          </cell>
          <cell r="E361">
            <v>39608</v>
          </cell>
          <cell r="F361">
            <v>4196392</v>
          </cell>
          <cell r="G361">
            <v>0</v>
          </cell>
          <cell r="H361">
            <v>0</v>
          </cell>
        </row>
        <row r="362">
          <cell r="A362">
            <v>39609</v>
          </cell>
          <cell r="B362">
            <v>6115040</v>
          </cell>
          <cell r="C362">
            <v>642308</v>
          </cell>
          <cell r="D362">
            <v>0</v>
          </cell>
          <cell r="E362">
            <v>39609</v>
          </cell>
          <cell r="F362">
            <v>4529659</v>
          </cell>
          <cell r="G362">
            <v>0</v>
          </cell>
          <cell r="H362">
            <v>0</v>
          </cell>
        </row>
        <row r="363">
          <cell r="A363">
            <v>39610</v>
          </cell>
          <cell r="B363">
            <v>6197291</v>
          </cell>
          <cell r="C363">
            <v>354752</v>
          </cell>
          <cell r="D363">
            <v>0</v>
          </cell>
          <cell r="E363">
            <v>39610</v>
          </cell>
          <cell r="F363">
            <v>4590586</v>
          </cell>
          <cell r="G363">
            <v>0</v>
          </cell>
          <cell r="H363">
            <v>0</v>
          </cell>
        </row>
        <row r="364">
          <cell r="A364">
            <v>39611</v>
          </cell>
          <cell r="B364">
            <v>6254385</v>
          </cell>
          <cell r="C364">
            <v>231221</v>
          </cell>
          <cell r="D364">
            <v>0</v>
          </cell>
          <cell r="E364">
            <v>39611</v>
          </cell>
          <cell r="F364">
            <v>4632878</v>
          </cell>
          <cell r="G364">
            <v>0</v>
          </cell>
          <cell r="H364">
            <v>0</v>
          </cell>
        </row>
        <row r="365">
          <cell r="A365">
            <v>39612</v>
          </cell>
          <cell r="B365">
            <v>6239888</v>
          </cell>
          <cell r="C365">
            <v>463428</v>
          </cell>
          <cell r="D365">
            <v>0</v>
          </cell>
          <cell r="E365">
            <v>39612</v>
          </cell>
          <cell r="F365">
            <v>4622139</v>
          </cell>
          <cell r="G365">
            <v>0</v>
          </cell>
          <cell r="H365">
            <v>0</v>
          </cell>
        </row>
        <row r="366">
          <cell r="A366">
            <v>39615</v>
          </cell>
          <cell r="B366">
            <v>6303579</v>
          </cell>
          <cell r="C366">
            <v>81907</v>
          </cell>
          <cell r="D366">
            <v>0</v>
          </cell>
          <cell r="E366">
            <v>39615</v>
          </cell>
          <cell r="F366">
            <v>4669318</v>
          </cell>
          <cell r="G366">
            <v>0</v>
          </cell>
          <cell r="H366">
            <v>0</v>
          </cell>
        </row>
        <row r="367">
          <cell r="A367">
            <v>39616</v>
          </cell>
          <cell r="B367">
            <v>6306413</v>
          </cell>
          <cell r="C367">
            <v>72042</v>
          </cell>
          <cell r="D367">
            <v>0</v>
          </cell>
          <cell r="E367">
            <v>39616</v>
          </cell>
          <cell r="F367">
            <v>4671417</v>
          </cell>
          <cell r="G367">
            <v>0</v>
          </cell>
          <cell r="H367">
            <v>0</v>
          </cell>
        </row>
        <row r="368">
          <cell r="A368">
            <v>39617</v>
          </cell>
          <cell r="B368">
            <v>6385303</v>
          </cell>
          <cell r="C368">
            <v>0</v>
          </cell>
          <cell r="D368">
            <v>0</v>
          </cell>
          <cell r="E368">
            <v>39617</v>
          </cell>
          <cell r="F368">
            <v>4729854</v>
          </cell>
          <cell r="G368">
            <v>0</v>
          </cell>
          <cell r="H368">
            <v>0</v>
          </cell>
        </row>
        <row r="369">
          <cell r="A369">
            <v>39618</v>
          </cell>
          <cell r="B369">
            <v>6301110</v>
          </cell>
          <cell r="C369">
            <v>212606</v>
          </cell>
          <cell r="D369">
            <v>0</v>
          </cell>
          <cell r="E369">
            <v>39618</v>
          </cell>
          <cell r="F369">
            <v>4667489</v>
          </cell>
          <cell r="G369">
            <v>0</v>
          </cell>
          <cell r="H369">
            <v>0</v>
          </cell>
        </row>
        <row r="370">
          <cell r="A370">
            <v>39619</v>
          </cell>
          <cell r="B370">
            <v>6378904</v>
          </cell>
          <cell r="C370">
            <v>89315</v>
          </cell>
          <cell r="D370">
            <v>0</v>
          </cell>
          <cell r="E370">
            <v>39619</v>
          </cell>
          <cell r="F370">
            <v>4725114</v>
          </cell>
          <cell r="G370">
            <v>0</v>
          </cell>
          <cell r="H370">
            <v>0</v>
          </cell>
        </row>
        <row r="371">
          <cell r="A371">
            <v>39622</v>
          </cell>
          <cell r="B371">
            <v>6420726</v>
          </cell>
          <cell r="C371">
            <v>0</v>
          </cell>
          <cell r="D371">
            <v>0</v>
          </cell>
          <cell r="E371">
            <v>39622</v>
          </cell>
          <cell r="F371">
            <v>4756093</v>
          </cell>
          <cell r="G371">
            <v>0</v>
          </cell>
          <cell r="H371">
            <v>0</v>
          </cell>
        </row>
        <row r="372">
          <cell r="A372">
            <v>39623</v>
          </cell>
          <cell r="B372">
            <v>6371491</v>
          </cell>
          <cell r="C372">
            <v>77128</v>
          </cell>
          <cell r="D372">
            <v>0</v>
          </cell>
          <cell r="E372">
            <v>39623</v>
          </cell>
          <cell r="F372">
            <v>4719623</v>
          </cell>
          <cell r="G372">
            <v>0</v>
          </cell>
          <cell r="H372">
            <v>0</v>
          </cell>
        </row>
        <row r="373">
          <cell r="A373">
            <v>39624</v>
          </cell>
          <cell r="B373">
            <v>6286980</v>
          </cell>
          <cell r="C373">
            <v>1015979</v>
          </cell>
          <cell r="D373">
            <v>0</v>
          </cell>
          <cell r="E373">
            <v>39624</v>
          </cell>
          <cell r="F373">
            <v>4657022</v>
          </cell>
          <cell r="G373">
            <v>0</v>
          </cell>
          <cell r="H373">
            <v>0</v>
          </cell>
        </row>
        <row r="374">
          <cell r="A374">
            <v>39625</v>
          </cell>
          <cell r="B374">
            <v>5882398</v>
          </cell>
          <cell r="C374">
            <v>1015979</v>
          </cell>
          <cell r="D374">
            <v>0</v>
          </cell>
          <cell r="E374">
            <v>39625</v>
          </cell>
          <cell r="F374">
            <v>4357332</v>
          </cell>
          <cell r="G374">
            <v>0</v>
          </cell>
          <cell r="H374">
            <v>0</v>
          </cell>
        </row>
        <row r="375">
          <cell r="A375">
            <v>39626</v>
          </cell>
          <cell r="B375">
            <v>5990834</v>
          </cell>
          <cell r="C375">
            <v>0</v>
          </cell>
          <cell r="D375">
            <v>0</v>
          </cell>
          <cell r="E375">
            <v>39626</v>
          </cell>
          <cell r="F375">
            <v>4437655</v>
          </cell>
          <cell r="G375">
            <v>0</v>
          </cell>
          <cell r="H375">
            <v>0</v>
          </cell>
        </row>
        <row r="376">
          <cell r="A376">
            <v>39629</v>
          </cell>
          <cell r="B376">
            <v>6617288</v>
          </cell>
          <cell r="C376">
            <v>0</v>
          </cell>
          <cell r="D376">
            <v>0</v>
          </cell>
          <cell r="E376">
            <v>39629</v>
          </cell>
          <cell r="F376">
            <v>4901695</v>
          </cell>
          <cell r="G376">
            <v>0</v>
          </cell>
          <cell r="H376">
            <v>0</v>
          </cell>
        </row>
        <row r="377">
          <cell r="A377">
            <v>39630</v>
          </cell>
          <cell r="B377">
            <v>6669227</v>
          </cell>
          <cell r="C377">
            <v>0</v>
          </cell>
          <cell r="D377">
            <v>0</v>
          </cell>
          <cell r="E377">
            <v>39630</v>
          </cell>
          <cell r="F377">
            <v>4940168</v>
          </cell>
          <cell r="G377">
            <v>0</v>
          </cell>
          <cell r="H377">
            <v>0</v>
          </cell>
        </row>
        <row r="378">
          <cell r="A378">
            <v>39631</v>
          </cell>
          <cell r="B378">
            <v>6635443</v>
          </cell>
          <cell r="C378">
            <v>0</v>
          </cell>
          <cell r="D378">
            <v>0</v>
          </cell>
          <cell r="E378">
            <v>39631</v>
          </cell>
          <cell r="F378">
            <v>4915143</v>
          </cell>
          <cell r="G378">
            <v>0</v>
          </cell>
          <cell r="H378">
            <v>0</v>
          </cell>
        </row>
        <row r="379">
          <cell r="A379">
            <v>39632</v>
          </cell>
          <cell r="B379">
            <v>6763064</v>
          </cell>
          <cell r="C379">
            <v>0</v>
          </cell>
          <cell r="D379">
            <v>0</v>
          </cell>
          <cell r="E379">
            <v>39632</v>
          </cell>
          <cell r="F379">
            <v>5009677</v>
          </cell>
          <cell r="G379">
            <v>0</v>
          </cell>
          <cell r="H379">
            <v>0</v>
          </cell>
        </row>
        <row r="380">
          <cell r="A380">
            <v>39636</v>
          </cell>
          <cell r="B380">
            <v>6501304</v>
          </cell>
          <cell r="C380">
            <v>108628</v>
          </cell>
          <cell r="D380">
            <v>0</v>
          </cell>
          <cell r="E380">
            <v>39636</v>
          </cell>
          <cell r="F380">
            <v>4815781</v>
          </cell>
          <cell r="G380">
            <v>0</v>
          </cell>
          <cell r="H380">
            <v>0</v>
          </cell>
        </row>
        <row r="381">
          <cell r="A381">
            <v>39637</v>
          </cell>
          <cell r="B381">
            <v>6234783</v>
          </cell>
          <cell r="C381">
            <v>712618</v>
          </cell>
          <cell r="D381">
            <v>0</v>
          </cell>
          <cell r="E381">
            <v>39637</v>
          </cell>
          <cell r="F381">
            <v>4618358</v>
          </cell>
          <cell r="G381">
            <v>0</v>
          </cell>
          <cell r="H381">
            <v>0</v>
          </cell>
        </row>
        <row r="382">
          <cell r="A382">
            <v>39638</v>
          </cell>
          <cell r="B382">
            <v>6051428</v>
          </cell>
          <cell r="C382">
            <v>1069508</v>
          </cell>
          <cell r="D382">
            <v>0</v>
          </cell>
          <cell r="E382">
            <v>39638</v>
          </cell>
          <cell r="F382">
            <v>4482539</v>
          </cell>
          <cell r="G382">
            <v>242674</v>
          </cell>
          <cell r="H382">
            <v>0</v>
          </cell>
        </row>
        <row r="383">
          <cell r="A383">
            <v>39639</v>
          </cell>
          <cell r="B383">
            <v>6210707</v>
          </cell>
          <cell r="C383">
            <v>831019</v>
          </cell>
          <cell r="D383">
            <v>0</v>
          </cell>
          <cell r="E383">
            <v>39639</v>
          </cell>
          <cell r="F383">
            <v>4600524</v>
          </cell>
          <cell r="G383">
            <v>361273</v>
          </cell>
          <cell r="H383">
            <v>0</v>
          </cell>
        </row>
        <row r="384">
          <cell r="A384">
            <v>39640</v>
          </cell>
          <cell r="B384">
            <v>6047550</v>
          </cell>
          <cell r="C384">
            <v>1178705</v>
          </cell>
          <cell r="D384">
            <v>0</v>
          </cell>
          <cell r="E384">
            <v>39640</v>
          </cell>
          <cell r="F384">
            <v>4479667</v>
          </cell>
          <cell r="G384">
            <v>351545</v>
          </cell>
          <cell r="H384">
            <v>0</v>
          </cell>
        </row>
        <row r="385">
          <cell r="A385">
            <v>39643</v>
          </cell>
          <cell r="B385">
            <v>6024457</v>
          </cell>
          <cell r="C385">
            <v>1149925</v>
          </cell>
          <cell r="D385">
            <v>0</v>
          </cell>
          <cell r="E385">
            <v>39643</v>
          </cell>
          <cell r="F385">
            <v>4462561</v>
          </cell>
          <cell r="G385">
            <v>322568</v>
          </cell>
          <cell r="H385">
            <v>0</v>
          </cell>
        </row>
        <row r="386">
          <cell r="A386">
            <v>39644</v>
          </cell>
          <cell r="B386">
            <v>5687217</v>
          </cell>
          <cell r="C386">
            <v>1481002</v>
          </cell>
          <cell r="D386">
            <v>0</v>
          </cell>
          <cell r="E386">
            <v>39644</v>
          </cell>
          <cell r="F386">
            <v>4212753</v>
          </cell>
          <cell r="G386">
            <v>694077</v>
          </cell>
          <cell r="H386">
            <v>0</v>
          </cell>
        </row>
        <row r="387">
          <cell r="A387">
            <v>39645</v>
          </cell>
          <cell r="B387">
            <v>5614834</v>
          </cell>
          <cell r="C387">
            <v>1507174</v>
          </cell>
          <cell r="D387">
            <v>0</v>
          </cell>
          <cell r="E387">
            <v>39645</v>
          </cell>
          <cell r="F387">
            <v>4159136</v>
          </cell>
          <cell r="G387">
            <v>729356</v>
          </cell>
          <cell r="H387">
            <v>0</v>
          </cell>
        </row>
        <row r="388">
          <cell r="A388">
            <v>39646</v>
          </cell>
          <cell r="B388">
            <v>5077037</v>
          </cell>
          <cell r="C388">
            <v>1824757</v>
          </cell>
          <cell r="D388">
            <v>0</v>
          </cell>
          <cell r="E388">
            <v>39646</v>
          </cell>
          <cell r="F388">
            <v>3760768</v>
          </cell>
          <cell r="G388">
            <v>1136012</v>
          </cell>
          <cell r="H388">
            <v>0</v>
          </cell>
        </row>
        <row r="389">
          <cell r="A389">
            <v>39647</v>
          </cell>
          <cell r="B389">
            <v>5121336</v>
          </cell>
          <cell r="C389">
            <v>1849868</v>
          </cell>
          <cell r="D389">
            <v>0</v>
          </cell>
          <cell r="E389">
            <v>39647</v>
          </cell>
          <cell r="F389">
            <v>3793582</v>
          </cell>
          <cell r="G389">
            <v>1151761</v>
          </cell>
          <cell r="H389">
            <v>0</v>
          </cell>
        </row>
        <row r="390">
          <cell r="A390">
            <v>39650</v>
          </cell>
          <cell r="B390">
            <v>5012468</v>
          </cell>
          <cell r="C390">
            <v>1859433</v>
          </cell>
          <cell r="D390">
            <v>0</v>
          </cell>
          <cell r="E390">
            <v>39650</v>
          </cell>
          <cell r="F390">
            <v>3712939</v>
          </cell>
          <cell r="G390">
            <v>1179618</v>
          </cell>
          <cell r="H390">
            <v>0</v>
          </cell>
        </row>
        <row r="391">
          <cell r="A391">
            <v>39651</v>
          </cell>
          <cell r="B391">
            <v>6288978</v>
          </cell>
          <cell r="C391">
            <v>1923531</v>
          </cell>
          <cell r="D391">
            <v>0</v>
          </cell>
          <cell r="E391">
            <v>39651</v>
          </cell>
          <cell r="F391">
            <v>4658502</v>
          </cell>
          <cell r="G391">
            <v>1292216</v>
          </cell>
          <cell r="H391">
            <v>0</v>
          </cell>
        </row>
        <row r="392">
          <cell r="A392">
            <v>39652</v>
          </cell>
          <cell r="B392">
            <v>6121522</v>
          </cell>
          <cell r="C392">
            <v>1948314</v>
          </cell>
          <cell r="D392">
            <v>0</v>
          </cell>
          <cell r="E392">
            <v>39652</v>
          </cell>
          <cell r="F392">
            <v>4534461</v>
          </cell>
          <cell r="G392">
            <v>1344695</v>
          </cell>
          <cell r="H392">
            <v>0</v>
          </cell>
        </row>
        <row r="393">
          <cell r="A393">
            <v>39653</v>
          </cell>
          <cell r="B393">
            <v>6005476</v>
          </cell>
          <cell r="C393">
            <v>1955889</v>
          </cell>
          <cell r="D393">
            <v>0</v>
          </cell>
          <cell r="E393">
            <v>39653</v>
          </cell>
          <cell r="F393">
            <v>4448501</v>
          </cell>
          <cell r="G393">
            <v>1374599</v>
          </cell>
          <cell r="H393">
            <v>0</v>
          </cell>
        </row>
        <row r="394">
          <cell r="A394">
            <v>39654</v>
          </cell>
          <cell r="B394">
            <v>5892417</v>
          </cell>
          <cell r="C394">
            <v>1978423</v>
          </cell>
          <cell r="D394">
            <v>0</v>
          </cell>
          <cell r="E394">
            <v>39654</v>
          </cell>
          <cell r="F394">
            <v>4364753</v>
          </cell>
          <cell r="G394">
            <v>1411570</v>
          </cell>
          <cell r="H394">
            <v>0</v>
          </cell>
        </row>
        <row r="395">
          <cell r="A395">
            <v>39657</v>
          </cell>
          <cell r="B395">
            <v>5862232</v>
          </cell>
          <cell r="C395">
            <v>1972781</v>
          </cell>
          <cell r="D395">
            <v>0</v>
          </cell>
          <cell r="E395">
            <v>39657</v>
          </cell>
          <cell r="F395">
            <v>4342394</v>
          </cell>
          <cell r="G395">
            <v>1409278</v>
          </cell>
          <cell r="H395">
            <v>0</v>
          </cell>
        </row>
        <row r="396">
          <cell r="A396">
            <v>39658</v>
          </cell>
          <cell r="B396">
            <v>5300990</v>
          </cell>
          <cell r="C396">
            <v>1288097</v>
          </cell>
          <cell r="D396">
            <v>0</v>
          </cell>
          <cell r="E396">
            <v>39658</v>
          </cell>
          <cell r="F396">
            <v>3926659</v>
          </cell>
          <cell r="G396">
            <v>911008</v>
          </cell>
          <cell r="H396">
            <v>0</v>
          </cell>
        </row>
        <row r="397">
          <cell r="A397">
            <v>39659</v>
          </cell>
          <cell r="B397">
            <v>5454072</v>
          </cell>
          <cell r="C397">
            <v>1433985</v>
          </cell>
          <cell r="D397">
            <v>0</v>
          </cell>
          <cell r="E397">
            <v>39659</v>
          </cell>
          <cell r="F397">
            <v>4040053</v>
          </cell>
          <cell r="G397">
            <v>1021616</v>
          </cell>
          <cell r="H397">
            <v>0</v>
          </cell>
        </row>
        <row r="398">
          <cell r="A398">
            <v>39660</v>
          </cell>
          <cell r="B398">
            <v>5393713</v>
          </cell>
          <cell r="C398">
            <v>1440706</v>
          </cell>
          <cell r="D398">
            <v>0</v>
          </cell>
          <cell r="E398">
            <v>39660</v>
          </cell>
          <cell r="F398">
            <v>3995343</v>
          </cell>
          <cell r="G398">
            <v>1034362</v>
          </cell>
          <cell r="H398">
            <v>0</v>
          </cell>
        </row>
        <row r="399">
          <cell r="A399">
            <v>39661</v>
          </cell>
          <cell r="B399">
            <v>6578901</v>
          </cell>
          <cell r="C399">
            <v>1442014</v>
          </cell>
          <cell r="D399">
            <v>0</v>
          </cell>
          <cell r="E399">
            <v>39661</v>
          </cell>
          <cell r="F399">
            <v>4873260</v>
          </cell>
          <cell r="G399">
            <v>1024248</v>
          </cell>
          <cell r="H399">
            <v>0</v>
          </cell>
        </row>
        <row r="400">
          <cell r="A400">
            <v>39664</v>
          </cell>
          <cell r="B400">
            <v>6370543</v>
          </cell>
          <cell r="C400">
            <v>1442396</v>
          </cell>
          <cell r="D400">
            <v>0</v>
          </cell>
          <cell r="E400">
            <v>39664</v>
          </cell>
          <cell r="F400">
            <v>4718921</v>
          </cell>
          <cell r="G400">
            <v>1047086</v>
          </cell>
          <cell r="H400">
            <v>0</v>
          </cell>
        </row>
        <row r="401">
          <cell r="A401">
            <v>39665</v>
          </cell>
          <cell r="B401">
            <v>6385536</v>
          </cell>
          <cell r="C401">
            <v>1441338</v>
          </cell>
          <cell r="D401">
            <v>0</v>
          </cell>
          <cell r="E401">
            <v>39665</v>
          </cell>
          <cell r="F401">
            <v>4730027</v>
          </cell>
          <cell r="G401">
            <v>1042372</v>
          </cell>
          <cell r="H401">
            <v>0</v>
          </cell>
        </row>
        <row r="402">
          <cell r="A402">
            <v>39666</v>
          </cell>
          <cell r="B402">
            <v>6380351</v>
          </cell>
          <cell r="C402">
            <v>1441695</v>
          </cell>
          <cell r="D402">
            <v>0</v>
          </cell>
          <cell r="E402">
            <v>39666</v>
          </cell>
          <cell r="F402">
            <v>4726186</v>
          </cell>
          <cell r="G402">
            <v>1044781</v>
          </cell>
          <cell r="H402">
            <v>0</v>
          </cell>
        </row>
        <row r="403">
          <cell r="A403">
            <v>39667</v>
          </cell>
          <cell r="B403">
            <v>6298297</v>
          </cell>
          <cell r="C403">
            <v>1442829</v>
          </cell>
          <cell r="D403">
            <v>0</v>
          </cell>
          <cell r="E403">
            <v>39667</v>
          </cell>
          <cell r="F403">
            <v>4665405</v>
          </cell>
          <cell r="G403">
            <v>1053614</v>
          </cell>
          <cell r="H403">
            <v>0</v>
          </cell>
        </row>
        <row r="404">
          <cell r="A404">
            <v>39668</v>
          </cell>
          <cell r="B404">
            <v>6218207</v>
          </cell>
          <cell r="C404">
            <v>1441944</v>
          </cell>
          <cell r="D404">
            <v>0</v>
          </cell>
          <cell r="E404">
            <v>39668</v>
          </cell>
          <cell r="F404">
            <v>4606079</v>
          </cell>
          <cell r="G404">
            <v>1059919</v>
          </cell>
          <cell r="H404">
            <v>0</v>
          </cell>
        </row>
        <row r="405">
          <cell r="A405">
            <v>39671</v>
          </cell>
          <cell r="B405">
            <v>6224395</v>
          </cell>
          <cell r="C405">
            <v>1440704</v>
          </cell>
          <cell r="D405">
            <v>0</v>
          </cell>
          <cell r="E405">
            <v>39671</v>
          </cell>
          <cell r="F405">
            <v>4610663</v>
          </cell>
          <cell r="G405">
            <v>1059480</v>
          </cell>
          <cell r="H405">
            <v>0</v>
          </cell>
        </row>
        <row r="406">
          <cell r="A406">
            <v>39672</v>
          </cell>
          <cell r="B406">
            <v>6237213</v>
          </cell>
          <cell r="C406">
            <v>1440669</v>
          </cell>
          <cell r="D406">
            <v>0</v>
          </cell>
          <cell r="E406">
            <v>39672</v>
          </cell>
          <cell r="F406">
            <v>4620158</v>
          </cell>
          <cell r="G406">
            <v>1058861</v>
          </cell>
          <cell r="H406">
            <v>0</v>
          </cell>
        </row>
        <row r="407">
          <cell r="A407">
            <v>39673</v>
          </cell>
          <cell r="B407">
            <v>6290571</v>
          </cell>
          <cell r="C407">
            <v>1441719</v>
          </cell>
          <cell r="D407">
            <v>0</v>
          </cell>
          <cell r="E407">
            <v>39673</v>
          </cell>
          <cell r="F407">
            <v>4659682</v>
          </cell>
          <cell r="G407">
            <v>1055656</v>
          </cell>
          <cell r="H407">
            <v>0</v>
          </cell>
        </row>
        <row r="408">
          <cell r="A408">
            <v>39674</v>
          </cell>
          <cell r="B408">
            <v>6234278</v>
          </cell>
          <cell r="C408">
            <v>1440188</v>
          </cell>
          <cell r="D408">
            <v>0</v>
          </cell>
          <cell r="E408">
            <v>39674</v>
          </cell>
          <cell r="F408">
            <v>4617984</v>
          </cell>
          <cell r="G408">
            <v>1058730</v>
          </cell>
          <cell r="H408">
            <v>0</v>
          </cell>
        </row>
        <row r="409">
          <cell r="A409">
            <v>39675</v>
          </cell>
          <cell r="B409">
            <v>6228739</v>
          </cell>
          <cell r="C409">
            <v>1441455</v>
          </cell>
          <cell r="D409">
            <v>0</v>
          </cell>
          <cell r="E409">
            <v>39675</v>
          </cell>
          <cell r="F409">
            <v>4613881</v>
          </cell>
          <cell r="G409">
            <v>1060164</v>
          </cell>
          <cell r="H409">
            <v>0</v>
          </cell>
        </row>
        <row r="410">
          <cell r="A410">
            <v>39678</v>
          </cell>
          <cell r="B410">
            <v>6166950</v>
          </cell>
          <cell r="C410">
            <v>1438154</v>
          </cell>
          <cell r="D410">
            <v>0</v>
          </cell>
          <cell r="E410">
            <v>39678</v>
          </cell>
          <cell r="F410">
            <v>4568111</v>
          </cell>
          <cell r="G410">
            <v>1059531</v>
          </cell>
          <cell r="H410">
            <v>0</v>
          </cell>
        </row>
        <row r="411">
          <cell r="A411">
            <v>39679</v>
          </cell>
          <cell r="B411">
            <v>6170248</v>
          </cell>
          <cell r="C411">
            <v>1438423</v>
          </cell>
          <cell r="D411">
            <v>0</v>
          </cell>
          <cell r="E411">
            <v>39679</v>
          </cell>
          <cell r="F411">
            <v>4570554</v>
          </cell>
          <cell r="G411">
            <v>1059681</v>
          </cell>
          <cell r="H411">
            <v>0</v>
          </cell>
        </row>
        <row r="412">
          <cell r="A412">
            <v>39680</v>
          </cell>
          <cell r="B412">
            <v>6196927</v>
          </cell>
          <cell r="C412">
            <v>1438274</v>
          </cell>
          <cell r="D412">
            <v>0</v>
          </cell>
          <cell r="E412">
            <v>39680</v>
          </cell>
          <cell r="F412">
            <v>4590316</v>
          </cell>
          <cell r="G412">
            <v>1059231</v>
          </cell>
          <cell r="H412">
            <v>0</v>
          </cell>
        </row>
        <row r="413">
          <cell r="A413">
            <v>39681</v>
          </cell>
          <cell r="B413">
            <v>6244290</v>
          </cell>
          <cell r="C413">
            <v>1437667</v>
          </cell>
          <cell r="D413">
            <v>0</v>
          </cell>
          <cell r="E413">
            <v>39681</v>
          </cell>
          <cell r="F413">
            <v>4625400</v>
          </cell>
          <cell r="G413">
            <v>1056681</v>
          </cell>
          <cell r="H413">
            <v>0</v>
          </cell>
        </row>
        <row r="414">
          <cell r="A414">
            <v>39682</v>
          </cell>
          <cell r="B414">
            <v>6156612</v>
          </cell>
          <cell r="C414">
            <v>1438288</v>
          </cell>
          <cell r="D414">
            <v>0</v>
          </cell>
          <cell r="E414">
            <v>39682</v>
          </cell>
          <cell r="F414">
            <v>4560453</v>
          </cell>
          <cell r="G414">
            <v>1061460</v>
          </cell>
          <cell r="H414">
            <v>0</v>
          </cell>
        </row>
        <row r="415">
          <cell r="A415">
            <v>39685</v>
          </cell>
          <cell r="B415">
            <v>6134658</v>
          </cell>
          <cell r="C415">
            <v>1437577</v>
          </cell>
          <cell r="D415">
            <v>0</v>
          </cell>
          <cell r="E415">
            <v>39685</v>
          </cell>
          <cell r="F415">
            <v>4544191</v>
          </cell>
          <cell r="G415">
            <v>1061400</v>
          </cell>
          <cell r="H415">
            <v>0</v>
          </cell>
        </row>
        <row r="416">
          <cell r="A416">
            <v>39686</v>
          </cell>
          <cell r="B416">
            <v>6564796</v>
          </cell>
          <cell r="C416">
            <v>1434348</v>
          </cell>
          <cell r="D416">
            <v>0</v>
          </cell>
          <cell r="E416">
            <v>39686</v>
          </cell>
          <cell r="F416">
            <v>4862812</v>
          </cell>
          <cell r="G416">
            <v>1050580</v>
          </cell>
          <cell r="H416">
            <v>0</v>
          </cell>
        </row>
        <row r="417">
          <cell r="A417">
            <v>39687</v>
          </cell>
          <cell r="B417">
            <v>6264510</v>
          </cell>
          <cell r="C417">
            <v>1285982</v>
          </cell>
          <cell r="D417">
            <v>0</v>
          </cell>
          <cell r="E417">
            <v>39687</v>
          </cell>
          <cell r="F417">
            <v>4640378</v>
          </cell>
          <cell r="G417">
            <v>936790</v>
          </cell>
          <cell r="H417">
            <v>0</v>
          </cell>
        </row>
        <row r="418">
          <cell r="A418">
            <v>39688</v>
          </cell>
          <cell r="B418">
            <v>6249004</v>
          </cell>
          <cell r="C418">
            <v>1381398</v>
          </cell>
          <cell r="D418">
            <v>0</v>
          </cell>
          <cell r="E418">
            <v>39688</v>
          </cell>
          <cell r="F418">
            <v>4628892</v>
          </cell>
          <cell r="G418">
            <v>1014780</v>
          </cell>
          <cell r="H418">
            <v>0</v>
          </cell>
        </row>
        <row r="419">
          <cell r="A419">
            <v>39689</v>
          </cell>
          <cell r="B419">
            <v>6279290</v>
          </cell>
          <cell r="C419">
            <v>1383590</v>
          </cell>
          <cell r="D419">
            <v>0</v>
          </cell>
          <cell r="E419">
            <v>39689</v>
          </cell>
          <cell r="F419">
            <v>4651326</v>
          </cell>
          <cell r="G419">
            <v>1013370</v>
          </cell>
          <cell r="H419">
            <v>0</v>
          </cell>
        </row>
        <row r="420">
          <cell r="A420">
            <v>39693</v>
          </cell>
          <cell r="B420">
            <v>6099308</v>
          </cell>
          <cell r="C420">
            <v>1380002</v>
          </cell>
          <cell r="D420">
            <v>0</v>
          </cell>
          <cell r="E420">
            <v>39693</v>
          </cell>
          <cell r="F420">
            <v>4518006</v>
          </cell>
          <cell r="G420">
            <v>1021290</v>
          </cell>
          <cell r="H420">
            <v>0</v>
          </cell>
        </row>
        <row r="421">
          <cell r="A421">
            <v>39694</v>
          </cell>
          <cell r="B421">
            <v>7297036</v>
          </cell>
          <cell r="C421">
            <v>1379639</v>
          </cell>
          <cell r="D421">
            <v>0</v>
          </cell>
          <cell r="E421">
            <v>39694</v>
          </cell>
          <cell r="F421">
            <v>5405212</v>
          </cell>
          <cell r="G421">
            <v>1021410</v>
          </cell>
          <cell r="H421">
            <v>0</v>
          </cell>
        </row>
        <row r="422">
          <cell r="A422">
            <v>39695</v>
          </cell>
          <cell r="B422">
            <v>7311260</v>
          </cell>
          <cell r="C422">
            <v>1380195</v>
          </cell>
          <cell r="D422">
            <v>0</v>
          </cell>
          <cell r="E422">
            <v>39695</v>
          </cell>
          <cell r="F422">
            <v>5415748</v>
          </cell>
          <cell r="G422">
            <v>1021200</v>
          </cell>
          <cell r="H422">
            <v>0</v>
          </cell>
        </row>
        <row r="423">
          <cell r="A423">
            <v>39696</v>
          </cell>
          <cell r="B423">
            <v>7338079</v>
          </cell>
          <cell r="C423">
            <v>1381059</v>
          </cell>
          <cell r="D423">
            <v>0</v>
          </cell>
          <cell r="E423">
            <v>39696</v>
          </cell>
          <cell r="F423">
            <v>5435614</v>
          </cell>
          <cell r="G423">
            <v>1021140</v>
          </cell>
          <cell r="H423">
            <v>0</v>
          </cell>
        </row>
        <row r="424">
          <cell r="A424">
            <v>39699</v>
          </cell>
          <cell r="B424">
            <v>7321679</v>
          </cell>
          <cell r="C424">
            <v>1380107</v>
          </cell>
          <cell r="D424">
            <v>0</v>
          </cell>
          <cell r="E424">
            <v>39699</v>
          </cell>
          <cell r="F424">
            <v>5423466</v>
          </cell>
          <cell r="G424">
            <v>1021290</v>
          </cell>
          <cell r="H424">
            <v>0</v>
          </cell>
        </row>
        <row r="425">
          <cell r="A425">
            <v>39700</v>
          </cell>
          <cell r="B425">
            <v>9014674</v>
          </cell>
          <cell r="C425">
            <v>1379808</v>
          </cell>
          <cell r="D425">
            <v>0</v>
          </cell>
          <cell r="E425">
            <v>39700</v>
          </cell>
          <cell r="F425">
            <v>6677536</v>
          </cell>
          <cell r="G425">
            <v>1021380</v>
          </cell>
          <cell r="H425">
            <v>0</v>
          </cell>
        </row>
        <row r="426">
          <cell r="A426">
            <v>39701</v>
          </cell>
          <cell r="B426">
            <v>8992002</v>
          </cell>
          <cell r="C426">
            <v>1379574</v>
          </cell>
          <cell r="D426">
            <v>0</v>
          </cell>
          <cell r="E426">
            <v>39701</v>
          </cell>
          <cell r="F426">
            <v>6660742</v>
          </cell>
          <cell r="G426">
            <v>1021440</v>
          </cell>
          <cell r="H426">
            <v>0</v>
          </cell>
        </row>
        <row r="427">
          <cell r="A427">
            <v>39702</v>
          </cell>
          <cell r="B427">
            <v>8994550</v>
          </cell>
          <cell r="C427">
            <v>1379469</v>
          </cell>
          <cell r="D427">
            <v>0</v>
          </cell>
          <cell r="E427">
            <v>39702</v>
          </cell>
          <cell r="F427">
            <v>6655222</v>
          </cell>
          <cell r="G427">
            <v>1021440</v>
          </cell>
          <cell r="H427">
            <v>0</v>
          </cell>
        </row>
        <row r="428">
          <cell r="A428">
            <v>39703</v>
          </cell>
          <cell r="B428">
            <v>8993425</v>
          </cell>
          <cell r="C428">
            <v>1379195</v>
          </cell>
          <cell r="D428">
            <v>0</v>
          </cell>
          <cell r="E428">
            <v>39703</v>
          </cell>
          <cell r="F428">
            <v>6661796</v>
          </cell>
          <cell r="G428">
            <v>1021470</v>
          </cell>
          <cell r="H428">
            <v>0</v>
          </cell>
        </row>
        <row r="429">
          <cell r="A429">
            <v>39706</v>
          </cell>
          <cell r="B429">
            <v>8987695</v>
          </cell>
          <cell r="C429">
            <v>1379405</v>
          </cell>
          <cell r="D429">
            <v>0</v>
          </cell>
          <cell r="E429">
            <v>39706</v>
          </cell>
          <cell r="F429">
            <v>6657552</v>
          </cell>
          <cell r="G429">
            <v>1021470</v>
          </cell>
          <cell r="H429">
            <v>0</v>
          </cell>
        </row>
        <row r="430">
          <cell r="A430">
            <v>39707</v>
          </cell>
          <cell r="B430">
            <v>8980762</v>
          </cell>
          <cell r="C430">
            <v>1379195</v>
          </cell>
          <cell r="D430">
            <v>0</v>
          </cell>
          <cell r="E430">
            <v>39707</v>
          </cell>
          <cell r="F430">
            <v>6652416</v>
          </cell>
          <cell r="G430">
            <v>1021470</v>
          </cell>
          <cell r="H430">
            <v>0</v>
          </cell>
        </row>
        <row r="431">
          <cell r="A431">
            <v>39708</v>
          </cell>
          <cell r="B431">
            <v>9048756</v>
          </cell>
          <cell r="C431">
            <v>1379679</v>
          </cell>
          <cell r="D431">
            <v>0</v>
          </cell>
          <cell r="E431">
            <v>39708</v>
          </cell>
          <cell r="F431">
            <v>6702782</v>
          </cell>
          <cell r="G431">
            <v>1021440</v>
          </cell>
          <cell r="H431">
            <v>0</v>
          </cell>
        </row>
        <row r="432">
          <cell r="A432">
            <v>39709</v>
          </cell>
          <cell r="B432">
            <v>9030655</v>
          </cell>
          <cell r="C432">
            <v>1379235</v>
          </cell>
          <cell r="D432">
            <v>0</v>
          </cell>
          <cell r="E432">
            <v>39709</v>
          </cell>
          <cell r="F432">
            <v>6689374</v>
          </cell>
          <cell r="G432">
            <v>1021500</v>
          </cell>
          <cell r="H432">
            <v>0</v>
          </cell>
        </row>
        <row r="433">
          <cell r="A433">
            <v>39710</v>
          </cell>
          <cell r="B433">
            <v>9021345</v>
          </cell>
          <cell r="C433">
            <v>1379090</v>
          </cell>
          <cell r="D433">
            <v>0</v>
          </cell>
          <cell r="E433">
            <v>39710</v>
          </cell>
          <cell r="F433">
            <v>6682478</v>
          </cell>
          <cell r="G433">
            <v>1021470</v>
          </cell>
          <cell r="H433">
            <v>0</v>
          </cell>
        </row>
        <row r="434">
          <cell r="A434">
            <v>39713</v>
          </cell>
          <cell r="B434">
            <v>9019053</v>
          </cell>
          <cell r="C434">
            <v>1378725</v>
          </cell>
          <cell r="D434">
            <v>0</v>
          </cell>
          <cell r="E434">
            <v>39713</v>
          </cell>
          <cell r="F434">
            <v>6680780</v>
          </cell>
          <cell r="G434">
            <v>1021200</v>
          </cell>
          <cell r="H434">
            <v>0</v>
          </cell>
        </row>
        <row r="435">
          <cell r="A435">
            <v>39714</v>
          </cell>
          <cell r="B435">
            <v>9028638</v>
          </cell>
          <cell r="C435">
            <v>1378725</v>
          </cell>
          <cell r="D435">
            <v>0</v>
          </cell>
          <cell r="E435">
            <v>39714</v>
          </cell>
          <cell r="F435">
            <v>6687880</v>
          </cell>
          <cell r="G435">
            <v>1021200</v>
          </cell>
          <cell r="H435">
            <v>0</v>
          </cell>
        </row>
        <row r="436">
          <cell r="A436">
            <v>39715</v>
          </cell>
          <cell r="B436">
            <v>9009711</v>
          </cell>
          <cell r="C436">
            <v>1378725</v>
          </cell>
          <cell r="D436">
            <v>0</v>
          </cell>
          <cell r="E436">
            <v>39715</v>
          </cell>
          <cell r="F436">
            <v>6673860</v>
          </cell>
          <cell r="G436">
            <v>1021200</v>
          </cell>
          <cell r="H436">
            <v>0</v>
          </cell>
        </row>
        <row r="437">
          <cell r="A437">
            <v>39716</v>
          </cell>
          <cell r="B437">
            <v>9002111</v>
          </cell>
          <cell r="C437">
            <v>1379025</v>
          </cell>
          <cell r="D437">
            <v>0</v>
          </cell>
          <cell r="E437">
            <v>39716</v>
          </cell>
          <cell r="F437">
            <v>6668230</v>
          </cell>
          <cell r="G437">
            <v>1021500</v>
          </cell>
          <cell r="H437">
            <v>0</v>
          </cell>
        </row>
        <row r="438">
          <cell r="A438">
            <v>39717</v>
          </cell>
          <cell r="B438">
            <v>7985156</v>
          </cell>
          <cell r="C438">
            <v>776250</v>
          </cell>
          <cell r="D438">
            <v>0</v>
          </cell>
          <cell r="E438">
            <v>39717</v>
          </cell>
          <cell r="F438">
            <v>5914930</v>
          </cell>
          <cell r="G438">
            <v>575000</v>
          </cell>
          <cell r="H438">
            <v>0</v>
          </cell>
        </row>
        <row r="439">
          <cell r="A439">
            <v>39720</v>
          </cell>
          <cell r="B439">
            <v>7119063</v>
          </cell>
          <cell r="C439">
            <v>696938</v>
          </cell>
          <cell r="D439">
            <v>0</v>
          </cell>
          <cell r="E439">
            <v>39720</v>
          </cell>
          <cell r="F439">
            <v>5273380</v>
          </cell>
          <cell r="G439">
            <v>516250</v>
          </cell>
          <cell r="H439">
            <v>0</v>
          </cell>
        </row>
        <row r="440">
          <cell r="A440">
            <v>39721</v>
          </cell>
          <cell r="B440">
            <v>7130930</v>
          </cell>
          <cell r="C440">
            <v>696938</v>
          </cell>
          <cell r="D440">
            <v>0</v>
          </cell>
          <cell r="E440">
            <v>39721</v>
          </cell>
          <cell r="F440">
            <v>5282170</v>
          </cell>
          <cell r="G440">
            <v>516250</v>
          </cell>
          <cell r="H440">
            <v>0</v>
          </cell>
        </row>
        <row r="441">
          <cell r="A441">
            <v>39722</v>
          </cell>
          <cell r="B441">
            <v>7143512</v>
          </cell>
          <cell r="C441">
            <v>696938</v>
          </cell>
          <cell r="D441">
            <v>0</v>
          </cell>
          <cell r="E441">
            <v>39722</v>
          </cell>
          <cell r="F441">
            <v>5291490</v>
          </cell>
          <cell r="G441">
            <v>516250</v>
          </cell>
          <cell r="H441">
            <v>0</v>
          </cell>
        </row>
        <row r="442">
          <cell r="A442">
            <v>39723</v>
          </cell>
          <cell r="B442">
            <v>7074926</v>
          </cell>
          <cell r="C442">
            <v>696938</v>
          </cell>
          <cell r="D442">
            <v>0</v>
          </cell>
          <cell r="E442">
            <v>39723</v>
          </cell>
          <cell r="F442">
            <v>5278450</v>
          </cell>
          <cell r="G442">
            <v>516250</v>
          </cell>
          <cell r="H442">
            <v>0</v>
          </cell>
        </row>
        <row r="443">
          <cell r="A443">
            <v>39724</v>
          </cell>
          <cell r="B443">
            <v>7119941</v>
          </cell>
          <cell r="C443">
            <v>696938</v>
          </cell>
          <cell r="D443">
            <v>0</v>
          </cell>
          <cell r="E443">
            <v>39724</v>
          </cell>
          <cell r="F443">
            <v>5274030</v>
          </cell>
          <cell r="G443">
            <v>516250</v>
          </cell>
          <cell r="H443">
            <v>0</v>
          </cell>
        </row>
        <row r="444">
          <cell r="A444">
            <v>39727</v>
          </cell>
          <cell r="B444">
            <v>7098192</v>
          </cell>
          <cell r="C444">
            <v>696938</v>
          </cell>
          <cell r="D444">
            <v>0</v>
          </cell>
          <cell r="E444">
            <v>39727</v>
          </cell>
          <cell r="F444">
            <v>5257920</v>
          </cell>
          <cell r="G444">
            <v>516250</v>
          </cell>
          <cell r="H444">
            <v>0</v>
          </cell>
        </row>
        <row r="445">
          <cell r="A445">
            <v>39728</v>
          </cell>
          <cell r="B445">
            <v>7101162</v>
          </cell>
          <cell r="C445">
            <v>696938</v>
          </cell>
          <cell r="D445">
            <v>0</v>
          </cell>
          <cell r="E445">
            <v>39728</v>
          </cell>
          <cell r="F445">
            <v>5260120</v>
          </cell>
          <cell r="G445">
            <v>516250</v>
          </cell>
          <cell r="H445">
            <v>0</v>
          </cell>
        </row>
        <row r="446">
          <cell r="A446">
            <v>39729</v>
          </cell>
          <cell r="B446">
            <v>7105050</v>
          </cell>
          <cell r="C446">
            <v>696938</v>
          </cell>
          <cell r="D446">
            <v>0</v>
          </cell>
          <cell r="E446">
            <v>39729</v>
          </cell>
          <cell r="F446">
            <v>5263000</v>
          </cell>
          <cell r="G446">
            <v>516250</v>
          </cell>
          <cell r="H446">
            <v>0</v>
          </cell>
        </row>
        <row r="447">
          <cell r="A447">
            <v>39730</v>
          </cell>
          <cell r="B447">
            <v>7105239</v>
          </cell>
          <cell r="C447">
            <v>696938</v>
          </cell>
          <cell r="D447">
            <v>0</v>
          </cell>
          <cell r="E447">
            <v>39730</v>
          </cell>
          <cell r="F447">
            <v>5263140</v>
          </cell>
          <cell r="G447">
            <v>516250</v>
          </cell>
          <cell r="H447">
            <v>0</v>
          </cell>
        </row>
        <row r="448">
          <cell r="A448">
            <v>39734</v>
          </cell>
          <cell r="B448">
            <v>7105104</v>
          </cell>
          <cell r="C448">
            <v>696938</v>
          </cell>
          <cell r="D448">
            <v>0</v>
          </cell>
          <cell r="E448">
            <v>39734</v>
          </cell>
          <cell r="F448">
            <v>5263040</v>
          </cell>
          <cell r="G448">
            <v>516250</v>
          </cell>
          <cell r="H448">
            <v>0</v>
          </cell>
        </row>
        <row r="449">
          <cell r="A449">
            <v>39735</v>
          </cell>
          <cell r="B449">
            <v>7101581</v>
          </cell>
          <cell r="C449">
            <v>696938</v>
          </cell>
          <cell r="D449">
            <v>0</v>
          </cell>
          <cell r="E449">
            <v>39735</v>
          </cell>
          <cell r="F449">
            <v>5260430</v>
          </cell>
          <cell r="G449">
            <v>516250</v>
          </cell>
          <cell r="H449">
            <v>0</v>
          </cell>
        </row>
        <row r="450">
          <cell r="A450">
            <v>39736</v>
          </cell>
          <cell r="B450">
            <v>7092914</v>
          </cell>
          <cell r="C450">
            <v>696938</v>
          </cell>
          <cell r="D450">
            <v>0</v>
          </cell>
          <cell r="E450">
            <v>39736</v>
          </cell>
          <cell r="F450">
            <v>5254010</v>
          </cell>
          <cell r="G450">
            <v>516250</v>
          </cell>
          <cell r="H450">
            <v>0</v>
          </cell>
        </row>
        <row r="451">
          <cell r="A451">
            <v>39737</v>
          </cell>
          <cell r="B451">
            <v>7096991</v>
          </cell>
          <cell r="C451">
            <v>696938</v>
          </cell>
          <cell r="D451">
            <v>0</v>
          </cell>
          <cell r="E451">
            <v>39737</v>
          </cell>
          <cell r="F451">
            <v>5257030</v>
          </cell>
          <cell r="G451">
            <v>516250</v>
          </cell>
          <cell r="H451">
            <v>0</v>
          </cell>
        </row>
        <row r="452">
          <cell r="A452">
            <v>39738</v>
          </cell>
          <cell r="B452">
            <v>7101783</v>
          </cell>
          <cell r="C452">
            <v>696938</v>
          </cell>
          <cell r="D452">
            <v>0</v>
          </cell>
          <cell r="E452">
            <v>39738</v>
          </cell>
          <cell r="F452">
            <v>5260580</v>
          </cell>
          <cell r="G452">
            <v>516250</v>
          </cell>
          <cell r="H452">
            <v>0</v>
          </cell>
        </row>
        <row r="453">
          <cell r="A453">
            <v>39741</v>
          </cell>
          <cell r="B453">
            <v>7098570</v>
          </cell>
          <cell r="C453">
            <v>696938</v>
          </cell>
          <cell r="D453">
            <v>0</v>
          </cell>
          <cell r="E453">
            <v>39741</v>
          </cell>
          <cell r="F453">
            <v>5258200</v>
          </cell>
          <cell r="G453">
            <v>516250</v>
          </cell>
          <cell r="H453">
            <v>0</v>
          </cell>
        </row>
        <row r="454">
          <cell r="A454">
            <v>39742</v>
          </cell>
          <cell r="B454">
            <v>7103147</v>
          </cell>
          <cell r="C454">
            <v>696938</v>
          </cell>
          <cell r="D454">
            <v>0</v>
          </cell>
          <cell r="E454">
            <v>39742</v>
          </cell>
          <cell r="F454">
            <v>5261590</v>
          </cell>
          <cell r="G454">
            <v>516250</v>
          </cell>
          <cell r="H454">
            <v>0</v>
          </cell>
        </row>
        <row r="455">
          <cell r="A455">
            <v>39743</v>
          </cell>
          <cell r="B455">
            <v>7097207</v>
          </cell>
          <cell r="C455">
            <v>696938</v>
          </cell>
          <cell r="D455">
            <v>0</v>
          </cell>
          <cell r="E455">
            <v>39743</v>
          </cell>
          <cell r="F455">
            <v>5257190</v>
          </cell>
          <cell r="G455">
            <v>516250</v>
          </cell>
          <cell r="H455">
            <v>0</v>
          </cell>
        </row>
        <row r="456">
          <cell r="A456">
            <v>39744</v>
          </cell>
          <cell r="B456">
            <v>11001920</v>
          </cell>
          <cell r="C456">
            <v>696938</v>
          </cell>
          <cell r="D456">
            <v>0</v>
          </cell>
          <cell r="E456">
            <v>39744</v>
          </cell>
          <cell r="F456">
            <v>8149570</v>
          </cell>
          <cell r="G456">
            <v>516250</v>
          </cell>
          <cell r="H456">
            <v>0</v>
          </cell>
        </row>
        <row r="457">
          <cell r="A457">
            <v>39745</v>
          </cell>
          <cell r="B457">
            <v>11004863</v>
          </cell>
          <cell r="C457">
            <v>696938</v>
          </cell>
          <cell r="D457">
            <v>0</v>
          </cell>
          <cell r="E457">
            <v>39745</v>
          </cell>
          <cell r="F457">
            <v>8151750</v>
          </cell>
          <cell r="G457">
            <v>516250</v>
          </cell>
          <cell r="H457">
            <v>0</v>
          </cell>
        </row>
        <row r="458">
          <cell r="A458">
            <v>39748</v>
          </cell>
          <cell r="B458">
            <v>11178392</v>
          </cell>
          <cell r="C458">
            <v>696938</v>
          </cell>
          <cell r="D458">
            <v>0</v>
          </cell>
          <cell r="E458">
            <v>39748</v>
          </cell>
          <cell r="F458">
            <v>8280290</v>
          </cell>
          <cell r="G458">
            <v>516250</v>
          </cell>
          <cell r="H458">
            <v>0</v>
          </cell>
        </row>
        <row r="459">
          <cell r="A459">
            <v>39749</v>
          </cell>
          <cell r="B459">
            <v>12437523</v>
          </cell>
          <cell r="C459">
            <v>700313</v>
          </cell>
          <cell r="D459">
            <v>0</v>
          </cell>
          <cell r="E459">
            <v>39749</v>
          </cell>
          <cell r="F459">
            <v>9212980</v>
          </cell>
          <cell r="G459">
            <v>518750</v>
          </cell>
          <cell r="H459">
            <v>0</v>
          </cell>
        </row>
        <row r="460">
          <cell r="A460">
            <v>39750</v>
          </cell>
          <cell r="B460">
            <v>11261052</v>
          </cell>
          <cell r="C460">
            <v>418500</v>
          </cell>
          <cell r="D460">
            <v>0</v>
          </cell>
          <cell r="E460">
            <v>39750</v>
          </cell>
          <cell r="F460">
            <v>8341520</v>
          </cell>
          <cell r="G460">
            <v>310000</v>
          </cell>
          <cell r="H460">
            <v>0</v>
          </cell>
        </row>
        <row r="461">
          <cell r="A461">
            <v>39751</v>
          </cell>
          <cell r="B461">
            <v>11778683</v>
          </cell>
          <cell r="C461">
            <v>418500</v>
          </cell>
          <cell r="D461">
            <v>0</v>
          </cell>
          <cell r="E461">
            <v>39751</v>
          </cell>
          <cell r="F461">
            <v>8724950</v>
          </cell>
          <cell r="G461">
            <v>310000</v>
          </cell>
          <cell r="H461">
            <v>0</v>
          </cell>
        </row>
        <row r="462">
          <cell r="A462">
            <v>39752</v>
          </cell>
          <cell r="B462">
            <v>14618651</v>
          </cell>
          <cell r="C462">
            <v>418500</v>
          </cell>
          <cell r="D462">
            <v>0</v>
          </cell>
          <cell r="E462">
            <v>39752</v>
          </cell>
          <cell r="F462">
            <v>10828630</v>
          </cell>
          <cell r="G462">
            <v>310000</v>
          </cell>
          <cell r="H462">
            <v>0</v>
          </cell>
        </row>
        <row r="463">
          <cell r="A463">
            <v>39755</v>
          </cell>
          <cell r="B463">
            <v>12731756</v>
          </cell>
          <cell r="C463">
            <v>364500</v>
          </cell>
          <cell r="D463">
            <v>0</v>
          </cell>
          <cell r="E463">
            <v>39755</v>
          </cell>
          <cell r="F463">
            <v>9430930</v>
          </cell>
          <cell r="G463">
            <v>270000</v>
          </cell>
          <cell r="H463">
            <v>0</v>
          </cell>
        </row>
        <row r="464">
          <cell r="A464">
            <v>39756</v>
          </cell>
          <cell r="B464">
            <v>12764344</v>
          </cell>
          <cell r="C464">
            <v>364500</v>
          </cell>
          <cell r="D464">
            <v>0</v>
          </cell>
          <cell r="E464">
            <v>39756</v>
          </cell>
          <cell r="F464">
            <v>9455440</v>
          </cell>
          <cell r="G464">
            <v>270000</v>
          </cell>
          <cell r="H464">
            <v>0</v>
          </cell>
        </row>
        <row r="465">
          <cell r="A465">
            <v>39757</v>
          </cell>
          <cell r="B465">
            <v>12766424</v>
          </cell>
          <cell r="C465">
            <v>364500</v>
          </cell>
          <cell r="D465">
            <v>0</v>
          </cell>
          <cell r="E465">
            <v>39757</v>
          </cell>
          <cell r="F465">
            <v>9456610</v>
          </cell>
          <cell r="G465">
            <v>270000</v>
          </cell>
          <cell r="H465">
            <v>0</v>
          </cell>
        </row>
        <row r="466">
          <cell r="A466">
            <v>39758</v>
          </cell>
          <cell r="B466">
            <v>16925922</v>
          </cell>
          <cell r="C466">
            <v>364500</v>
          </cell>
          <cell r="D466">
            <v>0</v>
          </cell>
          <cell r="E466">
            <v>39758</v>
          </cell>
          <cell r="F466">
            <v>12537720</v>
          </cell>
          <cell r="G466">
            <v>270000</v>
          </cell>
          <cell r="H466">
            <v>0</v>
          </cell>
        </row>
        <row r="467">
          <cell r="A467">
            <v>39759</v>
          </cell>
          <cell r="B467">
            <v>16906455</v>
          </cell>
          <cell r="C467">
            <v>364500</v>
          </cell>
          <cell r="D467">
            <v>0</v>
          </cell>
          <cell r="E467">
            <v>39759</v>
          </cell>
          <cell r="F467">
            <v>12523300</v>
          </cell>
          <cell r="G467">
            <v>270000</v>
          </cell>
          <cell r="H467">
            <v>0</v>
          </cell>
        </row>
        <row r="468">
          <cell r="A468">
            <v>39763</v>
          </cell>
          <cell r="B468">
            <v>18763218</v>
          </cell>
          <cell r="C468">
            <v>364500</v>
          </cell>
          <cell r="D468">
            <v>0</v>
          </cell>
          <cell r="E468">
            <v>39763</v>
          </cell>
          <cell r="F468">
            <v>13898680</v>
          </cell>
          <cell r="G468">
            <v>270000</v>
          </cell>
          <cell r="H468">
            <v>0</v>
          </cell>
        </row>
        <row r="469">
          <cell r="A469">
            <v>39764</v>
          </cell>
          <cell r="B469">
            <v>18754173</v>
          </cell>
          <cell r="C469">
            <v>364500</v>
          </cell>
          <cell r="D469">
            <v>0</v>
          </cell>
          <cell r="E469">
            <v>39764</v>
          </cell>
          <cell r="F469">
            <v>13891980</v>
          </cell>
          <cell r="G469">
            <v>270000</v>
          </cell>
          <cell r="H469">
            <v>0</v>
          </cell>
        </row>
        <row r="470">
          <cell r="A470">
            <v>39765</v>
          </cell>
          <cell r="B470">
            <v>18757265</v>
          </cell>
          <cell r="C470">
            <v>364500</v>
          </cell>
          <cell r="D470">
            <v>0</v>
          </cell>
          <cell r="E470">
            <v>39765</v>
          </cell>
          <cell r="F470">
            <v>13894270</v>
          </cell>
          <cell r="G470">
            <v>270000</v>
          </cell>
          <cell r="H470">
            <v>0</v>
          </cell>
        </row>
        <row r="471">
          <cell r="A471">
            <v>39766</v>
          </cell>
          <cell r="B471">
            <v>18758507</v>
          </cell>
          <cell r="C471">
            <v>364500</v>
          </cell>
          <cell r="D471">
            <v>0</v>
          </cell>
          <cell r="E471">
            <v>39766</v>
          </cell>
          <cell r="F471">
            <v>13895190</v>
          </cell>
          <cell r="G471">
            <v>270000</v>
          </cell>
          <cell r="H471">
            <v>0</v>
          </cell>
        </row>
        <row r="472">
          <cell r="A472">
            <v>39769</v>
          </cell>
          <cell r="B472">
            <v>18761139</v>
          </cell>
          <cell r="C472">
            <v>364500</v>
          </cell>
          <cell r="D472">
            <v>0</v>
          </cell>
          <cell r="E472">
            <v>39769</v>
          </cell>
          <cell r="F472">
            <v>13897140</v>
          </cell>
          <cell r="G472">
            <v>270000</v>
          </cell>
          <cell r="H472">
            <v>0</v>
          </cell>
        </row>
        <row r="473">
          <cell r="A473">
            <v>39770</v>
          </cell>
          <cell r="B473">
            <v>18758264</v>
          </cell>
          <cell r="C473">
            <v>364500</v>
          </cell>
          <cell r="D473">
            <v>0</v>
          </cell>
          <cell r="E473">
            <v>39770</v>
          </cell>
          <cell r="F473">
            <v>13895010</v>
          </cell>
          <cell r="G473">
            <v>270000</v>
          </cell>
          <cell r="H473">
            <v>0</v>
          </cell>
        </row>
        <row r="474">
          <cell r="A474">
            <v>39771</v>
          </cell>
          <cell r="B474">
            <v>18763542</v>
          </cell>
          <cell r="C474">
            <v>364500</v>
          </cell>
          <cell r="D474">
            <v>0</v>
          </cell>
          <cell r="E474">
            <v>39771</v>
          </cell>
          <cell r="F474">
            <v>13898920</v>
          </cell>
          <cell r="G474">
            <v>270000</v>
          </cell>
          <cell r="H474">
            <v>0</v>
          </cell>
        </row>
        <row r="475">
          <cell r="A475">
            <v>39772</v>
          </cell>
          <cell r="B475">
            <v>18748395</v>
          </cell>
          <cell r="C475">
            <v>364500</v>
          </cell>
          <cell r="D475">
            <v>0</v>
          </cell>
          <cell r="E475">
            <v>39772</v>
          </cell>
          <cell r="F475">
            <v>13887700</v>
          </cell>
          <cell r="G475">
            <v>270000</v>
          </cell>
          <cell r="H475">
            <v>0</v>
          </cell>
        </row>
        <row r="476">
          <cell r="A476">
            <v>39773</v>
          </cell>
          <cell r="B476">
            <v>18751568</v>
          </cell>
          <cell r="C476">
            <v>364500</v>
          </cell>
          <cell r="D476">
            <v>0</v>
          </cell>
          <cell r="E476">
            <v>39773</v>
          </cell>
          <cell r="F476">
            <v>13890050</v>
          </cell>
          <cell r="G476">
            <v>270000</v>
          </cell>
          <cell r="H476">
            <v>0</v>
          </cell>
        </row>
        <row r="477">
          <cell r="A477">
            <v>39776</v>
          </cell>
          <cell r="B477">
            <v>16703982</v>
          </cell>
          <cell r="C477">
            <v>364500</v>
          </cell>
          <cell r="D477">
            <v>0</v>
          </cell>
          <cell r="E477">
            <v>39776</v>
          </cell>
          <cell r="F477">
            <v>12373320</v>
          </cell>
          <cell r="G477">
            <v>270000</v>
          </cell>
          <cell r="H477">
            <v>0</v>
          </cell>
        </row>
        <row r="478">
          <cell r="A478">
            <v>39777</v>
          </cell>
          <cell r="B478">
            <v>16875743</v>
          </cell>
          <cell r="C478">
            <v>364500</v>
          </cell>
          <cell r="D478">
            <v>0</v>
          </cell>
          <cell r="E478">
            <v>39777</v>
          </cell>
          <cell r="F478">
            <v>12500550</v>
          </cell>
          <cell r="G478">
            <v>270000</v>
          </cell>
          <cell r="H478">
            <v>0</v>
          </cell>
        </row>
        <row r="479">
          <cell r="A479">
            <v>39780</v>
          </cell>
          <cell r="B479">
            <v>16881089</v>
          </cell>
          <cell r="C479">
            <v>364500</v>
          </cell>
          <cell r="D479">
            <v>0</v>
          </cell>
          <cell r="E479">
            <v>39780</v>
          </cell>
          <cell r="F479">
            <v>12504510</v>
          </cell>
          <cell r="G479">
            <v>270000</v>
          </cell>
          <cell r="H479">
            <v>0</v>
          </cell>
        </row>
        <row r="490">
          <cell r="B490" t="str">
            <v>PAR</v>
          </cell>
          <cell r="C490" t="str">
            <v>PIO</v>
          </cell>
          <cell r="D490" t="str">
            <v>RAF</v>
          </cell>
          <cell r="F490" t="str">
            <v>PAR</v>
          </cell>
          <cell r="G490" t="str">
            <v>PIO</v>
          </cell>
          <cell r="H490" t="str">
            <v>RAF</v>
          </cell>
        </row>
      </sheetData>
      <sheetData sheetId="5">
        <row r="7">
          <cell r="A7" t="str">
            <v>NGF8</v>
          </cell>
          <cell r="B7">
            <v>39448</v>
          </cell>
          <cell r="C7">
            <v>7.1719999999999997</v>
          </cell>
          <cell r="I7">
            <v>7.1719999999999997</v>
          </cell>
        </row>
        <row r="8">
          <cell r="A8" t="str">
            <v>NGG8</v>
          </cell>
          <cell r="B8">
            <v>39479</v>
          </cell>
          <cell r="C8">
            <v>7.9960000000000004</v>
          </cell>
          <cell r="I8">
            <v>7.9960000000000004</v>
          </cell>
        </row>
        <row r="9">
          <cell r="A9" t="str">
            <v>NGH8</v>
          </cell>
          <cell r="B9">
            <v>39508</v>
          </cell>
          <cell r="C9">
            <v>8.93</v>
          </cell>
          <cell r="I9">
            <v>8.93</v>
          </cell>
        </row>
        <row r="10">
          <cell r="A10" t="str">
            <v>NGJ8</v>
          </cell>
          <cell r="B10">
            <v>39539</v>
          </cell>
          <cell r="C10">
            <v>9.5779999999999994</v>
          </cell>
          <cell r="I10">
            <v>9.5779999999999994</v>
          </cell>
        </row>
        <row r="11">
          <cell r="A11" t="str">
            <v>NGK8</v>
          </cell>
          <cell r="B11">
            <v>39569</v>
          </cell>
          <cell r="C11">
            <v>11.28</v>
          </cell>
          <cell r="I11">
            <v>11.28</v>
          </cell>
        </row>
        <row r="12">
          <cell r="A12" t="str">
            <v>NGM8</v>
          </cell>
          <cell r="B12">
            <v>39600</v>
          </cell>
          <cell r="C12">
            <v>11.916</v>
          </cell>
          <cell r="I12">
            <v>11.916</v>
          </cell>
        </row>
        <row r="13">
          <cell r="A13" t="str">
            <v>NGN8</v>
          </cell>
          <cell r="B13">
            <v>39630</v>
          </cell>
          <cell r="C13">
            <v>13.105</v>
          </cell>
          <cell r="I13">
            <v>13.105</v>
          </cell>
        </row>
        <row r="14">
          <cell r="A14" t="str">
            <v>NGQ8</v>
          </cell>
          <cell r="B14">
            <v>39661</v>
          </cell>
          <cell r="C14">
            <v>9.2170000000000005</v>
          </cell>
          <cell r="I14">
            <v>9.2170000000000005</v>
          </cell>
        </row>
        <row r="15">
          <cell r="A15" t="str">
            <v>NGU8</v>
          </cell>
          <cell r="B15">
            <v>39692</v>
          </cell>
          <cell r="C15">
            <v>8.3940000000000001</v>
          </cell>
          <cell r="I15">
            <v>8.3940000000000001</v>
          </cell>
        </row>
        <row r="16">
          <cell r="A16" t="str">
            <v>NGV8</v>
          </cell>
          <cell r="B16">
            <v>39722</v>
          </cell>
          <cell r="C16">
            <v>7.4720000000000004</v>
          </cell>
          <cell r="I16">
            <v>7.4720000000000004</v>
          </cell>
        </row>
        <row r="17">
          <cell r="A17" t="str">
            <v>NGX8</v>
          </cell>
          <cell r="B17">
            <v>39753</v>
          </cell>
          <cell r="C17">
            <v>6.4690000000000003</v>
          </cell>
          <cell r="I17">
            <v>6.4690000000000003</v>
          </cell>
        </row>
        <row r="18">
          <cell r="A18" t="str">
            <v>NGZ8</v>
          </cell>
          <cell r="B18">
            <v>39783</v>
          </cell>
          <cell r="C18">
            <v>6.8879999999999999</v>
          </cell>
          <cell r="I18">
            <v>6.8879999999999999</v>
          </cell>
        </row>
        <row r="19">
          <cell r="A19" t="str">
            <v>NGF9</v>
          </cell>
          <cell r="B19">
            <v>39814</v>
          </cell>
          <cell r="C19">
            <v>6.51</v>
          </cell>
          <cell r="I19">
            <v>6.51</v>
          </cell>
        </row>
        <row r="20">
          <cell r="A20" t="str">
            <v>NGG9</v>
          </cell>
          <cell r="B20">
            <v>39845</v>
          </cell>
          <cell r="C20">
            <v>6.57</v>
          </cell>
          <cell r="I20">
            <v>6.57</v>
          </cell>
        </row>
        <row r="21">
          <cell r="A21" t="str">
            <v>NGH9</v>
          </cell>
          <cell r="B21">
            <v>39873</v>
          </cell>
          <cell r="C21">
            <v>6.54</v>
          </cell>
          <cell r="I21">
            <v>6.54</v>
          </cell>
        </row>
        <row r="22">
          <cell r="A22" t="str">
            <v>NGJ9</v>
          </cell>
          <cell r="B22">
            <v>39904</v>
          </cell>
          <cell r="C22">
            <v>6.5250000000000004</v>
          </cell>
          <cell r="I22">
            <v>6.5250000000000004</v>
          </cell>
        </row>
        <row r="23">
          <cell r="A23" t="str">
            <v>NGK9</v>
          </cell>
          <cell r="B23">
            <v>39934</v>
          </cell>
          <cell r="C23">
            <v>6.5750000000000002</v>
          </cell>
          <cell r="I23">
            <v>6.5750000000000002</v>
          </cell>
        </row>
        <row r="24">
          <cell r="A24" t="str">
            <v>NGM9</v>
          </cell>
          <cell r="B24">
            <v>39965</v>
          </cell>
          <cell r="C24">
            <v>6.6849999999999996</v>
          </cell>
          <cell r="I24">
            <v>6.6849999999999996</v>
          </cell>
        </row>
        <row r="25">
          <cell r="A25" t="str">
            <v>NGN9</v>
          </cell>
          <cell r="B25">
            <v>39995</v>
          </cell>
          <cell r="C25">
            <v>6.8029999999999999</v>
          </cell>
          <cell r="I25">
            <v>6.8029999999999999</v>
          </cell>
        </row>
        <row r="26">
          <cell r="A26" t="str">
            <v>NGQ9</v>
          </cell>
          <cell r="B26">
            <v>40026</v>
          </cell>
          <cell r="C26">
            <v>6.8959999999999999</v>
          </cell>
          <cell r="I26">
            <v>6.8959999999999999</v>
          </cell>
        </row>
        <row r="27">
          <cell r="A27" t="str">
            <v>NGU9</v>
          </cell>
          <cell r="B27">
            <v>40057</v>
          </cell>
          <cell r="C27">
            <v>6.9429999999999996</v>
          </cell>
          <cell r="I27">
            <v>6.9429999999999996</v>
          </cell>
        </row>
        <row r="28">
          <cell r="A28" t="str">
            <v>NGV9</v>
          </cell>
          <cell r="B28">
            <v>40087</v>
          </cell>
          <cell r="C28">
            <v>7.05</v>
          </cell>
          <cell r="I28">
            <v>7.05</v>
          </cell>
        </row>
        <row r="29">
          <cell r="A29" t="str">
            <v>NGX9</v>
          </cell>
          <cell r="B29">
            <v>40118</v>
          </cell>
          <cell r="C29">
            <v>7.41</v>
          </cell>
          <cell r="I29">
            <v>7.41</v>
          </cell>
        </row>
      </sheetData>
      <sheetData sheetId="6">
        <row r="1362">
          <cell r="AX1362" t="str">
            <v>Flowing Strategy</v>
          </cell>
          <cell r="AY1362" t="str">
            <v>Underlying Futures</v>
          </cell>
          <cell r="AZ1362" t="str">
            <v>Realized Financial gains ($)</v>
          </cell>
          <cell r="BA1362" t="str">
            <v>Commissions (Realized)</v>
          </cell>
          <cell r="BB1362" t="str">
            <v>Total  (Realized)</v>
          </cell>
          <cell r="BC1362" t="str">
            <v>Unrealized Financial gains ($)</v>
          </cell>
          <cell r="BD1362" t="str">
            <v>Commissions (Unrealized)</v>
          </cell>
          <cell r="BE1362" t="str">
            <v>Total  (Unrealized)</v>
          </cell>
          <cell r="BF1362" t="str">
            <v>Total  (Realized and Unrealized)</v>
          </cell>
          <cell r="BG1362" t="str">
            <v>Total Premiums on Open Positions ($)</v>
          </cell>
        </row>
        <row r="1363">
          <cell r="AY1363">
            <v>37622</v>
          </cell>
          <cell r="BB1363">
            <v>5779328.0899999999</v>
          </cell>
        </row>
        <row r="1364">
          <cell r="AY1364">
            <v>37653</v>
          </cell>
          <cell r="BB1364">
            <v>7117010.8300000001</v>
          </cell>
        </row>
        <row r="1365">
          <cell r="AY1365">
            <v>37681</v>
          </cell>
          <cell r="BB1365">
            <v>21034122.739999998</v>
          </cell>
          <cell r="BF1365">
            <v>21034122.739999998</v>
          </cell>
        </row>
        <row r="1366">
          <cell r="AY1366">
            <v>37712</v>
          </cell>
          <cell r="AZ1366">
            <v>0</v>
          </cell>
          <cell r="BA1366" t="e">
            <v>#VALUE!</v>
          </cell>
          <cell r="BB1366" t="e">
            <v>#VALUE!</v>
          </cell>
          <cell r="BC1366">
            <v>0</v>
          </cell>
          <cell r="BD1366" t="e">
            <v>#VALUE!</v>
          </cell>
          <cell r="BE1366" t="e">
            <v>#VALUE!</v>
          </cell>
          <cell r="BF1366" t="e">
            <v>#VALUE!</v>
          </cell>
          <cell r="BG1366">
            <v>0</v>
          </cell>
        </row>
        <row r="1367">
          <cell r="AY1367">
            <v>37742</v>
          </cell>
          <cell r="AZ1367">
            <v>0</v>
          </cell>
          <cell r="BA1367" t="e">
            <v>#VALUE!</v>
          </cell>
          <cell r="BB1367" t="e">
            <v>#VALUE!</v>
          </cell>
          <cell r="BC1367">
            <v>0</v>
          </cell>
          <cell r="BD1367" t="e">
            <v>#VALUE!</v>
          </cell>
          <cell r="BE1367" t="e">
            <v>#VALUE!</v>
          </cell>
          <cell r="BF1367" t="e">
            <v>#VALUE!</v>
          </cell>
          <cell r="BG1367">
            <v>0</v>
          </cell>
        </row>
        <row r="1368">
          <cell r="AY1368">
            <v>37773</v>
          </cell>
          <cell r="AZ1368">
            <v>0</v>
          </cell>
          <cell r="BA1368" t="e">
            <v>#VALUE!</v>
          </cell>
          <cell r="BB1368" t="e">
            <v>#VALUE!</v>
          </cell>
          <cell r="BC1368">
            <v>0</v>
          </cell>
          <cell r="BD1368" t="e">
            <v>#VALUE!</v>
          </cell>
          <cell r="BE1368" t="e">
            <v>#VALUE!</v>
          </cell>
          <cell r="BF1368" t="e">
            <v>#VALUE!</v>
          </cell>
          <cell r="BG1368">
            <v>0</v>
          </cell>
        </row>
        <row r="1369">
          <cell r="AY1369">
            <v>37803</v>
          </cell>
          <cell r="AZ1369">
            <v>0</v>
          </cell>
          <cell r="BA1369" t="e">
            <v>#VALUE!</v>
          </cell>
          <cell r="BB1369" t="e">
            <v>#VALUE!</v>
          </cell>
          <cell r="BC1369">
            <v>0</v>
          </cell>
          <cell r="BD1369" t="e">
            <v>#VALUE!</v>
          </cell>
          <cell r="BE1369" t="e">
            <v>#VALUE!</v>
          </cell>
          <cell r="BF1369" t="e">
            <v>#VALUE!</v>
          </cell>
          <cell r="BG1369">
            <v>0</v>
          </cell>
        </row>
        <row r="1370">
          <cell r="AY1370">
            <v>37834</v>
          </cell>
          <cell r="AZ1370">
            <v>0</v>
          </cell>
          <cell r="BA1370" t="e">
            <v>#VALUE!</v>
          </cell>
          <cell r="BB1370" t="e">
            <v>#VALUE!</v>
          </cell>
          <cell r="BC1370">
            <v>0</v>
          </cell>
          <cell r="BD1370" t="e">
            <v>#VALUE!</v>
          </cell>
          <cell r="BE1370" t="e">
            <v>#VALUE!</v>
          </cell>
          <cell r="BF1370" t="e">
            <v>#VALUE!</v>
          </cell>
          <cell r="BG1370">
            <v>0</v>
          </cell>
        </row>
        <row r="1371">
          <cell r="AY1371">
            <v>37865</v>
          </cell>
          <cell r="AZ1371">
            <v>0</v>
          </cell>
          <cell r="BA1371" t="e">
            <v>#VALUE!</v>
          </cell>
          <cell r="BB1371" t="e">
            <v>#VALUE!</v>
          </cell>
          <cell r="BC1371">
            <v>0</v>
          </cell>
          <cell r="BD1371" t="e">
            <v>#VALUE!</v>
          </cell>
          <cell r="BE1371" t="e">
            <v>#VALUE!</v>
          </cell>
          <cell r="BF1371" t="e">
            <v>#VALUE!</v>
          </cell>
          <cell r="BG1371">
            <v>0</v>
          </cell>
        </row>
        <row r="1372">
          <cell r="AY1372">
            <v>37895</v>
          </cell>
          <cell r="AZ1372">
            <v>0</v>
          </cell>
          <cell r="BA1372" t="e">
            <v>#VALUE!</v>
          </cell>
          <cell r="BB1372" t="e">
            <v>#VALUE!</v>
          </cell>
          <cell r="BC1372">
            <v>0</v>
          </cell>
          <cell r="BD1372" t="e">
            <v>#VALUE!</v>
          </cell>
          <cell r="BE1372" t="e">
            <v>#VALUE!</v>
          </cell>
          <cell r="BF1372" t="e">
            <v>#VALUE!</v>
          </cell>
          <cell r="BG1372">
            <v>0</v>
          </cell>
        </row>
        <row r="1373">
          <cell r="AY1373">
            <v>37926</v>
          </cell>
          <cell r="AZ1373">
            <v>0</v>
          </cell>
          <cell r="BA1373" t="e">
            <v>#VALUE!</v>
          </cell>
          <cell r="BB1373" t="e">
            <v>#VALUE!</v>
          </cell>
          <cell r="BC1373">
            <v>0</v>
          </cell>
          <cell r="BD1373" t="e">
            <v>#VALUE!</v>
          </cell>
          <cell r="BE1373" t="e">
            <v>#VALUE!</v>
          </cell>
          <cell r="BF1373" t="e">
            <v>#VALUE!</v>
          </cell>
          <cell r="BG1373">
            <v>0</v>
          </cell>
        </row>
        <row r="1374">
          <cell r="AY1374">
            <v>37956</v>
          </cell>
          <cell r="AZ1374">
            <v>0</v>
          </cell>
          <cell r="BA1374" t="e">
            <v>#VALUE!</v>
          </cell>
          <cell r="BB1374" t="e">
            <v>#VALUE!</v>
          </cell>
          <cell r="BC1374">
            <v>0</v>
          </cell>
          <cell r="BD1374" t="e">
            <v>#VALUE!</v>
          </cell>
          <cell r="BE1374" t="e">
            <v>#VALUE!</v>
          </cell>
          <cell r="BF1374" t="e">
            <v>#VALUE!</v>
          </cell>
          <cell r="BG1374">
            <v>0</v>
          </cell>
        </row>
        <row r="1375">
          <cell r="AY1375">
            <v>37987</v>
          </cell>
          <cell r="AZ1375">
            <v>0</v>
          </cell>
          <cell r="BA1375" t="e">
            <v>#VALUE!</v>
          </cell>
          <cell r="BB1375" t="e">
            <v>#VALUE!</v>
          </cell>
          <cell r="BC1375">
            <v>0</v>
          </cell>
          <cell r="BD1375" t="e">
            <v>#VALUE!</v>
          </cell>
          <cell r="BE1375" t="e">
            <v>#VALUE!</v>
          </cell>
          <cell r="BF1375" t="e">
            <v>#VALUE!</v>
          </cell>
          <cell r="BG1375">
            <v>0</v>
          </cell>
        </row>
        <row r="1376">
          <cell r="AY1376">
            <v>38018</v>
          </cell>
          <cell r="AZ1376">
            <v>0</v>
          </cell>
          <cell r="BA1376" t="e">
            <v>#VALUE!</v>
          </cell>
          <cell r="BB1376" t="e">
            <v>#VALUE!</v>
          </cell>
          <cell r="BC1376">
            <v>0</v>
          </cell>
          <cell r="BD1376" t="e">
            <v>#VALUE!</v>
          </cell>
          <cell r="BE1376" t="e">
            <v>#VALUE!</v>
          </cell>
          <cell r="BF1376" t="e">
            <v>#VALUE!</v>
          </cell>
          <cell r="BG1376">
            <v>0</v>
          </cell>
        </row>
        <row r="1377">
          <cell r="AY1377">
            <v>38047</v>
          </cell>
          <cell r="AZ1377">
            <v>0</v>
          </cell>
          <cell r="BA1377" t="e">
            <v>#VALUE!</v>
          </cell>
          <cell r="BB1377" t="e">
            <v>#VALUE!</v>
          </cell>
          <cell r="BC1377">
            <v>0</v>
          </cell>
          <cell r="BD1377" t="e">
            <v>#VALUE!</v>
          </cell>
          <cell r="BE1377" t="e">
            <v>#VALUE!</v>
          </cell>
          <cell r="BF1377" t="e">
            <v>#VALUE!</v>
          </cell>
          <cell r="BG1377">
            <v>0</v>
          </cell>
        </row>
        <row r="1378">
          <cell r="AY1378">
            <v>38078</v>
          </cell>
          <cell r="AZ1378">
            <v>0</v>
          </cell>
          <cell r="BA1378" t="e">
            <v>#VALUE!</v>
          </cell>
          <cell r="BB1378" t="e">
            <v>#VALUE!</v>
          </cell>
          <cell r="BC1378">
            <v>0</v>
          </cell>
          <cell r="BD1378" t="e">
            <v>#VALUE!</v>
          </cell>
          <cell r="BE1378" t="e">
            <v>#VALUE!</v>
          </cell>
          <cell r="BF1378" t="e">
            <v>#VALUE!</v>
          </cell>
          <cell r="BG1378">
            <v>0</v>
          </cell>
        </row>
        <row r="1379">
          <cell r="AY1379">
            <v>38108</v>
          </cell>
          <cell r="AZ1379">
            <v>0</v>
          </cell>
          <cell r="BA1379" t="e">
            <v>#VALUE!</v>
          </cell>
          <cell r="BB1379" t="e">
            <v>#VALUE!</v>
          </cell>
          <cell r="BC1379">
            <v>0</v>
          </cell>
          <cell r="BD1379" t="e">
            <v>#VALUE!</v>
          </cell>
          <cell r="BE1379" t="e">
            <v>#VALUE!</v>
          </cell>
          <cell r="BF1379" t="e">
            <v>#VALUE!</v>
          </cell>
          <cell r="BG1379">
            <v>0</v>
          </cell>
        </row>
        <row r="1380">
          <cell r="AY1380">
            <v>38139</v>
          </cell>
          <cell r="AZ1380">
            <v>0</v>
          </cell>
          <cell r="BA1380" t="e">
            <v>#VALUE!</v>
          </cell>
          <cell r="BB1380" t="e">
            <v>#VALUE!</v>
          </cell>
          <cell r="BC1380">
            <v>0</v>
          </cell>
          <cell r="BD1380" t="e">
            <v>#VALUE!</v>
          </cell>
          <cell r="BE1380" t="e">
            <v>#VALUE!</v>
          </cell>
          <cell r="BF1380" t="e">
            <v>#VALUE!</v>
          </cell>
          <cell r="BG1380">
            <v>0</v>
          </cell>
        </row>
        <row r="1381">
          <cell r="AY1381">
            <v>38169</v>
          </cell>
          <cell r="AZ1381">
            <v>0</v>
          </cell>
          <cell r="BA1381" t="e">
            <v>#VALUE!</v>
          </cell>
          <cell r="BB1381" t="e">
            <v>#VALUE!</v>
          </cell>
          <cell r="BC1381">
            <v>0</v>
          </cell>
          <cell r="BD1381" t="e">
            <v>#VALUE!</v>
          </cell>
          <cell r="BE1381" t="e">
            <v>#VALUE!</v>
          </cell>
          <cell r="BF1381" t="e">
            <v>#VALUE!</v>
          </cell>
          <cell r="BG1381">
            <v>0</v>
          </cell>
        </row>
        <row r="1382">
          <cell r="AY1382">
            <v>38200</v>
          </cell>
          <cell r="AZ1382">
            <v>0</v>
          </cell>
          <cell r="BA1382" t="e">
            <v>#VALUE!</v>
          </cell>
          <cell r="BB1382" t="e">
            <v>#VALUE!</v>
          </cell>
          <cell r="BC1382">
            <v>0</v>
          </cell>
          <cell r="BD1382" t="e">
            <v>#VALUE!</v>
          </cell>
          <cell r="BE1382" t="e">
            <v>#VALUE!</v>
          </cell>
          <cell r="BF1382" t="e">
            <v>#VALUE!</v>
          </cell>
          <cell r="BG1382">
            <v>0</v>
          </cell>
        </row>
        <row r="1383">
          <cell r="AY1383">
            <v>38231</v>
          </cell>
          <cell r="AZ1383">
            <v>0</v>
          </cell>
          <cell r="BA1383" t="e">
            <v>#VALUE!</v>
          </cell>
          <cell r="BB1383" t="e">
            <v>#VALUE!</v>
          </cell>
          <cell r="BC1383">
            <v>0</v>
          </cell>
          <cell r="BD1383" t="e">
            <v>#VALUE!</v>
          </cell>
          <cell r="BE1383" t="e">
            <v>#VALUE!</v>
          </cell>
          <cell r="BF1383" t="e">
            <v>#VALUE!</v>
          </cell>
          <cell r="BG1383">
            <v>0</v>
          </cell>
        </row>
        <row r="1384">
          <cell r="AY1384">
            <v>38261</v>
          </cell>
          <cell r="AZ1384">
            <v>0</v>
          </cell>
          <cell r="BA1384" t="e">
            <v>#VALUE!</v>
          </cell>
          <cell r="BB1384" t="e">
            <v>#VALUE!</v>
          </cell>
          <cell r="BC1384">
            <v>0</v>
          </cell>
          <cell r="BD1384" t="e">
            <v>#VALUE!</v>
          </cell>
          <cell r="BE1384" t="e">
            <v>#VALUE!</v>
          </cell>
          <cell r="BF1384" t="e">
            <v>#VALUE!</v>
          </cell>
          <cell r="BG1384">
            <v>0</v>
          </cell>
        </row>
        <row r="1385">
          <cell r="AY1385">
            <v>38292</v>
          </cell>
          <cell r="AZ1385">
            <v>0</v>
          </cell>
          <cell r="BA1385" t="e">
            <v>#VALUE!</v>
          </cell>
          <cell r="BB1385" t="e">
            <v>#VALUE!</v>
          </cell>
          <cell r="BC1385">
            <v>0</v>
          </cell>
          <cell r="BD1385" t="e">
            <v>#VALUE!</v>
          </cell>
          <cell r="BE1385" t="e">
            <v>#VALUE!</v>
          </cell>
          <cell r="BF1385" t="e">
            <v>#VALUE!</v>
          </cell>
          <cell r="BG1385">
            <v>0</v>
          </cell>
        </row>
        <row r="1386">
          <cell r="AY1386">
            <v>38322</v>
          </cell>
          <cell r="AZ1386">
            <v>0</v>
          </cell>
          <cell r="BA1386" t="e">
            <v>#VALUE!</v>
          </cell>
          <cell r="BB1386" t="e">
            <v>#VALUE!</v>
          </cell>
          <cell r="BC1386">
            <v>0</v>
          </cell>
          <cell r="BD1386" t="e">
            <v>#VALUE!</v>
          </cell>
          <cell r="BE1386" t="e">
            <v>#VALUE!</v>
          </cell>
          <cell r="BF1386" t="e">
            <v>#VALUE!</v>
          </cell>
          <cell r="BG1386">
            <v>0</v>
          </cell>
        </row>
        <row r="1387">
          <cell r="AY1387">
            <v>38353</v>
          </cell>
          <cell r="AZ1387">
            <v>0</v>
          </cell>
          <cell r="BA1387" t="e">
            <v>#VALUE!</v>
          </cell>
          <cell r="BB1387" t="e">
            <v>#VALUE!</v>
          </cell>
          <cell r="BC1387">
            <v>0</v>
          </cell>
          <cell r="BD1387" t="e">
            <v>#VALUE!</v>
          </cell>
          <cell r="BE1387" t="e">
            <v>#VALUE!</v>
          </cell>
          <cell r="BF1387" t="e">
            <v>#VALUE!</v>
          </cell>
          <cell r="BG1387">
            <v>0</v>
          </cell>
        </row>
        <row r="1388">
          <cell r="AY1388">
            <v>38384</v>
          </cell>
          <cell r="AZ1388">
            <v>0</v>
          </cell>
          <cell r="BA1388" t="e">
            <v>#VALUE!</v>
          </cell>
          <cell r="BB1388" t="e">
            <v>#VALUE!</v>
          </cell>
          <cell r="BC1388">
            <v>0</v>
          </cell>
          <cell r="BD1388" t="e">
            <v>#VALUE!</v>
          </cell>
          <cell r="BE1388" t="e">
            <v>#VALUE!</v>
          </cell>
          <cell r="BF1388" t="e">
            <v>#VALUE!</v>
          </cell>
          <cell r="BG1388">
            <v>0</v>
          </cell>
        </row>
        <row r="1389">
          <cell r="AY1389">
            <v>38412</v>
          </cell>
          <cell r="AZ1389">
            <v>0</v>
          </cell>
          <cell r="BA1389" t="e">
            <v>#VALUE!</v>
          </cell>
          <cell r="BB1389" t="e">
            <v>#VALUE!</v>
          </cell>
          <cell r="BC1389">
            <v>0</v>
          </cell>
          <cell r="BD1389" t="e">
            <v>#VALUE!</v>
          </cell>
          <cell r="BE1389" t="e">
            <v>#VALUE!</v>
          </cell>
          <cell r="BF1389" t="e">
            <v>#VALUE!</v>
          </cell>
          <cell r="BG1389">
            <v>0</v>
          </cell>
        </row>
        <row r="1390">
          <cell r="AY1390">
            <v>38443</v>
          </cell>
          <cell r="AZ1390">
            <v>0</v>
          </cell>
          <cell r="BA1390" t="e">
            <v>#VALUE!</v>
          </cell>
          <cell r="BB1390" t="e">
            <v>#VALUE!</v>
          </cell>
          <cell r="BC1390">
            <v>0</v>
          </cell>
          <cell r="BD1390" t="e">
            <v>#VALUE!</v>
          </cell>
          <cell r="BE1390" t="e">
            <v>#VALUE!</v>
          </cell>
          <cell r="BF1390" t="e">
            <v>#VALUE!</v>
          </cell>
          <cell r="BG1390">
            <v>0</v>
          </cell>
        </row>
        <row r="1391">
          <cell r="AY1391">
            <v>38473</v>
          </cell>
          <cell r="AZ1391">
            <v>0</v>
          </cell>
          <cell r="BA1391" t="e">
            <v>#VALUE!</v>
          </cell>
          <cell r="BB1391" t="e">
            <v>#VALUE!</v>
          </cell>
          <cell r="BC1391">
            <v>0</v>
          </cell>
          <cell r="BD1391" t="e">
            <v>#VALUE!</v>
          </cell>
          <cell r="BE1391" t="e">
            <v>#VALUE!</v>
          </cell>
          <cell r="BF1391" t="e">
            <v>#VALUE!</v>
          </cell>
          <cell r="BG1391">
            <v>0</v>
          </cell>
        </row>
        <row r="1392">
          <cell r="AY1392">
            <v>38504</v>
          </cell>
          <cell r="AZ1392">
            <v>0</v>
          </cell>
          <cell r="BA1392" t="e">
            <v>#VALUE!</v>
          </cell>
          <cell r="BB1392" t="e">
            <v>#VALUE!</v>
          </cell>
          <cell r="BC1392">
            <v>0</v>
          </cell>
          <cell r="BD1392" t="e">
            <v>#VALUE!</v>
          </cell>
          <cell r="BE1392" t="e">
            <v>#VALUE!</v>
          </cell>
          <cell r="BF1392" t="e">
            <v>#VALUE!</v>
          </cell>
          <cell r="BG1392">
            <v>0</v>
          </cell>
        </row>
        <row r="1393">
          <cell r="AY1393">
            <v>38534</v>
          </cell>
          <cell r="AZ1393">
            <v>0</v>
          </cell>
          <cell r="BA1393" t="e">
            <v>#VALUE!</v>
          </cell>
          <cell r="BB1393" t="e">
            <v>#VALUE!</v>
          </cell>
          <cell r="BC1393">
            <v>0</v>
          </cell>
          <cell r="BD1393" t="e">
            <v>#VALUE!</v>
          </cell>
          <cell r="BE1393" t="e">
            <v>#VALUE!</v>
          </cell>
          <cell r="BF1393" t="e">
            <v>#VALUE!</v>
          </cell>
          <cell r="BG1393">
            <v>0</v>
          </cell>
        </row>
        <row r="1394">
          <cell r="AX1394" t="str">
            <v>Flowing Strategy</v>
          </cell>
          <cell r="AY1394" t="str">
            <v>Flowing Strategy</v>
          </cell>
          <cell r="AZ1394">
            <v>0</v>
          </cell>
          <cell r="BA1394" t="str">
            <v>Flowing Strategy</v>
          </cell>
          <cell r="BB1394" t="e">
            <v>#VALUE!</v>
          </cell>
          <cell r="BC1394">
            <v>0</v>
          </cell>
          <cell r="BD1394" t="e">
            <v>#VALUE!</v>
          </cell>
          <cell r="BE1394" t="e">
            <v>#VALUE!</v>
          </cell>
          <cell r="BF1394" t="str">
            <v>Flowing Strategy</v>
          </cell>
          <cell r="BG1394">
            <v>0</v>
          </cell>
        </row>
        <row r="1402">
          <cell r="AX1402" t="str">
            <v>Storage Strategy</v>
          </cell>
          <cell r="AY1402" t="str">
            <v>Underlying Futures</v>
          </cell>
          <cell r="AZ1402" t="str">
            <v>Realized Financial gains ($)</v>
          </cell>
          <cell r="BA1402" t="str">
            <v>Commissions (Realized)</v>
          </cell>
          <cell r="BB1402" t="str">
            <v>Total  (Realized)</v>
          </cell>
          <cell r="BC1402" t="str">
            <v>Unrealized Financial gains ($)</v>
          </cell>
          <cell r="BD1402" t="str">
            <v>Commissions (Unrealized)</v>
          </cell>
          <cell r="BE1402" t="str">
            <v>Total  (Unrealized)</v>
          </cell>
          <cell r="BF1402" t="str">
            <v>Total  (Realized and Unrealized)</v>
          </cell>
          <cell r="BG1402" t="str">
            <v>Total Premiums on Open Positions ($)</v>
          </cell>
        </row>
        <row r="1403">
          <cell r="AY1403">
            <v>37622</v>
          </cell>
        </row>
        <row r="1404">
          <cell r="AY1404">
            <v>37653</v>
          </cell>
        </row>
        <row r="1405">
          <cell r="AY1405">
            <v>37681</v>
          </cell>
          <cell r="BF1405">
            <v>0</v>
          </cell>
        </row>
        <row r="1406">
          <cell r="AY1406">
            <v>37712</v>
          </cell>
          <cell r="AZ1406">
            <v>0</v>
          </cell>
          <cell r="BA1406" t="e">
            <v>#VALUE!</v>
          </cell>
          <cell r="BB1406" t="e">
            <v>#VALUE!</v>
          </cell>
          <cell r="BC1406">
            <v>0</v>
          </cell>
          <cell r="BD1406" t="e">
            <v>#VALUE!</v>
          </cell>
          <cell r="BE1406" t="e">
            <v>#VALUE!</v>
          </cell>
          <cell r="BF1406" t="e">
            <v>#VALUE!</v>
          </cell>
          <cell r="BG1406">
            <v>0</v>
          </cell>
        </row>
        <row r="1407">
          <cell r="AY1407">
            <v>37742</v>
          </cell>
          <cell r="AZ1407">
            <v>0</v>
          </cell>
          <cell r="BA1407" t="e">
            <v>#VALUE!</v>
          </cell>
          <cell r="BB1407" t="e">
            <v>#VALUE!</v>
          </cell>
          <cell r="BC1407">
            <v>0</v>
          </cell>
          <cell r="BD1407" t="e">
            <v>#VALUE!</v>
          </cell>
          <cell r="BE1407" t="e">
            <v>#VALUE!</v>
          </cell>
          <cell r="BF1407" t="e">
            <v>#VALUE!</v>
          </cell>
          <cell r="BG1407">
            <v>0</v>
          </cell>
        </row>
        <row r="1408">
          <cell r="AY1408">
            <v>37773</v>
          </cell>
          <cell r="AZ1408">
            <v>0</v>
          </cell>
          <cell r="BA1408" t="e">
            <v>#VALUE!</v>
          </cell>
          <cell r="BB1408" t="e">
            <v>#VALUE!</v>
          </cell>
          <cell r="BC1408">
            <v>0</v>
          </cell>
          <cell r="BD1408" t="e">
            <v>#VALUE!</v>
          </cell>
          <cell r="BE1408" t="e">
            <v>#VALUE!</v>
          </cell>
          <cell r="BF1408" t="e">
            <v>#VALUE!</v>
          </cell>
          <cell r="BG1408">
            <v>0</v>
          </cell>
        </row>
        <row r="1409">
          <cell r="AY1409">
            <v>37803</v>
          </cell>
          <cell r="AZ1409">
            <v>0</v>
          </cell>
          <cell r="BA1409" t="e">
            <v>#VALUE!</v>
          </cell>
          <cell r="BB1409" t="e">
            <v>#VALUE!</v>
          </cell>
          <cell r="BC1409">
            <v>0</v>
          </cell>
          <cell r="BD1409" t="e">
            <v>#VALUE!</v>
          </cell>
          <cell r="BE1409" t="e">
            <v>#VALUE!</v>
          </cell>
          <cell r="BF1409" t="e">
            <v>#VALUE!</v>
          </cell>
          <cell r="BG1409">
            <v>0</v>
          </cell>
        </row>
        <row r="1410">
          <cell r="AY1410">
            <v>37834</v>
          </cell>
          <cell r="AZ1410">
            <v>0</v>
          </cell>
          <cell r="BA1410" t="e">
            <v>#VALUE!</v>
          </cell>
          <cell r="BB1410" t="e">
            <v>#VALUE!</v>
          </cell>
          <cell r="BC1410">
            <v>0</v>
          </cell>
          <cell r="BD1410" t="e">
            <v>#VALUE!</v>
          </cell>
          <cell r="BE1410" t="e">
            <v>#VALUE!</v>
          </cell>
          <cell r="BF1410" t="e">
            <v>#VALUE!</v>
          </cell>
          <cell r="BG1410">
            <v>0</v>
          </cell>
        </row>
        <row r="1411">
          <cell r="AY1411">
            <v>37865</v>
          </cell>
          <cell r="AZ1411">
            <v>0</v>
          </cell>
          <cell r="BA1411" t="e">
            <v>#VALUE!</v>
          </cell>
          <cell r="BB1411" t="e">
            <v>#VALUE!</v>
          </cell>
          <cell r="BC1411">
            <v>0</v>
          </cell>
          <cell r="BD1411" t="e">
            <v>#VALUE!</v>
          </cell>
          <cell r="BE1411" t="e">
            <v>#VALUE!</v>
          </cell>
          <cell r="BF1411" t="e">
            <v>#VALUE!</v>
          </cell>
          <cell r="BG1411">
            <v>0</v>
          </cell>
        </row>
        <row r="1412">
          <cell r="AY1412">
            <v>37895</v>
          </cell>
          <cell r="AZ1412">
            <v>0</v>
          </cell>
          <cell r="BA1412" t="e">
            <v>#VALUE!</v>
          </cell>
          <cell r="BB1412" t="e">
            <v>#VALUE!</v>
          </cell>
          <cell r="BC1412">
            <v>0</v>
          </cell>
          <cell r="BD1412" t="e">
            <v>#VALUE!</v>
          </cell>
          <cell r="BE1412" t="e">
            <v>#VALUE!</v>
          </cell>
          <cell r="BF1412" t="e">
            <v>#VALUE!</v>
          </cell>
          <cell r="BG1412">
            <v>0</v>
          </cell>
        </row>
        <row r="1413">
          <cell r="AY1413">
            <v>37926</v>
          </cell>
          <cell r="AZ1413">
            <v>0</v>
          </cell>
          <cell r="BA1413" t="e">
            <v>#VALUE!</v>
          </cell>
          <cell r="BB1413" t="e">
            <v>#VALUE!</v>
          </cell>
          <cell r="BC1413">
            <v>0</v>
          </cell>
          <cell r="BD1413" t="e">
            <v>#VALUE!</v>
          </cell>
          <cell r="BE1413" t="e">
            <v>#VALUE!</v>
          </cell>
          <cell r="BF1413" t="e">
            <v>#VALUE!</v>
          </cell>
          <cell r="BG1413">
            <v>0</v>
          </cell>
        </row>
        <row r="1414">
          <cell r="AY1414">
            <v>37956</v>
          </cell>
          <cell r="AZ1414">
            <v>0</v>
          </cell>
          <cell r="BA1414" t="e">
            <v>#VALUE!</v>
          </cell>
          <cell r="BB1414" t="e">
            <v>#VALUE!</v>
          </cell>
          <cell r="BC1414">
            <v>0</v>
          </cell>
          <cell r="BD1414" t="e">
            <v>#VALUE!</v>
          </cell>
          <cell r="BE1414" t="e">
            <v>#VALUE!</v>
          </cell>
          <cell r="BF1414" t="e">
            <v>#VALUE!</v>
          </cell>
          <cell r="BG1414">
            <v>0</v>
          </cell>
        </row>
        <row r="1415">
          <cell r="AY1415">
            <v>37987</v>
          </cell>
          <cell r="AZ1415">
            <v>0</v>
          </cell>
          <cell r="BA1415" t="e">
            <v>#VALUE!</v>
          </cell>
          <cell r="BB1415" t="e">
            <v>#VALUE!</v>
          </cell>
          <cell r="BC1415">
            <v>0</v>
          </cell>
          <cell r="BD1415" t="e">
            <v>#VALUE!</v>
          </cell>
          <cell r="BE1415" t="e">
            <v>#VALUE!</v>
          </cell>
          <cell r="BF1415" t="e">
            <v>#VALUE!</v>
          </cell>
          <cell r="BG1415">
            <v>0</v>
          </cell>
        </row>
        <row r="1416">
          <cell r="AY1416">
            <v>38018</v>
          </cell>
          <cell r="AZ1416">
            <v>0</v>
          </cell>
          <cell r="BA1416" t="e">
            <v>#VALUE!</v>
          </cell>
          <cell r="BB1416" t="e">
            <v>#VALUE!</v>
          </cell>
          <cell r="BC1416">
            <v>0</v>
          </cell>
          <cell r="BD1416" t="e">
            <v>#VALUE!</v>
          </cell>
          <cell r="BE1416" t="e">
            <v>#VALUE!</v>
          </cell>
          <cell r="BF1416" t="e">
            <v>#VALUE!</v>
          </cell>
          <cell r="BG1416">
            <v>0</v>
          </cell>
        </row>
        <row r="1417">
          <cell r="AY1417">
            <v>38047</v>
          </cell>
          <cell r="AZ1417">
            <v>0</v>
          </cell>
          <cell r="BA1417" t="e">
            <v>#VALUE!</v>
          </cell>
          <cell r="BB1417" t="e">
            <v>#VALUE!</v>
          </cell>
          <cell r="BC1417">
            <v>0</v>
          </cell>
          <cell r="BD1417" t="e">
            <v>#VALUE!</v>
          </cell>
          <cell r="BE1417" t="e">
            <v>#VALUE!</v>
          </cell>
          <cell r="BF1417" t="e">
            <v>#VALUE!</v>
          </cell>
          <cell r="BG1417">
            <v>0</v>
          </cell>
        </row>
        <row r="1418">
          <cell r="AY1418">
            <v>38078</v>
          </cell>
          <cell r="AZ1418">
            <v>0</v>
          </cell>
          <cell r="BA1418" t="e">
            <v>#VALUE!</v>
          </cell>
          <cell r="BB1418" t="e">
            <v>#VALUE!</v>
          </cell>
          <cell r="BC1418">
            <v>0</v>
          </cell>
          <cell r="BD1418" t="e">
            <v>#VALUE!</v>
          </cell>
          <cell r="BE1418" t="e">
            <v>#VALUE!</v>
          </cell>
          <cell r="BF1418" t="e">
            <v>#VALUE!</v>
          </cell>
          <cell r="BG1418">
            <v>0</v>
          </cell>
        </row>
        <row r="1419">
          <cell r="AY1419">
            <v>38108</v>
          </cell>
          <cell r="AZ1419">
            <v>0</v>
          </cell>
          <cell r="BA1419" t="e">
            <v>#VALUE!</v>
          </cell>
          <cell r="BB1419" t="e">
            <v>#VALUE!</v>
          </cell>
          <cell r="BC1419">
            <v>0</v>
          </cell>
          <cell r="BD1419" t="e">
            <v>#VALUE!</v>
          </cell>
          <cell r="BE1419" t="e">
            <v>#VALUE!</v>
          </cell>
          <cell r="BF1419" t="e">
            <v>#VALUE!</v>
          </cell>
          <cell r="BG1419">
            <v>0</v>
          </cell>
        </row>
        <row r="1420">
          <cell r="AY1420">
            <v>38139</v>
          </cell>
          <cell r="AZ1420">
            <v>0</v>
          </cell>
          <cell r="BA1420" t="e">
            <v>#VALUE!</v>
          </cell>
          <cell r="BB1420" t="e">
            <v>#VALUE!</v>
          </cell>
          <cell r="BC1420">
            <v>0</v>
          </cell>
          <cell r="BD1420" t="e">
            <v>#VALUE!</v>
          </cell>
          <cell r="BE1420" t="e">
            <v>#VALUE!</v>
          </cell>
          <cell r="BF1420" t="e">
            <v>#VALUE!</v>
          </cell>
          <cell r="BG1420">
            <v>0</v>
          </cell>
        </row>
        <row r="1421">
          <cell r="AY1421">
            <v>38169</v>
          </cell>
          <cell r="AZ1421">
            <v>0</v>
          </cell>
          <cell r="BA1421" t="e">
            <v>#VALUE!</v>
          </cell>
          <cell r="BB1421" t="e">
            <v>#VALUE!</v>
          </cell>
          <cell r="BC1421">
            <v>0</v>
          </cell>
          <cell r="BD1421" t="e">
            <v>#VALUE!</v>
          </cell>
          <cell r="BE1421" t="e">
            <v>#VALUE!</v>
          </cell>
          <cell r="BF1421" t="e">
            <v>#VALUE!</v>
          </cell>
          <cell r="BG1421">
            <v>0</v>
          </cell>
        </row>
        <row r="1422">
          <cell r="AY1422">
            <v>38200</v>
          </cell>
          <cell r="AZ1422">
            <v>0</v>
          </cell>
          <cell r="BA1422" t="e">
            <v>#VALUE!</v>
          </cell>
          <cell r="BB1422" t="e">
            <v>#VALUE!</v>
          </cell>
          <cell r="BC1422">
            <v>0</v>
          </cell>
          <cell r="BD1422" t="e">
            <v>#VALUE!</v>
          </cell>
          <cell r="BE1422" t="e">
            <v>#VALUE!</v>
          </cell>
          <cell r="BF1422" t="e">
            <v>#VALUE!</v>
          </cell>
          <cell r="BG1422">
            <v>0</v>
          </cell>
        </row>
        <row r="1423">
          <cell r="AY1423">
            <v>38231</v>
          </cell>
          <cell r="AZ1423">
            <v>0</v>
          </cell>
          <cell r="BA1423" t="e">
            <v>#VALUE!</v>
          </cell>
          <cell r="BB1423" t="e">
            <v>#VALUE!</v>
          </cell>
          <cell r="BC1423">
            <v>0</v>
          </cell>
          <cell r="BD1423" t="e">
            <v>#VALUE!</v>
          </cell>
          <cell r="BE1423" t="e">
            <v>#VALUE!</v>
          </cell>
          <cell r="BF1423" t="e">
            <v>#VALUE!</v>
          </cell>
          <cell r="BG1423">
            <v>0</v>
          </cell>
        </row>
        <row r="1424">
          <cell r="AY1424">
            <v>38261</v>
          </cell>
          <cell r="AZ1424">
            <v>0</v>
          </cell>
          <cell r="BA1424" t="e">
            <v>#VALUE!</v>
          </cell>
          <cell r="BB1424" t="e">
            <v>#VALUE!</v>
          </cell>
          <cell r="BC1424">
            <v>0</v>
          </cell>
          <cell r="BD1424" t="e">
            <v>#VALUE!</v>
          </cell>
          <cell r="BE1424" t="e">
            <v>#VALUE!</v>
          </cell>
          <cell r="BF1424" t="e">
            <v>#VALUE!</v>
          </cell>
          <cell r="BG1424">
            <v>0</v>
          </cell>
        </row>
        <row r="1425">
          <cell r="AY1425">
            <v>38292</v>
          </cell>
          <cell r="AZ1425">
            <v>0</v>
          </cell>
          <cell r="BA1425" t="e">
            <v>#VALUE!</v>
          </cell>
          <cell r="BB1425" t="e">
            <v>#VALUE!</v>
          </cell>
          <cell r="BC1425">
            <v>0</v>
          </cell>
          <cell r="BD1425" t="e">
            <v>#VALUE!</v>
          </cell>
          <cell r="BE1425" t="e">
            <v>#VALUE!</v>
          </cell>
          <cell r="BF1425" t="e">
            <v>#VALUE!</v>
          </cell>
          <cell r="BG1425">
            <v>0</v>
          </cell>
        </row>
        <row r="1426">
          <cell r="AY1426">
            <v>38322</v>
          </cell>
          <cell r="AZ1426">
            <v>0</v>
          </cell>
          <cell r="BA1426" t="e">
            <v>#VALUE!</v>
          </cell>
          <cell r="BB1426" t="e">
            <v>#VALUE!</v>
          </cell>
          <cell r="BC1426">
            <v>0</v>
          </cell>
          <cell r="BD1426" t="e">
            <v>#VALUE!</v>
          </cell>
          <cell r="BE1426" t="e">
            <v>#VALUE!</v>
          </cell>
          <cell r="BF1426" t="e">
            <v>#VALUE!</v>
          </cell>
          <cell r="BG1426">
            <v>0</v>
          </cell>
        </row>
        <row r="1427">
          <cell r="AY1427">
            <v>38353</v>
          </cell>
          <cell r="AZ1427">
            <v>0</v>
          </cell>
          <cell r="BA1427" t="e">
            <v>#VALUE!</v>
          </cell>
          <cell r="BB1427" t="e">
            <v>#VALUE!</v>
          </cell>
          <cell r="BC1427">
            <v>0</v>
          </cell>
          <cell r="BD1427" t="e">
            <v>#VALUE!</v>
          </cell>
          <cell r="BE1427" t="e">
            <v>#VALUE!</v>
          </cell>
          <cell r="BF1427" t="e">
            <v>#VALUE!</v>
          </cell>
          <cell r="BG1427">
            <v>0</v>
          </cell>
        </row>
        <row r="1428">
          <cell r="AY1428">
            <v>38384</v>
          </cell>
          <cell r="AZ1428">
            <v>0</v>
          </cell>
          <cell r="BA1428" t="e">
            <v>#VALUE!</v>
          </cell>
          <cell r="BB1428" t="e">
            <v>#VALUE!</v>
          </cell>
          <cell r="BC1428">
            <v>0</v>
          </cell>
          <cell r="BD1428" t="e">
            <v>#VALUE!</v>
          </cell>
          <cell r="BE1428" t="e">
            <v>#VALUE!</v>
          </cell>
          <cell r="BF1428" t="e">
            <v>#VALUE!</v>
          </cell>
          <cell r="BG1428">
            <v>0</v>
          </cell>
        </row>
        <row r="1429">
          <cell r="AY1429">
            <v>38412</v>
          </cell>
          <cell r="AZ1429">
            <v>0</v>
          </cell>
          <cell r="BA1429" t="e">
            <v>#VALUE!</v>
          </cell>
          <cell r="BB1429" t="e">
            <v>#VALUE!</v>
          </cell>
          <cell r="BC1429">
            <v>0</v>
          </cell>
          <cell r="BD1429" t="e">
            <v>#VALUE!</v>
          </cell>
          <cell r="BE1429" t="e">
            <v>#VALUE!</v>
          </cell>
          <cell r="BF1429" t="e">
            <v>#VALUE!</v>
          </cell>
          <cell r="BG1429">
            <v>0</v>
          </cell>
        </row>
        <row r="1430">
          <cell r="AY1430">
            <v>38443</v>
          </cell>
          <cell r="AZ1430">
            <v>0</v>
          </cell>
          <cell r="BA1430" t="e">
            <v>#VALUE!</v>
          </cell>
          <cell r="BB1430" t="e">
            <v>#VALUE!</v>
          </cell>
          <cell r="BC1430">
            <v>0</v>
          </cell>
          <cell r="BD1430" t="e">
            <v>#VALUE!</v>
          </cell>
          <cell r="BE1430" t="e">
            <v>#VALUE!</v>
          </cell>
          <cell r="BF1430" t="e">
            <v>#VALUE!</v>
          </cell>
          <cell r="BG1430">
            <v>0</v>
          </cell>
        </row>
        <row r="1431">
          <cell r="AY1431">
            <v>38473</v>
          </cell>
          <cell r="AZ1431">
            <v>0</v>
          </cell>
          <cell r="BA1431" t="e">
            <v>#VALUE!</v>
          </cell>
          <cell r="BB1431" t="e">
            <v>#VALUE!</v>
          </cell>
          <cell r="BC1431">
            <v>0</v>
          </cell>
          <cell r="BD1431" t="e">
            <v>#VALUE!</v>
          </cell>
          <cell r="BE1431" t="e">
            <v>#VALUE!</v>
          </cell>
          <cell r="BF1431" t="e">
            <v>#VALUE!</v>
          </cell>
          <cell r="BG1431">
            <v>0</v>
          </cell>
        </row>
        <row r="1432">
          <cell r="AY1432">
            <v>38504</v>
          </cell>
          <cell r="AZ1432">
            <v>0</v>
          </cell>
          <cell r="BA1432" t="e">
            <v>#VALUE!</v>
          </cell>
          <cell r="BB1432" t="e">
            <v>#VALUE!</v>
          </cell>
          <cell r="BC1432">
            <v>0</v>
          </cell>
          <cell r="BD1432" t="e">
            <v>#VALUE!</v>
          </cell>
          <cell r="BE1432" t="e">
            <v>#VALUE!</v>
          </cell>
          <cell r="BF1432" t="e">
            <v>#VALUE!</v>
          </cell>
          <cell r="BG1432">
            <v>0</v>
          </cell>
        </row>
        <row r="1433">
          <cell r="AY1433">
            <v>38534</v>
          </cell>
          <cell r="AZ1433">
            <v>0</v>
          </cell>
          <cell r="BA1433" t="e">
            <v>#VALUE!</v>
          </cell>
          <cell r="BB1433" t="e">
            <v>#VALUE!</v>
          </cell>
          <cell r="BC1433">
            <v>0</v>
          </cell>
          <cell r="BD1433" t="e">
            <v>#VALUE!</v>
          </cell>
          <cell r="BE1433" t="e">
            <v>#VALUE!</v>
          </cell>
          <cell r="BF1433" t="e">
            <v>#VALUE!</v>
          </cell>
          <cell r="BG1433">
            <v>0</v>
          </cell>
        </row>
        <row r="1434">
          <cell r="AX1434" t="str">
            <v>Storage Strategy</v>
          </cell>
          <cell r="AY1434" t="str">
            <v>Storage Strategy</v>
          </cell>
          <cell r="AZ1434">
            <v>0</v>
          </cell>
          <cell r="BA1434" t="str">
            <v>Storage Strategy</v>
          </cell>
          <cell r="BB1434" t="e">
            <v>#VALUE!</v>
          </cell>
          <cell r="BC1434">
            <v>0</v>
          </cell>
          <cell r="BD1434" t="e">
            <v>#VALUE!</v>
          </cell>
          <cell r="BE1434" t="e">
            <v>#VALUE!</v>
          </cell>
          <cell r="BF1434" t="str">
            <v>Storage Strategy</v>
          </cell>
          <cell r="BG1434">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 Converter"/>
      <sheetName val="Budgeted Accounts"/>
      <sheetName val="JE Map Lookup Main Sheet"/>
      <sheetName val="Values Mapping"/>
      <sheetName val="Descriptions Lookup"/>
      <sheetName val="Sheet1"/>
      <sheetName val="Sheet3"/>
      <sheetName val="Instructions"/>
    </sheetNames>
    <sheetDataSet>
      <sheetData sheetId="0">
        <row r="2">
          <cell r="Q2" t="str">
            <v>Values</v>
          </cell>
        </row>
      </sheetData>
      <sheetData sheetId="1">
        <row r="2">
          <cell r="A2" t="str">
            <v>A1069</v>
          </cell>
        </row>
        <row r="3">
          <cell r="A3" t="str">
            <v>A1096</v>
          </cell>
        </row>
        <row r="4">
          <cell r="A4" t="str">
            <v>A1097</v>
          </cell>
        </row>
        <row r="5">
          <cell r="A5" t="str">
            <v>A1116</v>
          </cell>
        </row>
        <row r="6">
          <cell r="A6" t="str">
            <v>A1117</v>
          </cell>
        </row>
        <row r="7">
          <cell r="A7" t="str">
            <v>A1150</v>
          </cell>
        </row>
        <row r="8">
          <cell r="A8" t="str">
            <v>A1155</v>
          </cell>
        </row>
        <row r="9">
          <cell r="A9" t="str">
            <v>A1179</v>
          </cell>
        </row>
        <row r="10">
          <cell r="A10" t="str">
            <v>A1185</v>
          </cell>
        </row>
        <row r="11">
          <cell r="A11" t="str">
            <v>A1970</v>
          </cell>
        </row>
        <row r="12">
          <cell r="A12" t="str">
            <v>A2076</v>
          </cell>
        </row>
        <row r="13">
          <cell r="A13" t="str">
            <v>A2135</v>
          </cell>
        </row>
        <row r="14">
          <cell r="A14" t="str">
            <v>A2477</v>
          </cell>
        </row>
        <row r="15">
          <cell r="A15" t="str">
            <v>A2534</v>
          </cell>
        </row>
        <row r="16">
          <cell r="A16" t="str">
            <v>A2546</v>
          </cell>
        </row>
        <row r="17">
          <cell r="A17" t="str">
            <v>A2556</v>
          </cell>
        </row>
        <row r="18">
          <cell r="A18" t="str">
            <v>A2563</v>
          </cell>
        </row>
        <row r="19">
          <cell r="A19" t="str">
            <v>A2564</v>
          </cell>
        </row>
        <row r="20">
          <cell r="A20" t="str">
            <v>A2565</v>
          </cell>
        </row>
        <row r="21">
          <cell r="A21" t="str">
            <v>A2594</v>
          </cell>
        </row>
        <row r="22">
          <cell r="A22" t="str">
            <v>A2595</v>
          </cell>
        </row>
        <row r="23">
          <cell r="A23" t="str">
            <v>A2596</v>
          </cell>
        </row>
        <row r="24">
          <cell r="A24" t="str">
            <v>A2597</v>
          </cell>
        </row>
        <row r="25">
          <cell r="A25" t="str">
            <v>A2598</v>
          </cell>
        </row>
        <row r="26">
          <cell r="A26" t="str">
            <v>A2662</v>
          </cell>
        </row>
        <row r="27">
          <cell r="A27" t="str">
            <v>A2669</v>
          </cell>
        </row>
        <row r="28">
          <cell r="A28" t="str">
            <v>A2767</v>
          </cell>
        </row>
        <row r="29">
          <cell r="A29" t="str">
            <v>A2791</v>
          </cell>
        </row>
        <row r="30">
          <cell r="A30" t="str">
            <v>A2801</v>
          </cell>
        </row>
        <row r="31">
          <cell r="A31" t="str">
            <v>A2811</v>
          </cell>
        </row>
        <row r="32">
          <cell r="A32" t="str">
            <v>A2812</v>
          </cell>
        </row>
        <row r="33">
          <cell r="A33" t="str">
            <v>A2875</v>
          </cell>
        </row>
        <row r="34">
          <cell r="A34" t="str">
            <v>A2878</v>
          </cell>
        </row>
        <row r="35">
          <cell r="A35" t="str">
            <v>A2907</v>
          </cell>
        </row>
        <row r="36">
          <cell r="A36" t="str">
            <v>A2982</v>
          </cell>
        </row>
        <row r="37">
          <cell r="A37" t="str">
            <v>A2983</v>
          </cell>
        </row>
        <row r="38">
          <cell r="A38" t="str">
            <v>A2985</v>
          </cell>
        </row>
        <row r="39">
          <cell r="A39" t="str">
            <v>A3019</v>
          </cell>
        </row>
        <row r="40">
          <cell r="A40" t="str">
            <v>A3020</v>
          </cell>
        </row>
        <row r="41">
          <cell r="A41" t="str">
            <v>A3026</v>
          </cell>
        </row>
        <row r="42">
          <cell r="A42" t="str">
            <v>A3028</v>
          </cell>
        </row>
        <row r="43">
          <cell r="A43" t="str">
            <v>A3029</v>
          </cell>
        </row>
        <row r="44">
          <cell r="A44" t="str">
            <v>A3030</v>
          </cell>
        </row>
        <row r="45">
          <cell r="A45" t="str">
            <v>A3032</v>
          </cell>
        </row>
        <row r="46">
          <cell r="A46" t="str">
            <v>A3033</v>
          </cell>
        </row>
        <row r="47">
          <cell r="A47" t="str">
            <v>A3034</v>
          </cell>
        </row>
        <row r="48">
          <cell r="A48" t="str">
            <v>A3035</v>
          </cell>
        </row>
        <row r="49">
          <cell r="A49" t="str">
            <v>A3037</v>
          </cell>
        </row>
        <row r="50">
          <cell r="A50" t="str">
            <v>A3038</v>
          </cell>
        </row>
        <row r="51">
          <cell r="A51" t="str">
            <v>A3039</v>
          </cell>
        </row>
        <row r="52">
          <cell r="A52" t="str">
            <v>A3077</v>
          </cell>
        </row>
        <row r="53">
          <cell r="A53" t="str">
            <v>A3081</v>
          </cell>
        </row>
        <row r="54">
          <cell r="A54" t="str">
            <v>A3082</v>
          </cell>
        </row>
        <row r="55">
          <cell r="A55" t="str">
            <v>A3084</v>
          </cell>
        </row>
        <row r="56">
          <cell r="A56" t="str">
            <v>A3087</v>
          </cell>
        </row>
        <row r="57">
          <cell r="A57" t="str">
            <v>A3088</v>
          </cell>
        </row>
        <row r="58">
          <cell r="A58" t="str">
            <v>A3089</v>
          </cell>
        </row>
        <row r="59">
          <cell r="A59" t="str">
            <v>A3091</v>
          </cell>
        </row>
        <row r="60">
          <cell r="A60" t="str">
            <v>A3092</v>
          </cell>
        </row>
        <row r="61">
          <cell r="A61" t="str">
            <v>A3094</v>
          </cell>
        </row>
        <row r="62">
          <cell r="A62" t="str">
            <v>A3095</v>
          </cell>
        </row>
        <row r="63">
          <cell r="A63" t="str">
            <v>A3098</v>
          </cell>
        </row>
        <row r="64">
          <cell r="A64" t="str">
            <v>A3099</v>
          </cell>
        </row>
        <row r="65">
          <cell r="A65" t="str">
            <v>A3100</v>
          </cell>
        </row>
        <row r="66">
          <cell r="A66" t="str">
            <v>A3106</v>
          </cell>
        </row>
        <row r="67">
          <cell r="A67" t="str">
            <v>A3112</v>
          </cell>
        </row>
        <row r="68">
          <cell r="A68" t="str">
            <v>A3114</v>
          </cell>
        </row>
        <row r="69">
          <cell r="A69" t="str">
            <v>A3116</v>
          </cell>
        </row>
        <row r="70">
          <cell r="A70" t="str">
            <v>A3121</v>
          </cell>
        </row>
        <row r="71">
          <cell r="A71" t="str">
            <v>A3141</v>
          </cell>
        </row>
        <row r="72">
          <cell r="A72" t="str">
            <v>A3143</v>
          </cell>
        </row>
        <row r="73">
          <cell r="A73" t="str">
            <v>A3144</v>
          </cell>
        </row>
        <row r="74">
          <cell r="A74" t="str">
            <v>A3150</v>
          </cell>
        </row>
        <row r="75">
          <cell r="A75" t="str">
            <v>A3152</v>
          </cell>
        </row>
        <row r="76">
          <cell r="A76" t="str">
            <v>A3156</v>
          </cell>
        </row>
        <row r="77">
          <cell r="A77" t="str">
            <v>A3158</v>
          </cell>
        </row>
        <row r="78">
          <cell r="A78" t="str">
            <v>A3159</v>
          </cell>
        </row>
        <row r="79">
          <cell r="A79" t="str">
            <v>A3170</v>
          </cell>
        </row>
        <row r="80">
          <cell r="A80" t="str">
            <v>A3172</v>
          </cell>
        </row>
        <row r="81">
          <cell r="A81" t="str">
            <v>A3174</v>
          </cell>
        </row>
        <row r="82">
          <cell r="A82" t="str">
            <v>A3180</v>
          </cell>
        </row>
        <row r="83">
          <cell r="A83" t="str">
            <v>A3181</v>
          </cell>
        </row>
        <row r="84">
          <cell r="A84" t="str">
            <v>A3182</v>
          </cell>
        </row>
        <row r="85">
          <cell r="A85" t="str">
            <v>A3183</v>
          </cell>
        </row>
        <row r="86">
          <cell r="A86" t="str">
            <v>A3184</v>
          </cell>
        </row>
        <row r="87">
          <cell r="A87" t="str">
            <v>A3206</v>
          </cell>
        </row>
        <row r="88">
          <cell r="A88" t="str">
            <v>A3207</v>
          </cell>
        </row>
        <row r="89">
          <cell r="A89" t="str">
            <v>A3212</v>
          </cell>
        </row>
        <row r="90">
          <cell r="A90" t="str">
            <v>A3213</v>
          </cell>
        </row>
        <row r="91">
          <cell r="A91" t="str">
            <v>A3214</v>
          </cell>
        </row>
        <row r="92">
          <cell r="A92" t="str">
            <v>A3215</v>
          </cell>
        </row>
        <row r="93">
          <cell r="A93" t="str">
            <v>A3218</v>
          </cell>
        </row>
        <row r="94">
          <cell r="A94" t="str">
            <v>A3223</v>
          </cell>
        </row>
        <row r="95">
          <cell r="A95" t="str">
            <v>A3224</v>
          </cell>
        </row>
        <row r="96">
          <cell r="A96" t="str">
            <v>A3227</v>
          </cell>
        </row>
        <row r="97">
          <cell r="A97" t="str">
            <v>A3228</v>
          </cell>
        </row>
        <row r="98">
          <cell r="A98" t="str">
            <v>A3231</v>
          </cell>
        </row>
        <row r="99">
          <cell r="A99" t="str">
            <v>A3232</v>
          </cell>
        </row>
        <row r="100">
          <cell r="A100" t="str">
            <v>A3235</v>
          </cell>
        </row>
        <row r="101">
          <cell r="A101" t="str">
            <v>A3237</v>
          </cell>
        </row>
        <row r="102">
          <cell r="A102" t="str">
            <v>A3238</v>
          </cell>
        </row>
        <row r="103">
          <cell r="A103" t="str">
            <v>A3239</v>
          </cell>
        </row>
        <row r="104">
          <cell r="A104" t="str">
            <v>A3242</v>
          </cell>
        </row>
        <row r="105">
          <cell r="A105" t="str">
            <v>A3243</v>
          </cell>
        </row>
        <row r="106">
          <cell r="A106" t="str">
            <v>A3246</v>
          </cell>
        </row>
        <row r="107">
          <cell r="A107" t="str">
            <v>A3249</v>
          </cell>
        </row>
        <row r="108">
          <cell r="A108" t="str">
            <v>A3251</v>
          </cell>
        </row>
        <row r="109">
          <cell r="A109" t="str">
            <v>A3257</v>
          </cell>
        </row>
        <row r="110">
          <cell r="A110" t="str">
            <v>A3259</v>
          </cell>
        </row>
        <row r="111">
          <cell r="A111" t="str">
            <v>A3265</v>
          </cell>
        </row>
        <row r="112">
          <cell r="A112" t="str">
            <v>A3269</v>
          </cell>
        </row>
        <row r="113">
          <cell r="A113" t="str">
            <v>A3271</v>
          </cell>
        </row>
        <row r="114">
          <cell r="A114" t="str">
            <v>A3275</v>
          </cell>
        </row>
        <row r="115">
          <cell r="A115" t="str">
            <v>A3281</v>
          </cell>
        </row>
        <row r="116">
          <cell r="A116" t="str">
            <v>A3282</v>
          </cell>
        </row>
        <row r="117">
          <cell r="A117" t="str">
            <v>A3283</v>
          </cell>
        </row>
        <row r="118">
          <cell r="A118" t="str">
            <v>A3284</v>
          </cell>
        </row>
        <row r="119">
          <cell r="A119" t="str">
            <v>A3288</v>
          </cell>
        </row>
        <row r="120">
          <cell r="A120" t="str">
            <v>A3293</v>
          </cell>
        </row>
        <row r="121">
          <cell r="A121" t="str">
            <v>A3295</v>
          </cell>
        </row>
        <row r="122">
          <cell r="A122" t="str">
            <v>A3298</v>
          </cell>
        </row>
        <row r="123">
          <cell r="A123" t="str">
            <v>A3313</v>
          </cell>
        </row>
        <row r="124">
          <cell r="A124" t="str">
            <v>A3325</v>
          </cell>
        </row>
        <row r="125">
          <cell r="A125" t="str">
            <v>A3345</v>
          </cell>
        </row>
        <row r="126">
          <cell r="A126" t="str">
            <v>A3349</v>
          </cell>
        </row>
        <row r="127">
          <cell r="A127" t="str">
            <v>A3357</v>
          </cell>
        </row>
        <row r="128">
          <cell r="A128" t="str">
            <v>A3385</v>
          </cell>
        </row>
        <row r="129">
          <cell r="A129" t="str">
            <v>A3390</v>
          </cell>
        </row>
        <row r="130">
          <cell r="A130" t="str">
            <v>A3394</v>
          </cell>
        </row>
        <row r="131">
          <cell r="A131" t="str">
            <v>A3395</v>
          </cell>
        </row>
        <row r="132">
          <cell r="A132" t="str">
            <v>A3403</v>
          </cell>
        </row>
        <row r="133">
          <cell r="A133" t="str">
            <v>A3408</v>
          </cell>
        </row>
        <row r="134">
          <cell r="A134" t="str">
            <v>A3412</v>
          </cell>
        </row>
        <row r="135">
          <cell r="A135" t="str">
            <v>A3423</v>
          </cell>
        </row>
        <row r="136">
          <cell r="A136" t="str">
            <v>A3434</v>
          </cell>
        </row>
        <row r="137">
          <cell r="A137" t="str">
            <v>A3438</v>
          </cell>
        </row>
        <row r="138">
          <cell r="A138" t="str">
            <v>A3439</v>
          </cell>
        </row>
        <row r="139">
          <cell r="A139" t="str">
            <v>A3440</v>
          </cell>
        </row>
        <row r="140">
          <cell r="A140" t="str">
            <v>A3444</v>
          </cell>
        </row>
        <row r="141">
          <cell r="A141" t="str">
            <v>A3451</v>
          </cell>
        </row>
        <row r="142">
          <cell r="A142" t="str">
            <v>A3458</v>
          </cell>
        </row>
        <row r="143">
          <cell r="A143" t="str">
            <v>A3469</v>
          </cell>
        </row>
        <row r="144">
          <cell r="A144" t="str">
            <v>A3474</v>
          </cell>
        </row>
        <row r="145">
          <cell r="A145" t="str">
            <v>A3477</v>
          </cell>
        </row>
        <row r="146">
          <cell r="A146" t="str">
            <v>A3478</v>
          </cell>
        </row>
        <row r="147">
          <cell r="A147" t="str">
            <v>A3481</v>
          </cell>
        </row>
        <row r="148">
          <cell r="A148" t="str">
            <v>A3482</v>
          </cell>
        </row>
        <row r="149">
          <cell r="A149" t="str">
            <v>A3483</v>
          </cell>
        </row>
        <row r="150">
          <cell r="A150" t="str">
            <v>A3485</v>
          </cell>
        </row>
        <row r="151">
          <cell r="A151" t="str">
            <v>A3486</v>
          </cell>
        </row>
        <row r="152">
          <cell r="A152" t="str">
            <v>A3491</v>
          </cell>
        </row>
        <row r="153">
          <cell r="A153" t="str">
            <v>A3494</v>
          </cell>
        </row>
        <row r="154">
          <cell r="A154" t="str">
            <v>A3495</v>
          </cell>
        </row>
        <row r="155">
          <cell r="A155" t="str">
            <v>A3497</v>
          </cell>
        </row>
        <row r="156">
          <cell r="A156" t="str">
            <v>A3498</v>
          </cell>
        </row>
        <row r="157">
          <cell r="A157" t="str">
            <v>A3503</v>
          </cell>
        </row>
        <row r="158">
          <cell r="A158" t="str">
            <v>A3509</v>
          </cell>
        </row>
        <row r="159">
          <cell r="A159" t="str">
            <v>A3512</v>
          </cell>
        </row>
        <row r="160">
          <cell r="A160" t="str">
            <v>A3526</v>
          </cell>
        </row>
        <row r="161">
          <cell r="A161" t="str">
            <v>A3563</v>
          </cell>
        </row>
        <row r="162">
          <cell r="A162" t="str">
            <v>A3582</v>
          </cell>
        </row>
        <row r="163">
          <cell r="A163" t="str">
            <v>A3584</v>
          </cell>
        </row>
        <row r="164">
          <cell r="A164" t="str">
            <v>A3589</v>
          </cell>
        </row>
        <row r="165">
          <cell r="A165" t="str">
            <v>A3628</v>
          </cell>
        </row>
        <row r="166">
          <cell r="A166" t="str">
            <v>A3643</v>
          </cell>
        </row>
        <row r="167">
          <cell r="A167" t="str">
            <v>A3644</v>
          </cell>
        </row>
        <row r="168">
          <cell r="A168" t="str">
            <v>A3645</v>
          </cell>
        </row>
        <row r="169">
          <cell r="A169" t="str">
            <v>A3647</v>
          </cell>
        </row>
        <row r="170">
          <cell r="A170" t="str">
            <v>A3648</v>
          </cell>
        </row>
        <row r="171">
          <cell r="A171" t="str">
            <v>A3649</v>
          </cell>
        </row>
        <row r="172">
          <cell r="A172" t="str">
            <v>A3650</v>
          </cell>
        </row>
        <row r="173">
          <cell r="A173" t="str">
            <v>A3652</v>
          </cell>
        </row>
        <row r="174">
          <cell r="A174" t="str">
            <v>A3654</v>
          </cell>
        </row>
        <row r="175">
          <cell r="A175" t="str">
            <v>A3656</v>
          </cell>
        </row>
        <row r="176">
          <cell r="A176" t="str">
            <v>A3670</v>
          </cell>
        </row>
        <row r="177">
          <cell r="A177" t="str">
            <v>A3672</v>
          </cell>
        </row>
        <row r="178">
          <cell r="A178" t="str">
            <v>A3686</v>
          </cell>
        </row>
        <row r="179">
          <cell r="A179" t="str">
            <v>A3687</v>
          </cell>
        </row>
        <row r="180">
          <cell r="A180" t="str">
            <v>A3688</v>
          </cell>
        </row>
        <row r="181">
          <cell r="A181" t="str">
            <v>A3693</v>
          </cell>
        </row>
        <row r="182">
          <cell r="A182" t="str">
            <v>A3726</v>
          </cell>
        </row>
        <row r="183">
          <cell r="A183" t="str">
            <v>A3730</v>
          </cell>
        </row>
        <row r="184">
          <cell r="A184" t="str">
            <v>A3731</v>
          </cell>
        </row>
        <row r="185">
          <cell r="A185" t="str">
            <v>A3734</v>
          </cell>
        </row>
        <row r="186">
          <cell r="A186" t="str">
            <v>A3736</v>
          </cell>
        </row>
        <row r="187">
          <cell r="A187" t="str">
            <v>A3743</v>
          </cell>
        </row>
        <row r="188">
          <cell r="A188" t="str">
            <v>A3936</v>
          </cell>
        </row>
        <row r="189">
          <cell r="A189" t="str">
            <v>A3940</v>
          </cell>
        </row>
        <row r="190">
          <cell r="A190" t="str">
            <v>A4236</v>
          </cell>
        </row>
        <row r="191">
          <cell r="A191" t="str">
            <v>A4286</v>
          </cell>
        </row>
        <row r="192">
          <cell r="A192" t="str">
            <v>A4292</v>
          </cell>
        </row>
        <row r="193">
          <cell r="A193" t="str">
            <v>A4849</v>
          </cell>
        </row>
        <row r="194">
          <cell r="A194" t="str">
            <v>A4852</v>
          </cell>
        </row>
        <row r="195">
          <cell r="A195" t="str">
            <v>A4871</v>
          </cell>
        </row>
        <row r="196">
          <cell r="A196" t="str">
            <v>A4872</v>
          </cell>
        </row>
        <row r="197">
          <cell r="A197" t="str">
            <v>A4873</v>
          </cell>
        </row>
        <row r="198">
          <cell r="A198" t="str">
            <v>A4874</v>
          </cell>
        </row>
        <row r="199">
          <cell r="A199" t="str">
            <v>A4891</v>
          </cell>
        </row>
        <row r="200">
          <cell r="A200" t="str">
            <v>A4892</v>
          </cell>
        </row>
        <row r="201">
          <cell r="A201" t="str">
            <v>A4958</v>
          </cell>
        </row>
        <row r="202">
          <cell r="A202" t="str">
            <v>A4961</v>
          </cell>
        </row>
        <row r="203">
          <cell r="A203" t="str">
            <v>A4978</v>
          </cell>
        </row>
        <row r="204">
          <cell r="A204" t="str">
            <v>A5010</v>
          </cell>
        </row>
        <row r="205">
          <cell r="A205" t="str">
            <v>A5017</v>
          </cell>
        </row>
        <row r="206">
          <cell r="A206" t="str">
            <v>A5018</v>
          </cell>
        </row>
        <row r="207">
          <cell r="A207" t="str">
            <v>A5038</v>
          </cell>
        </row>
        <row r="208">
          <cell r="A208" t="str">
            <v>A5057</v>
          </cell>
        </row>
        <row r="209">
          <cell r="A209" t="str">
            <v>A5082</v>
          </cell>
        </row>
        <row r="210">
          <cell r="A210" t="str">
            <v>A5200</v>
          </cell>
        </row>
        <row r="211">
          <cell r="A211" t="str">
            <v>A5210</v>
          </cell>
        </row>
        <row r="212">
          <cell r="A212" t="str">
            <v>A5217</v>
          </cell>
        </row>
        <row r="213">
          <cell r="A213" t="str">
            <v>A5218</v>
          </cell>
        </row>
        <row r="214">
          <cell r="A214" t="str">
            <v>A5238</v>
          </cell>
        </row>
        <row r="215">
          <cell r="A215" t="str">
            <v>A5257</v>
          </cell>
        </row>
        <row r="216">
          <cell r="A216" t="str">
            <v>A5274</v>
          </cell>
        </row>
        <row r="217">
          <cell r="A217" t="str">
            <v>A5276</v>
          </cell>
        </row>
        <row r="218">
          <cell r="A218" t="str">
            <v>A5282</v>
          </cell>
        </row>
        <row r="219">
          <cell r="A219" t="str">
            <v>A5290</v>
          </cell>
        </row>
        <row r="220">
          <cell r="A220" t="str">
            <v>A5376</v>
          </cell>
        </row>
        <row r="221">
          <cell r="A221" t="str">
            <v>A5381</v>
          </cell>
        </row>
        <row r="222">
          <cell r="A222" t="str">
            <v>A5404</v>
          </cell>
        </row>
        <row r="223">
          <cell r="A223" t="str">
            <v>A5412</v>
          </cell>
        </row>
        <row r="224">
          <cell r="A224" t="str">
            <v>A5425</v>
          </cell>
        </row>
        <row r="225">
          <cell r="A225" t="str">
            <v>A5457</v>
          </cell>
        </row>
        <row r="226">
          <cell r="A226" t="str">
            <v>A5458</v>
          </cell>
        </row>
        <row r="227">
          <cell r="A227" t="str">
            <v>A5478</v>
          </cell>
        </row>
        <row r="228">
          <cell r="A228" t="str">
            <v>A5485</v>
          </cell>
        </row>
        <row r="229">
          <cell r="A229" t="str">
            <v>A5486</v>
          </cell>
        </row>
        <row r="230">
          <cell r="A230" t="str">
            <v>A5511</v>
          </cell>
        </row>
        <row r="231">
          <cell r="A231" t="str">
            <v>A5520</v>
          </cell>
        </row>
        <row r="232">
          <cell r="A232" t="str">
            <v>A5632</v>
          </cell>
        </row>
        <row r="233">
          <cell r="A233" t="str">
            <v>A5639</v>
          </cell>
        </row>
        <row r="234">
          <cell r="A234" t="str">
            <v>A5643</v>
          </cell>
        </row>
        <row r="235">
          <cell r="A235" t="str">
            <v>A5644</v>
          </cell>
        </row>
        <row r="236">
          <cell r="A236" t="str">
            <v>A5645</v>
          </cell>
        </row>
        <row r="237">
          <cell r="A237" t="str">
            <v>A5647</v>
          </cell>
        </row>
        <row r="238">
          <cell r="A238" t="str">
            <v>A5690</v>
          </cell>
        </row>
        <row r="239">
          <cell r="A239" t="str">
            <v>A5734</v>
          </cell>
        </row>
        <row r="240">
          <cell r="A240" t="str">
            <v>A6025</v>
          </cell>
        </row>
        <row r="241">
          <cell r="A241" t="str">
            <v>A6026</v>
          </cell>
        </row>
        <row r="242">
          <cell r="A242" t="str">
            <v>A6027</v>
          </cell>
        </row>
        <row r="243">
          <cell r="A243" t="str">
            <v>A6045</v>
          </cell>
        </row>
        <row r="244">
          <cell r="A244" t="str">
            <v>A6057</v>
          </cell>
        </row>
        <row r="245">
          <cell r="A245" t="str">
            <v>A6065</v>
          </cell>
        </row>
        <row r="246">
          <cell r="A246" t="str">
            <v>A6066</v>
          </cell>
        </row>
        <row r="247">
          <cell r="A247" t="str">
            <v>A6080</v>
          </cell>
        </row>
        <row r="248">
          <cell r="A248" t="str">
            <v>A6105</v>
          </cell>
        </row>
        <row r="249">
          <cell r="A249" t="str">
            <v>A6106</v>
          </cell>
        </row>
        <row r="250">
          <cell r="A250" t="str">
            <v>A6145</v>
          </cell>
        </row>
        <row r="251">
          <cell r="A251" t="str">
            <v>A6146</v>
          </cell>
        </row>
        <row r="252">
          <cell r="A252" t="str">
            <v>A6155</v>
          </cell>
        </row>
        <row r="253">
          <cell r="A253" t="str">
            <v>A6175</v>
          </cell>
        </row>
        <row r="254">
          <cell r="A254" t="str">
            <v>A6340</v>
          </cell>
        </row>
        <row r="255">
          <cell r="A255" t="str">
            <v>A6357</v>
          </cell>
        </row>
        <row r="256">
          <cell r="A256" t="str">
            <v>A6358</v>
          </cell>
        </row>
        <row r="257">
          <cell r="A257" t="str">
            <v>A6359</v>
          </cell>
        </row>
        <row r="258">
          <cell r="A258" t="str">
            <v>A6389</v>
          </cell>
        </row>
        <row r="259">
          <cell r="A259" t="str">
            <v>A6391</v>
          </cell>
        </row>
        <row r="260">
          <cell r="A260" t="str">
            <v>A6393</v>
          </cell>
        </row>
        <row r="261">
          <cell r="A261" t="str">
            <v>A6394</v>
          </cell>
        </row>
        <row r="262">
          <cell r="A262" t="str">
            <v>A6397</v>
          </cell>
        </row>
        <row r="263">
          <cell r="A263" t="str">
            <v>A6475</v>
          </cell>
        </row>
        <row r="264">
          <cell r="A264" t="str">
            <v>A6483</v>
          </cell>
        </row>
        <row r="265">
          <cell r="A265" t="str">
            <v>A6666</v>
          </cell>
        </row>
        <row r="266">
          <cell r="A266" t="str">
            <v>A6684</v>
          </cell>
        </row>
        <row r="267">
          <cell r="A267" t="str">
            <v>A6697</v>
          </cell>
        </row>
        <row r="268">
          <cell r="A268" t="str">
            <v>A6713</v>
          </cell>
        </row>
        <row r="269">
          <cell r="A269" t="str">
            <v>A6714</v>
          </cell>
        </row>
        <row r="270">
          <cell r="A270" t="str">
            <v>A6715</v>
          </cell>
        </row>
        <row r="271">
          <cell r="A271" t="str">
            <v>A6716</v>
          </cell>
        </row>
        <row r="272">
          <cell r="A272" t="str">
            <v>A6723</v>
          </cell>
        </row>
        <row r="273">
          <cell r="A273" t="str">
            <v>A6727</v>
          </cell>
        </row>
        <row r="274">
          <cell r="A274" t="str">
            <v>A6741</v>
          </cell>
        </row>
        <row r="275">
          <cell r="A275" t="str">
            <v>A6744</v>
          </cell>
        </row>
        <row r="276">
          <cell r="A276" t="str">
            <v>A6753</v>
          </cell>
        </row>
        <row r="277">
          <cell r="A277" t="str">
            <v>A6931</v>
          </cell>
        </row>
        <row r="278">
          <cell r="A278" t="str">
            <v>A6933</v>
          </cell>
        </row>
        <row r="279">
          <cell r="A279" t="str">
            <v>A6939</v>
          </cell>
        </row>
        <row r="280">
          <cell r="A280" t="str">
            <v>A6944</v>
          </cell>
        </row>
        <row r="281">
          <cell r="A281" t="str">
            <v>A6947</v>
          </cell>
        </row>
        <row r="282">
          <cell r="A282" t="str">
            <v>A7000</v>
          </cell>
        </row>
        <row r="283">
          <cell r="A283" t="str">
            <v>A7003</v>
          </cell>
        </row>
        <row r="284">
          <cell r="A284" t="str">
            <v>A7007</v>
          </cell>
        </row>
        <row r="285">
          <cell r="A285" t="str">
            <v>A7070</v>
          </cell>
        </row>
        <row r="286">
          <cell r="A286" t="str">
            <v>A7071</v>
          </cell>
        </row>
        <row r="287">
          <cell r="A287" t="str">
            <v>A7072</v>
          </cell>
        </row>
        <row r="288">
          <cell r="A288" t="str">
            <v>A7073</v>
          </cell>
        </row>
        <row r="289">
          <cell r="A289" t="str">
            <v>A7074</v>
          </cell>
        </row>
        <row r="290">
          <cell r="A290" t="str">
            <v>A7075</v>
          </cell>
        </row>
        <row r="291">
          <cell r="A291" t="str">
            <v>A7078</v>
          </cell>
        </row>
        <row r="292">
          <cell r="A292" t="str">
            <v>A7079</v>
          </cell>
        </row>
        <row r="293">
          <cell r="A293" t="str">
            <v>A7080</v>
          </cell>
        </row>
        <row r="294">
          <cell r="A294" t="str">
            <v>A7100</v>
          </cell>
        </row>
        <row r="295">
          <cell r="A295" t="str">
            <v>A7101</v>
          </cell>
        </row>
        <row r="296">
          <cell r="A296" t="str">
            <v>A7105</v>
          </cell>
        </row>
        <row r="297">
          <cell r="A297" t="str">
            <v>A7106</v>
          </cell>
        </row>
        <row r="298">
          <cell r="A298" t="str">
            <v>A7111</v>
          </cell>
        </row>
        <row r="299">
          <cell r="A299" t="str">
            <v>A7112</v>
          </cell>
        </row>
        <row r="300">
          <cell r="A300" t="str">
            <v>A7113</v>
          </cell>
        </row>
        <row r="301">
          <cell r="A301" t="str">
            <v>A7114</v>
          </cell>
        </row>
        <row r="302">
          <cell r="A302" t="str">
            <v>A7280</v>
          </cell>
        </row>
        <row r="303">
          <cell r="A303" t="str">
            <v>A7281</v>
          </cell>
        </row>
        <row r="304">
          <cell r="A304" t="str">
            <v>A7282</v>
          </cell>
        </row>
        <row r="305">
          <cell r="A305" t="str">
            <v>A7283</v>
          </cell>
        </row>
        <row r="306">
          <cell r="A306" t="str">
            <v>A7284</v>
          </cell>
        </row>
        <row r="307">
          <cell r="A307" t="str">
            <v>A7285</v>
          </cell>
        </row>
        <row r="308">
          <cell r="A308" t="str">
            <v>A7286</v>
          </cell>
        </row>
        <row r="309">
          <cell r="A309" t="str">
            <v>A7289</v>
          </cell>
        </row>
        <row r="310">
          <cell r="A310" t="str">
            <v>A7297</v>
          </cell>
        </row>
        <row r="311">
          <cell r="A311" t="str">
            <v>A7298</v>
          </cell>
        </row>
        <row r="312">
          <cell r="A312" t="str">
            <v>A7330</v>
          </cell>
        </row>
        <row r="313">
          <cell r="A313" t="str">
            <v>A7331</v>
          </cell>
        </row>
        <row r="314">
          <cell r="A314" t="str">
            <v>A7332</v>
          </cell>
        </row>
        <row r="315">
          <cell r="A315" t="str">
            <v>A7333</v>
          </cell>
        </row>
        <row r="316">
          <cell r="A316" t="str">
            <v>A7339</v>
          </cell>
        </row>
        <row r="317">
          <cell r="A317" t="str">
            <v>A7341</v>
          </cell>
        </row>
        <row r="318">
          <cell r="A318" t="str">
            <v>A7360</v>
          </cell>
        </row>
        <row r="319">
          <cell r="A319" t="str">
            <v>A7361</v>
          </cell>
        </row>
        <row r="320">
          <cell r="A320" t="str">
            <v>A7362</v>
          </cell>
        </row>
        <row r="321">
          <cell r="A321" t="str">
            <v>A7363</v>
          </cell>
        </row>
        <row r="322">
          <cell r="A322" t="str">
            <v>A7364</v>
          </cell>
        </row>
        <row r="323">
          <cell r="A323" t="str">
            <v>A7365</v>
          </cell>
        </row>
        <row r="324">
          <cell r="A324" t="str">
            <v>A7366</v>
          </cell>
        </row>
        <row r="325">
          <cell r="A325" t="str">
            <v>A7367</v>
          </cell>
        </row>
        <row r="326">
          <cell r="A326" t="str">
            <v>A7368</v>
          </cell>
        </row>
        <row r="327">
          <cell r="A327" t="str">
            <v>A7410</v>
          </cell>
        </row>
        <row r="328">
          <cell r="A328" t="str">
            <v>A7411</v>
          </cell>
        </row>
        <row r="329">
          <cell r="A329" t="str">
            <v>A7412</v>
          </cell>
        </row>
        <row r="330">
          <cell r="A330" t="str">
            <v>A7413</v>
          </cell>
        </row>
        <row r="331">
          <cell r="A331" t="str">
            <v>A7414</v>
          </cell>
        </row>
        <row r="332">
          <cell r="A332" t="str">
            <v>A7415</v>
          </cell>
        </row>
        <row r="333">
          <cell r="A333" t="str">
            <v>A7417</v>
          </cell>
        </row>
        <row r="334">
          <cell r="A334" t="str">
            <v>A7418</v>
          </cell>
        </row>
        <row r="335">
          <cell r="A335" t="str">
            <v>A7482</v>
          </cell>
        </row>
        <row r="336">
          <cell r="A336" t="str">
            <v>A7496</v>
          </cell>
        </row>
        <row r="337">
          <cell r="A337" t="str">
            <v>A7503</v>
          </cell>
        </row>
        <row r="338">
          <cell r="A338" t="str">
            <v>A7504</v>
          </cell>
        </row>
        <row r="339">
          <cell r="A339" t="str">
            <v>A7511</v>
          </cell>
        </row>
        <row r="340">
          <cell r="A340" t="str">
            <v>A7513</v>
          </cell>
        </row>
        <row r="341">
          <cell r="A341" t="str">
            <v>A7515</v>
          </cell>
        </row>
        <row r="342">
          <cell r="A342" t="str">
            <v>A7517</v>
          </cell>
        </row>
        <row r="343">
          <cell r="A343" t="str">
            <v>A7532</v>
          </cell>
        </row>
        <row r="344">
          <cell r="A344" t="str">
            <v>A7533</v>
          </cell>
        </row>
        <row r="345">
          <cell r="A345" t="str">
            <v>A7536</v>
          </cell>
        </row>
        <row r="346">
          <cell r="A346" t="str">
            <v>A7538</v>
          </cell>
        </row>
        <row r="347">
          <cell r="A347" t="str">
            <v>A7623</v>
          </cell>
        </row>
        <row r="348">
          <cell r="A348" t="str">
            <v>A7821</v>
          </cell>
        </row>
        <row r="349">
          <cell r="A349" t="str">
            <v>A7827</v>
          </cell>
        </row>
        <row r="350">
          <cell r="A350" t="str">
            <v>A7870</v>
          </cell>
        </row>
        <row r="351">
          <cell r="A351" t="str">
            <v>A7871</v>
          </cell>
        </row>
        <row r="352">
          <cell r="A352" t="str">
            <v>A7872</v>
          </cell>
        </row>
        <row r="353">
          <cell r="A353" t="str">
            <v>A7873</v>
          </cell>
        </row>
        <row r="354">
          <cell r="A354" t="str">
            <v>A7874</v>
          </cell>
        </row>
        <row r="355">
          <cell r="A355" t="str">
            <v>A7875</v>
          </cell>
        </row>
        <row r="356">
          <cell r="A356" t="str">
            <v>A7876</v>
          </cell>
        </row>
        <row r="357">
          <cell r="A357" t="str">
            <v>A7877</v>
          </cell>
        </row>
        <row r="358">
          <cell r="A358" t="str">
            <v>A7910</v>
          </cell>
        </row>
        <row r="359">
          <cell r="A359" t="str">
            <v>A7911</v>
          </cell>
        </row>
        <row r="360">
          <cell r="A360" t="str">
            <v>A7912</v>
          </cell>
        </row>
        <row r="361">
          <cell r="A361" t="str">
            <v>A7913</v>
          </cell>
        </row>
        <row r="362">
          <cell r="A362" t="str">
            <v>A7914</v>
          </cell>
        </row>
        <row r="363">
          <cell r="A363" t="str">
            <v>A7915</v>
          </cell>
        </row>
        <row r="364">
          <cell r="A364" t="str">
            <v>A7916</v>
          </cell>
        </row>
        <row r="365">
          <cell r="A365" t="str">
            <v>A7917</v>
          </cell>
        </row>
        <row r="366">
          <cell r="A366" t="str">
            <v>A7920</v>
          </cell>
        </row>
        <row r="367">
          <cell r="A367" t="str">
            <v>A7921</v>
          </cell>
        </row>
        <row r="368">
          <cell r="A368" t="str">
            <v>A7922</v>
          </cell>
        </row>
        <row r="369">
          <cell r="A369" t="str">
            <v>A7923</v>
          </cell>
        </row>
        <row r="370">
          <cell r="A370" t="str">
            <v>A7924</v>
          </cell>
        </row>
        <row r="371">
          <cell r="A371" t="str">
            <v>A7925</v>
          </cell>
        </row>
        <row r="372">
          <cell r="A372" t="str">
            <v>A7926</v>
          </cell>
        </row>
        <row r="373">
          <cell r="A373" t="str">
            <v>A7927</v>
          </cell>
        </row>
        <row r="374">
          <cell r="A374" t="str">
            <v>A8050</v>
          </cell>
        </row>
        <row r="375">
          <cell r="A375" t="str">
            <v>A8051</v>
          </cell>
        </row>
        <row r="376">
          <cell r="A376" t="str">
            <v>A8052</v>
          </cell>
        </row>
        <row r="377">
          <cell r="A377" t="str">
            <v>A8053</v>
          </cell>
        </row>
        <row r="378">
          <cell r="A378" t="str">
            <v>A8054</v>
          </cell>
        </row>
        <row r="379">
          <cell r="A379" t="str">
            <v>A8055</v>
          </cell>
        </row>
        <row r="380">
          <cell r="A380" t="str">
            <v>A8056</v>
          </cell>
        </row>
        <row r="381">
          <cell r="A381" t="str">
            <v>A8057</v>
          </cell>
        </row>
        <row r="382">
          <cell r="A382" t="str">
            <v>A8233</v>
          </cell>
        </row>
        <row r="383">
          <cell r="A383" t="str">
            <v>A8254</v>
          </cell>
        </row>
        <row r="384">
          <cell r="A384" t="str">
            <v>A8411</v>
          </cell>
        </row>
        <row r="385">
          <cell r="A385" t="str">
            <v>A8413</v>
          </cell>
        </row>
        <row r="386">
          <cell r="A386" t="str">
            <v>A8417</v>
          </cell>
        </row>
        <row r="387">
          <cell r="A387" t="str">
            <v>A8418</v>
          </cell>
        </row>
        <row r="388">
          <cell r="A388" t="str">
            <v>A8429</v>
          </cell>
        </row>
        <row r="389">
          <cell r="A389" t="str">
            <v>A8432</v>
          </cell>
        </row>
        <row r="390">
          <cell r="A390" t="str">
            <v>A8433</v>
          </cell>
        </row>
        <row r="391">
          <cell r="A391" t="str">
            <v>A8434</v>
          </cell>
        </row>
        <row r="392">
          <cell r="A392" t="str">
            <v>A8436</v>
          </cell>
        </row>
        <row r="393">
          <cell r="A393" t="str">
            <v>A8440</v>
          </cell>
        </row>
        <row r="394">
          <cell r="A394" t="str">
            <v>A8449</v>
          </cell>
        </row>
        <row r="395">
          <cell r="A395" t="str">
            <v>A8450</v>
          </cell>
        </row>
        <row r="396">
          <cell r="A396" t="str">
            <v>A8454</v>
          </cell>
        </row>
        <row r="397">
          <cell r="A397" t="str">
            <v>A8460</v>
          </cell>
        </row>
        <row r="398">
          <cell r="A398" t="str">
            <v>A8463</v>
          </cell>
        </row>
        <row r="399">
          <cell r="A399" t="str">
            <v>A8464</v>
          </cell>
        </row>
        <row r="400">
          <cell r="A400" t="str">
            <v>A8466</v>
          </cell>
        </row>
        <row r="401">
          <cell r="A401" t="str">
            <v>A8467</v>
          </cell>
        </row>
        <row r="402">
          <cell r="A402" t="str">
            <v>A8468</v>
          </cell>
        </row>
        <row r="403">
          <cell r="A403" t="str">
            <v>A8602</v>
          </cell>
        </row>
        <row r="404">
          <cell r="A404" t="str">
            <v>A8654</v>
          </cell>
        </row>
        <row r="405">
          <cell r="A405" t="str">
            <v>A8985</v>
          </cell>
        </row>
        <row r="406">
          <cell r="A406" t="str">
            <v>A8990</v>
          </cell>
        </row>
        <row r="407">
          <cell r="A407" t="str">
            <v>B1096</v>
          </cell>
        </row>
        <row r="408">
          <cell r="A408" t="str">
            <v>B1155</v>
          </cell>
        </row>
        <row r="409">
          <cell r="A409" t="str">
            <v>B2533</v>
          </cell>
        </row>
        <row r="410">
          <cell r="A410" t="str">
            <v>B2556</v>
          </cell>
        </row>
        <row r="411">
          <cell r="A411" t="str">
            <v>B2798</v>
          </cell>
        </row>
        <row r="412">
          <cell r="A412" t="str">
            <v>B2801</v>
          </cell>
        </row>
        <row r="413">
          <cell r="A413" t="str">
            <v>B2822</v>
          </cell>
        </row>
        <row r="414">
          <cell r="A414" t="str">
            <v>B2875</v>
          </cell>
        </row>
        <row r="415">
          <cell r="A415" t="str">
            <v>B2876</v>
          </cell>
        </row>
        <row r="416">
          <cell r="A416" t="str">
            <v>B2920</v>
          </cell>
        </row>
        <row r="417">
          <cell r="A417" t="str">
            <v>B2925</v>
          </cell>
        </row>
        <row r="418">
          <cell r="A418" t="str">
            <v>B2980</v>
          </cell>
        </row>
        <row r="419">
          <cell r="A419" t="str">
            <v>B2983</v>
          </cell>
        </row>
        <row r="420">
          <cell r="A420" t="str">
            <v>B2985</v>
          </cell>
        </row>
        <row r="421">
          <cell r="A421" t="str">
            <v>B3004</v>
          </cell>
        </row>
        <row r="422">
          <cell r="A422" t="str">
            <v>B3007</v>
          </cell>
        </row>
        <row r="423">
          <cell r="A423" t="str">
            <v>B3026</v>
          </cell>
        </row>
        <row r="424">
          <cell r="A424" t="str">
            <v>B3028</v>
          </cell>
        </row>
        <row r="425">
          <cell r="A425" t="str">
            <v>B3029</v>
          </cell>
        </row>
        <row r="426">
          <cell r="A426" t="str">
            <v>B3030</v>
          </cell>
        </row>
        <row r="427">
          <cell r="A427" t="str">
            <v>B3044</v>
          </cell>
        </row>
        <row r="428">
          <cell r="A428" t="str">
            <v>B3049</v>
          </cell>
        </row>
        <row r="429">
          <cell r="A429" t="str">
            <v>B3070</v>
          </cell>
        </row>
        <row r="430">
          <cell r="A430" t="str">
            <v>B3079</v>
          </cell>
        </row>
        <row r="431">
          <cell r="A431" t="str">
            <v>B3080</v>
          </cell>
        </row>
        <row r="432">
          <cell r="A432" t="str">
            <v>B3089</v>
          </cell>
        </row>
        <row r="433">
          <cell r="A433" t="str">
            <v>B3091</v>
          </cell>
        </row>
        <row r="434">
          <cell r="A434" t="str">
            <v>B3099</v>
          </cell>
        </row>
        <row r="435">
          <cell r="A435" t="str">
            <v>B3100</v>
          </cell>
        </row>
        <row r="436">
          <cell r="A436" t="str">
            <v>B3106</v>
          </cell>
        </row>
        <row r="437">
          <cell r="A437" t="str">
            <v>B3112</v>
          </cell>
        </row>
        <row r="438">
          <cell r="A438" t="str">
            <v>B3113</v>
          </cell>
        </row>
        <row r="439">
          <cell r="A439" t="str">
            <v>B3115</v>
          </cell>
        </row>
        <row r="440">
          <cell r="A440" t="str">
            <v>B3117</v>
          </cell>
        </row>
        <row r="441">
          <cell r="A441" t="str">
            <v>B3118</v>
          </cell>
        </row>
        <row r="442">
          <cell r="A442" t="str">
            <v>B3121</v>
          </cell>
        </row>
        <row r="443">
          <cell r="A443" t="str">
            <v>B3122</v>
          </cell>
        </row>
        <row r="444">
          <cell r="A444" t="str">
            <v>B3123</v>
          </cell>
        </row>
        <row r="445">
          <cell r="A445" t="str">
            <v>B3125</v>
          </cell>
        </row>
        <row r="446">
          <cell r="A446" t="str">
            <v>B3127</v>
          </cell>
        </row>
        <row r="447">
          <cell r="A447" t="str">
            <v>B3128</v>
          </cell>
        </row>
        <row r="448">
          <cell r="A448" t="str">
            <v>B3129</v>
          </cell>
        </row>
        <row r="449">
          <cell r="A449" t="str">
            <v>B3132</v>
          </cell>
        </row>
        <row r="450">
          <cell r="A450" t="str">
            <v>B3134</v>
          </cell>
        </row>
        <row r="451">
          <cell r="A451" t="str">
            <v>B3135</v>
          </cell>
        </row>
        <row r="452">
          <cell r="A452" t="str">
            <v>B3136</v>
          </cell>
        </row>
        <row r="453">
          <cell r="A453" t="str">
            <v>B3137</v>
          </cell>
        </row>
        <row r="454">
          <cell r="A454" t="str">
            <v>B3138</v>
          </cell>
        </row>
        <row r="455">
          <cell r="A455" t="str">
            <v>B3140</v>
          </cell>
        </row>
        <row r="456">
          <cell r="A456" t="str">
            <v>B3141</v>
          </cell>
        </row>
        <row r="457">
          <cell r="A457" t="str">
            <v>B3144</v>
          </cell>
        </row>
        <row r="458">
          <cell r="A458" t="str">
            <v>B3151</v>
          </cell>
        </row>
        <row r="459">
          <cell r="A459" t="str">
            <v>B3154</v>
          </cell>
        </row>
        <row r="460">
          <cell r="A460" t="str">
            <v>B3156</v>
          </cell>
        </row>
        <row r="461">
          <cell r="A461" t="str">
            <v>B3158</v>
          </cell>
        </row>
        <row r="462">
          <cell r="A462" t="str">
            <v>B3159</v>
          </cell>
        </row>
        <row r="463">
          <cell r="A463" t="str">
            <v>B3170</v>
          </cell>
        </row>
        <row r="464">
          <cell r="A464" t="str">
            <v>B3172</v>
          </cell>
        </row>
        <row r="465">
          <cell r="A465" t="str">
            <v>B3174</v>
          </cell>
        </row>
        <row r="466">
          <cell r="A466" t="str">
            <v>B3176</v>
          </cell>
        </row>
        <row r="467">
          <cell r="A467" t="str">
            <v>B3180</v>
          </cell>
        </row>
        <row r="468">
          <cell r="A468" t="str">
            <v>B3206</v>
          </cell>
        </row>
        <row r="469">
          <cell r="A469" t="str">
            <v>B3207</v>
          </cell>
        </row>
        <row r="470">
          <cell r="A470" t="str">
            <v>B3209</v>
          </cell>
        </row>
        <row r="471">
          <cell r="A471" t="str">
            <v>B3212</v>
          </cell>
        </row>
        <row r="472">
          <cell r="A472" t="str">
            <v>B3213</v>
          </cell>
        </row>
        <row r="473">
          <cell r="A473" t="str">
            <v>B3214</v>
          </cell>
        </row>
        <row r="474">
          <cell r="A474" t="str">
            <v>B3215</v>
          </cell>
        </row>
        <row r="475">
          <cell r="A475" t="str">
            <v>B3218</v>
          </cell>
        </row>
        <row r="476">
          <cell r="A476" t="str">
            <v>B3220</v>
          </cell>
        </row>
        <row r="477">
          <cell r="A477" t="str">
            <v>B3223</v>
          </cell>
        </row>
        <row r="478">
          <cell r="A478" t="str">
            <v>B3224</v>
          </cell>
        </row>
        <row r="479">
          <cell r="A479" t="str">
            <v>B3228</v>
          </cell>
        </row>
        <row r="480">
          <cell r="A480" t="str">
            <v>B3230</v>
          </cell>
        </row>
        <row r="481">
          <cell r="A481" t="str">
            <v>B3232</v>
          </cell>
        </row>
        <row r="482">
          <cell r="A482" t="str">
            <v>B3236</v>
          </cell>
        </row>
        <row r="483">
          <cell r="A483" t="str">
            <v>B3237</v>
          </cell>
        </row>
        <row r="484">
          <cell r="A484" t="str">
            <v>B3238</v>
          </cell>
        </row>
        <row r="485">
          <cell r="A485" t="str">
            <v>B3241</v>
          </cell>
        </row>
        <row r="486">
          <cell r="A486" t="str">
            <v>B3242</v>
          </cell>
        </row>
        <row r="487">
          <cell r="A487" t="str">
            <v>B3243</v>
          </cell>
        </row>
        <row r="488">
          <cell r="A488" t="str">
            <v>B3251</v>
          </cell>
        </row>
        <row r="489">
          <cell r="A489" t="str">
            <v>B3254</v>
          </cell>
        </row>
        <row r="490">
          <cell r="A490" t="str">
            <v>B3257</v>
          </cell>
        </row>
        <row r="491">
          <cell r="A491" t="str">
            <v>B3259</v>
          </cell>
        </row>
        <row r="492">
          <cell r="A492" t="str">
            <v>B3260</v>
          </cell>
        </row>
        <row r="493">
          <cell r="A493" t="str">
            <v>B3262</v>
          </cell>
        </row>
        <row r="494">
          <cell r="A494" t="str">
            <v>B3263</v>
          </cell>
        </row>
        <row r="495">
          <cell r="A495" t="str">
            <v>B3267</v>
          </cell>
        </row>
        <row r="496">
          <cell r="A496" t="str">
            <v>B3269</v>
          </cell>
        </row>
        <row r="497">
          <cell r="A497" t="str">
            <v>B3270</v>
          </cell>
        </row>
        <row r="498">
          <cell r="A498" t="str">
            <v>B3271</v>
          </cell>
        </row>
        <row r="499">
          <cell r="A499" t="str">
            <v>B3273</v>
          </cell>
        </row>
        <row r="500">
          <cell r="A500" t="str">
            <v>B3275</v>
          </cell>
        </row>
        <row r="501">
          <cell r="A501" t="str">
            <v>B3276</v>
          </cell>
        </row>
        <row r="502">
          <cell r="A502" t="str">
            <v>B3281</v>
          </cell>
        </row>
        <row r="503">
          <cell r="A503" t="str">
            <v>B3282</v>
          </cell>
        </row>
        <row r="504">
          <cell r="A504" t="str">
            <v>B3283</v>
          </cell>
        </row>
        <row r="505">
          <cell r="A505" t="str">
            <v>B3288</v>
          </cell>
        </row>
        <row r="506">
          <cell r="A506" t="str">
            <v>B3294</v>
          </cell>
        </row>
        <row r="507">
          <cell r="A507" t="str">
            <v>B3298</v>
          </cell>
        </row>
        <row r="508">
          <cell r="A508" t="str">
            <v>B3313</v>
          </cell>
        </row>
        <row r="509">
          <cell r="A509" t="str">
            <v>B3314</v>
          </cell>
        </row>
        <row r="510">
          <cell r="A510" t="str">
            <v>B3317</v>
          </cell>
        </row>
        <row r="511">
          <cell r="A511" t="str">
            <v>B3318</v>
          </cell>
        </row>
        <row r="512">
          <cell r="A512" t="str">
            <v>B3319</v>
          </cell>
        </row>
        <row r="513">
          <cell r="A513" t="str">
            <v>B3321</v>
          </cell>
        </row>
        <row r="514">
          <cell r="A514" t="str">
            <v>B3322</v>
          </cell>
        </row>
        <row r="515">
          <cell r="A515" t="str">
            <v>B3323</v>
          </cell>
        </row>
        <row r="516">
          <cell r="A516" t="str">
            <v>B3326</v>
          </cell>
        </row>
        <row r="517">
          <cell r="A517" t="str">
            <v>B3327</v>
          </cell>
        </row>
        <row r="518">
          <cell r="A518" t="str">
            <v>B3337</v>
          </cell>
        </row>
        <row r="519">
          <cell r="A519" t="str">
            <v>B3341</v>
          </cell>
        </row>
        <row r="520">
          <cell r="A520" t="str">
            <v>B3345</v>
          </cell>
        </row>
        <row r="521">
          <cell r="A521" t="str">
            <v>B3385</v>
          </cell>
        </row>
        <row r="522">
          <cell r="A522" t="str">
            <v>B3387</v>
          </cell>
        </row>
        <row r="523">
          <cell r="A523" t="str">
            <v>B3390</v>
          </cell>
        </row>
        <row r="524">
          <cell r="A524" t="str">
            <v>B3394</v>
          </cell>
        </row>
        <row r="525">
          <cell r="A525" t="str">
            <v>B3395</v>
          </cell>
        </row>
        <row r="526">
          <cell r="A526" t="str">
            <v>B3398</v>
          </cell>
        </row>
        <row r="527">
          <cell r="A527" t="str">
            <v>B3400</v>
          </cell>
        </row>
        <row r="528">
          <cell r="A528" t="str">
            <v>B3405</v>
          </cell>
        </row>
        <row r="529">
          <cell r="A529" t="str">
            <v>B3408</v>
          </cell>
        </row>
        <row r="530">
          <cell r="A530" t="str">
            <v>B3411</v>
          </cell>
        </row>
        <row r="531">
          <cell r="A531" t="str">
            <v>B3416</v>
          </cell>
        </row>
        <row r="532">
          <cell r="A532" t="str">
            <v>B3417</v>
          </cell>
        </row>
        <row r="533">
          <cell r="A533" t="str">
            <v>B3419</v>
          </cell>
        </row>
        <row r="534">
          <cell r="A534" t="str">
            <v>B3434</v>
          </cell>
        </row>
        <row r="535">
          <cell r="A535" t="str">
            <v>B3435</v>
          </cell>
        </row>
        <row r="536">
          <cell r="A536" t="str">
            <v>B3436</v>
          </cell>
        </row>
        <row r="537">
          <cell r="A537" t="str">
            <v>B3437</v>
          </cell>
        </row>
        <row r="538">
          <cell r="A538" t="str">
            <v>B3438</v>
          </cell>
        </row>
        <row r="539">
          <cell r="A539" t="str">
            <v>B3439</v>
          </cell>
        </row>
        <row r="540">
          <cell r="A540" t="str">
            <v>B3440</v>
          </cell>
        </row>
        <row r="541">
          <cell r="A541" t="str">
            <v>B3441</v>
          </cell>
        </row>
        <row r="542">
          <cell r="A542" t="str">
            <v>B3442</v>
          </cell>
        </row>
        <row r="543">
          <cell r="A543" t="str">
            <v>B3444</v>
          </cell>
        </row>
        <row r="544">
          <cell r="A544" t="str">
            <v>B3447</v>
          </cell>
        </row>
        <row r="545">
          <cell r="A545" t="str">
            <v>B3448</v>
          </cell>
        </row>
        <row r="546">
          <cell r="A546" t="str">
            <v>B3450</v>
          </cell>
        </row>
        <row r="547">
          <cell r="A547" t="str">
            <v>B3451</v>
          </cell>
        </row>
        <row r="548">
          <cell r="A548" t="str">
            <v>B3457</v>
          </cell>
        </row>
        <row r="549">
          <cell r="A549" t="str">
            <v>B3458</v>
          </cell>
        </row>
        <row r="550">
          <cell r="A550" t="str">
            <v>B3469</v>
          </cell>
        </row>
        <row r="551">
          <cell r="A551" t="str">
            <v>B3478</v>
          </cell>
        </row>
        <row r="552">
          <cell r="A552" t="str">
            <v>B3482</v>
          </cell>
        </row>
        <row r="553">
          <cell r="A553" t="str">
            <v>B3483</v>
          </cell>
        </row>
        <row r="554">
          <cell r="A554" t="str">
            <v>B3485</v>
          </cell>
        </row>
        <row r="555">
          <cell r="A555" t="str">
            <v>B3486</v>
          </cell>
        </row>
        <row r="556">
          <cell r="A556" t="str">
            <v>B3488</v>
          </cell>
        </row>
        <row r="557">
          <cell r="A557" t="str">
            <v>B3490</v>
          </cell>
        </row>
        <row r="558">
          <cell r="A558" t="str">
            <v>B3491</v>
          </cell>
        </row>
        <row r="559">
          <cell r="A559" t="str">
            <v>B3492</v>
          </cell>
        </row>
        <row r="560">
          <cell r="A560" t="str">
            <v>B3493</v>
          </cell>
        </row>
        <row r="561">
          <cell r="A561" t="str">
            <v>B3494</v>
          </cell>
        </row>
        <row r="562">
          <cell r="A562" t="str">
            <v>B3495</v>
          </cell>
        </row>
        <row r="563">
          <cell r="A563" t="str">
            <v>B3496</v>
          </cell>
        </row>
        <row r="564">
          <cell r="A564" t="str">
            <v>B3498</v>
          </cell>
        </row>
        <row r="565">
          <cell r="A565" t="str">
            <v>B3503</v>
          </cell>
        </row>
        <row r="566">
          <cell r="A566" t="str">
            <v>B3526</v>
          </cell>
        </row>
        <row r="567">
          <cell r="A567" t="str">
            <v>B3560</v>
          </cell>
        </row>
        <row r="568">
          <cell r="A568" t="str">
            <v>B3561</v>
          </cell>
        </row>
        <row r="569">
          <cell r="A569" t="str">
            <v>B3562</v>
          </cell>
        </row>
        <row r="570">
          <cell r="A570" t="str">
            <v>B3582</v>
          </cell>
        </row>
        <row r="571">
          <cell r="A571" t="str">
            <v>B3584</v>
          </cell>
        </row>
        <row r="572">
          <cell r="A572" t="str">
            <v>B3600</v>
          </cell>
        </row>
        <row r="573">
          <cell r="A573" t="str">
            <v>B3647</v>
          </cell>
        </row>
        <row r="574">
          <cell r="A574" t="str">
            <v>B3734</v>
          </cell>
        </row>
        <row r="575">
          <cell r="A575" t="str">
            <v>B3935</v>
          </cell>
        </row>
        <row r="576">
          <cell r="A576" t="str">
            <v>B3936</v>
          </cell>
        </row>
        <row r="577">
          <cell r="A577" t="str">
            <v>B3937</v>
          </cell>
        </row>
        <row r="578">
          <cell r="A578" t="str">
            <v>B3943</v>
          </cell>
        </row>
        <row r="579">
          <cell r="A579" t="str">
            <v>B4119</v>
          </cell>
        </row>
        <row r="580">
          <cell r="A580" t="str">
            <v>B4121</v>
          </cell>
        </row>
        <row r="581">
          <cell r="A581" t="str">
            <v>B4123</v>
          </cell>
        </row>
        <row r="582">
          <cell r="A582" t="str">
            <v>B4127</v>
          </cell>
        </row>
        <row r="583">
          <cell r="A583" t="str">
            <v>B4132</v>
          </cell>
        </row>
        <row r="584">
          <cell r="A584" t="str">
            <v>B4142</v>
          </cell>
        </row>
        <row r="585">
          <cell r="A585" t="str">
            <v>B4152</v>
          </cell>
        </row>
        <row r="586">
          <cell r="A586" t="str">
            <v>B4210</v>
          </cell>
        </row>
        <row r="587">
          <cell r="A587" t="str">
            <v>B4229</v>
          </cell>
        </row>
        <row r="588">
          <cell r="A588" t="str">
            <v>B4230</v>
          </cell>
        </row>
        <row r="589">
          <cell r="A589" t="str">
            <v>B4231</v>
          </cell>
        </row>
        <row r="590">
          <cell r="A590" t="str">
            <v>B4234</v>
          </cell>
        </row>
        <row r="591">
          <cell r="A591" t="str">
            <v>B4236</v>
          </cell>
        </row>
        <row r="592">
          <cell r="A592" t="str">
            <v>B4237</v>
          </cell>
        </row>
        <row r="593">
          <cell r="A593" t="str">
            <v>B4246</v>
          </cell>
        </row>
        <row r="594">
          <cell r="A594" t="str">
            <v>B4248</v>
          </cell>
        </row>
        <row r="595">
          <cell r="A595" t="str">
            <v>B4252</v>
          </cell>
        </row>
        <row r="596">
          <cell r="A596" t="str">
            <v>B4292</v>
          </cell>
        </row>
        <row r="597">
          <cell r="A597" t="str">
            <v>B4352</v>
          </cell>
        </row>
        <row r="598">
          <cell r="A598" t="str">
            <v>B4358</v>
          </cell>
        </row>
        <row r="599">
          <cell r="A599" t="str">
            <v>B4365</v>
          </cell>
        </row>
        <row r="600">
          <cell r="A600" t="str">
            <v>B4366</v>
          </cell>
        </row>
        <row r="601">
          <cell r="A601" t="str">
            <v>B4850</v>
          </cell>
        </row>
        <row r="602">
          <cell r="A602" t="str">
            <v>B4891</v>
          </cell>
        </row>
        <row r="603">
          <cell r="A603" t="str">
            <v>B4958</v>
          </cell>
        </row>
        <row r="604">
          <cell r="A604" t="str">
            <v>B4978</v>
          </cell>
        </row>
        <row r="605">
          <cell r="A605" t="str">
            <v>B5025</v>
          </cell>
        </row>
        <row r="606">
          <cell r="A606" t="str">
            <v>B5029</v>
          </cell>
        </row>
        <row r="607">
          <cell r="A607" t="str">
            <v>B5038</v>
          </cell>
        </row>
        <row r="608">
          <cell r="A608" t="str">
            <v>B5057</v>
          </cell>
        </row>
        <row r="609">
          <cell r="A609" t="str">
            <v>B5225</v>
          </cell>
        </row>
        <row r="610">
          <cell r="A610" t="str">
            <v>B5229</v>
          </cell>
        </row>
        <row r="611">
          <cell r="A611" t="str">
            <v>B5257</v>
          </cell>
        </row>
        <row r="612">
          <cell r="A612" t="str">
            <v>B5268</v>
          </cell>
        </row>
        <row r="613">
          <cell r="A613" t="str">
            <v>B5376</v>
          </cell>
        </row>
        <row r="614">
          <cell r="A614" t="str">
            <v>B5381</v>
          </cell>
        </row>
        <row r="615">
          <cell r="A615" t="str">
            <v>B5386</v>
          </cell>
        </row>
        <row r="616">
          <cell r="A616" t="str">
            <v>B5400</v>
          </cell>
        </row>
        <row r="617">
          <cell r="A617" t="str">
            <v>B5408</v>
          </cell>
        </row>
        <row r="618">
          <cell r="A618" t="str">
            <v>B5457</v>
          </cell>
        </row>
        <row r="619">
          <cell r="A619" t="str">
            <v>B5458</v>
          </cell>
        </row>
        <row r="620">
          <cell r="A620" t="str">
            <v>B5470</v>
          </cell>
        </row>
        <row r="621">
          <cell r="A621" t="str">
            <v>B5478</v>
          </cell>
        </row>
        <row r="622">
          <cell r="A622" t="str">
            <v>B5485</v>
          </cell>
        </row>
        <row r="623">
          <cell r="A623" t="str">
            <v>B5511</v>
          </cell>
        </row>
        <row r="624">
          <cell r="A624" t="str">
            <v>B5520</v>
          </cell>
        </row>
        <row r="625">
          <cell r="A625" t="str">
            <v>B5632</v>
          </cell>
        </row>
        <row r="626">
          <cell r="A626" t="str">
            <v>B5643</v>
          </cell>
        </row>
        <row r="627">
          <cell r="A627" t="str">
            <v>B5644</v>
          </cell>
        </row>
        <row r="628">
          <cell r="A628" t="str">
            <v>B5645</v>
          </cell>
        </row>
        <row r="629">
          <cell r="A629" t="str">
            <v>B5647</v>
          </cell>
        </row>
        <row r="630">
          <cell r="A630" t="str">
            <v>B5690</v>
          </cell>
        </row>
        <row r="631">
          <cell r="A631" t="str">
            <v>B6027</v>
          </cell>
        </row>
        <row r="632">
          <cell r="A632" t="str">
            <v>B6028</v>
          </cell>
        </row>
        <row r="633">
          <cell r="A633" t="str">
            <v>B6080</v>
          </cell>
        </row>
        <row r="634">
          <cell r="A634" t="str">
            <v>B6126</v>
          </cell>
        </row>
        <row r="635">
          <cell r="A635" t="str">
            <v>B6131</v>
          </cell>
        </row>
        <row r="636">
          <cell r="A636" t="str">
            <v>B6138</v>
          </cell>
        </row>
        <row r="637">
          <cell r="A637" t="str">
            <v>B6142</v>
          </cell>
        </row>
        <row r="638">
          <cell r="A638" t="str">
            <v>B6144</v>
          </cell>
        </row>
        <row r="639">
          <cell r="A639" t="str">
            <v>B6146</v>
          </cell>
        </row>
        <row r="640">
          <cell r="A640" t="str">
            <v>B6150</v>
          </cell>
        </row>
        <row r="641">
          <cell r="A641" t="str">
            <v>B6151</v>
          </cell>
        </row>
        <row r="642">
          <cell r="A642" t="str">
            <v>B6153</v>
          </cell>
        </row>
        <row r="643">
          <cell r="A643" t="str">
            <v>B6154</v>
          </cell>
        </row>
        <row r="644">
          <cell r="A644" t="str">
            <v>B6190</v>
          </cell>
        </row>
        <row r="645">
          <cell r="A645" t="str">
            <v>B6330</v>
          </cell>
        </row>
        <row r="646">
          <cell r="A646" t="str">
            <v>B6344</v>
          </cell>
        </row>
        <row r="647">
          <cell r="A647" t="str">
            <v>B6357</v>
          </cell>
        </row>
        <row r="648">
          <cell r="A648" t="str">
            <v>B6358</v>
          </cell>
        </row>
        <row r="649">
          <cell r="A649" t="str">
            <v>B6389</v>
          </cell>
        </row>
        <row r="650">
          <cell r="A650" t="str">
            <v>B6390</v>
          </cell>
        </row>
        <row r="651">
          <cell r="A651" t="str">
            <v>B6391</v>
          </cell>
        </row>
        <row r="652">
          <cell r="A652" t="str">
            <v>B6393</v>
          </cell>
        </row>
        <row r="653">
          <cell r="A653" t="str">
            <v>B6395</v>
          </cell>
        </row>
        <row r="654">
          <cell r="A654" t="str">
            <v>B6397</v>
          </cell>
        </row>
        <row r="655">
          <cell r="A655" t="str">
            <v>B6479</v>
          </cell>
        </row>
        <row r="656">
          <cell r="A656" t="str">
            <v>B6483</v>
          </cell>
        </row>
        <row r="657">
          <cell r="A657" t="str">
            <v>B6646</v>
          </cell>
        </row>
        <row r="658">
          <cell r="A658" t="str">
            <v>B6684</v>
          </cell>
        </row>
        <row r="659">
          <cell r="A659" t="str">
            <v>B6713</v>
          </cell>
        </row>
        <row r="660">
          <cell r="A660" t="str">
            <v>B6714</v>
          </cell>
        </row>
        <row r="661">
          <cell r="A661" t="str">
            <v>B6715</v>
          </cell>
        </row>
        <row r="662">
          <cell r="A662" t="str">
            <v>B6716</v>
          </cell>
        </row>
        <row r="663">
          <cell r="A663" t="str">
            <v>B6722</v>
          </cell>
        </row>
        <row r="664">
          <cell r="A664" t="str">
            <v>B6727</v>
          </cell>
        </row>
        <row r="665">
          <cell r="A665" t="str">
            <v>B6741</v>
          </cell>
        </row>
        <row r="666">
          <cell r="A666" t="str">
            <v>B6744</v>
          </cell>
        </row>
        <row r="667">
          <cell r="A667" t="str">
            <v>B6753</v>
          </cell>
        </row>
        <row r="668">
          <cell r="A668" t="str">
            <v>B6931</v>
          </cell>
        </row>
        <row r="669">
          <cell r="A669" t="str">
            <v>B6948</v>
          </cell>
        </row>
        <row r="670">
          <cell r="A670" t="str">
            <v>B7000</v>
          </cell>
        </row>
        <row r="671">
          <cell r="A671" t="str">
            <v>B7003</v>
          </cell>
        </row>
        <row r="672">
          <cell r="A672" t="str">
            <v>B7007</v>
          </cell>
        </row>
        <row r="673">
          <cell r="A673" t="str">
            <v>B7070</v>
          </cell>
        </row>
        <row r="674">
          <cell r="A674" t="str">
            <v>B7071</v>
          </cell>
        </row>
        <row r="675">
          <cell r="A675" t="str">
            <v>B7072</v>
          </cell>
        </row>
        <row r="676">
          <cell r="A676" t="str">
            <v>B7073</v>
          </cell>
        </row>
        <row r="677">
          <cell r="A677" t="str">
            <v>B7074</v>
          </cell>
        </row>
        <row r="678">
          <cell r="A678" t="str">
            <v>B7078</v>
          </cell>
        </row>
        <row r="679">
          <cell r="A679" t="str">
            <v>B7079</v>
          </cell>
        </row>
        <row r="680">
          <cell r="A680" t="str">
            <v>B7080</v>
          </cell>
        </row>
        <row r="681">
          <cell r="A681" t="str">
            <v>B7100</v>
          </cell>
        </row>
        <row r="682">
          <cell r="A682" t="str">
            <v>B7105</v>
          </cell>
        </row>
        <row r="683">
          <cell r="A683" t="str">
            <v>B7106</v>
          </cell>
        </row>
        <row r="684">
          <cell r="A684" t="str">
            <v>B7111</v>
          </cell>
        </row>
        <row r="685">
          <cell r="A685" t="str">
            <v>B7112</v>
          </cell>
        </row>
        <row r="686">
          <cell r="A686" t="str">
            <v>B7114</v>
          </cell>
        </row>
        <row r="687">
          <cell r="A687" t="str">
            <v>B7160</v>
          </cell>
        </row>
        <row r="688">
          <cell r="A688" t="str">
            <v>B7280</v>
          </cell>
        </row>
        <row r="689">
          <cell r="A689" t="str">
            <v>B7281</v>
          </cell>
        </row>
        <row r="690">
          <cell r="A690" t="str">
            <v>B7282</v>
          </cell>
        </row>
        <row r="691">
          <cell r="A691" t="str">
            <v>B7283</v>
          </cell>
        </row>
        <row r="692">
          <cell r="A692" t="str">
            <v>B7284</v>
          </cell>
        </row>
        <row r="693">
          <cell r="A693" t="str">
            <v>B7285</v>
          </cell>
        </row>
        <row r="694">
          <cell r="A694" t="str">
            <v>B7286</v>
          </cell>
        </row>
        <row r="695">
          <cell r="A695" t="str">
            <v>B7289</v>
          </cell>
        </row>
        <row r="696">
          <cell r="A696" t="str">
            <v>B7297</v>
          </cell>
        </row>
        <row r="697">
          <cell r="A697" t="str">
            <v>B7298</v>
          </cell>
        </row>
        <row r="698">
          <cell r="A698" t="str">
            <v>B7496</v>
          </cell>
        </row>
        <row r="699">
          <cell r="A699" t="str">
            <v>B7503</v>
          </cell>
        </row>
        <row r="700">
          <cell r="A700" t="str">
            <v>B7504</v>
          </cell>
        </row>
        <row r="701">
          <cell r="A701" t="str">
            <v>B7508</v>
          </cell>
        </row>
        <row r="702">
          <cell r="A702" t="str">
            <v>B7510</v>
          </cell>
        </row>
        <row r="703">
          <cell r="A703" t="str">
            <v>B7511</v>
          </cell>
        </row>
        <row r="704">
          <cell r="A704" t="str">
            <v>B7513</v>
          </cell>
        </row>
        <row r="705">
          <cell r="A705" t="str">
            <v>B7515</v>
          </cell>
        </row>
        <row r="706">
          <cell r="A706" t="str">
            <v>B7532</v>
          </cell>
        </row>
        <row r="707">
          <cell r="A707" t="str">
            <v>B7533</v>
          </cell>
        </row>
        <row r="708">
          <cell r="A708" t="str">
            <v>B7536</v>
          </cell>
        </row>
        <row r="709">
          <cell r="A709" t="str">
            <v>B7538</v>
          </cell>
        </row>
        <row r="710">
          <cell r="A710" t="str">
            <v>B8010</v>
          </cell>
        </row>
        <row r="711">
          <cell r="A711" t="str">
            <v>B8011</v>
          </cell>
        </row>
        <row r="712">
          <cell r="A712" t="str">
            <v>B8012</v>
          </cell>
        </row>
        <row r="713">
          <cell r="A713" t="str">
            <v>B8013</v>
          </cell>
        </row>
        <row r="714">
          <cell r="A714" t="str">
            <v>B8014</v>
          </cell>
        </row>
        <row r="715">
          <cell r="A715" t="str">
            <v>B8015</v>
          </cell>
        </row>
        <row r="716">
          <cell r="A716" t="str">
            <v>B8016</v>
          </cell>
        </row>
        <row r="717">
          <cell r="A717" t="str">
            <v>B8017</v>
          </cell>
        </row>
        <row r="718">
          <cell r="A718" t="str">
            <v>B8120</v>
          </cell>
        </row>
        <row r="719">
          <cell r="A719" t="str">
            <v>B8121</v>
          </cell>
        </row>
        <row r="720">
          <cell r="A720" t="str">
            <v>B8122</v>
          </cell>
        </row>
        <row r="721">
          <cell r="A721" t="str">
            <v>B8123</v>
          </cell>
        </row>
        <row r="722">
          <cell r="A722" t="str">
            <v>B8124</v>
          </cell>
        </row>
        <row r="723">
          <cell r="A723" t="str">
            <v>B8125</v>
          </cell>
        </row>
        <row r="724">
          <cell r="A724" t="str">
            <v>B8126</v>
          </cell>
        </row>
        <row r="725">
          <cell r="A725" t="str">
            <v>B8127</v>
          </cell>
        </row>
        <row r="726">
          <cell r="A726" t="str">
            <v>B8233</v>
          </cell>
        </row>
        <row r="727">
          <cell r="A727" t="str">
            <v>B8267</v>
          </cell>
        </row>
        <row r="728">
          <cell r="A728" t="str">
            <v>B8429</v>
          </cell>
        </row>
        <row r="729">
          <cell r="A729" t="str">
            <v>B8432</v>
          </cell>
        </row>
        <row r="730">
          <cell r="A730" t="str">
            <v>B8433</v>
          </cell>
        </row>
        <row r="731">
          <cell r="A731" t="str">
            <v>B8434</v>
          </cell>
        </row>
        <row r="732">
          <cell r="A732" t="str">
            <v>B8436</v>
          </cell>
        </row>
        <row r="733">
          <cell r="A733" t="str">
            <v>B8440</v>
          </cell>
        </row>
        <row r="734">
          <cell r="A734" t="str">
            <v>B8450</v>
          </cell>
        </row>
        <row r="735">
          <cell r="A735" t="str">
            <v>B8455</v>
          </cell>
        </row>
        <row r="736">
          <cell r="A736" t="str">
            <v>B8457</v>
          </cell>
        </row>
        <row r="737">
          <cell r="A737" t="str">
            <v>B8461</v>
          </cell>
        </row>
        <row r="738">
          <cell r="A738" t="str">
            <v>B8472</v>
          </cell>
        </row>
        <row r="739">
          <cell r="A739" t="str">
            <v>B8490</v>
          </cell>
        </row>
        <row r="740">
          <cell r="A740" t="str">
            <v>B8602</v>
          </cell>
        </row>
        <row r="741">
          <cell r="A741" t="str">
            <v>B8654</v>
          </cell>
        </row>
        <row r="742">
          <cell r="A742" t="str">
            <v>B8990</v>
          </cell>
        </row>
        <row r="743">
          <cell r="A743" t="str">
            <v>C1155</v>
          </cell>
        </row>
        <row r="744">
          <cell r="A744" t="str">
            <v>C2546</v>
          </cell>
        </row>
        <row r="745">
          <cell r="A745" t="str">
            <v>C2550</v>
          </cell>
        </row>
        <row r="746">
          <cell r="A746" t="str">
            <v>C2556</v>
          </cell>
        </row>
        <row r="747">
          <cell r="A747" t="str">
            <v>C2563</v>
          </cell>
        </row>
        <row r="748">
          <cell r="A748" t="str">
            <v>C2616</v>
          </cell>
        </row>
        <row r="749">
          <cell r="A749" t="str">
            <v>C2683</v>
          </cell>
        </row>
        <row r="750">
          <cell r="A750" t="str">
            <v>C2801</v>
          </cell>
        </row>
        <row r="751">
          <cell r="A751" t="str">
            <v>C2811</v>
          </cell>
        </row>
        <row r="752">
          <cell r="A752" t="str">
            <v>C2812</v>
          </cell>
        </row>
        <row r="753">
          <cell r="A753" t="str">
            <v>C2822</v>
          </cell>
        </row>
        <row r="754">
          <cell r="A754" t="str">
            <v>C2849</v>
          </cell>
        </row>
        <row r="755">
          <cell r="A755" t="str">
            <v>C2859</v>
          </cell>
        </row>
        <row r="756">
          <cell r="A756" t="str">
            <v>C2860</v>
          </cell>
        </row>
        <row r="757">
          <cell r="A757" t="str">
            <v>C2875</v>
          </cell>
        </row>
        <row r="758">
          <cell r="A758" t="str">
            <v>C2877</v>
          </cell>
        </row>
        <row r="759">
          <cell r="A759" t="str">
            <v>C2904</v>
          </cell>
        </row>
        <row r="760">
          <cell r="A760" t="str">
            <v>C2910</v>
          </cell>
        </row>
        <row r="761">
          <cell r="A761" t="str">
            <v>C2911</v>
          </cell>
        </row>
        <row r="762">
          <cell r="A762" t="str">
            <v>C2920</v>
          </cell>
        </row>
        <row r="763">
          <cell r="A763" t="str">
            <v>C2925</v>
          </cell>
        </row>
        <row r="764">
          <cell r="A764" t="str">
            <v>C2980</v>
          </cell>
        </row>
        <row r="765">
          <cell r="A765" t="str">
            <v>C3019</v>
          </cell>
        </row>
        <row r="766">
          <cell r="A766" t="str">
            <v>C3020</v>
          </cell>
        </row>
        <row r="767">
          <cell r="A767" t="str">
            <v>C3070</v>
          </cell>
        </row>
        <row r="768">
          <cell r="A768" t="str">
            <v>C3089</v>
          </cell>
        </row>
        <row r="769">
          <cell r="A769" t="str">
            <v>C3090</v>
          </cell>
        </row>
        <row r="770">
          <cell r="A770" t="str">
            <v>C3095</v>
          </cell>
        </row>
        <row r="771">
          <cell r="A771" t="str">
            <v>C3096</v>
          </cell>
        </row>
        <row r="772">
          <cell r="A772" t="str">
            <v>C3104</v>
          </cell>
        </row>
        <row r="773">
          <cell r="A773" t="str">
            <v>C3121</v>
          </cell>
        </row>
        <row r="774">
          <cell r="A774" t="str">
            <v>C3137</v>
          </cell>
        </row>
        <row r="775">
          <cell r="A775" t="str">
            <v>C3141</v>
          </cell>
        </row>
        <row r="776">
          <cell r="A776" t="str">
            <v>C3143</v>
          </cell>
        </row>
        <row r="777">
          <cell r="A777" t="str">
            <v>C3144</v>
          </cell>
        </row>
        <row r="778">
          <cell r="A778" t="str">
            <v>C3151</v>
          </cell>
        </row>
        <row r="779">
          <cell r="A779" t="str">
            <v>C3156</v>
          </cell>
        </row>
        <row r="780">
          <cell r="A780" t="str">
            <v>C3158</v>
          </cell>
        </row>
        <row r="781">
          <cell r="A781" t="str">
            <v>C3159</v>
          </cell>
        </row>
        <row r="782">
          <cell r="A782" t="str">
            <v>C3170</v>
          </cell>
        </row>
        <row r="783">
          <cell r="A783" t="str">
            <v>C3172</v>
          </cell>
        </row>
        <row r="784">
          <cell r="A784" t="str">
            <v>C3179</v>
          </cell>
        </row>
        <row r="785">
          <cell r="A785" t="str">
            <v>C3180</v>
          </cell>
        </row>
        <row r="786">
          <cell r="A786" t="str">
            <v>C3181</v>
          </cell>
        </row>
        <row r="787">
          <cell r="A787" t="str">
            <v>C3182</v>
          </cell>
        </row>
        <row r="788">
          <cell r="A788" t="str">
            <v>C3183</v>
          </cell>
        </row>
        <row r="789">
          <cell r="A789" t="str">
            <v>C3184</v>
          </cell>
        </row>
        <row r="790">
          <cell r="A790" t="str">
            <v>C3206</v>
          </cell>
        </row>
        <row r="791">
          <cell r="A791" t="str">
            <v>C3207</v>
          </cell>
        </row>
        <row r="792">
          <cell r="A792" t="str">
            <v>C3212</v>
          </cell>
        </row>
        <row r="793">
          <cell r="A793" t="str">
            <v>C3213</v>
          </cell>
        </row>
        <row r="794">
          <cell r="A794" t="str">
            <v>C3214</v>
          </cell>
        </row>
        <row r="795">
          <cell r="A795" t="str">
            <v>C3215</v>
          </cell>
        </row>
        <row r="796">
          <cell r="A796" t="str">
            <v>C3218</v>
          </cell>
        </row>
        <row r="797">
          <cell r="A797" t="str">
            <v>C3219</v>
          </cell>
        </row>
        <row r="798">
          <cell r="A798" t="str">
            <v>C3220</v>
          </cell>
        </row>
        <row r="799">
          <cell r="A799" t="str">
            <v>C3223</v>
          </cell>
        </row>
        <row r="800">
          <cell r="A800" t="str">
            <v>C3224</v>
          </cell>
        </row>
        <row r="801">
          <cell r="A801" t="str">
            <v>C3228</v>
          </cell>
        </row>
        <row r="802">
          <cell r="A802" t="str">
            <v>C3230</v>
          </cell>
        </row>
        <row r="803">
          <cell r="A803" t="str">
            <v>C3231</v>
          </cell>
        </row>
        <row r="804">
          <cell r="A804" t="str">
            <v>C3232</v>
          </cell>
        </row>
        <row r="805">
          <cell r="A805" t="str">
            <v>C3234</v>
          </cell>
        </row>
        <row r="806">
          <cell r="A806" t="str">
            <v>C3236</v>
          </cell>
        </row>
        <row r="807">
          <cell r="A807" t="str">
            <v>C3237</v>
          </cell>
        </row>
        <row r="808">
          <cell r="A808" t="str">
            <v>C3238</v>
          </cell>
        </row>
        <row r="809">
          <cell r="A809" t="str">
            <v>C3239</v>
          </cell>
        </row>
        <row r="810">
          <cell r="A810" t="str">
            <v>C3240</v>
          </cell>
        </row>
        <row r="811">
          <cell r="A811" t="str">
            <v>C3242</v>
          </cell>
        </row>
        <row r="812">
          <cell r="A812" t="str">
            <v>C3243</v>
          </cell>
        </row>
        <row r="813">
          <cell r="A813" t="str">
            <v>C3246</v>
          </cell>
        </row>
        <row r="814">
          <cell r="A814" t="str">
            <v>C3251</v>
          </cell>
        </row>
        <row r="815">
          <cell r="A815" t="str">
            <v>C3254</v>
          </cell>
        </row>
        <row r="816">
          <cell r="A816" t="str">
            <v>C3255</v>
          </cell>
        </row>
        <row r="817">
          <cell r="A817" t="str">
            <v>C3256</v>
          </cell>
        </row>
        <row r="818">
          <cell r="A818" t="str">
            <v>C3257</v>
          </cell>
        </row>
        <row r="819">
          <cell r="A819" t="str">
            <v>C3259</v>
          </cell>
        </row>
        <row r="820">
          <cell r="A820" t="str">
            <v>C3262</v>
          </cell>
        </row>
        <row r="821">
          <cell r="A821" t="str">
            <v>C3265</v>
          </cell>
        </row>
        <row r="822">
          <cell r="A822" t="str">
            <v>C3267</v>
          </cell>
        </row>
        <row r="823">
          <cell r="A823" t="str">
            <v>C3268</v>
          </cell>
        </row>
        <row r="824">
          <cell r="A824" t="str">
            <v>C3270</v>
          </cell>
        </row>
        <row r="825">
          <cell r="A825" t="str">
            <v>C3271</v>
          </cell>
        </row>
        <row r="826">
          <cell r="A826" t="str">
            <v>C3274</v>
          </cell>
        </row>
        <row r="827">
          <cell r="A827" t="str">
            <v>C3275</v>
          </cell>
        </row>
        <row r="828">
          <cell r="A828" t="str">
            <v>C3281</v>
          </cell>
        </row>
        <row r="829">
          <cell r="A829" t="str">
            <v>C3282</v>
          </cell>
        </row>
        <row r="830">
          <cell r="A830" t="str">
            <v>C3283</v>
          </cell>
        </row>
        <row r="831">
          <cell r="A831" t="str">
            <v>C3284</v>
          </cell>
        </row>
        <row r="832">
          <cell r="A832" t="str">
            <v>C3287</v>
          </cell>
        </row>
        <row r="833">
          <cell r="A833" t="str">
            <v>C3288</v>
          </cell>
        </row>
        <row r="834">
          <cell r="A834" t="str">
            <v>C3294</v>
          </cell>
        </row>
        <row r="835">
          <cell r="A835" t="str">
            <v>C3295</v>
          </cell>
        </row>
        <row r="836">
          <cell r="A836" t="str">
            <v>C3298</v>
          </cell>
        </row>
        <row r="837">
          <cell r="A837" t="str">
            <v>C3313</v>
          </cell>
        </row>
        <row r="838">
          <cell r="A838" t="str">
            <v>C3314</v>
          </cell>
        </row>
        <row r="839">
          <cell r="A839" t="str">
            <v>C3345</v>
          </cell>
        </row>
        <row r="840">
          <cell r="A840" t="str">
            <v>C3382</v>
          </cell>
        </row>
        <row r="841">
          <cell r="A841" t="str">
            <v>C3385</v>
          </cell>
        </row>
        <row r="842">
          <cell r="A842" t="str">
            <v>C3387</v>
          </cell>
        </row>
        <row r="843">
          <cell r="A843" t="str">
            <v>C3390</v>
          </cell>
        </row>
        <row r="844">
          <cell r="A844" t="str">
            <v>C3393</v>
          </cell>
        </row>
        <row r="845">
          <cell r="A845" t="str">
            <v>C3394</v>
          </cell>
        </row>
        <row r="846">
          <cell r="A846" t="str">
            <v>C3395</v>
          </cell>
        </row>
        <row r="847">
          <cell r="A847" t="str">
            <v>C3400</v>
          </cell>
        </row>
        <row r="848">
          <cell r="A848" t="str">
            <v>C3403</v>
          </cell>
        </row>
        <row r="849">
          <cell r="A849" t="str">
            <v>C3408</v>
          </cell>
        </row>
        <row r="850">
          <cell r="A850" t="str">
            <v>C3411</v>
          </cell>
        </row>
        <row r="851">
          <cell r="A851" t="str">
            <v>C3416</v>
          </cell>
        </row>
        <row r="852">
          <cell r="A852" t="str">
            <v>C3417</v>
          </cell>
        </row>
        <row r="853">
          <cell r="A853" t="str">
            <v>C3419</v>
          </cell>
        </row>
        <row r="854">
          <cell r="A854" t="str">
            <v>C3423</v>
          </cell>
        </row>
        <row r="855">
          <cell r="A855" t="str">
            <v>C3425</v>
          </cell>
        </row>
        <row r="856">
          <cell r="A856" t="str">
            <v>C3426</v>
          </cell>
        </row>
        <row r="857">
          <cell r="A857" t="str">
            <v>C3427</v>
          </cell>
        </row>
        <row r="858">
          <cell r="A858" t="str">
            <v>C3428</v>
          </cell>
        </row>
        <row r="859">
          <cell r="A859" t="str">
            <v>C3429</v>
          </cell>
        </row>
        <row r="860">
          <cell r="A860" t="str">
            <v>C3430</v>
          </cell>
        </row>
        <row r="861">
          <cell r="A861" t="str">
            <v>C3431</v>
          </cell>
        </row>
        <row r="862">
          <cell r="A862" t="str">
            <v>C3434</v>
          </cell>
        </row>
        <row r="863">
          <cell r="A863" t="str">
            <v>C3435</v>
          </cell>
        </row>
        <row r="864">
          <cell r="A864" t="str">
            <v>C3436</v>
          </cell>
        </row>
        <row r="865">
          <cell r="A865" t="str">
            <v>C3437</v>
          </cell>
        </row>
        <row r="866">
          <cell r="A866" t="str">
            <v>C3438</v>
          </cell>
        </row>
        <row r="867">
          <cell r="A867" t="str">
            <v>C3439</v>
          </cell>
        </row>
        <row r="868">
          <cell r="A868" t="str">
            <v>C3440</v>
          </cell>
        </row>
        <row r="869">
          <cell r="A869" t="str">
            <v>C3441</v>
          </cell>
        </row>
        <row r="870">
          <cell r="A870" t="str">
            <v>C3442</v>
          </cell>
        </row>
        <row r="871">
          <cell r="A871" t="str">
            <v>C3444</v>
          </cell>
        </row>
        <row r="872">
          <cell r="A872" t="str">
            <v>C3445</v>
          </cell>
        </row>
        <row r="873">
          <cell r="A873" t="str">
            <v>C3447</v>
          </cell>
        </row>
        <row r="874">
          <cell r="A874" t="str">
            <v>C3448</v>
          </cell>
        </row>
        <row r="875">
          <cell r="A875" t="str">
            <v>C3449</v>
          </cell>
        </row>
        <row r="876">
          <cell r="A876" t="str">
            <v>C3450</v>
          </cell>
        </row>
        <row r="877">
          <cell r="A877" t="str">
            <v>C3451</v>
          </cell>
        </row>
        <row r="878">
          <cell r="A878" t="str">
            <v>C3453</v>
          </cell>
        </row>
        <row r="879">
          <cell r="A879" t="str">
            <v>C3455</v>
          </cell>
        </row>
        <row r="880">
          <cell r="A880" t="str">
            <v>C3456</v>
          </cell>
        </row>
        <row r="881">
          <cell r="A881" t="str">
            <v>C3457</v>
          </cell>
        </row>
        <row r="882">
          <cell r="A882" t="str">
            <v>C3459</v>
          </cell>
        </row>
        <row r="883">
          <cell r="A883" t="str">
            <v>C3468</v>
          </cell>
        </row>
        <row r="884">
          <cell r="A884" t="str">
            <v>C3469</v>
          </cell>
        </row>
        <row r="885">
          <cell r="A885" t="str">
            <v>C3477</v>
          </cell>
        </row>
        <row r="886">
          <cell r="A886" t="str">
            <v>C3478</v>
          </cell>
        </row>
        <row r="887">
          <cell r="A887" t="str">
            <v>C3480</v>
          </cell>
        </row>
        <row r="888">
          <cell r="A888" t="str">
            <v>C3482</v>
          </cell>
        </row>
        <row r="889">
          <cell r="A889" t="str">
            <v>C3486</v>
          </cell>
        </row>
        <row r="890">
          <cell r="A890" t="str">
            <v>C3488</v>
          </cell>
        </row>
        <row r="891">
          <cell r="A891" t="str">
            <v>C3490</v>
          </cell>
        </row>
        <row r="892">
          <cell r="A892" t="str">
            <v>C3491</v>
          </cell>
        </row>
        <row r="893">
          <cell r="A893" t="str">
            <v>C3492</v>
          </cell>
        </row>
        <row r="894">
          <cell r="A894" t="str">
            <v>C3493</v>
          </cell>
        </row>
        <row r="895">
          <cell r="A895" t="str">
            <v>C3494</v>
          </cell>
        </row>
        <row r="896">
          <cell r="A896" t="str">
            <v>C3495</v>
          </cell>
        </row>
        <row r="897">
          <cell r="A897" t="str">
            <v>C3496</v>
          </cell>
        </row>
        <row r="898">
          <cell r="A898" t="str">
            <v>C3497</v>
          </cell>
        </row>
        <row r="899">
          <cell r="A899" t="str">
            <v>C3498</v>
          </cell>
        </row>
        <row r="900">
          <cell r="A900" t="str">
            <v>C3499</v>
          </cell>
        </row>
        <row r="901">
          <cell r="A901" t="str">
            <v>C3500</v>
          </cell>
        </row>
        <row r="902">
          <cell r="A902" t="str">
            <v>C3503</v>
          </cell>
        </row>
        <row r="903">
          <cell r="A903" t="str">
            <v>C3504</v>
          </cell>
        </row>
        <row r="904">
          <cell r="A904" t="str">
            <v>C3526</v>
          </cell>
        </row>
        <row r="905">
          <cell r="A905" t="str">
            <v>C3561</v>
          </cell>
        </row>
        <row r="906">
          <cell r="A906" t="str">
            <v>C3563</v>
          </cell>
        </row>
        <row r="907">
          <cell r="A907" t="str">
            <v>C3582</v>
          </cell>
        </row>
        <row r="908">
          <cell r="A908" t="str">
            <v>C3583</v>
          </cell>
        </row>
        <row r="909">
          <cell r="A909" t="str">
            <v>C3593</v>
          </cell>
        </row>
        <row r="910">
          <cell r="A910" t="str">
            <v>C3594</v>
          </cell>
        </row>
        <row r="911">
          <cell r="A911" t="str">
            <v>C3600</v>
          </cell>
        </row>
        <row r="912">
          <cell r="A912" t="str">
            <v>C3647</v>
          </cell>
        </row>
        <row r="913">
          <cell r="A913" t="str">
            <v>C3734</v>
          </cell>
        </row>
        <row r="914">
          <cell r="A914" t="str">
            <v>C3936</v>
          </cell>
        </row>
        <row r="915">
          <cell r="A915" t="str">
            <v>C3937</v>
          </cell>
        </row>
        <row r="916">
          <cell r="A916" t="str">
            <v>C3938</v>
          </cell>
        </row>
        <row r="917">
          <cell r="A917" t="str">
            <v>C3943</v>
          </cell>
        </row>
        <row r="918">
          <cell r="A918" t="str">
            <v>C4012</v>
          </cell>
        </row>
        <row r="919">
          <cell r="A919" t="str">
            <v>C4127</v>
          </cell>
        </row>
        <row r="920">
          <cell r="A920" t="str">
            <v>C4236</v>
          </cell>
        </row>
        <row r="921">
          <cell r="A921" t="str">
            <v>C4238</v>
          </cell>
        </row>
        <row r="922">
          <cell r="A922" t="str">
            <v>C4252</v>
          </cell>
        </row>
        <row r="923">
          <cell r="A923" t="str">
            <v>C4276</v>
          </cell>
        </row>
        <row r="924">
          <cell r="A924" t="str">
            <v>C4292</v>
          </cell>
        </row>
        <row r="925">
          <cell r="A925" t="str">
            <v>C4369</v>
          </cell>
        </row>
        <row r="926">
          <cell r="A926" t="str">
            <v>C4891</v>
          </cell>
        </row>
        <row r="927">
          <cell r="A927" t="str">
            <v>C4921</v>
          </cell>
        </row>
        <row r="928">
          <cell r="A928" t="str">
            <v>C4922</v>
          </cell>
        </row>
        <row r="929">
          <cell r="A929" t="str">
            <v>C4923</v>
          </cell>
        </row>
        <row r="930">
          <cell r="A930" t="str">
            <v>C4924</v>
          </cell>
        </row>
        <row r="931">
          <cell r="A931" t="str">
            <v>C4925</v>
          </cell>
        </row>
        <row r="932">
          <cell r="A932" t="str">
            <v>C4926</v>
          </cell>
        </row>
        <row r="933">
          <cell r="A933" t="str">
            <v>C4927</v>
          </cell>
        </row>
        <row r="934">
          <cell r="A934" t="str">
            <v>C4930</v>
          </cell>
        </row>
        <row r="935">
          <cell r="A935" t="str">
            <v>C4958</v>
          </cell>
        </row>
        <row r="936">
          <cell r="A936" t="str">
            <v>C5025</v>
          </cell>
        </row>
        <row r="937">
          <cell r="A937" t="str">
            <v>C5045</v>
          </cell>
        </row>
        <row r="938">
          <cell r="A938" t="str">
            <v>C5050</v>
          </cell>
        </row>
        <row r="939">
          <cell r="A939" t="str">
            <v>C5079</v>
          </cell>
        </row>
        <row r="940">
          <cell r="A940" t="str">
            <v>C5090</v>
          </cell>
        </row>
        <row r="941">
          <cell r="A941" t="str">
            <v>C5225</v>
          </cell>
        </row>
        <row r="942">
          <cell r="A942" t="str">
            <v>C5245</v>
          </cell>
        </row>
        <row r="943">
          <cell r="A943" t="str">
            <v>C5250</v>
          </cell>
        </row>
        <row r="944">
          <cell r="A944" t="str">
            <v>C5282</v>
          </cell>
        </row>
        <row r="945">
          <cell r="A945" t="str">
            <v>C5290</v>
          </cell>
        </row>
        <row r="946">
          <cell r="A946" t="str">
            <v>C5412</v>
          </cell>
        </row>
        <row r="947">
          <cell r="A947" t="str">
            <v>C5423</v>
          </cell>
        </row>
        <row r="948">
          <cell r="A948" t="str">
            <v>C5424</v>
          </cell>
        </row>
        <row r="949">
          <cell r="A949" t="str">
            <v>C5425</v>
          </cell>
        </row>
        <row r="950">
          <cell r="A950" t="str">
            <v>C5426</v>
          </cell>
        </row>
        <row r="951">
          <cell r="A951" t="str">
            <v>C5427</v>
          </cell>
        </row>
        <row r="952">
          <cell r="A952" t="str">
            <v>C5455</v>
          </cell>
        </row>
        <row r="953">
          <cell r="A953" t="str">
            <v>C5457</v>
          </cell>
        </row>
        <row r="954">
          <cell r="A954" t="str">
            <v>C5458</v>
          </cell>
        </row>
        <row r="955">
          <cell r="A955" t="str">
            <v>C5470</v>
          </cell>
        </row>
        <row r="956">
          <cell r="A956" t="str">
            <v>C5476</v>
          </cell>
        </row>
        <row r="957">
          <cell r="A957" t="str">
            <v>C5477</v>
          </cell>
        </row>
        <row r="958">
          <cell r="A958" t="str">
            <v>C5486</v>
          </cell>
        </row>
        <row r="959">
          <cell r="A959" t="str">
            <v>C5505</v>
          </cell>
        </row>
        <row r="960">
          <cell r="A960" t="str">
            <v>C5506</v>
          </cell>
        </row>
        <row r="961">
          <cell r="A961" t="str">
            <v>C5520</v>
          </cell>
        </row>
        <row r="962">
          <cell r="A962" t="str">
            <v>C5553</v>
          </cell>
        </row>
        <row r="963">
          <cell r="A963" t="str">
            <v>C5630</v>
          </cell>
        </row>
        <row r="964">
          <cell r="A964" t="str">
            <v>C5632</v>
          </cell>
        </row>
        <row r="965">
          <cell r="A965" t="str">
            <v>C5636</v>
          </cell>
        </row>
        <row r="966">
          <cell r="A966" t="str">
            <v>C5643</v>
          </cell>
        </row>
        <row r="967">
          <cell r="A967" t="str">
            <v>C5644</v>
          </cell>
        </row>
        <row r="968">
          <cell r="A968" t="str">
            <v>C5690</v>
          </cell>
        </row>
        <row r="969">
          <cell r="A969" t="str">
            <v>C6025</v>
          </cell>
        </row>
        <row r="970">
          <cell r="A970" t="str">
            <v>C6028</v>
          </cell>
        </row>
        <row r="971">
          <cell r="A971" t="str">
            <v>C6053</v>
          </cell>
        </row>
        <row r="972">
          <cell r="A972" t="str">
            <v>C6058</v>
          </cell>
        </row>
        <row r="973">
          <cell r="A973" t="str">
            <v>C6062</v>
          </cell>
        </row>
        <row r="974">
          <cell r="A974" t="str">
            <v>C6064</v>
          </cell>
        </row>
        <row r="975">
          <cell r="A975" t="str">
            <v>C6070</v>
          </cell>
        </row>
        <row r="976">
          <cell r="A976" t="str">
            <v>C6071</v>
          </cell>
        </row>
        <row r="977">
          <cell r="A977" t="str">
            <v>C6073</v>
          </cell>
        </row>
        <row r="978">
          <cell r="A978" t="str">
            <v>C6074</v>
          </cell>
        </row>
        <row r="979">
          <cell r="A979" t="str">
            <v>C6080</v>
          </cell>
        </row>
        <row r="980">
          <cell r="A980" t="str">
            <v>C6107</v>
          </cell>
        </row>
        <row r="981">
          <cell r="A981" t="str">
            <v>C6147</v>
          </cell>
        </row>
        <row r="982">
          <cell r="A982" t="str">
            <v>C6318</v>
          </cell>
        </row>
        <row r="983">
          <cell r="A983" t="str">
            <v>C6344</v>
          </cell>
        </row>
        <row r="984">
          <cell r="A984" t="str">
            <v>C6357</v>
          </cell>
        </row>
        <row r="985">
          <cell r="A985" t="str">
            <v>C6358</v>
          </cell>
        </row>
        <row r="986">
          <cell r="A986" t="str">
            <v>C6389</v>
          </cell>
        </row>
        <row r="987">
          <cell r="A987" t="str">
            <v>C6391</v>
          </cell>
        </row>
        <row r="988">
          <cell r="A988" t="str">
            <v>C6395</v>
          </cell>
        </row>
        <row r="989">
          <cell r="A989" t="str">
            <v>C6397</v>
          </cell>
        </row>
        <row r="990">
          <cell r="A990" t="str">
            <v>C6479</v>
          </cell>
        </row>
        <row r="991">
          <cell r="A991" t="str">
            <v>C6624</v>
          </cell>
        </row>
        <row r="992">
          <cell r="A992" t="str">
            <v>C6684</v>
          </cell>
        </row>
        <row r="993">
          <cell r="A993" t="str">
            <v>C6713</v>
          </cell>
        </row>
        <row r="994">
          <cell r="A994" t="str">
            <v>C6714</v>
          </cell>
        </row>
        <row r="995">
          <cell r="A995" t="str">
            <v>C6715</v>
          </cell>
        </row>
        <row r="996">
          <cell r="A996" t="str">
            <v>C6716</v>
          </cell>
        </row>
        <row r="997">
          <cell r="A997" t="str">
            <v>C6727</v>
          </cell>
        </row>
        <row r="998">
          <cell r="A998" t="str">
            <v>C6741</v>
          </cell>
        </row>
        <row r="999">
          <cell r="A999" t="str">
            <v>C6744</v>
          </cell>
        </row>
        <row r="1000">
          <cell r="A1000" t="str">
            <v>C6749</v>
          </cell>
        </row>
        <row r="1001">
          <cell r="A1001" t="str">
            <v>C6943</v>
          </cell>
        </row>
        <row r="1002">
          <cell r="A1002" t="str">
            <v>C6992</v>
          </cell>
        </row>
        <row r="1003">
          <cell r="A1003" t="str">
            <v>C6993</v>
          </cell>
        </row>
        <row r="1004">
          <cell r="A1004" t="str">
            <v>C7000</v>
          </cell>
        </row>
        <row r="1005">
          <cell r="A1005" t="str">
            <v>C7003</v>
          </cell>
        </row>
        <row r="1006">
          <cell r="A1006" t="str">
            <v>C7007</v>
          </cell>
        </row>
        <row r="1007">
          <cell r="A1007" t="str">
            <v>C7058</v>
          </cell>
        </row>
        <row r="1008">
          <cell r="A1008" t="str">
            <v>C7070</v>
          </cell>
        </row>
        <row r="1009">
          <cell r="A1009" t="str">
            <v>C7071</v>
          </cell>
        </row>
        <row r="1010">
          <cell r="A1010" t="str">
            <v>C7072</v>
          </cell>
        </row>
        <row r="1011">
          <cell r="A1011" t="str">
            <v>C7073</v>
          </cell>
        </row>
        <row r="1012">
          <cell r="A1012" t="str">
            <v>C7074</v>
          </cell>
        </row>
        <row r="1013">
          <cell r="A1013" t="str">
            <v>C7078</v>
          </cell>
        </row>
        <row r="1014">
          <cell r="A1014" t="str">
            <v>C7079</v>
          </cell>
        </row>
        <row r="1015">
          <cell r="A1015" t="str">
            <v>C7080</v>
          </cell>
        </row>
        <row r="1016">
          <cell r="A1016" t="str">
            <v>C7100</v>
          </cell>
        </row>
        <row r="1017">
          <cell r="A1017" t="str">
            <v>C7102</v>
          </cell>
        </row>
        <row r="1018">
          <cell r="A1018" t="str">
            <v>C7105</v>
          </cell>
        </row>
        <row r="1019">
          <cell r="A1019" t="str">
            <v>C7106</v>
          </cell>
        </row>
        <row r="1020">
          <cell r="A1020" t="str">
            <v>C7111</v>
          </cell>
        </row>
        <row r="1021">
          <cell r="A1021" t="str">
            <v>C7112</v>
          </cell>
        </row>
        <row r="1022">
          <cell r="A1022" t="str">
            <v>C7113</v>
          </cell>
        </row>
        <row r="1023">
          <cell r="A1023" t="str">
            <v>C7114</v>
          </cell>
        </row>
        <row r="1024">
          <cell r="A1024" t="str">
            <v>C7160</v>
          </cell>
        </row>
        <row r="1025">
          <cell r="A1025" t="str">
            <v>C7280</v>
          </cell>
        </row>
        <row r="1026">
          <cell r="A1026" t="str">
            <v>C7281</v>
          </cell>
        </row>
        <row r="1027">
          <cell r="A1027" t="str">
            <v>C7282</v>
          </cell>
        </row>
        <row r="1028">
          <cell r="A1028" t="str">
            <v>C7283</v>
          </cell>
        </row>
        <row r="1029">
          <cell r="A1029" t="str">
            <v>C7284</v>
          </cell>
        </row>
        <row r="1030">
          <cell r="A1030" t="str">
            <v>C7285</v>
          </cell>
        </row>
        <row r="1031">
          <cell r="A1031" t="str">
            <v>C7286</v>
          </cell>
        </row>
        <row r="1032">
          <cell r="A1032" t="str">
            <v>C7289</v>
          </cell>
        </row>
        <row r="1033">
          <cell r="A1033" t="str">
            <v>C7297</v>
          </cell>
        </row>
        <row r="1034">
          <cell r="A1034" t="str">
            <v>C7298</v>
          </cell>
        </row>
        <row r="1035">
          <cell r="A1035" t="str">
            <v>C7330</v>
          </cell>
        </row>
        <row r="1036">
          <cell r="A1036" t="str">
            <v>C7333</v>
          </cell>
        </row>
        <row r="1037">
          <cell r="A1037" t="str">
            <v>C7339</v>
          </cell>
        </row>
        <row r="1038">
          <cell r="A1038" t="str">
            <v>C7341</v>
          </cell>
        </row>
        <row r="1039">
          <cell r="A1039" t="str">
            <v>C7496</v>
          </cell>
        </row>
        <row r="1040">
          <cell r="A1040" t="str">
            <v>C7503</v>
          </cell>
        </row>
        <row r="1041">
          <cell r="A1041" t="str">
            <v>C7504</v>
          </cell>
        </row>
        <row r="1042">
          <cell r="A1042" t="str">
            <v>C7508</v>
          </cell>
        </row>
        <row r="1043">
          <cell r="A1043" t="str">
            <v>C7510</v>
          </cell>
        </row>
        <row r="1044">
          <cell r="A1044" t="str">
            <v>C7511</v>
          </cell>
        </row>
        <row r="1045">
          <cell r="A1045" t="str">
            <v>C7513</v>
          </cell>
        </row>
        <row r="1046">
          <cell r="A1046" t="str">
            <v>C7515</v>
          </cell>
        </row>
        <row r="1047">
          <cell r="A1047" t="str">
            <v>C7532</v>
          </cell>
        </row>
        <row r="1048">
          <cell r="A1048" t="str">
            <v>C7533</v>
          </cell>
        </row>
        <row r="1049">
          <cell r="A1049" t="str">
            <v>C7536</v>
          </cell>
        </row>
        <row r="1050">
          <cell r="A1050" t="str">
            <v>C7770</v>
          </cell>
        </row>
        <row r="1051">
          <cell r="A1051" t="str">
            <v>C7771</v>
          </cell>
        </row>
        <row r="1052">
          <cell r="A1052" t="str">
            <v>C7772</v>
          </cell>
        </row>
        <row r="1053">
          <cell r="A1053" t="str">
            <v>C7773</v>
          </cell>
        </row>
        <row r="1054">
          <cell r="A1054" t="str">
            <v>C7774</v>
          </cell>
        </row>
        <row r="1055">
          <cell r="A1055" t="str">
            <v>C7775</v>
          </cell>
        </row>
        <row r="1056">
          <cell r="A1056" t="str">
            <v>C7776</v>
          </cell>
        </row>
        <row r="1057">
          <cell r="A1057" t="str">
            <v>C7777</v>
          </cell>
        </row>
        <row r="1058">
          <cell r="A1058" t="str">
            <v>C7827</v>
          </cell>
        </row>
        <row r="1059">
          <cell r="A1059" t="str">
            <v>C7830</v>
          </cell>
        </row>
        <row r="1060">
          <cell r="A1060" t="str">
            <v>C7831</v>
          </cell>
        </row>
        <row r="1061">
          <cell r="A1061" t="str">
            <v>C7832</v>
          </cell>
        </row>
        <row r="1062">
          <cell r="A1062" t="str">
            <v>C7835</v>
          </cell>
        </row>
        <row r="1063">
          <cell r="A1063" t="str">
            <v>C7836</v>
          </cell>
        </row>
        <row r="1064">
          <cell r="A1064" t="str">
            <v>C7837</v>
          </cell>
        </row>
        <row r="1065">
          <cell r="A1065" t="str">
            <v>C7840</v>
          </cell>
        </row>
        <row r="1066">
          <cell r="A1066" t="str">
            <v>C7841</v>
          </cell>
        </row>
        <row r="1067">
          <cell r="A1067" t="str">
            <v>C7842</v>
          </cell>
        </row>
        <row r="1068">
          <cell r="A1068" t="str">
            <v>C7843</v>
          </cell>
        </row>
        <row r="1069">
          <cell r="A1069" t="str">
            <v>C7844</v>
          </cell>
        </row>
        <row r="1070">
          <cell r="A1070" t="str">
            <v>C7845</v>
          </cell>
        </row>
        <row r="1071">
          <cell r="A1071" t="str">
            <v>C7846</v>
          </cell>
        </row>
        <row r="1072">
          <cell r="A1072" t="str">
            <v>C7847</v>
          </cell>
        </row>
        <row r="1073">
          <cell r="A1073" t="str">
            <v>C7850</v>
          </cell>
        </row>
        <row r="1074">
          <cell r="A1074" t="str">
            <v>C7851</v>
          </cell>
        </row>
        <row r="1075">
          <cell r="A1075" t="str">
            <v>C7852</v>
          </cell>
        </row>
        <row r="1076">
          <cell r="A1076" t="str">
            <v>C7853</v>
          </cell>
        </row>
        <row r="1077">
          <cell r="A1077" t="str">
            <v>C7854</v>
          </cell>
        </row>
        <row r="1078">
          <cell r="A1078" t="str">
            <v>C7855</v>
          </cell>
        </row>
        <row r="1079">
          <cell r="A1079" t="str">
            <v>C7856</v>
          </cell>
        </row>
        <row r="1080">
          <cell r="A1080" t="str">
            <v>C7857</v>
          </cell>
        </row>
        <row r="1081">
          <cell r="A1081" t="str">
            <v>C7980</v>
          </cell>
        </row>
        <row r="1082">
          <cell r="A1082" t="str">
            <v>C7981</v>
          </cell>
        </row>
        <row r="1083">
          <cell r="A1083" t="str">
            <v>C7982</v>
          </cell>
        </row>
        <row r="1084">
          <cell r="A1084" t="str">
            <v>C7983</v>
          </cell>
        </row>
        <row r="1085">
          <cell r="A1085" t="str">
            <v>C7984</v>
          </cell>
        </row>
        <row r="1086">
          <cell r="A1086" t="str">
            <v>C7985</v>
          </cell>
        </row>
        <row r="1087">
          <cell r="A1087" t="str">
            <v>C7986</v>
          </cell>
        </row>
        <row r="1088">
          <cell r="A1088" t="str">
            <v>C7987</v>
          </cell>
        </row>
        <row r="1089">
          <cell r="A1089" t="str">
            <v>C8233</v>
          </cell>
        </row>
        <row r="1090">
          <cell r="A1090" t="str">
            <v>C8248</v>
          </cell>
        </row>
        <row r="1091">
          <cell r="A1091" t="str">
            <v>C8259</v>
          </cell>
        </row>
        <row r="1092">
          <cell r="A1092" t="str">
            <v>C8264</v>
          </cell>
        </row>
        <row r="1093">
          <cell r="A1093" t="str">
            <v>C8429</v>
          </cell>
        </row>
        <row r="1094">
          <cell r="A1094" t="str">
            <v>C8432</v>
          </cell>
        </row>
        <row r="1095">
          <cell r="A1095" t="str">
            <v>C8433</v>
          </cell>
        </row>
        <row r="1096">
          <cell r="A1096" t="str">
            <v>C8434</v>
          </cell>
        </row>
        <row r="1097">
          <cell r="A1097" t="str">
            <v>C8436</v>
          </cell>
        </row>
        <row r="1098">
          <cell r="A1098" t="str">
            <v>C8452</v>
          </cell>
        </row>
        <row r="1099">
          <cell r="A1099" t="str">
            <v>C8561</v>
          </cell>
        </row>
        <row r="1100">
          <cell r="A1100" t="str">
            <v>C8602</v>
          </cell>
        </row>
        <row r="1101">
          <cell r="A1101" t="str">
            <v>C8654</v>
          </cell>
        </row>
        <row r="1102">
          <cell r="A1102" t="str">
            <v>D1179</v>
          </cell>
        </row>
        <row r="1103">
          <cell r="A1103" t="str">
            <v>D1975</v>
          </cell>
        </row>
        <row r="1104">
          <cell r="A1104" t="str">
            <v>D2076</v>
          </cell>
        </row>
        <row r="1105">
          <cell r="A1105" t="str">
            <v>D2533</v>
          </cell>
        </row>
        <row r="1106">
          <cell r="A1106" t="str">
            <v>D2540</v>
          </cell>
        </row>
        <row r="1107">
          <cell r="A1107" t="str">
            <v>D2546</v>
          </cell>
        </row>
        <row r="1108">
          <cell r="A1108" t="str">
            <v>D2547</v>
          </cell>
        </row>
        <row r="1109">
          <cell r="A1109" t="str">
            <v>D2549</v>
          </cell>
        </row>
        <row r="1110">
          <cell r="A1110" t="str">
            <v>D2550</v>
          </cell>
        </row>
        <row r="1111">
          <cell r="A1111" t="str">
            <v>D2801</v>
          </cell>
        </row>
        <row r="1112">
          <cell r="A1112" t="str">
            <v>D2811</v>
          </cell>
        </row>
        <row r="1113">
          <cell r="A1113" t="str">
            <v>D2822</v>
          </cell>
        </row>
        <row r="1114">
          <cell r="A1114" t="str">
            <v>D2859</v>
          </cell>
        </row>
        <row r="1115">
          <cell r="A1115" t="str">
            <v>D2904</v>
          </cell>
        </row>
        <row r="1116">
          <cell r="A1116" t="str">
            <v>D2910</v>
          </cell>
        </row>
        <row r="1117">
          <cell r="A1117" t="str">
            <v>D2911</v>
          </cell>
        </row>
        <row r="1118">
          <cell r="A1118" t="str">
            <v>D2920</v>
          </cell>
        </row>
        <row r="1119">
          <cell r="A1119" t="str">
            <v>D2925</v>
          </cell>
        </row>
        <row r="1120">
          <cell r="A1120" t="str">
            <v>D2982</v>
          </cell>
        </row>
        <row r="1121">
          <cell r="A1121" t="str">
            <v>D3010</v>
          </cell>
        </row>
        <row r="1122">
          <cell r="A1122" t="str">
            <v>D3022</v>
          </cell>
        </row>
        <row r="1123">
          <cell r="A1123" t="str">
            <v>D3026</v>
          </cell>
        </row>
        <row r="1124">
          <cell r="A1124" t="str">
            <v>D3029</v>
          </cell>
        </row>
        <row r="1125">
          <cell r="A1125" t="str">
            <v>D3030</v>
          </cell>
        </row>
        <row r="1126">
          <cell r="A1126" t="str">
            <v>D3070</v>
          </cell>
        </row>
        <row r="1127">
          <cell r="A1127" t="str">
            <v>D3089</v>
          </cell>
        </row>
        <row r="1128">
          <cell r="A1128" t="str">
            <v>D3095</v>
          </cell>
        </row>
        <row r="1129">
          <cell r="A1129" t="str">
            <v>D3106</v>
          </cell>
        </row>
        <row r="1130">
          <cell r="A1130" t="str">
            <v>D3108</v>
          </cell>
        </row>
        <row r="1131">
          <cell r="A1131" t="str">
            <v>D3119</v>
          </cell>
        </row>
        <row r="1132">
          <cell r="A1132" t="str">
            <v>D3121</v>
          </cell>
        </row>
        <row r="1133">
          <cell r="A1133" t="str">
            <v>D3141</v>
          </cell>
        </row>
        <row r="1134">
          <cell r="A1134" t="str">
            <v>D3150</v>
          </cell>
        </row>
        <row r="1135">
          <cell r="A1135" t="str">
            <v>D3151</v>
          </cell>
        </row>
        <row r="1136">
          <cell r="A1136" t="str">
            <v>D3158</v>
          </cell>
        </row>
        <row r="1137">
          <cell r="A1137" t="str">
            <v>D3159</v>
          </cell>
        </row>
        <row r="1138">
          <cell r="A1138" t="str">
            <v>D3172</v>
          </cell>
        </row>
        <row r="1139">
          <cell r="A1139" t="str">
            <v>D3181</v>
          </cell>
        </row>
        <row r="1140">
          <cell r="A1140" t="str">
            <v>D3182</v>
          </cell>
        </row>
        <row r="1141">
          <cell r="A1141" t="str">
            <v>D3183</v>
          </cell>
        </row>
        <row r="1142">
          <cell r="A1142" t="str">
            <v>D3184</v>
          </cell>
        </row>
        <row r="1143">
          <cell r="A1143" t="str">
            <v>D3236</v>
          </cell>
        </row>
        <row r="1144">
          <cell r="A1144" t="str">
            <v>D3255</v>
          </cell>
        </row>
        <row r="1145">
          <cell r="A1145" t="str">
            <v>D3262</v>
          </cell>
        </row>
        <row r="1146">
          <cell r="A1146" t="str">
            <v>D3265</v>
          </cell>
        </row>
        <row r="1147">
          <cell r="A1147" t="str">
            <v>D3267</v>
          </cell>
        </row>
        <row r="1148">
          <cell r="A1148" t="str">
            <v>D3268</v>
          </cell>
        </row>
        <row r="1149">
          <cell r="A1149" t="str">
            <v>D3276</v>
          </cell>
        </row>
        <row r="1150">
          <cell r="A1150" t="str">
            <v>D3287</v>
          </cell>
        </row>
        <row r="1151">
          <cell r="A1151" t="str">
            <v>D3294</v>
          </cell>
        </row>
        <row r="1152">
          <cell r="A1152" t="str">
            <v>D3295</v>
          </cell>
        </row>
        <row r="1153">
          <cell r="A1153" t="str">
            <v>D3322</v>
          </cell>
        </row>
        <row r="1154">
          <cell r="A1154" t="str">
            <v>D3328</v>
          </cell>
        </row>
        <row r="1155">
          <cell r="A1155" t="str">
            <v>D3390</v>
          </cell>
        </row>
        <row r="1156">
          <cell r="A1156" t="str">
            <v>D3393</v>
          </cell>
        </row>
        <row r="1157">
          <cell r="A1157" t="str">
            <v>D3400</v>
          </cell>
        </row>
        <row r="1158">
          <cell r="A1158" t="str">
            <v>D3403</v>
          </cell>
        </row>
        <row r="1159">
          <cell r="A1159" t="str">
            <v>D3416</v>
          </cell>
        </row>
        <row r="1160">
          <cell r="A1160" t="str">
            <v>D3419</v>
          </cell>
        </row>
        <row r="1161">
          <cell r="A1161" t="str">
            <v>D3426</v>
          </cell>
        </row>
        <row r="1162">
          <cell r="A1162" t="str">
            <v>D3431</v>
          </cell>
        </row>
        <row r="1163">
          <cell r="A1163" t="str">
            <v>D3434</v>
          </cell>
        </row>
        <row r="1164">
          <cell r="A1164" t="str">
            <v>D3436</v>
          </cell>
        </row>
        <row r="1165">
          <cell r="A1165" t="str">
            <v>D3437</v>
          </cell>
        </row>
        <row r="1166">
          <cell r="A1166" t="str">
            <v>D3441</v>
          </cell>
        </row>
        <row r="1167">
          <cell r="A1167" t="str">
            <v>D3442</v>
          </cell>
        </row>
        <row r="1168">
          <cell r="A1168" t="str">
            <v>D3448</v>
          </cell>
        </row>
        <row r="1169">
          <cell r="A1169" t="str">
            <v>D3453</v>
          </cell>
        </row>
        <row r="1170">
          <cell r="A1170" t="str">
            <v>D3455</v>
          </cell>
        </row>
        <row r="1171">
          <cell r="A1171" t="str">
            <v>D3459</v>
          </cell>
        </row>
        <row r="1172">
          <cell r="A1172" t="str">
            <v>D3488</v>
          </cell>
        </row>
        <row r="1173">
          <cell r="A1173" t="str">
            <v>D3490</v>
          </cell>
        </row>
        <row r="1174">
          <cell r="A1174" t="str">
            <v>D3492</v>
          </cell>
        </row>
        <row r="1175">
          <cell r="A1175" t="str">
            <v>D3493</v>
          </cell>
        </row>
        <row r="1176">
          <cell r="A1176" t="str">
            <v>D3495</v>
          </cell>
        </row>
        <row r="1177">
          <cell r="A1177" t="str">
            <v>D3496</v>
          </cell>
        </row>
        <row r="1178">
          <cell r="A1178" t="str">
            <v>D3497</v>
          </cell>
        </row>
        <row r="1179">
          <cell r="A1179" t="str">
            <v>D3499</v>
          </cell>
        </row>
        <row r="1180">
          <cell r="A1180" t="str">
            <v>D3500</v>
          </cell>
        </row>
        <row r="1181">
          <cell r="A1181" t="str">
            <v>D3504</v>
          </cell>
        </row>
        <row r="1182">
          <cell r="A1182" t="str">
            <v>D3512</v>
          </cell>
        </row>
        <row r="1183">
          <cell r="A1183" t="str">
            <v>D3561</v>
          </cell>
        </row>
        <row r="1184">
          <cell r="A1184" t="str">
            <v>D3563</v>
          </cell>
        </row>
        <row r="1185">
          <cell r="A1185" t="str">
            <v>D3582</v>
          </cell>
        </row>
        <row r="1186">
          <cell r="A1186" t="str">
            <v>D3583</v>
          </cell>
        </row>
        <row r="1187">
          <cell r="A1187" t="str">
            <v>D3584</v>
          </cell>
        </row>
        <row r="1188">
          <cell r="A1188" t="str">
            <v>D3628</v>
          </cell>
        </row>
        <row r="1189">
          <cell r="A1189" t="str">
            <v>D3635</v>
          </cell>
        </row>
        <row r="1190">
          <cell r="A1190" t="str">
            <v>D3641</v>
          </cell>
        </row>
        <row r="1191">
          <cell r="A1191" t="str">
            <v>D3643</v>
          </cell>
        </row>
        <row r="1192">
          <cell r="A1192" t="str">
            <v>D3645</v>
          </cell>
        </row>
        <row r="1193">
          <cell r="A1193" t="str">
            <v>D3646</v>
          </cell>
        </row>
        <row r="1194">
          <cell r="A1194" t="str">
            <v>D3647</v>
          </cell>
        </row>
        <row r="1195">
          <cell r="A1195" t="str">
            <v>D3648</v>
          </cell>
        </row>
        <row r="1196">
          <cell r="A1196" t="str">
            <v>D3649</v>
          </cell>
        </row>
        <row r="1197">
          <cell r="A1197" t="str">
            <v>D3650</v>
          </cell>
        </row>
        <row r="1198">
          <cell r="A1198" t="str">
            <v>D3652</v>
          </cell>
        </row>
        <row r="1199">
          <cell r="A1199" t="str">
            <v>D3654</v>
          </cell>
        </row>
        <row r="1200">
          <cell r="A1200" t="str">
            <v>D3656</v>
          </cell>
        </row>
        <row r="1201">
          <cell r="A1201" t="str">
            <v>D3672</v>
          </cell>
        </row>
        <row r="1202">
          <cell r="A1202" t="str">
            <v>D3674</v>
          </cell>
        </row>
        <row r="1203">
          <cell r="A1203" t="str">
            <v>D3677</v>
          </cell>
        </row>
        <row r="1204">
          <cell r="A1204" t="str">
            <v>D3686</v>
          </cell>
        </row>
        <row r="1205">
          <cell r="A1205" t="str">
            <v>D3687</v>
          </cell>
        </row>
        <row r="1206">
          <cell r="A1206" t="str">
            <v>D3688</v>
          </cell>
        </row>
        <row r="1207">
          <cell r="A1207" t="str">
            <v>D3714</v>
          </cell>
        </row>
        <row r="1208">
          <cell r="A1208" t="str">
            <v>D3715</v>
          </cell>
        </row>
        <row r="1209">
          <cell r="A1209" t="str">
            <v>D3716</v>
          </cell>
        </row>
        <row r="1210">
          <cell r="A1210" t="str">
            <v>D3718</v>
          </cell>
        </row>
        <row r="1211">
          <cell r="A1211" t="str">
            <v>D3719</v>
          </cell>
        </row>
        <row r="1212">
          <cell r="A1212" t="str">
            <v>D3720</v>
          </cell>
        </row>
        <row r="1213">
          <cell r="A1213" t="str">
            <v>D3721</v>
          </cell>
        </row>
        <row r="1214">
          <cell r="A1214" t="str">
            <v>D3726</v>
          </cell>
        </row>
        <row r="1215">
          <cell r="A1215" t="str">
            <v>D3727</v>
          </cell>
        </row>
        <row r="1216">
          <cell r="A1216" t="str">
            <v>D3728</v>
          </cell>
        </row>
        <row r="1217">
          <cell r="A1217" t="str">
            <v>D3729</v>
          </cell>
        </row>
        <row r="1218">
          <cell r="A1218" t="str">
            <v>D3730</v>
          </cell>
        </row>
        <row r="1219">
          <cell r="A1219" t="str">
            <v>D3731</v>
          </cell>
        </row>
        <row r="1220">
          <cell r="A1220" t="str">
            <v>D3732</v>
          </cell>
        </row>
        <row r="1221">
          <cell r="A1221" t="str">
            <v>D3734</v>
          </cell>
        </row>
        <row r="1222">
          <cell r="A1222" t="str">
            <v>D3735</v>
          </cell>
        </row>
        <row r="1223">
          <cell r="A1223" t="str">
            <v>D3736</v>
          </cell>
        </row>
        <row r="1224">
          <cell r="A1224" t="str">
            <v>D3737</v>
          </cell>
        </row>
        <row r="1225">
          <cell r="A1225" t="str">
            <v>D3738</v>
          </cell>
        </row>
        <row r="1226">
          <cell r="A1226" t="str">
            <v>D3739</v>
          </cell>
        </row>
        <row r="1227">
          <cell r="A1227" t="str">
            <v>D3741</v>
          </cell>
        </row>
        <row r="1228">
          <cell r="A1228" t="str">
            <v>D3743</v>
          </cell>
        </row>
        <row r="1229">
          <cell r="A1229" t="str">
            <v>D3746</v>
          </cell>
        </row>
        <row r="1230">
          <cell r="A1230" t="str">
            <v>D3747</v>
          </cell>
        </row>
        <row r="1231">
          <cell r="A1231" t="str">
            <v>D3749</v>
          </cell>
        </row>
        <row r="1232">
          <cell r="A1232" t="str">
            <v>D3761</v>
          </cell>
        </row>
        <row r="1233">
          <cell r="A1233" t="str">
            <v>D3763</v>
          </cell>
        </row>
        <row r="1234">
          <cell r="A1234" t="str">
            <v>D3764</v>
          </cell>
        </row>
        <row r="1235">
          <cell r="A1235" t="str">
            <v>D3766</v>
          </cell>
        </row>
        <row r="1236">
          <cell r="A1236" t="str">
            <v>D3767</v>
          </cell>
        </row>
        <row r="1237">
          <cell r="A1237" t="str">
            <v>D3775</v>
          </cell>
        </row>
        <row r="1238">
          <cell r="A1238" t="str">
            <v>D3781</v>
          </cell>
        </row>
        <row r="1239">
          <cell r="A1239" t="str">
            <v>D3782</v>
          </cell>
        </row>
        <row r="1240">
          <cell r="A1240" t="str">
            <v>D3783</v>
          </cell>
        </row>
        <row r="1241">
          <cell r="A1241" t="str">
            <v>D3940</v>
          </cell>
        </row>
        <row r="1242">
          <cell r="A1242" t="str">
            <v>D4012</v>
          </cell>
        </row>
        <row r="1243">
          <cell r="A1243" t="str">
            <v>D4119</v>
          </cell>
        </row>
        <row r="1244">
          <cell r="A1244" t="str">
            <v>D4121</v>
          </cell>
        </row>
        <row r="1245">
          <cell r="A1245" t="str">
            <v>D4123</v>
          </cell>
        </row>
        <row r="1246">
          <cell r="A1246" t="str">
            <v>D4126</v>
          </cell>
        </row>
        <row r="1247">
          <cell r="A1247" t="str">
            <v>D4127</v>
          </cell>
        </row>
        <row r="1248">
          <cell r="A1248" t="str">
            <v>D4132</v>
          </cell>
        </row>
        <row r="1249">
          <cell r="A1249" t="str">
            <v>D4142</v>
          </cell>
        </row>
        <row r="1250">
          <cell r="A1250" t="str">
            <v>D4152</v>
          </cell>
        </row>
        <row r="1251">
          <cell r="A1251" t="str">
            <v>D4210</v>
          </cell>
        </row>
        <row r="1252">
          <cell r="A1252" t="str">
            <v>D4218</v>
          </cell>
        </row>
        <row r="1253">
          <cell r="A1253" t="str">
            <v>D4229</v>
          </cell>
        </row>
        <row r="1254">
          <cell r="A1254" t="str">
            <v>D4231</v>
          </cell>
        </row>
        <row r="1255">
          <cell r="A1255" t="str">
            <v>D4251</v>
          </cell>
        </row>
        <row r="1256">
          <cell r="A1256" t="str">
            <v>D4252</v>
          </cell>
        </row>
        <row r="1257">
          <cell r="A1257" t="str">
            <v>D4291</v>
          </cell>
        </row>
        <row r="1258">
          <cell r="A1258" t="str">
            <v>D4292</v>
          </cell>
        </row>
        <row r="1259">
          <cell r="A1259" t="str">
            <v>D4351</v>
          </cell>
        </row>
        <row r="1260">
          <cell r="A1260" t="str">
            <v>D4366</v>
          </cell>
        </row>
        <row r="1261">
          <cell r="A1261" t="str">
            <v>D4369</v>
          </cell>
        </row>
        <row r="1262">
          <cell r="A1262" t="str">
            <v>D4850</v>
          </cell>
        </row>
        <row r="1263">
          <cell r="A1263" t="str">
            <v>D4958</v>
          </cell>
        </row>
        <row r="1264">
          <cell r="A1264" t="str">
            <v>D4969</v>
          </cell>
        </row>
        <row r="1265">
          <cell r="A1265" t="str">
            <v>D4978</v>
          </cell>
        </row>
        <row r="1266">
          <cell r="A1266" t="str">
            <v>D5016</v>
          </cell>
        </row>
        <row r="1267">
          <cell r="A1267" t="str">
            <v>D5025</v>
          </cell>
        </row>
        <row r="1268">
          <cell r="A1268" t="str">
            <v>D5029</v>
          </cell>
        </row>
        <row r="1269">
          <cell r="A1269" t="str">
            <v>D5057</v>
          </cell>
        </row>
        <row r="1270">
          <cell r="A1270" t="str">
            <v>D5225</v>
          </cell>
        </row>
        <row r="1271">
          <cell r="A1271" t="str">
            <v>D5229</v>
          </cell>
        </row>
        <row r="1272">
          <cell r="A1272" t="str">
            <v>D5400</v>
          </cell>
        </row>
        <row r="1273">
          <cell r="A1273" t="str">
            <v>D5425</v>
          </cell>
        </row>
        <row r="1274">
          <cell r="A1274" t="str">
            <v>D5457</v>
          </cell>
        </row>
        <row r="1275">
          <cell r="A1275" t="str">
            <v>D5458</v>
          </cell>
        </row>
        <row r="1276">
          <cell r="A1276" t="str">
            <v>D5470</v>
          </cell>
        </row>
        <row r="1277">
          <cell r="A1277" t="str">
            <v>D5474</v>
          </cell>
        </row>
        <row r="1278">
          <cell r="A1278" t="str">
            <v>D5477</v>
          </cell>
        </row>
        <row r="1279">
          <cell r="A1279" t="str">
            <v>D5478</v>
          </cell>
        </row>
        <row r="1280">
          <cell r="A1280" t="str">
            <v>D5553</v>
          </cell>
        </row>
        <row r="1281">
          <cell r="A1281" t="str">
            <v>D5630</v>
          </cell>
        </row>
        <row r="1282">
          <cell r="A1282" t="str">
            <v>D5632</v>
          </cell>
        </row>
        <row r="1283">
          <cell r="A1283" t="str">
            <v>D5643</v>
          </cell>
        </row>
        <row r="1284">
          <cell r="A1284" t="str">
            <v>D5644</v>
          </cell>
        </row>
        <row r="1285">
          <cell r="A1285" t="str">
            <v>D5690</v>
          </cell>
        </row>
        <row r="1286">
          <cell r="A1286" t="str">
            <v>D6033</v>
          </cell>
        </row>
        <row r="1287">
          <cell r="A1287" t="str">
            <v>D6175</v>
          </cell>
        </row>
        <row r="1288">
          <cell r="A1288" t="str">
            <v>D6344</v>
          </cell>
        </row>
        <row r="1289">
          <cell r="A1289" t="str">
            <v>D6358</v>
          </cell>
        </row>
        <row r="1290">
          <cell r="A1290" t="str">
            <v>D6389</v>
          </cell>
        </row>
        <row r="1291">
          <cell r="A1291" t="str">
            <v>D6391</v>
          </cell>
        </row>
        <row r="1292">
          <cell r="A1292" t="str">
            <v>D6397</v>
          </cell>
        </row>
        <row r="1293">
          <cell r="A1293" t="str">
            <v>D6643</v>
          </cell>
        </row>
        <row r="1294">
          <cell r="A1294" t="str">
            <v>D6648</v>
          </cell>
        </row>
        <row r="1295">
          <cell r="A1295" t="str">
            <v>D6684</v>
          </cell>
        </row>
        <row r="1296">
          <cell r="A1296" t="str">
            <v>D6713</v>
          </cell>
        </row>
        <row r="1297">
          <cell r="A1297" t="str">
            <v>D6714</v>
          </cell>
        </row>
        <row r="1298">
          <cell r="A1298" t="str">
            <v>D6715</v>
          </cell>
        </row>
        <row r="1299">
          <cell r="A1299" t="str">
            <v>D6716</v>
          </cell>
        </row>
        <row r="1300">
          <cell r="A1300" t="str">
            <v>D6718</v>
          </cell>
        </row>
        <row r="1301">
          <cell r="A1301" t="str">
            <v>D6727</v>
          </cell>
        </row>
        <row r="1302">
          <cell r="A1302" t="str">
            <v>D6739</v>
          </cell>
        </row>
        <row r="1303">
          <cell r="A1303" t="str">
            <v>D6741</v>
          </cell>
        </row>
        <row r="1304">
          <cell r="A1304" t="str">
            <v>D6744</v>
          </cell>
        </row>
        <row r="1305">
          <cell r="A1305" t="str">
            <v>D6746</v>
          </cell>
        </row>
        <row r="1306">
          <cell r="A1306" t="str">
            <v>D6748</v>
          </cell>
        </row>
        <row r="1307">
          <cell r="A1307" t="str">
            <v>D6749</v>
          </cell>
        </row>
        <row r="1308">
          <cell r="A1308" t="str">
            <v>D6933</v>
          </cell>
        </row>
        <row r="1309">
          <cell r="A1309" t="str">
            <v>D6939</v>
          </cell>
        </row>
        <row r="1310">
          <cell r="A1310" t="str">
            <v>D6944</v>
          </cell>
        </row>
        <row r="1311">
          <cell r="A1311" t="str">
            <v>D6947</v>
          </cell>
        </row>
        <row r="1312">
          <cell r="A1312" t="str">
            <v>D7000</v>
          </cell>
        </row>
        <row r="1313">
          <cell r="A1313" t="str">
            <v>D7003</v>
          </cell>
        </row>
        <row r="1314">
          <cell r="A1314" t="str">
            <v>D7007</v>
          </cell>
        </row>
        <row r="1315">
          <cell r="A1315" t="str">
            <v>D7070</v>
          </cell>
        </row>
        <row r="1316">
          <cell r="A1316" t="str">
            <v>D7071</v>
          </cell>
        </row>
        <row r="1317">
          <cell r="A1317" t="str">
            <v>D7072</v>
          </cell>
        </row>
        <row r="1318">
          <cell r="A1318" t="str">
            <v>D7073</v>
          </cell>
        </row>
        <row r="1319">
          <cell r="A1319" t="str">
            <v>D7074</v>
          </cell>
        </row>
        <row r="1320">
          <cell r="A1320" t="str">
            <v>D7078</v>
          </cell>
        </row>
        <row r="1321">
          <cell r="A1321" t="str">
            <v>D7079</v>
          </cell>
        </row>
        <row r="1322">
          <cell r="A1322" t="str">
            <v>D7080</v>
          </cell>
        </row>
        <row r="1323">
          <cell r="A1323" t="str">
            <v>D7100</v>
          </cell>
        </row>
        <row r="1324">
          <cell r="A1324" t="str">
            <v>D7101</v>
          </cell>
        </row>
        <row r="1325">
          <cell r="A1325" t="str">
            <v>D7105</v>
          </cell>
        </row>
        <row r="1326">
          <cell r="A1326" t="str">
            <v>D7106</v>
          </cell>
        </row>
        <row r="1327">
          <cell r="A1327" t="str">
            <v>D7111</v>
          </cell>
        </row>
        <row r="1328">
          <cell r="A1328" t="str">
            <v>D7112</v>
          </cell>
        </row>
        <row r="1329">
          <cell r="A1329" t="str">
            <v>D7113</v>
          </cell>
        </row>
        <row r="1330">
          <cell r="A1330" t="str">
            <v>D7114</v>
          </cell>
        </row>
        <row r="1331">
          <cell r="A1331" t="str">
            <v>D7360</v>
          </cell>
        </row>
        <row r="1332">
          <cell r="A1332" t="str">
            <v>D7361</v>
          </cell>
        </row>
        <row r="1333">
          <cell r="A1333" t="str">
            <v>D7362</v>
          </cell>
        </row>
        <row r="1334">
          <cell r="A1334" t="str">
            <v>D7363</v>
          </cell>
        </row>
        <row r="1335">
          <cell r="A1335" t="str">
            <v>D7364</v>
          </cell>
        </row>
        <row r="1336">
          <cell r="A1336" t="str">
            <v>D7365</v>
          </cell>
        </row>
        <row r="1337">
          <cell r="A1337" t="str">
            <v>D7366</v>
          </cell>
        </row>
        <row r="1338">
          <cell r="A1338" t="str">
            <v>D7367</v>
          </cell>
        </row>
        <row r="1339">
          <cell r="A1339" t="str">
            <v>D7368</v>
          </cell>
        </row>
        <row r="1340">
          <cell r="A1340" t="str">
            <v>D7410</v>
          </cell>
        </row>
        <row r="1341">
          <cell r="A1341" t="str">
            <v>D7411</v>
          </cell>
        </row>
        <row r="1342">
          <cell r="A1342" t="str">
            <v>D7412</v>
          </cell>
        </row>
        <row r="1343">
          <cell r="A1343" t="str">
            <v>D7413</v>
          </cell>
        </row>
        <row r="1344">
          <cell r="A1344" t="str">
            <v>D7414</v>
          </cell>
        </row>
        <row r="1345">
          <cell r="A1345" t="str">
            <v>D7415</v>
          </cell>
        </row>
        <row r="1346">
          <cell r="A1346" t="str">
            <v>D7417</v>
          </cell>
        </row>
        <row r="1347">
          <cell r="A1347" t="str">
            <v>D7418</v>
          </cell>
        </row>
        <row r="1348">
          <cell r="A1348" t="str">
            <v>D7496</v>
          </cell>
        </row>
        <row r="1349">
          <cell r="A1349" t="str">
            <v>D7503</v>
          </cell>
        </row>
        <row r="1350">
          <cell r="A1350" t="str">
            <v>D7536</v>
          </cell>
        </row>
        <row r="1351">
          <cell r="A1351" t="str">
            <v>D7611</v>
          </cell>
        </row>
        <row r="1352">
          <cell r="A1352" t="str">
            <v>D7614</v>
          </cell>
        </row>
        <row r="1353">
          <cell r="A1353" t="str">
            <v>D7616</v>
          </cell>
        </row>
        <row r="1354">
          <cell r="A1354" t="str">
            <v>D7620</v>
          </cell>
        </row>
        <row r="1355">
          <cell r="A1355" t="str">
            <v>D7621</v>
          </cell>
        </row>
        <row r="1356">
          <cell r="A1356" t="str">
            <v>D7622</v>
          </cell>
        </row>
        <row r="1357">
          <cell r="A1357" t="str">
            <v>D7623</v>
          </cell>
        </row>
        <row r="1358">
          <cell r="A1358" t="str">
            <v>D7624</v>
          </cell>
        </row>
        <row r="1359">
          <cell r="A1359" t="str">
            <v>D7625</v>
          </cell>
        </row>
        <row r="1360">
          <cell r="A1360" t="str">
            <v>D7626</v>
          </cell>
        </row>
        <row r="1361">
          <cell r="A1361" t="str">
            <v>D7627</v>
          </cell>
        </row>
        <row r="1362">
          <cell r="A1362" t="str">
            <v>D7637</v>
          </cell>
        </row>
        <row r="1363">
          <cell r="A1363" t="str">
            <v>D7640</v>
          </cell>
        </row>
        <row r="1364">
          <cell r="A1364" t="str">
            <v>D7641</v>
          </cell>
        </row>
        <row r="1365">
          <cell r="A1365" t="str">
            <v>D7642</v>
          </cell>
        </row>
        <row r="1366">
          <cell r="A1366" t="str">
            <v>D7643</v>
          </cell>
        </row>
        <row r="1367">
          <cell r="A1367" t="str">
            <v>D7645</v>
          </cell>
        </row>
        <row r="1368">
          <cell r="A1368" t="str">
            <v>D7646</v>
          </cell>
        </row>
        <row r="1369">
          <cell r="A1369" t="str">
            <v>D7647</v>
          </cell>
        </row>
        <row r="1370">
          <cell r="A1370" t="str">
            <v>D7650</v>
          </cell>
        </row>
        <row r="1371">
          <cell r="A1371" t="str">
            <v>D7651</v>
          </cell>
        </row>
        <row r="1372">
          <cell r="A1372" t="str">
            <v>D7652</v>
          </cell>
        </row>
        <row r="1373">
          <cell r="A1373" t="str">
            <v>D7653</v>
          </cell>
        </row>
        <row r="1374">
          <cell r="A1374" t="str">
            <v>D7654</v>
          </cell>
        </row>
        <row r="1375">
          <cell r="A1375" t="str">
            <v>D7655</v>
          </cell>
        </row>
        <row r="1376">
          <cell r="A1376" t="str">
            <v>D7657</v>
          </cell>
        </row>
        <row r="1377">
          <cell r="A1377" t="str">
            <v>D7990</v>
          </cell>
        </row>
        <row r="1378">
          <cell r="A1378" t="str">
            <v>D7991</v>
          </cell>
        </row>
        <row r="1379">
          <cell r="A1379" t="str">
            <v>D7992</v>
          </cell>
        </row>
        <row r="1380">
          <cell r="A1380" t="str">
            <v>D7993</v>
          </cell>
        </row>
        <row r="1381">
          <cell r="A1381" t="str">
            <v>D7994</v>
          </cell>
        </row>
        <row r="1382">
          <cell r="A1382" t="str">
            <v>D7995</v>
          </cell>
        </row>
        <row r="1383">
          <cell r="A1383" t="str">
            <v>D7996</v>
          </cell>
        </row>
        <row r="1384">
          <cell r="A1384" t="str">
            <v>D7997</v>
          </cell>
        </row>
        <row r="1385">
          <cell r="A1385" t="str">
            <v>D8150</v>
          </cell>
        </row>
        <row r="1386">
          <cell r="A1386" t="str">
            <v>D8151</v>
          </cell>
        </row>
        <row r="1387">
          <cell r="A1387" t="str">
            <v>D8155</v>
          </cell>
        </row>
        <row r="1388">
          <cell r="A1388" t="str">
            <v>D8156</v>
          </cell>
        </row>
        <row r="1389">
          <cell r="A1389" t="str">
            <v>D8157</v>
          </cell>
        </row>
        <row r="1390">
          <cell r="A1390" t="str">
            <v>D8432</v>
          </cell>
        </row>
        <row r="1391">
          <cell r="A1391" t="str">
            <v>D8436</v>
          </cell>
        </row>
        <row r="1392">
          <cell r="A1392" t="str">
            <v>D8440</v>
          </cell>
        </row>
        <row r="1393">
          <cell r="A1393" t="str">
            <v>D8455</v>
          </cell>
        </row>
        <row r="1394">
          <cell r="A1394" t="str">
            <v>D8457</v>
          </cell>
        </row>
        <row r="1395">
          <cell r="A1395" t="str">
            <v>D8461</v>
          </cell>
        </row>
        <row r="1396">
          <cell r="A1396" t="str">
            <v>D8462</v>
          </cell>
        </row>
        <row r="1397">
          <cell r="A1397" t="str">
            <v>D8561</v>
          </cell>
        </row>
        <row r="1398">
          <cell r="A1398" t="str">
            <v>D8562</v>
          </cell>
        </row>
        <row r="1399">
          <cell r="A1399" t="str">
            <v>D8602</v>
          </cell>
        </row>
        <row r="1400">
          <cell r="A1400" t="str">
            <v>D8933</v>
          </cell>
        </row>
        <row r="1401">
          <cell r="A1401" t="str">
            <v>E1155</v>
          </cell>
        </row>
        <row r="1402">
          <cell r="A1402" t="str">
            <v>E2524</v>
          </cell>
        </row>
        <row r="1403">
          <cell r="A1403" t="str">
            <v>E2532</v>
          </cell>
        </row>
        <row r="1404">
          <cell r="A1404" t="str">
            <v>E2540</v>
          </cell>
        </row>
        <row r="1405">
          <cell r="A1405" t="str">
            <v>E2542</v>
          </cell>
        </row>
        <row r="1406">
          <cell r="A1406" t="str">
            <v>E2550</v>
          </cell>
        </row>
        <row r="1407">
          <cell r="A1407" t="str">
            <v>E2556</v>
          </cell>
        </row>
        <row r="1408">
          <cell r="A1408" t="str">
            <v>E2606</v>
          </cell>
        </row>
        <row r="1409">
          <cell r="A1409" t="str">
            <v>E2859</v>
          </cell>
        </row>
        <row r="1410">
          <cell r="A1410" t="str">
            <v>E2904</v>
          </cell>
        </row>
        <row r="1411">
          <cell r="A1411" t="str">
            <v>E2910</v>
          </cell>
        </row>
        <row r="1412">
          <cell r="A1412" t="str">
            <v>E2911</v>
          </cell>
        </row>
        <row r="1413">
          <cell r="A1413" t="str">
            <v>E2980</v>
          </cell>
        </row>
        <row r="1414">
          <cell r="A1414" t="str">
            <v>E3005</v>
          </cell>
        </row>
        <row r="1415">
          <cell r="A1415" t="str">
            <v>E3006</v>
          </cell>
        </row>
        <row r="1416">
          <cell r="A1416" t="str">
            <v>E3019</v>
          </cell>
        </row>
        <row r="1417">
          <cell r="A1417" t="str">
            <v>E3020</v>
          </cell>
        </row>
        <row r="1418">
          <cell r="A1418" t="str">
            <v>E3028</v>
          </cell>
        </row>
        <row r="1419">
          <cell r="A1419" t="str">
            <v>E3029</v>
          </cell>
        </row>
        <row r="1420">
          <cell r="A1420" t="str">
            <v>E3030</v>
          </cell>
        </row>
        <row r="1421">
          <cell r="A1421" t="str">
            <v>E3042</v>
          </cell>
        </row>
        <row r="1422">
          <cell r="A1422" t="str">
            <v>E3044</v>
          </cell>
        </row>
        <row r="1423">
          <cell r="A1423" t="str">
            <v>E3073</v>
          </cell>
        </row>
        <row r="1424">
          <cell r="A1424" t="str">
            <v>E3089</v>
          </cell>
        </row>
        <row r="1425">
          <cell r="A1425" t="str">
            <v>E3090</v>
          </cell>
        </row>
        <row r="1426">
          <cell r="A1426" t="str">
            <v>E3099</v>
          </cell>
        </row>
        <row r="1427">
          <cell r="A1427" t="str">
            <v>E3101</v>
          </cell>
        </row>
        <row r="1428">
          <cell r="A1428" t="str">
            <v>E3107</v>
          </cell>
        </row>
        <row r="1429">
          <cell r="A1429" t="str">
            <v>E3108</v>
          </cell>
        </row>
        <row r="1430">
          <cell r="A1430" t="str">
            <v>E3110</v>
          </cell>
        </row>
        <row r="1431">
          <cell r="A1431" t="str">
            <v>E3115</v>
          </cell>
        </row>
        <row r="1432">
          <cell r="A1432" t="str">
            <v>E3116</v>
          </cell>
        </row>
        <row r="1433">
          <cell r="A1433" t="str">
            <v>E3119</v>
          </cell>
        </row>
        <row r="1434">
          <cell r="A1434" t="str">
            <v>E3123</v>
          </cell>
        </row>
        <row r="1435">
          <cell r="A1435" t="str">
            <v>E3128</v>
          </cell>
        </row>
        <row r="1436">
          <cell r="A1436" t="str">
            <v>E3129</v>
          </cell>
        </row>
        <row r="1437">
          <cell r="A1437" t="str">
            <v>E3131</v>
          </cell>
        </row>
        <row r="1438">
          <cell r="A1438" t="str">
            <v>E3133</v>
          </cell>
        </row>
        <row r="1439">
          <cell r="A1439" t="str">
            <v>E3137</v>
          </cell>
        </row>
        <row r="1440">
          <cell r="A1440" t="str">
            <v>E3143</v>
          </cell>
        </row>
        <row r="1441">
          <cell r="A1441" t="str">
            <v>E3158</v>
          </cell>
        </row>
        <row r="1442">
          <cell r="A1442" t="str">
            <v>E3172</v>
          </cell>
        </row>
        <row r="1443">
          <cell r="A1443" t="str">
            <v>E3180</v>
          </cell>
        </row>
        <row r="1444">
          <cell r="A1444" t="str">
            <v>E3181</v>
          </cell>
        </row>
        <row r="1445">
          <cell r="A1445" t="str">
            <v>E3182</v>
          </cell>
        </row>
        <row r="1446">
          <cell r="A1446" t="str">
            <v>E3183</v>
          </cell>
        </row>
        <row r="1447">
          <cell r="A1447" t="str">
            <v>E3184</v>
          </cell>
        </row>
        <row r="1448">
          <cell r="A1448" t="str">
            <v>E3231</v>
          </cell>
        </row>
        <row r="1449">
          <cell r="A1449" t="str">
            <v>E3236</v>
          </cell>
        </row>
        <row r="1450">
          <cell r="A1450" t="str">
            <v>E3251</v>
          </cell>
        </row>
        <row r="1451">
          <cell r="A1451" t="str">
            <v>E3254</v>
          </cell>
        </row>
        <row r="1452">
          <cell r="A1452" t="str">
            <v>E3259</v>
          </cell>
        </row>
        <row r="1453">
          <cell r="A1453" t="str">
            <v>E3262</v>
          </cell>
        </row>
        <row r="1454">
          <cell r="A1454" t="str">
            <v>E3265</v>
          </cell>
        </row>
        <row r="1455">
          <cell r="A1455" t="str">
            <v>E3267</v>
          </cell>
        </row>
        <row r="1456">
          <cell r="A1456" t="str">
            <v>E3268</v>
          </cell>
        </row>
        <row r="1457">
          <cell r="A1457" t="str">
            <v>E3276</v>
          </cell>
        </row>
        <row r="1458">
          <cell r="A1458" t="str">
            <v>E3287</v>
          </cell>
        </row>
        <row r="1459">
          <cell r="A1459" t="str">
            <v>E3294</v>
          </cell>
        </row>
        <row r="1460">
          <cell r="A1460" t="str">
            <v>E3295</v>
          </cell>
        </row>
        <row r="1461">
          <cell r="A1461" t="str">
            <v>E3318</v>
          </cell>
        </row>
        <row r="1462">
          <cell r="A1462" t="str">
            <v>E3320</v>
          </cell>
        </row>
        <row r="1463">
          <cell r="A1463" t="str">
            <v>E3321</v>
          </cell>
        </row>
        <row r="1464">
          <cell r="A1464" t="str">
            <v>E3323</v>
          </cell>
        </row>
        <row r="1465">
          <cell r="A1465" t="str">
            <v>E3330</v>
          </cell>
        </row>
        <row r="1466">
          <cell r="A1466" t="str">
            <v>E3332</v>
          </cell>
        </row>
        <row r="1467">
          <cell r="A1467" t="str">
            <v>E3335</v>
          </cell>
        </row>
        <row r="1468">
          <cell r="A1468" t="str">
            <v>E3376</v>
          </cell>
        </row>
        <row r="1469">
          <cell r="A1469" t="str">
            <v>E3381</v>
          </cell>
        </row>
        <row r="1470">
          <cell r="A1470" t="str">
            <v>E3390</v>
          </cell>
        </row>
        <row r="1471">
          <cell r="A1471" t="str">
            <v>E3393</v>
          </cell>
        </row>
        <row r="1472">
          <cell r="A1472" t="str">
            <v>E3397</v>
          </cell>
        </row>
        <row r="1473">
          <cell r="A1473" t="str">
            <v>E3398</v>
          </cell>
        </row>
        <row r="1474">
          <cell r="A1474" t="str">
            <v>E3400</v>
          </cell>
        </row>
        <row r="1475">
          <cell r="A1475" t="str">
            <v>E3403</v>
          </cell>
        </row>
        <row r="1476">
          <cell r="A1476" t="str">
            <v>E3407</v>
          </cell>
        </row>
        <row r="1477">
          <cell r="A1477" t="str">
            <v>E3416</v>
          </cell>
        </row>
        <row r="1478">
          <cell r="A1478" t="str">
            <v>E3419</v>
          </cell>
        </row>
        <row r="1479">
          <cell r="A1479" t="str">
            <v>E3426</v>
          </cell>
        </row>
        <row r="1480">
          <cell r="A1480" t="str">
            <v>E3431</v>
          </cell>
        </row>
        <row r="1481">
          <cell r="A1481" t="str">
            <v>E3434</v>
          </cell>
        </row>
        <row r="1482">
          <cell r="A1482" t="str">
            <v>E3436</v>
          </cell>
        </row>
        <row r="1483">
          <cell r="A1483" t="str">
            <v>E3437</v>
          </cell>
        </row>
        <row r="1484">
          <cell r="A1484" t="str">
            <v>E3441</v>
          </cell>
        </row>
        <row r="1485">
          <cell r="A1485" t="str">
            <v>E3442</v>
          </cell>
        </row>
        <row r="1486">
          <cell r="A1486" t="str">
            <v>E3444</v>
          </cell>
        </row>
        <row r="1487">
          <cell r="A1487" t="str">
            <v>E3445</v>
          </cell>
        </row>
        <row r="1488">
          <cell r="A1488" t="str">
            <v>E3447</v>
          </cell>
        </row>
        <row r="1489">
          <cell r="A1489" t="str">
            <v>E3448</v>
          </cell>
        </row>
        <row r="1490">
          <cell r="A1490" t="str">
            <v>E3450</v>
          </cell>
        </row>
        <row r="1491">
          <cell r="A1491" t="str">
            <v>E3451</v>
          </cell>
        </row>
        <row r="1492">
          <cell r="A1492" t="str">
            <v>E3453</v>
          </cell>
        </row>
        <row r="1493">
          <cell r="A1493" t="str">
            <v>E3455</v>
          </cell>
        </row>
        <row r="1494">
          <cell r="A1494" t="str">
            <v>E3457</v>
          </cell>
        </row>
        <row r="1495">
          <cell r="A1495" t="str">
            <v>E3459</v>
          </cell>
        </row>
        <row r="1496">
          <cell r="A1496" t="str">
            <v>E3468</v>
          </cell>
        </row>
        <row r="1497">
          <cell r="A1497" t="str">
            <v>E3488</v>
          </cell>
        </row>
        <row r="1498">
          <cell r="A1498" t="str">
            <v>E3493</v>
          </cell>
        </row>
        <row r="1499">
          <cell r="A1499" t="str">
            <v>E3496</v>
          </cell>
        </row>
        <row r="1500">
          <cell r="A1500" t="str">
            <v>E3497</v>
          </cell>
        </row>
        <row r="1501">
          <cell r="A1501" t="str">
            <v>E3500</v>
          </cell>
        </row>
        <row r="1502">
          <cell r="A1502" t="str">
            <v>E3503</v>
          </cell>
        </row>
        <row r="1503">
          <cell r="A1503" t="str">
            <v>E3504</v>
          </cell>
        </row>
        <row r="1504">
          <cell r="A1504" t="str">
            <v>E3561</v>
          </cell>
        </row>
        <row r="1505">
          <cell r="A1505" t="str">
            <v>E3563</v>
          </cell>
        </row>
        <row r="1506">
          <cell r="A1506" t="str">
            <v>E3582</v>
          </cell>
        </row>
        <row r="1507">
          <cell r="A1507" t="str">
            <v>E3583</v>
          </cell>
        </row>
        <row r="1508">
          <cell r="A1508" t="str">
            <v>E3584</v>
          </cell>
        </row>
        <row r="1509">
          <cell r="A1509" t="str">
            <v>E3589</v>
          </cell>
        </row>
        <row r="1510">
          <cell r="A1510" t="str">
            <v>E3592</v>
          </cell>
        </row>
        <row r="1511">
          <cell r="A1511" t="str">
            <v>E3628</v>
          </cell>
        </row>
        <row r="1512">
          <cell r="A1512" t="str">
            <v>E3635</v>
          </cell>
        </row>
        <row r="1513">
          <cell r="A1513" t="str">
            <v>E3641</v>
          </cell>
        </row>
        <row r="1514">
          <cell r="A1514" t="str">
            <v>E3643</v>
          </cell>
        </row>
        <row r="1515">
          <cell r="A1515" t="str">
            <v>E3645</v>
          </cell>
        </row>
        <row r="1516">
          <cell r="A1516" t="str">
            <v>E3646</v>
          </cell>
        </row>
        <row r="1517">
          <cell r="A1517" t="str">
            <v>E3647</v>
          </cell>
        </row>
        <row r="1518">
          <cell r="A1518" t="str">
            <v>E3648</v>
          </cell>
        </row>
        <row r="1519">
          <cell r="A1519" t="str">
            <v>E3649</v>
          </cell>
        </row>
        <row r="1520">
          <cell r="A1520" t="str">
            <v>E3650</v>
          </cell>
        </row>
        <row r="1521">
          <cell r="A1521" t="str">
            <v>E3652</v>
          </cell>
        </row>
        <row r="1522">
          <cell r="A1522" t="str">
            <v>E3654</v>
          </cell>
        </row>
        <row r="1523">
          <cell r="A1523" t="str">
            <v>E3656</v>
          </cell>
        </row>
        <row r="1524">
          <cell r="A1524" t="str">
            <v>E3670</v>
          </cell>
        </row>
        <row r="1525">
          <cell r="A1525" t="str">
            <v>E3677</v>
          </cell>
        </row>
        <row r="1526">
          <cell r="A1526" t="str">
            <v>E3687</v>
          </cell>
        </row>
        <row r="1527">
          <cell r="A1527" t="str">
            <v>E3688</v>
          </cell>
        </row>
        <row r="1528">
          <cell r="A1528" t="str">
            <v>E3714</v>
          </cell>
        </row>
        <row r="1529">
          <cell r="A1529" t="str">
            <v>E3715</v>
          </cell>
        </row>
        <row r="1530">
          <cell r="A1530" t="str">
            <v>E3716</v>
          </cell>
        </row>
        <row r="1531">
          <cell r="A1531" t="str">
            <v>E3718</v>
          </cell>
        </row>
        <row r="1532">
          <cell r="A1532" t="str">
            <v>E3719</v>
          </cell>
        </row>
        <row r="1533">
          <cell r="A1533" t="str">
            <v>E3720</v>
          </cell>
        </row>
        <row r="1534">
          <cell r="A1534" t="str">
            <v>E3721</v>
          </cell>
        </row>
        <row r="1535">
          <cell r="A1535" t="str">
            <v>E3726</v>
          </cell>
        </row>
        <row r="1536">
          <cell r="A1536" t="str">
            <v>E3727</v>
          </cell>
        </row>
        <row r="1537">
          <cell r="A1537" t="str">
            <v>E3728</v>
          </cell>
        </row>
        <row r="1538">
          <cell r="A1538" t="str">
            <v>E3729</v>
          </cell>
        </row>
        <row r="1539">
          <cell r="A1539" t="str">
            <v>E3730</v>
          </cell>
        </row>
        <row r="1540">
          <cell r="A1540" t="str">
            <v>E3731</v>
          </cell>
        </row>
        <row r="1541">
          <cell r="A1541" t="str">
            <v>E3732</v>
          </cell>
        </row>
        <row r="1542">
          <cell r="A1542" t="str">
            <v>E3734</v>
          </cell>
        </row>
        <row r="1543">
          <cell r="A1543" t="str">
            <v>E3735</v>
          </cell>
        </row>
        <row r="1544">
          <cell r="A1544" t="str">
            <v>E3737</v>
          </cell>
        </row>
        <row r="1545">
          <cell r="A1545" t="str">
            <v>E3738</v>
          </cell>
        </row>
        <row r="1546">
          <cell r="A1546" t="str">
            <v>E3739</v>
          </cell>
        </row>
        <row r="1547">
          <cell r="A1547" t="str">
            <v>E3741</v>
          </cell>
        </row>
        <row r="1548">
          <cell r="A1548" t="str">
            <v>E3743</v>
          </cell>
        </row>
        <row r="1549">
          <cell r="A1549" t="str">
            <v>E3746</v>
          </cell>
        </row>
        <row r="1550">
          <cell r="A1550" t="str">
            <v>E3747</v>
          </cell>
        </row>
        <row r="1551">
          <cell r="A1551" t="str">
            <v>E3749</v>
          </cell>
        </row>
        <row r="1552">
          <cell r="A1552" t="str">
            <v>E3761</v>
          </cell>
        </row>
        <row r="1553">
          <cell r="A1553" t="str">
            <v>E3763</v>
          </cell>
        </row>
        <row r="1554">
          <cell r="A1554" t="str">
            <v>E3764</v>
          </cell>
        </row>
        <row r="1555">
          <cell r="A1555" t="str">
            <v>E3766</v>
          </cell>
        </row>
        <row r="1556">
          <cell r="A1556" t="str">
            <v>E3767</v>
          </cell>
        </row>
        <row r="1557">
          <cell r="A1557" t="str">
            <v>E3775</v>
          </cell>
        </row>
        <row r="1558">
          <cell r="A1558" t="str">
            <v>E3781</v>
          </cell>
        </row>
        <row r="1559">
          <cell r="A1559" t="str">
            <v>E3782</v>
          </cell>
        </row>
        <row r="1560">
          <cell r="A1560" t="str">
            <v>E3783</v>
          </cell>
        </row>
        <row r="1561">
          <cell r="A1561" t="str">
            <v>E3935</v>
          </cell>
        </row>
        <row r="1562">
          <cell r="A1562" t="str">
            <v>E3937</v>
          </cell>
        </row>
        <row r="1563">
          <cell r="A1563" t="str">
            <v>E4012</v>
          </cell>
        </row>
        <row r="1564">
          <cell r="A1564" t="str">
            <v>E4119</v>
          </cell>
        </row>
        <row r="1565">
          <cell r="A1565" t="str">
            <v>E4121</v>
          </cell>
        </row>
        <row r="1566">
          <cell r="A1566" t="str">
            <v>E4123</v>
          </cell>
        </row>
        <row r="1567">
          <cell r="A1567" t="str">
            <v>E4126</v>
          </cell>
        </row>
        <row r="1568">
          <cell r="A1568" t="str">
            <v>E4127</v>
          </cell>
        </row>
        <row r="1569">
          <cell r="A1569" t="str">
            <v>E4132</v>
          </cell>
        </row>
        <row r="1570">
          <cell r="A1570" t="str">
            <v>E4142</v>
          </cell>
        </row>
        <row r="1571">
          <cell r="A1571" t="str">
            <v>E4152</v>
          </cell>
        </row>
        <row r="1572">
          <cell r="A1572" t="str">
            <v>E4210</v>
          </cell>
        </row>
        <row r="1573">
          <cell r="A1573" t="str">
            <v>E4212</v>
          </cell>
        </row>
        <row r="1574">
          <cell r="A1574" t="str">
            <v>E4215</v>
          </cell>
        </row>
        <row r="1575">
          <cell r="A1575" t="str">
            <v>E4218</v>
          </cell>
        </row>
        <row r="1576">
          <cell r="A1576" t="str">
            <v>E4227</v>
          </cell>
        </row>
        <row r="1577">
          <cell r="A1577" t="str">
            <v>E4231</v>
          </cell>
        </row>
        <row r="1578">
          <cell r="A1578" t="str">
            <v>E4234</v>
          </cell>
        </row>
        <row r="1579">
          <cell r="A1579" t="str">
            <v>E4248</v>
          </cell>
        </row>
        <row r="1580">
          <cell r="A1580" t="str">
            <v>E4260</v>
          </cell>
        </row>
        <row r="1581">
          <cell r="A1581" t="str">
            <v>E4291</v>
          </cell>
        </row>
        <row r="1582">
          <cell r="A1582" t="str">
            <v>E4292</v>
          </cell>
        </row>
        <row r="1583">
          <cell r="A1583" t="str">
            <v>E4351</v>
          </cell>
        </row>
        <row r="1584">
          <cell r="A1584" t="str">
            <v>E4354</v>
          </cell>
        </row>
        <row r="1585">
          <cell r="A1585" t="str">
            <v>E4366</v>
          </cell>
        </row>
        <row r="1586">
          <cell r="A1586" t="str">
            <v>E4958</v>
          </cell>
        </row>
        <row r="1587">
          <cell r="A1587" t="str">
            <v>E5256</v>
          </cell>
        </row>
        <row r="1588">
          <cell r="A1588" t="str">
            <v>E5408</v>
          </cell>
        </row>
        <row r="1589">
          <cell r="A1589" t="str">
            <v>E5425</v>
          </cell>
        </row>
        <row r="1590">
          <cell r="A1590" t="str">
            <v>E5469</v>
          </cell>
        </row>
        <row r="1591">
          <cell r="A1591" t="str">
            <v>E5474</v>
          </cell>
        </row>
        <row r="1592">
          <cell r="A1592" t="str">
            <v>E5477</v>
          </cell>
        </row>
        <row r="1593">
          <cell r="A1593" t="str">
            <v>E5485</v>
          </cell>
        </row>
        <row r="1594">
          <cell r="A1594" t="str">
            <v>E5486</v>
          </cell>
        </row>
        <row r="1595">
          <cell r="A1595" t="str">
            <v>E5501</v>
          </cell>
        </row>
        <row r="1596">
          <cell r="A1596" t="str">
            <v>E5630</v>
          </cell>
        </row>
        <row r="1597">
          <cell r="A1597" t="str">
            <v>E5632</v>
          </cell>
        </row>
        <row r="1598">
          <cell r="A1598" t="str">
            <v>E5643</v>
          </cell>
        </row>
        <row r="1599">
          <cell r="A1599" t="str">
            <v>E5644</v>
          </cell>
        </row>
        <row r="1600">
          <cell r="A1600" t="str">
            <v>E5690</v>
          </cell>
        </row>
        <row r="1601">
          <cell r="A1601" t="str">
            <v>E6025</v>
          </cell>
        </row>
        <row r="1602">
          <cell r="A1602" t="str">
            <v>E6033</v>
          </cell>
        </row>
        <row r="1603">
          <cell r="A1603" t="str">
            <v>E6043</v>
          </cell>
        </row>
        <row r="1604">
          <cell r="A1604" t="str">
            <v>E6046</v>
          </cell>
        </row>
        <row r="1605">
          <cell r="A1605" t="str">
            <v>E6064</v>
          </cell>
        </row>
        <row r="1606">
          <cell r="A1606" t="str">
            <v>E6066</v>
          </cell>
        </row>
        <row r="1607">
          <cell r="A1607" t="str">
            <v>E6190</v>
          </cell>
        </row>
        <row r="1608">
          <cell r="A1608" t="str">
            <v>E6344</v>
          </cell>
        </row>
        <row r="1609">
          <cell r="A1609" t="str">
            <v>E6358</v>
          </cell>
        </row>
        <row r="1610">
          <cell r="A1610" t="str">
            <v>E6389</v>
          </cell>
        </row>
        <row r="1611">
          <cell r="A1611" t="str">
            <v>E6397</v>
          </cell>
        </row>
        <row r="1612">
          <cell r="A1612" t="str">
            <v>E6684</v>
          </cell>
        </row>
        <row r="1613">
          <cell r="A1613" t="str">
            <v>E6697</v>
          </cell>
        </row>
        <row r="1614">
          <cell r="A1614" t="str">
            <v>E6713</v>
          </cell>
        </row>
        <row r="1615">
          <cell r="A1615" t="str">
            <v>E6714</v>
          </cell>
        </row>
        <row r="1616">
          <cell r="A1616" t="str">
            <v>E6715</v>
          </cell>
        </row>
        <row r="1617">
          <cell r="A1617" t="str">
            <v>E6716</v>
          </cell>
        </row>
        <row r="1618">
          <cell r="A1618" t="str">
            <v>E6718</v>
          </cell>
        </row>
        <row r="1619">
          <cell r="A1619" t="str">
            <v>E6727</v>
          </cell>
        </row>
        <row r="1620">
          <cell r="A1620" t="str">
            <v>E6739</v>
          </cell>
        </row>
        <row r="1621">
          <cell r="A1621" t="str">
            <v>E6741</v>
          </cell>
        </row>
        <row r="1622">
          <cell r="A1622" t="str">
            <v>E6744</v>
          </cell>
        </row>
        <row r="1623">
          <cell r="A1623" t="str">
            <v>E6746</v>
          </cell>
        </row>
        <row r="1624">
          <cell r="A1624" t="str">
            <v>E6933</v>
          </cell>
        </row>
        <row r="1625">
          <cell r="A1625" t="str">
            <v>E6939</v>
          </cell>
        </row>
        <row r="1626">
          <cell r="A1626" t="str">
            <v>E6944</v>
          </cell>
        </row>
        <row r="1627">
          <cell r="A1627" t="str">
            <v>E6947</v>
          </cell>
        </row>
        <row r="1628">
          <cell r="A1628" t="str">
            <v>E6948</v>
          </cell>
        </row>
        <row r="1629">
          <cell r="A1629" t="str">
            <v>E7000</v>
          </cell>
        </row>
        <row r="1630">
          <cell r="A1630" t="str">
            <v>E7003</v>
          </cell>
        </row>
        <row r="1631">
          <cell r="A1631" t="str">
            <v>E7007</v>
          </cell>
        </row>
        <row r="1632">
          <cell r="A1632" t="str">
            <v>E7070</v>
          </cell>
        </row>
        <row r="1633">
          <cell r="A1633" t="str">
            <v>E7071</v>
          </cell>
        </row>
        <row r="1634">
          <cell r="A1634" t="str">
            <v>E7072</v>
          </cell>
        </row>
        <row r="1635">
          <cell r="A1635" t="str">
            <v>E7073</v>
          </cell>
        </row>
        <row r="1636">
          <cell r="A1636" t="str">
            <v>E7074</v>
          </cell>
        </row>
        <row r="1637">
          <cell r="A1637" t="str">
            <v>E7078</v>
          </cell>
        </row>
        <row r="1638">
          <cell r="A1638" t="str">
            <v>E7079</v>
          </cell>
        </row>
        <row r="1639">
          <cell r="A1639" t="str">
            <v>E7080</v>
          </cell>
        </row>
        <row r="1640">
          <cell r="A1640" t="str">
            <v>E7100</v>
          </cell>
        </row>
        <row r="1641">
          <cell r="A1641" t="str">
            <v>E7101</v>
          </cell>
        </row>
        <row r="1642">
          <cell r="A1642" t="str">
            <v>E7105</v>
          </cell>
        </row>
        <row r="1643">
          <cell r="A1643" t="str">
            <v>E7106</v>
          </cell>
        </row>
        <row r="1644">
          <cell r="A1644" t="str">
            <v>E7111</v>
          </cell>
        </row>
        <row r="1645">
          <cell r="A1645" t="str">
            <v>E7112</v>
          </cell>
        </row>
        <row r="1646">
          <cell r="A1646" t="str">
            <v>E7113</v>
          </cell>
        </row>
        <row r="1647">
          <cell r="A1647" t="str">
            <v>E7114</v>
          </cell>
        </row>
        <row r="1648">
          <cell r="A1648" t="str">
            <v>E7160</v>
          </cell>
        </row>
        <row r="1649">
          <cell r="A1649" t="str">
            <v>E7360</v>
          </cell>
        </row>
        <row r="1650">
          <cell r="A1650" t="str">
            <v>E7361</v>
          </cell>
        </row>
        <row r="1651">
          <cell r="A1651" t="str">
            <v>E7362</v>
          </cell>
        </row>
        <row r="1652">
          <cell r="A1652" t="str">
            <v>E7363</v>
          </cell>
        </row>
        <row r="1653">
          <cell r="A1653" t="str">
            <v>E7364</v>
          </cell>
        </row>
        <row r="1654">
          <cell r="A1654" t="str">
            <v>E7365</v>
          </cell>
        </row>
        <row r="1655">
          <cell r="A1655" t="str">
            <v>E7366</v>
          </cell>
        </row>
        <row r="1656">
          <cell r="A1656" t="str">
            <v>E7367</v>
          </cell>
        </row>
        <row r="1657">
          <cell r="A1657" t="str">
            <v>E7368</v>
          </cell>
        </row>
        <row r="1658">
          <cell r="A1658" t="str">
            <v>E7410</v>
          </cell>
        </row>
        <row r="1659">
          <cell r="A1659" t="str">
            <v>E7411</v>
          </cell>
        </row>
        <row r="1660">
          <cell r="A1660" t="str">
            <v>E7412</v>
          </cell>
        </row>
        <row r="1661">
          <cell r="A1661" t="str">
            <v>E7413</v>
          </cell>
        </row>
        <row r="1662">
          <cell r="A1662" t="str">
            <v>E7414</v>
          </cell>
        </row>
        <row r="1663">
          <cell r="A1663" t="str">
            <v>E7415</v>
          </cell>
        </row>
        <row r="1664">
          <cell r="A1664" t="str">
            <v>E7417</v>
          </cell>
        </row>
        <row r="1665">
          <cell r="A1665" t="str">
            <v>E7418</v>
          </cell>
        </row>
        <row r="1666">
          <cell r="A1666" t="str">
            <v>E7538</v>
          </cell>
        </row>
        <row r="1667">
          <cell r="A1667" t="str">
            <v>E7623</v>
          </cell>
        </row>
        <row r="1668">
          <cell r="A1668" t="str">
            <v>E7630</v>
          </cell>
        </row>
        <row r="1669">
          <cell r="A1669" t="str">
            <v>E7631</v>
          </cell>
        </row>
        <row r="1670">
          <cell r="A1670" t="str">
            <v>E7632</v>
          </cell>
        </row>
        <row r="1671">
          <cell r="A1671" t="str">
            <v>E7633</v>
          </cell>
        </row>
        <row r="1672">
          <cell r="A1672" t="str">
            <v>E7634</v>
          </cell>
        </row>
        <row r="1673">
          <cell r="A1673" t="str">
            <v>E7635</v>
          </cell>
        </row>
        <row r="1674">
          <cell r="A1674" t="str">
            <v>E7636</v>
          </cell>
        </row>
        <row r="1675">
          <cell r="A1675" t="str">
            <v>E7637</v>
          </cell>
        </row>
        <row r="1676">
          <cell r="A1676" t="str">
            <v>E7681</v>
          </cell>
        </row>
        <row r="1677">
          <cell r="A1677" t="str">
            <v>E7687</v>
          </cell>
        </row>
        <row r="1678">
          <cell r="A1678" t="str">
            <v>E8180</v>
          </cell>
        </row>
        <row r="1679">
          <cell r="A1679" t="str">
            <v>E8181</v>
          </cell>
        </row>
        <row r="1680">
          <cell r="A1680" t="str">
            <v>E8182</v>
          </cell>
        </row>
        <row r="1681">
          <cell r="A1681" t="str">
            <v>E8183</v>
          </cell>
        </row>
        <row r="1682">
          <cell r="A1682" t="str">
            <v>E8184</v>
          </cell>
        </row>
        <row r="1683">
          <cell r="A1683" t="str">
            <v>E8185</v>
          </cell>
        </row>
        <row r="1684">
          <cell r="A1684" t="str">
            <v>E8186</v>
          </cell>
        </row>
        <row r="1685">
          <cell r="A1685" t="str">
            <v>E8187</v>
          </cell>
        </row>
        <row r="1686">
          <cell r="A1686" t="str">
            <v>E8190</v>
          </cell>
        </row>
        <row r="1687">
          <cell r="A1687" t="str">
            <v>E8191</v>
          </cell>
        </row>
        <row r="1688">
          <cell r="A1688" t="str">
            <v>E8192</v>
          </cell>
        </row>
        <row r="1689">
          <cell r="A1689" t="str">
            <v>E8193</v>
          </cell>
        </row>
        <row r="1690">
          <cell r="A1690" t="str">
            <v>E8194</v>
          </cell>
        </row>
        <row r="1691">
          <cell r="A1691" t="str">
            <v>E8195</v>
          </cell>
        </row>
        <row r="1692">
          <cell r="A1692" t="str">
            <v>E8196</v>
          </cell>
        </row>
        <row r="1693">
          <cell r="A1693" t="str">
            <v>E8197</v>
          </cell>
        </row>
        <row r="1694">
          <cell r="A1694" t="str">
            <v>E8264</v>
          </cell>
        </row>
        <row r="1695">
          <cell r="A1695" t="str">
            <v>E8330</v>
          </cell>
        </row>
        <row r="1696">
          <cell r="A1696" t="str">
            <v>E8357</v>
          </cell>
        </row>
        <row r="1697">
          <cell r="A1697" t="str">
            <v>E8427</v>
          </cell>
        </row>
        <row r="1698">
          <cell r="A1698" t="str">
            <v>E8476</v>
          </cell>
        </row>
        <row r="1699">
          <cell r="A1699" t="str">
            <v>E8560</v>
          </cell>
        </row>
        <row r="1700">
          <cell r="A1700" t="str">
            <v>E8561</v>
          </cell>
        </row>
        <row r="1701">
          <cell r="A1701" t="str">
            <v>E8932</v>
          </cell>
        </row>
        <row r="1702">
          <cell r="A1702" t="str">
            <v>F1096</v>
          </cell>
        </row>
        <row r="1703">
          <cell r="A1703" t="str">
            <v>F1206</v>
          </cell>
        </row>
        <row r="1704">
          <cell r="A1704" t="str">
            <v>F1970</v>
          </cell>
        </row>
        <row r="1705">
          <cell r="A1705" t="str">
            <v>F2562</v>
          </cell>
        </row>
        <row r="1706">
          <cell r="A1706" t="str">
            <v>F2859</v>
          </cell>
        </row>
        <row r="1707">
          <cell r="A1707" t="str">
            <v>F2980</v>
          </cell>
        </row>
        <row r="1708">
          <cell r="A1708" t="str">
            <v>F3019</v>
          </cell>
        </row>
        <row r="1709">
          <cell r="A1709" t="str">
            <v>F3020</v>
          </cell>
        </row>
        <row r="1710">
          <cell r="A1710" t="str">
            <v>F3026</v>
          </cell>
        </row>
        <row r="1711">
          <cell r="A1711" t="str">
            <v>F3028</v>
          </cell>
        </row>
        <row r="1712">
          <cell r="A1712" t="str">
            <v>F3029</v>
          </cell>
        </row>
        <row r="1713">
          <cell r="A1713" t="str">
            <v>F3030</v>
          </cell>
        </row>
        <row r="1714">
          <cell r="A1714" t="str">
            <v>F3089</v>
          </cell>
        </row>
        <row r="1715">
          <cell r="A1715" t="str">
            <v>F3090</v>
          </cell>
        </row>
        <row r="1716">
          <cell r="A1716" t="str">
            <v>F3095</v>
          </cell>
        </row>
        <row r="1717">
          <cell r="A1717" t="str">
            <v>F3104</v>
          </cell>
        </row>
        <row r="1718">
          <cell r="A1718" t="str">
            <v>F3113</v>
          </cell>
        </row>
        <row r="1719">
          <cell r="A1719" t="str">
            <v>F3141</v>
          </cell>
        </row>
        <row r="1720">
          <cell r="A1720" t="str">
            <v>F3143</v>
          </cell>
        </row>
        <row r="1721">
          <cell r="A1721" t="str">
            <v>F3153</v>
          </cell>
        </row>
        <row r="1722">
          <cell r="A1722" t="str">
            <v>F3156</v>
          </cell>
        </row>
        <row r="1723">
          <cell r="A1723" t="str">
            <v>F3170</v>
          </cell>
        </row>
        <row r="1724">
          <cell r="A1724" t="str">
            <v>F3172</v>
          </cell>
        </row>
        <row r="1725">
          <cell r="A1725" t="str">
            <v>F3180</v>
          </cell>
        </row>
        <row r="1726">
          <cell r="A1726" t="str">
            <v>F3181</v>
          </cell>
        </row>
        <row r="1727">
          <cell r="A1727" t="str">
            <v>F3182</v>
          </cell>
        </row>
        <row r="1728">
          <cell r="A1728" t="str">
            <v>F3183</v>
          </cell>
        </row>
        <row r="1729">
          <cell r="A1729" t="str">
            <v>F3184</v>
          </cell>
        </row>
        <row r="1730">
          <cell r="A1730" t="str">
            <v>F3231</v>
          </cell>
        </row>
        <row r="1731">
          <cell r="A1731" t="str">
            <v>F3236</v>
          </cell>
        </row>
        <row r="1732">
          <cell r="A1732" t="str">
            <v>F3237</v>
          </cell>
        </row>
        <row r="1733">
          <cell r="A1733" t="str">
            <v>F3238</v>
          </cell>
        </row>
        <row r="1734">
          <cell r="A1734" t="str">
            <v>F3239</v>
          </cell>
        </row>
        <row r="1735">
          <cell r="A1735" t="str">
            <v>F3242</v>
          </cell>
        </row>
        <row r="1736">
          <cell r="A1736" t="str">
            <v>F3243</v>
          </cell>
        </row>
        <row r="1737">
          <cell r="A1737" t="str">
            <v>F3246</v>
          </cell>
        </row>
        <row r="1738">
          <cell r="A1738" t="str">
            <v>F3251</v>
          </cell>
        </row>
        <row r="1739">
          <cell r="A1739" t="str">
            <v>F3254</v>
          </cell>
        </row>
        <row r="1740">
          <cell r="A1740" t="str">
            <v>F3257</v>
          </cell>
        </row>
        <row r="1741">
          <cell r="A1741" t="str">
            <v>F3262</v>
          </cell>
        </row>
        <row r="1742">
          <cell r="A1742" t="str">
            <v>F3268</v>
          </cell>
        </row>
        <row r="1743">
          <cell r="A1743" t="str">
            <v>F3275</v>
          </cell>
        </row>
        <row r="1744">
          <cell r="A1744" t="str">
            <v>F3281</v>
          </cell>
        </row>
        <row r="1745">
          <cell r="A1745" t="str">
            <v>F3282</v>
          </cell>
        </row>
        <row r="1746">
          <cell r="A1746" t="str">
            <v>F3283</v>
          </cell>
        </row>
        <row r="1747">
          <cell r="A1747" t="str">
            <v>F3287</v>
          </cell>
        </row>
        <row r="1748">
          <cell r="A1748" t="str">
            <v>F3288</v>
          </cell>
        </row>
        <row r="1749">
          <cell r="A1749" t="str">
            <v>F3294</v>
          </cell>
        </row>
        <row r="1750">
          <cell r="A1750" t="str">
            <v>F3320</v>
          </cell>
        </row>
        <row r="1751">
          <cell r="A1751" t="str">
            <v>F3328</v>
          </cell>
        </row>
        <row r="1752">
          <cell r="A1752" t="str">
            <v>F3345</v>
          </cell>
        </row>
        <row r="1753">
          <cell r="A1753" t="str">
            <v>F3426</v>
          </cell>
        </row>
        <row r="1754">
          <cell r="A1754" t="str">
            <v>F3429</v>
          </cell>
        </row>
        <row r="1755">
          <cell r="A1755" t="str">
            <v>F3430</v>
          </cell>
        </row>
        <row r="1756">
          <cell r="A1756" t="str">
            <v>F3431</v>
          </cell>
        </row>
        <row r="1757">
          <cell r="A1757" t="str">
            <v>F3433</v>
          </cell>
        </row>
        <row r="1758">
          <cell r="A1758" t="str">
            <v>F3434</v>
          </cell>
        </row>
        <row r="1759">
          <cell r="A1759" t="str">
            <v>F3435</v>
          </cell>
        </row>
        <row r="1760">
          <cell r="A1760" t="str">
            <v>F3436</v>
          </cell>
        </row>
        <row r="1761">
          <cell r="A1761" t="str">
            <v>F3437</v>
          </cell>
        </row>
        <row r="1762">
          <cell r="A1762" t="str">
            <v>F3439</v>
          </cell>
        </row>
        <row r="1763">
          <cell r="A1763" t="str">
            <v>F3441</v>
          </cell>
        </row>
        <row r="1764">
          <cell r="A1764" t="str">
            <v>F3442</v>
          </cell>
        </row>
        <row r="1765">
          <cell r="A1765" t="str">
            <v>F3444</v>
          </cell>
        </row>
        <row r="1766">
          <cell r="A1766" t="str">
            <v>F3445</v>
          </cell>
        </row>
        <row r="1767">
          <cell r="A1767" t="str">
            <v>F3447</v>
          </cell>
        </row>
        <row r="1768">
          <cell r="A1768" t="str">
            <v>F3448</v>
          </cell>
        </row>
        <row r="1769">
          <cell r="A1769" t="str">
            <v>F3450</v>
          </cell>
        </row>
        <row r="1770">
          <cell r="A1770" t="str">
            <v>F3453</v>
          </cell>
        </row>
        <row r="1771">
          <cell r="A1771" t="str">
            <v>F3454</v>
          </cell>
        </row>
        <row r="1772">
          <cell r="A1772" t="str">
            <v>F3455</v>
          </cell>
        </row>
        <row r="1773">
          <cell r="A1773" t="str">
            <v>F3456</v>
          </cell>
        </row>
        <row r="1774">
          <cell r="A1774" t="str">
            <v>F3457</v>
          </cell>
        </row>
        <row r="1775">
          <cell r="A1775" t="str">
            <v>F3458</v>
          </cell>
        </row>
        <row r="1776">
          <cell r="A1776" t="str">
            <v>F3459</v>
          </cell>
        </row>
        <row r="1777">
          <cell r="A1777" t="str">
            <v>F3468</v>
          </cell>
        </row>
        <row r="1778">
          <cell r="A1778" t="str">
            <v>F3474</v>
          </cell>
        </row>
        <row r="1779">
          <cell r="A1779" t="str">
            <v>F3481</v>
          </cell>
        </row>
        <row r="1780">
          <cell r="A1780" t="str">
            <v>F3482</v>
          </cell>
        </row>
        <row r="1781">
          <cell r="A1781" t="str">
            <v>F3483</v>
          </cell>
        </row>
        <row r="1782">
          <cell r="A1782" t="str">
            <v>F3485</v>
          </cell>
        </row>
        <row r="1783">
          <cell r="A1783" t="str">
            <v>F3493</v>
          </cell>
        </row>
        <row r="1784">
          <cell r="A1784" t="str">
            <v>F3494</v>
          </cell>
        </row>
        <row r="1785">
          <cell r="A1785" t="str">
            <v>F3495</v>
          </cell>
        </row>
        <row r="1786">
          <cell r="A1786" t="str">
            <v>F3496</v>
          </cell>
        </row>
        <row r="1787">
          <cell r="A1787" t="str">
            <v>F3498</v>
          </cell>
        </row>
        <row r="1788">
          <cell r="A1788" t="str">
            <v>F3500</v>
          </cell>
        </row>
        <row r="1789">
          <cell r="A1789" t="str">
            <v>F3503</v>
          </cell>
        </row>
        <row r="1790">
          <cell r="A1790" t="str">
            <v>F3504</v>
          </cell>
        </row>
        <row r="1791">
          <cell r="A1791" t="str">
            <v>F3526</v>
          </cell>
        </row>
        <row r="1792">
          <cell r="A1792" t="str">
            <v>F3561</v>
          </cell>
        </row>
        <row r="1793">
          <cell r="A1793" t="str">
            <v>F3562</v>
          </cell>
        </row>
        <row r="1794">
          <cell r="A1794" t="str">
            <v>F3582</v>
          </cell>
        </row>
        <row r="1795">
          <cell r="A1795" t="str">
            <v>F3583</v>
          </cell>
        </row>
        <row r="1796">
          <cell r="A1796" t="str">
            <v>F3589</v>
          </cell>
        </row>
        <row r="1797">
          <cell r="A1797" t="str">
            <v>F3601</v>
          </cell>
        </row>
        <row r="1798">
          <cell r="A1798" t="str">
            <v>F3628</v>
          </cell>
        </row>
        <row r="1799">
          <cell r="A1799" t="str">
            <v>F3641</v>
          </cell>
        </row>
        <row r="1800">
          <cell r="A1800" t="str">
            <v>F3643</v>
          </cell>
        </row>
        <row r="1801">
          <cell r="A1801" t="str">
            <v>F3645</v>
          </cell>
        </row>
        <row r="1802">
          <cell r="A1802" t="str">
            <v>F3646</v>
          </cell>
        </row>
        <row r="1803">
          <cell r="A1803" t="str">
            <v>F3647</v>
          </cell>
        </row>
        <row r="1804">
          <cell r="A1804" t="str">
            <v>F3648</v>
          </cell>
        </row>
        <row r="1805">
          <cell r="A1805" t="str">
            <v>F3649</v>
          </cell>
        </row>
        <row r="1806">
          <cell r="A1806" t="str">
            <v>F3650</v>
          </cell>
        </row>
        <row r="1807">
          <cell r="A1807" t="str">
            <v>F3651</v>
          </cell>
        </row>
        <row r="1808">
          <cell r="A1808" t="str">
            <v>F3652</v>
          </cell>
        </row>
        <row r="1809">
          <cell r="A1809" t="str">
            <v>F3654</v>
          </cell>
        </row>
        <row r="1810">
          <cell r="A1810" t="str">
            <v>F3656</v>
          </cell>
        </row>
        <row r="1811">
          <cell r="A1811" t="str">
            <v>F3670</v>
          </cell>
        </row>
        <row r="1812">
          <cell r="A1812" t="str">
            <v>F3673</v>
          </cell>
        </row>
        <row r="1813">
          <cell r="A1813" t="str">
            <v>F3674</v>
          </cell>
        </row>
        <row r="1814">
          <cell r="A1814" t="str">
            <v>F3683</v>
          </cell>
        </row>
        <row r="1815">
          <cell r="A1815" t="str">
            <v>F3687</v>
          </cell>
        </row>
        <row r="1816">
          <cell r="A1816" t="str">
            <v>F3688</v>
          </cell>
        </row>
        <row r="1817">
          <cell r="A1817" t="str">
            <v>F3710</v>
          </cell>
        </row>
        <row r="1818">
          <cell r="A1818" t="str">
            <v>F3714</v>
          </cell>
        </row>
        <row r="1819">
          <cell r="A1819" t="str">
            <v>F3715</v>
          </cell>
        </row>
        <row r="1820">
          <cell r="A1820" t="str">
            <v>F3716</v>
          </cell>
        </row>
        <row r="1821">
          <cell r="A1821" t="str">
            <v>F3718</v>
          </cell>
        </row>
        <row r="1822">
          <cell r="A1822" t="str">
            <v>F3719</v>
          </cell>
        </row>
        <row r="1823">
          <cell r="A1823" t="str">
            <v>F3720</v>
          </cell>
        </row>
        <row r="1824">
          <cell r="A1824" t="str">
            <v>F3721</v>
          </cell>
        </row>
        <row r="1825">
          <cell r="A1825" t="str">
            <v>F3726</v>
          </cell>
        </row>
        <row r="1826">
          <cell r="A1826" t="str">
            <v>F3727</v>
          </cell>
        </row>
        <row r="1827">
          <cell r="A1827" t="str">
            <v>F3728</v>
          </cell>
        </row>
        <row r="1828">
          <cell r="A1828" t="str">
            <v>F3730</v>
          </cell>
        </row>
        <row r="1829">
          <cell r="A1829" t="str">
            <v>F3731</v>
          </cell>
        </row>
        <row r="1830">
          <cell r="A1830" t="str">
            <v>F3732</v>
          </cell>
        </row>
        <row r="1831">
          <cell r="A1831" t="str">
            <v>F3734</v>
          </cell>
        </row>
        <row r="1832">
          <cell r="A1832" t="str">
            <v>F3737</v>
          </cell>
        </row>
        <row r="1833">
          <cell r="A1833" t="str">
            <v>F3738</v>
          </cell>
        </row>
        <row r="1834">
          <cell r="A1834" t="str">
            <v>F3739</v>
          </cell>
        </row>
        <row r="1835">
          <cell r="A1835" t="str">
            <v>F3741</v>
          </cell>
        </row>
        <row r="1836">
          <cell r="A1836" t="str">
            <v>F3743</v>
          </cell>
        </row>
        <row r="1837">
          <cell r="A1837" t="str">
            <v>F3746</v>
          </cell>
        </row>
        <row r="1838">
          <cell r="A1838" t="str">
            <v>F3747</v>
          </cell>
        </row>
        <row r="1839">
          <cell r="A1839" t="str">
            <v>F3749</v>
          </cell>
        </row>
        <row r="1840">
          <cell r="A1840" t="str">
            <v>F3761</v>
          </cell>
        </row>
        <row r="1841">
          <cell r="A1841" t="str">
            <v>F3763</v>
          </cell>
        </row>
        <row r="1842">
          <cell r="A1842" t="str">
            <v>F3764</v>
          </cell>
        </row>
        <row r="1843">
          <cell r="A1843" t="str">
            <v>F3766</v>
          </cell>
        </row>
        <row r="1844">
          <cell r="A1844" t="str">
            <v>F3770</v>
          </cell>
        </row>
        <row r="1845">
          <cell r="A1845" t="str">
            <v>F3775</v>
          </cell>
        </row>
        <row r="1846">
          <cell r="A1846" t="str">
            <v>F3781</v>
          </cell>
        </row>
        <row r="1847">
          <cell r="A1847" t="str">
            <v>F3782</v>
          </cell>
        </row>
        <row r="1848">
          <cell r="A1848" t="str">
            <v>F3783</v>
          </cell>
        </row>
        <row r="1849">
          <cell r="A1849" t="str">
            <v>F3812</v>
          </cell>
        </row>
        <row r="1850">
          <cell r="A1850" t="str">
            <v>F3813</v>
          </cell>
        </row>
        <row r="1851">
          <cell r="A1851" t="str">
            <v>F3814</v>
          </cell>
        </row>
        <row r="1852">
          <cell r="A1852" t="str">
            <v>F3815</v>
          </cell>
        </row>
        <row r="1853">
          <cell r="A1853" t="str">
            <v>F3816</v>
          </cell>
        </row>
        <row r="1854">
          <cell r="A1854" t="str">
            <v>F3817</v>
          </cell>
        </row>
        <row r="1855">
          <cell r="A1855" t="str">
            <v>F3818</v>
          </cell>
        </row>
        <row r="1856">
          <cell r="A1856" t="str">
            <v>F3819</v>
          </cell>
        </row>
        <row r="1857">
          <cell r="A1857" t="str">
            <v>F3823</v>
          </cell>
        </row>
        <row r="1858">
          <cell r="A1858" t="str">
            <v>F3866</v>
          </cell>
        </row>
        <row r="1859">
          <cell r="A1859" t="str">
            <v>F3871</v>
          </cell>
        </row>
        <row r="1860">
          <cell r="A1860" t="str">
            <v>F3872</v>
          </cell>
        </row>
        <row r="1861">
          <cell r="A1861" t="str">
            <v>F3873</v>
          </cell>
        </row>
        <row r="1862">
          <cell r="A1862" t="str">
            <v>F3891</v>
          </cell>
        </row>
        <row r="1863">
          <cell r="A1863" t="str">
            <v>F3893</v>
          </cell>
        </row>
        <row r="1864">
          <cell r="A1864" t="str">
            <v>F3919</v>
          </cell>
        </row>
        <row r="1865">
          <cell r="A1865" t="str">
            <v>F3920</v>
          </cell>
        </row>
        <row r="1866">
          <cell r="A1866" t="str">
            <v>F3923</v>
          </cell>
        </row>
        <row r="1867">
          <cell r="A1867" t="str">
            <v>F3924</v>
          </cell>
        </row>
        <row r="1868">
          <cell r="A1868" t="str">
            <v>F3925</v>
          </cell>
        </row>
        <row r="1869">
          <cell r="A1869" t="str">
            <v>F3926</v>
          </cell>
        </row>
        <row r="1870">
          <cell r="A1870" t="str">
            <v>F3929</v>
          </cell>
        </row>
        <row r="1871">
          <cell r="A1871" t="str">
            <v>F3943</v>
          </cell>
        </row>
        <row r="1872">
          <cell r="A1872" t="str">
            <v>F3950</v>
          </cell>
        </row>
        <row r="1873">
          <cell r="A1873" t="str">
            <v>F3951</v>
          </cell>
        </row>
        <row r="1874">
          <cell r="A1874" t="str">
            <v>F3952</v>
          </cell>
        </row>
        <row r="1875">
          <cell r="A1875" t="str">
            <v>F3953</v>
          </cell>
        </row>
        <row r="1876">
          <cell r="A1876" t="str">
            <v>F3954</v>
          </cell>
        </row>
        <row r="1877">
          <cell r="A1877" t="str">
            <v>F3955</v>
          </cell>
        </row>
        <row r="1878">
          <cell r="A1878" t="str">
            <v>F3956</v>
          </cell>
        </row>
        <row r="1879">
          <cell r="A1879" t="str">
            <v>F3957</v>
          </cell>
        </row>
        <row r="1880">
          <cell r="A1880" t="str">
            <v>F3959</v>
          </cell>
        </row>
        <row r="1881">
          <cell r="A1881" t="str">
            <v>F3961</v>
          </cell>
        </row>
        <row r="1882">
          <cell r="A1882" t="str">
            <v>F3962</v>
          </cell>
        </row>
        <row r="1883">
          <cell r="A1883" t="str">
            <v>F3963</v>
          </cell>
        </row>
        <row r="1884">
          <cell r="A1884" t="str">
            <v>F3964</v>
          </cell>
        </row>
        <row r="1885">
          <cell r="A1885" t="str">
            <v>F3970</v>
          </cell>
        </row>
        <row r="1886">
          <cell r="A1886" t="str">
            <v>F3972</v>
          </cell>
        </row>
        <row r="1887">
          <cell r="A1887" t="str">
            <v>F3973</v>
          </cell>
        </row>
        <row r="1888">
          <cell r="A1888" t="str">
            <v>F3974</v>
          </cell>
        </row>
        <row r="1889">
          <cell r="A1889" t="str">
            <v>F3975</v>
          </cell>
        </row>
        <row r="1890">
          <cell r="A1890" t="str">
            <v>F3976</v>
          </cell>
        </row>
        <row r="1891">
          <cell r="A1891" t="str">
            <v>F4012</v>
          </cell>
        </row>
        <row r="1892">
          <cell r="A1892" t="str">
            <v>F4111</v>
          </cell>
        </row>
        <row r="1893">
          <cell r="A1893" t="str">
            <v>F4119</v>
          </cell>
        </row>
        <row r="1894">
          <cell r="A1894" t="str">
            <v>F4127</v>
          </cell>
        </row>
        <row r="1895">
          <cell r="A1895" t="str">
            <v>F4132</v>
          </cell>
        </row>
        <row r="1896">
          <cell r="A1896" t="str">
            <v>F4210</v>
          </cell>
        </row>
        <row r="1897">
          <cell r="A1897" t="str">
            <v>F4211</v>
          </cell>
        </row>
        <row r="1898">
          <cell r="A1898" t="str">
            <v>F4214</v>
          </cell>
        </row>
        <row r="1899">
          <cell r="A1899" t="str">
            <v>F4231</v>
          </cell>
        </row>
        <row r="1900">
          <cell r="A1900" t="str">
            <v>F4244</v>
          </cell>
        </row>
        <row r="1901">
          <cell r="A1901" t="str">
            <v>F4246</v>
          </cell>
        </row>
        <row r="1902">
          <cell r="A1902" t="str">
            <v>F4247</v>
          </cell>
        </row>
        <row r="1903">
          <cell r="A1903" t="str">
            <v>F4248</v>
          </cell>
        </row>
        <row r="1904">
          <cell r="A1904" t="str">
            <v>F4254</v>
          </cell>
        </row>
        <row r="1905">
          <cell r="A1905" t="str">
            <v>F4271</v>
          </cell>
        </row>
        <row r="1906">
          <cell r="A1906" t="str">
            <v>F4292</v>
          </cell>
        </row>
        <row r="1907">
          <cell r="A1907" t="str">
            <v>F4294</v>
          </cell>
        </row>
        <row r="1908">
          <cell r="A1908" t="str">
            <v>F4295</v>
          </cell>
        </row>
        <row r="1909">
          <cell r="A1909" t="str">
            <v>F4317</v>
          </cell>
        </row>
        <row r="1910">
          <cell r="A1910" t="str">
            <v>F4359</v>
          </cell>
        </row>
        <row r="1911">
          <cell r="A1911" t="str">
            <v>F4360</v>
          </cell>
        </row>
        <row r="1912">
          <cell r="A1912" t="str">
            <v>F4364</v>
          </cell>
        </row>
        <row r="1913">
          <cell r="A1913" t="str">
            <v>F4366</v>
          </cell>
        </row>
        <row r="1914">
          <cell r="A1914" t="str">
            <v>F4416</v>
          </cell>
        </row>
        <row r="1915">
          <cell r="A1915" t="str">
            <v>F4420</v>
          </cell>
        </row>
        <row r="1916">
          <cell r="A1916" t="str">
            <v>F4520</v>
          </cell>
        </row>
        <row r="1917">
          <cell r="A1917" t="str">
            <v>F4860</v>
          </cell>
        </row>
        <row r="1918">
          <cell r="A1918" t="str">
            <v>F4954</v>
          </cell>
        </row>
        <row r="1919">
          <cell r="A1919" t="str">
            <v>F4955</v>
          </cell>
        </row>
        <row r="1920">
          <cell r="A1920" t="str">
            <v>F4958</v>
          </cell>
        </row>
        <row r="1921">
          <cell r="A1921" t="str">
            <v>F4976</v>
          </cell>
        </row>
        <row r="1922">
          <cell r="A1922" t="str">
            <v>F5238</v>
          </cell>
        </row>
        <row r="1923">
          <cell r="A1923" t="str">
            <v>F5408</v>
          </cell>
        </row>
        <row r="1924">
          <cell r="A1924" t="str">
            <v>F5425</v>
          </cell>
        </row>
        <row r="1925">
          <cell r="A1925" t="str">
            <v>F5470</v>
          </cell>
        </row>
        <row r="1926">
          <cell r="A1926" t="str">
            <v>F5477</v>
          </cell>
        </row>
        <row r="1927">
          <cell r="A1927" t="str">
            <v>F5478</v>
          </cell>
        </row>
        <row r="1928">
          <cell r="A1928" t="str">
            <v>F5486</v>
          </cell>
        </row>
        <row r="1929">
          <cell r="A1929" t="str">
            <v>F5642</v>
          </cell>
        </row>
        <row r="1930">
          <cell r="A1930" t="str">
            <v>F5644</v>
          </cell>
        </row>
        <row r="1931">
          <cell r="A1931" t="str">
            <v>F5690</v>
          </cell>
        </row>
        <row r="1932">
          <cell r="A1932" t="str">
            <v>F6025</v>
          </cell>
        </row>
        <row r="1933">
          <cell r="A1933" t="str">
            <v>F6033</v>
          </cell>
        </row>
        <row r="1934">
          <cell r="A1934" t="str">
            <v>F6120</v>
          </cell>
        </row>
        <row r="1935">
          <cell r="A1935" t="str">
            <v>F6121</v>
          </cell>
        </row>
        <row r="1936">
          <cell r="A1936" t="str">
            <v>F6142</v>
          </cell>
        </row>
        <row r="1937">
          <cell r="A1937" t="str">
            <v>F6152</v>
          </cell>
        </row>
        <row r="1938">
          <cell r="A1938" t="str">
            <v>F6293</v>
          </cell>
        </row>
        <row r="1939">
          <cell r="A1939" t="str">
            <v>F6344</v>
          </cell>
        </row>
        <row r="1940">
          <cell r="A1940" t="str">
            <v>F6358</v>
          </cell>
        </row>
        <row r="1941">
          <cell r="A1941" t="str">
            <v>F6389</v>
          </cell>
        </row>
        <row r="1942">
          <cell r="A1942" t="str">
            <v>F6397</v>
          </cell>
        </row>
        <row r="1943">
          <cell r="A1943" t="str">
            <v>F6474</v>
          </cell>
        </row>
        <row r="1944">
          <cell r="A1944" t="str">
            <v>F6603</v>
          </cell>
        </row>
        <row r="1945">
          <cell r="A1945" t="str">
            <v>F6713</v>
          </cell>
        </row>
        <row r="1946">
          <cell r="A1946" t="str">
            <v>F6714</v>
          </cell>
        </row>
        <row r="1947">
          <cell r="A1947" t="str">
            <v>F6715</v>
          </cell>
        </row>
        <row r="1948">
          <cell r="A1948" t="str">
            <v>F6716</v>
          </cell>
        </row>
        <row r="1949">
          <cell r="A1949" t="str">
            <v>F6727</v>
          </cell>
        </row>
        <row r="1950">
          <cell r="A1950" t="str">
            <v>F6741</v>
          </cell>
        </row>
        <row r="1951">
          <cell r="A1951" t="str">
            <v>F6744</v>
          </cell>
        </row>
        <row r="1952">
          <cell r="A1952" t="str">
            <v>F6933</v>
          </cell>
        </row>
        <row r="1953">
          <cell r="A1953" t="str">
            <v>F6939</v>
          </cell>
        </row>
        <row r="1954">
          <cell r="A1954" t="str">
            <v>F6944</v>
          </cell>
        </row>
        <row r="1955">
          <cell r="A1955" t="str">
            <v>F6947</v>
          </cell>
        </row>
        <row r="1956">
          <cell r="A1956" t="str">
            <v>F6975</v>
          </cell>
        </row>
        <row r="1957">
          <cell r="A1957" t="str">
            <v>F6976</v>
          </cell>
        </row>
        <row r="1958">
          <cell r="A1958" t="str">
            <v>F6993</v>
          </cell>
        </row>
        <row r="1959">
          <cell r="A1959" t="str">
            <v>F7000</v>
          </cell>
        </row>
        <row r="1960">
          <cell r="A1960" t="str">
            <v>F7003</v>
          </cell>
        </row>
        <row r="1961">
          <cell r="A1961" t="str">
            <v>F7007</v>
          </cell>
        </row>
        <row r="1962">
          <cell r="A1962" t="str">
            <v>F7070</v>
          </cell>
        </row>
        <row r="1963">
          <cell r="A1963" t="str">
            <v>F7071</v>
          </cell>
        </row>
        <row r="1964">
          <cell r="A1964" t="str">
            <v>F7072</v>
          </cell>
        </row>
        <row r="1965">
          <cell r="A1965" t="str">
            <v>F7073</v>
          </cell>
        </row>
        <row r="1966">
          <cell r="A1966" t="str">
            <v>F7074</v>
          </cell>
        </row>
        <row r="1967">
          <cell r="A1967" t="str">
            <v>F7075</v>
          </cell>
        </row>
        <row r="1968">
          <cell r="A1968" t="str">
            <v>F7078</v>
          </cell>
        </row>
        <row r="1969">
          <cell r="A1969" t="str">
            <v>F7079</v>
          </cell>
        </row>
        <row r="1970">
          <cell r="A1970" t="str">
            <v>F7080</v>
          </cell>
        </row>
        <row r="1971">
          <cell r="A1971" t="str">
            <v>F7100</v>
          </cell>
        </row>
        <row r="1972">
          <cell r="A1972" t="str">
            <v>F7105</v>
          </cell>
        </row>
        <row r="1973">
          <cell r="A1973" t="str">
            <v>F7106</v>
          </cell>
        </row>
        <row r="1974">
          <cell r="A1974" t="str">
            <v>F7111</v>
          </cell>
        </row>
        <row r="1975">
          <cell r="A1975" t="str">
            <v>F7112</v>
          </cell>
        </row>
        <row r="1976">
          <cell r="A1976" t="str">
            <v>F7113</v>
          </cell>
        </row>
        <row r="1977">
          <cell r="A1977" t="str">
            <v>F7114</v>
          </cell>
        </row>
        <row r="1978">
          <cell r="A1978" t="str">
            <v>F7160</v>
          </cell>
        </row>
        <row r="1979">
          <cell r="A1979" t="str">
            <v>F7170</v>
          </cell>
        </row>
        <row r="1980">
          <cell r="A1980" t="str">
            <v>F7171</v>
          </cell>
        </row>
        <row r="1981">
          <cell r="A1981" t="str">
            <v>F7172</v>
          </cell>
        </row>
        <row r="1982">
          <cell r="A1982" t="str">
            <v>F7173</v>
          </cell>
        </row>
        <row r="1983">
          <cell r="A1983" t="str">
            <v>F7174</v>
          </cell>
        </row>
        <row r="1984">
          <cell r="A1984" t="str">
            <v>F7176</v>
          </cell>
        </row>
        <row r="1985">
          <cell r="A1985" t="str">
            <v>F7177</v>
          </cell>
        </row>
        <row r="1986">
          <cell r="A1986" t="str">
            <v>F7178</v>
          </cell>
        </row>
        <row r="1987">
          <cell r="A1987" t="str">
            <v>F7180</v>
          </cell>
        </row>
        <row r="1988">
          <cell r="A1988" t="str">
            <v>F7181</v>
          </cell>
        </row>
        <row r="1989">
          <cell r="A1989" t="str">
            <v>F7182</v>
          </cell>
        </row>
        <row r="1990">
          <cell r="A1990" t="str">
            <v>F7183</v>
          </cell>
        </row>
        <row r="1991">
          <cell r="A1991" t="str">
            <v>F7184</v>
          </cell>
        </row>
        <row r="1992">
          <cell r="A1992" t="str">
            <v>F7185</v>
          </cell>
        </row>
        <row r="1993">
          <cell r="A1993" t="str">
            <v>F7187</v>
          </cell>
        </row>
        <row r="1994">
          <cell r="A1994" t="str">
            <v>F7188</v>
          </cell>
        </row>
        <row r="1995">
          <cell r="A1995" t="str">
            <v>F7190</v>
          </cell>
        </row>
        <row r="1996">
          <cell r="A1996" t="str">
            <v>F7191</v>
          </cell>
        </row>
        <row r="1997">
          <cell r="A1997" t="str">
            <v>F7192</v>
          </cell>
        </row>
        <row r="1998">
          <cell r="A1998" t="str">
            <v>F7193</v>
          </cell>
        </row>
        <row r="1999">
          <cell r="A1999" t="str">
            <v>F7194</v>
          </cell>
        </row>
        <row r="2000">
          <cell r="A2000" t="str">
            <v>F7195</v>
          </cell>
        </row>
        <row r="2001">
          <cell r="A2001" t="str">
            <v>F7196</v>
          </cell>
        </row>
        <row r="2002">
          <cell r="A2002" t="str">
            <v>F7197</v>
          </cell>
        </row>
        <row r="2003">
          <cell r="A2003" t="str">
            <v>F7198</v>
          </cell>
        </row>
        <row r="2004">
          <cell r="A2004" t="str">
            <v>F7201</v>
          </cell>
        </row>
        <row r="2005">
          <cell r="A2005" t="str">
            <v>F7360</v>
          </cell>
        </row>
        <row r="2006">
          <cell r="A2006" t="str">
            <v>F7361</v>
          </cell>
        </row>
        <row r="2007">
          <cell r="A2007" t="str">
            <v>F7362</v>
          </cell>
        </row>
        <row r="2008">
          <cell r="A2008" t="str">
            <v>F7363</v>
          </cell>
        </row>
        <row r="2009">
          <cell r="A2009" t="str">
            <v>F7364</v>
          </cell>
        </row>
        <row r="2010">
          <cell r="A2010" t="str">
            <v>F7366</v>
          </cell>
        </row>
        <row r="2011">
          <cell r="A2011" t="str">
            <v>F7367</v>
          </cell>
        </row>
        <row r="2012">
          <cell r="A2012" t="str">
            <v>F7368</v>
          </cell>
        </row>
        <row r="2013">
          <cell r="A2013" t="str">
            <v>F7410</v>
          </cell>
        </row>
        <row r="2014">
          <cell r="A2014" t="str">
            <v>F7411</v>
          </cell>
        </row>
        <row r="2015">
          <cell r="A2015" t="str">
            <v>F7412</v>
          </cell>
        </row>
        <row r="2016">
          <cell r="A2016" t="str">
            <v>F7413</v>
          </cell>
        </row>
        <row r="2017">
          <cell r="A2017" t="str">
            <v>F7414</v>
          </cell>
        </row>
        <row r="2018">
          <cell r="A2018" t="str">
            <v>F7417</v>
          </cell>
        </row>
        <row r="2019">
          <cell r="A2019" t="str">
            <v>F7418</v>
          </cell>
        </row>
        <row r="2020">
          <cell r="A2020" t="str">
            <v>F7487</v>
          </cell>
        </row>
        <row r="2021">
          <cell r="A2021" t="str">
            <v>F7492</v>
          </cell>
        </row>
        <row r="2022">
          <cell r="A2022" t="str">
            <v>F7496</v>
          </cell>
        </row>
        <row r="2023">
          <cell r="A2023" t="str">
            <v>F7503</v>
          </cell>
        </row>
        <row r="2024">
          <cell r="A2024" t="str">
            <v>F7508</v>
          </cell>
        </row>
        <row r="2025">
          <cell r="A2025" t="str">
            <v>F7510</v>
          </cell>
        </row>
        <row r="2026">
          <cell r="A2026" t="str">
            <v>F7511</v>
          </cell>
        </row>
        <row r="2027">
          <cell r="A2027" t="str">
            <v>F7513</v>
          </cell>
        </row>
        <row r="2028">
          <cell r="A2028" t="str">
            <v>F7515</v>
          </cell>
        </row>
        <row r="2029">
          <cell r="A2029" t="str">
            <v>F7517</v>
          </cell>
        </row>
        <row r="2030">
          <cell r="A2030" t="str">
            <v>F7538</v>
          </cell>
        </row>
        <row r="2031">
          <cell r="A2031" t="str">
            <v>F7623</v>
          </cell>
        </row>
        <row r="2032">
          <cell r="A2032" t="str">
            <v>F7651</v>
          </cell>
        </row>
        <row r="2033">
          <cell r="A2033" t="str">
            <v>F7654</v>
          </cell>
        </row>
        <row r="2034">
          <cell r="A2034" t="str">
            <v>F7657</v>
          </cell>
        </row>
        <row r="2035">
          <cell r="A2035" t="str">
            <v>F7660</v>
          </cell>
        </row>
        <row r="2036">
          <cell r="A2036" t="str">
            <v>F7661</v>
          </cell>
        </row>
        <row r="2037">
          <cell r="A2037" t="str">
            <v>F7664</v>
          </cell>
        </row>
        <row r="2038">
          <cell r="A2038" t="str">
            <v>F7665</v>
          </cell>
        </row>
        <row r="2039">
          <cell r="A2039" t="str">
            <v>F7666</v>
          </cell>
        </row>
        <row r="2040">
          <cell r="A2040" t="str">
            <v>F7667</v>
          </cell>
        </row>
        <row r="2041">
          <cell r="A2041" t="str">
            <v>F7710</v>
          </cell>
        </row>
        <row r="2042">
          <cell r="A2042" t="str">
            <v>F7711</v>
          </cell>
        </row>
        <row r="2043">
          <cell r="A2043" t="str">
            <v>F7712</v>
          </cell>
        </row>
        <row r="2044">
          <cell r="A2044" t="str">
            <v>F7713</v>
          </cell>
        </row>
        <row r="2045">
          <cell r="A2045" t="str">
            <v>F7714</v>
          </cell>
        </row>
        <row r="2046">
          <cell r="A2046" t="str">
            <v>F7715</v>
          </cell>
        </row>
        <row r="2047">
          <cell r="A2047" t="str">
            <v>F7716</v>
          </cell>
        </row>
        <row r="2048">
          <cell r="A2048" t="str">
            <v>F7717</v>
          </cell>
        </row>
        <row r="2049">
          <cell r="A2049" t="str">
            <v>F7720</v>
          </cell>
        </row>
        <row r="2050">
          <cell r="A2050" t="str">
            <v>F7721</v>
          </cell>
        </row>
        <row r="2051">
          <cell r="A2051" t="str">
            <v>F7722</v>
          </cell>
        </row>
        <row r="2052">
          <cell r="A2052" t="str">
            <v>F7723</v>
          </cell>
        </row>
        <row r="2053">
          <cell r="A2053" t="str">
            <v>F7724</v>
          </cell>
        </row>
        <row r="2054">
          <cell r="A2054" t="str">
            <v>F7725</v>
          </cell>
        </row>
        <row r="2055">
          <cell r="A2055" t="str">
            <v>F7726</v>
          </cell>
        </row>
        <row r="2056">
          <cell r="A2056" t="str">
            <v>F7727</v>
          </cell>
        </row>
        <row r="2057">
          <cell r="A2057" t="str">
            <v>F7740</v>
          </cell>
        </row>
        <row r="2058">
          <cell r="A2058" t="str">
            <v>F7741</v>
          </cell>
        </row>
        <row r="2059">
          <cell r="A2059" t="str">
            <v>F7742</v>
          </cell>
        </row>
        <row r="2060">
          <cell r="A2060" t="str">
            <v>F7743</v>
          </cell>
        </row>
        <row r="2061">
          <cell r="A2061" t="str">
            <v>F7744</v>
          </cell>
        </row>
        <row r="2062">
          <cell r="A2062" t="str">
            <v>F7745</v>
          </cell>
        </row>
        <row r="2063">
          <cell r="A2063" t="str">
            <v>F7746</v>
          </cell>
        </row>
        <row r="2064">
          <cell r="A2064" t="str">
            <v>F7747</v>
          </cell>
        </row>
        <row r="2065">
          <cell r="A2065" t="str">
            <v>F7780</v>
          </cell>
        </row>
        <row r="2066">
          <cell r="A2066" t="str">
            <v>F7781</v>
          </cell>
        </row>
        <row r="2067">
          <cell r="A2067" t="str">
            <v>F7782</v>
          </cell>
        </row>
        <row r="2068">
          <cell r="A2068" t="str">
            <v>F7783</v>
          </cell>
        </row>
        <row r="2069">
          <cell r="A2069" t="str">
            <v>F7840</v>
          </cell>
        </row>
        <row r="2070">
          <cell r="A2070" t="str">
            <v>F7841</v>
          </cell>
        </row>
        <row r="2071">
          <cell r="A2071" t="str">
            <v>F7842</v>
          </cell>
        </row>
        <row r="2072">
          <cell r="A2072" t="str">
            <v>F7843</v>
          </cell>
        </row>
        <row r="2073">
          <cell r="A2073" t="str">
            <v>F7844</v>
          </cell>
        </row>
        <row r="2074">
          <cell r="A2074" t="str">
            <v>F7845</v>
          </cell>
        </row>
        <row r="2075">
          <cell r="A2075" t="str">
            <v>F7846</v>
          </cell>
        </row>
        <row r="2076">
          <cell r="A2076" t="str">
            <v>F7847</v>
          </cell>
        </row>
        <row r="2077">
          <cell r="A2077" t="str">
            <v>F7971</v>
          </cell>
        </row>
        <row r="2078">
          <cell r="A2078" t="str">
            <v>F7972</v>
          </cell>
        </row>
        <row r="2079">
          <cell r="A2079" t="str">
            <v>F7977</v>
          </cell>
        </row>
        <row r="2080">
          <cell r="A2080" t="str">
            <v>F8245</v>
          </cell>
        </row>
        <row r="2081">
          <cell r="A2081" t="str">
            <v>F8246</v>
          </cell>
        </row>
        <row r="2082">
          <cell r="A2082" t="str">
            <v>F8248</v>
          </cell>
        </row>
        <row r="2083">
          <cell r="A2083" t="str">
            <v>F8251</v>
          </cell>
        </row>
        <row r="2084">
          <cell r="A2084" t="str">
            <v>F8252</v>
          </cell>
        </row>
        <row r="2085">
          <cell r="A2085" t="str">
            <v>F8261</v>
          </cell>
        </row>
        <row r="2086">
          <cell r="A2086" t="str">
            <v>F8263</v>
          </cell>
        </row>
        <row r="2087">
          <cell r="A2087" t="str">
            <v>F8264</v>
          </cell>
        </row>
        <row r="2088">
          <cell r="A2088" t="str">
            <v>F8284</v>
          </cell>
        </row>
        <row r="2089">
          <cell r="A2089" t="str">
            <v>F8427</v>
          </cell>
        </row>
        <row r="2090">
          <cell r="A2090" t="str">
            <v>F8452</v>
          </cell>
        </row>
        <row r="2091">
          <cell r="A2091" t="str">
            <v>F8461</v>
          </cell>
        </row>
        <row r="2092">
          <cell r="A2092" t="str">
            <v>F8462</v>
          </cell>
        </row>
        <row r="2093">
          <cell r="A2093" t="str">
            <v>F8477</v>
          </cell>
        </row>
        <row r="2094">
          <cell r="A2094" t="str">
            <v>F8503</v>
          </cell>
        </row>
        <row r="2095">
          <cell r="A2095" t="str">
            <v>F8532</v>
          </cell>
        </row>
        <row r="2096">
          <cell r="A2096" t="str">
            <v>F8560</v>
          </cell>
        </row>
        <row r="2097">
          <cell r="A2097" t="str">
            <v>F8602</v>
          </cell>
        </row>
        <row r="2098">
          <cell r="A2098" t="str">
            <v>F8892</v>
          </cell>
        </row>
        <row r="2099">
          <cell r="A2099" t="str">
            <v>F8905</v>
          </cell>
        </row>
        <row r="2100">
          <cell r="A2100" t="str">
            <v>F8908</v>
          </cell>
        </row>
        <row r="2101">
          <cell r="A2101" t="str">
            <v>G1096</v>
          </cell>
        </row>
        <row r="2102">
          <cell r="A2102" t="str">
            <v>G1097</v>
          </cell>
        </row>
        <row r="2103">
          <cell r="A2103" t="str">
            <v>G1996</v>
          </cell>
        </row>
        <row r="2104">
          <cell r="A2104" t="str">
            <v>G1997</v>
          </cell>
        </row>
        <row r="2105">
          <cell r="A2105" t="str">
            <v>G2076</v>
          </cell>
        </row>
        <row r="2106">
          <cell r="A2106" t="str">
            <v>G2547</v>
          </cell>
        </row>
        <row r="2107">
          <cell r="A2107" t="str">
            <v>G2562</v>
          </cell>
        </row>
        <row r="2108">
          <cell r="A2108" t="str">
            <v>G2870</v>
          </cell>
        </row>
        <row r="2109">
          <cell r="A2109" t="str">
            <v>G2875</v>
          </cell>
        </row>
        <row r="2110">
          <cell r="A2110" t="str">
            <v>G2877</v>
          </cell>
        </row>
        <row r="2111">
          <cell r="A2111" t="str">
            <v>G2911</v>
          </cell>
        </row>
        <row r="2112">
          <cell r="A2112" t="str">
            <v>G2980</v>
          </cell>
        </row>
        <row r="2113">
          <cell r="A2113" t="str">
            <v>G3020</v>
          </cell>
        </row>
        <row r="2114">
          <cell r="A2114" t="str">
            <v>G3026</v>
          </cell>
        </row>
        <row r="2115">
          <cell r="A2115" t="str">
            <v>G3028</v>
          </cell>
        </row>
        <row r="2116">
          <cell r="A2116" t="str">
            <v>G3029</v>
          </cell>
        </row>
        <row r="2117">
          <cell r="A2117" t="str">
            <v>G3030</v>
          </cell>
        </row>
        <row r="2118">
          <cell r="A2118" t="str">
            <v>G3040</v>
          </cell>
        </row>
        <row r="2119">
          <cell r="A2119" t="str">
            <v>G3041</v>
          </cell>
        </row>
        <row r="2120">
          <cell r="A2120" t="str">
            <v>G3042</v>
          </cell>
        </row>
        <row r="2121">
          <cell r="A2121" t="str">
            <v>G3043</v>
          </cell>
        </row>
        <row r="2122">
          <cell r="A2122" t="str">
            <v>G3046</v>
          </cell>
        </row>
        <row r="2123">
          <cell r="A2123" t="str">
            <v>G3047</v>
          </cell>
        </row>
        <row r="2124">
          <cell r="A2124" t="str">
            <v>G3049</v>
          </cell>
        </row>
        <row r="2125">
          <cell r="A2125" t="str">
            <v>G3074</v>
          </cell>
        </row>
        <row r="2126">
          <cell r="A2126" t="str">
            <v>G3080</v>
          </cell>
        </row>
        <row r="2127">
          <cell r="A2127" t="str">
            <v>G3090</v>
          </cell>
        </row>
        <row r="2128">
          <cell r="A2128" t="str">
            <v>G3091</v>
          </cell>
        </row>
        <row r="2129">
          <cell r="A2129" t="str">
            <v>G3096</v>
          </cell>
        </row>
        <row r="2130">
          <cell r="A2130" t="str">
            <v>G3098</v>
          </cell>
        </row>
        <row r="2131">
          <cell r="A2131" t="str">
            <v>G3231</v>
          </cell>
        </row>
        <row r="2132">
          <cell r="A2132" t="str">
            <v>G3232</v>
          </cell>
        </row>
        <row r="2133">
          <cell r="A2133" t="str">
            <v>G3245</v>
          </cell>
        </row>
        <row r="2134">
          <cell r="A2134" t="str">
            <v>G3282</v>
          </cell>
        </row>
        <row r="2135">
          <cell r="A2135" t="str">
            <v>G3319</v>
          </cell>
        </row>
        <row r="2136">
          <cell r="A2136" t="str">
            <v>G3320</v>
          </cell>
        </row>
        <row r="2137">
          <cell r="A2137" t="str">
            <v>G3324</v>
          </cell>
        </row>
        <row r="2138">
          <cell r="A2138" t="str">
            <v>G3326</v>
          </cell>
        </row>
        <row r="2139">
          <cell r="A2139" t="str">
            <v>G3335</v>
          </cell>
        </row>
        <row r="2140">
          <cell r="A2140" t="str">
            <v>G3348</v>
          </cell>
        </row>
        <row r="2141">
          <cell r="A2141" t="str">
            <v>G3382</v>
          </cell>
        </row>
        <row r="2142">
          <cell r="A2142" t="str">
            <v>G3390</v>
          </cell>
        </row>
        <row r="2143">
          <cell r="A2143" t="str">
            <v>G3404</v>
          </cell>
        </row>
        <row r="2144">
          <cell r="A2144" t="str">
            <v>G3407</v>
          </cell>
        </row>
        <row r="2145">
          <cell r="A2145" t="str">
            <v>G3412</v>
          </cell>
        </row>
        <row r="2146">
          <cell r="A2146" t="str">
            <v>G3423</v>
          </cell>
        </row>
        <row r="2147">
          <cell r="A2147" t="str">
            <v>G3456</v>
          </cell>
        </row>
        <row r="2148">
          <cell r="A2148" t="str">
            <v>G3468</v>
          </cell>
        </row>
        <row r="2149">
          <cell r="A2149" t="str">
            <v>G3482</v>
          </cell>
        </row>
        <row r="2150">
          <cell r="A2150" t="str">
            <v>G3483</v>
          </cell>
        </row>
        <row r="2151">
          <cell r="A2151" t="str">
            <v>G3498</v>
          </cell>
        </row>
        <row r="2152">
          <cell r="A2152" t="str">
            <v>G3581</v>
          </cell>
        </row>
        <row r="2153">
          <cell r="A2153" t="str">
            <v>G3610</v>
          </cell>
        </row>
        <row r="2154">
          <cell r="A2154" t="str">
            <v>G3611</v>
          </cell>
        </row>
        <row r="2155">
          <cell r="A2155" t="str">
            <v>G3612</v>
          </cell>
        </row>
        <row r="2156">
          <cell r="A2156" t="str">
            <v>G3613</v>
          </cell>
        </row>
        <row r="2157">
          <cell r="A2157" t="str">
            <v>G3614</v>
          </cell>
        </row>
        <row r="2158">
          <cell r="A2158" t="str">
            <v>G3619</v>
          </cell>
        </row>
        <row r="2159">
          <cell r="A2159" t="str">
            <v>G3620</v>
          </cell>
        </row>
        <row r="2160">
          <cell r="A2160" t="str">
            <v>G3621</v>
          </cell>
        </row>
        <row r="2161">
          <cell r="A2161" t="str">
            <v>G3622</v>
          </cell>
        </row>
        <row r="2162">
          <cell r="A2162" t="str">
            <v>G3625</v>
          </cell>
        </row>
        <row r="2163">
          <cell r="A2163" t="str">
            <v>G3626</v>
          </cell>
        </row>
        <row r="2164">
          <cell r="A2164" t="str">
            <v>G3628</v>
          </cell>
        </row>
        <row r="2165">
          <cell r="A2165" t="str">
            <v>G3641</v>
          </cell>
        </row>
        <row r="2166">
          <cell r="A2166" t="str">
            <v>G3644</v>
          </cell>
        </row>
        <row r="2167">
          <cell r="A2167" t="str">
            <v>G3647</v>
          </cell>
        </row>
        <row r="2168">
          <cell r="A2168" t="str">
            <v>G3649</v>
          </cell>
        </row>
        <row r="2169">
          <cell r="A2169" t="str">
            <v>G3650</v>
          </cell>
        </row>
        <row r="2170">
          <cell r="A2170" t="str">
            <v>G3651</v>
          </cell>
        </row>
        <row r="2171">
          <cell r="A2171" t="str">
            <v>G3652</v>
          </cell>
        </row>
        <row r="2172">
          <cell r="A2172" t="str">
            <v>G3653</v>
          </cell>
        </row>
        <row r="2173">
          <cell r="A2173" t="str">
            <v>G3654</v>
          </cell>
        </row>
        <row r="2174">
          <cell r="A2174" t="str">
            <v>G3656</v>
          </cell>
        </row>
        <row r="2175">
          <cell r="A2175" t="str">
            <v>G3660</v>
          </cell>
        </row>
        <row r="2176">
          <cell r="A2176" t="str">
            <v>G3661</v>
          </cell>
        </row>
        <row r="2177">
          <cell r="A2177" t="str">
            <v>G3662</v>
          </cell>
        </row>
        <row r="2178">
          <cell r="A2178" t="str">
            <v>G3663</v>
          </cell>
        </row>
        <row r="2179">
          <cell r="A2179" t="str">
            <v>G3665</v>
          </cell>
        </row>
        <row r="2180">
          <cell r="A2180" t="str">
            <v>G3666</v>
          </cell>
        </row>
        <row r="2181">
          <cell r="A2181" t="str">
            <v>G3667</v>
          </cell>
        </row>
        <row r="2182">
          <cell r="A2182" t="str">
            <v>G3668</v>
          </cell>
        </row>
        <row r="2183">
          <cell r="A2183" t="str">
            <v>G3669</v>
          </cell>
        </row>
        <row r="2184">
          <cell r="A2184" t="str">
            <v>G3670</v>
          </cell>
        </row>
        <row r="2185">
          <cell r="A2185" t="str">
            <v>G3671</v>
          </cell>
        </row>
        <row r="2186">
          <cell r="A2186" t="str">
            <v>G3672</v>
          </cell>
        </row>
        <row r="2187">
          <cell r="A2187" t="str">
            <v>G3673</v>
          </cell>
        </row>
        <row r="2188">
          <cell r="A2188" t="str">
            <v>G3674</v>
          </cell>
        </row>
        <row r="2189">
          <cell r="A2189" t="str">
            <v>G3675</v>
          </cell>
        </row>
        <row r="2190">
          <cell r="A2190" t="str">
            <v>G3678</v>
          </cell>
        </row>
        <row r="2191">
          <cell r="A2191" t="str">
            <v>G3700</v>
          </cell>
        </row>
        <row r="2192">
          <cell r="A2192" t="str">
            <v>G3701</v>
          </cell>
        </row>
        <row r="2193">
          <cell r="A2193" t="str">
            <v>G3702</v>
          </cell>
        </row>
        <row r="2194">
          <cell r="A2194" t="str">
            <v>G3705</v>
          </cell>
        </row>
        <row r="2195">
          <cell r="A2195" t="str">
            <v>G3710</v>
          </cell>
        </row>
        <row r="2196">
          <cell r="A2196" t="str">
            <v>G3714</v>
          </cell>
        </row>
        <row r="2197">
          <cell r="A2197" t="str">
            <v>G3719</v>
          </cell>
        </row>
        <row r="2198">
          <cell r="A2198" t="str">
            <v>G3734</v>
          </cell>
        </row>
        <row r="2199">
          <cell r="A2199" t="str">
            <v>G3738</v>
          </cell>
        </row>
        <row r="2200">
          <cell r="A2200" t="str">
            <v>G3740</v>
          </cell>
        </row>
        <row r="2201">
          <cell r="A2201" t="str">
            <v>G3744</v>
          </cell>
        </row>
        <row r="2202">
          <cell r="A2202" t="str">
            <v>G3750</v>
          </cell>
        </row>
        <row r="2203">
          <cell r="A2203" t="str">
            <v>G3754</v>
          </cell>
        </row>
        <row r="2204">
          <cell r="A2204" t="str">
            <v>G3780</v>
          </cell>
        </row>
        <row r="2205">
          <cell r="A2205" t="str">
            <v>G3786</v>
          </cell>
        </row>
        <row r="2206">
          <cell r="A2206" t="str">
            <v>G3790</v>
          </cell>
        </row>
        <row r="2207">
          <cell r="A2207" t="str">
            <v>G3812</v>
          </cell>
        </row>
        <row r="2208">
          <cell r="A2208" t="str">
            <v>G3820</v>
          </cell>
        </row>
        <row r="2209">
          <cell r="A2209" t="str">
            <v>G3821</v>
          </cell>
        </row>
        <row r="2210">
          <cell r="A2210" t="str">
            <v>G3916</v>
          </cell>
        </row>
        <row r="2211">
          <cell r="A2211" t="str">
            <v>G3935</v>
          </cell>
        </row>
        <row r="2212">
          <cell r="A2212" t="str">
            <v>G3936</v>
          </cell>
        </row>
        <row r="2213">
          <cell r="A2213" t="str">
            <v>G4317</v>
          </cell>
        </row>
        <row r="2214">
          <cell r="A2214" t="str">
            <v>G5010</v>
          </cell>
        </row>
        <row r="2215">
          <cell r="A2215" t="str">
            <v>G5016</v>
          </cell>
        </row>
        <row r="2216">
          <cell r="A2216" t="str">
            <v>G5025</v>
          </cell>
        </row>
        <row r="2217">
          <cell r="A2217" t="str">
            <v>G5210</v>
          </cell>
        </row>
        <row r="2218">
          <cell r="A2218" t="str">
            <v>G5225</v>
          </cell>
        </row>
        <row r="2219">
          <cell r="A2219" t="str">
            <v>G5274</v>
          </cell>
        </row>
        <row r="2220">
          <cell r="A2220" t="str">
            <v>G5290</v>
          </cell>
        </row>
        <row r="2221">
          <cell r="A2221" t="str">
            <v>G5400</v>
          </cell>
        </row>
        <row r="2222">
          <cell r="A2222" t="str">
            <v>G5412</v>
          </cell>
        </row>
        <row r="2223">
          <cell r="A2223" t="str">
            <v>G5425</v>
          </cell>
        </row>
        <row r="2224">
          <cell r="A2224" t="str">
            <v>G5478</v>
          </cell>
        </row>
        <row r="2225">
          <cell r="A2225" t="str">
            <v>G5485</v>
          </cell>
        </row>
        <row r="2226">
          <cell r="A2226" t="str">
            <v>G5486</v>
          </cell>
        </row>
        <row r="2227">
          <cell r="A2227" t="str">
            <v>G5502</v>
          </cell>
        </row>
        <row r="2228">
          <cell r="A2228" t="str">
            <v>G5644</v>
          </cell>
        </row>
        <row r="2229">
          <cell r="A2229" t="str">
            <v>G6033</v>
          </cell>
        </row>
        <row r="2230">
          <cell r="A2230" t="str">
            <v>G6083</v>
          </cell>
        </row>
        <row r="2231">
          <cell r="A2231" t="str">
            <v>G6086</v>
          </cell>
        </row>
        <row r="2232">
          <cell r="A2232" t="str">
            <v>G6104</v>
          </cell>
        </row>
        <row r="2233">
          <cell r="A2233" t="str">
            <v>G6106</v>
          </cell>
        </row>
        <row r="2234">
          <cell r="A2234" t="str">
            <v>G6293</v>
          </cell>
        </row>
        <row r="2235">
          <cell r="A2235" t="str">
            <v>G6344</v>
          </cell>
        </row>
        <row r="2236">
          <cell r="A2236" t="str">
            <v>G6357</v>
          </cell>
        </row>
        <row r="2237">
          <cell r="A2237" t="str">
            <v>G6358</v>
          </cell>
        </row>
        <row r="2238">
          <cell r="A2238" t="str">
            <v>G6389</v>
          </cell>
        </row>
        <row r="2239">
          <cell r="A2239" t="str">
            <v>G6394</v>
          </cell>
        </row>
        <row r="2240">
          <cell r="A2240" t="str">
            <v>G6397</v>
          </cell>
        </row>
        <row r="2241">
          <cell r="A2241" t="str">
            <v>G6459</v>
          </cell>
        </row>
        <row r="2242">
          <cell r="A2242" t="str">
            <v>G6684</v>
          </cell>
        </row>
        <row r="2243">
          <cell r="A2243" t="str">
            <v>G6697</v>
          </cell>
        </row>
        <row r="2244">
          <cell r="A2244" t="str">
            <v>G6736</v>
          </cell>
        </row>
        <row r="2245">
          <cell r="A2245" t="str">
            <v>G6943</v>
          </cell>
        </row>
        <row r="2246">
          <cell r="A2246" t="str">
            <v>G6990</v>
          </cell>
        </row>
        <row r="2247">
          <cell r="A2247" t="str">
            <v>G6993</v>
          </cell>
        </row>
        <row r="2248">
          <cell r="A2248" t="str">
            <v>G7470</v>
          </cell>
        </row>
        <row r="2249">
          <cell r="A2249" t="str">
            <v>G7471</v>
          </cell>
        </row>
        <row r="2250">
          <cell r="A2250" t="str">
            <v>G7472</v>
          </cell>
        </row>
        <row r="2251">
          <cell r="A2251" t="str">
            <v>G7474</v>
          </cell>
        </row>
        <row r="2252">
          <cell r="A2252" t="str">
            <v>G7475</v>
          </cell>
        </row>
        <row r="2253">
          <cell r="A2253" t="str">
            <v>G7476</v>
          </cell>
        </row>
        <row r="2254">
          <cell r="A2254" t="str">
            <v>G7477</v>
          </cell>
        </row>
        <row r="2255">
          <cell r="A2255" t="str">
            <v>G7478</v>
          </cell>
        </row>
        <row r="2256">
          <cell r="A2256" t="str">
            <v>G7496</v>
          </cell>
        </row>
        <row r="2257">
          <cell r="A2257" t="str">
            <v>G7503</v>
          </cell>
        </row>
        <row r="2258">
          <cell r="A2258" t="str">
            <v>G7505</v>
          </cell>
        </row>
        <row r="2259">
          <cell r="A2259" t="str">
            <v>G7507</v>
          </cell>
        </row>
        <row r="2260">
          <cell r="A2260" t="str">
            <v>G7532</v>
          </cell>
        </row>
        <row r="2261">
          <cell r="A2261" t="str">
            <v>G7623</v>
          </cell>
        </row>
        <row r="2262">
          <cell r="A2262" t="str">
            <v>G8262</v>
          </cell>
        </row>
        <row r="2263">
          <cell r="A2263" t="str">
            <v>G8452</v>
          </cell>
        </row>
        <row r="2264">
          <cell r="A2264" t="str">
            <v>G8457</v>
          </cell>
        </row>
        <row r="2265">
          <cell r="A2265" t="str">
            <v>G8462</v>
          </cell>
        </row>
        <row r="2266">
          <cell r="A2266" t="str">
            <v>G8476</v>
          </cell>
        </row>
        <row r="2267">
          <cell r="A2267" t="str">
            <v>G8602</v>
          </cell>
        </row>
        <row r="2268">
          <cell r="A2268" t="str">
            <v>G8757</v>
          </cell>
        </row>
        <row r="2269">
          <cell r="A2269" t="str">
            <v>G8758</v>
          </cell>
        </row>
        <row r="2270">
          <cell r="A2270" t="str">
            <v>G8759</v>
          </cell>
        </row>
        <row r="2271">
          <cell r="A2271" t="str">
            <v>G8760</v>
          </cell>
        </row>
        <row r="2272">
          <cell r="A2272" t="str">
            <v>G8761</v>
          </cell>
        </row>
        <row r="2273">
          <cell r="A2273" t="str">
            <v>G8762</v>
          </cell>
        </row>
        <row r="2274">
          <cell r="A2274" t="str">
            <v>G8763</v>
          </cell>
        </row>
        <row r="2275">
          <cell r="A2275" t="str">
            <v>G8764</v>
          </cell>
        </row>
        <row r="2276">
          <cell r="A2276" t="str">
            <v>G8765</v>
          </cell>
        </row>
        <row r="2277">
          <cell r="A2277" t="str">
            <v>G8774</v>
          </cell>
        </row>
        <row r="2278">
          <cell r="A2278" t="str">
            <v>G8776</v>
          </cell>
        </row>
        <row r="2279">
          <cell r="A2279" t="str">
            <v>G8887</v>
          </cell>
        </row>
        <row r="2280">
          <cell r="A2280" t="str">
            <v>G8888</v>
          </cell>
        </row>
        <row r="2281">
          <cell r="A2281" t="str">
            <v>G8889</v>
          </cell>
        </row>
        <row r="2282">
          <cell r="A2282" t="str">
            <v>G8890</v>
          </cell>
        </row>
        <row r="2283">
          <cell r="A2283" t="str">
            <v>H1146</v>
          </cell>
        </row>
        <row r="2284">
          <cell r="A2284" t="str">
            <v>H1147</v>
          </cell>
        </row>
        <row r="2285">
          <cell r="A2285" t="str">
            <v>H1159</v>
          </cell>
        </row>
        <row r="2286">
          <cell r="A2286" t="str">
            <v>H1169</v>
          </cell>
        </row>
        <row r="2287">
          <cell r="A2287" t="str">
            <v>H1991</v>
          </cell>
        </row>
        <row r="2288">
          <cell r="A2288" t="str">
            <v>H1999</v>
          </cell>
        </row>
        <row r="2289">
          <cell r="A2289" t="str">
            <v>H2026</v>
          </cell>
        </row>
        <row r="2290">
          <cell r="A2290" t="str">
            <v>H2209</v>
          </cell>
        </row>
        <row r="2291">
          <cell r="A2291" t="str">
            <v>H2533</v>
          </cell>
        </row>
        <row r="2292">
          <cell r="A2292" t="str">
            <v>H2543</v>
          </cell>
        </row>
        <row r="2293">
          <cell r="A2293" t="str">
            <v>H2859</v>
          </cell>
        </row>
        <row r="2294">
          <cell r="A2294" t="str">
            <v>H2904</v>
          </cell>
        </row>
        <row r="2295">
          <cell r="A2295" t="str">
            <v>H2910</v>
          </cell>
        </row>
        <row r="2296">
          <cell r="A2296" t="str">
            <v>H2911</v>
          </cell>
        </row>
        <row r="2297">
          <cell r="A2297" t="str">
            <v>H2931</v>
          </cell>
        </row>
        <row r="2298">
          <cell r="A2298" t="str">
            <v>H2980</v>
          </cell>
        </row>
        <row r="2299">
          <cell r="A2299" t="str">
            <v>H2993</v>
          </cell>
        </row>
        <row r="2300">
          <cell r="A2300" t="str">
            <v>H3001</v>
          </cell>
        </row>
        <row r="2301">
          <cell r="A2301" t="str">
            <v>H3003</v>
          </cell>
        </row>
        <row r="2302">
          <cell r="A2302" t="str">
            <v>H3004</v>
          </cell>
        </row>
        <row r="2303">
          <cell r="A2303" t="str">
            <v>H3005</v>
          </cell>
        </row>
        <row r="2304">
          <cell r="A2304" t="str">
            <v>H3006</v>
          </cell>
        </row>
        <row r="2305">
          <cell r="A2305" t="str">
            <v>H3010</v>
          </cell>
        </row>
        <row r="2306">
          <cell r="A2306" t="str">
            <v>H3026</v>
          </cell>
        </row>
        <row r="2307">
          <cell r="A2307" t="str">
            <v>H3028</v>
          </cell>
        </row>
        <row r="2308">
          <cell r="A2308" t="str">
            <v>H3030</v>
          </cell>
        </row>
        <row r="2309">
          <cell r="A2309" t="str">
            <v>H3042</v>
          </cell>
        </row>
        <row r="2310">
          <cell r="A2310" t="str">
            <v>H3049</v>
          </cell>
        </row>
        <row r="2311">
          <cell r="A2311" t="str">
            <v>H3051</v>
          </cell>
        </row>
        <row r="2312">
          <cell r="A2312" t="str">
            <v>H3059</v>
          </cell>
        </row>
        <row r="2313">
          <cell r="A2313" t="str">
            <v>H3080</v>
          </cell>
        </row>
        <row r="2314">
          <cell r="A2314" t="str">
            <v>H3121</v>
          </cell>
        </row>
        <row r="2315">
          <cell r="A2315" t="str">
            <v>H3141</v>
          </cell>
        </row>
        <row r="2316">
          <cell r="A2316" t="str">
            <v>H3153</v>
          </cell>
        </row>
        <row r="2317">
          <cell r="A2317" t="str">
            <v>H3154</v>
          </cell>
        </row>
        <row r="2318">
          <cell r="A2318" t="str">
            <v>H3156</v>
          </cell>
        </row>
        <row r="2319">
          <cell r="A2319" t="str">
            <v>H3159</v>
          </cell>
        </row>
        <row r="2320">
          <cell r="A2320" t="str">
            <v>H3173</v>
          </cell>
        </row>
        <row r="2321">
          <cell r="A2321" t="str">
            <v>H3236</v>
          </cell>
        </row>
        <row r="2322">
          <cell r="A2322" t="str">
            <v>H3262</v>
          </cell>
        </row>
        <row r="2323">
          <cell r="A2323" t="str">
            <v>H3265</v>
          </cell>
        </row>
        <row r="2324">
          <cell r="A2324" t="str">
            <v>H3275</v>
          </cell>
        </row>
        <row r="2325">
          <cell r="A2325" t="str">
            <v>H3282</v>
          </cell>
        </row>
        <row r="2326">
          <cell r="A2326" t="str">
            <v>H3327</v>
          </cell>
        </row>
        <row r="2327">
          <cell r="A2327" t="str">
            <v>H3330</v>
          </cell>
        </row>
        <row r="2328">
          <cell r="A2328" t="str">
            <v>H3346</v>
          </cell>
        </row>
        <row r="2329">
          <cell r="A2329" t="str">
            <v>H3412</v>
          </cell>
        </row>
        <row r="2330">
          <cell r="A2330" t="str">
            <v>H3423</v>
          </cell>
        </row>
        <row r="2331">
          <cell r="A2331" t="str">
            <v>H3424</v>
          </cell>
        </row>
        <row r="2332">
          <cell r="A2332" t="str">
            <v>H3442</v>
          </cell>
        </row>
        <row r="2333">
          <cell r="A2333" t="str">
            <v>H3456</v>
          </cell>
        </row>
        <row r="2334">
          <cell r="A2334" t="str">
            <v>H3472</v>
          </cell>
        </row>
        <row r="2335">
          <cell r="A2335" t="str">
            <v>H3474</v>
          </cell>
        </row>
        <row r="2336">
          <cell r="A2336" t="str">
            <v>H3477</v>
          </cell>
        </row>
        <row r="2337">
          <cell r="A2337" t="str">
            <v>H3479</v>
          </cell>
        </row>
        <row r="2338">
          <cell r="A2338" t="str">
            <v>H3481</v>
          </cell>
        </row>
        <row r="2339">
          <cell r="A2339" t="str">
            <v>H3482</v>
          </cell>
        </row>
        <row r="2340">
          <cell r="A2340" t="str">
            <v>H3483</v>
          </cell>
        </row>
        <row r="2341">
          <cell r="A2341" t="str">
            <v>H3485</v>
          </cell>
        </row>
        <row r="2342">
          <cell r="A2342" t="str">
            <v>H3493</v>
          </cell>
        </row>
        <row r="2343">
          <cell r="A2343" t="str">
            <v>H3494</v>
          </cell>
        </row>
        <row r="2344">
          <cell r="A2344" t="str">
            <v>H3497</v>
          </cell>
        </row>
        <row r="2345">
          <cell r="A2345" t="str">
            <v>H3498</v>
          </cell>
        </row>
        <row r="2346">
          <cell r="A2346" t="str">
            <v>H3524</v>
          </cell>
        </row>
        <row r="2347">
          <cell r="A2347" t="str">
            <v>H3563</v>
          </cell>
        </row>
        <row r="2348">
          <cell r="A2348" t="str">
            <v>H3616</v>
          </cell>
        </row>
        <row r="2349">
          <cell r="A2349" t="str">
            <v>H3618</v>
          </cell>
        </row>
        <row r="2350">
          <cell r="A2350" t="str">
            <v>H3628</v>
          </cell>
        </row>
        <row r="2351">
          <cell r="A2351" t="str">
            <v>H3647</v>
          </cell>
        </row>
        <row r="2352">
          <cell r="A2352" t="str">
            <v>H3662</v>
          </cell>
        </row>
        <row r="2353">
          <cell r="A2353" t="str">
            <v>H3706</v>
          </cell>
        </row>
        <row r="2354">
          <cell r="A2354" t="str">
            <v>H3724</v>
          </cell>
        </row>
        <row r="2355">
          <cell r="A2355" t="str">
            <v>H3734</v>
          </cell>
        </row>
        <row r="2356">
          <cell r="A2356" t="str">
            <v>H3754</v>
          </cell>
        </row>
        <row r="2357">
          <cell r="A2357" t="str">
            <v>H3791</v>
          </cell>
        </row>
        <row r="2358">
          <cell r="A2358" t="str">
            <v>H3804</v>
          </cell>
        </row>
        <row r="2359">
          <cell r="A2359" t="str">
            <v>H3806</v>
          </cell>
        </row>
        <row r="2360">
          <cell r="A2360" t="str">
            <v>H3820</v>
          </cell>
        </row>
        <row r="2361">
          <cell r="A2361" t="str">
            <v>H3821</v>
          </cell>
        </row>
        <row r="2362">
          <cell r="A2362" t="str">
            <v>H3927</v>
          </cell>
        </row>
        <row r="2363">
          <cell r="A2363" t="str">
            <v>H3945</v>
          </cell>
        </row>
        <row r="2364">
          <cell r="A2364" t="str">
            <v>H3994</v>
          </cell>
        </row>
        <row r="2365">
          <cell r="A2365" t="str">
            <v>H4012</v>
          </cell>
        </row>
        <row r="2366">
          <cell r="A2366" t="str">
            <v>H4013</v>
          </cell>
        </row>
        <row r="2367">
          <cell r="A2367" t="str">
            <v>H4039</v>
          </cell>
        </row>
        <row r="2368">
          <cell r="A2368" t="str">
            <v>H4209</v>
          </cell>
        </row>
        <row r="2369">
          <cell r="A2369" t="str">
            <v>H4245</v>
          </cell>
        </row>
        <row r="2370">
          <cell r="A2370" t="str">
            <v>H4247</v>
          </cell>
        </row>
        <row r="2371">
          <cell r="A2371" t="str">
            <v>H4262</v>
          </cell>
        </row>
        <row r="2372">
          <cell r="A2372" t="str">
            <v>H4270</v>
          </cell>
        </row>
        <row r="2373">
          <cell r="A2373" t="str">
            <v>H4275</v>
          </cell>
        </row>
        <row r="2374">
          <cell r="A2374" t="str">
            <v>H4276</v>
          </cell>
        </row>
        <row r="2375">
          <cell r="A2375" t="str">
            <v>H4280</v>
          </cell>
        </row>
        <row r="2376">
          <cell r="A2376" t="str">
            <v>H4282</v>
          </cell>
        </row>
        <row r="2377">
          <cell r="A2377" t="str">
            <v>H4284</v>
          </cell>
        </row>
        <row r="2378">
          <cell r="A2378" t="str">
            <v>H4285</v>
          </cell>
        </row>
        <row r="2379">
          <cell r="A2379" t="str">
            <v>H4286</v>
          </cell>
        </row>
        <row r="2380">
          <cell r="A2380" t="str">
            <v>H4318</v>
          </cell>
        </row>
        <row r="2381">
          <cell r="A2381" t="str">
            <v>H4320</v>
          </cell>
        </row>
        <row r="2382">
          <cell r="A2382" t="str">
            <v>H4324</v>
          </cell>
        </row>
        <row r="2383">
          <cell r="A2383" t="str">
            <v>H4515</v>
          </cell>
        </row>
        <row r="2384">
          <cell r="A2384" t="str">
            <v>H4547</v>
          </cell>
        </row>
        <row r="2385">
          <cell r="A2385" t="str">
            <v>H4861</v>
          </cell>
        </row>
        <row r="2386">
          <cell r="A2386" t="str">
            <v>H4985</v>
          </cell>
        </row>
        <row r="2387">
          <cell r="A2387" t="str">
            <v>H5005</v>
          </cell>
        </row>
        <row r="2388">
          <cell r="A2388" t="str">
            <v>H5006</v>
          </cell>
        </row>
        <row r="2389">
          <cell r="A2389" t="str">
            <v>H5007</v>
          </cell>
        </row>
        <row r="2390">
          <cell r="A2390" t="str">
            <v>H5010</v>
          </cell>
        </row>
        <row r="2391">
          <cell r="A2391" t="str">
            <v>H5014</v>
          </cell>
        </row>
        <row r="2392">
          <cell r="A2392" t="str">
            <v>H5015</v>
          </cell>
        </row>
        <row r="2393">
          <cell r="A2393" t="str">
            <v>H5017</v>
          </cell>
        </row>
        <row r="2394">
          <cell r="A2394" t="str">
            <v>H5018</v>
          </cell>
        </row>
        <row r="2395">
          <cell r="A2395" t="str">
            <v>H5020</v>
          </cell>
        </row>
        <row r="2396">
          <cell r="A2396" t="str">
            <v>H5021</v>
          </cell>
        </row>
        <row r="2397">
          <cell r="A2397" t="str">
            <v>H5031</v>
          </cell>
        </row>
        <row r="2398">
          <cell r="A2398" t="str">
            <v>H5036</v>
          </cell>
        </row>
        <row r="2399">
          <cell r="A2399" t="str">
            <v>H5050</v>
          </cell>
        </row>
        <row r="2400">
          <cell r="A2400" t="str">
            <v>H5056</v>
          </cell>
        </row>
        <row r="2401">
          <cell r="A2401" t="str">
            <v>H5057</v>
          </cell>
        </row>
        <row r="2402">
          <cell r="A2402" t="str">
            <v>H5067</v>
          </cell>
        </row>
        <row r="2403">
          <cell r="A2403" t="str">
            <v>H5071</v>
          </cell>
        </row>
        <row r="2404">
          <cell r="A2404" t="str">
            <v>H5073</v>
          </cell>
        </row>
        <row r="2405">
          <cell r="A2405" t="str">
            <v>H5075</v>
          </cell>
        </row>
        <row r="2406">
          <cell r="A2406" t="str">
            <v>H5076</v>
          </cell>
        </row>
        <row r="2407">
          <cell r="A2407" t="str">
            <v>H5077</v>
          </cell>
        </row>
        <row r="2408">
          <cell r="A2408" t="str">
            <v>H5078</v>
          </cell>
        </row>
        <row r="2409">
          <cell r="A2409" t="str">
            <v>H5081</v>
          </cell>
        </row>
        <row r="2410">
          <cell r="A2410" t="str">
            <v>H5098</v>
          </cell>
        </row>
        <row r="2411">
          <cell r="A2411" t="str">
            <v>H5158</v>
          </cell>
        </row>
        <row r="2412">
          <cell r="A2412" t="str">
            <v>H5203</v>
          </cell>
        </row>
        <row r="2413">
          <cell r="A2413" t="str">
            <v>H5205</v>
          </cell>
        </row>
        <row r="2414">
          <cell r="A2414" t="str">
            <v>H5206</v>
          </cell>
        </row>
        <row r="2415">
          <cell r="A2415" t="str">
            <v>H5207</v>
          </cell>
        </row>
        <row r="2416">
          <cell r="A2416" t="str">
            <v>H5210</v>
          </cell>
        </row>
        <row r="2417">
          <cell r="A2417" t="str">
            <v>H5214</v>
          </cell>
        </row>
        <row r="2418">
          <cell r="A2418" t="str">
            <v>H5215</v>
          </cell>
        </row>
        <row r="2419">
          <cell r="A2419" t="str">
            <v>H5217</v>
          </cell>
        </row>
        <row r="2420">
          <cell r="A2420" t="str">
            <v>H5218</v>
          </cell>
        </row>
        <row r="2421">
          <cell r="A2421" t="str">
            <v>H5220</v>
          </cell>
        </row>
        <row r="2422">
          <cell r="A2422" t="str">
            <v>H5221</v>
          </cell>
        </row>
        <row r="2423">
          <cell r="A2423" t="str">
            <v>H5225</v>
          </cell>
        </row>
        <row r="2424">
          <cell r="A2424" t="str">
            <v>H5231</v>
          </cell>
        </row>
        <row r="2425">
          <cell r="A2425" t="str">
            <v>H5236</v>
          </cell>
        </row>
        <row r="2426">
          <cell r="A2426" t="str">
            <v>H5250</v>
          </cell>
        </row>
        <row r="2427">
          <cell r="A2427" t="str">
            <v>H5255</v>
          </cell>
        </row>
        <row r="2428">
          <cell r="A2428" t="str">
            <v>H5256</v>
          </cell>
        </row>
        <row r="2429">
          <cell r="A2429" t="str">
            <v>H5257</v>
          </cell>
        </row>
        <row r="2430">
          <cell r="A2430" t="str">
            <v>H5260</v>
          </cell>
        </row>
        <row r="2431">
          <cell r="A2431" t="str">
            <v>H5267</v>
          </cell>
        </row>
        <row r="2432">
          <cell r="A2432" t="str">
            <v>H5271</v>
          </cell>
        </row>
        <row r="2433">
          <cell r="A2433" t="str">
            <v>H5273</v>
          </cell>
        </row>
        <row r="2434">
          <cell r="A2434" t="str">
            <v>H5275</v>
          </cell>
        </row>
        <row r="2435">
          <cell r="A2435" t="str">
            <v>H5276</v>
          </cell>
        </row>
        <row r="2436">
          <cell r="A2436" t="str">
            <v>H5277</v>
          </cell>
        </row>
        <row r="2437">
          <cell r="A2437" t="str">
            <v>H5278</v>
          </cell>
        </row>
        <row r="2438">
          <cell r="A2438" t="str">
            <v>H5281</v>
          </cell>
        </row>
        <row r="2439">
          <cell r="A2439" t="str">
            <v>H5286</v>
          </cell>
        </row>
        <row r="2440">
          <cell r="A2440" t="str">
            <v>H5290</v>
          </cell>
        </row>
        <row r="2441">
          <cell r="A2441" t="str">
            <v>H5298</v>
          </cell>
        </row>
        <row r="2442">
          <cell r="A2442" t="str">
            <v>H5400</v>
          </cell>
        </row>
        <row r="2443">
          <cell r="A2443" t="str">
            <v>H5477</v>
          </cell>
        </row>
        <row r="2444">
          <cell r="A2444" t="str">
            <v>H5485</v>
          </cell>
        </row>
        <row r="2445">
          <cell r="A2445" t="str">
            <v>H5532</v>
          </cell>
        </row>
        <row r="2446">
          <cell r="A2446" t="str">
            <v>H5610</v>
          </cell>
        </row>
        <row r="2447">
          <cell r="A2447" t="str">
            <v>H5644</v>
          </cell>
        </row>
        <row r="2448">
          <cell r="A2448" t="str">
            <v>H5690</v>
          </cell>
        </row>
        <row r="2449">
          <cell r="A2449" t="str">
            <v>H5693</v>
          </cell>
        </row>
        <row r="2450">
          <cell r="A2450" t="str">
            <v>H5696</v>
          </cell>
        </row>
        <row r="2451">
          <cell r="A2451" t="str">
            <v>H5698</v>
          </cell>
        </row>
        <row r="2452">
          <cell r="A2452" t="str">
            <v>H6033</v>
          </cell>
        </row>
        <row r="2453">
          <cell r="A2453" t="str">
            <v>H6040</v>
          </cell>
        </row>
        <row r="2454">
          <cell r="A2454" t="str">
            <v>H6062</v>
          </cell>
        </row>
        <row r="2455">
          <cell r="A2455" t="str">
            <v>H6072</v>
          </cell>
        </row>
        <row r="2456">
          <cell r="A2456" t="str">
            <v>H6357</v>
          </cell>
        </row>
        <row r="2457">
          <cell r="A2457" t="str">
            <v>H6394</v>
          </cell>
        </row>
        <row r="2458">
          <cell r="A2458" t="str">
            <v>H6397</v>
          </cell>
        </row>
        <row r="2459">
          <cell r="A2459" t="str">
            <v>H6454</v>
          </cell>
        </row>
        <row r="2460">
          <cell r="A2460" t="str">
            <v>H6471</v>
          </cell>
        </row>
        <row r="2461">
          <cell r="A2461" t="str">
            <v>H6475</v>
          </cell>
        </row>
        <row r="2462">
          <cell r="A2462" t="str">
            <v>H6483</v>
          </cell>
        </row>
        <row r="2463">
          <cell r="A2463" t="str">
            <v>H6600</v>
          </cell>
        </row>
        <row r="2464">
          <cell r="A2464" t="str">
            <v>H6667</v>
          </cell>
        </row>
        <row r="2465">
          <cell r="A2465" t="str">
            <v>H6682</v>
          </cell>
        </row>
        <row r="2466">
          <cell r="A2466" t="str">
            <v>H6749</v>
          </cell>
        </row>
        <row r="2467">
          <cell r="A2467" t="str">
            <v>H6750</v>
          </cell>
        </row>
        <row r="2468">
          <cell r="A2468" t="str">
            <v>H6800</v>
          </cell>
        </row>
        <row r="2469">
          <cell r="A2469" t="str">
            <v>H6992</v>
          </cell>
        </row>
        <row r="2470">
          <cell r="A2470" t="str">
            <v>H7000</v>
          </cell>
        </row>
        <row r="2471">
          <cell r="A2471" t="str">
            <v>H7001</v>
          </cell>
        </row>
        <row r="2472">
          <cell r="A2472" t="str">
            <v>H7003</v>
          </cell>
        </row>
        <row r="2473">
          <cell r="A2473" t="str">
            <v>H7007</v>
          </cell>
        </row>
        <row r="2474">
          <cell r="A2474" t="str">
            <v>H7014</v>
          </cell>
        </row>
        <row r="2475">
          <cell r="A2475" t="str">
            <v>H7040</v>
          </cell>
        </row>
        <row r="2476">
          <cell r="A2476" t="str">
            <v>H7061</v>
          </cell>
        </row>
        <row r="2477">
          <cell r="A2477" t="str">
            <v>H7063</v>
          </cell>
        </row>
        <row r="2478">
          <cell r="A2478" t="str">
            <v>H7066</v>
          </cell>
        </row>
        <row r="2479">
          <cell r="A2479" t="str">
            <v>H7067</v>
          </cell>
        </row>
        <row r="2480">
          <cell r="A2480" t="str">
            <v>H7070</v>
          </cell>
        </row>
        <row r="2481">
          <cell r="A2481" t="str">
            <v>H7071</v>
          </cell>
        </row>
        <row r="2482">
          <cell r="A2482" t="str">
            <v>H7072</v>
          </cell>
        </row>
        <row r="2483">
          <cell r="A2483" t="str">
            <v>H7073</v>
          </cell>
        </row>
        <row r="2484">
          <cell r="A2484" t="str">
            <v>H7074</v>
          </cell>
        </row>
        <row r="2485">
          <cell r="A2485" t="str">
            <v>H7078</v>
          </cell>
        </row>
        <row r="2486">
          <cell r="A2486" t="str">
            <v>H7079</v>
          </cell>
        </row>
        <row r="2487">
          <cell r="A2487" t="str">
            <v>H7080</v>
          </cell>
        </row>
        <row r="2488">
          <cell r="A2488" t="str">
            <v>H7085</v>
          </cell>
        </row>
        <row r="2489">
          <cell r="A2489" t="str">
            <v>H7086</v>
          </cell>
        </row>
        <row r="2490">
          <cell r="A2490" t="str">
            <v>H7087</v>
          </cell>
        </row>
        <row r="2491">
          <cell r="A2491" t="str">
            <v>H7088</v>
          </cell>
        </row>
        <row r="2492">
          <cell r="A2492" t="str">
            <v>H7089</v>
          </cell>
        </row>
        <row r="2493">
          <cell r="A2493" t="str">
            <v>H7090</v>
          </cell>
        </row>
        <row r="2494">
          <cell r="A2494" t="str">
            <v>H7092</v>
          </cell>
        </row>
        <row r="2495">
          <cell r="A2495" t="str">
            <v>H7093</v>
          </cell>
        </row>
        <row r="2496">
          <cell r="A2496" t="str">
            <v>H7100</v>
          </cell>
        </row>
        <row r="2497">
          <cell r="A2497" t="str">
            <v>H7105</v>
          </cell>
        </row>
        <row r="2498">
          <cell r="A2498" t="str">
            <v>H7106</v>
          </cell>
        </row>
        <row r="2499">
          <cell r="A2499" t="str">
            <v>H7107</v>
          </cell>
        </row>
        <row r="2500">
          <cell r="A2500" t="str">
            <v>H7111</v>
          </cell>
        </row>
        <row r="2501">
          <cell r="A2501" t="str">
            <v>H7112</v>
          </cell>
        </row>
        <row r="2502">
          <cell r="A2502" t="str">
            <v>H7113</v>
          </cell>
        </row>
        <row r="2503">
          <cell r="A2503" t="str">
            <v>H7114</v>
          </cell>
        </row>
        <row r="2504">
          <cell r="A2504" t="str">
            <v>H7330</v>
          </cell>
        </row>
        <row r="2505">
          <cell r="A2505" t="str">
            <v>H7331</v>
          </cell>
        </row>
        <row r="2506">
          <cell r="A2506" t="str">
            <v>H7332</v>
          </cell>
        </row>
        <row r="2507">
          <cell r="A2507" t="str">
            <v>H7333</v>
          </cell>
        </row>
        <row r="2508">
          <cell r="A2508" t="str">
            <v>H7334</v>
          </cell>
        </row>
        <row r="2509">
          <cell r="A2509" t="str">
            <v>H7339</v>
          </cell>
        </row>
        <row r="2510">
          <cell r="A2510" t="str">
            <v>H7341</v>
          </cell>
        </row>
        <row r="2511">
          <cell r="A2511" t="str">
            <v>H7345</v>
          </cell>
        </row>
        <row r="2512">
          <cell r="A2512" t="str">
            <v>H7346</v>
          </cell>
        </row>
        <row r="2513">
          <cell r="A2513" t="str">
            <v>H7347</v>
          </cell>
        </row>
        <row r="2514">
          <cell r="A2514" t="str">
            <v>H7348</v>
          </cell>
        </row>
        <row r="2515">
          <cell r="A2515" t="str">
            <v>H7349</v>
          </cell>
        </row>
        <row r="2516">
          <cell r="A2516" t="str">
            <v>H7354</v>
          </cell>
        </row>
        <row r="2517">
          <cell r="A2517" t="str">
            <v>H7356</v>
          </cell>
        </row>
        <row r="2518">
          <cell r="A2518" t="str">
            <v>H7435</v>
          </cell>
        </row>
        <row r="2519">
          <cell r="A2519" t="str">
            <v>H7436</v>
          </cell>
        </row>
        <row r="2520">
          <cell r="A2520" t="str">
            <v>H7437</v>
          </cell>
        </row>
        <row r="2521">
          <cell r="A2521" t="str">
            <v>H7438</v>
          </cell>
        </row>
        <row r="2522">
          <cell r="A2522" t="str">
            <v>H7439</v>
          </cell>
        </row>
        <row r="2523">
          <cell r="A2523" t="str">
            <v>H7444</v>
          </cell>
        </row>
        <row r="2524">
          <cell r="A2524" t="str">
            <v>H7448</v>
          </cell>
        </row>
        <row r="2525">
          <cell r="A2525" t="str">
            <v>H7520</v>
          </cell>
        </row>
        <row r="2526">
          <cell r="A2526" t="str">
            <v>H7521</v>
          </cell>
        </row>
        <row r="2527">
          <cell r="A2527" t="str">
            <v>H7522</v>
          </cell>
        </row>
        <row r="2528">
          <cell r="A2528" t="str">
            <v>H7523</v>
          </cell>
        </row>
        <row r="2529">
          <cell r="A2529" t="str">
            <v>H7524</v>
          </cell>
        </row>
        <row r="2530">
          <cell r="A2530" t="str">
            <v>H7525</v>
          </cell>
        </row>
        <row r="2531">
          <cell r="A2531" t="str">
            <v>H7526</v>
          </cell>
        </row>
        <row r="2532">
          <cell r="A2532" t="str">
            <v>H7527</v>
          </cell>
        </row>
        <row r="2533">
          <cell r="A2533" t="str">
            <v>H7528</v>
          </cell>
        </row>
        <row r="2534">
          <cell r="A2534" t="str">
            <v>H7529</v>
          </cell>
        </row>
        <row r="2535">
          <cell r="A2535" t="str">
            <v>H7530</v>
          </cell>
        </row>
        <row r="2536">
          <cell r="A2536" t="str">
            <v>H7531</v>
          </cell>
        </row>
        <row r="2537">
          <cell r="A2537" t="str">
            <v>H7532</v>
          </cell>
        </row>
        <row r="2538">
          <cell r="A2538" t="str">
            <v>H7533</v>
          </cell>
        </row>
        <row r="2539">
          <cell r="A2539" t="str">
            <v>H7534</v>
          </cell>
        </row>
        <row r="2540">
          <cell r="A2540" t="str">
            <v>H7536</v>
          </cell>
        </row>
        <row r="2541">
          <cell r="A2541" t="str">
            <v>H7538</v>
          </cell>
        </row>
        <row r="2542">
          <cell r="A2542" t="str">
            <v>H7547</v>
          </cell>
        </row>
        <row r="2543">
          <cell r="A2543" t="str">
            <v>H7548</v>
          </cell>
        </row>
        <row r="2544">
          <cell r="A2544" t="str">
            <v>H7601</v>
          </cell>
        </row>
        <row r="2545">
          <cell r="A2545" t="str">
            <v>H7602</v>
          </cell>
        </row>
        <row r="2546">
          <cell r="A2546" t="str">
            <v>H7603</v>
          </cell>
        </row>
        <row r="2547">
          <cell r="A2547" t="str">
            <v>H7609</v>
          </cell>
        </row>
        <row r="2548">
          <cell r="A2548" t="str">
            <v>H7611</v>
          </cell>
        </row>
        <row r="2549">
          <cell r="A2549" t="str">
            <v>H7623</v>
          </cell>
        </row>
        <row r="2550">
          <cell r="A2550" t="str">
            <v>H7624</v>
          </cell>
        </row>
        <row r="2551">
          <cell r="A2551" t="str">
            <v>H8426</v>
          </cell>
        </row>
        <row r="2552">
          <cell r="A2552" t="str">
            <v>H8436</v>
          </cell>
        </row>
        <row r="2553">
          <cell r="A2553" t="str">
            <v>H8441</v>
          </cell>
        </row>
        <row r="2554">
          <cell r="A2554" t="str">
            <v>H8461</v>
          </cell>
        </row>
        <row r="2555">
          <cell r="A2555" t="str">
            <v>H8477</v>
          </cell>
        </row>
        <row r="2556">
          <cell r="A2556" t="str">
            <v>H8507</v>
          </cell>
        </row>
        <row r="2557">
          <cell r="A2557" t="str">
            <v>H8602</v>
          </cell>
        </row>
        <row r="2558">
          <cell r="A2558" t="str">
            <v>J1103</v>
          </cell>
        </row>
        <row r="2559">
          <cell r="A2559" t="str">
            <v>J1155</v>
          </cell>
        </row>
        <row r="2560">
          <cell r="A2560" t="str">
            <v>J1999</v>
          </cell>
        </row>
        <row r="2561">
          <cell r="A2561" t="str">
            <v>J2002</v>
          </cell>
        </row>
        <row r="2562">
          <cell r="A2562" t="str">
            <v>J2076</v>
          </cell>
        </row>
        <row r="2563">
          <cell r="A2563" t="str">
            <v>J2515</v>
          </cell>
        </row>
        <row r="2564">
          <cell r="A2564" t="str">
            <v>J2518</v>
          </cell>
        </row>
        <row r="2565">
          <cell r="A2565" t="str">
            <v>J2547</v>
          </cell>
        </row>
        <row r="2566">
          <cell r="A2566" t="str">
            <v>J2550</v>
          </cell>
        </row>
        <row r="2567">
          <cell r="A2567" t="str">
            <v>J2660</v>
          </cell>
        </row>
        <row r="2568">
          <cell r="A2568" t="str">
            <v>J2790</v>
          </cell>
        </row>
        <row r="2569">
          <cell r="A2569" t="str">
            <v>J2822</v>
          </cell>
        </row>
        <row r="2570">
          <cell r="A2570" t="str">
            <v>J2847</v>
          </cell>
        </row>
        <row r="2571">
          <cell r="A2571" t="str">
            <v>J2854</v>
          </cell>
        </row>
        <row r="2572">
          <cell r="A2572" t="str">
            <v>J2859</v>
          </cell>
        </row>
        <row r="2573">
          <cell r="A2573" t="str">
            <v>J2877</v>
          </cell>
        </row>
        <row r="2574">
          <cell r="A2574" t="str">
            <v>J2911</v>
          </cell>
        </row>
        <row r="2575">
          <cell r="A2575" t="str">
            <v>J2920</v>
          </cell>
        </row>
        <row r="2576">
          <cell r="A2576" t="str">
            <v>J2925</v>
          </cell>
        </row>
        <row r="2577">
          <cell r="A2577" t="str">
            <v>J2953</v>
          </cell>
        </row>
        <row r="2578">
          <cell r="A2578" t="str">
            <v>J2983</v>
          </cell>
        </row>
        <row r="2579">
          <cell r="A2579" t="str">
            <v>J3001</v>
          </cell>
        </row>
        <row r="2580">
          <cell r="A2580" t="str">
            <v>J3060</v>
          </cell>
        </row>
        <row r="2581">
          <cell r="A2581" t="str">
            <v>J3119</v>
          </cell>
        </row>
        <row r="2582">
          <cell r="A2582" t="str">
            <v>J3137</v>
          </cell>
        </row>
        <row r="2583">
          <cell r="A2583" t="str">
            <v>J3153</v>
          </cell>
        </row>
        <row r="2584">
          <cell r="A2584" t="str">
            <v>J3156</v>
          </cell>
        </row>
        <row r="2585">
          <cell r="A2585" t="str">
            <v>J3180</v>
          </cell>
        </row>
        <row r="2586">
          <cell r="A2586" t="str">
            <v>J3245</v>
          </cell>
        </row>
        <row r="2587">
          <cell r="A2587" t="str">
            <v>J3276</v>
          </cell>
        </row>
        <row r="2588">
          <cell r="A2588" t="str">
            <v>J3346</v>
          </cell>
        </row>
        <row r="2589">
          <cell r="A2589" t="str">
            <v>J3424</v>
          </cell>
        </row>
        <row r="2590">
          <cell r="A2590" t="str">
            <v>J3434</v>
          </cell>
        </row>
        <row r="2591">
          <cell r="A2591" t="str">
            <v>J3436</v>
          </cell>
        </row>
        <row r="2592">
          <cell r="A2592" t="str">
            <v>J3477</v>
          </cell>
        </row>
        <row r="2593">
          <cell r="A2593" t="str">
            <v>J3601</v>
          </cell>
        </row>
        <row r="2594">
          <cell r="A2594" t="str">
            <v>J3627</v>
          </cell>
        </row>
        <row r="2595">
          <cell r="A2595" t="str">
            <v>J3647</v>
          </cell>
        </row>
        <row r="2596">
          <cell r="A2596" t="str">
            <v>J3677</v>
          </cell>
        </row>
        <row r="2597">
          <cell r="A2597" t="str">
            <v>J3726</v>
          </cell>
        </row>
        <row r="2598">
          <cell r="A2598" t="str">
            <v>J3741</v>
          </cell>
        </row>
        <row r="2599">
          <cell r="A2599" t="str">
            <v>J3746</v>
          </cell>
        </row>
        <row r="2600">
          <cell r="A2600" t="str">
            <v>J3766</v>
          </cell>
        </row>
        <row r="2601">
          <cell r="A2601" t="str">
            <v>J3802</v>
          </cell>
        </row>
        <row r="2602">
          <cell r="A2602" t="str">
            <v>J3803</v>
          </cell>
        </row>
        <row r="2603">
          <cell r="A2603" t="str">
            <v>J3804</v>
          </cell>
        </row>
        <row r="2604">
          <cell r="A2604" t="str">
            <v>J3820</v>
          </cell>
        </row>
        <row r="2605">
          <cell r="A2605" t="str">
            <v>J3945</v>
          </cell>
        </row>
        <row r="2606">
          <cell r="A2606" t="str">
            <v>J4012</v>
          </cell>
        </row>
        <row r="2607">
          <cell r="A2607" t="str">
            <v>J4119</v>
          </cell>
        </row>
        <row r="2608">
          <cell r="A2608" t="str">
            <v>J4121</v>
          </cell>
        </row>
        <row r="2609">
          <cell r="A2609" t="str">
            <v>J4123</v>
          </cell>
        </row>
        <row r="2610">
          <cell r="A2610" t="str">
            <v>J4126</v>
          </cell>
        </row>
        <row r="2611">
          <cell r="A2611" t="str">
            <v>J4132</v>
          </cell>
        </row>
        <row r="2612">
          <cell r="A2612" t="str">
            <v>J4142</v>
          </cell>
        </row>
        <row r="2613">
          <cell r="A2613" t="str">
            <v>J4152</v>
          </cell>
        </row>
        <row r="2614">
          <cell r="A2614" t="str">
            <v>J4982</v>
          </cell>
        </row>
        <row r="2615">
          <cell r="A2615" t="str">
            <v>J5025</v>
          </cell>
        </row>
        <row r="2616">
          <cell r="A2616" t="str">
            <v>J5032</v>
          </cell>
        </row>
        <row r="2617">
          <cell r="A2617" t="str">
            <v>J5036</v>
          </cell>
        </row>
        <row r="2618">
          <cell r="A2618" t="str">
            <v>J5050</v>
          </cell>
        </row>
        <row r="2619">
          <cell r="A2619" t="str">
            <v>J5051</v>
          </cell>
        </row>
        <row r="2620">
          <cell r="A2620" t="str">
            <v>J5056</v>
          </cell>
        </row>
        <row r="2621">
          <cell r="A2621" t="str">
            <v>J5079</v>
          </cell>
        </row>
        <row r="2622">
          <cell r="A2622" t="str">
            <v>J5081</v>
          </cell>
        </row>
        <row r="2623">
          <cell r="A2623" t="str">
            <v>J5098</v>
          </cell>
        </row>
        <row r="2624">
          <cell r="A2624" t="str">
            <v>J5210</v>
          </cell>
        </row>
        <row r="2625">
          <cell r="A2625" t="str">
            <v>J5225</v>
          </cell>
        </row>
        <row r="2626">
          <cell r="A2626" t="str">
            <v>J5229</v>
          </cell>
        </row>
        <row r="2627">
          <cell r="A2627" t="str">
            <v>J5232</v>
          </cell>
        </row>
        <row r="2628">
          <cell r="A2628" t="str">
            <v>J5236</v>
          </cell>
        </row>
        <row r="2629">
          <cell r="A2629" t="str">
            <v>J5250</v>
          </cell>
        </row>
        <row r="2630">
          <cell r="A2630" t="str">
            <v>J5251</v>
          </cell>
        </row>
        <row r="2631">
          <cell r="A2631" t="str">
            <v>J5255</v>
          </cell>
        </row>
        <row r="2632">
          <cell r="A2632" t="str">
            <v>J5256</v>
          </cell>
        </row>
        <row r="2633">
          <cell r="A2633" t="str">
            <v>J5260</v>
          </cell>
        </row>
        <row r="2634">
          <cell r="A2634" t="str">
            <v>J5261</v>
          </cell>
        </row>
        <row r="2635">
          <cell r="A2635" t="str">
            <v>J5279</v>
          </cell>
        </row>
        <row r="2636">
          <cell r="A2636" t="str">
            <v>J5281</v>
          </cell>
        </row>
        <row r="2637">
          <cell r="A2637" t="str">
            <v>J5400</v>
          </cell>
        </row>
        <row r="2638">
          <cell r="A2638" t="str">
            <v>J5425</v>
          </cell>
        </row>
        <row r="2639">
          <cell r="A2639" t="str">
            <v>J5477</v>
          </cell>
        </row>
        <row r="2640">
          <cell r="A2640" t="str">
            <v>J5485</v>
          </cell>
        </row>
        <row r="2641">
          <cell r="A2641" t="str">
            <v>J5501</v>
          </cell>
        </row>
        <row r="2642">
          <cell r="A2642" t="str">
            <v>J5546</v>
          </cell>
        </row>
        <row r="2643">
          <cell r="A2643" t="str">
            <v>J5548</v>
          </cell>
        </row>
        <row r="2644">
          <cell r="A2644" t="str">
            <v>J5550</v>
          </cell>
        </row>
        <row r="2645">
          <cell r="A2645" t="str">
            <v>J5638</v>
          </cell>
        </row>
        <row r="2646">
          <cell r="A2646" t="str">
            <v>J5644</v>
          </cell>
        </row>
        <row r="2647">
          <cell r="A2647" t="str">
            <v>J6109</v>
          </cell>
        </row>
        <row r="2648">
          <cell r="A2648" t="str">
            <v>J6240</v>
          </cell>
        </row>
        <row r="2649">
          <cell r="A2649" t="str">
            <v>J6344</v>
          </cell>
        </row>
        <row r="2650">
          <cell r="A2650" t="str">
            <v>J6389</v>
          </cell>
        </row>
        <row r="2651">
          <cell r="A2651" t="str">
            <v>J6394</v>
          </cell>
        </row>
        <row r="2652">
          <cell r="A2652" t="str">
            <v>J6397</v>
          </cell>
        </row>
        <row r="2653">
          <cell r="A2653" t="str">
            <v>J6455</v>
          </cell>
        </row>
        <row r="2654">
          <cell r="A2654" t="str">
            <v>J6681</v>
          </cell>
        </row>
        <row r="2655">
          <cell r="A2655" t="str">
            <v>J6682</v>
          </cell>
        </row>
        <row r="2656">
          <cell r="A2656" t="str">
            <v>J6948</v>
          </cell>
        </row>
        <row r="2657">
          <cell r="A2657" t="str">
            <v>J6992</v>
          </cell>
        </row>
        <row r="2658">
          <cell r="A2658" t="str">
            <v>J6993</v>
          </cell>
        </row>
        <row r="2659">
          <cell r="A2659" t="str">
            <v>J7528</v>
          </cell>
        </row>
        <row r="2660">
          <cell r="A2660" t="str">
            <v>J7532</v>
          </cell>
        </row>
        <row r="2661">
          <cell r="A2661" t="str">
            <v>J7538</v>
          </cell>
        </row>
        <row r="2662">
          <cell r="A2662" t="str">
            <v>J7623</v>
          </cell>
        </row>
        <row r="2663">
          <cell r="A2663" t="str">
            <v>J8245</v>
          </cell>
        </row>
        <row r="2664">
          <cell r="A2664" t="str">
            <v>J8455</v>
          </cell>
        </row>
        <row r="2665">
          <cell r="A2665" t="str">
            <v>J8462</v>
          </cell>
        </row>
        <row r="2666">
          <cell r="A2666" t="str">
            <v>J8477</v>
          </cell>
        </row>
        <row r="2667">
          <cell r="A2667" t="str">
            <v>J8507</v>
          </cell>
        </row>
        <row r="2668">
          <cell r="A2668" t="str">
            <v>J8560</v>
          </cell>
        </row>
        <row r="2669">
          <cell r="A2669" t="str">
            <v>J8602</v>
          </cell>
        </row>
        <row r="2670">
          <cell r="A2670" t="str">
            <v>J8930</v>
          </cell>
        </row>
        <row r="2671">
          <cell r="A2671" t="str">
            <v>K1976</v>
          </cell>
        </row>
        <row r="2672">
          <cell r="A2672" t="str">
            <v>K2076</v>
          </cell>
        </row>
        <row r="2673">
          <cell r="A2673" t="str">
            <v>K2515</v>
          </cell>
        </row>
        <row r="2674">
          <cell r="A2674" t="str">
            <v>K2516</v>
          </cell>
        </row>
        <row r="2675">
          <cell r="A2675" t="str">
            <v>K2518</v>
          </cell>
        </row>
        <row r="2676">
          <cell r="A2676" t="str">
            <v>K2526</v>
          </cell>
        </row>
        <row r="2677">
          <cell r="A2677" t="str">
            <v>K2532</v>
          </cell>
        </row>
        <row r="2678">
          <cell r="A2678" t="str">
            <v>K2556</v>
          </cell>
        </row>
        <row r="2679">
          <cell r="A2679" t="str">
            <v>K2595</v>
          </cell>
        </row>
        <row r="2680">
          <cell r="A2680" t="str">
            <v>K2654</v>
          </cell>
        </row>
        <row r="2681">
          <cell r="A2681" t="str">
            <v>K2660</v>
          </cell>
        </row>
        <row r="2682">
          <cell r="A2682" t="str">
            <v>K2790</v>
          </cell>
        </row>
        <row r="2683">
          <cell r="A2683" t="str">
            <v>K2844</v>
          </cell>
        </row>
        <row r="2684">
          <cell r="A2684" t="str">
            <v>K2847</v>
          </cell>
        </row>
        <row r="2685">
          <cell r="A2685" t="str">
            <v>K2875</v>
          </cell>
        </row>
        <row r="2686">
          <cell r="A2686" t="str">
            <v>K2887</v>
          </cell>
        </row>
        <row r="2687">
          <cell r="A2687" t="str">
            <v>K2891</v>
          </cell>
        </row>
        <row r="2688">
          <cell r="A2688" t="str">
            <v>K2911</v>
          </cell>
        </row>
        <row r="2689">
          <cell r="A2689" t="str">
            <v>K2931</v>
          </cell>
        </row>
        <row r="2690">
          <cell r="A2690" t="str">
            <v>K2983</v>
          </cell>
        </row>
        <row r="2691">
          <cell r="A2691" t="str">
            <v>K2999</v>
          </cell>
        </row>
        <row r="2692">
          <cell r="A2692" t="str">
            <v>K3001</v>
          </cell>
        </row>
        <row r="2693">
          <cell r="A2693" t="str">
            <v>K3019</v>
          </cell>
        </row>
        <row r="2694">
          <cell r="A2694" t="str">
            <v>K3020</v>
          </cell>
        </row>
        <row r="2695">
          <cell r="A2695" t="str">
            <v>K3029</v>
          </cell>
        </row>
        <row r="2696">
          <cell r="A2696" t="str">
            <v>K3030</v>
          </cell>
        </row>
        <row r="2697">
          <cell r="A2697" t="str">
            <v>K3044</v>
          </cell>
        </row>
        <row r="2698">
          <cell r="A2698" t="str">
            <v>K3049</v>
          </cell>
        </row>
        <row r="2699">
          <cell r="A2699" t="str">
            <v>K3052</v>
          </cell>
        </row>
        <row r="2700">
          <cell r="A2700" t="str">
            <v>K3059</v>
          </cell>
        </row>
        <row r="2701">
          <cell r="A2701" t="str">
            <v>K3073</v>
          </cell>
        </row>
        <row r="2702">
          <cell r="A2702" t="str">
            <v>K3113</v>
          </cell>
        </row>
        <row r="2703">
          <cell r="A2703" t="str">
            <v>K3115</v>
          </cell>
        </row>
        <row r="2704">
          <cell r="A2704" t="str">
            <v>K3119</v>
          </cell>
        </row>
        <row r="2705">
          <cell r="A2705" t="str">
            <v>K3123</v>
          </cell>
        </row>
        <row r="2706">
          <cell r="A2706" t="str">
            <v>K3128</v>
          </cell>
        </row>
        <row r="2707">
          <cell r="A2707" t="str">
            <v>K3129</v>
          </cell>
        </row>
        <row r="2708">
          <cell r="A2708" t="str">
            <v>K3133</v>
          </cell>
        </row>
        <row r="2709">
          <cell r="A2709" t="str">
            <v>K3135</v>
          </cell>
        </row>
        <row r="2710">
          <cell r="A2710" t="str">
            <v>K3136</v>
          </cell>
        </row>
        <row r="2711">
          <cell r="A2711" t="str">
            <v>K3137</v>
          </cell>
        </row>
        <row r="2712">
          <cell r="A2712" t="str">
            <v>K3141</v>
          </cell>
        </row>
        <row r="2713">
          <cell r="A2713" t="str">
            <v>K3143</v>
          </cell>
        </row>
        <row r="2714">
          <cell r="A2714" t="str">
            <v>K3144</v>
          </cell>
        </row>
        <row r="2715">
          <cell r="A2715" t="str">
            <v>K3159</v>
          </cell>
        </row>
        <row r="2716">
          <cell r="A2716" t="str">
            <v>K3231</v>
          </cell>
        </row>
        <row r="2717">
          <cell r="A2717" t="str">
            <v>K3245</v>
          </cell>
        </row>
        <row r="2718">
          <cell r="A2718" t="str">
            <v>K3251</v>
          </cell>
        </row>
        <row r="2719">
          <cell r="A2719" t="str">
            <v>K3318</v>
          </cell>
        </row>
        <row r="2720">
          <cell r="A2720" t="str">
            <v>K3320</v>
          </cell>
        </row>
        <row r="2721">
          <cell r="A2721" t="str">
            <v>K3321</v>
          </cell>
        </row>
        <row r="2722">
          <cell r="A2722" t="str">
            <v>K3323</v>
          </cell>
        </row>
        <row r="2723">
          <cell r="A2723" t="str">
            <v>K3332</v>
          </cell>
        </row>
        <row r="2724">
          <cell r="A2724" t="str">
            <v>K3335</v>
          </cell>
        </row>
        <row r="2725">
          <cell r="A2725" t="str">
            <v>K3341</v>
          </cell>
        </row>
        <row r="2726">
          <cell r="A2726" t="str">
            <v>K3376</v>
          </cell>
        </row>
        <row r="2727">
          <cell r="A2727" t="str">
            <v>K3381</v>
          </cell>
        </row>
        <row r="2728">
          <cell r="A2728" t="str">
            <v>K3398</v>
          </cell>
        </row>
        <row r="2729">
          <cell r="A2729" t="str">
            <v>K3407</v>
          </cell>
        </row>
        <row r="2730">
          <cell r="A2730" t="str">
            <v>K3423</v>
          </cell>
        </row>
        <row r="2731">
          <cell r="A2731" t="str">
            <v>K3449</v>
          </cell>
        </row>
        <row r="2732">
          <cell r="A2732" t="str">
            <v>K3451</v>
          </cell>
        </row>
        <row r="2733">
          <cell r="A2733" t="str">
            <v>K3456</v>
          </cell>
        </row>
        <row r="2734">
          <cell r="A2734" t="str">
            <v>K3468</v>
          </cell>
        </row>
        <row r="2735">
          <cell r="A2735" t="str">
            <v>K3477</v>
          </cell>
        </row>
        <row r="2736">
          <cell r="A2736" t="str">
            <v>K3483</v>
          </cell>
        </row>
        <row r="2737">
          <cell r="A2737" t="str">
            <v>K3485</v>
          </cell>
        </row>
        <row r="2738">
          <cell r="A2738" t="str">
            <v>K3618</v>
          </cell>
        </row>
        <row r="2739">
          <cell r="A2739" t="str">
            <v>K3647</v>
          </cell>
        </row>
        <row r="2740">
          <cell r="A2740" t="str">
            <v>K3734</v>
          </cell>
        </row>
        <row r="2741">
          <cell r="A2741" t="str">
            <v>K3806</v>
          </cell>
        </row>
        <row r="2742">
          <cell r="A2742" t="str">
            <v>K3820</v>
          </cell>
        </row>
        <row r="2743">
          <cell r="A2743" t="str">
            <v>K3848</v>
          </cell>
        </row>
        <row r="2744">
          <cell r="A2744" t="str">
            <v>K3930</v>
          </cell>
        </row>
        <row r="2745">
          <cell r="A2745" t="str">
            <v>K4216</v>
          </cell>
        </row>
        <row r="2746">
          <cell r="A2746" t="str">
            <v>K4225</v>
          </cell>
        </row>
        <row r="2747">
          <cell r="A2747" t="str">
            <v>K5016</v>
          </cell>
        </row>
        <row r="2748">
          <cell r="A2748" t="str">
            <v>K5025</v>
          </cell>
        </row>
        <row r="2749">
          <cell r="A2749" t="str">
            <v>K5033</v>
          </cell>
        </row>
        <row r="2750">
          <cell r="A2750" t="str">
            <v>K5036</v>
          </cell>
        </row>
        <row r="2751">
          <cell r="A2751" t="str">
            <v>K5225</v>
          </cell>
        </row>
        <row r="2752">
          <cell r="A2752" t="str">
            <v>K5229</v>
          </cell>
        </row>
        <row r="2753">
          <cell r="A2753" t="str">
            <v>K5233</v>
          </cell>
        </row>
        <row r="2754">
          <cell r="A2754" t="str">
            <v>K5236</v>
          </cell>
        </row>
        <row r="2755">
          <cell r="A2755" t="str">
            <v>K5255</v>
          </cell>
        </row>
        <row r="2756">
          <cell r="A2756" t="str">
            <v>K5375</v>
          </cell>
        </row>
        <row r="2757">
          <cell r="A2757" t="str">
            <v>K5380</v>
          </cell>
        </row>
        <row r="2758">
          <cell r="A2758" t="str">
            <v>K5400</v>
          </cell>
        </row>
        <row r="2759">
          <cell r="A2759" t="str">
            <v>K5425</v>
          </cell>
        </row>
        <row r="2760">
          <cell r="A2760" t="str">
            <v>K5469</v>
          </cell>
        </row>
        <row r="2761">
          <cell r="A2761" t="str">
            <v>K5476</v>
          </cell>
        </row>
        <row r="2762">
          <cell r="A2762" t="str">
            <v>K5477</v>
          </cell>
        </row>
        <row r="2763">
          <cell r="A2763" t="str">
            <v>K5644</v>
          </cell>
        </row>
        <row r="2764">
          <cell r="A2764" t="str">
            <v>K6109</v>
          </cell>
        </row>
        <row r="2765">
          <cell r="A2765" t="str">
            <v>K6358</v>
          </cell>
        </row>
        <row r="2766">
          <cell r="A2766" t="str">
            <v>K6388</v>
          </cell>
        </row>
        <row r="2767">
          <cell r="A2767" t="str">
            <v>K6389</v>
          </cell>
        </row>
        <row r="2768">
          <cell r="A2768" t="str">
            <v>K6394</v>
          </cell>
        </row>
        <row r="2769">
          <cell r="A2769" t="str">
            <v>K6397</v>
          </cell>
        </row>
        <row r="2770">
          <cell r="A2770" t="str">
            <v>K6722</v>
          </cell>
        </row>
        <row r="2771">
          <cell r="A2771" t="str">
            <v>K7528</v>
          </cell>
        </row>
        <row r="2772">
          <cell r="A2772" t="str">
            <v>K7532</v>
          </cell>
        </row>
        <row r="2773">
          <cell r="A2773" t="str">
            <v>K7538</v>
          </cell>
        </row>
        <row r="2774">
          <cell r="A2774" t="str">
            <v>K7623</v>
          </cell>
        </row>
        <row r="2775">
          <cell r="A2775" t="str">
            <v>K8452</v>
          </cell>
        </row>
        <row r="2776">
          <cell r="A2776" t="str">
            <v>K8457</v>
          </cell>
        </row>
        <row r="2777">
          <cell r="A2777" t="str">
            <v>K8462</v>
          </cell>
        </row>
        <row r="2778">
          <cell r="A2778" t="str">
            <v>K8463</v>
          </cell>
        </row>
        <row r="2779">
          <cell r="A2779" t="str">
            <v>K8477</v>
          </cell>
        </row>
        <row r="2780">
          <cell r="A2780" t="str">
            <v>K8560</v>
          </cell>
        </row>
        <row r="2781">
          <cell r="A2781" t="str">
            <v>K8562</v>
          </cell>
        </row>
        <row r="2782">
          <cell r="A2782" t="str">
            <v>K8602</v>
          </cell>
        </row>
        <row r="2783">
          <cell r="A2783" t="str">
            <v>L2542</v>
          </cell>
        </row>
        <row r="2784">
          <cell r="A2784" t="str">
            <v>L2556</v>
          </cell>
        </row>
        <row r="2785">
          <cell r="A2785" t="str">
            <v>L2606</v>
          </cell>
        </row>
        <row r="2786">
          <cell r="A2786" t="str">
            <v>L2860</v>
          </cell>
        </row>
        <row r="2787">
          <cell r="A2787" t="str">
            <v>L2875</v>
          </cell>
        </row>
        <row r="2788">
          <cell r="A2788" t="str">
            <v>L3113</v>
          </cell>
        </row>
        <row r="2789">
          <cell r="A2789" t="str">
            <v>L3137</v>
          </cell>
        </row>
        <row r="2790">
          <cell r="A2790" t="str">
            <v>L3180</v>
          </cell>
        </row>
        <row r="2791">
          <cell r="A2791" t="str">
            <v>L3219</v>
          </cell>
        </row>
        <row r="2792">
          <cell r="A2792" t="str">
            <v>L3230</v>
          </cell>
        </row>
        <row r="2793">
          <cell r="A2793" t="str">
            <v>L3400</v>
          </cell>
        </row>
        <row r="2794">
          <cell r="A2794" t="str">
            <v>L3403</v>
          </cell>
        </row>
        <row r="2795">
          <cell r="A2795" t="str">
            <v>L3411</v>
          </cell>
        </row>
        <row r="2796">
          <cell r="A2796" t="str">
            <v>L3416</v>
          </cell>
        </row>
        <row r="2797">
          <cell r="A2797" t="str">
            <v>L3417</v>
          </cell>
        </row>
        <row r="2798">
          <cell r="A2798" t="str">
            <v>L3453</v>
          </cell>
        </row>
        <row r="2799">
          <cell r="A2799" t="str">
            <v>L3477</v>
          </cell>
        </row>
        <row r="2800">
          <cell r="A2800" t="str">
            <v>L3483</v>
          </cell>
        </row>
        <row r="2801">
          <cell r="A2801" t="str">
            <v>L3485</v>
          </cell>
        </row>
        <row r="2802">
          <cell r="A2802" t="str">
            <v>L3486</v>
          </cell>
        </row>
        <row r="2803">
          <cell r="A2803" t="str">
            <v>L3490</v>
          </cell>
        </row>
        <row r="2804">
          <cell r="A2804" t="str">
            <v>L3492</v>
          </cell>
        </row>
        <row r="2805">
          <cell r="A2805" t="str">
            <v>L3562</v>
          </cell>
        </row>
        <row r="2806">
          <cell r="A2806" t="str">
            <v>L3600</v>
          </cell>
        </row>
        <row r="2807">
          <cell r="A2807" t="str">
            <v>L3601</v>
          </cell>
        </row>
        <row r="2808">
          <cell r="A2808" t="str">
            <v>L3635</v>
          </cell>
        </row>
        <row r="2809">
          <cell r="A2809" t="str">
            <v>L3647</v>
          </cell>
        </row>
        <row r="2810">
          <cell r="A2810" t="str">
            <v>L3652</v>
          </cell>
        </row>
        <row r="2811">
          <cell r="A2811" t="str">
            <v>L3714</v>
          </cell>
        </row>
        <row r="2812">
          <cell r="A2812" t="str">
            <v>L3718</v>
          </cell>
        </row>
        <row r="2813">
          <cell r="A2813" t="str">
            <v>L3719</v>
          </cell>
        </row>
        <row r="2814">
          <cell r="A2814" t="str">
            <v>L3720</v>
          </cell>
        </row>
        <row r="2815">
          <cell r="A2815" t="str">
            <v>L3721</v>
          </cell>
        </row>
        <row r="2816">
          <cell r="A2816" t="str">
            <v>L3726</v>
          </cell>
        </row>
        <row r="2817">
          <cell r="A2817" t="str">
            <v>L3729</v>
          </cell>
        </row>
        <row r="2818">
          <cell r="A2818" t="str">
            <v>L3730</v>
          </cell>
        </row>
        <row r="2819">
          <cell r="A2819" t="str">
            <v>L3731</v>
          </cell>
        </row>
        <row r="2820">
          <cell r="A2820" t="str">
            <v>L3732</v>
          </cell>
        </row>
        <row r="2821">
          <cell r="A2821" t="str">
            <v>L3734</v>
          </cell>
        </row>
        <row r="2822">
          <cell r="A2822" t="str">
            <v>L3735</v>
          </cell>
        </row>
        <row r="2823">
          <cell r="A2823" t="str">
            <v>L3739</v>
          </cell>
        </row>
        <row r="2824">
          <cell r="A2824" t="str">
            <v>L3741</v>
          </cell>
        </row>
        <row r="2825">
          <cell r="A2825" t="str">
            <v>L3761</v>
          </cell>
        </row>
        <row r="2826">
          <cell r="A2826" t="str">
            <v>L3763</v>
          </cell>
        </row>
        <row r="2827">
          <cell r="A2827" t="str">
            <v>L3766</v>
          </cell>
        </row>
        <row r="2828">
          <cell r="A2828" t="str">
            <v>L3781</v>
          </cell>
        </row>
        <row r="2829">
          <cell r="A2829" t="str">
            <v>L3782</v>
          </cell>
        </row>
        <row r="2830">
          <cell r="A2830" t="str">
            <v>L3783</v>
          </cell>
        </row>
        <row r="2831">
          <cell r="A2831" t="str">
            <v>L3945</v>
          </cell>
        </row>
        <row r="2832">
          <cell r="A2832" t="str">
            <v>L3947</v>
          </cell>
        </row>
        <row r="2833">
          <cell r="A2833" t="str">
            <v>L5016</v>
          </cell>
        </row>
        <row r="2834">
          <cell r="A2834" t="str">
            <v>L5025</v>
          </cell>
        </row>
        <row r="2835">
          <cell r="A2835" t="str">
            <v>L5036</v>
          </cell>
        </row>
        <row r="2836">
          <cell r="A2836" t="str">
            <v>L5081</v>
          </cell>
        </row>
        <row r="2837">
          <cell r="A2837" t="str">
            <v>L5225</v>
          </cell>
        </row>
        <row r="2838">
          <cell r="A2838" t="str">
            <v>L5236</v>
          </cell>
        </row>
        <row r="2839">
          <cell r="A2839" t="str">
            <v>L5255</v>
          </cell>
        </row>
        <row r="2840">
          <cell r="A2840" t="str">
            <v>L5281</v>
          </cell>
        </row>
        <row r="2841">
          <cell r="A2841" t="str">
            <v>L5425</v>
          </cell>
        </row>
        <row r="2842">
          <cell r="A2842" t="str">
            <v>L5485</v>
          </cell>
        </row>
        <row r="2843">
          <cell r="A2843" t="str">
            <v>L5501</v>
          </cell>
        </row>
        <row r="2844">
          <cell r="A2844" t="str">
            <v>L5546</v>
          </cell>
        </row>
        <row r="2845">
          <cell r="A2845" t="str">
            <v>L5640</v>
          </cell>
        </row>
        <row r="2846">
          <cell r="A2846" t="str">
            <v>L5644</v>
          </cell>
        </row>
        <row r="2847">
          <cell r="A2847" t="str">
            <v>L5645</v>
          </cell>
        </row>
        <row r="2848">
          <cell r="A2848" t="str">
            <v>L6064</v>
          </cell>
        </row>
        <row r="2849">
          <cell r="A2849" t="str">
            <v>L6109</v>
          </cell>
        </row>
        <row r="2850">
          <cell r="A2850" t="str">
            <v>L6358</v>
          </cell>
        </row>
        <row r="2851">
          <cell r="A2851" t="str">
            <v>L6388</v>
          </cell>
        </row>
        <row r="2852">
          <cell r="A2852" t="str">
            <v>L6394</v>
          </cell>
        </row>
        <row r="2853">
          <cell r="A2853" t="str">
            <v>L6397</v>
          </cell>
        </row>
        <row r="2854">
          <cell r="A2854" t="str">
            <v>L6671</v>
          </cell>
        </row>
        <row r="2855">
          <cell r="A2855" t="str">
            <v>L6722</v>
          </cell>
        </row>
        <row r="2856">
          <cell r="A2856" t="str">
            <v>L6953</v>
          </cell>
        </row>
        <row r="2857">
          <cell r="A2857" t="str">
            <v>L7330</v>
          </cell>
        </row>
        <row r="2858">
          <cell r="A2858" t="str">
            <v>L7331</v>
          </cell>
        </row>
        <row r="2859">
          <cell r="A2859" t="str">
            <v>L7332</v>
          </cell>
        </row>
        <row r="2860">
          <cell r="A2860" t="str">
            <v>L7333</v>
          </cell>
        </row>
        <row r="2861">
          <cell r="A2861" t="str">
            <v>L7334</v>
          </cell>
        </row>
        <row r="2862">
          <cell r="A2862" t="str">
            <v>L7339</v>
          </cell>
        </row>
        <row r="2863">
          <cell r="A2863" t="str">
            <v>L7341</v>
          </cell>
        </row>
        <row r="2864">
          <cell r="A2864" t="str">
            <v>L7532</v>
          </cell>
        </row>
        <row r="2865">
          <cell r="A2865" t="str">
            <v>L7538</v>
          </cell>
        </row>
        <row r="2866">
          <cell r="A2866" t="str">
            <v>L7623</v>
          </cell>
        </row>
        <row r="2867">
          <cell r="A2867" t="str">
            <v>L8245</v>
          </cell>
        </row>
        <row r="2868">
          <cell r="A2868" t="str">
            <v>L8455</v>
          </cell>
        </row>
        <row r="2869">
          <cell r="A2869" t="str">
            <v>L8457</v>
          </cell>
        </row>
        <row r="2870">
          <cell r="A2870" t="str">
            <v>L8461</v>
          </cell>
        </row>
        <row r="2871">
          <cell r="A2871" t="str">
            <v>L8462</v>
          </cell>
        </row>
        <row r="2872">
          <cell r="A2872" t="str">
            <v>L8463</v>
          </cell>
        </row>
        <row r="2873">
          <cell r="A2873" t="str">
            <v>L8476</v>
          </cell>
        </row>
        <row r="2874">
          <cell r="A2874" t="str">
            <v>L8477</v>
          </cell>
        </row>
        <row r="2875">
          <cell r="A2875" t="str">
            <v>L8560</v>
          </cell>
        </row>
        <row r="2876">
          <cell r="A2876" t="str">
            <v>L8561</v>
          </cell>
        </row>
        <row r="2877">
          <cell r="A2877" t="str">
            <v>M1112</v>
          </cell>
        </row>
        <row r="2878">
          <cell r="A2878" t="str">
            <v>M1129</v>
          </cell>
        </row>
        <row r="2879">
          <cell r="A2879" t="str">
            <v>M1138</v>
          </cell>
        </row>
        <row r="2880">
          <cell r="A2880" t="str">
            <v>M1142</v>
          </cell>
        </row>
        <row r="2881">
          <cell r="A2881" t="str">
            <v>M1144</v>
          </cell>
        </row>
        <row r="2882">
          <cell r="A2882" t="str">
            <v>M1145</v>
          </cell>
        </row>
        <row r="2883">
          <cell r="A2883" t="str">
            <v>M1179</v>
          </cell>
        </row>
        <row r="2884">
          <cell r="A2884" t="str">
            <v>M1185</v>
          </cell>
        </row>
        <row r="2885">
          <cell r="A2885" t="str">
            <v>M1206</v>
          </cell>
        </row>
        <row r="2886">
          <cell r="A2886" t="str">
            <v>M1976</v>
          </cell>
        </row>
        <row r="2887">
          <cell r="A2887" t="str">
            <v>M1994</v>
          </cell>
        </row>
        <row r="2888">
          <cell r="A2888" t="str">
            <v>M2001</v>
          </cell>
        </row>
        <row r="2889">
          <cell r="A2889" t="str">
            <v>M2180</v>
          </cell>
        </row>
        <row r="2890">
          <cell r="A2890" t="str">
            <v>M2471</v>
          </cell>
        </row>
        <row r="2891">
          <cell r="A2891" t="str">
            <v>M2490</v>
          </cell>
        </row>
        <row r="2892">
          <cell r="A2892" t="str">
            <v>M2542</v>
          </cell>
        </row>
        <row r="2893">
          <cell r="A2893" t="str">
            <v>M2546</v>
          </cell>
        </row>
        <row r="2894">
          <cell r="A2894" t="str">
            <v>M2549</v>
          </cell>
        </row>
        <row r="2895">
          <cell r="A2895" t="str">
            <v>M2550</v>
          </cell>
        </row>
        <row r="2896">
          <cell r="A2896" t="str">
            <v>M2606</v>
          </cell>
        </row>
        <row r="2897">
          <cell r="A2897" t="str">
            <v>M2676</v>
          </cell>
        </row>
        <row r="2898">
          <cell r="A2898" t="str">
            <v>M2683</v>
          </cell>
        </row>
        <row r="2899">
          <cell r="A2899" t="str">
            <v>M2801</v>
          </cell>
        </row>
        <row r="2900">
          <cell r="A2900" t="str">
            <v>M2849</v>
          </cell>
        </row>
        <row r="2901">
          <cell r="A2901" t="str">
            <v>M2875</v>
          </cell>
        </row>
        <row r="2902">
          <cell r="A2902" t="str">
            <v>M2904</v>
          </cell>
        </row>
        <row r="2903">
          <cell r="A2903" t="str">
            <v>M2931</v>
          </cell>
        </row>
        <row r="2904">
          <cell r="A2904" t="str">
            <v>M2965</v>
          </cell>
        </row>
        <row r="2905">
          <cell r="A2905" t="str">
            <v>M3001</v>
          </cell>
        </row>
        <row r="2906">
          <cell r="A2906" t="str">
            <v>M3011</v>
          </cell>
        </row>
        <row r="2907">
          <cell r="A2907" t="str">
            <v>M3026</v>
          </cell>
        </row>
        <row r="2908">
          <cell r="A2908" t="str">
            <v>M3028</v>
          </cell>
        </row>
        <row r="2909">
          <cell r="A2909" t="str">
            <v>M3029</v>
          </cell>
        </row>
        <row r="2910">
          <cell r="A2910" t="str">
            <v>M3030</v>
          </cell>
        </row>
        <row r="2911">
          <cell r="A2911" t="str">
            <v>M3059</v>
          </cell>
        </row>
        <row r="2912">
          <cell r="A2912" t="str">
            <v>M3113</v>
          </cell>
        </row>
        <row r="2913">
          <cell r="A2913" t="str">
            <v>M3158</v>
          </cell>
        </row>
        <row r="2914">
          <cell r="A2914" t="str">
            <v>M3180</v>
          </cell>
        </row>
        <row r="2915">
          <cell r="A2915" t="str">
            <v>M3219</v>
          </cell>
        </row>
        <row r="2916">
          <cell r="A2916" t="str">
            <v>M3220</v>
          </cell>
        </row>
        <row r="2917">
          <cell r="A2917" t="str">
            <v>M3236</v>
          </cell>
        </row>
        <row r="2918">
          <cell r="A2918" t="str">
            <v>M3245</v>
          </cell>
        </row>
        <row r="2919">
          <cell r="A2919" t="str">
            <v>M3251</v>
          </cell>
        </row>
        <row r="2920">
          <cell r="A2920" t="str">
            <v>M3350</v>
          </cell>
        </row>
        <row r="2921">
          <cell r="A2921" t="str">
            <v>M3400</v>
          </cell>
        </row>
        <row r="2922">
          <cell r="A2922" t="str">
            <v>M3403</v>
          </cell>
        </row>
        <row r="2923">
          <cell r="A2923" t="str">
            <v>M3411</v>
          </cell>
        </row>
        <row r="2924">
          <cell r="A2924" t="str">
            <v>M3416</v>
          </cell>
        </row>
        <row r="2925">
          <cell r="A2925" t="str">
            <v>M3417</v>
          </cell>
        </row>
        <row r="2926">
          <cell r="A2926" t="str">
            <v>M3419</v>
          </cell>
        </row>
        <row r="2927">
          <cell r="A2927" t="str">
            <v>M3426</v>
          </cell>
        </row>
        <row r="2928">
          <cell r="A2928" t="str">
            <v>M3433</v>
          </cell>
        </row>
        <row r="2929">
          <cell r="A2929" t="str">
            <v>M3436</v>
          </cell>
        </row>
        <row r="2930">
          <cell r="A2930" t="str">
            <v>M3441</v>
          </cell>
        </row>
        <row r="2931">
          <cell r="A2931" t="str">
            <v>M3442</v>
          </cell>
        </row>
        <row r="2932">
          <cell r="A2932" t="str">
            <v>M3448</v>
          </cell>
        </row>
        <row r="2933">
          <cell r="A2933" t="str">
            <v>M3449</v>
          </cell>
        </row>
        <row r="2934">
          <cell r="A2934" t="str">
            <v>M3459</v>
          </cell>
        </row>
        <row r="2935">
          <cell r="A2935" t="str">
            <v>M3473</v>
          </cell>
        </row>
        <row r="2936">
          <cell r="A2936" t="str">
            <v>M3477</v>
          </cell>
        </row>
        <row r="2937">
          <cell r="A2937" t="str">
            <v>M3483</v>
          </cell>
        </row>
        <row r="2938">
          <cell r="A2938" t="str">
            <v>M3485</v>
          </cell>
        </row>
        <row r="2939">
          <cell r="A2939" t="str">
            <v>M3486</v>
          </cell>
        </row>
        <row r="2940">
          <cell r="A2940" t="str">
            <v>M3490</v>
          </cell>
        </row>
        <row r="2941">
          <cell r="A2941" t="str">
            <v>M3492</v>
          </cell>
        </row>
        <row r="2942">
          <cell r="A2942" t="str">
            <v>M3497</v>
          </cell>
        </row>
        <row r="2943">
          <cell r="A2943" t="str">
            <v>M3500</v>
          </cell>
        </row>
        <row r="2944">
          <cell r="A2944" t="str">
            <v>M3561</v>
          </cell>
        </row>
        <row r="2945">
          <cell r="A2945" t="str">
            <v>M3562</v>
          </cell>
        </row>
        <row r="2946">
          <cell r="A2946" t="str">
            <v>M3600</v>
          </cell>
        </row>
        <row r="2947">
          <cell r="A2947" t="str">
            <v>M3601</v>
          </cell>
        </row>
        <row r="2948">
          <cell r="A2948" t="str">
            <v>M3612</v>
          </cell>
        </row>
        <row r="2949">
          <cell r="A2949" t="str">
            <v>M3618</v>
          </cell>
        </row>
        <row r="2950">
          <cell r="A2950" t="str">
            <v>M3628</v>
          </cell>
        </row>
        <row r="2951">
          <cell r="A2951" t="str">
            <v>M3635</v>
          </cell>
        </row>
        <row r="2952">
          <cell r="A2952" t="str">
            <v>M3647</v>
          </cell>
        </row>
        <row r="2953">
          <cell r="A2953" t="str">
            <v>M3652</v>
          </cell>
        </row>
        <row r="2954">
          <cell r="A2954" t="str">
            <v>M3700</v>
          </cell>
        </row>
        <row r="2955">
          <cell r="A2955" t="str">
            <v>M3701</v>
          </cell>
        </row>
        <row r="2956">
          <cell r="A2956" t="str">
            <v>M3714</v>
          </cell>
        </row>
        <row r="2957">
          <cell r="A2957" t="str">
            <v>M3718</v>
          </cell>
        </row>
        <row r="2958">
          <cell r="A2958" t="str">
            <v>M3719</v>
          </cell>
        </row>
        <row r="2959">
          <cell r="A2959" t="str">
            <v>M3720</v>
          </cell>
        </row>
        <row r="2960">
          <cell r="A2960" t="str">
            <v>M3721</v>
          </cell>
        </row>
        <row r="2961">
          <cell r="A2961" t="str">
            <v>M3726</v>
          </cell>
        </row>
        <row r="2962">
          <cell r="A2962" t="str">
            <v>M3729</v>
          </cell>
        </row>
        <row r="2963">
          <cell r="A2963" t="str">
            <v>M3730</v>
          </cell>
        </row>
        <row r="2964">
          <cell r="A2964" t="str">
            <v>M3731</v>
          </cell>
        </row>
        <row r="2965">
          <cell r="A2965" t="str">
            <v>M3732</v>
          </cell>
        </row>
        <row r="2966">
          <cell r="A2966" t="str">
            <v>M3734</v>
          </cell>
        </row>
        <row r="2967">
          <cell r="A2967" t="str">
            <v>M3735</v>
          </cell>
        </row>
        <row r="2968">
          <cell r="A2968" t="str">
            <v>M3738</v>
          </cell>
        </row>
        <row r="2969">
          <cell r="A2969" t="str">
            <v>M3739</v>
          </cell>
        </row>
        <row r="2970">
          <cell r="A2970" t="str">
            <v>M3741</v>
          </cell>
        </row>
        <row r="2971">
          <cell r="A2971" t="str">
            <v>M3761</v>
          </cell>
        </row>
        <row r="2972">
          <cell r="A2972" t="str">
            <v>M3763</v>
          </cell>
        </row>
        <row r="2973">
          <cell r="A2973" t="str">
            <v>M3764</v>
          </cell>
        </row>
        <row r="2974">
          <cell r="A2974" t="str">
            <v>M3766</v>
          </cell>
        </row>
        <row r="2975">
          <cell r="A2975" t="str">
            <v>M3781</v>
          </cell>
        </row>
        <row r="2976">
          <cell r="A2976" t="str">
            <v>M3782</v>
          </cell>
        </row>
        <row r="2977">
          <cell r="A2977" t="str">
            <v>M3783</v>
          </cell>
        </row>
        <row r="2978">
          <cell r="A2978" t="str">
            <v>M3806</v>
          </cell>
        </row>
        <row r="2979">
          <cell r="A2979" t="str">
            <v>M3909</v>
          </cell>
        </row>
        <row r="2980">
          <cell r="A2980" t="str">
            <v>M3930</v>
          </cell>
        </row>
        <row r="2981">
          <cell r="A2981" t="str">
            <v>M3935</v>
          </cell>
        </row>
        <row r="2982">
          <cell r="A2982" t="str">
            <v>M3936</v>
          </cell>
        </row>
        <row r="2983">
          <cell r="A2983" t="str">
            <v>M4039</v>
          </cell>
        </row>
        <row r="2984">
          <cell r="A2984" t="str">
            <v>M4807</v>
          </cell>
        </row>
        <row r="2985">
          <cell r="A2985" t="str">
            <v>M5015</v>
          </cell>
        </row>
        <row r="2986">
          <cell r="A2986" t="str">
            <v>M5032</v>
          </cell>
        </row>
        <row r="2987">
          <cell r="A2987" t="str">
            <v>M5098</v>
          </cell>
        </row>
        <row r="2988">
          <cell r="A2988" t="str">
            <v>M5274</v>
          </cell>
        </row>
        <row r="2989">
          <cell r="A2989" t="str">
            <v>M5281</v>
          </cell>
        </row>
        <row r="2990">
          <cell r="A2990" t="str">
            <v>M5298</v>
          </cell>
        </row>
        <row r="2991">
          <cell r="A2991" t="str">
            <v>M5425</v>
          </cell>
        </row>
        <row r="2992">
          <cell r="A2992" t="str">
            <v>M5469</v>
          </cell>
        </row>
        <row r="2993">
          <cell r="A2993" t="str">
            <v>M5486</v>
          </cell>
        </row>
        <row r="2994">
          <cell r="A2994" t="str">
            <v>M5546</v>
          </cell>
        </row>
        <row r="2995">
          <cell r="A2995" t="str">
            <v>M5642</v>
          </cell>
        </row>
        <row r="2996">
          <cell r="A2996" t="str">
            <v>M5644</v>
          </cell>
        </row>
        <row r="2997">
          <cell r="A2997" t="str">
            <v>M6109</v>
          </cell>
        </row>
        <row r="2998">
          <cell r="A2998" t="str">
            <v>M6262</v>
          </cell>
        </row>
        <row r="2999">
          <cell r="A2999" t="str">
            <v>M6388</v>
          </cell>
        </row>
        <row r="3000">
          <cell r="A3000" t="str">
            <v>M6394</v>
          </cell>
        </row>
        <row r="3001">
          <cell r="A3001" t="str">
            <v>M6397</v>
          </cell>
        </row>
        <row r="3002">
          <cell r="A3002" t="str">
            <v>M6471</v>
          </cell>
        </row>
        <row r="3003">
          <cell r="A3003" t="str">
            <v>M6736</v>
          </cell>
        </row>
        <row r="3004">
          <cell r="A3004" t="str">
            <v>M7230</v>
          </cell>
        </row>
        <row r="3005">
          <cell r="A3005" t="str">
            <v>M7231</v>
          </cell>
        </row>
        <row r="3006">
          <cell r="A3006" t="str">
            <v>M7232</v>
          </cell>
        </row>
        <row r="3007">
          <cell r="A3007" t="str">
            <v>M7233</v>
          </cell>
        </row>
        <row r="3008">
          <cell r="A3008" t="str">
            <v>M7234</v>
          </cell>
        </row>
        <row r="3009">
          <cell r="A3009" t="str">
            <v>M7239</v>
          </cell>
        </row>
        <row r="3010">
          <cell r="A3010" t="str">
            <v>M7241</v>
          </cell>
        </row>
        <row r="3011">
          <cell r="A3011" t="str">
            <v>M7245</v>
          </cell>
        </row>
        <row r="3012">
          <cell r="A3012" t="str">
            <v>M7532</v>
          </cell>
        </row>
        <row r="3013">
          <cell r="A3013" t="str">
            <v>M7538</v>
          </cell>
        </row>
        <row r="3014">
          <cell r="A3014" t="str">
            <v>M7623</v>
          </cell>
        </row>
        <row r="3015">
          <cell r="A3015" t="str">
            <v>M8452</v>
          </cell>
        </row>
        <row r="3016">
          <cell r="A3016" t="str">
            <v>M8455</v>
          </cell>
        </row>
        <row r="3017">
          <cell r="A3017" t="str">
            <v>M8462</v>
          </cell>
        </row>
        <row r="3018">
          <cell r="A3018" t="str">
            <v>M8463</v>
          </cell>
        </row>
        <row r="3019">
          <cell r="A3019" t="str">
            <v>M8477</v>
          </cell>
        </row>
        <row r="3020">
          <cell r="A3020" t="str">
            <v>M8560</v>
          </cell>
        </row>
        <row r="3021">
          <cell r="A3021" t="str">
            <v>M8561</v>
          </cell>
        </row>
        <row r="3022">
          <cell r="A3022" t="str">
            <v>M8562</v>
          </cell>
        </row>
        <row r="3023">
          <cell r="A3023" t="str">
            <v>M8602</v>
          </cell>
        </row>
        <row r="3024">
          <cell r="A3024" t="str">
            <v>M8654</v>
          </cell>
        </row>
        <row r="3025">
          <cell r="A3025" t="str">
            <v>N1119</v>
          </cell>
        </row>
        <row r="3026">
          <cell r="A3026" t="str">
            <v>N1139</v>
          </cell>
        </row>
        <row r="3027">
          <cell r="A3027" t="str">
            <v>N2549</v>
          </cell>
        </row>
        <row r="3028">
          <cell r="A3028" t="str">
            <v>N2550</v>
          </cell>
        </row>
        <row r="3029">
          <cell r="A3029" t="str">
            <v>N3155</v>
          </cell>
        </row>
        <row r="3030">
          <cell r="A3030" t="str">
            <v>N3180</v>
          </cell>
        </row>
        <row r="3031">
          <cell r="A3031" t="str">
            <v>N3181</v>
          </cell>
        </row>
        <row r="3032">
          <cell r="A3032" t="str">
            <v>N3182</v>
          </cell>
        </row>
        <row r="3033">
          <cell r="A3033" t="str">
            <v>N3183</v>
          </cell>
        </row>
        <row r="3034">
          <cell r="A3034" t="str">
            <v>N3184</v>
          </cell>
        </row>
        <row r="3035">
          <cell r="A3035" t="str">
            <v>N3219</v>
          </cell>
        </row>
        <row r="3036">
          <cell r="A3036" t="str">
            <v>N3294</v>
          </cell>
        </row>
        <row r="3037">
          <cell r="A3037" t="str">
            <v>N3346</v>
          </cell>
        </row>
        <row r="3038">
          <cell r="A3038" t="str">
            <v>N3411</v>
          </cell>
        </row>
        <row r="3039">
          <cell r="A3039" t="str">
            <v>N3417</v>
          </cell>
        </row>
        <row r="3040">
          <cell r="A3040" t="str">
            <v>N3433</v>
          </cell>
        </row>
        <row r="3041">
          <cell r="A3041" t="str">
            <v>N3444</v>
          </cell>
        </row>
        <row r="3042">
          <cell r="A3042" t="str">
            <v>N3445</v>
          </cell>
        </row>
        <row r="3043">
          <cell r="A3043" t="str">
            <v>N3449</v>
          </cell>
        </row>
        <row r="3044">
          <cell r="A3044" t="str">
            <v>N3473</v>
          </cell>
        </row>
        <row r="3045">
          <cell r="A3045" t="str">
            <v>N3481</v>
          </cell>
        </row>
        <row r="3046">
          <cell r="A3046" t="str">
            <v>N3483</v>
          </cell>
        </row>
        <row r="3047">
          <cell r="A3047" t="str">
            <v>N3485</v>
          </cell>
        </row>
        <row r="3048">
          <cell r="A3048" t="str">
            <v>N3486</v>
          </cell>
        </row>
        <row r="3049">
          <cell r="A3049" t="str">
            <v>N3490</v>
          </cell>
        </row>
        <row r="3050">
          <cell r="A3050" t="str">
            <v>N3492</v>
          </cell>
        </row>
        <row r="3051">
          <cell r="A3051" t="str">
            <v>N3493</v>
          </cell>
        </row>
        <row r="3052">
          <cell r="A3052" t="str">
            <v>N3495</v>
          </cell>
        </row>
        <row r="3053">
          <cell r="A3053" t="str">
            <v>N3496</v>
          </cell>
        </row>
        <row r="3054">
          <cell r="A3054" t="str">
            <v>N3501</v>
          </cell>
        </row>
        <row r="3055">
          <cell r="A3055" t="str">
            <v>N3502</v>
          </cell>
        </row>
        <row r="3056">
          <cell r="A3056" t="str">
            <v>N3503</v>
          </cell>
        </row>
        <row r="3057">
          <cell r="A3057" t="str">
            <v>N3508</v>
          </cell>
        </row>
        <row r="3058">
          <cell r="A3058" t="str">
            <v>N3600</v>
          </cell>
        </row>
        <row r="3059">
          <cell r="A3059" t="str">
            <v>N3619</v>
          </cell>
        </row>
        <row r="3060">
          <cell r="A3060" t="str">
            <v>N3635</v>
          </cell>
        </row>
        <row r="3061">
          <cell r="A3061" t="str">
            <v>N3647</v>
          </cell>
        </row>
        <row r="3062">
          <cell r="A3062" t="str">
            <v>N3709</v>
          </cell>
        </row>
        <row r="3063">
          <cell r="A3063" t="str">
            <v>N3714</v>
          </cell>
        </row>
        <row r="3064">
          <cell r="A3064" t="str">
            <v>N3718</v>
          </cell>
        </row>
        <row r="3065">
          <cell r="A3065" t="str">
            <v>N3720</v>
          </cell>
        </row>
        <row r="3066">
          <cell r="A3066" t="str">
            <v>N3721</v>
          </cell>
        </row>
        <row r="3067">
          <cell r="A3067" t="str">
            <v>N3730</v>
          </cell>
        </row>
        <row r="3068">
          <cell r="A3068" t="str">
            <v>N3731</v>
          </cell>
        </row>
        <row r="3069">
          <cell r="A3069" t="str">
            <v>N3732</v>
          </cell>
        </row>
        <row r="3070">
          <cell r="A3070" t="str">
            <v>N3734</v>
          </cell>
        </row>
        <row r="3071">
          <cell r="A3071" t="str">
            <v>N3739</v>
          </cell>
        </row>
        <row r="3072">
          <cell r="A3072" t="str">
            <v>N3743</v>
          </cell>
        </row>
        <row r="3073">
          <cell r="A3073" t="str">
            <v>N3761</v>
          </cell>
        </row>
        <row r="3074">
          <cell r="A3074" t="str">
            <v>N3763</v>
          </cell>
        </row>
        <row r="3075">
          <cell r="A3075" t="str">
            <v>N3764</v>
          </cell>
        </row>
        <row r="3076">
          <cell r="A3076" t="str">
            <v>N3782</v>
          </cell>
        </row>
        <row r="3077">
          <cell r="A3077" t="str">
            <v>N3783</v>
          </cell>
        </row>
        <row r="3078">
          <cell r="A3078" t="str">
            <v>N5025</v>
          </cell>
        </row>
        <row r="3079">
          <cell r="A3079" t="str">
            <v>N5032</v>
          </cell>
        </row>
        <row r="3080">
          <cell r="A3080" t="str">
            <v>N5098</v>
          </cell>
        </row>
        <row r="3081">
          <cell r="A3081" t="str">
            <v>N5225</v>
          </cell>
        </row>
        <row r="3082">
          <cell r="A3082" t="str">
            <v>N5233</v>
          </cell>
        </row>
        <row r="3083">
          <cell r="A3083" t="str">
            <v>N5281</v>
          </cell>
        </row>
        <row r="3084">
          <cell r="A3084" t="str">
            <v>N5298</v>
          </cell>
        </row>
        <row r="3085">
          <cell r="A3085" t="str">
            <v>N5425</v>
          </cell>
        </row>
        <row r="3086">
          <cell r="A3086" t="str">
            <v>N5469</v>
          </cell>
        </row>
        <row r="3087">
          <cell r="A3087" t="str">
            <v>N5477</v>
          </cell>
        </row>
        <row r="3088">
          <cell r="A3088" t="str">
            <v>N5485</v>
          </cell>
        </row>
        <row r="3089">
          <cell r="A3089" t="str">
            <v>N5535</v>
          </cell>
        </row>
        <row r="3090">
          <cell r="A3090" t="str">
            <v>N5546</v>
          </cell>
        </row>
        <row r="3091">
          <cell r="A3091" t="str">
            <v>N5644</v>
          </cell>
        </row>
        <row r="3092">
          <cell r="A3092" t="str">
            <v>N6109</v>
          </cell>
        </row>
        <row r="3093">
          <cell r="A3093" t="str">
            <v>N6358</v>
          </cell>
        </row>
        <row r="3094">
          <cell r="A3094" t="str">
            <v>N6388</v>
          </cell>
        </row>
        <row r="3095">
          <cell r="A3095" t="str">
            <v>N6397</v>
          </cell>
        </row>
        <row r="3096">
          <cell r="A3096" t="str">
            <v>N6993</v>
          </cell>
        </row>
        <row r="3097">
          <cell r="A3097" t="str">
            <v>N7063</v>
          </cell>
        </row>
        <row r="3098">
          <cell r="A3098" t="str">
            <v>N7497</v>
          </cell>
        </row>
        <row r="3099">
          <cell r="A3099" t="str">
            <v>N7498</v>
          </cell>
        </row>
        <row r="3100">
          <cell r="A3100" t="str">
            <v>N7499</v>
          </cell>
        </row>
        <row r="3101">
          <cell r="A3101" t="str">
            <v>N7532</v>
          </cell>
        </row>
        <row r="3102">
          <cell r="A3102" t="str">
            <v>N8245</v>
          </cell>
        </row>
        <row r="3103">
          <cell r="A3103" t="str">
            <v>N8463</v>
          </cell>
        </row>
        <row r="3104">
          <cell r="A3104" t="str">
            <v>N8477</v>
          </cell>
        </row>
        <row r="3105">
          <cell r="A3105" t="str">
            <v>N8560</v>
          </cell>
        </row>
        <row r="3106">
          <cell r="A3106" t="str">
            <v>N8562</v>
          </cell>
        </row>
        <row r="3107">
          <cell r="A3107" t="str">
            <v>N8602</v>
          </cell>
        </row>
        <row r="3108">
          <cell r="A3108" t="str">
            <v>P1129</v>
          </cell>
        </row>
        <row r="3109">
          <cell r="A3109" t="str">
            <v>P1179</v>
          </cell>
        </row>
        <row r="3110">
          <cell r="A3110" t="str">
            <v>P1975</v>
          </cell>
        </row>
        <row r="3111">
          <cell r="A3111" t="str">
            <v>P2676</v>
          </cell>
        </row>
        <row r="3112">
          <cell r="A3112" t="str">
            <v>P2854</v>
          </cell>
        </row>
        <row r="3113">
          <cell r="A3113" t="str">
            <v>P2858</v>
          </cell>
        </row>
        <row r="3114">
          <cell r="A3114" t="str">
            <v>P2931</v>
          </cell>
        </row>
        <row r="3115">
          <cell r="A3115" t="str">
            <v>P2982</v>
          </cell>
        </row>
        <row r="3116">
          <cell r="A3116" t="str">
            <v>P3046</v>
          </cell>
        </row>
        <row r="3117">
          <cell r="A3117" t="str">
            <v>P3073</v>
          </cell>
        </row>
        <row r="3118">
          <cell r="A3118" t="str">
            <v>P3074</v>
          </cell>
        </row>
        <row r="3119">
          <cell r="A3119" t="str">
            <v>P3106</v>
          </cell>
        </row>
        <row r="3120">
          <cell r="A3120" t="str">
            <v>P3112</v>
          </cell>
        </row>
        <row r="3121">
          <cell r="A3121" t="str">
            <v>P3114</v>
          </cell>
        </row>
        <row r="3122">
          <cell r="A3122" t="str">
            <v>P3115</v>
          </cell>
        </row>
        <row r="3123">
          <cell r="A3123" t="str">
            <v>P3118</v>
          </cell>
        </row>
        <row r="3124">
          <cell r="A3124" t="str">
            <v>P3120</v>
          </cell>
        </row>
        <row r="3125">
          <cell r="A3125" t="str">
            <v>P3122</v>
          </cell>
        </row>
        <row r="3126">
          <cell r="A3126" t="str">
            <v>P3123</v>
          </cell>
        </row>
        <row r="3127">
          <cell r="A3127" t="str">
            <v>P3126</v>
          </cell>
        </row>
        <row r="3128">
          <cell r="A3128" t="str">
            <v>P3127</v>
          </cell>
        </row>
        <row r="3129">
          <cell r="A3129" t="str">
            <v>P3128</v>
          </cell>
        </row>
        <row r="3130">
          <cell r="A3130" t="str">
            <v>P3129</v>
          </cell>
        </row>
        <row r="3131">
          <cell r="A3131" t="str">
            <v>P3132</v>
          </cell>
        </row>
        <row r="3132">
          <cell r="A3132" t="str">
            <v>P3134</v>
          </cell>
        </row>
        <row r="3133">
          <cell r="A3133" t="str">
            <v>P3140</v>
          </cell>
        </row>
        <row r="3134">
          <cell r="A3134" t="str">
            <v>P3323</v>
          </cell>
        </row>
        <row r="3135">
          <cell r="A3135" t="str">
            <v>P3324</v>
          </cell>
        </row>
        <row r="3136">
          <cell r="A3136" t="str">
            <v>P3332</v>
          </cell>
        </row>
        <row r="3137">
          <cell r="A3137" t="str">
            <v>P3333</v>
          </cell>
        </row>
        <row r="3138">
          <cell r="A3138" t="str">
            <v>P3335</v>
          </cell>
        </row>
        <row r="3139">
          <cell r="A3139" t="str">
            <v>P3375</v>
          </cell>
        </row>
        <row r="3140">
          <cell r="A3140" t="str">
            <v>P3376</v>
          </cell>
        </row>
        <row r="3141">
          <cell r="A3141" t="str">
            <v>P3381</v>
          </cell>
        </row>
        <row r="3142">
          <cell r="A3142" t="str">
            <v>P3382</v>
          </cell>
        </row>
        <row r="3143">
          <cell r="A3143" t="str">
            <v>P3390</v>
          </cell>
        </row>
        <row r="3144">
          <cell r="A3144" t="str">
            <v>P3407</v>
          </cell>
        </row>
        <row r="3145">
          <cell r="A3145" t="str">
            <v>P3412</v>
          </cell>
        </row>
        <row r="3146">
          <cell r="A3146" t="str">
            <v>P3423</v>
          </cell>
        </row>
        <row r="3147">
          <cell r="A3147" t="str">
            <v>P3433</v>
          </cell>
        </row>
        <row r="3148">
          <cell r="A3148" t="str">
            <v>P3647</v>
          </cell>
        </row>
        <row r="3149">
          <cell r="A3149" t="str">
            <v>P3734</v>
          </cell>
        </row>
        <row r="3150">
          <cell r="A3150" t="str">
            <v>P3806</v>
          </cell>
        </row>
        <row r="3151">
          <cell r="A3151" t="str">
            <v>P3909</v>
          </cell>
        </row>
        <row r="3152">
          <cell r="A3152" t="str">
            <v>P4210</v>
          </cell>
        </row>
        <row r="3153">
          <cell r="A3153" t="str">
            <v>P4216</v>
          </cell>
        </row>
        <row r="3154">
          <cell r="A3154" t="str">
            <v>P4234</v>
          </cell>
        </row>
        <row r="3155">
          <cell r="A3155" t="str">
            <v>P4237</v>
          </cell>
        </row>
        <row r="3156">
          <cell r="A3156" t="str">
            <v>P4238</v>
          </cell>
        </row>
        <row r="3157">
          <cell r="A3157" t="str">
            <v>P4255</v>
          </cell>
        </row>
        <row r="3158">
          <cell r="A3158" t="str">
            <v>P4261</v>
          </cell>
        </row>
        <row r="3159">
          <cell r="A3159" t="str">
            <v>P4350</v>
          </cell>
        </row>
        <row r="3160">
          <cell r="A3160" t="str">
            <v>P4365</v>
          </cell>
        </row>
        <row r="3161">
          <cell r="A3161" t="str">
            <v>P4366</v>
          </cell>
        </row>
        <row r="3162">
          <cell r="A3162" t="str">
            <v>P4961</v>
          </cell>
        </row>
        <row r="3163">
          <cell r="A3163" t="str">
            <v>P5025</v>
          </cell>
        </row>
        <row r="3164">
          <cell r="A3164" t="str">
            <v>P5098</v>
          </cell>
        </row>
        <row r="3165">
          <cell r="A3165" t="str">
            <v>P5233</v>
          </cell>
        </row>
        <row r="3166">
          <cell r="A3166" t="str">
            <v>P5298</v>
          </cell>
        </row>
        <row r="3167">
          <cell r="A3167" t="str">
            <v>P5478</v>
          </cell>
        </row>
        <row r="3168">
          <cell r="A3168" t="str">
            <v>P5644</v>
          </cell>
        </row>
        <row r="3169">
          <cell r="A3169" t="str">
            <v>P5645</v>
          </cell>
        </row>
        <row r="3170">
          <cell r="A3170" t="str">
            <v>P6040</v>
          </cell>
        </row>
        <row r="3171">
          <cell r="A3171" t="str">
            <v>P6102</v>
          </cell>
        </row>
        <row r="3172">
          <cell r="A3172" t="str">
            <v>P6109</v>
          </cell>
        </row>
        <row r="3173">
          <cell r="A3173" t="str">
            <v>P6358</v>
          </cell>
        </row>
        <row r="3174">
          <cell r="A3174" t="str">
            <v>P6388</v>
          </cell>
        </row>
        <row r="3175">
          <cell r="A3175" t="str">
            <v>P6396</v>
          </cell>
        </row>
        <row r="3176">
          <cell r="A3176" t="str">
            <v>P6397</v>
          </cell>
        </row>
        <row r="3177">
          <cell r="A3177" t="str">
            <v>P6747</v>
          </cell>
        </row>
        <row r="3178">
          <cell r="A3178" t="str">
            <v>P7000</v>
          </cell>
        </row>
        <row r="3179">
          <cell r="A3179" t="str">
            <v>P7003</v>
          </cell>
        </row>
        <row r="3180">
          <cell r="A3180" t="str">
            <v>P7007</v>
          </cell>
        </row>
        <row r="3181">
          <cell r="A3181" t="str">
            <v>P7014</v>
          </cell>
        </row>
        <row r="3182">
          <cell r="A3182" t="str">
            <v>P7063</v>
          </cell>
        </row>
        <row r="3183">
          <cell r="A3183" t="str">
            <v>P7073</v>
          </cell>
        </row>
        <row r="3184">
          <cell r="A3184" t="str">
            <v>P7532</v>
          </cell>
        </row>
        <row r="3185">
          <cell r="A3185" t="str">
            <v>P7538</v>
          </cell>
        </row>
        <row r="3186">
          <cell r="A3186" t="str">
            <v>P8417</v>
          </cell>
        </row>
        <row r="3187">
          <cell r="A3187" t="str">
            <v>P8418</v>
          </cell>
        </row>
        <row r="3188">
          <cell r="A3188" t="str">
            <v>P8428</v>
          </cell>
        </row>
        <row r="3189">
          <cell r="A3189" t="str">
            <v>P8438</v>
          </cell>
        </row>
        <row r="3190">
          <cell r="A3190" t="str">
            <v>P8448</v>
          </cell>
        </row>
        <row r="3191">
          <cell r="A3191" t="str">
            <v>P8458</v>
          </cell>
        </row>
        <row r="3192">
          <cell r="A3192" t="str">
            <v>P8461</v>
          </cell>
        </row>
        <row r="3193">
          <cell r="A3193" t="str">
            <v>P8467</v>
          </cell>
        </row>
        <row r="3194">
          <cell r="A3194" t="str">
            <v>P8468</v>
          </cell>
        </row>
        <row r="3195">
          <cell r="A3195" t="str">
            <v>P8476</v>
          </cell>
        </row>
        <row r="3196">
          <cell r="A3196" t="str">
            <v>P8560</v>
          </cell>
        </row>
        <row r="3197">
          <cell r="A3197" t="str">
            <v>P8561</v>
          </cell>
        </row>
        <row r="3198">
          <cell r="A3198" t="str">
            <v>P8562</v>
          </cell>
        </row>
        <row r="3199">
          <cell r="A3199" t="str">
            <v>Q1180</v>
          </cell>
        </row>
        <row r="3200">
          <cell r="A3200" t="str">
            <v>Q1975</v>
          </cell>
        </row>
        <row r="3201">
          <cell r="A3201" t="str">
            <v>Q2542</v>
          </cell>
        </row>
        <row r="3202">
          <cell r="A3202" t="str">
            <v>Q2546</v>
          </cell>
        </row>
        <row r="3203">
          <cell r="A3203" t="str">
            <v>Q2670</v>
          </cell>
        </row>
        <row r="3204">
          <cell r="A3204" t="str">
            <v>Q2849</v>
          </cell>
        </row>
        <row r="3205">
          <cell r="A3205" t="str">
            <v>Q2858</v>
          </cell>
        </row>
        <row r="3206">
          <cell r="A3206" t="str">
            <v>Q2875</v>
          </cell>
        </row>
        <row r="3207">
          <cell r="A3207" t="str">
            <v>Q2877</v>
          </cell>
        </row>
        <row r="3208">
          <cell r="A3208" t="str">
            <v>Q2878</v>
          </cell>
        </row>
        <row r="3209">
          <cell r="A3209" t="str">
            <v>Q2910</v>
          </cell>
        </row>
        <row r="3210">
          <cell r="A3210" t="str">
            <v>Q3180</v>
          </cell>
        </row>
        <row r="3211">
          <cell r="A3211" t="str">
            <v>Q3433</v>
          </cell>
        </row>
        <row r="3212">
          <cell r="A3212" t="str">
            <v>Q3618</v>
          </cell>
        </row>
        <row r="3213">
          <cell r="A3213" t="str">
            <v>Q3647</v>
          </cell>
        </row>
        <row r="3214">
          <cell r="A3214" t="str">
            <v>Q3734</v>
          </cell>
        </row>
        <row r="3215">
          <cell r="A3215" t="str">
            <v>Q3928</v>
          </cell>
        </row>
        <row r="3216">
          <cell r="A3216" t="str">
            <v>Q4119</v>
          </cell>
        </row>
        <row r="3217">
          <cell r="A3217" t="str">
            <v>Q4132</v>
          </cell>
        </row>
        <row r="3218">
          <cell r="A3218" t="str">
            <v>Q5281</v>
          </cell>
        </row>
        <row r="3219">
          <cell r="A3219" t="str">
            <v>Q5298</v>
          </cell>
        </row>
        <row r="3220">
          <cell r="A3220" t="str">
            <v>Q5642</v>
          </cell>
        </row>
        <row r="3221">
          <cell r="A3221" t="str">
            <v>Q5645</v>
          </cell>
        </row>
        <row r="3222">
          <cell r="A3222" t="str">
            <v>Q6040</v>
          </cell>
        </row>
        <row r="3223">
          <cell r="A3223" t="str">
            <v>Q6080</v>
          </cell>
        </row>
        <row r="3224">
          <cell r="A3224" t="str">
            <v>Q6358</v>
          </cell>
        </row>
        <row r="3225">
          <cell r="A3225" t="str">
            <v>Q6396</v>
          </cell>
        </row>
        <row r="3226">
          <cell r="A3226" t="str">
            <v>Q6397</v>
          </cell>
        </row>
        <row r="3227">
          <cell r="A3227" t="str">
            <v>Q7000</v>
          </cell>
        </row>
        <row r="3228">
          <cell r="A3228" t="str">
            <v>Q7003</v>
          </cell>
        </row>
        <row r="3229">
          <cell r="A3229" t="str">
            <v>Q7007</v>
          </cell>
        </row>
        <row r="3230">
          <cell r="A3230" t="str">
            <v>Q7532</v>
          </cell>
        </row>
        <row r="3231">
          <cell r="A3231" t="str">
            <v>Q7623</v>
          </cell>
        </row>
        <row r="3232">
          <cell r="A3232" t="str">
            <v>Q8455</v>
          </cell>
        </row>
        <row r="3233">
          <cell r="A3233" t="str">
            <v>Q8457</v>
          </cell>
        </row>
        <row r="3234">
          <cell r="A3234" t="str">
            <v>Q8461</v>
          </cell>
        </row>
        <row r="3235">
          <cell r="A3235" t="str">
            <v>Q8462</v>
          </cell>
        </row>
        <row r="3236">
          <cell r="A3236" t="str">
            <v>Q8560</v>
          </cell>
        </row>
        <row r="3237">
          <cell r="A3237" t="str">
            <v>Q8561</v>
          </cell>
        </row>
        <row r="3238">
          <cell r="A3238" t="str">
            <v>Q8602</v>
          </cell>
        </row>
        <row r="3239">
          <cell r="A3239" t="str">
            <v>R1150</v>
          </cell>
        </row>
        <row r="3240">
          <cell r="A3240" t="str">
            <v>R1975</v>
          </cell>
        </row>
        <row r="3241">
          <cell r="A3241" t="str">
            <v>R2133</v>
          </cell>
        </row>
        <row r="3242">
          <cell r="A3242" t="str">
            <v>R2524</v>
          </cell>
        </row>
        <row r="3243">
          <cell r="A3243" t="str">
            <v>R2532</v>
          </cell>
        </row>
        <row r="3244">
          <cell r="A3244" t="str">
            <v>R2542</v>
          </cell>
        </row>
        <row r="3245">
          <cell r="A3245" t="str">
            <v>R2546</v>
          </cell>
        </row>
        <row r="3246">
          <cell r="A3246" t="str">
            <v>R2547</v>
          </cell>
        </row>
        <row r="3247">
          <cell r="A3247" t="str">
            <v>R2549</v>
          </cell>
        </row>
        <row r="3248">
          <cell r="A3248" t="str">
            <v>R2597</v>
          </cell>
        </row>
        <row r="3249">
          <cell r="A3249" t="str">
            <v>R2670</v>
          </cell>
        </row>
        <row r="3250">
          <cell r="A3250" t="str">
            <v>R2792</v>
          </cell>
        </row>
        <row r="3251">
          <cell r="A3251" t="str">
            <v>R2801</v>
          </cell>
        </row>
        <row r="3252">
          <cell r="A3252" t="str">
            <v>R2849</v>
          </cell>
        </row>
        <row r="3253">
          <cell r="A3253" t="str">
            <v>R2904</v>
          </cell>
        </row>
        <row r="3254">
          <cell r="A3254" t="str">
            <v>R3044</v>
          </cell>
        </row>
        <row r="3255">
          <cell r="A3255" t="str">
            <v>R3049</v>
          </cell>
        </row>
        <row r="3256">
          <cell r="A3256" t="str">
            <v>R3073</v>
          </cell>
        </row>
        <row r="3257">
          <cell r="A3257" t="str">
            <v>R3079</v>
          </cell>
        </row>
        <row r="3258">
          <cell r="A3258" t="str">
            <v>R3098</v>
          </cell>
        </row>
        <row r="3259">
          <cell r="A3259" t="str">
            <v>R3099</v>
          </cell>
        </row>
        <row r="3260">
          <cell r="A3260" t="str">
            <v>R3100</v>
          </cell>
        </row>
        <row r="3261">
          <cell r="A3261" t="str">
            <v>R3112</v>
          </cell>
        </row>
        <row r="3262">
          <cell r="A3262" t="str">
            <v>R3114</v>
          </cell>
        </row>
        <row r="3263">
          <cell r="A3263" t="str">
            <v>R3116</v>
          </cell>
        </row>
        <row r="3264">
          <cell r="A3264" t="str">
            <v>R3117</v>
          </cell>
        </row>
        <row r="3265">
          <cell r="A3265" t="str">
            <v>R3118</v>
          </cell>
        </row>
        <row r="3266">
          <cell r="A3266" t="str">
            <v>R3119</v>
          </cell>
        </row>
        <row r="3267">
          <cell r="A3267" t="str">
            <v>R3123</v>
          </cell>
        </row>
        <row r="3268">
          <cell r="A3268" t="str">
            <v>R3124</v>
          </cell>
        </row>
        <row r="3269">
          <cell r="A3269" t="str">
            <v>R3127</v>
          </cell>
        </row>
        <row r="3270">
          <cell r="A3270" t="str">
            <v>R3132</v>
          </cell>
        </row>
        <row r="3271">
          <cell r="A3271" t="str">
            <v>R3133</v>
          </cell>
        </row>
        <row r="3272">
          <cell r="A3272" t="str">
            <v>R3136</v>
          </cell>
        </row>
        <row r="3273">
          <cell r="A3273" t="str">
            <v>R3143</v>
          </cell>
        </row>
        <row r="3274">
          <cell r="A3274" t="str">
            <v>R3144</v>
          </cell>
        </row>
        <row r="3275">
          <cell r="A3275" t="str">
            <v>R3180</v>
          </cell>
        </row>
        <row r="3276">
          <cell r="A3276" t="str">
            <v>R3245</v>
          </cell>
        </row>
        <row r="3277">
          <cell r="A3277" t="str">
            <v>R3251</v>
          </cell>
        </row>
        <row r="3278">
          <cell r="A3278" t="str">
            <v>R3318</v>
          </cell>
        </row>
        <row r="3279">
          <cell r="A3279" t="str">
            <v>R3322</v>
          </cell>
        </row>
        <row r="3280">
          <cell r="A3280" t="str">
            <v>R3325</v>
          </cell>
        </row>
        <row r="3281">
          <cell r="A3281" t="str">
            <v>R3330</v>
          </cell>
        </row>
        <row r="3282">
          <cell r="A3282" t="str">
            <v>R3337</v>
          </cell>
        </row>
        <row r="3283">
          <cell r="A3283" t="str">
            <v>R3341</v>
          </cell>
        </row>
        <row r="3284">
          <cell r="A3284" t="str">
            <v>R3397</v>
          </cell>
        </row>
        <row r="3285">
          <cell r="A3285" t="str">
            <v>R3398</v>
          </cell>
        </row>
        <row r="3286">
          <cell r="A3286" t="str">
            <v>R3404</v>
          </cell>
        </row>
        <row r="3287">
          <cell r="A3287" t="str">
            <v>R3405</v>
          </cell>
        </row>
        <row r="3288">
          <cell r="A3288" t="str">
            <v>R3412</v>
          </cell>
        </row>
        <row r="3289">
          <cell r="A3289" t="str">
            <v>R3423</v>
          </cell>
        </row>
        <row r="3290">
          <cell r="A3290" t="str">
            <v>R3424</v>
          </cell>
        </row>
        <row r="3291">
          <cell r="A3291" t="str">
            <v>R3433</v>
          </cell>
        </row>
        <row r="3292">
          <cell r="A3292" t="str">
            <v>R3451</v>
          </cell>
        </row>
        <row r="3293">
          <cell r="A3293" t="str">
            <v>R3618</v>
          </cell>
        </row>
        <row r="3294">
          <cell r="A3294" t="str">
            <v>R3647</v>
          </cell>
        </row>
        <row r="3295">
          <cell r="A3295" t="str">
            <v>R4230</v>
          </cell>
        </row>
        <row r="3296">
          <cell r="A3296" t="str">
            <v>R5275</v>
          </cell>
        </row>
        <row r="3297">
          <cell r="A3297" t="str">
            <v>R5645</v>
          </cell>
        </row>
        <row r="3298">
          <cell r="A3298" t="str">
            <v>R6358</v>
          </cell>
        </row>
        <row r="3299">
          <cell r="A3299" t="str">
            <v>R6396</v>
          </cell>
        </row>
        <row r="3300">
          <cell r="A3300" t="str">
            <v>R6397</v>
          </cell>
        </row>
        <row r="3301">
          <cell r="A3301" t="str">
            <v>R6723</v>
          </cell>
        </row>
        <row r="3302">
          <cell r="A3302" t="str">
            <v>R6747</v>
          </cell>
        </row>
        <row r="3303">
          <cell r="A3303" t="str">
            <v>R6944</v>
          </cell>
        </row>
        <row r="3304">
          <cell r="A3304" t="str">
            <v>R7000</v>
          </cell>
        </row>
        <row r="3305">
          <cell r="A3305" t="str">
            <v>R7003</v>
          </cell>
        </row>
        <row r="3306">
          <cell r="A3306" t="str">
            <v>R7007</v>
          </cell>
        </row>
        <row r="3307">
          <cell r="A3307" t="str">
            <v>R7085</v>
          </cell>
        </row>
        <row r="3308">
          <cell r="A3308" t="str">
            <v>R7086</v>
          </cell>
        </row>
        <row r="3309">
          <cell r="A3309" t="str">
            <v>R7087</v>
          </cell>
        </row>
        <row r="3310">
          <cell r="A3310" t="str">
            <v>R7088</v>
          </cell>
        </row>
        <row r="3311">
          <cell r="A3311" t="str">
            <v>R7089</v>
          </cell>
        </row>
        <row r="3312">
          <cell r="A3312" t="str">
            <v>R7092</v>
          </cell>
        </row>
        <row r="3313">
          <cell r="A3313" t="str">
            <v>R7093</v>
          </cell>
        </row>
        <row r="3314">
          <cell r="A3314" t="str">
            <v>R7532</v>
          </cell>
        </row>
        <row r="3315">
          <cell r="A3315" t="str">
            <v>R7538</v>
          </cell>
        </row>
        <row r="3316">
          <cell r="A3316" t="str">
            <v>R8410</v>
          </cell>
        </row>
        <row r="3317">
          <cell r="A3317" t="str">
            <v>R8417</v>
          </cell>
        </row>
        <row r="3318">
          <cell r="A3318" t="str">
            <v>R8418</v>
          </cell>
        </row>
        <row r="3319">
          <cell r="A3319" t="str">
            <v>R8560</v>
          </cell>
        </row>
        <row r="3320">
          <cell r="A3320" t="str">
            <v>R8562</v>
          </cell>
        </row>
        <row r="3321">
          <cell r="A3321" t="str">
            <v>R8602</v>
          </cell>
        </row>
        <row r="3322">
          <cell r="A3322" t="str">
            <v>R8654</v>
          </cell>
        </row>
        <row r="3323">
          <cell r="A3323" t="str">
            <v>S2547</v>
          </cell>
        </row>
        <row r="3324">
          <cell r="A3324" t="str">
            <v>S2877</v>
          </cell>
        </row>
        <row r="3325">
          <cell r="A3325" t="str">
            <v>S3098</v>
          </cell>
        </row>
        <row r="3326">
          <cell r="A3326" t="str">
            <v>S3113</v>
          </cell>
        </row>
        <row r="3327">
          <cell r="A3327" t="str">
            <v>S3122</v>
          </cell>
        </row>
        <row r="3328">
          <cell r="A3328" t="str">
            <v>S3127</v>
          </cell>
        </row>
        <row r="3329">
          <cell r="A3329" t="str">
            <v>S3128</v>
          </cell>
        </row>
        <row r="3330">
          <cell r="A3330" t="str">
            <v>S3139</v>
          </cell>
        </row>
        <row r="3331">
          <cell r="A3331" t="str">
            <v>S3276</v>
          </cell>
        </row>
        <row r="3332">
          <cell r="A3332" t="str">
            <v>S3335</v>
          </cell>
        </row>
        <row r="3333">
          <cell r="A3333" t="str">
            <v>S3368</v>
          </cell>
        </row>
        <row r="3334">
          <cell r="A3334" t="str">
            <v>S3407</v>
          </cell>
        </row>
        <row r="3335">
          <cell r="A3335" t="str">
            <v>S3412</v>
          </cell>
        </row>
        <row r="3336">
          <cell r="A3336" t="str">
            <v>S3423</v>
          </cell>
        </row>
        <row r="3337">
          <cell r="A3337" t="str">
            <v>S3424</v>
          </cell>
        </row>
        <row r="3338">
          <cell r="A3338" t="str">
            <v>S3433</v>
          </cell>
        </row>
        <row r="3339">
          <cell r="A3339" t="str">
            <v>S3618</v>
          </cell>
        </row>
        <row r="3340">
          <cell r="A3340" t="str">
            <v>S3676</v>
          </cell>
        </row>
        <row r="3341">
          <cell r="A3341" t="str">
            <v>S3734</v>
          </cell>
        </row>
        <row r="3342">
          <cell r="A3342" t="str">
            <v>S4119</v>
          </cell>
        </row>
        <row r="3343">
          <cell r="A3343" t="str">
            <v>S4121</v>
          </cell>
        </row>
        <row r="3344">
          <cell r="A3344" t="str">
            <v>S4123</v>
          </cell>
        </row>
        <row r="3345">
          <cell r="A3345" t="str">
            <v>S4126</v>
          </cell>
        </row>
        <row r="3346">
          <cell r="A3346" t="str">
            <v>S4132</v>
          </cell>
        </row>
        <row r="3347">
          <cell r="A3347" t="str">
            <v>S4142</v>
          </cell>
        </row>
        <row r="3348">
          <cell r="A3348" t="str">
            <v>S4152</v>
          </cell>
        </row>
        <row r="3349">
          <cell r="A3349" t="str">
            <v>S4231</v>
          </cell>
        </row>
        <row r="3350">
          <cell r="A3350" t="str">
            <v>S4292</v>
          </cell>
        </row>
        <row r="3351">
          <cell r="A3351" t="str">
            <v>S4978</v>
          </cell>
        </row>
        <row r="3352">
          <cell r="A3352" t="str">
            <v>S5025</v>
          </cell>
        </row>
        <row r="3353">
          <cell r="A3353" t="str">
            <v>S5225</v>
          </cell>
        </row>
        <row r="3354">
          <cell r="A3354" t="str">
            <v>S5425</v>
          </cell>
        </row>
        <row r="3355">
          <cell r="A3355" t="str">
            <v>S5477</v>
          </cell>
        </row>
        <row r="3356">
          <cell r="A3356" t="str">
            <v>S5503</v>
          </cell>
        </row>
        <row r="3357">
          <cell r="A3357" t="str">
            <v>S5506</v>
          </cell>
        </row>
        <row r="3358">
          <cell r="A3358" t="str">
            <v>S5520</v>
          </cell>
        </row>
        <row r="3359">
          <cell r="A3359" t="str">
            <v>S5645</v>
          </cell>
        </row>
        <row r="3360">
          <cell r="A3360" t="str">
            <v>S6240</v>
          </cell>
        </row>
        <row r="3361">
          <cell r="A3361" t="str">
            <v>S6358</v>
          </cell>
        </row>
        <row r="3362">
          <cell r="A3362" t="str">
            <v>S6390</v>
          </cell>
        </row>
        <row r="3363">
          <cell r="A3363" t="str">
            <v>S6396</v>
          </cell>
        </row>
        <row r="3364">
          <cell r="A3364" t="str">
            <v>S6397</v>
          </cell>
        </row>
        <row r="3365">
          <cell r="A3365" t="str">
            <v>S6723</v>
          </cell>
        </row>
        <row r="3366">
          <cell r="A3366" t="str">
            <v>S6735</v>
          </cell>
        </row>
        <row r="3367">
          <cell r="A3367" t="str">
            <v>S6739</v>
          </cell>
        </row>
        <row r="3368">
          <cell r="A3368" t="str">
            <v>S7099</v>
          </cell>
        </row>
        <row r="3369">
          <cell r="A3369" t="str">
            <v>S7532</v>
          </cell>
        </row>
        <row r="3370">
          <cell r="A3370" t="str">
            <v>S7624</v>
          </cell>
        </row>
        <row r="3371">
          <cell r="A3371" t="str">
            <v>S8293</v>
          </cell>
        </row>
        <row r="3372">
          <cell r="A3372" t="str">
            <v>S8295</v>
          </cell>
        </row>
        <row r="3373">
          <cell r="A3373" t="str">
            <v>S8296</v>
          </cell>
        </row>
        <row r="3374">
          <cell r="A3374" t="str">
            <v>S8298</v>
          </cell>
        </row>
        <row r="3375">
          <cell r="A3375" t="str">
            <v>S8457</v>
          </cell>
        </row>
        <row r="3376">
          <cell r="A3376" t="str">
            <v>S8461</v>
          </cell>
        </row>
        <row r="3377">
          <cell r="A3377" t="str">
            <v>S8476</v>
          </cell>
        </row>
        <row r="3378">
          <cell r="A3378" t="str">
            <v>S8560</v>
          </cell>
        </row>
        <row r="3379">
          <cell r="A3379" t="str">
            <v>S8932</v>
          </cell>
        </row>
        <row r="3380">
          <cell r="A3380" t="str">
            <v>T1119</v>
          </cell>
        </row>
        <row r="3381">
          <cell r="A3381" t="str">
            <v>T1129</v>
          </cell>
        </row>
        <row r="3382">
          <cell r="A3382" t="str">
            <v>T1139</v>
          </cell>
        </row>
        <row r="3383">
          <cell r="A3383" t="str">
            <v>T1142</v>
          </cell>
        </row>
        <row r="3384">
          <cell r="A3384" t="str">
            <v>T1152</v>
          </cell>
        </row>
        <row r="3385">
          <cell r="A3385" t="str">
            <v>T1162</v>
          </cell>
        </row>
        <row r="3386">
          <cell r="A3386" t="str">
            <v>T1179</v>
          </cell>
        </row>
        <row r="3387">
          <cell r="A3387" t="str">
            <v>T1180</v>
          </cell>
        </row>
        <row r="3388">
          <cell r="A3388" t="str">
            <v>T1185</v>
          </cell>
        </row>
        <row r="3389">
          <cell r="A3389" t="str">
            <v>T1206</v>
          </cell>
        </row>
        <row r="3390">
          <cell r="A3390" t="str">
            <v>T2133</v>
          </cell>
        </row>
        <row r="3391">
          <cell r="A3391" t="str">
            <v>T2452</v>
          </cell>
        </row>
        <row r="3392">
          <cell r="A3392" t="str">
            <v>T2532</v>
          </cell>
        </row>
        <row r="3393">
          <cell r="A3393" t="str">
            <v>T2547</v>
          </cell>
        </row>
        <row r="3394">
          <cell r="A3394" t="str">
            <v>T2549</v>
          </cell>
        </row>
        <row r="3395">
          <cell r="A3395" t="str">
            <v>T2676</v>
          </cell>
        </row>
        <row r="3396">
          <cell r="A3396" t="str">
            <v>T2683</v>
          </cell>
        </row>
        <row r="3397">
          <cell r="A3397" t="str">
            <v>T2801</v>
          </cell>
        </row>
        <row r="3398">
          <cell r="A3398" t="str">
            <v>T2811</v>
          </cell>
        </row>
        <row r="3399">
          <cell r="A3399" t="str">
            <v>T2854</v>
          </cell>
        </row>
        <row r="3400">
          <cell r="A3400" t="str">
            <v>T2858</v>
          </cell>
        </row>
        <row r="3401">
          <cell r="A3401" t="str">
            <v>T2904</v>
          </cell>
        </row>
        <row r="3402">
          <cell r="A3402" t="str">
            <v>T2910</v>
          </cell>
        </row>
        <row r="3403">
          <cell r="A3403" t="str">
            <v>T3251</v>
          </cell>
        </row>
        <row r="3404">
          <cell r="A3404" t="str">
            <v>T3276</v>
          </cell>
        </row>
        <row r="3405">
          <cell r="A3405" t="str">
            <v>T3734</v>
          </cell>
        </row>
        <row r="3406">
          <cell r="A3406" t="str">
            <v>T4119</v>
          </cell>
        </row>
        <row r="3407">
          <cell r="A3407" t="str">
            <v>T4121</v>
          </cell>
        </row>
        <row r="3408">
          <cell r="A3408" t="str">
            <v>T4123</v>
          </cell>
        </row>
        <row r="3409">
          <cell r="A3409" t="str">
            <v>T4126</v>
          </cell>
        </row>
        <row r="3410">
          <cell r="A3410" t="str">
            <v>T4132</v>
          </cell>
        </row>
        <row r="3411">
          <cell r="A3411" t="str">
            <v>T4142</v>
          </cell>
        </row>
        <row r="3412">
          <cell r="A3412" t="str">
            <v>T4152</v>
          </cell>
        </row>
        <row r="3413">
          <cell r="A3413" t="str">
            <v>T4231</v>
          </cell>
        </row>
        <row r="3414">
          <cell r="A3414" t="str">
            <v>T4248</v>
          </cell>
        </row>
        <row r="3415">
          <cell r="A3415" t="str">
            <v>T5025</v>
          </cell>
        </row>
        <row r="3416">
          <cell r="A3416" t="str">
            <v>T5225</v>
          </cell>
        </row>
        <row r="3417">
          <cell r="A3417" t="str">
            <v>T5477</v>
          </cell>
        </row>
        <row r="3418">
          <cell r="A3418" t="str">
            <v>T5636</v>
          </cell>
        </row>
        <row r="3419">
          <cell r="A3419" t="str">
            <v>T5645</v>
          </cell>
        </row>
        <row r="3420">
          <cell r="A3420" t="str">
            <v>T5690</v>
          </cell>
        </row>
        <row r="3421">
          <cell r="A3421" t="str">
            <v>T5698</v>
          </cell>
        </row>
        <row r="3422">
          <cell r="A3422" t="str">
            <v>T6357</v>
          </cell>
        </row>
        <row r="3423">
          <cell r="A3423" t="str">
            <v>T6358</v>
          </cell>
        </row>
        <row r="3424">
          <cell r="A3424" t="str">
            <v>T6390</v>
          </cell>
        </row>
        <row r="3425">
          <cell r="A3425" t="str">
            <v>T6396</v>
          </cell>
        </row>
        <row r="3426">
          <cell r="A3426" t="str">
            <v>T6739</v>
          </cell>
        </row>
        <row r="3427">
          <cell r="A3427" t="str">
            <v>T6953</v>
          </cell>
        </row>
        <row r="3428">
          <cell r="A3428" t="str">
            <v>T7000</v>
          </cell>
        </row>
        <row r="3429">
          <cell r="A3429" t="str">
            <v>T7003</v>
          </cell>
        </row>
        <row r="3430">
          <cell r="A3430" t="str">
            <v>T7007</v>
          </cell>
        </row>
        <row r="3431">
          <cell r="A3431" t="str">
            <v>T7099</v>
          </cell>
        </row>
        <row r="3432">
          <cell r="A3432" t="str">
            <v>T7101</v>
          </cell>
        </row>
        <row r="3433">
          <cell r="A3433" t="str">
            <v>T7110</v>
          </cell>
        </row>
        <row r="3434">
          <cell r="A3434" t="str">
            <v>T7538</v>
          </cell>
        </row>
        <row r="3435">
          <cell r="A3435" t="str">
            <v>T8417</v>
          </cell>
        </row>
        <row r="3436">
          <cell r="A3436" t="str">
            <v>T8418</v>
          </cell>
        </row>
        <row r="3437">
          <cell r="A3437" t="str">
            <v>T8421</v>
          </cell>
        </row>
        <row r="3438">
          <cell r="A3438" t="str">
            <v>T8424</v>
          </cell>
        </row>
        <row r="3439">
          <cell r="A3439" t="str">
            <v>T8425</v>
          </cell>
        </row>
        <row r="3440">
          <cell r="A3440" t="str">
            <v>T8427</v>
          </cell>
        </row>
        <row r="3441">
          <cell r="A3441" t="str">
            <v>T8428</v>
          </cell>
        </row>
        <row r="3442">
          <cell r="A3442" t="str">
            <v>T8434</v>
          </cell>
        </row>
        <row r="3443">
          <cell r="A3443" t="str">
            <v>T8437</v>
          </cell>
        </row>
        <row r="3444">
          <cell r="A3444" t="str">
            <v>T8438</v>
          </cell>
        </row>
        <row r="3445">
          <cell r="A3445" t="str">
            <v>T8447</v>
          </cell>
        </row>
        <row r="3446">
          <cell r="A3446" t="str">
            <v>T8449</v>
          </cell>
        </row>
        <row r="3447">
          <cell r="A3447" t="str">
            <v>T8457</v>
          </cell>
        </row>
        <row r="3448">
          <cell r="A3448" t="str">
            <v>T8458</v>
          </cell>
        </row>
        <row r="3449">
          <cell r="A3449" t="str">
            <v>T8461</v>
          </cell>
        </row>
        <row r="3450">
          <cell r="A3450" t="str">
            <v>T8468</v>
          </cell>
        </row>
        <row r="3451">
          <cell r="A3451" t="str">
            <v>T8474</v>
          </cell>
        </row>
        <row r="3452">
          <cell r="A3452" t="str">
            <v>T8477</v>
          </cell>
        </row>
        <row r="3453">
          <cell r="A3453" t="str">
            <v>T8478</v>
          </cell>
        </row>
        <row r="3454">
          <cell r="A3454" t="str">
            <v>T8487</v>
          </cell>
        </row>
        <row r="3455">
          <cell r="A3455" t="str">
            <v>T8488</v>
          </cell>
        </row>
        <row r="3456">
          <cell r="A3456" t="str">
            <v>T8490</v>
          </cell>
        </row>
        <row r="3457">
          <cell r="A3457" t="str">
            <v>T8560</v>
          </cell>
        </row>
        <row r="3458">
          <cell r="A3458" t="str">
            <v>T8561</v>
          </cell>
        </row>
        <row r="3459">
          <cell r="A3459" t="str">
            <v>U1138</v>
          </cell>
        </row>
        <row r="3460">
          <cell r="A3460" t="str">
            <v>U1179</v>
          </cell>
        </row>
        <row r="3461">
          <cell r="A3461" t="str">
            <v>U1975</v>
          </cell>
        </row>
        <row r="3462">
          <cell r="A3462" t="str">
            <v>U2546</v>
          </cell>
        </row>
        <row r="3463">
          <cell r="A3463" t="str">
            <v>U2547</v>
          </cell>
        </row>
        <row r="3464">
          <cell r="A3464" t="str">
            <v>U2616</v>
          </cell>
        </row>
        <row r="3465">
          <cell r="A3465" t="str">
            <v>U2683</v>
          </cell>
        </row>
        <row r="3466">
          <cell r="A3466" t="str">
            <v>U2801</v>
          </cell>
        </row>
        <row r="3467">
          <cell r="A3467" t="str">
            <v>U2811</v>
          </cell>
        </row>
        <row r="3468">
          <cell r="A3468" t="str">
            <v>U2854</v>
          </cell>
        </row>
        <row r="3469">
          <cell r="A3469" t="str">
            <v>U2860</v>
          </cell>
        </row>
        <row r="3470">
          <cell r="A3470" t="str">
            <v>U2904</v>
          </cell>
        </row>
        <row r="3471">
          <cell r="A3471" t="str">
            <v>U2910</v>
          </cell>
        </row>
        <row r="3472">
          <cell r="A3472" t="str">
            <v>U2988</v>
          </cell>
        </row>
        <row r="3473">
          <cell r="A3473" t="str">
            <v>U3236</v>
          </cell>
        </row>
        <row r="3474">
          <cell r="A3474" t="str">
            <v>U3238</v>
          </cell>
        </row>
        <row r="3475">
          <cell r="A3475" t="str">
            <v>U3251</v>
          </cell>
        </row>
        <row r="3476">
          <cell r="A3476" t="str">
            <v>U3257</v>
          </cell>
        </row>
        <row r="3477">
          <cell r="A3477" t="str">
            <v>U3294</v>
          </cell>
        </row>
        <row r="3478">
          <cell r="A3478" t="str">
            <v>U3441</v>
          </cell>
        </row>
        <row r="3479">
          <cell r="A3479" t="str">
            <v>U3448</v>
          </cell>
        </row>
        <row r="3480">
          <cell r="A3480" t="str">
            <v>U3453</v>
          </cell>
        </row>
        <row r="3481">
          <cell r="A3481" t="str">
            <v>U3454</v>
          </cell>
        </row>
        <row r="3482">
          <cell r="A3482" t="str">
            <v>U3459</v>
          </cell>
        </row>
        <row r="3483">
          <cell r="A3483" t="str">
            <v>U3474</v>
          </cell>
        </row>
        <row r="3484">
          <cell r="A3484" t="str">
            <v>U3493</v>
          </cell>
        </row>
        <row r="3485">
          <cell r="A3485" t="str">
            <v>U3495</v>
          </cell>
        </row>
        <row r="3486">
          <cell r="A3486" t="str">
            <v>U3496</v>
          </cell>
        </row>
        <row r="3487">
          <cell r="A3487" t="str">
            <v>U3498</v>
          </cell>
        </row>
        <row r="3488">
          <cell r="A3488" t="str">
            <v>U3499</v>
          </cell>
        </row>
        <row r="3489">
          <cell r="A3489" t="str">
            <v>U3561</v>
          </cell>
        </row>
        <row r="3490">
          <cell r="A3490" t="str">
            <v>U3601</v>
          </cell>
        </row>
        <row r="3491">
          <cell r="A3491" t="str">
            <v>U3602</v>
          </cell>
        </row>
        <row r="3492">
          <cell r="A3492" t="str">
            <v>U3734</v>
          </cell>
        </row>
        <row r="3493">
          <cell r="A3493" t="str">
            <v>U3741</v>
          </cell>
        </row>
        <row r="3494">
          <cell r="A3494" t="str">
            <v>U4216</v>
          </cell>
        </row>
        <row r="3495">
          <cell r="A3495" t="str">
            <v>U4225</v>
          </cell>
        </row>
        <row r="3496">
          <cell r="A3496" t="str">
            <v>U4350</v>
          </cell>
        </row>
        <row r="3497">
          <cell r="A3497" t="str">
            <v>U5025</v>
          </cell>
        </row>
        <row r="3498">
          <cell r="A3498" t="str">
            <v>U5225</v>
          </cell>
        </row>
        <row r="3499">
          <cell r="A3499" t="str">
            <v>U5476</v>
          </cell>
        </row>
        <row r="3500">
          <cell r="A3500" t="str">
            <v>U5477</v>
          </cell>
        </row>
        <row r="3501">
          <cell r="A3501" t="str">
            <v>U5645</v>
          </cell>
        </row>
        <row r="3502">
          <cell r="A3502" t="str">
            <v>U5690</v>
          </cell>
        </row>
        <row r="3503">
          <cell r="A3503" t="str">
            <v>U6269</v>
          </cell>
        </row>
        <row r="3504">
          <cell r="A3504" t="str">
            <v>U6358</v>
          </cell>
        </row>
        <row r="3505">
          <cell r="A3505" t="str">
            <v>U6390</v>
          </cell>
        </row>
        <row r="3506">
          <cell r="A3506" t="str">
            <v>U6396</v>
          </cell>
        </row>
        <row r="3507">
          <cell r="A3507" t="str">
            <v>U6723</v>
          </cell>
        </row>
        <row r="3508">
          <cell r="A3508" t="str">
            <v>U6748</v>
          </cell>
        </row>
        <row r="3509">
          <cell r="A3509" t="str">
            <v>U6948</v>
          </cell>
        </row>
        <row r="3510">
          <cell r="A3510" t="str">
            <v>U8407</v>
          </cell>
        </row>
        <row r="3511">
          <cell r="A3511" t="str">
            <v>U8408</v>
          </cell>
        </row>
        <row r="3512">
          <cell r="A3512" t="str">
            <v>U8425</v>
          </cell>
        </row>
        <row r="3513">
          <cell r="A3513" t="str">
            <v>U8440</v>
          </cell>
        </row>
        <row r="3514">
          <cell r="A3514" t="str">
            <v>U8452</v>
          </cell>
        </row>
        <row r="3515">
          <cell r="A3515" t="str">
            <v>U8507</v>
          </cell>
        </row>
        <row r="3516">
          <cell r="A3516" t="str">
            <v>U8508</v>
          </cell>
        </row>
        <row r="3517">
          <cell r="A3517" t="str">
            <v>U8509</v>
          </cell>
        </row>
        <row r="3518">
          <cell r="A3518" t="str">
            <v>U8517</v>
          </cell>
        </row>
        <row r="3519">
          <cell r="A3519" t="str">
            <v>U8518</v>
          </cell>
        </row>
        <row r="3520">
          <cell r="A3520" t="str">
            <v>U8527</v>
          </cell>
        </row>
        <row r="3521">
          <cell r="A3521" t="str">
            <v>U8528</v>
          </cell>
        </row>
        <row r="3522">
          <cell r="A3522" t="str">
            <v>U8537</v>
          </cell>
        </row>
        <row r="3523">
          <cell r="A3523" t="str">
            <v>U8538</v>
          </cell>
        </row>
        <row r="3524">
          <cell r="A3524" t="str">
            <v>U8547</v>
          </cell>
        </row>
        <row r="3525">
          <cell r="A3525" t="str">
            <v>U8548</v>
          </cell>
        </row>
        <row r="3526">
          <cell r="A3526" t="str">
            <v>U8560</v>
          </cell>
        </row>
        <row r="3527">
          <cell r="A3527" t="str">
            <v>V2524</v>
          </cell>
        </row>
        <row r="3528">
          <cell r="A3528" t="str">
            <v>V2811</v>
          </cell>
        </row>
        <row r="3529">
          <cell r="A3529" t="str">
            <v>V2875</v>
          </cell>
        </row>
        <row r="3530">
          <cell r="A3530" t="str">
            <v>V2877</v>
          </cell>
        </row>
        <row r="3531">
          <cell r="A3531" t="str">
            <v>V5025</v>
          </cell>
        </row>
        <row r="3532">
          <cell r="A3532" t="str">
            <v>V5225</v>
          </cell>
        </row>
        <row r="3533">
          <cell r="A3533" t="str">
            <v>V5645</v>
          </cell>
        </row>
        <row r="3534">
          <cell r="A3534" t="str">
            <v>V6269</v>
          </cell>
        </row>
        <row r="3535">
          <cell r="A3535" t="str">
            <v>V6358</v>
          </cell>
        </row>
        <row r="3536">
          <cell r="A3536" t="str">
            <v>V6390</v>
          </cell>
        </row>
        <row r="3537">
          <cell r="A3537" t="str">
            <v>V6396</v>
          </cell>
        </row>
        <row r="3538">
          <cell r="A3538" t="str">
            <v>V6471</v>
          </cell>
        </row>
        <row r="3539">
          <cell r="A3539" t="str">
            <v>V6730</v>
          </cell>
        </row>
        <row r="3540">
          <cell r="A3540" t="str">
            <v>V6948</v>
          </cell>
        </row>
        <row r="3541">
          <cell r="A3541" t="str">
            <v>V6992</v>
          </cell>
        </row>
        <row r="3542">
          <cell r="A3542" t="str">
            <v>V7538</v>
          </cell>
        </row>
        <row r="3543">
          <cell r="A3543" t="str">
            <v>W1206</v>
          </cell>
        </row>
        <row r="3544">
          <cell r="A3544" t="str">
            <v>W2854</v>
          </cell>
        </row>
        <row r="3545">
          <cell r="A3545" t="str">
            <v>W3019</v>
          </cell>
        </row>
        <row r="3546">
          <cell r="A3546" t="str">
            <v>W3020</v>
          </cell>
        </row>
        <row r="3547">
          <cell r="A3547" t="str">
            <v>W3046</v>
          </cell>
        </row>
        <row r="3548">
          <cell r="A3548" t="str">
            <v>W3089</v>
          </cell>
        </row>
        <row r="3549">
          <cell r="A3549" t="str">
            <v>W3114</v>
          </cell>
        </row>
        <row r="3550">
          <cell r="A3550" t="str">
            <v>W3132</v>
          </cell>
        </row>
        <row r="3551">
          <cell r="A3551" t="str">
            <v>W3140</v>
          </cell>
        </row>
        <row r="3552">
          <cell r="A3552" t="str">
            <v>W3143</v>
          </cell>
        </row>
        <row r="3553">
          <cell r="A3553" t="str">
            <v>W3150</v>
          </cell>
        </row>
        <row r="3554">
          <cell r="A3554" t="str">
            <v>W3151</v>
          </cell>
        </row>
        <row r="3555">
          <cell r="A3555" t="str">
            <v>W3152</v>
          </cell>
        </row>
        <row r="3556">
          <cell r="A3556" t="str">
            <v>W3153</v>
          </cell>
        </row>
        <row r="3557">
          <cell r="A3557" t="str">
            <v>W3172</v>
          </cell>
        </row>
        <row r="3558">
          <cell r="A3558" t="str">
            <v>W3231</v>
          </cell>
        </row>
        <row r="3559">
          <cell r="A3559" t="str">
            <v>W3236</v>
          </cell>
        </row>
        <row r="3560">
          <cell r="A3560" t="str">
            <v>W3238</v>
          </cell>
        </row>
        <row r="3561">
          <cell r="A3561" t="str">
            <v>W3251</v>
          </cell>
        </row>
        <row r="3562">
          <cell r="A3562" t="str">
            <v>W3257</v>
          </cell>
        </row>
        <row r="3563">
          <cell r="A3563" t="str">
            <v>W3275</v>
          </cell>
        </row>
        <row r="3564">
          <cell r="A3564" t="str">
            <v>W3282</v>
          </cell>
        </row>
        <row r="3565">
          <cell r="A3565" t="str">
            <v>W3294</v>
          </cell>
        </row>
        <row r="3566">
          <cell r="A3566" t="str">
            <v>W3317</v>
          </cell>
        </row>
        <row r="3567">
          <cell r="A3567" t="str">
            <v>W3320</v>
          </cell>
        </row>
        <row r="3568">
          <cell r="A3568" t="str">
            <v>W3321</v>
          </cell>
        </row>
        <row r="3569">
          <cell r="A3569" t="str">
            <v>W3323</v>
          </cell>
        </row>
        <row r="3570">
          <cell r="A3570" t="str">
            <v>W3330</v>
          </cell>
        </row>
        <row r="3571">
          <cell r="A3571" t="str">
            <v>W3331</v>
          </cell>
        </row>
        <row r="3572">
          <cell r="A3572" t="str">
            <v>W3335</v>
          </cell>
        </row>
        <row r="3573">
          <cell r="A3573" t="str">
            <v>W3344</v>
          </cell>
        </row>
        <row r="3574">
          <cell r="A3574" t="str">
            <v>W3348</v>
          </cell>
        </row>
        <row r="3575">
          <cell r="A3575" t="str">
            <v>W3368</v>
          </cell>
        </row>
        <row r="3576">
          <cell r="A3576" t="str">
            <v>W3375</v>
          </cell>
        </row>
        <row r="3577">
          <cell r="A3577" t="str">
            <v>W3389</v>
          </cell>
        </row>
        <row r="3578">
          <cell r="A3578" t="str">
            <v>W3396</v>
          </cell>
        </row>
        <row r="3579">
          <cell r="A3579" t="str">
            <v>W3397</v>
          </cell>
        </row>
        <row r="3580">
          <cell r="A3580" t="str">
            <v>W3412</v>
          </cell>
        </row>
        <row r="3581">
          <cell r="A3581" t="str">
            <v>W3426</v>
          </cell>
        </row>
        <row r="3582">
          <cell r="A3582" t="str">
            <v>W3434</v>
          </cell>
        </row>
        <row r="3583">
          <cell r="A3583" t="str">
            <v>W3441</v>
          </cell>
        </row>
        <row r="3584">
          <cell r="A3584" t="str">
            <v>W3448</v>
          </cell>
        </row>
        <row r="3585">
          <cell r="A3585" t="str">
            <v>W3451</v>
          </cell>
        </row>
        <row r="3586">
          <cell r="A3586" t="str">
            <v>W3453</v>
          </cell>
        </row>
        <row r="3587">
          <cell r="A3587" t="str">
            <v>W3455</v>
          </cell>
        </row>
        <row r="3588">
          <cell r="A3588" t="str">
            <v>W3456</v>
          </cell>
        </row>
        <row r="3589">
          <cell r="A3589" t="str">
            <v>W3459</v>
          </cell>
        </row>
        <row r="3590">
          <cell r="A3590" t="str">
            <v>W3468</v>
          </cell>
        </row>
        <row r="3591">
          <cell r="A3591" t="str">
            <v>W3474</v>
          </cell>
        </row>
        <row r="3592">
          <cell r="A3592" t="str">
            <v>W3482</v>
          </cell>
        </row>
        <row r="3593">
          <cell r="A3593" t="str">
            <v>W3483</v>
          </cell>
        </row>
        <row r="3594">
          <cell r="A3594" t="str">
            <v>W3485</v>
          </cell>
        </row>
        <row r="3595">
          <cell r="A3595" t="str">
            <v>W3493</v>
          </cell>
        </row>
        <row r="3596">
          <cell r="A3596" t="str">
            <v>W3494</v>
          </cell>
        </row>
        <row r="3597">
          <cell r="A3597" t="str">
            <v>W3495</v>
          </cell>
        </row>
        <row r="3598">
          <cell r="A3598" t="str">
            <v>W3496</v>
          </cell>
        </row>
        <row r="3599">
          <cell r="A3599" t="str">
            <v>W3499</v>
          </cell>
        </row>
        <row r="3600">
          <cell r="A3600" t="str">
            <v>W3500</v>
          </cell>
        </row>
        <row r="3601">
          <cell r="A3601" t="str">
            <v>W3561</v>
          </cell>
        </row>
        <row r="3602">
          <cell r="A3602" t="str">
            <v>W3734</v>
          </cell>
        </row>
        <row r="3603">
          <cell r="A3603" t="str">
            <v>W3825</v>
          </cell>
        </row>
        <row r="3604">
          <cell r="A3604" t="str">
            <v>W3919</v>
          </cell>
        </row>
        <row r="3605">
          <cell r="A3605" t="str">
            <v>W3920</v>
          </cell>
        </row>
        <row r="3606">
          <cell r="A3606" t="str">
            <v>W5025</v>
          </cell>
        </row>
        <row r="3607">
          <cell r="A3607" t="str">
            <v>W5643</v>
          </cell>
        </row>
        <row r="3608">
          <cell r="A3608" t="str">
            <v>W6343</v>
          </cell>
        </row>
        <row r="3609">
          <cell r="A3609" t="str">
            <v>W6358</v>
          </cell>
        </row>
        <row r="3610">
          <cell r="A3610" t="str">
            <v>W6388</v>
          </cell>
        </row>
        <row r="3611">
          <cell r="A3611" t="str">
            <v>W6390</v>
          </cell>
        </row>
        <row r="3612">
          <cell r="A3612" t="str">
            <v>W6391</v>
          </cell>
        </row>
        <row r="3613">
          <cell r="A3613" t="str">
            <v>W7538</v>
          </cell>
        </row>
        <row r="3614">
          <cell r="A3614" t="str">
            <v>X2875</v>
          </cell>
        </row>
        <row r="3615">
          <cell r="A3615" t="str">
            <v>X2910</v>
          </cell>
        </row>
        <row r="3616">
          <cell r="A3616" t="str">
            <v>X3019</v>
          </cell>
        </row>
        <row r="3617">
          <cell r="A3617" t="str">
            <v>X3020</v>
          </cell>
        </row>
        <row r="3618">
          <cell r="A3618" t="str">
            <v>X3044</v>
          </cell>
        </row>
        <row r="3619">
          <cell r="A3619" t="str">
            <v>X3046</v>
          </cell>
        </row>
        <row r="3620">
          <cell r="A3620" t="str">
            <v>X3118</v>
          </cell>
        </row>
        <row r="3621">
          <cell r="A3621" t="str">
            <v>X3128</v>
          </cell>
        </row>
        <row r="3622">
          <cell r="A3622" t="str">
            <v>X3132</v>
          </cell>
        </row>
        <row r="3623">
          <cell r="A3623" t="str">
            <v>X3231</v>
          </cell>
        </row>
        <row r="3624">
          <cell r="A3624" t="str">
            <v>X3317</v>
          </cell>
        </row>
        <row r="3625">
          <cell r="A3625" t="str">
            <v>X3320</v>
          </cell>
        </row>
        <row r="3626">
          <cell r="A3626" t="str">
            <v>X3321</v>
          </cell>
        </row>
        <row r="3627">
          <cell r="A3627" t="str">
            <v>X3323</v>
          </cell>
        </row>
        <row r="3628">
          <cell r="A3628" t="str">
            <v>X3330</v>
          </cell>
        </row>
        <row r="3629">
          <cell r="A3629" t="str">
            <v>X3331</v>
          </cell>
        </row>
        <row r="3630">
          <cell r="A3630" t="str">
            <v>X3335</v>
          </cell>
        </row>
        <row r="3631">
          <cell r="A3631" t="str">
            <v>X3336</v>
          </cell>
        </row>
        <row r="3632">
          <cell r="A3632" t="str">
            <v>X3344</v>
          </cell>
        </row>
        <row r="3633">
          <cell r="A3633" t="str">
            <v>X3368</v>
          </cell>
        </row>
        <row r="3634">
          <cell r="A3634" t="str">
            <v>X3375</v>
          </cell>
        </row>
        <row r="3635">
          <cell r="A3635" t="str">
            <v>X3389</v>
          </cell>
        </row>
        <row r="3636">
          <cell r="A3636" t="str">
            <v>X3397</v>
          </cell>
        </row>
        <row r="3637">
          <cell r="A3637" t="str">
            <v>X3412</v>
          </cell>
        </row>
        <row r="3638">
          <cell r="A3638" t="str">
            <v>X3456</v>
          </cell>
        </row>
        <row r="3639">
          <cell r="A3639" t="str">
            <v>X3468</v>
          </cell>
        </row>
        <row r="3640">
          <cell r="A3640" t="str">
            <v>Y2875</v>
          </cell>
        </row>
        <row r="3641">
          <cell r="A3641" t="str">
            <v>Y3301</v>
          </cell>
        </row>
        <row r="3642">
          <cell r="A3642" t="str">
            <v>Y3628</v>
          </cell>
        </row>
        <row r="3643">
          <cell r="A3643" t="str">
            <v>Y3726</v>
          </cell>
        </row>
        <row r="3644">
          <cell r="A3644" t="str">
            <v>Y3728</v>
          </cell>
        </row>
        <row r="3645">
          <cell r="A3645" t="str">
            <v>Y3729</v>
          </cell>
        </row>
        <row r="3646">
          <cell r="A3646" t="str">
            <v>Y3730</v>
          </cell>
        </row>
        <row r="3647">
          <cell r="A3647" t="str">
            <v>Y3734</v>
          </cell>
        </row>
        <row r="3648">
          <cell r="A3648" t="str">
            <v>Y3741</v>
          </cell>
        </row>
        <row r="3649">
          <cell r="A3649" t="str">
            <v>Y3747</v>
          </cell>
        </row>
        <row r="3650">
          <cell r="A3650" t="str">
            <v>Y3766</v>
          </cell>
        </row>
        <row r="3651">
          <cell r="A3651" t="str">
            <v>Y5645</v>
          </cell>
        </row>
        <row r="3652">
          <cell r="A3652" t="str">
            <v>Y6358</v>
          </cell>
        </row>
        <row r="3653">
          <cell r="A3653" t="str">
            <v>Y6390</v>
          </cell>
        </row>
        <row r="3654">
          <cell r="A3654" t="str">
            <v>Y6396</v>
          </cell>
        </row>
        <row r="3655">
          <cell r="A3655" t="str">
            <v>Y6723</v>
          </cell>
        </row>
        <row r="3656">
          <cell r="A3656" t="str">
            <v>Y6748</v>
          </cell>
        </row>
        <row r="3657">
          <cell r="A3657" t="str">
            <v>Y7538</v>
          </cell>
        </row>
        <row r="3658">
          <cell r="A3658" t="str">
            <v>Z3301</v>
          </cell>
        </row>
        <row r="3659">
          <cell r="A3659" t="str">
            <v>01043</v>
          </cell>
        </row>
        <row r="3660">
          <cell r="A3660" t="str">
            <v>01070</v>
          </cell>
        </row>
        <row r="3661">
          <cell r="A3661" t="str">
            <v>01072</v>
          </cell>
        </row>
        <row r="3662">
          <cell r="A3662" t="str">
            <v>01074</v>
          </cell>
        </row>
        <row r="3663">
          <cell r="A3663" t="str">
            <v>01085</v>
          </cell>
        </row>
        <row r="3664">
          <cell r="A3664" t="str">
            <v>01103</v>
          </cell>
        </row>
        <row r="3665">
          <cell r="A3665" t="str">
            <v>01104</v>
          </cell>
        </row>
        <row r="3666">
          <cell r="A3666" t="str">
            <v>01105</v>
          </cell>
        </row>
        <row r="3667">
          <cell r="A3667" t="str">
            <v>01106</v>
          </cell>
        </row>
        <row r="3668">
          <cell r="A3668" t="str">
            <v>01107</v>
          </cell>
        </row>
        <row r="3669">
          <cell r="A3669" t="str">
            <v>01108</v>
          </cell>
        </row>
        <row r="3670">
          <cell r="A3670" t="str">
            <v>01110</v>
          </cell>
        </row>
        <row r="3671">
          <cell r="A3671" t="str">
            <v>01115</v>
          </cell>
        </row>
        <row r="3672">
          <cell r="A3672" t="str">
            <v>01120</v>
          </cell>
        </row>
        <row r="3673">
          <cell r="A3673" t="str">
            <v>01121</v>
          </cell>
        </row>
        <row r="3674">
          <cell r="A3674" t="str">
            <v>01124</v>
          </cell>
        </row>
        <row r="3675">
          <cell r="A3675" t="str">
            <v>01135</v>
          </cell>
        </row>
        <row r="3676">
          <cell r="A3676" t="str">
            <v>01143</v>
          </cell>
        </row>
        <row r="3677">
          <cell r="A3677" t="str">
            <v>01146</v>
          </cell>
        </row>
        <row r="3678">
          <cell r="A3678" t="str">
            <v>01150</v>
          </cell>
        </row>
        <row r="3679">
          <cell r="A3679" t="str">
            <v>01151</v>
          </cell>
        </row>
        <row r="3680">
          <cell r="A3680" t="str">
            <v>01371</v>
          </cell>
        </row>
        <row r="3681">
          <cell r="A3681" t="str">
            <v>01734</v>
          </cell>
        </row>
        <row r="3682">
          <cell r="A3682" t="str">
            <v>01794</v>
          </cell>
        </row>
        <row r="3683">
          <cell r="A3683" t="str">
            <v>01976</v>
          </cell>
        </row>
        <row r="3684">
          <cell r="A3684" t="str">
            <v>01979</v>
          </cell>
        </row>
        <row r="3685">
          <cell r="A3685" t="str">
            <v>02001</v>
          </cell>
        </row>
        <row r="3686">
          <cell r="A3686" t="str">
            <v>02061</v>
          </cell>
        </row>
        <row r="3687">
          <cell r="A3687" t="str">
            <v>02439</v>
          </cell>
        </row>
        <row r="3688">
          <cell r="A3688" t="str">
            <v>02448</v>
          </cell>
        </row>
        <row r="3689">
          <cell r="A3689" t="str">
            <v>02450</v>
          </cell>
        </row>
        <row r="3690">
          <cell r="A3690" t="str">
            <v>02451</v>
          </cell>
        </row>
        <row r="3691">
          <cell r="A3691" t="str">
            <v>02452</v>
          </cell>
        </row>
        <row r="3692">
          <cell r="A3692" t="str">
            <v>02453</v>
          </cell>
        </row>
        <row r="3693">
          <cell r="A3693" t="str">
            <v>02455</v>
          </cell>
        </row>
        <row r="3694">
          <cell r="A3694" t="str">
            <v>02456</v>
          </cell>
        </row>
        <row r="3695">
          <cell r="A3695" t="str">
            <v>02457</v>
          </cell>
        </row>
        <row r="3696">
          <cell r="A3696" t="str">
            <v>02458</v>
          </cell>
        </row>
        <row r="3697">
          <cell r="A3697" t="str">
            <v>02463</v>
          </cell>
        </row>
        <row r="3698">
          <cell r="A3698" t="str">
            <v>02465</v>
          </cell>
        </row>
        <row r="3699">
          <cell r="A3699" t="str">
            <v>02467</v>
          </cell>
        </row>
        <row r="3700">
          <cell r="A3700" t="str">
            <v>02475</v>
          </cell>
        </row>
        <row r="3701">
          <cell r="A3701" t="str">
            <v>02477</v>
          </cell>
        </row>
        <row r="3702">
          <cell r="A3702" t="str">
            <v>02480</v>
          </cell>
        </row>
        <row r="3703">
          <cell r="A3703" t="str">
            <v>02481</v>
          </cell>
        </row>
        <row r="3704">
          <cell r="A3704" t="str">
            <v>02482</v>
          </cell>
        </row>
        <row r="3705">
          <cell r="A3705" t="str">
            <v>02483</v>
          </cell>
        </row>
        <row r="3706">
          <cell r="A3706" t="str">
            <v>02485</v>
          </cell>
        </row>
        <row r="3707">
          <cell r="A3707" t="str">
            <v>02486</v>
          </cell>
        </row>
        <row r="3708">
          <cell r="A3708" t="str">
            <v>02487</v>
          </cell>
        </row>
        <row r="3709">
          <cell r="A3709" t="str">
            <v>02503</v>
          </cell>
        </row>
        <row r="3710">
          <cell r="A3710" t="str">
            <v>02507</v>
          </cell>
        </row>
        <row r="3711">
          <cell r="A3711" t="str">
            <v>02513</v>
          </cell>
        </row>
        <row r="3712">
          <cell r="A3712" t="str">
            <v>02514</v>
          </cell>
        </row>
        <row r="3713">
          <cell r="A3713" t="str">
            <v>02516</v>
          </cell>
        </row>
        <row r="3714">
          <cell r="A3714" t="str">
            <v>02518</v>
          </cell>
        </row>
        <row r="3715">
          <cell r="A3715" t="str">
            <v>02526</v>
          </cell>
        </row>
        <row r="3716">
          <cell r="A3716" t="str">
            <v>02529</v>
          </cell>
        </row>
        <row r="3717">
          <cell r="A3717" t="str">
            <v>02530</v>
          </cell>
        </row>
        <row r="3718">
          <cell r="A3718" t="str">
            <v>02532</v>
          </cell>
        </row>
        <row r="3719">
          <cell r="A3719" t="str">
            <v>02534</v>
          </cell>
        </row>
        <row r="3720">
          <cell r="A3720" t="str">
            <v>02535</v>
          </cell>
        </row>
        <row r="3721">
          <cell r="A3721" t="str">
            <v>02544</v>
          </cell>
        </row>
        <row r="3722">
          <cell r="A3722" t="str">
            <v>02545</v>
          </cell>
        </row>
        <row r="3723">
          <cell r="A3723" t="str">
            <v>02567</v>
          </cell>
        </row>
        <row r="3724">
          <cell r="A3724" t="str">
            <v>02579</v>
          </cell>
        </row>
        <row r="3725">
          <cell r="A3725" t="str">
            <v>02591</v>
          </cell>
        </row>
        <row r="3726">
          <cell r="A3726" t="str">
            <v>02595</v>
          </cell>
        </row>
        <row r="3727">
          <cell r="A3727" t="str">
            <v>02597</v>
          </cell>
        </row>
        <row r="3728">
          <cell r="A3728" t="str">
            <v>02634</v>
          </cell>
        </row>
        <row r="3729">
          <cell r="A3729" t="str">
            <v>02635</v>
          </cell>
        </row>
        <row r="3730">
          <cell r="A3730" t="str">
            <v>02637</v>
          </cell>
        </row>
        <row r="3731">
          <cell r="A3731" t="str">
            <v>02654</v>
          </cell>
        </row>
        <row r="3732">
          <cell r="A3732" t="str">
            <v>02658</v>
          </cell>
        </row>
        <row r="3733">
          <cell r="A3733" t="str">
            <v>02762</v>
          </cell>
        </row>
        <row r="3734">
          <cell r="A3734" t="str">
            <v>02763</v>
          </cell>
        </row>
        <row r="3735">
          <cell r="A3735" t="str">
            <v>02767</v>
          </cell>
        </row>
        <row r="3736">
          <cell r="A3736" t="str">
            <v>02786</v>
          </cell>
        </row>
        <row r="3737">
          <cell r="A3737" t="str">
            <v>02790</v>
          </cell>
        </row>
        <row r="3738">
          <cell r="A3738" t="str">
            <v>02791</v>
          </cell>
        </row>
        <row r="3739">
          <cell r="A3739" t="str">
            <v>02793</v>
          </cell>
        </row>
        <row r="3740">
          <cell r="A3740" t="str">
            <v>02798</v>
          </cell>
        </row>
        <row r="3741">
          <cell r="A3741" t="str">
            <v>02821</v>
          </cell>
        </row>
        <row r="3742">
          <cell r="A3742" t="str">
            <v>02825</v>
          </cell>
        </row>
        <row r="3743">
          <cell r="A3743" t="str">
            <v>02826</v>
          </cell>
        </row>
        <row r="3744">
          <cell r="A3744" t="str">
            <v>02827</v>
          </cell>
        </row>
        <row r="3745">
          <cell r="A3745" t="str">
            <v>02833</v>
          </cell>
        </row>
        <row r="3746">
          <cell r="A3746" t="str">
            <v>02834</v>
          </cell>
        </row>
        <row r="3747">
          <cell r="A3747" t="str">
            <v>02842</v>
          </cell>
        </row>
        <row r="3748">
          <cell r="A3748" t="str">
            <v>02843</v>
          </cell>
        </row>
        <row r="3749">
          <cell r="A3749" t="str">
            <v>02844</v>
          </cell>
        </row>
        <row r="3750">
          <cell r="A3750" t="str">
            <v>02845</v>
          </cell>
        </row>
        <row r="3751">
          <cell r="A3751" t="str">
            <v>02846</v>
          </cell>
        </row>
        <row r="3752">
          <cell r="A3752" t="str">
            <v>02847</v>
          </cell>
        </row>
        <row r="3753">
          <cell r="A3753" t="str">
            <v>02848</v>
          </cell>
        </row>
        <row r="3754">
          <cell r="A3754" t="str">
            <v>02849</v>
          </cell>
        </row>
        <row r="3755">
          <cell r="A3755" t="str">
            <v>02850</v>
          </cell>
        </row>
        <row r="3756">
          <cell r="A3756" t="str">
            <v>02876</v>
          </cell>
        </row>
        <row r="3757">
          <cell r="A3757" t="str">
            <v>02878</v>
          </cell>
        </row>
        <row r="3758">
          <cell r="A3758" t="str">
            <v>02887</v>
          </cell>
        </row>
        <row r="3759">
          <cell r="A3759" t="str">
            <v>02889</v>
          </cell>
        </row>
        <row r="3760">
          <cell r="A3760" t="str">
            <v>02936</v>
          </cell>
        </row>
        <row r="3761">
          <cell r="A3761" t="str">
            <v>02949</v>
          </cell>
        </row>
        <row r="3762">
          <cell r="A3762" t="str">
            <v>02965</v>
          </cell>
        </row>
        <row r="3763">
          <cell r="A3763" t="str">
            <v>02997</v>
          </cell>
        </row>
        <row r="3764">
          <cell r="A3764" t="str">
            <v>03012</v>
          </cell>
        </row>
        <row r="3765">
          <cell r="A3765" t="str">
            <v>03015</v>
          </cell>
        </row>
        <row r="3766">
          <cell r="A3766" t="str">
            <v>03016</v>
          </cell>
        </row>
        <row r="3767">
          <cell r="A3767" t="str">
            <v>03017</v>
          </cell>
        </row>
        <row r="3768">
          <cell r="A3768" t="str">
            <v>03018</v>
          </cell>
        </row>
        <row r="3769">
          <cell r="A3769" t="str">
            <v>03019</v>
          </cell>
        </row>
        <row r="3770">
          <cell r="A3770" t="str">
            <v>03020</v>
          </cell>
        </row>
        <row r="3771">
          <cell r="A3771" t="str">
            <v>03021</v>
          </cell>
        </row>
        <row r="3772">
          <cell r="A3772" t="str">
            <v>03022</v>
          </cell>
        </row>
        <row r="3773">
          <cell r="A3773" t="str">
            <v>03023</v>
          </cell>
        </row>
        <row r="3774">
          <cell r="A3774" t="str">
            <v>03024</v>
          </cell>
        </row>
        <row r="3775">
          <cell r="A3775" t="str">
            <v>03027</v>
          </cell>
        </row>
        <row r="3776">
          <cell r="A3776" t="str">
            <v>03060</v>
          </cell>
        </row>
        <row r="3777">
          <cell r="A3777" t="str">
            <v>03085</v>
          </cell>
        </row>
        <row r="3778">
          <cell r="A3778" t="str">
            <v>03120</v>
          </cell>
        </row>
        <row r="3779">
          <cell r="A3779" t="str">
            <v>03121</v>
          </cell>
        </row>
        <row r="3780">
          <cell r="A3780" t="str">
            <v>03156</v>
          </cell>
        </row>
        <row r="3781">
          <cell r="A3781" t="str">
            <v>03172</v>
          </cell>
        </row>
        <row r="3782">
          <cell r="A3782" t="str">
            <v>03179</v>
          </cell>
        </row>
        <row r="3783">
          <cell r="A3783" t="str">
            <v>03250</v>
          </cell>
        </row>
        <row r="3784">
          <cell r="A3784" t="str">
            <v>03264</v>
          </cell>
        </row>
        <row r="3785">
          <cell r="A3785" t="str">
            <v>03345</v>
          </cell>
        </row>
        <row r="3786">
          <cell r="A3786" t="str">
            <v>03507</v>
          </cell>
        </row>
        <row r="3787">
          <cell r="A3787" t="str">
            <v>03628</v>
          </cell>
        </row>
        <row r="3788">
          <cell r="A3788" t="str">
            <v>03644</v>
          </cell>
        </row>
        <row r="3789">
          <cell r="A3789" t="str">
            <v>03668</v>
          </cell>
        </row>
        <row r="3790">
          <cell r="A3790" t="str">
            <v>03737</v>
          </cell>
        </row>
        <row r="3791">
          <cell r="A3791" t="str">
            <v>03756</v>
          </cell>
        </row>
        <row r="3792">
          <cell r="A3792" t="str">
            <v>03791</v>
          </cell>
        </row>
        <row r="3793">
          <cell r="A3793" t="str">
            <v>03796</v>
          </cell>
        </row>
        <row r="3794">
          <cell r="A3794" t="str">
            <v>03798</v>
          </cell>
        </row>
        <row r="3795">
          <cell r="A3795" t="str">
            <v>03804</v>
          </cell>
        </row>
        <row r="3796">
          <cell r="A3796" t="str">
            <v>03806</v>
          </cell>
        </row>
        <row r="3797">
          <cell r="A3797" t="str">
            <v>03825</v>
          </cell>
        </row>
        <row r="3798">
          <cell r="A3798" t="str">
            <v>03846</v>
          </cell>
        </row>
        <row r="3799">
          <cell r="A3799" t="str">
            <v>03947</v>
          </cell>
        </row>
        <row r="3800">
          <cell r="A3800" t="str">
            <v>03990</v>
          </cell>
        </row>
        <row r="3801">
          <cell r="A3801" t="str">
            <v>03991</v>
          </cell>
        </row>
        <row r="3802">
          <cell r="A3802" t="str">
            <v>04203</v>
          </cell>
        </row>
        <row r="3803">
          <cell r="A3803" t="str">
            <v>04242</v>
          </cell>
        </row>
        <row r="3804">
          <cell r="A3804" t="str">
            <v>04331</v>
          </cell>
        </row>
        <row r="3805">
          <cell r="A3805" t="str">
            <v>04332</v>
          </cell>
        </row>
        <row r="3806">
          <cell r="A3806" t="str">
            <v>04339</v>
          </cell>
        </row>
        <row r="3807">
          <cell r="A3807" t="str">
            <v>05014</v>
          </cell>
        </row>
        <row r="3808">
          <cell r="A3808" t="str">
            <v>05023</v>
          </cell>
        </row>
        <row r="3809">
          <cell r="A3809" t="str">
            <v>05024</v>
          </cell>
        </row>
        <row r="3810">
          <cell r="A3810" t="str">
            <v>05029</v>
          </cell>
        </row>
        <row r="3811">
          <cell r="A3811" t="str">
            <v>05032</v>
          </cell>
        </row>
        <row r="3812">
          <cell r="A3812" t="str">
            <v>05033</v>
          </cell>
        </row>
        <row r="3813">
          <cell r="A3813" t="str">
            <v>05037</v>
          </cell>
        </row>
        <row r="3814">
          <cell r="A3814" t="str">
            <v>05038</v>
          </cell>
        </row>
        <row r="3815">
          <cell r="A3815" t="str">
            <v>05042</v>
          </cell>
        </row>
        <row r="3816">
          <cell r="A3816" t="str">
            <v>05054</v>
          </cell>
        </row>
        <row r="3817">
          <cell r="A3817" t="str">
            <v>05055</v>
          </cell>
        </row>
        <row r="3818">
          <cell r="A3818" t="str">
            <v>05059</v>
          </cell>
        </row>
        <row r="3819">
          <cell r="A3819" t="str">
            <v>05062</v>
          </cell>
        </row>
        <row r="3820">
          <cell r="A3820" t="str">
            <v>05063</v>
          </cell>
        </row>
        <row r="3821">
          <cell r="A3821" t="str">
            <v>05068</v>
          </cell>
        </row>
        <row r="3822">
          <cell r="A3822" t="str">
            <v>05072</v>
          </cell>
        </row>
        <row r="3823">
          <cell r="A3823" t="str">
            <v>05073</v>
          </cell>
        </row>
        <row r="3824">
          <cell r="A3824" t="str">
            <v>05074</v>
          </cell>
        </row>
        <row r="3825">
          <cell r="A3825" t="str">
            <v>05168</v>
          </cell>
        </row>
        <row r="3826">
          <cell r="A3826" t="str">
            <v>05172</v>
          </cell>
        </row>
        <row r="3827">
          <cell r="A3827" t="str">
            <v>05223</v>
          </cell>
        </row>
        <row r="3828">
          <cell r="A3828" t="str">
            <v>05224</v>
          </cell>
        </row>
        <row r="3829">
          <cell r="A3829" t="str">
            <v>05229</v>
          </cell>
        </row>
        <row r="3830">
          <cell r="A3830" t="str">
            <v>05232</v>
          </cell>
        </row>
        <row r="3831">
          <cell r="A3831" t="str">
            <v>05233</v>
          </cell>
        </row>
        <row r="3832">
          <cell r="A3832" t="str">
            <v>05237</v>
          </cell>
        </row>
        <row r="3833">
          <cell r="A3833" t="str">
            <v>05238</v>
          </cell>
        </row>
        <row r="3834">
          <cell r="A3834" t="str">
            <v>05242</v>
          </cell>
        </row>
        <row r="3835">
          <cell r="A3835" t="str">
            <v>05255</v>
          </cell>
        </row>
        <row r="3836">
          <cell r="A3836" t="str">
            <v>05259</v>
          </cell>
        </row>
        <row r="3837">
          <cell r="A3837" t="str">
            <v>05262</v>
          </cell>
        </row>
        <row r="3838">
          <cell r="A3838" t="str">
            <v>05263</v>
          </cell>
        </row>
        <row r="3839">
          <cell r="A3839" t="str">
            <v>05268</v>
          </cell>
        </row>
        <row r="3840">
          <cell r="A3840" t="str">
            <v>05272</v>
          </cell>
        </row>
        <row r="3841">
          <cell r="A3841" t="str">
            <v>05273</v>
          </cell>
        </row>
        <row r="3842">
          <cell r="A3842" t="str">
            <v>05274</v>
          </cell>
        </row>
        <row r="3843">
          <cell r="A3843" t="str">
            <v>05280</v>
          </cell>
        </row>
        <row r="3844">
          <cell r="A3844" t="str">
            <v>05281</v>
          </cell>
        </row>
        <row r="3845">
          <cell r="A3845" t="str">
            <v>05340</v>
          </cell>
        </row>
        <row r="3846">
          <cell r="A3846" t="str">
            <v>05341</v>
          </cell>
        </row>
        <row r="3847">
          <cell r="A3847" t="str">
            <v>05345</v>
          </cell>
        </row>
        <row r="3848">
          <cell r="A3848" t="str">
            <v>05348</v>
          </cell>
        </row>
        <row r="3849">
          <cell r="A3849" t="str">
            <v>05350</v>
          </cell>
        </row>
        <row r="3850">
          <cell r="A3850" t="str">
            <v>05351</v>
          </cell>
        </row>
        <row r="3851">
          <cell r="A3851" t="str">
            <v>05361</v>
          </cell>
        </row>
        <row r="3852">
          <cell r="A3852" t="str">
            <v>05366</v>
          </cell>
        </row>
        <row r="3853">
          <cell r="A3853" t="str">
            <v>05368</v>
          </cell>
        </row>
        <row r="3854">
          <cell r="A3854" t="str">
            <v>05372</v>
          </cell>
        </row>
        <row r="3855">
          <cell r="A3855" t="str">
            <v>05375</v>
          </cell>
        </row>
        <row r="3856">
          <cell r="A3856" t="str">
            <v>05380</v>
          </cell>
        </row>
        <row r="3857">
          <cell r="A3857" t="str">
            <v>05385</v>
          </cell>
        </row>
        <row r="3858">
          <cell r="A3858" t="str">
            <v>05390</v>
          </cell>
        </row>
        <row r="3859">
          <cell r="A3859" t="str">
            <v>05424</v>
          </cell>
        </row>
        <row r="3860">
          <cell r="A3860" t="str">
            <v>05426</v>
          </cell>
        </row>
        <row r="3861">
          <cell r="A3861" t="str">
            <v>05430</v>
          </cell>
        </row>
        <row r="3862">
          <cell r="A3862" t="str">
            <v>05436</v>
          </cell>
        </row>
        <row r="3863">
          <cell r="A3863" t="str">
            <v>05437</v>
          </cell>
        </row>
        <row r="3864">
          <cell r="A3864" t="str">
            <v>05439</v>
          </cell>
        </row>
        <row r="3865">
          <cell r="A3865" t="str">
            <v>05441</v>
          </cell>
        </row>
        <row r="3866">
          <cell r="A3866" t="str">
            <v>05459</v>
          </cell>
        </row>
        <row r="3867">
          <cell r="A3867" t="str">
            <v>05462</v>
          </cell>
        </row>
        <row r="3868">
          <cell r="A3868" t="str">
            <v>05469</v>
          </cell>
        </row>
        <row r="3869">
          <cell r="A3869" t="str">
            <v>05474</v>
          </cell>
        </row>
        <row r="3870">
          <cell r="A3870" t="str">
            <v>05487</v>
          </cell>
        </row>
        <row r="3871">
          <cell r="A3871" t="str">
            <v>05505</v>
          </cell>
        </row>
        <row r="3872">
          <cell r="A3872" t="str">
            <v>05507</v>
          </cell>
        </row>
        <row r="3873">
          <cell r="A3873" t="str">
            <v>05508</v>
          </cell>
        </row>
        <row r="3874">
          <cell r="A3874" t="str">
            <v>05517</v>
          </cell>
        </row>
        <row r="3875">
          <cell r="A3875" t="str">
            <v>05520</v>
          </cell>
        </row>
        <row r="3876">
          <cell r="A3876" t="str">
            <v>05536</v>
          </cell>
        </row>
        <row r="3877">
          <cell r="A3877" t="str">
            <v>05538</v>
          </cell>
        </row>
        <row r="3878">
          <cell r="A3878" t="str">
            <v>05541</v>
          </cell>
        </row>
        <row r="3879">
          <cell r="A3879" t="str">
            <v>05551</v>
          </cell>
        </row>
        <row r="3880">
          <cell r="A3880" t="str">
            <v>05630</v>
          </cell>
        </row>
        <row r="3881">
          <cell r="A3881" t="str">
            <v>05631</v>
          </cell>
        </row>
        <row r="3882">
          <cell r="A3882" t="str">
            <v>05633</v>
          </cell>
        </row>
        <row r="3883">
          <cell r="A3883" t="str">
            <v>05634</v>
          </cell>
        </row>
        <row r="3884">
          <cell r="A3884" t="str">
            <v>05635</v>
          </cell>
        </row>
        <row r="3885">
          <cell r="A3885" t="str">
            <v>05640</v>
          </cell>
        </row>
        <row r="3886">
          <cell r="A3886" t="str">
            <v>05704</v>
          </cell>
        </row>
        <row r="3887">
          <cell r="A3887" t="str">
            <v>05720</v>
          </cell>
        </row>
        <row r="3888">
          <cell r="A3888" t="str">
            <v>05721</v>
          </cell>
        </row>
        <row r="3889">
          <cell r="A3889" t="str">
            <v>05734</v>
          </cell>
        </row>
        <row r="3890">
          <cell r="A3890" t="str">
            <v>05735</v>
          </cell>
        </row>
        <row r="3891">
          <cell r="A3891" t="str">
            <v>05736</v>
          </cell>
        </row>
        <row r="3892">
          <cell r="A3892" t="str">
            <v>05737</v>
          </cell>
        </row>
        <row r="3893">
          <cell r="A3893" t="str">
            <v>06025</v>
          </cell>
        </row>
        <row r="3894">
          <cell r="A3894" t="str">
            <v>06026</v>
          </cell>
        </row>
        <row r="3895">
          <cell r="A3895" t="str">
            <v>06042</v>
          </cell>
        </row>
        <row r="3896">
          <cell r="A3896" t="str">
            <v>06043</v>
          </cell>
        </row>
        <row r="3897">
          <cell r="A3897" t="str">
            <v>06061</v>
          </cell>
        </row>
        <row r="3898">
          <cell r="A3898" t="str">
            <v>06082</v>
          </cell>
        </row>
        <row r="3899">
          <cell r="A3899" t="str">
            <v>06083</v>
          </cell>
        </row>
        <row r="3900">
          <cell r="A3900" t="str">
            <v>06091</v>
          </cell>
        </row>
        <row r="3901">
          <cell r="A3901" t="str">
            <v>06098</v>
          </cell>
        </row>
        <row r="3902">
          <cell r="A3902" t="str">
            <v>06101</v>
          </cell>
        </row>
        <row r="3903">
          <cell r="A3903" t="str">
            <v>06102</v>
          </cell>
        </row>
        <row r="3904">
          <cell r="A3904" t="str">
            <v>06104</v>
          </cell>
        </row>
        <row r="3905">
          <cell r="A3905" t="str">
            <v>06110</v>
          </cell>
        </row>
        <row r="3906">
          <cell r="A3906" t="str">
            <v>06111</v>
          </cell>
        </row>
        <row r="3907">
          <cell r="A3907" t="str">
            <v>06112</v>
          </cell>
        </row>
        <row r="3908">
          <cell r="A3908" t="str">
            <v>06113</v>
          </cell>
        </row>
        <row r="3909">
          <cell r="A3909" t="str">
            <v>06114</v>
          </cell>
        </row>
        <row r="3910">
          <cell r="A3910" t="str">
            <v>06122</v>
          </cell>
        </row>
        <row r="3911">
          <cell r="A3911" t="str">
            <v>06141</v>
          </cell>
        </row>
        <row r="3912">
          <cell r="A3912" t="str">
            <v>06218</v>
          </cell>
        </row>
        <row r="3913">
          <cell r="A3913" t="str">
            <v>06221</v>
          </cell>
        </row>
        <row r="3914">
          <cell r="A3914" t="str">
            <v>06262</v>
          </cell>
        </row>
        <row r="3915">
          <cell r="A3915" t="str">
            <v>06269</v>
          </cell>
        </row>
        <row r="3916">
          <cell r="A3916" t="str">
            <v>06283</v>
          </cell>
        </row>
        <row r="3917">
          <cell r="A3917" t="str">
            <v>06300</v>
          </cell>
        </row>
        <row r="3918">
          <cell r="A3918" t="str">
            <v>06301</v>
          </cell>
        </row>
        <row r="3919">
          <cell r="A3919" t="str">
            <v>06318</v>
          </cell>
        </row>
        <row r="3920">
          <cell r="A3920" t="str">
            <v>06451</v>
          </cell>
        </row>
        <row r="3921">
          <cell r="A3921" t="str">
            <v>06459</v>
          </cell>
        </row>
        <row r="3922">
          <cell r="A3922" t="str">
            <v>06461</v>
          </cell>
        </row>
        <row r="3923">
          <cell r="A3923" t="str">
            <v>06462</v>
          </cell>
        </row>
        <row r="3924">
          <cell r="A3924" t="str">
            <v>06473</v>
          </cell>
        </row>
        <row r="3925">
          <cell r="A3925" t="str">
            <v>06479</v>
          </cell>
        </row>
        <row r="3926">
          <cell r="A3926" t="str">
            <v>06482</v>
          </cell>
        </row>
        <row r="3927">
          <cell r="A3927" t="str">
            <v>06483</v>
          </cell>
        </row>
        <row r="3928">
          <cell r="A3928" t="str">
            <v>06486</v>
          </cell>
        </row>
        <row r="3929">
          <cell r="A3929" t="str">
            <v>06488</v>
          </cell>
        </row>
        <row r="3930">
          <cell r="A3930" t="str">
            <v>06637</v>
          </cell>
        </row>
        <row r="3931">
          <cell r="A3931" t="str">
            <v>06662</v>
          </cell>
        </row>
        <row r="3932">
          <cell r="A3932" t="str">
            <v>06668</v>
          </cell>
        </row>
        <row r="3933">
          <cell r="A3933" t="str">
            <v>06670</v>
          </cell>
        </row>
        <row r="3934">
          <cell r="A3934" t="str">
            <v>06681</v>
          </cell>
        </row>
        <row r="3935">
          <cell r="A3935" t="str">
            <v>06682</v>
          </cell>
        </row>
        <row r="3936">
          <cell r="A3936" t="str">
            <v>06683</v>
          </cell>
        </row>
        <row r="3937">
          <cell r="A3937" t="str">
            <v>06684</v>
          </cell>
        </row>
        <row r="3938">
          <cell r="A3938" t="str">
            <v>06685</v>
          </cell>
        </row>
        <row r="3939">
          <cell r="A3939" t="str">
            <v>06701</v>
          </cell>
        </row>
        <row r="3940">
          <cell r="A3940" t="str">
            <v>06702</v>
          </cell>
        </row>
        <row r="3941">
          <cell r="A3941" t="str">
            <v>06910</v>
          </cell>
        </row>
        <row r="3942">
          <cell r="A3942" t="str">
            <v>06912</v>
          </cell>
        </row>
        <row r="3943">
          <cell r="A3943" t="str">
            <v>06921</v>
          </cell>
        </row>
        <row r="3944">
          <cell r="A3944" t="str">
            <v>06922</v>
          </cell>
        </row>
        <row r="3945">
          <cell r="A3945" t="str">
            <v>07230</v>
          </cell>
        </row>
        <row r="3946">
          <cell r="A3946" t="str">
            <v>07231</v>
          </cell>
        </row>
        <row r="3947">
          <cell r="A3947" t="str">
            <v>07232</v>
          </cell>
        </row>
        <row r="3948">
          <cell r="A3948" t="str">
            <v>07233</v>
          </cell>
        </row>
        <row r="3949">
          <cell r="A3949" t="str">
            <v>07237</v>
          </cell>
        </row>
        <row r="3950">
          <cell r="A3950" t="str">
            <v>07239</v>
          </cell>
        </row>
        <row r="3951">
          <cell r="A3951" t="str">
            <v>07240</v>
          </cell>
        </row>
        <row r="3952">
          <cell r="A3952" t="str">
            <v>07241</v>
          </cell>
        </row>
        <row r="3953">
          <cell r="A3953" t="str">
            <v>07242</v>
          </cell>
        </row>
        <row r="3954">
          <cell r="A3954" t="str">
            <v>07243</v>
          </cell>
        </row>
        <row r="3955">
          <cell r="A3955" t="str">
            <v>07244</v>
          </cell>
        </row>
        <row r="3956">
          <cell r="A3956" t="str">
            <v>07245</v>
          </cell>
        </row>
        <row r="3957">
          <cell r="A3957" t="str">
            <v>07250</v>
          </cell>
        </row>
        <row r="3958">
          <cell r="A3958" t="str">
            <v>07251</v>
          </cell>
        </row>
        <row r="3959">
          <cell r="A3959" t="str">
            <v>07252</v>
          </cell>
        </row>
        <row r="3960">
          <cell r="A3960" t="str">
            <v>07253</v>
          </cell>
        </row>
        <row r="3961">
          <cell r="A3961" t="str">
            <v>07254</v>
          </cell>
        </row>
        <row r="3962">
          <cell r="A3962" t="str">
            <v>07257</v>
          </cell>
        </row>
        <row r="3963">
          <cell r="A3963" t="str">
            <v>07258</v>
          </cell>
        </row>
        <row r="3964">
          <cell r="A3964" t="str">
            <v>07375</v>
          </cell>
        </row>
        <row r="3965">
          <cell r="A3965" t="str">
            <v>07376</v>
          </cell>
        </row>
        <row r="3966">
          <cell r="A3966" t="str">
            <v>07377</v>
          </cell>
        </row>
        <row r="3967">
          <cell r="A3967" t="str">
            <v>07378</v>
          </cell>
        </row>
        <row r="3968">
          <cell r="A3968" t="str">
            <v>07379</v>
          </cell>
        </row>
        <row r="3969">
          <cell r="A3969" t="str">
            <v>07381</v>
          </cell>
        </row>
        <row r="3970">
          <cell r="A3970" t="str">
            <v>07389</v>
          </cell>
        </row>
        <row r="3971">
          <cell r="A3971" t="str">
            <v>07398</v>
          </cell>
        </row>
        <row r="3972">
          <cell r="A3972" t="str">
            <v>07460</v>
          </cell>
        </row>
        <row r="3973">
          <cell r="A3973" t="str">
            <v>07461</v>
          </cell>
        </row>
        <row r="3974">
          <cell r="A3974" t="str">
            <v>07462</v>
          </cell>
        </row>
        <row r="3975">
          <cell r="A3975" t="str">
            <v>07463</v>
          </cell>
        </row>
        <row r="3976">
          <cell r="A3976" t="str">
            <v>07464</v>
          </cell>
        </row>
        <row r="3977">
          <cell r="A3977" t="str">
            <v>07465</v>
          </cell>
        </row>
        <row r="3978">
          <cell r="A3978" t="str">
            <v>07466</v>
          </cell>
        </row>
        <row r="3979">
          <cell r="A3979" t="str">
            <v>07467</v>
          </cell>
        </row>
        <row r="3980">
          <cell r="A3980" t="str">
            <v>07468</v>
          </cell>
        </row>
        <row r="3981">
          <cell r="A3981" t="str">
            <v>07611</v>
          </cell>
        </row>
        <row r="3982">
          <cell r="A3982" t="str">
            <v>07614</v>
          </cell>
        </row>
        <row r="3983">
          <cell r="A3983" t="str">
            <v>07621</v>
          </cell>
        </row>
        <row r="3984">
          <cell r="A3984" t="str">
            <v>07622</v>
          </cell>
        </row>
        <row r="3985">
          <cell r="A3985" t="str">
            <v>07623</v>
          </cell>
        </row>
        <row r="3986">
          <cell r="A3986" t="str">
            <v>07624</v>
          </cell>
        </row>
        <row r="3987">
          <cell r="A3987" t="str">
            <v>07625</v>
          </cell>
        </row>
        <row r="3988">
          <cell r="A3988" t="str">
            <v>08062</v>
          </cell>
        </row>
        <row r="3989">
          <cell r="A3989" t="str">
            <v>08192</v>
          </cell>
        </row>
        <row r="3990">
          <cell r="A3990" t="str">
            <v>08491</v>
          </cell>
        </row>
        <row r="3991">
          <cell r="A3991" t="str">
            <v>08492</v>
          </cell>
        </row>
        <row r="3992">
          <cell r="A3992" t="str">
            <v>08713</v>
          </cell>
        </row>
        <row r="3993">
          <cell r="A3993" t="str">
            <v>08714</v>
          </cell>
        </row>
        <row r="3994">
          <cell r="A3994" t="str">
            <v>08975</v>
          </cell>
        </row>
        <row r="3995">
          <cell r="A3995" t="str">
            <v>08977</v>
          </cell>
        </row>
        <row r="3996">
          <cell r="A3996" t="str">
            <v>08978</v>
          </cell>
        </row>
        <row r="3997">
          <cell r="A3997" t="str">
            <v>08979</v>
          </cell>
        </row>
        <row r="3998">
          <cell r="A3998" t="str">
            <v>08985</v>
          </cell>
        </row>
        <row r="3999">
          <cell r="A3999" t="str">
            <v>08986</v>
          </cell>
        </row>
        <row r="4000">
          <cell r="A4000" t="str">
            <v>08988</v>
          </cell>
        </row>
      </sheetData>
      <sheetData sheetId="2"/>
      <sheetData sheetId="3"/>
      <sheetData sheetId="4"/>
      <sheetData sheetId="5"/>
      <sheetData sheetId="6"/>
      <sheetData sheetId="7"/>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 val="Bus Line"/>
      <sheetName val="CEE Investments"/>
      <sheetName val="CEE Guarantees"/>
    </sheetNames>
    <sheetDataSet>
      <sheetData sheetId="0"/>
      <sheetData sheetId="1"/>
      <sheetData sheetId="2"/>
      <sheetData sheetId="3"/>
      <sheetData sheetId="4"/>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
      <sheetName val="Ann"/>
      <sheetName val="Fin"/>
      <sheetName val="Fin-Imp"/>
      <sheetName val="Log"/>
      <sheetName val="Monthly"/>
      <sheetName val="Buildup"/>
      <sheetName val="Macro"/>
      <sheetName val="Project Structure"/>
      <sheetName val="Risks-Exit Strategy"/>
      <sheetName val="Model Approach and Reviews"/>
      <sheetName val="PPAPrCon"/>
      <sheetName val="MWh"/>
      <sheetName val="RECPCal"/>
      <sheetName val="RECP"/>
      <sheetName val="LCOE"/>
    </sheetNames>
    <sheetDataSet>
      <sheetData sheetId="0" refreshError="1">
        <row r="15">
          <cell r="B15">
            <v>10</v>
          </cell>
        </row>
      </sheetData>
      <sheetData sheetId="1" refreshError="1">
        <row r="178">
          <cell r="B178">
            <v>375</v>
          </cell>
        </row>
        <row r="179">
          <cell r="B179">
            <v>335</v>
          </cell>
        </row>
      </sheetData>
      <sheetData sheetId="2">
        <row r="242">
          <cell r="D242" t="str">
            <v>Adding Grant details to Build sheet</v>
          </cell>
        </row>
      </sheetData>
      <sheetData sheetId="3"/>
      <sheetData sheetId="4" refreshError="1">
        <row r="242">
          <cell r="D242" t="str">
            <v>Adding Grant details to Build sheet</v>
          </cell>
        </row>
        <row r="262">
          <cell r="E262">
            <v>0</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CONY - Assets "/>
    </sheetNames>
    <sheetDataSet>
      <sheetData sheetId="0">
        <row r="1">
          <cell r="A1" t="str">
            <v>Consolidated Balance Sheet Consolidated Edison Company of New York, Inc.</v>
          </cell>
        </row>
        <row r="3">
          <cell r="A3" t="str">
            <v>Assets</v>
          </cell>
        </row>
        <row r="5">
          <cell r="A5" t="str">
            <v>At December 31 (Thousands of Dollars)</v>
          </cell>
          <cell r="C5">
            <v>1999</v>
          </cell>
          <cell r="E5">
            <v>1998</v>
          </cell>
        </row>
        <row r="6">
          <cell r="A6" t="str">
            <v>Utility plant, at original cost (Note A)</v>
          </cell>
        </row>
        <row r="7">
          <cell r="A7" t="str">
            <v>Electric</v>
          </cell>
          <cell r="C7">
            <v>10670257</v>
          </cell>
          <cell r="E7">
            <v>12039082</v>
          </cell>
        </row>
        <row r="8">
          <cell r="A8" t="str">
            <v>Gas</v>
          </cell>
          <cell r="C8">
            <v>1934090</v>
          </cell>
          <cell r="E8">
            <v>1838550</v>
          </cell>
        </row>
        <row r="9">
          <cell r="A9" t="str">
            <v>Steam</v>
          </cell>
          <cell r="C9">
            <v>722265</v>
          </cell>
          <cell r="E9">
            <v>604761</v>
          </cell>
        </row>
        <row r="10">
          <cell r="A10" t="str">
            <v>General</v>
          </cell>
          <cell r="C10">
            <v>1220948</v>
          </cell>
          <cell r="E10">
            <v>1204262</v>
          </cell>
        </row>
        <row r="11">
          <cell r="A11" t="str">
            <v>Total</v>
          </cell>
          <cell r="C11">
            <v>14547560</v>
          </cell>
          <cell r="E11">
            <v>15686655</v>
          </cell>
        </row>
        <row r="12">
          <cell r="A12" t="str">
            <v>Less: Accumulated depreciation</v>
          </cell>
          <cell r="C12">
            <v>4384783</v>
          </cell>
          <cell r="E12">
            <v>4726211</v>
          </cell>
        </row>
        <row r="13">
          <cell r="A13" t="str">
            <v>Net</v>
          </cell>
          <cell r="C13">
            <v>10162777</v>
          </cell>
          <cell r="E13">
            <v>10960444</v>
          </cell>
        </row>
        <row r="14">
          <cell r="A14" t="str">
            <v>Construction work in progress</v>
          </cell>
          <cell r="C14">
            <v>359431</v>
          </cell>
          <cell r="E14">
            <v>347262</v>
          </cell>
        </row>
        <row r="15">
          <cell r="A15" t="str">
            <v>Nuclear fuel assemblies and components, less accumulated amortization</v>
          </cell>
          <cell r="C15">
            <v>84701</v>
          </cell>
          <cell r="E15">
            <v>98837</v>
          </cell>
        </row>
        <row r="16">
          <cell r="A16" t="str">
            <v>Net utility plant</v>
          </cell>
          <cell r="C16">
            <v>10606909</v>
          </cell>
          <cell r="E16">
            <v>11406543</v>
          </cell>
        </row>
        <row r="18">
          <cell r="A18" t="str">
            <v>Current assets</v>
          </cell>
        </row>
        <row r="19">
          <cell r="A19" t="str">
            <v>Cash and temporary cash investments (Note A)</v>
          </cell>
          <cell r="C19">
            <v>349033</v>
          </cell>
          <cell r="E19">
            <v>30026</v>
          </cell>
        </row>
        <row r="20">
          <cell r="A20" t="str">
            <v xml:space="preserve">Accounts receivable - customer, less allowance for uncollectible </v>
          </cell>
        </row>
        <row r="21">
          <cell r="A21" t="str">
            <v>accounts of $22,600 in 1999 and 1998</v>
          </cell>
          <cell r="C21">
            <v>541978</v>
          </cell>
          <cell r="E21">
            <v>491493</v>
          </cell>
        </row>
        <row r="22">
          <cell r="A22" t="str">
            <v>Other receivables</v>
          </cell>
          <cell r="C22">
            <v>72138</v>
          </cell>
          <cell r="E22">
            <v>45935</v>
          </cell>
        </row>
        <row r="23">
          <cell r="A23" t="str">
            <v>Fuel, at average cost</v>
          </cell>
          <cell r="C23">
            <v>23641</v>
          </cell>
          <cell r="E23">
            <v>33289</v>
          </cell>
        </row>
        <row r="24">
          <cell r="A24" t="str">
            <v>Gas in storage, at average cost</v>
          </cell>
          <cell r="C24">
            <v>40280</v>
          </cell>
          <cell r="E24">
            <v>46801</v>
          </cell>
        </row>
        <row r="25">
          <cell r="A25" t="str">
            <v>Materials and supplies, at average cost</v>
          </cell>
          <cell r="C25">
            <v>138300</v>
          </cell>
          <cell r="E25">
            <v>184916</v>
          </cell>
        </row>
        <row r="26">
          <cell r="A26" t="str">
            <v>Prepayments</v>
          </cell>
          <cell r="C26">
            <v>178693</v>
          </cell>
          <cell r="E26">
            <v>130198</v>
          </cell>
        </row>
        <row r="27">
          <cell r="A27" t="str">
            <v>Other current assets</v>
          </cell>
          <cell r="C27">
            <v>34008</v>
          </cell>
          <cell r="E27">
            <v>20911</v>
          </cell>
        </row>
        <row r="28">
          <cell r="A28" t="str">
            <v>Total current assets</v>
          </cell>
          <cell r="C28">
            <v>1378071</v>
          </cell>
          <cell r="E28">
            <v>983569</v>
          </cell>
        </row>
        <row r="30">
          <cell r="A30" t="str">
            <v>Investments</v>
          </cell>
        </row>
        <row r="31">
          <cell r="A31" t="str">
            <v>Nuclear decommissioning trust funds</v>
          </cell>
          <cell r="C31">
            <v>305717</v>
          </cell>
          <cell r="E31">
            <v>265063</v>
          </cell>
        </row>
        <row r="32">
          <cell r="A32" t="str">
            <v>Other</v>
          </cell>
          <cell r="C32">
            <v>18491</v>
          </cell>
          <cell r="E32">
            <v>14750</v>
          </cell>
        </row>
        <row r="33">
          <cell r="A33" t="str">
            <v>Total investments (Note A)</v>
          </cell>
          <cell r="C33">
            <v>324208</v>
          </cell>
          <cell r="E33">
            <v>279813</v>
          </cell>
        </row>
        <row r="35">
          <cell r="A35" t="str">
            <v xml:space="preserve">Deferred charges </v>
          </cell>
        </row>
        <row r="36">
          <cell r="A36" t="str">
            <v>Regulatory assets (Notes A and J)</v>
          </cell>
          <cell r="C36">
            <v>1223364</v>
          </cell>
          <cell r="E36">
            <v>1359135</v>
          </cell>
        </row>
        <row r="37">
          <cell r="A37" t="str">
            <v>Other deferred charges</v>
          </cell>
          <cell r="C37">
            <v>149600</v>
          </cell>
          <cell r="E37">
            <v>143737</v>
          </cell>
        </row>
        <row r="38">
          <cell r="A38" t="str">
            <v>Total deferred charges</v>
          </cell>
          <cell r="C38">
            <v>1372964</v>
          </cell>
          <cell r="E38">
            <v>1502872</v>
          </cell>
        </row>
        <row r="39">
          <cell r="A39" t="str">
            <v>Total</v>
          </cell>
          <cell r="C39">
            <v>13682152</v>
          </cell>
          <cell r="E39">
            <v>14172797</v>
          </cell>
        </row>
      </sheetData>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CONY Income Statement"/>
      <sheetName val="Sheet1"/>
      <sheetName val="Sheet2"/>
      <sheetName val="Sheet3"/>
    </sheetNames>
    <sheetDataSet>
      <sheetData sheetId="0">
        <row r="1">
          <cell r="A1" t="str">
            <v xml:space="preserve">Consolidated Income Statement   Consolidated Edison Company of New York, Inc. </v>
          </cell>
        </row>
        <row r="3">
          <cell r="A3" t="str">
            <v>Year Ended December 31 (Thousands of Dollars)</v>
          </cell>
          <cell r="B3">
            <v>1999</v>
          </cell>
          <cell r="C3">
            <v>1998</v>
          </cell>
          <cell r="D3">
            <v>1997</v>
          </cell>
        </row>
        <row r="4">
          <cell r="A4" t="str">
            <v>Operating revenues (Note A)</v>
          </cell>
        </row>
        <row r="5">
          <cell r="A5" t="str">
            <v>Electric</v>
          </cell>
          <cell r="B5">
            <v>5672348</v>
          </cell>
          <cell r="C5">
            <v>5717119</v>
          </cell>
          <cell r="D5">
            <v>5635575</v>
          </cell>
        </row>
        <row r="6">
          <cell r="A6" t="str">
            <v>Gas</v>
          </cell>
          <cell r="B6">
            <v>943641</v>
          </cell>
          <cell r="C6">
            <v>959609</v>
          </cell>
          <cell r="D6">
            <v>1093880</v>
          </cell>
        </row>
        <row r="7">
          <cell r="A7" t="str">
            <v>Steam</v>
          </cell>
          <cell r="B7">
            <v>340026</v>
          </cell>
          <cell r="C7">
            <v>321932</v>
          </cell>
          <cell r="D7">
            <v>391799</v>
          </cell>
        </row>
        <row r="8">
          <cell r="A8" t="str">
            <v>Non-utility</v>
          </cell>
          <cell r="B8">
            <v>0</v>
          </cell>
          <cell r="C8">
            <v>0</v>
          </cell>
          <cell r="D8">
            <v>74898</v>
          </cell>
        </row>
        <row r="9">
          <cell r="A9" t="str">
            <v>Total operating revenues</v>
          </cell>
          <cell r="B9">
            <v>6956015</v>
          </cell>
          <cell r="C9">
            <v>6998660</v>
          </cell>
          <cell r="D9">
            <v>7196152</v>
          </cell>
        </row>
        <row r="10">
          <cell r="A10" t="str">
            <v>Operating expenses</v>
          </cell>
        </row>
        <row r="11">
          <cell r="A11" t="str">
            <v>Purchased power</v>
          </cell>
          <cell r="B11">
            <v>1669226.77</v>
          </cell>
          <cell r="C11">
            <v>1252035</v>
          </cell>
          <cell r="D11">
            <v>1349587</v>
          </cell>
        </row>
        <row r="12">
          <cell r="A12" t="str">
            <v>Fuel</v>
          </cell>
          <cell r="B12">
            <v>430174.04</v>
          </cell>
          <cell r="C12">
            <v>579006</v>
          </cell>
          <cell r="D12">
            <v>596824</v>
          </cell>
        </row>
        <row r="13">
          <cell r="A13" t="str">
            <v>Gas purchased for resale</v>
          </cell>
          <cell r="B13">
            <v>351785.07</v>
          </cell>
          <cell r="C13">
            <v>370103</v>
          </cell>
          <cell r="D13">
            <v>552597</v>
          </cell>
        </row>
        <row r="14">
          <cell r="A14" t="str">
            <v>Other operations</v>
          </cell>
          <cell r="B14">
            <v>1047747.61</v>
          </cell>
          <cell r="C14">
            <v>1117785</v>
          </cell>
          <cell r="D14">
            <v>1124703</v>
          </cell>
        </row>
        <row r="15">
          <cell r="A15" t="str">
            <v xml:space="preserve">Maintenance </v>
          </cell>
          <cell r="B15">
            <v>423322</v>
          </cell>
          <cell r="C15">
            <v>477413</v>
          </cell>
          <cell r="D15">
            <v>474788</v>
          </cell>
        </row>
        <row r="16">
          <cell r="A16" t="str">
            <v>Depreciation and amortization (Note A)</v>
          </cell>
          <cell r="B16">
            <v>504017.96</v>
          </cell>
          <cell r="C16">
            <v>517826</v>
          </cell>
          <cell r="D16">
            <v>503455</v>
          </cell>
        </row>
        <row r="17">
          <cell r="A17" t="str">
            <v>Taxes, other than federal income tax</v>
          </cell>
          <cell r="B17">
            <v>1134079.3400000001</v>
          </cell>
          <cell r="C17">
            <v>1202610</v>
          </cell>
          <cell r="D17">
            <v>1181156</v>
          </cell>
        </row>
        <row r="18">
          <cell r="A18" t="str">
            <v>Federal income tax (Notes A and I)</v>
          </cell>
          <cell r="B18">
            <v>394147</v>
          </cell>
          <cell r="C18">
            <v>414810</v>
          </cell>
          <cell r="D18">
            <v>377722</v>
          </cell>
        </row>
        <row r="19">
          <cell r="A19" t="str">
            <v>Total operating expenses</v>
          </cell>
          <cell r="B19">
            <v>5954499.79</v>
          </cell>
          <cell r="C19">
            <v>5931588</v>
          </cell>
          <cell r="D19">
            <v>6160832</v>
          </cell>
        </row>
        <row r="20">
          <cell r="A20" t="str">
            <v>Operating income</v>
          </cell>
          <cell r="B20">
            <v>1001515.21</v>
          </cell>
          <cell r="C20">
            <v>1067072</v>
          </cell>
          <cell r="D20">
            <v>1035320</v>
          </cell>
        </row>
        <row r="21">
          <cell r="A21" t="str">
            <v>Other income (deductions)</v>
          </cell>
        </row>
        <row r="22">
          <cell r="A22" t="str">
            <v>Investment income (Note A)</v>
          </cell>
          <cell r="B22">
            <v>8646.9699999999993</v>
          </cell>
          <cell r="C22">
            <v>6162</v>
          </cell>
          <cell r="D22">
            <v>12214</v>
          </cell>
        </row>
        <row r="23">
          <cell r="A23" t="str">
            <v>Allowance for equity funds used during construction (Note A)</v>
          </cell>
          <cell r="B23">
            <v>3805.45</v>
          </cell>
          <cell r="C23">
            <v>2431</v>
          </cell>
          <cell r="D23">
            <v>4448</v>
          </cell>
        </row>
        <row r="24">
          <cell r="A24" t="str">
            <v>Other income less miscellaneous deductions</v>
          </cell>
          <cell r="B24">
            <v>-9344.41</v>
          </cell>
          <cell r="C24">
            <v>-5275</v>
          </cell>
          <cell r="D24">
            <v>-4100</v>
          </cell>
        </row>
        <row r="25">
          <cell r="A25" t="str">
            <v>Federal income tax (Notes A and I)</v>
          </cell>
          <cell r="B25">
            <v>28066</v>
          </cell>
          <cell r="C25">
            <v>575</v>
          </cell>
          <cell r="D25">
            <v>-1998</v>
          </cell>
        </row>
        <row r="26">
          <cell r="A26" t="str">
            <v>Total other income</v>
          </cell>
          <cell r="B26">
            <v>31174.01</v>
          </cell>
          <cell r="C26">
            <v>3893</v>
          </cell>
          <cell r="D26">
            <v>10564</v>
          </cell>
        </row>
        <row r="27">
          <cell r="A27" t="str">
            <v>Income before interest charges</v>
          </cell>
          <cell r="B27">
            <v>1032689.22</v>
          </cell>
          <cell r="C27">
            <v>1070965</v>
          </cell>
          <cell r="D27">
            <v>1045884</v>
          </cell>
        </row>
        <row r="28">
          <cell r="A28" t="str">
            <v>Interest on long-term debt</v>
          </cell>
          <cell r="B28">
            <v>305260.64</v>
          </cell>
          <cell r="C28">
            <v>308671</v>
          </cell>
          <cell r="D28">
            <v>318158</v>
          </cell>
        </row>
        <row r="29">
          <cell r="A29" t="str">
            <v>Other interest</v>
          </cell>
          <cell r="B29">
            <v>17363.150000000001</v>
          </cell>
          <cell r="C29">
            <v>18400</v>
          </cell>
          <cell r="D29">
            <v>17083</v>
          </cell>
        </row>
        <row r="30">
          <cell r="A30" t="str">
            <v>Allowance for borrowed funds used during construction (Note A)</v>
          </cell>
          <cell r="B30">
            <v>-1777.67</v>
          </cell>
          <cell r="C30">
            <v>-1246</v>
          </cell>
          <cell r="D30">
            <v>-2180</v>
          </cell>
        </row>
        <row r="31">
          <cell r="A31" t="str">
            <v>Net interest charges</v>
          </cell>
          <cell r="B31">
            <v>320846.12000000005</v>
          </cell>
          <cell r="C31">
            <v>325825</v>
          </cell>
          <cell r="D31">
            <v>333061</v>
          </cell>
        </row>
        <row r="32">
          <cell r="A32" t="str">
            <v>Net income</v>
          </cell>
          <cell r="B32">
            <v>711843.09999999986</v>
          </cell>
          <cell r="C32">
            <v>745140</v>
          </cell>
          <cell r="D32">
            <v>712823</v>
          </cell>
        </row>
        <row r="33">
          <cell r="A33" t="str">
            <v>Preferred stock dividend requirements</v>
          </cell>
          <cell r="B33">
            <v>13592.57</v>
          </cell>
          <cell r="C33">
            <v>17007</v>
          </cell>
          <cell r="D33">
            <v>18344</v>
          </cell>
        </row>
        <row r="34">
          <cell r="A34" t="str">
            <v>Net income for common stock</v>
          </cell>
          <cell r="B34">
            <v>698250</v>
          </cell>
          <cell r="C34">
            <v>728133</v>
          </cell>
          <cell r="D34">
            <v>694479</v>
          </cell>
        </row>
        <row r="35">
          <cell r="A35" t="str">
            <v xml:space="preserve">The accompanying notes are an integral part of these financial statements.  </v>
          </cell>
        </row>
        <row r="43">
          <cell r="A43" t="str">
            <v>Con Edison Sales</v>
          </cell>
        </row>
        <row r="44">
          <cell r="A44" t="str">
            <v xml:space="preserve">    Electric (Thousands of kilowatthours)</v>
          </cell>
        </row>
        <row r="45">
          <cell r="A45" t="str">
            <v xml:space="preserve">      Con Edison customers</v>
          </cell>
          <cell r="B45">
            <v>33613545</v>
          </cell>
          <cell r="C45">
            <v>37340504</v>
          </cell>
        </row>
        <row r="46">
          <cell r="A46" t="str">
            <v xml:space="preserve">      Delivery service for Retail Choice</v>
          </cell>
          <cell r="B46">
            <v>6700909</v>
          </cell>
          <cell r="C46">
            <v>1326182</v>
          </cell>
        </row>
        <row r="47">
          <cell r="A47" t="str">
            <v xml:space="preserve">      Delivery service to NYPA and others</v>
          </cell>
          <cell r="B47">
            <v>9915961</v>
          </cell>
          <cell r="C47">
            <v>9856299</v>
          </cell>
        </row>
        <row r="48">
          <cell r="A48" t="str">
            <v xml:space="preserve">          Total sales in service territory</v>
          </cell>
          <cell r="B48">
            <v>50230415</v>
          </cell>
          <cell r="C48">
            <v>48522985</v>
          </cell>
        </row>
        <row r="49">
          <cell r="A49" t="str">
            <v xml:space="preserve">      Off-system and ESCO sales </v>
          </cell>
          <cell r="B49">
            <v>8685189</v>
          </cell>
          <cell r="C49">
            <v>3067676</v>
          </cell>
        </row>
        <row r="50">
          <cell r="A50" t="str">
            <v xml:space="preserve">    Gas (dekatherms)</v>
          </cell>
        </row>
        <row r="51">
          <cell r="A51" t="str">
            <v xml:space="preserve">       Firm sales and transportation</v>
          </cell>
          <cell r="B51">
            <v>88434335</v>
          </cell>
          <cell r="C51">
            <v>88462270</v>
          </cell>
        </row>
        <row r="52">
          <cell r="A52" t="str">
            <v xml:space="preserve">       Off-peak firm/interruptible</v>
          </cell>
          <cell r="B52">
            <v>14316439</v>
          </cell>
          <cell r="C52">
            <v>20347677</v>
          </cell>
        </row>
        <row r="53">
          <cell r="A53" t="str">
            <v xml:space="preserve">           Total sales to Con Edison customers</v>
          </cell>
          <cell r="B53">
            <v>102750774</v>
          </cell>
          <cell r="C53">
            <v>108809947</v>
          </cell>
        </row>
        <row r="54">
          <cell r="A54" t="str">
            <v xml:space="preserve">       Transportation of customer-owned gas</v>
          </cell>
        </row>
        <row r="55">
          <cell r="A55" t="str">
            <v xml:space="preserve">           NYPA</v>
          </cell>
          <cell r="B55">
            <v>8347472</v>
          </cell>
          <cell r="C55">
            <v>6346278</v>
          </cell>
        </row>
        <row r="56">
          <cell r="A56" t="str">
            <v xml:space="preserve">           Other</v>
          </cell>
          <cell r="B56">
            <v>20153229</v>
          </cell>
          <cell r="C56">
            <v>12910949</v>
          </cell>
        </row>
        <row r="57">
          <cell r="A57" t="str">
            <v xml:space="preserve">       Off-system sales</v>
          </cell>
          <cell r="B57">
            <v>34516215</v>
          </cell>
          <cell r="C57">
            <v>21628561</v>
          </cell>
        </row>
        <row r="58">
          <cell r="A58" t="str">
            <v xml:space="preserve">           Total sales and transportation</v>
          </cell>
          <cell r="B58">
            <v>165767690</v>
          </cell>
          <cell r="C58">
            <v>149695735</v>
          </cell>
        </row>
        <row r="59">
          <cell r="A59" t="str">
            <v xml:space="preserve">     Steam (Thousands of pounds)</v>
          </cell>
          <cell r="B59">
            <v>26233105</v>
          </cell>
          <cell r="C59">
            <v>26360100</v>
          </cell>
        </row>
        <row r="61">
          <cell r="A61" t="str">
            <v>The accompanying notes are an integral part of these financial statements.</v>
          </cell>
        </row>
      </sheetData>
      <sheetData sheetId="1" refreshError="1"/>
      <sheetData sheetId="2" refreshError="1"/>
      <sheetData sheetId="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I - INC."/>
      <sheetName val="CECONY - INC. "/>
      <sheetName val="CECONY CAP "/>
      <sheetName val="CEI RE"/>
      <sheetName val="CECONY RE"/>
      <sheetName val="CONDENSED CEI - INC."/>
      <sheetName val="CONDENSED CEI - Assets"/>
      <sheetName val="CONDENSED CEI - Liab. "/>
      <sheetName val="CEI - Assets"/>
      <sheetName val="CEI - Liab."/>
      <sheetName val="CECONY - Assets "/>
      <sheetName val="CECONY - Liab. "/>
      <sheetName val="CEI CAP"/>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CONY - Liab.  BU"/>
      <sheetName val="CECONY - Assets BU"/>
      <sheetName val="CEI - INC. BU"/>
      <sheetName val="CEI - Assets BU"/>
      <sheetName val="CEI - Liab. BU"/>
      <sheetName val="CECONY - INC. BU"/>
    </sheetNames>
    <sheetDataSet>
      <sheetData sheetId="0" refreshError="1">
        <row r="1">
          <cell r="A1" t="str">
            <v>Consolidated Balance Sheet Consolidated Edison Company of New York, Inc</v>
          </cell>
        </row>
        <row r="3">
          <cell r="A3" t="str">
            <v>Capitalization and Liabilities</v>
          </cell>
        </row>
        <row r="5">
          <cell r="A5" t="str">
            <v>At December 31 (Thousands of Dollars)</v>
          </cell>
          <cell r="B5" t="str">
            <v>Back Up Information-Sources/Ref Note</v>
          </cell>
          <cell r="D5">
            <v>1999</v>
          </cell>
          <cell r="E5" t="str">
            <v>1998*</v>
          </cell>
        </row>
        <row r="6">
          <cell r="A6" t="str">
            <v>Capitalization (see Statement of Capitalization)</v>
          </cell>
        </row>
        <row r="7">
          <cell r="A7" t="str">
            <v>Common shareholders' equity</v>
          </cell>
          <cell r="B7" t="str">
            <v>Balance sheet work sheet</v>
          </cell>
          <cell r="C7" t="str">
            <v>Q</v>
          </cell>
          <cell r="D7">
            <v>4393771</v>
          </cell>
          <cell r="E7">
            <v>5842724</v>
          </cell>
        </row>
        <row r="8">
          <cell r="A8" t="str">
            <v>Preferred stock subject to mandatory redemption (Note B)</v>
          </cell>
          <cell r="B8" t="str">
            <v>O&amp;F balance sheet</v>
          </cell>
          <cell r="C8" t="str">
            <v>R</v>
          </cell>
          <cell r="D8">
            <v>37050</v>
          </cell>
          <cell r="E8">
            <v>37050</v>
          </cell>
        </row>
        <row r="9">
          <cell r="A9" t="str">
            <v>Other preferred stock (Note B)</v>
          </cell>
          <cell r="B9" t="str">
            <v>O&amp;F balance sheet</v>
          </cell>
          <cell r="C9" t="str">
            <v>S</v>
          </cell>
          <cell r="D9">
            <v>212563</v>
          </cell>
          <cell r="E9">
            <v>212563</v>
          </cell>
        </row>
        <row r="10">
          <cell r="A10" t="str">
            <v>Long-term debt</v>
          </cell>
          <cell r="B10" t="str">
            <v>Balance sheet work sheet</v>
          </cell>
          <cell r="C10" t="str">
            <v>T</v>
          </cell>
          <cell r="D10">
            <v>4243080</v>
          </cell>
          <cell r="E10">
            <v>4050108</v>
          </cell>
        </row>
        <row r="11">
          <cell r="A11" t="str">
            <v>Total capitalization</v>
          </cell>
          <cell r="D11">
            <v>8886464</v>
          </cell>
          <cell r="E11">
            <v>10142445</v>
          </cell>
        </row>
        <row r="13">
          <cell r="A13" t="str">
            <v>Noncurrent liabilities</v>
          </cell>
        </row>
        <row r="14">
          <cell r="A14" t="str">
            <v>Obligations under capital leases</v>
          </cell>
          <cell r="B14" t="str">
            <v>Balance sheet work sheet</v>
          </cell>
          <cell r="C14" t="str">
            <v>U</v>
          </cell>
          <cell r="D14">
            <v>34406</v>
          </cell>
          <cell r="E14">
            <v>37295</v>
          </cell>
        </row>
        <row r="15">
          <cell r="A15" t="str">
            <v>Other noncurrent liabilities</v>
          </cell>
          <cell r="B15" t="str">
            <v>Schedule to B/S back up</v>
          </cell>
          <cell r="C15" t="str">
            <v>V</v>
          </cell>
          <cell r="D15">
            <v>204148</v>
          </cell>
          <cell r="E15">
            <v>203543</v>
          </cell>
        </row>
        <row r="16">
          <cell r="A16" t="str">
            <v>Total noncurrent liabilities</v>
          </cell>
          <cell r="D16">
            <v>238554</v>
          </cell>
          <cell r="E16">
            <v>240838</v>
          </cell>
        </row>
        <row r="18">
          <cell r="A18" t="str">
            <v>Current liabilities</v>
          </cell>
        </row>
        <row r="19">
          <cell r="A19" t="str">
            <v>Long - term debt due within one year (Note B)</v>
          </cell>
          <cell r="B19" t="str">
            <v>Balance sheet work sheet</v>
          </cell>
          <cell r="C19" t="str">
            <v>W</v>
          </cell>
          <cell r="D19">
            <v>275000</v>
          </cell>
          <cell r="E19">
            <v>225000</v>
          </cell>
        </row>
        <row r="20">
          <cell r="A20" t="str">
            <v>Accounts payable</v>
          </cell>
          <cell r="B20" t="str">
            <v>Schedule to B/S back up</v>
          </cell>
          <cell r="C20" t="str">
            <v>X</v>
          </cell>
          <cell r="D20">
            <v>505357</v>
          </cell>
          <cell r="E20">
            <v>357315</v>
          </cell>
        </row>
        <row r="21">
          <cell r="A21" t="str">
            <v>Notes payable</v>
          </cell>
          <cell r="B21" t="str">
            <v>Balance sheet work sheet</v>
          </cell>
          <cell r="C21" t="str">
            <v>Y</v>
          </cell>
          <cell r="D21">
            <v>495371</v>
          </cell>
          <cell r="E21">
            <v>0</v>
          </cell>
        </row>
        <row r="22">
          <cell r="A22" t="str">
            <v>Customer deposits</v>
          </cell>
          <cell r="B22" t="str">
            <v>Schedule to B/S back up</v>
          </cell>
          <cell r="C22" t="str">
            <v>Z</v>
          </cell>
          <cell r="D22">
            <v>208865</v>
          </cell>
          <cell r="E22">
            <v>181236</v>
          </cell>
        </row>
        <row r="23">
          <cell r="A23" t="str">
            <v>Accrued taxes</v>
          </cell>
          <cell r="B23" t="str">
            <v>Schedule to B/S back up</v>
          </cell>
          <cell r="C23" t="str">
            <v>AA</v>
          </cell>
          <cell r="D23">
            <v>23272</v>
          </cell>
          <cell r="E23">
            <v>17621</v>
          </cell>
        </row>
        <row r="24">
          <cell r="A24" t="str">
            <v>Accrued interest</v>
          </cell>
          <cell r="B24" t="str">
            <v>Schedule to B/S back up</v>
          </cell>
          <cell r="C24" t="str">
            <v>AB</v>
          </cell>
          <cell r="D24">
            <v>51581</v>
          </cell>
          <cell r="E24">
            <v>76507</v>
          </cell>
        </row>
        <row r="25">
          <cell r="A25" t="str">
            <v>Accrued wages</v>
          </cell>
          <cell r="B25" t="str">
            <v>Balance sheet work sheet</v>
          </cell>
          <cell r="C25" t="str">
            <v>AC</v>
          </cell>
          <cell r="D25">
            <v>79408</v>
          </cell>
          <cell r="E25">
            <v>83555</v>
          </cell>
        </row>
        <row r="26">
          <cell r="A26" t="str">
            <v>Other current liabilities</v>
          </cell>
          <cell r="B26" t="str">
            <v>Schedule to B/S back up</v>
          </cell>
          <cell r="C26" t="str">
            <v>AD</v>
          </cell>
          <cell r="D26">
            <v>202657</v>
          </cell>
          <cell r="E26">
            <v>184989</v>
          </cell>
        </row>
        <row r="27">
          <cell r="A27" t="str">
            <v>Total current liabilities</v>
          </cell>
          <cell r="D27">
            <v>1841511</v>
          </cell>
          <cell r="E27">
            <v>1126223</v>
          </cell>
        </row>
        <row r="29">
          <cell r="A29" t="str">
            <v>Deferred credits (Notes A and I)</v>
          </cell>
        </row>
        <row r="30">
          <cell r="A30" t="str">
            <v>Accumulated deferred federal income tax</v>
          </cell>
          <cell r="B30" t="str">
            <v>Balance sheet work sheet</v>
          </cell>
          <cell r="C30" t="str">
            <v>AE</v>
          </cell>
          <cell r="D30">
            <v>2121054</v>
          </cell>
          <cell r="E30">
            <v>2382273</v>
          </cell>
        </row>
        <row r="31">
          <cell r="A31" t="str">
            <v>Accumulated deferred investment tax credits</v>
          </cell>
          <cell r="B31" t="str">
            <v>Balance sheet work sheet</v>
          </cell>
          <cell r="C31" t="str">
            <v>AF</v>
          </cell>
          <cell r="D31">
            <v>132487</v>
          </cell>
          <cell r="E31">
            <v>154970</v>
          </cell>
        </row>
        <row r="32">
          <cell r="A32" t="str">
            <v>Other deferred credits</v>
          </cell>
          <cell r="B32" t="str">
            <v>Balance sheet work sheet</v>
          </cell>
          <cell r="C32" t="str">
            <v>AG</v>
          </cell>
          <cell r="D32">
            <v>462082</v>
          </cell>
          <cell r="E32">
            <v>126048</v>
          </cell>
        </row>
        <row r="33">
          <cell r="A33" t="str">
            <v>Total deferred credits</v>
          </cell>
          <cell r="D33">
            <v>2715623</v>
          </cell>
          <cell r="E33">
            <v>2663291</v>
          </cell>
        </row>
        <row r="34">
          <cell r="A34" t="str">
            <v>Contingencies (Note F)</v>
          </cell>
          <cell r="B34" t="str">
            <v>Annual Report Note F</v>
          </cell>
        </row>
        <row r="35">
          <cell r="A35" t="str">
            <v>Total</v>
          </cell>
          <cell r="D35">
            <v>13682152</v>
          </cell>
          <cell r="E35">
            <v>14172797</v>
          </cell>
        </row>
        <row r="36">
          <cell r="A36" t="str">
            <v>The accompanying notes are an integral part of these financial statements.</v>
          </cell>
        </row>
        <row r="39">
          <cell r="A39" t="str">
            <v xml:space="preserve">*1998 balances were obtained from 1998 Annual Report.  </v>
          </cell>
        </row>
      </sheetData>
      <sheetData sheetId="1" refreshError="1"/>
      <sheetData sheetId="2" refreshError="1"/>
      <sheetData sheetId="3" refreshError="1"/>
      <sheetData sheetId="4" refreshError="1"/>
      <sheetData sheetId="5"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ingBSAssets"/>
      <sheetName val="Con-ingBSLiab"/>
      <sheetName val="Con-ingIS"/>
      <sheetName val="Con-ingISQtr"/>
      <sheetName val="Con-ingISYTD"/>
      <sheetName val="Con-ingISRoll"/>
      <sheetName val="Con-edBSAssets"/>
      <sheetName val="Con-edBSLiab"/>
      <sheetName val="Con-edIS"/>
      <sheetName val="Con-edISQtr"/>
      <sheetName val="Sheet1"/>
      <sheetName val="ingAsset-View"/>
      <sheetName val="ingLiab-View"/>
      <sheetName val="CECONYBSAssets"/>
      <sheetName val="CECONYBSLiab"/>
      <sheetName val="CECONYISQtr "/>
      <sheetName val="ORUBSAssets"/>
      <sheetName val="ORUBSLiab"/>
      <sheetName val="ORUISQtr"/>
      <sheetName val="ingIS-View"/>
      <sheetName val="Roll-IS-View"/>
      <sheetName val="Asset-View"/>
      <sheetName val="CECONY-ASSET-View"/>
      <sheetName val="CECONY-LIAB-View"/>
      <sheetName val="Liab-View"/>
      <sheetName val="IS-View"/>
      <sheetName val="CSXLStore"/>
      <sheetName val="csxlDE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
          <cell r="B5" t="str">
            <v>June 30, 2010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6"/>
      <sheetName val="47"/>
      <sheetName val="6062"/>
      <sheetName val="63"/>
      <sheetName val="64"/>
      <sheetName val="6566"/>
      <sheetName val="067"/>
      <sheetName val="068"/>
      <sheetName val="69"/>
      <sheetName val="7071"/>
      <sheetName val="7277"/>
      <sheetName val="7879"/>
      <sheetName val="80"/>
      <sheetName val="81"/>
      <sheetName val="82"/>
      <sheetName val="83"/>
      <sheetName val="84"/>
      <sheetName val="85"/>
      <sheetName val="86"/>
      <sheetName val="8788"/>
      <sheetName val="8990"/>
      <sheetName val="93"/>
      <sheetName val="94"/>
      <sheetName val="Verify"/>
      <sheetName val="Index"/>
      <sheetName val="Book"/>
    </sheetNames>
    <sheetDataSet>
      <sheetData sheetId="0">
        <row r="45">
          <cell r="A45" t="str">
            <v xml:space="preserve">Year ended  </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sheetData sheetId="28"/>
      <sheetData sheetId="29" refreshError="1"/>
      <sheetData sheetId="30" refreshError="1"/>
      <sheetData sheetId="31" refreshError="1"/>
      <sheetData sheetId="32" refreshError="1"/>
      <sheetData sheetId="33" refreshError="1"/>
      <sheetData sheetId="34" refreshError="1"/>
      <sheetData sheetId="35"/>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I - Assets-10-K"/>
      <sheetName val="CEI - Liability-10-K"/>
      <sheetName val="CEI Income Stat -10-K"/>
      <sheetName val="CEI OCI - 10-K"/>
      <sheetName val="CEI Shareholders' Equity"/>
      <sheetName val="CEI CF - 10-K"/>
      <sheetName val="CEI Capitalization - 10-K"/>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sov"/>
      <sheetName val="Sorted by Category &amp; Date"/>
      <sheetName val="Trends"/>
      <sheetName val="Depreciation"/>
    </sheetNames>
    <sheetDataSet>
      <sheetData sheetId="0" refreshError="1"/>
      <sheetData sheetId="1" refreshError="1"/>
      <sheetData sheetId="2" refreshError="1"/>
      <sheetData sheetId="3" refreshError="1">
        <row r="12">
          <cell r="B12">
            <v>1930</v>
          </cell>
          <cell r="C12">
            <v>1</v>
          </cell>
          <cell r="D12">
            <v>87</v>
          </cell>
          <cell r="E12">
            <v>12.7367816091954</v>
          </cell>
          <cell r="F12">
            <v>89.1</v>
          </cell>
          <cell r="G12">
            <v>20.716049382716051</v>
          </cell>
          <cell r="H12">
            <v>89.1</v>
          </cell>
          <cell r="I12">
            <v>20.716049382716051</v>
          </cell>
          <cell r="J12">
            <v>82</v>
          </cell>
          <cell r="K12">
            <v>13.50731707317073</v>
          </cell>
          <cell r="L12">
            <v>87.1</v>
          </cell>
          <cell r="M12">
            <v>10.618828932261769</v>
          </cell>
          <cell r="N12">
            <v>86.5</v>
          </cell>
          <cell r="O12">
            <v>12.443930635838152</v>
          </cell>
          <cell r="P12">
            <v>86</v>
          </cell>
          <cell r="Q12">
            <v>13.522093023255815</v>
          </cell>
          <cell r="R12">
            <v>88.8</v>
          </cell>
          <cell r="S12">
            <v>10.162162162162161</v>
          </cell>
          <cell r="T12">
            <v>86</v>
          </cell>
          <cell r="U12">
            <v>14.406976744186046</v>
          </cell>
          <cell r="AF12">
            <v>194.3</v>
          </cell>
          <cell r="AG12">
            <v>0.2094698919197118</v>
          </cell>
        </row>
        <row r="13">
          <cell r="B13">
            <v>1932</v>
          </cell>
          <cell r="C13">
            <v>1</v>
          </cell>
          <cell r="D13">
            <v>66.099999999999994</v>
          </cell>
          <cell r="E13">
            <v>16.763993948562785</v>
          </cell>
          <cell r="F13">
            <v>70.400000000000006</v>
          </cell>
          <cell r="G13">
            <v>26.218749999999996</v>
          </cell>
          <cell r="H13">
            <v>70.400000000000006</v>
          </cell>
          <cell r="I13">
            <v>26.218749999999996</v>
          </cell>
          <cell r="J13">
            <v>77.599999999999994</v>
          </cell>
          <cell r="K13">
            <v>14.273195876288659</v>
          </cell>
          <cell r="L13">
            <v>73.900000000000006</v>
          </cell>
          <cell r="M13">
            <v>12.515561569688767</v>
          </cell>
          <cell r="N13">
            <v>67.2</v>
          </cell>
          <cell r="O13">
            <v>16.017857142857142</v>
          </cell>
          <cell r="P13">
            <v>67.8</v>
          </cell>
          <cell r="Q13">
            <v>17.151917404129797</v>
          </cell>
          <cell r="R13">
            <v>68.5</v>
          </cell>
          <cell r="S13">
            <v>13.173722627737225</v>
          </cell>
          <cell r="T13">
            <v>67.900000000000006</v>
          </cell>
          <cell r="U13">
            <v>18.24742268041237</v>
          </cell>
          <cell r="AF13">
            <v>194.3</v>
          </cell>
          <cell r="AG13">
            <v>0.2094698919197118</v>
          </cell>
        </row>
        <row r="14">
          <cell r="B14">
            <v>1934</v>
          </cell>
          <cell r="C14">
            <v>1</v>
          </cell>
          <cell r="D14">
            <v>74.599999999999994</v>
          </cell>
          <cell r="E14">
            <v>14.853887399463806</v>
          </cell>
          <cell r="F14">
            <v>84.5</v>
          </cell>
          <cell r="G14">
            <v>21.84378698224852</v>
          </cell>
          <cell r="H14">
            <v>84.5</v>
          </cell>
          <cell r="I14">
            <v>21.84378698224852</v>
          </cell>
          <cell r="J14">
            <v>75.400000000000006</v>
          </cell>
          <cell r="K14">
            <v>14.68965517241379</v>
          </cell>
          <cell r="L14">
            <v>79.400000000000006</v>
          </cell>
          <cell r="M14">
            <v>11.648614609571787</v>
          </cell>
          <cell r="N14">
            <v>75.400000000000006</v>
          </cell>
          <cell r="O14">
            <v>14.275862068965518</v>
          </cell>
          <cell r="P14">
            <v>73.5</v>
          </cell>
          <cell r="Q14">
            <v>15.821768707482994</v>
          </cell>
          <cell r="R14">
            <v>78.599999999999994</v>
          </cell>
          <cell r="S14">
            <v>11.480916030534353</v>
          </cell>
          <cell r="T14">
            <v>75.3</v>
          </cell>
          <cell r="U14">
            <v>16.454183266932272</v>
          </cell>
          <cell r="AF14">
            <v>194.3</v>
          </cell>
          <cell r="AG14">
            <v>0.2094698919197118</v>
          </cell>
        </row>
        <row r="15">
          <cell r="B15">
            <v>1936</v>
          </cell>
          <cell r="C15">
            <v>1</v>
          </cell>
          <cell r="D15">
            <v>81.599999999999994</v>
          </cell>
          <cell r="E15">
            <v>13.579656862745098</v>
          </cell>
          <cell r="F15">
            <v>89.5</v>
          </cell>
          <cell r="G15">
            <v>20.623463687150839</v>
          </cell>
          <cell r="H15">
            <v>89.5</v>
          </cell>
          <cell r="I15">
            <v>20.623463687150839</v>
          </cell>
          <cell r="J15">
            <v>82.5</v>
          </cell>
          <cell r="K15">
            <v>13.425454545454544</v>
          </cell>
          <cell r="L15">
            <v>87.1</v>
          </cell>
          <cell r="M15">
            <v>10.618828932261769</v>
          </cell>
          <cell r="N15">
            <v>82.7</v>
          </cell>
          <cell r="O15">
            <v>13.015719467956469</v>
          </cell>
          <cell r="P15">
            <v>80.7</v>
          </cell>
          <cell r="Q15">
            <v>14.410161090458489</v>
          </cell>
          <cell r="R15">
            <v>75.3</v>
          </cell>
          <cell r="S15">
            <v>11.98406374501992</v>
          </cell>
          <cell r="T15">
            <v>80</v>
          </cell>
          <cell r="U15">
            <v>15.487500000000001</v>
          </cell>
          <cell r="AF15">
            <v>194.3</v>
          </cell>
          <cell r="AG15">
            <v>0.2094698919197118</v>
          </cell>
        </row>
        <row r="16">
          <cell r="B16">
            <v>1938</v>
          </cell>
          <cell r="C16">
            <v>1</v>
          </cell>
          <cell r="D16">
            <v>84.4</v>
          </cell>
          <cell r="E16">
            <v>13.129146919431278</v>
          </cell>
          <cell r="F16">
            <v>96.3</v>
          </cell>
          <cell r="G16">
            <v>19.167185877466252</v>
          </cell>
          <cell r="H16">
            <v>96.3</v>
          </cell>
          <cell r="I16">
            <v>19.167185877466252</v>
          </cell>
          <cell r="J16">
            <v>84.4</v>
          </cell>
          <cell r="K16">
            <v>13.123222748815165</v>
          </cell>
          <cell r="L16">
            <v>87</v>
          </cell>
          <cell r="M16">
            <v>10.63103448275862</v>
          </cell>
          <cell r="N16">
            <v>84.8</v>
          </cell>
          <cell r="O16">
            <v>12.693396226415096</v>
          </cell>
          <cell r="P16">
            <v>83.9</v>
          </cell>
          <cell r="Q16">
            <v>13.860548271752085</v>
          </cell>
          <cell r="R16">
            <v>80.8</v>
          </cell>
          <cell r="S16">
            <v>11.168316831683168</v>
          </cell>
          <cell r="T16">
            <v>84.1</v>
          </cell>
          <cell r="U16">
            <v>14.732461355529132</v>
          </cell>
          <cell r="AF16">
            <v>194.3</v>
          </cell>
          <cell r="AG16">
            <v>0.2094698919197118</v>
          </cell>
        </row>
        <row r="17">
          <cell r="B17">
            <v>1940</v>
          </cell>
          <cell r="C17">
            <v>1</v>
          </cell>
          <cell r="D17">
            <v>86.1</v>
          </cell>
          <cell r="E17">
            <v>12.869918699186991</v>
          </cell>
          <cell r="F17">
            <v>102.2</v>
          </cell>
          <cell r="G17">
            <v>18.060665362035223</v>
          </cell>
          <cell r="H17">
            <v>102.2</v>
          </cell>
          <cell r="I17">
            <v>18.060665362035223</v>
          </cell>
          <cell r="J17">
            <v>84.3</v>
          </cell>
          <cell r="K17">
            <v>13.138790035587188</v>
          </cell>
          <cell r="L17">
            <v>93</v>
          </cell>
          <cell r="M17">
            <v>9.9451612903225808</v>
          </cell>
          <cell r="N17">
            <v>84.8</v>
          </cell>
          <cell r="O17">
            <v>12.693396226415096</v>
          </cell>
          <cell r="P17">
            <v>84.4</v>
          </cell>
          <cell r="Q17">
            <v>13.778436018957347</v>
          </cell>
          <cell r="R17">
            <v>83.2</v>
          </cell>
          <cell r="S17">
            <v>10.846153846153845</v>
          </cell>
          <cell r="T17">
            <v>86.9</v>
          </cell>
          <cell r="U17">
            <v>14.257767548906788</v>
          </cell>
          <cell r="AF17">
            <v>194.3</v>
          </cell>
          <cell r="AG17">
            <v>0.2094698919197118</v>
          </cell>
        </row>
        <row r="18">
          <cell r="B18">
            <v>1942</v>
          </cell>
          <cell r="C18">
            <v>1</v>
          </cell>
          <cell r="D18">
            <v>99.6</v>
          </cell>
          <cell r="E18">
            <v>11.125502008032129</v>
          </cell>
          <cell r="F18">
            <v>117.7</v>
          </cell>
          <cell r="G18">
            <v>15.682242990654204</v>
          </cell>
          <cell r="H18">
            <v>117.7</v>
          </cell>
          <cell r="I18">
            <v>15.682242990654204</v>
          </cell>
          <cell r="J18">
            <v>102</v>
          </cell>
          <cell r="K18">
            <v>10.858823529411763</v>
          </cell>
          <cell r="L18">
            <v>105.4</v>
          </cell>
          <cell r="M18">
            <v>8.7751423149905108</v>
          </cell>
          <cell r="N18">
            <v>97.5</v>
          </cell>
          <cell r="O18">
            <v>11.040000000000001</v>
          </cell>
          <cell r="P18">
            <v>99.1</v>
          </cell>
          <cell r="Q18">
            <v>11.734611503531788</v>
          </cell>
          <cell r="R18">
            <v>95.6</v>
          </cell>
          <cell r="S18">
            <v>9.439330543933055</v>
          </cell>
          <cell r="T18">
            <v>109.5</v>
          </cell>
          <cell r="U18">
            <v>11.315068493150685</v>
          </cell>
          <cell r="AF18">
            <v>194.3</v>
          </cell>
          <cell r="AG18">
            <v>0.2094698919197118</v>
          </cell>
        </row>
        <row r="19">
          <cell r="B19">
            <v>1944</v>
          </cell>
          <cell r="C19">
            <v>1</v>
          </cell>
          <cell r="D19">
            <v>102.4</v>
          </cell>
          <cell r="E19">
            <v>10.821289062499998</v>
          </cell>
          <cell r="F19">
            <v>126.6</v>
          </cell>
          <cell r="G19">
            <v>14.579778830963665</v>
          </cell>
          <cell r="H19">
            <v>126.6</v>
          </cell>
          <cell r="I19">
            <v>14.579778830963665</v>
          </cell>
          <cell r="J19">
            <v>105.6</v>
          </cell>
          <cell r="K19">
            <v>10.488636363636363</v>
          </cell>
          <cell r="L19">
            <v>108.5</v>
          </cell>
          <cell r="M19">
            <v>8.5244239631336409</v>
          </cell>
          <cell r="N19">
            <v>101.3</v>
          </cell>
          <cell r="O19">
            <v>10.625863770977297</v>
          </cell>
          <cell r="P19">
            <v>100.9</v>
          </cell>
          <cell r="Q19">
            <v>11.525272547076314</v>
          </cell>
          <cell r="R19">
            <v>98</v>
          </cell>
          <cell r="S19">
            <v>9.2081632653061227</v>
          </cell>
          <cell r="T19">
            <v>110.3</v>
          </cell>
          <cell r="U19">
            <v>11.233000906618313</v>
          </cell>
          <cell r="AF19">
            <v>194.3</v>
          </cell>
          <cell r="AG19">
            <v>0.2094698919197118</v>
          </cell>
        </row>
        <row r="20">
          <cell r="B20">
            <v>1946</v>
          </cell>
          <cell r="C20">
            <v>1</v>
          </cell>
          <cell r="D20">
            <v>123.2</v>
          </cell>
          <cell r="E20">
            <v>8.9943181818181817</v>
          </cell>
          <cell r="F20">
            <v>155.4</v>
          </cell>
          <cell r="G20">
            <v>11.877734877734877</v>
          </cell>
          <cell r="H20">
            <v>155.4</v>
          </cell>
          <cell r="I20">
            <v>11.877734877734877</v>
          </cell>
          <cell r="J20">
            <v>126.8</v>
          </cell>
          <cell r="K20">
            <v>8.7350157728706623</v>
          </cell>
          <cell r="L20">
            <v>127.6</v>
          </cell>
          <cell r="M20">
            <v>7.2484326018808778</v>
          </cell>
          <cell r="N20">
            <v>122.4</v>
          </cell>
          <cell r="O20">
            <v>8.7941176470588243</v>
          </cell>
          <cell r="P20">
            <v>122.1</v>
          </cell>
          <cell r="Q20">
            <v>9.5241605241605249</v>
          </cell>
          <cell r="R20">
            <v>115.5</v>
          </cell>
          <cell r="S20">
            <v>7.8129870129870129</v>
          </cell>
          <cell r="T20">
            <v>131.19999999999999</v>
          </cell>
          <cell r="U20">
            <v>9.4435975609756113</v>
          </cell>
          <cell r="AF20">
            <v>194.3</v>
          </cell>
          <cell r="AG20">
            <v>0.2094698919197118</v>
          </cell>
        </row>
        <row r="21">
          <cell r="B21">
            <v>1948</v>
          </cell>
          <cell r="C21">
            <v>1</v>
          </cell>
          <cell r="D21">
            <v>162.80000000000001</v>
          </cell>
          <cell r="E21">
            <v>6.8065110565110558</v>
          </cell>
          <cell r="F21">
            <v>198.7</v>
          </cell>
          <cell r="G21">
            <v>9.2893809763462514</v>
          </cell>
          <cell r="H21">
            <v>198.7</v>
          </cell>
          <cell r="I21">
            <v>9.2893809763462514</v>
          </cell>
          <cell r="J21">
            <v>164.5</v>
          </cell>
          <cell r="K21">
            <v>6.7331306990881457</v>
          </cell>
          <cell r="L21">
            <v>168.4</v>
          </cell>
          <cell r="M21">
            <v>5.4922802850356289</v>
          </cell>
          <cell r="N21">
            <v>158.1</v>
          </cell>
          <cell r="O21">
            <v>6.808349146110058</v>
          </cell>
          <cell r="P21">
            <v>157.4</v>
          </cell>
          <cell r="Q21">
            <v>7.3881829733163915</v>
          </cell>
          <cell r="R21">
            <v>154.9</v>
          </cell>
          <cell r="S21">
            <v>5.8256939961265326</v>
          </cell>
          <cell r="T21">
            <v>161.80000000000001</v>
          </cell>
          <cell r="U21">
            <v>7.6576019777503088</v>
          </cell>
          <cell r="AF21">
            <v>194.3</v>
          </cell>
          <cell r="AG21">
            <v>0.2094698919197118</v>
          </cell>
        </row>
        <row r="22">
          <cell r="B22">
            <v>1950</v>
          </cell>
          <cell r="C22">
            <v>1</v>
          </cell>
          <cell r="D22">
            <v>167.9</v>
          </cell>
          <cell r="E22">
            <v>6.599761762954139</v>
          </cell>
          <cell r="F22">
            <v>210.6</v>
          </cell>
          <cell r="G22">
            <v>8.7644824311490979</v>
          </cell>
          <cell r="H22">
            <v>210.6</v>
          </cell>
          <cell r="I22">
            <v>8.7644824311490979</v>
          </cell>
          <cell r="J22">
            <v>169.6</v>
          </cell>
          <cell r="K22">
            <v>6.5306603773584904</v>
          </cell>
          <cell r="L22">
            <v>168.8</v>
          </cell>
          <cell r="M22">
            <v>5.479265402843601</v>
          </cell>
          <cell r="N22">
            <v>163.19999999999999</v>
          </cell>
          <cell r="O22">
            <v>6.5955882352941186</v>
          </cell>
          <cell r="P22">
            <v>165.9</v>
          </cell>
          <cell r="Q22">
            <v>7.0096443640747443</v>
          </cell>
          <cell r="R22">
            <v>160.30000000000001</v>
          </cell>
          <cell r="S22">
            <v>5.6294447910168426</v>
          </cell>
          <cell r="T22">
            <v>166.9</v>
          </cell>
          <cell r="U22">
            <v>7.4236069502696225</v>
          </cell>
          <cell r="AF22">
            <v>194.3</v>
          </cell>
          <cell r="AG22">
            <v>0.2094698919197118</v>
          </cell>
        </row>
        <row r="23">
          <cell r="B23">
            <v>1952</v>
          </cell>
          <cell r="C23">
            <v>1</v>
          </cell>
          <cell r="D23">
            <v>180.5</v>
          </cell>
          <cell r="E23">
            <v>6.1390581717451518</v>
          </cell>
          <cell r="F23">
            <v>235.3</v>
          </cell>
          <cell r="G23">
            <v>7.844453888652783</v>
          </cell>
          <cell r="H23">
            <v>235.3</v>
          </cell>
          <cell r="I23">
            <v>7.844453888652783</v>
          </cell>
          <cell r="J23">
            <v>181.1</v>
          </cell>
          <cell r="K23">
            <v>6.1159580342352289</v>
          </cell>
          <cell r="L23">
            <v>180.7</v>
          </cell>
          <cell r="M23">
            <v>5.1184283342556727</v>
          </cell>
          <cell r="N23">
            <v>174.7</v>
          </cell>
          <cell r="O23">
            <v>6.1614195764167157</v>
          </cell>
          <cell r="P23">
            <v>193.3</v>
          </cell>
          <cell r="Q23">
            <v>6.0160372478013455</v>
          </cell>
          <cell r="R23">
            <v>171.6</v>
          </cell>
          <cell r="S23">
            <v>5.2587412587412592</v>
          </cell>
          <cell r="T23">
            <v>178.6</v>
          </cell>
          <cell r="U23">
            <v>6.9372900335946248</v>
          </cell>
          <cell r="AF23">
            <v>194.3</v>
          </cell>
          <cell r="AG23">
            <v>0.2094698919197118</v>
          </cell>
        </row>
        <row r="24">
          <cell r="B24">
            <v>1954</v>
          </cell>
          <cell r="C24">
            <v>1</v>
          </cell>
          <cell r="D24">
            <v>184.6</v>
          </cell>
          <cell r="E24">
            <v>6.002708559046587</v>
          </cell>
          <cell r="F24">
            <v>247.6</v>
          </cell>
          <cell r="G24">
            <v>7.4547657512116317</v>
          </cell>
          <cell r="H24">
            <v>247.6</v>
          </cell>
          <cell r="I24">
            <v>7.4547657512116317</v>
          </cell>
          <cell r="J24">
            <v>177.6</v>
          </cell>
          <cell r="K24">
            <v>6.236486486486486</v>
          </cell>
          <cell r="L24">
            <v>184.7</v>
          </cell>
          <cell r="M24">
            <v>5.0075798592311855</v>
          </cell>
          <cell r="N24">
            <v>179.6</v>
          </cell>
          <cell r="O24">
            <v>5.9933184855233863</v>
          </cell>
          <cell r="P24">
            <v>193.3</v>
          </cell>
          <cell r="Q24">
            <v>6.0160372478013455</v>
          </cell>
          <cell r="R24">
            <v>173</v>
          </cell>
          <cell r="S24">
            <v>5.216184971098266</v>
          </cell>
          <cell r="T24">
            <v>184.1</v>
          </cell>
          <cell r="U24">
            <v>6.7300380228136882</v>
          </cell>
          <cell r="AF24">
            <v>194.3</v>
          </cell>
          <cell r="AG24">
            <v>0.2094698919197118</v>
          </cell>
        </row>
        <row r="25">
          <cell r="B25">
            <v>1956</v>
          </cell>
          <cell r="C25">
            <v>1</v>
          </cell>
          <cell r="D25">
            <v>208.8</v>
          </cell>
          <cell r="E25">
            <v>5.3069923371647505</v>
          </cell>
          <cell r="F25">
            <v>271.2</v>
          </cell>
          <cell r="G25">
            <v>6.806047197640118</v>
          </cell>
          <cell r="H25">
            <v>271.2</v>
          </cell>
          <cell r="I25">
            <v>6.806047197640118</v>
          </cell>
          <cell r="J25">
            <v>209.1</v>
          </cell>
          <cell r="K25">
            <v>5.2969870875179339</v>
          </cell>
          <cell r="L25">
            <v>206.6</v>
          </cell>
          <cell r="M25">
            <v>4.4767666989351405</v>
          </cell>
          <cell r="N25">
            <v>201.6</v>
          </cell>
          <cell r="O25">
            <v>5.3392857142857153</v>
          </cell>
          <cell r="P25">
            <v>228.9</v>
          </cell>
          <cell r="Q25">
            <v>5.0803844473569244</v>
          </cell>
          <cell r="R25">
            <v>197.8</v>
          </cell>
          <cell r="S25">
            <v>4.5621840242669363</v>
          </cell>
          <cell r="T25">
            <v>206.8</v>
          </cell>
          <cell r="U25">
            <v>5.9912959381044484</v>
          </cell>
          <cell r="AF25">
            <v>194.3</v>
          </cell>
          <cell r="AG25">
            <v>0.2094698919197118</v>
          </cell>
        </row>
        <row r="26">
          <cell r="B26">
            <v>1958</v>
          </cell>
          <cell r="C26">
            <v>1</v>
          </cell>
          <cell r="D26">
            <v>231</v>
          </cell>
          <cell r="E26">
            <v>4.7969696969696969</v>
          </cell>
          <cell r="F26">
            <v>284.39999999999998</v>
          </cell>
          <cell r="G26">
            <v>6.4901547116736991</v>
          </cell>
          <cell r="H26">
            <v>284.39999999999998</v>
          </cell>
          <cell r="I26">
            <v>6.4901547116736991</v>
          </cell>
          <cell r="J26">
            <v>232.3</v>
          </cell>
          <cell r="K26">
            <v>4.7679724494188545</v>
          </cell>
          <cell r="L26">
            <v>226.3</v>
          </cell>
          <cell r="M26">
            <v>4.0870525850640735</v>
          </cell>
          <cell r="N26">
            <v>223.8</v>
          </cell>
          <cell r="O26">
            <v>4.8096514745308312</v>
          </cell>
          <cell r="P26">
            <v>254.1</v>
          </cell>
          <cell r="Q26">
            <v>4.5765446674537591</v>
          </cell>
          <cell r="R26">
            <v>219.1</v>
          </cell>
          <cell r="S26">
            <v>4.1186672752167963</v>
          </cell>
          <cell r="T26">
            <v>231</v>
          </cell>
          <cell r="U26">
            <v>5.3636363636363633</v>
          </cell>
          <cell r="AF26">
            <v>194.3</v>
          </cell>
          <cell r="AG26">
            <v>0.2094698919197118</v>
          </cell>
        </row>
        <row r="27">
          <cell r="B27">
            <v>1960</v>
          </cell>
          <cell r="C27">
            <v>1</v>
          </cell>
          <cell r="D27">
            <v>237.7</v>
          </cell>
          <cell r="E27">
            <v>4.6617585191417747</v>
          </cell>
          <cell r="F27">
            <v>306.10000000000002</v>
          </cell>
          <cell r="G27">
            <v>6.030055537406076</v>
          </cell>
          <cell r="H27">
            <v>306.10000000000002</v>
          </cell>
          <cell r="I27">
            <v>6.030055537406076</v>
          </cell>
          <cell r="J27">
            <v>239.2</v>
          </cell>
          <cell r="K27">
            <v>4.6304347826086953</v>
          </cell>
          <cell r="L27">
            <v>229.4</v>
          </cell>
          <cell r="M27">
            <v>4.0318221447253704</v>
          </cell>
          <cell r="N27">
            <v>230.5</v>
          </cell>
          <cell r="O27">
            <v>4.6698481561822129</v>
          </cell>
          <cell r="P27">
            <v>261.7</v>
          </cell>
          <cell r="Q27">
            <v>4.4436377531524656</v>
          </cell>
          <cell r="R27">
            <v>226</v>
          </cell>
          <cell r="S27">
            <v>3.9929203539823006</v>
          </cell>
          <cell r="T27">
            <v>242.4</v>
          </cell>
          <cell r="U27">
            <v>5.1113861386138613</v>
          </cell>
          <cell r="AF27">
            <v>194.3</v>
          </cell>
          <cell r="AG27">
            <v>0.2094698919197118</v>
          </cell>
        </row>
        <row r="28">
          <cell r="B28">
            <v>1962</v>
          </cell>
          <cell r="C28">
            <v>1</v>
          </cell>
          <cell r="D28">
            <v>238.5</v>
          </cell>
          <cell r="E28">
            <v>4.6461215932914044</v>
          </cell>
          <cell r="F28">
            <v>313.5</v>
          </cell>
          <cell r="G28">
            <v>5.8877192982456137</v>
          </cell>
          <cell r="H28">
            <v>313.5</v>
          </cell>
          <cell r="I28">
            <v>5.8877192982456137</v>
          </cell>
          <cell r="J28">
            <v>238</v>
          </cell>
          <cell r="K28">
            <v>4.6537815126050415</v>
          </cell>
          <cell r="L28">
            <v>231.7</v>
          </cell>
          <cell r="M28">
            <v>3.9917997410444541</v>
          </cell>
          <cell r="N28">
            <v>229.3</v>
          </cell>
          <cell r="O28">
            <v>4.6942869603139989</v>
          </cell>
          <cell r="P28">
            <v>260.39999999999998</v>
          </cell>
          <cell r="Q28">
            <v>4.4658218125960065</v>
          </cell>
          <cell r="R28">
            <v>224.6</v>
          </cell>
          <cell r="S28">
            <v>4.0178094390026713</v>
          </cell>
          <cell r="T28">
            <v>249.2</v>
          </cell>
          <cell r="U28">
            <v>4.9719101123595504</v>
          </cell>
          <cell r="AF28">
            <v>194.3</v>
          </cell>
          <cell r="AG28">
            <v>0.2094698919197118</v>
          </cell>
        </row>
        <row r="29">
          <cell r="B29">
            <v>1964</v>
          </cell>
          <cell r="C29">
            <v>1</v>
          </cell>
          <cell r="D29">
            <v>241.8</v>
          </cell>
          <cell r="E29">
            <v>4.5827129859387918</v>
          </cell>
          <cell r="F29">
            <v>321</v>
          </cell>
          <cell r="G29">
            <v>5.7501557632398752</v>
          </cell>
          <cell r="H29">
            <v>321</v>
          </cell>
          <cell r="I29">
            <v>5.7501557632398752</v>
          </cell>
          <cell r="J29">
            <v>241.1</v>
          </cell>
          <cell r="K29">
            <v>4.5939444214019076</v>
          </cell>
          <cell r="L29">
            <v>234.9</v>
          </cell>
          <cell r="M29">
            <v>3.9374201787994889</v>
          </cell>
          <cell r="N29">
            <v>232.3</v>
          </cell>
          <cell r="O29">
            <v>4.6336633663366342</v>
          </cell>
          <cell r="P29">
            <v>263.8</v>
          </cell>
          <cell r="Q29">
            <v>4.4082638362395752</v>
          </cell>
          <cell r="R29">
            <v>227.4</v>
          </cell>
          <cell r="S29">
            <v>3.9683377308707124</v>
          </cell>
          <cell r="T29">
            <v>255.4</v>
          </cell>
          <cell r="U29">
            <v>4.8512137823022705</v>
          </cell>
          <cell r="AF29">
            <v>194.3</v>
          </cell>
          <cell r="AG29">
            <v>0.2094698919197118</v>
          </cell>
        </row>
        <row r="30">
          <cell r="B30">
            <v>1965</v>
          </cell>
          <cell r="C30">
            <v>1</v>
          </cell>
          <cell r="D30">
            <v>244.9</v>
          </cell>
          <cell r="E30">
            <v>4.5247039608003261</v>
          </cell>
          <cell r="F30">
            <v>330.4</v>
          </cell>
          <cell r="G30">
            <v>5.586561743341405</v>
          </cell>
          <cell r="H30">
            <v>330.4</v>
          </cell>
          <cell r="I30">
            <v>5.586561743341405</v>
          </cell>
          <cell r="J30">
            <v>243.8</v>
          </cell>
          <cell r="K30">
            <v>4.5430680885972103</v>
          </cell>
          <cell r="L30">
            <v>237</v>
          </cell>
          <cell r="M30">
            <v>3.9025316455696202</v>
          </cell>
          <cell r="N30">
            <v>234.8</v>
          </cell>
          <cell r="O30">
            <v>4.5843270868824533</v>
          </cell>
          <cell r="P30">
            <v>266.60000000000002</v>
          </cell>
          <cell r="Q30">
            <v>4.3619654913728434</v>
          </cell>
          <cell r="R30">
            <v>229.1</v>
          </cell>
          <cell r="S30">
            <v>3.9388913138367525</v>
          </cell>
          <cell r="T30">
            <v>263.2</v>
          </cell>
          <cell r="U30">
            <v>4.7074468085106389</v>
          </cell>
          <cell r="AF30">
            <v>194.3</v>
          </cell>
          <cell r="AG30">
            <v>0.2094698919197118</v>
          </cell>
        </row>
        <row r="31">
          <cell r="B31">
            <v>1966</v>
          </cell>
          <cell r="C31">
            <v>1</v>
          </cell>
          <cell r="D31">
            <v>252.5</v>
          </cell>
          <cell r="E31">
            <v>4.388514851485148</v>
          </cell>
          <cell r="F31">
            <v>342.9</v>
          </cell>
          <cell r="G31">
            <v>5.382910469524643</v>
          </cell>
          <cell r="H31">
            <v>342.9</v>
          </cell>
          <cell r="I31">
            <v>5.382910469524643</v>
          </cell>
          <cell r="J31">
            <v>248</v>
          </cell>
          <cell r="K31">
            <v>4.4661290322580642</v>
          </cell>
          <cell r="L31">
            <v>241.2</v>
          </cell>
          <cell r="M31">
            <v>3.8345771144278609</v>
          </cell>
          <cell r="N31">
            <v>242.2</v>
          </cell>
          <cell r="O31">
            <v>4.4442609413707688</v>
          </cell>
          <cell r="P31">
            <v>275.10000000000002</v>
          </cell>
          <cell r="Q31">
            <v>4.2271901126862961</v>
          </cell>
          <cell r="R31">
            <v>234.4</v>
          </cell>
          <cell r="S31">
            <v>3.8498293515358362</v>
          </cell>
          <cell r="T31">
            <v>276</v>
          </cell>
          <cell r="U31">
            <v>4.4891304347826084</v>
          </cell>
          <cell r="AF31">
            <v>194.3</v>
          </cell>
          <cell r="AG31">
            <v>0.2094698919197118</v>
          </cell>
        </row>
        <row r="32">
          <cell r="B32">
            <v>1967</v>
          </cell>
          <cell r="C32">
            <v>1</v>
          </cell>
          <cell r="D32">
            <v>262.89999999999998</v>
          </cell>
          <cell r="E32">
            <v>4.2149106124001525</v>
          </cell>
          <cell r="F32">
            <v>355.6</v>
          </cell>
          <cell r="G32">
            <v>5.1906636670416191</v>
          </cell>
          <cell r="H32">
            <v>355.6</v>
          </cell>
          <cell r="I32">
            <v>5.1906636670416191</v>
          </cell>
          <cell r="J32">
            <v>261.89999999999998</v>
          </cell>
          <cell r="K32">
            <v>4.2290950744558993</v>
          </cell>
          <cell r="L32">
            <v>251.9</v>
          </cell>
          <cell r="M32">
            <v>3.6716951171099641</v>
          </cell>
          <cell r="N32">
            <v>252.2</v>
          </cell>
          <cell r="O32">
            <v>4.2680412371134029</v>
          </cell>
          <cell r="P32">
            <v>286.39999999999998</v>
          </cell>
          <cell r="Q32">
            <v>4.0604050279329611</v>
          </cell>
          <cell r="R32">
            <v>241.6</v>
          </cell>
          <cell r="S32">
            <v>3.7350993377483444</v>
          </cell>
          <cell r="T32">
            <v>286.8</v>
          </cell>
          <cell r="U32">
            <v>4.3200836820083683</v>
          </cell>
          <cell r="AF32">
            <v>194.3</v>
          </cell>
          <cell r="AG32">
            <v>0.2094698919197118</v>
          </cell>
        </row>
        <row r="33">
          <cell r="B33">
            <v>1968</v>
          </cell>
          <cell r="C33">
            <v>1</v>
          </cell>
          <cell r="D33">
            <v>273.2</v>
          </cell>
          <cell r="E33">
            <v>4.0560029282576862</v>
          </cell>
          <cell r="F33">
            <v>378.1</v>
          </cell>
          <cell r="G33">
            <v>4.8817773075905837</v>
          </cell>
          <cell r="H33">
            <v>378.1</v>
          </cell>
          <cell r="I33">
            <v>4.8817773075905837</v>
          </cell>
          <cell r="J33">
            <v>271.60000000000002</v>
          </cell>
          <cell r="K33">
            <v>4.0780559646539025</v>
          </cell>
          <cell r="L33">
            <v>263</v>
          </cell>
          <cell r="M33">
            <v>3.5167300380228137</v>
          </cell>
          <cell r="N33">
            <v>261.60000000000002</v>
          </cell>
          <cell r="O33">
            <v>4.1146788990825689</v>
          </cell>
          <cell r="P33">
            <v>297</v>
          </cell>
          <cell r="Q33">
            <v>3.9154882154882156</v>
          </cell>
          <cell r="R33">
            <v>250.3</v>
          </cell>
          <cell r="S33">
            <v>3.605273671594087</v>
          </cell>
          <cell r="T33">
            <v>295.2</v>
          </cell>
          <cell r="U33">
            <v>4.1971544715447155</v>
          </cell>
          <cell r="AF33">
            <v>194.3</v>
          </cell>
          <cell r="AG33">
            <v>0.2094698919197118</v>
          </cell>
        </row>
        <row r="34">
          <cell r="B34">
            <v>1969</v>
          </cell>
          <cell r="C34">
            <v>1</v>
          </cell>
          <cell r="D34">
            <v>285.10000000000002</v>
          </cell>
          <cell r="E34">
            <v>3.8867064188004203</v>
          </cell>
          <cell r="F34">
            <v>408.9</v>
          </cell>
          <cell r="G34">
            <v>4.5140621178772316</v>
          </cell>
          <cell r="H34">
            <v>408.9</v>
          </cell>
          <cell r="I34">
            <v>4.5140621178772316</v>
          </cell>
          <cell r="J34">
            <v>282.8</v>
          </cell>
          <cell r="K34">
            <v>3.9165487977369162</v>
          </cell>
          <cell r="L34">
            <v>274.5</v>
          </cell>
          <cell r="M34">
            <v>3.3693989071038248</v>
          </cell>
          <cell r="N34">
            <v>272.39999999999998</v>
          </cell>
          <cell r="O34">
            <v>3.9515418502202651</v>
          </cell>
          <cell r="P34">
            <v>309.2</v>
          </cell>
          <cell r="Q34">
            <v>3.7609961190168182</v>
          </cell>
          <cell r="R34">
            <v>259</v>
          </cell>
          <cell r="S34">
            <v>3.484169884169884</v>
          </cell>
          <cell r="T34">
            <v>308.8</v>
          </cell>
          <cell r="U34">
            <v>4.0123056994818649</v>
          </cell>
          <cell r="AF34">
            <v>194.3</v>
          </cell>
          <cell r="AG34">
            <v>0.2094698919197118</v>
          </cell>
        </row>
        <row r="35">
          <cell r="B35">
            <v>1970</v>
          </cell>
          <cell r="C35">
            <v>1</v>
          </cell>
          <cell r="D35">
            <v>303.3</v>
          </cell>
          <cell r="E35">
            <v>3.6534784042202437</v>
          </cell>
          <cell r="F35">
            <v>433.3</v>
          </cell>
          <cell r="G35">
            <v>4.2598661435495035</v>
          </cell>
          <cell r="H35">
            <v>433.3</v>
          </cell>
          <cell r="I35">
            <v>4.2598661435495035</v>
          </cell>
          <cell r="J35">
            <v>300.7</v>
          </cell>
          <cell r="K35">
            <v>3.6834053874293313</v>
          </cell>
          <cell r="L35">
            <v>291.7</v>
          </cell>
          <cell r="M35">
            <v>3.1707233459033253</v>
          </cell>
          <cell r="N35">
            <v>289.7</v>
          </cell>
          <cell r="O35">
            <v>3.7155678287884024</v>
          </cell>
          <cell r="P35">
            <v>328.9</v>
          </cell>
          <cell r="Q35">
            <v>3.5357251444207973</v>
          </cell>
          <cell r="R35">
            <v>273.5</v>
          </cell>
          <cell r="S35">
            <v>3.2994515539305302</v>
          </cell>
          <cell r="T35">
            <v>330.4</v>
          </cell>
          <cell r="U35">
            <v>3.7500000000000004</v>
          </cell>
          <cell r="AF35">
            <v>194.3</v>
          </cell>
          <cell r="AG35">
            <v>0.2094698919197118</v>
          </cell>
        </row>
        <row r="36">
          <cell r="B36">
            <v>1971</v>
          </cell>
          <cell r="C36">
            <v>1</v>
          </cell>
          <cell r="D36">
            <v>321.3</v>
          </cell>
          <cell r="E36">
            <v>3.4488017429193896</v>
          </cell>
          <cell r="F36">
            <v>474.7</v>
          </cell>
          <cell r="G36">
            <v>3.8883505371813776</v>
          </cell>
          <cell r="H36">
            <v>474.7</v>
          </cell>
          <cell r="I36">
            <v>3.8883505371813776</v>
          </cell>
          <cell r="J36">
            <v>317.3</v>
          </cell>
          <cell r="K36">
            <v>3.4907028049164825</v>
          </cell>
          <cell r="L36">
            <v>306.5</v>
          </cell>
          <cell r="M36">
            <v>3.0176182707993475</v>
          </cell>
          <cell r="N36">
            <v>307.5</v>
          </cell>
          <cell r="O36">
            <v>3.5004878048780492</v>
          </cell>
          <cell r="P36">
            <v>349</v>
          </cell>
          <cell r="Q36">
            <v>3.3320916905444129</v>
          </cell>
          <cell r="R36">
            <v>291.3</v>
          </cell>
          <cell r="S36">
            <v>3.09783728115345</v>
          </cell>
          <cell r="T36">
            <v>347.8</v>
          </cell>
          <cell r="U36">
            <v>3.5623921794134561</v>
          </cell>
          <cell r="AF36">
            <v>194.3</v>
          </cell>
          <cell r="AG36">
            <v>0.2094698919197118</v>
          </cell>
        </row>
        <row r="37">
          <cell r="B37">
            <v>1972</v>
          </cell>
          <cell r="C37">
            <v>1</v>
          </cell>
          <cell r="D37">
            <v>332.1</v>
          </cell>
          <cell r="E37">
            <v>3.3366455886781083</v>
          </cell>
          <cell r="F37">
            <v>513.6</v>
          </cell>
          <cell r="G37">
            <v>3.5938473520249219</v>
          </cell>
          <cell r="H37">
            <v>513.6</v>
          </cell>
          <cell r="I37">
            <v>3.5938473520249219</v>
          </cell>
          <cell r="J37">
            <v>329.7</v>
          </cell>
          <cell r="K37">
            <v>3.3594176524112829</v>
          </cell>
          <cell r="L37">
            <v>314.60000000000002</v>
          </cell>
          <cell r="M37">
            <v>2.9399237126509852</v>
          </cell>
          <cell r="N37">
            <v>317.7</v>
          </cell>
          <cell r="O37">
            <v>3.3881019830028332</v>
          </cell>
          <cell r="P37">
            <v>360.7</v>
          </cell>
          <cell r="Q37">
            <v>3.2240088716384809</v>
          </cell>
          <cell r="R37">
            <v>302.3</v>
          </cell>
          <cell r="S37">
            <v>2.9851141250413495</v>
          </cell>
          <cell r="T37">
            <v>360.5</v>
          </cell>
          <cell r="U37">
            <v>3.436893203883495</v>
          </cell>
          <cell r="AF37">
            <v>194.3</v>
          </cell>
          <cell r="AG37">
            <v>0.2094698919197118</v>
          </cell>
        </row>
        <row r="38">
          <cell r="B38">
            <v>1973</v>
          </cell>
          <cell r="C38">
            <v>1</v>
          </cell>
          <cell r="D38">
            <v>344.1</v>
          </cell>
          <cell r="E38">
            <v>3.2202848009299618</v>
          </cell>
          <cell r="F38">
            <v>559.6</v>
          </cell>
          <cell r="G38">
            <v>3.2984274481772693</v>
          </cell>
          <cell r="H38">
            <v>559.6</v>
          </cell>
          <cell r="I38">
            <v>3.2984274481772693</v>
          </cell>
          <cell r="J38">
            <v>341.1</v>
          </cell>
          <cell r="K38">
            <v>3.2471416007036056</v>
          </cell>
          <cell r="L38">
            <v>327.5</v>
          </cell>
          <cell r="M38">
            <v>2.8241221374045802</v>
          </cell>
          <cell r="N38">
            <v>328.4</v>
          </cell>
          <cell r="O38">
            <v>3.2777101096224124</v>
          </cell>
          <cell r="P38">
            <v>372.7</v>
          </cell>
          <cell r="Q38">
            <v>3.1202039173598073</v>
          </cell>
          <cell r="R38">
            <v>309.60000000000002</v>
          </cell>
          <cell r="S38">
            <v>2.9147286821705425</v>
          </cell>
          <cell r="T38">
            <v>375.1</v>
          </cell>
          <cell r="U38">
            <v>3.3031191682218073</v>
          </cell>
          <cell r="AF38">
            <v>194.3</v>
          </cell>
          <cell r="AG38">
            <v>0.2094698919197118</v>
          </cell>
        </row>
        <row r="39">
          <cell r="B39">
            <v>1974</v>
          </cell>
          <cell r="C39">
            <v>1</v>
          </cell>
          <cell r="D39">
            <v>398.4</v>
          </cell>
          <cell r="E39">
            <v>2.7813755020080322</v>
          </cell>
          <cell r="F39">
            <v>609.5</v>
          </cell>
          <cell r="G39">
            <v>3.0283839212469235</v>
          </cell>
          <cell r="H39">
            <v>609.5</v>
          </cell>
          <cell r="I39">
            <v>3.0283839212469235</v>
          </cell>
          <cell r="J39">
            <v>400.5</v>
          </cell>
          <cell r="K39">
            <v>2.7655430711610482</v>
          </cell>
          <cell r="L39">
            <v>373.9</v>
          </cell>
          <cell r="M39">
            <v>2.4736560577694573</v>
          </cell>
          <cell r="N39">
            <v>381.7</v>
          </cell>
          <cell r="O39">
            <v>2.8200157191511663</v>
          </cell>
          <cell r="P39">
            <v>431.4</v>
          </cell>
          <cell r="Q39">
            <v>2.6956420955030138</v>
          </cell>
          <cell r="R39">
            <v>349.8</v>
          </cell>
          <cell r="S39">
            <v>2.5797598627787304</v>
          </cell>
          <cell r="T39">
            <v>438.9</v>
          </cell>
          <cell r="U39">
            <v>2.8229665071770338</v>
          </cell>
          <cell r="AF39">
            <v>194.3</v>
          </cell>
          <cell r="AG39">
            <v>0.2094698919197118</v>
          </cell>
        </row>
        <row r="40">
          <cell r="B40">
            <v>1975</v>
          </cell>
          <cell r="C40">
            <v>1</v>
          </cell>
          <cell r="D40">
            <v>444.3</v>
          </cell>
          <cell r="E40">
            <v>2.4940355615575061</v>
          </cell>
          <cell r="F40">
            <v>665.3</v>
          </cell>
          <cell r="G40">
            <v>2.7743874943634452</v>
          </cell>
          <cell r="H40">
            <v>665.3</v>
          </cell>
          <cell r="I40">
            <v>2.7743874943634452</v>
          </cell>
          <cell r="J40">
            <v>447.6</v>
          </cell>
          <cell r="K40">
            <v>2.4745308310991954</v>
          </cell>
          <cell r="L40">
            <v>412.7</v>
          </cell>
          <cell r="M40">
            <v>2.2410952265568209</v>
          </cell>
          <cell r="N40">
            <v>430.1</v>
          </cell>
          <cell r="O40">
            <v>2.5026737967914441</v>
          </cell>
          <cell r="P40">
            <v>478.3</v>
          </cell>
          <cell r="Q40">
            <v>2.4313192556972614</v>
          </cell>
          <cell r="R40">
            <v>381.1</v>
          </cell>
          <cell r="S40">
            <v>2.3678824455523482</v>
          </cell>
          <cell r="T40">
            <v>497.7</v>
          </cell>
          <cell r="U40">
            <v>2.4894514767932492</v>
          </cell>
          <cell r="AF40">
            <v>194.3</v>
          </cell>
          <cell r="AG40">
            <v>0.2094698919197118</v>
          </cell>
        </row>
        <row r="41">
          <cell r="B41">
            <v>1976</v>
          </cell>
          <cell r="C41">
            <v>1</v>
          </cell>
          <cell r="D41">
            <v>472.1</v>
          </cell>
          <cell r="E41">
            <v>2.3471722092776952</v>
          </cell>
          <cell r="F41">
            <v>708.7</v>
          </cell>
          <cell r="G41">
            <v>2.6044870890362635</v>
          </cell>
          <cell r="H41">
            <v>708.7</v>
          </cell>
          <cell r="I41">
            <v>2.6044870890362635</v>
          </cell>
          <cell r="J41">
            <v>473.2</v>
          </cell>
          <cell r="K41">
            <v>2.3406593406593403</v>
          </cell>
          <cell r="L41">
            <v>436.2</v>
          </cell>
          <cell r="M41">
            <v>2.1203576341127923</v>
          </cell>
          <cell r="N41">
            <v>457.6</v>
          </cell>
          <cell r="O41">
            <v>2.3522727272727275</v>
          </cell>
          <cell r="P41">
            <v>509.5</v>
          </cell>
          <cell r="Q41">
            <v>2.2824337585868499</v>
          </cell>
          <cell r="R41">
            <v>412</v>
          </cell>
          <cell r="S41">
            <v>2.1902912621359221</v>
          </cell>
          <cell r="T41">
            <v>529</v>
          </cell>
          <cell r="U41">
            <v>2.3421550094517958</v>
          </cell>
          <cell r="AF41">
            <v>194.3</v>
          </cell>
          <cell r="AG41">
            <v>0.2094698919197118</v>
          </cell>
        </row>
        <row r="42">
          <cell r="B42">
            <v>1977</v>
          </cell>
          <cell r="C42">
            <v>1</v>
          </cell>
          <cell r="D42">
            <v>497.1</v>
          </cell>
          <cell r="E42">
            <v>2.2291289478978071</v>
          </cell>
          <cell r="F42">
            <v>757.8</v>
          </cell>
          <cell r="G42">
            <v>2.4357350224333598</v>
          </cell>
          <cell r="H42">
            <v>757.8</v>
          </cell>
          <cell r="I42">
            <v>2.4357350224333598</v>
          </cell>
          <cell r="J42">
            <v>498.3</v>
          </cell>
          <cell r="K42">
            <v>2.2227573750752558</v>
          </cell>
          <cell r="L42">
            <v>453.5</v>
          </cell>
          <cell r="M42">
            <v>2.039470782800441</v>
          </cell>
          <cell r="N42">
            <v>482.4</v>
          </cell>
          <cell r="O42">
            <v>2.2313432835820897</v>
          </cell>
          <cell r="P42">
            <v>535.5</v>
          </cell>
          <cell r="Q42">
            <v>2.1716153127917837</v>
          </cell>
          <cell r="R42">
            <v>434.8</v>
          </cell>
          <cell r="S42">
            <v>2.0754369825206989</v>
          </cell>
          <cell r="T42">
            <v>557.29999999999995</v>
          </cell>
          <cell r="U42">
            <v>2.22321909205096</v>
          </cell>
          <cell r="AF42">
            <v>194.3</v>
          </cell>
          <cell r="AG42">
            <v>0.2094698919197118</v>
          </cell>
        </row>
        <row r="43">
          <cell r="B43">
            <v>1978</v>
          </cell>
          <cell r="C43">
            <v>1</v>
          </cell>
          <cell r="D43">
            <v>534.70000000000005</v>
          </cell>
          <cell r="E43">
            <v>2.0723770338507572</v>
          </cell>
          <cell r="F43">
            <v>834.8</v>
          </cell>
          <cell r="G43">
            <v>2.2110685194058459</v>
          </cell>
          <cell r="H43">
            <v>834.8</v>
          </cell>
          <cell r="I43">
            <v>2.2110685194058459</v>
          </cell>
          <cell r="J43">
            <v>536.9</v>
          </cell>
          <cell r="K43">
            <v>2.0629539951573848</v>
          </cell>
          <cell r="L43">
            <v>482.6</v>
          </cell>
          <cell r="M43">
            <v>1.9164939908827185</v>
          </cell>
          <cell r="N43">
            <v>520.70000000000005</v>
          </cell>
          <cell r="O43">
            <v>2.0672172076051467</v>
          </cell>
          <cell r="P43">
            <v>575.4</v>
          </cell>
          <cell r="Q43">
            <v>2.0210288494960031</v>
          </cell>
          <cell r="R43">
            <v>468.2</v>
          </cell>
          <cell r="S43">
            <v>1.9273814609141393</v>
          </cell>
          <cell r="T43">
            <v>599.79999999999995</v>
          </cell>
          <cell r="U43">
            <v>2.0656885628542847</v>
          </cell>
          <cell r="AF43">
            <v>194.3</v>
          </cell>
          <cell r="AG43">
            <v>0.2094698919197118</v>
          </cell>
        </row>
        <row r="44">
          <cell r="B44">
            <v>1979</v>
          </cell>
          <cell r="C44">
            <v>1</v>
          </cell>
          <cell r="D44">
            <v>584.4</v>
          </cell>
          <cell r="E44">
            <v>1.8961327857631758</v>
          </cell>
          <cell r="F44">
            <v>929.2</v>
          </cell>
          <cell r="G44">
            <v>1.9864399483426602</v>
          </cell>
          <cell r="H44">
            <v>929.2</v>
          </cell>
          <cell r="I44">
            <v>1.9864399483426602</v>
          </cell>
          <cell r="J44">
            <v>583.70000000000005</v>
          </cell>
          <cell r="K44">
            <v>1.8975501113585742</v>
          </cell>
          <cell r="L44">
            <v>523.4</v>
          </cell>
          <cell r="M44">
            <v>1.7670997325181506</v>
          </cell>
          <cell r="N44">
            <v>567.20000000000005</v>
          </cell>
          <cell r="O44">
            <v>1.8977433004231312</v>
          </cell>
          <cell r="P44">
            <v>625.9</v>
          </cell>
          <cell r="Q44">
            <v>1.8579645310752519</v>
          </cell>
          <cell r="R44">
            <v>510.4</v>
          </cell>
          <cell r="S44">
            <v>1.7680250783699061</v>
          </cell>
          <cell r="T44">
            <v>657.7</v>
          </cell>
          <cell r="U44">
            <v>1.8838376159343164</v>
          </cell>
          <cell r="X44">
            <v>100</v>
          </cell>
          <cell r="Y44">
            <v>1.5575999999999999</v>
          </cell>
          <cell r="AF44">
            <v>194.3</v>
          </cell>
          <cell r="AG44">
            <v>0.2094698919197118</v>
          </cell>
        </row>
        <row r="45">
          <cell r="B45">
            <v>1980</v>
          </cell>
          <cell r="C45">
            <v>1</v>
          </cell>
          <cell r="D45">
            <v>642.79999999999995</v>
          </cell>
          <cell r="E45">
            <v>1.7238643434971996</v>
          </cell>
          <cell r="F45">
            <v>1014.2</v>
          </cell>
          <cell r="G45">
            <v>1.8199566160520606</v>
          </cell>
          <cell r="H45">
            <v>1014.2</v>
          </cell>
          <cell r="I45">
            <v>1.8199566160520606</v>
          </cell>
          <cell r="J45">
            <v>647.4</v>
          </cell>
          <cell r="K45">
            <v>1.7108433734939759</v>
          </cell>
          <cell r="L45">
            <v>565.79999999999995</v>
          </cell>
          <cell r="M45">
            <v>1.6346765641569461</v>
          </cell>
          <cell r="N45">
            <v>623.20000000000005</v>
          </cell>
          <cell r="O45">
            <v>1.727214377406932</v>
          </cell>
          <cell r="P45">
            <v>685.3</v>
          </cell>
          <cell r="Q45">
            <v>1.6969210564716186</v>
          </cell>
          <cell r="R45">
            <v>555.70000000000005</v>
          </cell>
          <cell r="S45">
            <v>1.6238977865754902</v>
          </cell>
          <cell r="T45">
            <v>730.9</v>
          </cell>
          <cell r="U45">
            <v>1.6951703379395267</v>
          </cell>
          <cell r="X45">
            <v>109.8</v>
          </cell>
          <cell r="Y45">
            <v>1.4185792349726776</v>
          </cell>
          <cell r="AF45">
            <v>194.3</v>
          </cell>
          <cell r="AG45">
            <v>0.2094698919197118</v>
          </cell>
        </row>
        <row r="46">
          <cell r="B46">
            <v>1981</v>
          </cell>
          <cell r="C46">
            <v>1</v>
          </cell>
          <cell r="D46">
            <v>709.2</v>
          </cell>
          <cell r="E46">
            <v>1.5624647490129722</v>
          </cell>
          <cell r="F46">
            <v>1086.0999999999999</v>
          </cell>
          <cell r="G46">
            <v>1.6994751864469202</v>
          </cell>
          <cell r="H46">
            <v>1086.0999999999999</v>
          </cell>
          <cell r="I46">
            <v>1.6994751864469202</v>
          </cell>
          <cell r="J46">
            <v>720</v>
          </cell>
          <cell r="K46">
            <v>1.5383333333333331</v>
          </cell>
          <cell r="L46">
            <v>617</v>
          </cell>
          <cell r="M46">
            <v>1.49902755267423</v>
          </cell>
          <cell r="N46">
            <v>687.5</v>
          </cell>
          <cell r="O46">
            <v>1.5656727272727273</v>
          </cell>
          <cell r="P46">
            <v>756.2</v>
          </cell>
          <cell r="Q46">
            <v>1.5378206823591642</v>
          </cell>
          <cell r="R46">
            <v>615</v>
          </cell>
          <cell r="S46">
            <v>1.4673170731707317</v>
          </cell>
          <cell r="T46">
            <v>810.2</v>
          </cell>
          <cell r="U46">
            <v>1.5292520365341891</v>
          </cell>
          <cell r="X46">
            <v>114.9</v>
          </cell>
          <cell r="Y46">
            <v>1.3556135770234985</v>
          </cell>
          <cell r="Z46">
            <v>100</v>
          </cell>
          <cell r="AA46">
            <v>1.2376</v>
          </cell>
          <cell r="AB46">
            <v>100</v>
          </cell>
          <cell r="AC46">
            <v>1.6896</v>
          </cell>
          <cell r="AD46">
            <v>100</v>
          </cell>
          <cell r="AE46">
            <v>1.3719999999999999</v>
          </cell>
          <cell r="AF46">
            <v>194.3</v>
          </cell>
          <cell r="AG46">
            <v>0.2094698919197118</v>
          </cell>
        </row>
        <row r="47">
          <cell r="B47">
            <v>1982</v>
          </cell>
          <cell r="C47">
            <v>1</v>
          </cell>
          <cell r="D47">
            <v>742.4</v>
          </cell>
          <cell r="E47">
            <v>1.4925915948275861</v>
          </cell>
          <cell r="F47">
            <v>1136.2</v>
          </cell>
          <cell r="G47">
            <v>1.6245379334624186</v>
          </cell>
          <cell r="H47">
            <v>1136.2</v>
          </cell>
          <cell r="I47">
            <v>1.6245379334624186</v>
          </cell>
          <cell r="J47">
            <v>757.8</v>
          </cell>
          <cell r="K47">
            <v>1.46159936658749</v>
          </cell>
          <cell r="L47">
            <v>641.4</v>
          </cell>
          <cell r="M47">
            <v>1.4420018709073901</v>
          </cell>
          <cell r="N47">
            <v>719.8</v>
          </cell>
          <cell r="O47">
            <v>1.4954153931647682</v>
          </cell>
          <cell r="P47">
            <v>791.4</v>
          </cell>
          <cell r="Q47">
            <v>1.4694212787465253</v>
          </cell>
          <cell r="R47">
            <v>642.4</v>
          </cell>
          <cell r="S47">
            <v>1.4047322540473226</v>
          </cell>
          <cell r="T47">
            <v>847</v>
          </cell>
          <cell r="U47">
            <v>1.4628099173553719</v>
          </cell>
          <cell r="X47">
            <v>117.4</v>
          </cell>
          <cell r="Y47">
            <v>1.3267461669505962</v>
          </cell>
          <cell r="Z47">
            <v>100</v>
          </cell>
          <cell r="AA47">
            <v>1.2376</v>
          </cell>
          <cell r="AB47">
            <v>103.2</v>
          </cell>
          <cell r="AC47">
            <v>1.6372093023255814</v>
          </cell>
          <cell r="AD47">
            <v>100</v>
          </cell>
          <cell r="AE47">
            <v>1.3719999999999999</v>
          </cell>
          <cell r="AF47">
            <v>194.3</v>
          </cell>
          <cell r="AG47">
            <v>0.2094698919197118</v>
          </cell>
        </row>
        <row r="48">
          <cell r="B48">
            <v>1983</v>
          </cell>
          <cell r="C48">
            <v>1</v>
          </cell>
          <cell r="D48">
            <v>755.8</v>
          </cell>
          <cell r="E48">
            <v>1.4661286054511775</v>
          </cell>
          <cell r="F48">
            <v>1176.7</v>
          </cell>
          <cell r="G48">
            <v>1.568624118296932</v>
          </cell>
          <cell r="H48">
            <v>1176.7</v>
          </cell>
          <cell r="I48">
            <v>1.568624118296932</v>
          </cell>
          <cell r="J48">
            <v>768.8</v>
          </cell>
          <cell r="K48">
            <v>1.4406867845993756</v>
          </cell>
          <cell r="L48">
            <v>655.1</v>
          </cell>
          <cell r="M48">
            <v>1.4118455197679742</v>
          </cell>
          <cell r="N48">
            <v>732.5</v>
          </cell>
          <cell r="O48">
            <v>1.4694880546075086</v>
          </cell>
          <cell r="P48">
            <v>805</v>
          </cell>
          <cell r="Q48">
            <v>1.4445962732919255</v>
          </cell>
          <cell r="R48">
            <v>650</v>
          </cell>
          <cell r="S48">
            <v>1.3883076923076922</v>
          </cell>
          <cell r="T48">
            <v>866.4</v>
          </cell>
          <cell r="U48">
            <v>1.4300554016620499</v>
          </cell>
          <cell r="X48">
            <v>115.5</v>
          </cell>
          <cell r="Y48">
            <v>1.3485714285714285</v>
          </cell>
          <cell r="Z48">
            <v>100</v>
          </cell>
          <cell r="AA48">
            <v>1.2376</v>
          </cell>
          <cell r="AB48">
            <v>108.2</v>
          </cell>
          <cell r="AC48">
            <v>1.5615526802218116</v>
          </cell>
          <cell r="AD48">
            <v>100</v>
          </cell>
          <cell r="AE48">
            <v>1.3719999999999999</v>
          </cell>
          <cell r="AF48">
            <v>194.3</v>
          </cell>
          <cell r="AG48">
            <v>0.2094698919197118</v>
          </cell>
        </row>
        <row r="49">
          <cell r="B49">
            <v>1984</v>
          </cell>
          <cell r="C49">
            <v>1</v>
          </cell>
          <cell r="D49">
            <v>776.4</v>
          </cell>
          <cell r="E49">
            <v>1.4272282328696548</v>
          </cell>
          <cell r="F49">
            <v>1224.4000000000001</v>
          </cell>
          <cell r="G49">
            <v>1.507513884351519</v>
          </cell>
          <cell r="H49">
            <v>1224.4000000000001</v>
          </cell>
          <cell r="I49">
            <v>1.507513884351519</v>
          </cell>
          <cell r="J49">
            <v>789.2</v>
          </cell>
          <cell r="K49">
            <v>1.4034465281297515</v>
          </cell>
          <cell r="L49">
            <v>674.3</v>
          </cell>
          <cell r="M49">
            <v>1.371644668545158</v>
          </cell>
          <cell r="N49">
            <v>753</v>
          </cell>
          <cell r="O49">
            <v>1.4294820717131476</v>
          </cell>
          <cell r="P49">
            <v>828.4</v>
          </cell>
          <cell r="Q49">
            <v>1.4037904394012555</v>
          </cell>
          <cell r="R49">
            <v>664.8</v>
          </cell>
          <cell r="S49">
            <v>1.3574007220216606</v>
          </cell>
          <cell r="T49">
            <v>889.9</v>
          </cell>
          <cell r="U49">
            <v>1.3922912686818745</v>
          </cell>
          <cell r="X49">
            <v>118.5</v>
          </cell>
          <cell r="Y49">
            <v>1.3144303797468353</v>
          </cell>
          <cell r="Z49">
            <v>100</v>
          </cell>
          <cell r="AA49">
            <v>1.2376</v>
          </cell>
          <cell r="AB49">
            <v>112.9</v>
          </cell>
          <cell r="AC49">
            <v>1.4965456155890169</v>
          </cell>
          <cell r="AD49">
            <v>100</v>
          </cell>
          <cell r="AE49">
            <v>1.3719999999999999</v>
          </cell>
          <cell r="AF49">
            <v>194.3</v>
          </cell>
          <cell r="AG49">
            <v>0.2094698919197118</v>
          </cell>
        </row>
        <row r="50">
          <cell r="B50">
            <v>1985</v>
          </cell>
          <cell r="C50">
            <v>1</v>
          </cell>
          <cell r="D50">
            <v>787.9</v>
          </cell>
          <cell r="E50">
            <v>1.4063967508567077</v>
          </cell>
          <cell r="F50">
            <v>1249.5999999999999</v>
          </cell>
          <cell r="G50">
            <v>1.477112676056338</v>
          </cell>
          <cell r="H50">
            <v>1249.5999999999999</v>
          </cell>
          <cell r="I50">
            <v>1.477112676056338</v>
          </cell>
          <cell r="J50">
            <v>800.4</v>
          </cell>
          <cell r="K50">
            <v>1.3838080959520238</v>
          </cell>
          <cell r="L50">
            <v>683.4</v>
          </cell>
          <cell r="M50">
            <v>1.3533801580333626</v>
          </cell>
          <cell r="N50">
            <v>761.7</v>
          </cell>
          <cell r="O50">
            <v>1.4131547853485624</v>
          </cell>
          <cell r="P50">
            <v>840.4</v>
          </cell>
          <cell r="Q50">
            <v>1.3837458353165162</v>
          </cell>
          <cell r="R50">
            <v>672.4</v>
          </cell>
          <cell r="S50">
            <v>1.3420582986317668</v>
          </cell>
          <cell r="T50">
            <v>906</v>
          </cell>
          <cell r="U50">
            <v>1.3675496688741722</v>
          </cell>
          <cell r="X50">
            <v>119.8</v>
          </cell>
          <cell r="Y50">
            <v>1.3001669449081803</v>
          </cell>
          <cell r="Z50">
            <v>100</v>
          </cell>
          <cell r="AA50">
            <v>1.2376</v>
          </cell>
          <cell r="AB50">
            <v>116.4</v>
          </cell>
          <cell r="AC50">
            <v>1.4515463917525773</v>
          </cell>
          <cell r="AD50">
            <v>100</v>
          </cell>
          <cell r="AE50">
            <v>1.3719999999999999</v>
          </cell>
          <cell r="AF50">
            <v>194.3</v>
          </cell>
          <cell r="AG50">
            <v>0.2094698919197118</v>
          </cell>
        </row>
        <row r="51">
          <cell r="B51">
            <v>1986</v>
          </cell>
          <cell r="C51">
            <v>1</v>
          </cell>
          <cell r="D51">
            <v>795.4</v>
          </cell>
          <cell r="E51">
            <v>1.3931355292934371</v>
          </cell>
          <cell r="F51">
            <v>1266.5999999999999</v>
          </cell>
          <cell r="G51">
            <v>1.457287225643455</v>
          </cell>
          <cell r="H51">
            <v>1266.5999999999999</v>
          </cell>
          <cell r="I51">
            <v>1.457287225643455</v>
          </cell>
          <cell r="J51">
            <v>804</v>
          </cell>
          <cell r="K51">
            <v>1.3776119402985074</v>
          </cell>
          <cell r="L51">
            <v>691.8</v>
          </cell>
          <cell r="M51">
            <v>1.3369470945359931</v>
          </cell>
          <cell r="N51">
            <v>766.6</v>
          </cell>
          <cell r="O51">
            <v>1.4041220975737021</v>
          </cell>
          <cell r="P51">
            <v>849.8</v>
          </cell>
          <cell r="Q51">
            <v>1.3684396328547896</v>
          </cell>
          <cell r="R51">
            <v>677.3</v>
          </cell>
          <cell r="S51">
            <v>1.3323490329248486</v>
          </cell>
          <cell r="T51">
            <v>912.1</v>
          </cell>
          <cell r="U51">
            <v>1.3584036838066</v>
          </cell>
          <cell r="V51">
            <v>104.4</v>
          </cell>
          <cell r="W51">
            <v>1.3189655172413792</v>
          </cell>
          <cell r="X51">
            <v>120.3</v>
          </cell>
          <cell r="Y51">
            <v>1.2947630922693267</v>
          </cell>
          <cell r="Z51">
            <v>100</v>
          </cell>
          <cell r="AA51">
            <v>1.2376</v>
          </cell>
          <cell r="AB51">
            <v>119.4</v>
          </cell>
          <cell r="AC51">
            <v>1.4150753768844222</v>
          </cell>
          <cell r="AD51">
            <v>100</v>
          </cell>
          <cell r="AE51">
            <v>1.3719999999999999</v>
          </cell>
          <cell r="AF51">
            <v>194.3</v>
          </cell>
          <cell r="AG51">
            <v>0.2094698919197118</v>
          </cell>
        </row>
        <row r="52">
          <cell r="B52">
            <v>1987</v>
          </cell>
          <cell r="C52">
            <v>1</v>
          </cell>
          <cell r="D52">
            <v>806.9</v>
          </cell>
          <cell r="E52">
            <v>1.3732804560664269</v>
          </cell>
          <cell r="F52">
            <v>1278.3</v>
          </cell>
          <cell r="G52">
            <v>1.4439489947586639</v>
          </cell>
          <cell r="H52">
            <v>1278.3</v>
          </cell>
          <cell r="I52">
            <v>1.4439489947586639</v>
          </cell>
          <cell r="J52">
            <v>812.8</v>
          </cell>
          <cell r="K52">
            <v>1.3626968503937007</v>
          </cell>
          <cell r="L52">
            <v>703.8</v>
          </cell>
          <cell r="M52">
            <v>1.314151747655584</v>
          </cell>
          <cell r="N52">
            <v>776.9</v>
          </cell>
          <cell r="O52">
            <v>1.3855065001930753</v>
          </cell>
          <cell r="P52">
            <v>863.9</v>
          </cell>
          <cell r="Q52">
            <v>1.3461048732492189</v>
          </cell>
          <cell r="R52">
            <v>686.6</v>
          </cell>
          <cell r="S52">
            <v>1.3143023594523739</v>
          </cell>
          <cell r="T52">
            <v>923.6</v>
          </cell>
          <cell r="U52">
            <v>1.341489822433954</v>
          </cell>
          <cell r="V52">
            <v>105.9</v>
          </cell>
          <cell r="W52">
            <v>1.3002832861189799</v>
          </cell>
          <cell r="X52">
            <v>120.5</v>
          </cell>
          <cell r="Y52">
            <v>1.2926141078838174</v>
          </cell>
          <cell r="Z52">
            <v>100.8</v>
          </cell>
          <cell r="AA52">
            <v>1.2277777777777779</v>
          </cell>
          <cell r="AB52">
            <v>123.4</v>
          </cell>
          <cell r="AC52">
            <v>1.3692058346839546</v>
          </cell>
          <cell r="AD52">
            <v>101</v>
          </cell>
          <cell r="AE52">
            <v>1.3584158415841583</v>
          </cell>
          <cell r="AF52">
            <v>194.3</v>
          </cell>
          <cell r="AG52">
            <v>0.2094698919197118</v>
          </cell>
        </row>
        <row r="53">
          <cell r="B53">
            <v>1988</v>
          </cell>
          <cell r="C53">
            <v>1</v>
          </cell>
          <cell r="D53">
            <v>841.4</v>
          </cell>
          <cell r="E53">
            <v>1.3169717138103161</v>
          </cell>
          <cell r="F53">
            <v>1329.4</v>
          </cell>
          <cell r="G53">
            <v>1.388445915450579</v>
          </cell>
          <cell r="H53">
            <v>1329.4</v>
          </cell>
          <cell r="I53">
            <v>1.388445915450579</v>
          </cell>
          <cell r="J53">
            <v>847.8</v>
          </cell>
          <cell r="K53">
            <v>1.3064401981599434</v>
          </cell>
          <cell r="L53">
            <v>732.6</v>
          </cell>
          <cell r="M53">
            <v>1.2624897624897624</v>
          </cell>
          <cell r="N53">
            <v>808.8</v>
          </cell>
          <cell r="O53">
            <v>1.3308605341246293</v>
          </cell>
          <cell r="P53">
            <v>900.4</v>
          </cell>
          <cell r="Q53">
            <v>1.2915370946246114</v>
          </cell>
          <cell r="R53">
            <v>708.5</v>
          </cell>
          <cell r="S53">
            <v>1.2736767819336627</v>
          </cell>
          <cell r="T53">
            <v>963.8</v>
          </cell>
          <cell r="U53">
            <v>1.2855364183440547</v>
          </cell>
          <cell r="V53">
            <v>107.8</v>
          </cell>
          <cell r="W53">
            <v>1.2773654916512058</v>
          </cell>
          <cell r="X53">
            <v>123.7</v>
          </cell>
          <cell r="Y53">
            <v>1.2591754244139044</v>
          </cell>
          <cell r="Z53">
            <v>103.2</v>
          </cell>
          <cell r="AA53">
            <v>1.1992248062015505</v>
          </cell>
          <cell r="AB53">
            <v>127.2</v>
          </cell>
          <cell r="AC53">
            <v>1.3283018867924528</v>
          </cell>
          <cell r="AD53">
            <v>102</v>
          </cell>
          <cell r="AE53">
            <v>1.3450980392156862</v>
          </cell>
          <cell r="AF53">
            <v>194.3</v>
          </cell>
          <cell r="AG53">
            <v>0.2094698919197118</v>
          </cell>
        </row>
        <row r="54">
          <cell r="B54">
            <v>1989</v>
          </cell>
          <cell r="C54">
            <v>1</v>
          </cell>
          <cell r="D54">
            <v>886.5</v>
          </cell>
          <cell r="E54">
            <v>1.2499717992103778</v>
          </cell>
          <cell r="F54">
            <v>1362.4</v>
          </cell>
          <cell r="G54">
            <v>1.3548150322959482</v>
          </cell>
          <cell r="H54">
            <v>1362.4</v>
          </cell>
          <cell r="I54">
            <v>1.3548150322959482</v>
          </cell>
          <cell r="J54">
            <v>895.9</v>
          </cell>
          <cell r="K54">
            <v>1.2362986940506753</v>
          </cell>
          <cell r="L54">
            <v>768.3</v>
          </cell>
          <cell r="M54">
            <v>1.2038266302225693</v>
          </cell>
          <cell r="N54">
            <v>853.1</v>
          </cell>
          <cell r="O54">
            <v>1.2617512601101863</v>
          </cell>
          <cell r="P54">
            <v>945.6</v>
          </cell>
          <cell r="Q54">
            <v>1.2298011844331642</v>
          </cell>
          <cell r="R54">
            <v>740.2</v>
          </cell>
          <cell r="S54">
            <v>1.2191299648743581</v>
          </cell>
          <cell r="T54">
            <v>1011.2</v>
          </cell>
          <cell r="U54">
            <v>1.2252768987341771</v>
          </cell>
          <cell r="V54">
            <v>112.1</v>
          </cell>
          <cell r="W54">
            <v>1.2283675289919713</v>
          </cell>
          <cell r="X54">
            <v>129.6</v>
          </cell>
          <cell r="Y54">
            <v>1.2018518518518517</v>
          </cell>
          <cell r="Z54">
            <v>105.7</v>
          </cell>
          <cell r="AA54">
            <v>1.1708609271523178</v>
          </cell>
          <cell r="AB54">
            <v>132.9</v>
          </cell>
          <cell r="AC54">
            <v>1.271331828442438</v>
          </cell>
          <cell r="AD54">
            <v>103.6</v>
          </cell>
          <cell r="AE54">
            <v>1.3243243243243243</v>
          </cell>
          <cell r="AF54">
            <v>194.3</v>
          </cell>
          <cell r="AG54">
            <v>0.2094698919197118</v>
          </cell>
        </row>
        <row r="55">
          <cell r="B55">
            <v>1990</v>
          </cell>
          <cell r="C55">
            <v>1</v>
          </cell>
          <cell r="D55">
            <v>910.2</v>
          </cell>
          <cell r="E55">
            <v>1.2174247418149855</v>
          </cell>
          <cell r="F55">
            <v>1382.6</v>
          </cell>
          <cell r="G55">
            <v>1.3350209749746855</v>
          </cell>
          <cell r="H55">
            <v>1382.6</v>
          </cell>
          <cell r="I55">
            <v>1.3350209749746855</v>
          </cell>
          <cell r="J55">
            <v>919.2</v>
          </cell>
          <cell r="K55">
            <v>1.2049608355091381</v>
          </cell>
          <cell r="L55">
            <v>787.1</v>
          </cell>
          <cell r="M55">
            <v>1.175073052979291</v>
          </cell>
          <cell r="N55">
            <v>875.1</v>
          </cell>
          <cell r="O55">
            <v>1.2300308536167295</v>
          </cell>
          <cell r="P55">
            <v>969.5</v>
          </cell>
          <cell r="Q55">
            <v>1.1994842702423931</v>
          </cell>
          <cell r="R55">
            <v>757.7</v>
          </cell>
          <cell r="S55">
            <v>1.1909726804804011</v>
          </cell>
          <cell r="T55">
            <v>1038.9000000000001</v>
          </cell>
          <cell r="U55">
            <v>1.1926075656944843</v>
          </cell>
          <cell r="V55">
            <v>115.6</v>
          </cell>
          <cell r="W55">
            <v>1.1911764705882353</v>
          </cell>
          <cell r="X55">
            <v>134.9</v>
          </cell>
          <cell r="Y55">
            <v>1.154633061527057</v>
          </cell>
          <cell r="Z55">
            <v>107.6</v>
          </cell>
          <cell r="AA55">
            <v>1.150185873605948</v>
          </cell>
          <cell r="AB55">
            <v>137.5</v>
          </cell>
          <cell r="AC55">
            <v>1.2288000000000001</v>
          </cell>
          <cell r="AD55">
            <v>106.9</v>
          </cell>
          <cell r="AE55">
            <v>1.2834424695977547</v>
          </cell>
          <cell r="AF55">
            <v>194.3</v>
          </cell>
          <cell r="AG55">
            <v>0.2094698919197118</v>
          </cell>
        </row>
        <row r="56">
          <cell r="B56">
            <v>1991</v>
          </cell>
          <cell r="C56">
            <v>1</v>
          </cell>
          <cell r="D56">
            <v>928.5</v>
          </cell>
          <cell r="E56">
            <v>1.1934302638664511</v>
          </cell>
          <cell r="F56">
            <v>1397.4</v>
          </cell>
          <cell r="G56">
            <v>1.3208816373264634</v>
          </cell>
          <cell r="H56">
            <v>1397.4</v>
          </cell>
          <cell r="I56">
            <v>1.3208816373264634</v>
          </cell>
          <cell r="J56">
            <v>939.1</v>
          </cell>
          <cell r="K56">
            <v>1.1794271110637844</v>
          </cell>
          <cell r="L56">
            <v>798.7</v>
          </cell>
          <cell r="M56">
            <v>1.1580067609866032</v>
          </cell>
          <cell r="N56">
            <v>892.4</v>
          </cell>
          <cell r="O56">
            <v>1.2061855670103094</v>
          </cell>
          <cell r="P56">
            <v>991.1</v>
          </cell>
          <cell r="Q56">
            <v>1.1733427504792655</v>
          </cell>
          <cell r="R56">
            <v>771.2</v>
          </cell>
          <cell r="S56">
            <v>1.1701244813278007</v>
          </cell>
          <cell r="T56">
            <v>1061</v>
          </cell>
          <cell r="U56">
            <v>1.1677662582469368</v>
          </cell>
          <cell r="V56">
            <v>119.8</v>
          </cell>
          <cell r="W56">
            <v>1.1494156928213688</v>
          </cell>
          <cell r="X56">
            <v>139</v>
          </cell>
          <cell r="Y56">
            <v>1.1205755395683452</v>
          </cell>
          <cell r="Z56">
            <v>108.9</v>
          </cell>
          <cell r="AA56">
            <v>1.136455463728191</v>
          </cell>
          <cell r="AB56">
            <v>142.4</v>
          </cell>
          <cell r="AC56">
            <v>1.1865168539325843</v>
          </cell>
          <cell r="AD56">
            <v>110</v>
          </cell>
          <cell r="AE56">
            <v>1.2472727272727271</v>
          </cell>
          <cell r="AF56">
            <v>194.3</v>
          </cell>
          <cell r="AG56">
            <v>0.2094698919197118</v>
          </cell>
        </row>
        <row r="57">
          <cell r="B57">
            <v>1992</v>
          </cell>
          <cell r="C57">
            <v>1</v>
          </cell>
          <cell r="D57">
            <v>939.8</v>
          </cell>
          <cell r="E57">
            <v>1.1790806554586082</v>
          </cell>
          <cell r="F57">
            <v>1420.4</v>
          </cell>
          <cell r="G57">
            <v>1.2994931005350605</v>
          </cell>
          <cell r="H57">
            <v>1420.4</v>
          </cell>
          <cell r="I57">
            <v>1.2994931005350605</v>
          </cell>
          <cell r="J57">
            <v>946.1</v>
          </cell>
          <cell r="K57">
            <v>1.1707007715886268</v>
          </cell>
          <cell r="L57">
            <v>805.9</v>
          </cell>
          <cell r="M57">
            <v>1.1476610001240848</v>
          </cell>
          <cell r="N57">
            <v>904.4</v>
          </cell>
          <cell r="O57">
            <v>1.1901813356921718</v>
          </cell>
          <cell r="P57">
            <v>1003.2</v>
          </cell>
          <cell r="Q57">
            <v>1.1591905901116428</v>
          </cell>
          <cell r="R57">
            <v>782</v>
          </cell>
          <cell r="S57">
            <v>1.1539641943734016</v>
          </cell>
          <cell r="T57">
            <v>1070.3</v>
          </cell>
          <cell r="U57">
            <v>1.157619359058208</v>
          </cell>
          <cell r="V57">
            <v>123</v>
          </cell>
          <cell r="W57">
            <v>1.1195121951219511</v>
          </cell>
          <cell r="X57">
            <v>141.4</v>
          </cell>
          <cell r="Y57">
            <v>1.1015558698727015</v>
          </cell>
          <cell r="Z57">
            <v>110.9</v>
          </cell>
          <cell r="AA57">
            <v>1.1159603246167717</v>
          </cell>
          <cell r="AB57">
            <v>146.19999999999999</v>
          </cell>
          <cell r="AC57">
            <v>1.1556771545827635</v>
          </cell>
          <cell r="AD57">
            <v>112.6</v>
          </cell>
          <cell r="AE57">
            <v>1.2184724689165185</v>
          </cell>
          <cell r="AF57">
            <v>176.2</v>
          </cell>
          <cell r="AG57">
            <v>0.23098751418842228</v>
          </cell>
        </row>
        <row r="58">
          <cell r="B58">
            <v>1993</v>
          </cell>
          <cell r="C58">
            <v>1</v>
          </cell>
          <cell r="D58">
            <v>958</v>
          </cell>
          <cell r="E58">
            <v>1.1566805845511481</v>
          </cell>
          <cell r="F58">
            <v>1469.9</v>
          </cell>
          <cell r="G58">
            <v>1.2557316824273759</v>
          </cell>
          <cell r="H58">
            <v>1469.9</v>
          </cell>
          <cell r="I58">
            <v>1.2557316824273759</v>
          </cell>
          <cell r="J58">
            <v>958.3</v>
          </cell>
          <cell r="K58">
            <v>1.155796723364291</v>
          </cell>
          <cell r="L58">
            <v>818.1</v>
          </cell>
          <cell r="M58">
            <v>1.1305463879721305</v>
          </cell>
          <cell r="N58">
            <v>925.2</v>
          </cell>
          <cell r="O58">
            <v>1.1634241245136188</v>
          </cell>
          <cell r="P58">
            <v>1022.7</v>
          </cell>
          <cell r="Q58">
            <v>1.1370881001271145</v>
          </cell>
          <cell r="R58">
            <v>800.2</v>
          </cell>
          <cell r="S58">
            <v>1.1277180704823793</v>
          </cell>
          <cell r="T58">
            <v>1085.9000000000001</v>
          </cell>
          <cell r="U58">
            <v>1.1409890413481902</v>
          </cell>
          <cell r="V58">
            <v>126.3</v>
          </cell>
          <cell r="W58">
            <v>1.0902612826603324</v>
          </cell>
          <cell r="X58">
            <v>145.5</v>
          </cell>
          <cell r="Y58">
            <v>1.0705154639175256</v>
          </cell>
          <cell r="Z58">
            <v>112.2</v>
          </cell>
          <cell r="AA58">
            <v>1.103030303030303</v>
          </cell>
          <cell r="AB58">
            <v>150.9</v>
          </cell>
          <cell r="AC58">
            <v>1.1196819085487077</v>
          </cell>
          <cell r="AD58">
            <v>115.5</v>
          </cell>
          <cell r="AE58">
            <v>1.1878787878787878</v>
          </cell>
          <cell r="AF58">
            <v>146</v>
          </cell>
          <cell r="AG58">
            <v>0.27876712328767123</v>
          </cell>
        </row>
        <row r="59">
          <cell r="B59">
            <v>1994</v>
          </cell>
          <cell r="C59">
            <v>1</v>
          </cell>
          <cell r="D59">
            <v>985</v>
          </cell>
          <cell r="E59">
            <v>1.1249746192893399</v>
          </cell>
          <cell r="F59">
            <v>1518.7</v>
          </cell>
          <cell r="G59">
            <v>1.2153815763481925</v>
          </cell>
          <cell r="H59">
            <v>1518.7</v>
          </cell>
          <cell r="I59">
            <v>1.2153815763481925</v>
          </cell>
          <cell r="J59">
            <v>977.9</v>
          </cell>
          <cell r="K59">
            <v>1.1326311483791798</v>
          </cell>
          <cell r="L59">
            <v>838.6</v>
          </cell>
          <cell r="M59">
            <v>1.1029096112568566</v>
          </cell>
          <cell r="N59">
            <v>953.2</v>
          </cell>
          <cell r="O59">
            <v>1.1292488459924466</v>
          </cell>
          <cell r="P59">
            <v>1049.2</v>
          </cell>
          <cell r="Q59">
            <v>1.1083682805947388</v>
          </cell>
          <cell r="R59">
            <v>826.7</v>
          </cell>
          <cell r="S59">
            <v>1.091568888351276</v>
          </cell>
          <cell r="T59">
            <v>1113.4000000000001</v>
          </cell>
          <cell r="U59">
            <v>1.1128076163104006</v>
          </cell>
          <cell r="V59">
            <v>130.1</v>
          </cell>
          <cell r="W59">
            <v>1.0584166026133743</v>
          </cell>
          <cell r="X59">
            <v>147.1</v>
          </cell>
          <cell r="Y59">
            <v>1.0588715159755269</v>
          </cell>
          <cell r="Z59">
            <v>113.1</v>
          </cell>
          <cell r="AA59">
            <v>1.0942528735632184</v>
          </cell>
          <cell r="AB59">
            <v>152.9</v>
          </cell>
          <cell r="AC59">
            <v>1.1050359712230216</v>
          </cell>
          <cell r="AD59">
            <v>118.3</v>
          </cell>
          <cell r="AE59">
            <v>1.1597633136094674</v>
          </cell>
          <cell r="AF59">
            <v>135.4</v>
          </cell>
          <cell r="AG59">
            <v>0.30059084194977842</v>
          </cell>
        </row>
        <row r="60">
          <cell r="B60">
            <v>1995</v>
          </cell>
          <cell r="C60">
            <v>1</v>
          </cell>
          <cell r="D60">
            <v>1020.4</v>
          </cell>
          <cell r="E60">
            <v>1.0859466875735004</v>
          </cell>
          <cell r="F60">
            <v>1571.4</v>
          </cell>
          <cell r="G60">
            <v>1.1746213567519408</v>
          </cell>
          <cell r="H60">
            <v>1571.4</v>
          </cell>
          <cell r="I60">
            <v>1.1746213567519408</v>
          </cell>
          <cell r="J60">
            <v>1014</v>
          </cell>
          <cell r="K60">
            <v>1.0923076923076922</v>
          </cell>
          <cell r="L60">
            <v>863.1</v>
          </cell>
          <cell r="M60">
            <v>1.0716023635731664</v>
          </cell>
          <cell r="N60">
            <v>985.5</v>
          </cell>
          <cell r="O60">
            <v>1.0922374429223745</v>
          </cell>
          <cell r="P60">
            <v>1081.0999999999999</v>
          </cell>
          <cell r="Q60">
            <v>1.0756636758856721</v>
          </cell>
          <cell r="R60">
            <v>850.1</v>
          </cell>
          <cell r="S60">
            <v>1.0615221738618985</v>
          </cell>
          <cell r="T60">
            <v>1156.4000000000001</v>
          </cell>
          <cell r="U60">
            <v>1.0714285714285714</v>
          </cell>
          <cell r="V60">
            <v>132.19999999999999</v>
          </cell>
          <cell r="W60">
            <v>1.0416036308623298</v>
          </cell>
          <cell r="X60">
            <v>150.19999999999999</v>
          </cell>
          <cell r="Y60">
            <v>1.037017310252996</v>
          </cell>
          <cell r="Z60">
            <v>114.6</v>
          </cell>
          <cell r="AA60">
            <v>1.079930191972077</v>
          </cell>
          <cell r="AB60">
            <v>156.5</v>
          </cell>
          <cell r="AC60">
            <v>1.0796166134185303</v>
          </cell>
          <cell r="AD60">
            <v>121.1</v>
          </cell>
          <cell r="AE60">
            <v>1.1329479768786126</v>
          </cell>
          <cell r="AF60">
            <v>129.1</v>
          </cell>
          <cell r="AG60">
            <v>0.3152594887683966</v>
          </cell>
        </row>
        <row r="61">
          <cell r="B61">
            <v>1996</v>
          </cell>
          <cell r="C61">
            <v>1</v>
          </cell>
          <cell r="D61">
            <v>1036</v>
          </cell>
          <cell r="E61">
            <v>1.0695945945945946</v>
          </cell>
          <cell r="F61">
            <v>1591.8</v>
          </cell>
          <cell r="G61">
            <v>1.1595677848976003</v>
          </cell>
          <cell r="H61">
            <v>1591.8</v>
          </cell>
          <cell r="I61">
            <v>1.1595677848976003</v>
          </cell>
          <cell r="J61">
            <v>1033.9000000000001</v>
          </cell>
          <cell r="K61">
            <v>1.071283489699197</v>
          </cell>
          <cell r="L61">
            <v>876.8</v>
          </cell>
          <cell r="M61">
            <v>1.0548585766423357</v>
          </cell>
          <cell r="N61">
            <v>998.8</v>
          </cell>
          <cell r="O61">
            <v>1.0776932318782539</v>
          </cell>
          <cell r="P61">
            <v>1095.7</v>
          </cell>
          <cell r="Q61">
            <v>1.061330656201515</v>
          </cell>
          <cell r="R61">
            <v>857.7</v>
          </cell>
          <cell r="S61">
            <v>1.0521161245190624</v>
          </cell>
          <cell r="T61">
            <v>1176.5999999999999</v>
          </cell>
          <cell r="U61">
            <v>1.0530341662417135</v>
          </cell>
          <cell r="V61">
            <v>134.19999999999999</v>
          </cell>
          <cell r="W61">
            <v>1.026080476900149</v>
          </cell>
          <cell r="X61">
            <v>151.9</v>
          </cell>
          <cell r="Y61">
            <v>1.0254114549045423</v>
          </cell>
          <cell r="Z61">
            <v>115.9</v>
          </cell>
          <cell r="AA61">
            <v>1.0678170836928387</v>
          </cell>
          <cell r="AB61">
            <v>160.5</v>
          </cell>
          <cell r="AC61">
            <v>1.0527102803738317</v>
          </cell>
          <cell r="AD61">
            <v>123.1</v>
          </cell>
          <cell r="AE61">
            <v>1.1145410235580828</v>
          </cell>
          <cell r="AF61">
            <v>125.4</v>
          </cell>
          <cell r="AG61">
            <v>0.32456140350877194</v>
          </cell>
        </row>
        <row r="62">
          <cell r="B62">
            <v>1997</v>
          </cell>
          <cell r="C62">
            <v>1</v>
          </cell>
          <cell r="D62">
            <v>1052.7</v>
          </cell>
          <cell r="E62">
            <v>1.0526265792723473</v>
          </cell>
          <cell r="F62">
            <v>1637</v>
          </cell>
          <cell r="G62">
            <v>1.1275503970678069</v>
          </cell>
          <cell r="H62">
            <v>1637</v>
          </cell>
          <cell r="I62">
            <v>1.1275503970678069</v>
          </cell>
          <cell r="J62">
            <v>1047</v>
          </cell>
          <cell r="K62">
            <v>1.0578796561604584</v>
          </cell>
          <cell r="L62">
            <v>887.1</v>
          </cell>
          <cell r="M62">
            <v>1.0426107541427121</v>
          </cell>
          <cell r="N62">
            <v>1018.8</v>
          </cell>
          <cell r="O62">
            <v>1.0565371024734984</v>
          </cell>
          <cell r="P62">
            <v>1114.5999999999999</v>
          </cell>
          <cell r="Q62">
            <v>1.0433339314552308</v>
          </cell>
          <cell r="R62">
            <v>871.7</v>
          </cell>
          <cell r="S62">
            <v>1.0352185384880119</v>
          </cell>
          <cell r="T62">
            <v>1191.7</v>
          </cell>
          <cell r="U62">
            <v>1.0396911974490224</v>
          </cell>
          <cell r="V62">
            <v>134.1</v>
          </cell>
          <cell r="W62">
            <v>1.0268456375838926</v>
          </cell>
          <cell r="X62">
            <v>152.5</v>
          </cell>
          <cell r="Y62">
            <v>1.0213770491803278</v>
          </cell>
          <cell r="Z62">
            <v>117.5</v>
          </cell>
          <cell r="AA62">
            <v>1.0532765957446808</v>
          </cell>
          <cell r="AB62">
            <v>163.30000000000001</v>
          </cell>
          <cell r="AC62">
            <v>1.0346601347213717</v>
          </cell>
          <cell r="AD62">
            <v>126.2</v>
          </cell>
          <cell r="AE62">
            <v>1.0871632329635499</v>
          </cell>
          <cell r="AF62">
            <v>118.2</v>
          </cell>
          <cell r="AG62">
            <v>0.344331641285956</v>
          </cell>
        </row>
        <row r="63">
          <cell r="B63">
            <v>1998</v>
          </cell>
          <cell r="C63">
            <v>1</v>
          </cell>
          <cell r="D63">
            <v>1061.8</v>
          </cell>
          <cell r="E63">
            <v>1.0436051987191561</v>
          </cell>
          <cell r="F63">
            <v>1677.8</v>
          </cell>
          <cell r="G63">
            <v>1.1001311240910716</v>
          </cell>
          <cell r="H63">
            <v>1677.8</v>
          </cell>
          <cell r="I63">
            <v>1.1001311240910716</v>
          </cell>
          <cell r="J63">
            <v>1057.8</v>
          </cell>
          <cell r="K63">
            <v>1.0470788428814519</v>
          </cell>
          <cell r="L63">
            <v>894.2</v>
          </cell>
          <cell r="M63">
            <v>1.0343323641243569</v>
          </cell>
          <cell r="N63">
            <v>1027.5</v>
          </cell>
          <cell r="O63">
            <v>1.0475912408759125</v>
          </cell>
          <cell r="P63">
            <v>1123.5999999999999</v>
          </cell>
          <cell r="Q63">
            <v>1.0349768600925597</v>
          </cell>
          <cell r="R63">
            <v>874.8</v>
          </cell>
          <cell r="S63">
            <v>1.0315500685871057</v>
          </cell>
          <cell r="T63">
            <v>1203.0999999999999</v>
          </cell>
          <cell r="U63">
            <v>1.0298395810822043</v>
          </cell>
          <cell r="V63">
            <v>133.6</v>
          </cell>
          <cell r="W63">
            <v>1.0306886227544909</v>
          </cell>
          <cell r="X63">
            <v>152.1</v>
          </cell>
          <cell r="Y63">
            <v>1.0240631163708087</v>
          </cell>
          <cell r="Z63">
            <v>118.3</v>
          </cell>
          <cell r="AA63">
            <v>1.0461538461538462</v>
          </cell>
          <cell r="AB63">
            <v>165.9</v>
          </cell>
          <cell r="AC63">
            <v>1.0184448462929476</v>
          </cell>
          <cell r="AD63">
            <v>127.9</v>
          </cell>
          <cell r="AE63">
            <v>1.0727130570758403</v>
          </cell>
          <cell r="AF63">
            <v>103.2</v>
          </cell>
          <cell r="AG63">
            <v>0.39437984496124034</v>
          </cell>
        </row>
        <row r="64">
          <cell r="B64">
            <v>1999</v>
          </cell>
          <cell r="C64">
            <v>1</v>
          </cell>
          <cell r="D64">
            <v>1065</v>
          </cell>
          <cell r="E64">
            <v>1.040469483568075</v>
          </cell>
          <cell r="F64">
            <v>1722.1</v>
          </cell>
          <cell r="G64">
            <v>1.0718309041286802</v>
          </cell>
          <cell r="H64">
            <v>1722.1</v>
          </cell>
          <cell r="I64">
            <v>1.0718309041286802</v>
          </cell>
          <cell r="J64">
            <v>1063</v>
          </cell>
          <cell r="K64">
            <v>1.0419567262464722</v>
          </cell>
          <cell r="L64">
            <v>896.1</v>
          </cell>
          <cell r="M64">
            <v>1.0321392701707399</v>
          </cell>
          <cell r="N64">
            <v>1030.2</v>
          </cell>
          <cell r="O64">
            <v>1.0448456610366919</v>
          </cell>
          <cell r="P64">
            <v>1125.3</v>
          </cell>
          <cell r="Q64">
            <v>1.0334133120056874</v>
          </cell>
          <cell r="R64">
            <v>875.8</v>
          </cell>
          <cell r="S64">
            <v>1.0303722311029915</v>
          </cell>
          <cell r="T64">
            <v>1202.9000000000001</v>
          </cell>
          <cell r="U64">
            <v>1.0300108072158949</v>
          </cell>
          <cell r="V64">
            <v>134.5</v>
          </cell>
          <cell r="W64">
            <v>1.0237918215613382</v>
          </cell>
          <cell r="X64">
            <v>152.4</v>
          </cell>
          <cell r="Y64">
            <v>1.0220472440944881</v>
          </cell>
          <cell r="Z64">
            <v>116.9</v>
          </cell>
          <cell r="AA64">
            <v>1.0586826347305389</v>
          </cell>
          <cell r="AB64">
            <v>168.2</v>
          </cell>
          <cell r="AC64">
            <v>1.0045184304399526</v>
          </cell>
          <cell r="AD64">
            <v>130.6</v>
          </cell>
          <cell r="AE64">
            <v>1.0505359877488514</v>
          </cell>
          <cell r="AF64">
            <v>84.9</v>
          </cell>
          <cell r="AG64">
            <v>0.47938751472320379</v>
          </cell>
        </row>
        <row r="65">
          <cell r="B65">
            <v>2000</v>
          </cell>
          <cell r="C65">
            <v>1</v>
          </cell>
          <cell r="D65">
            <v>1092</v>
          </cell>
          <cell r="E65">
            <v>1.0147435897435897</v>
          </cell>
          <cell r="F65">
            <v>1804.1</v>
          </cell>
          <cell r="G65">
            <v>1.0231140180699518</v>
          </cell>
          <cell r="H65">
            <v>1804.1</v>
          </cell>
          <cell r="I65">
            <v>1.0231140180699518</v>
          </cell>
          <cell r="J65">
            <v>1089.3</v>
          </cell>
          <cell r="K65">
            <v>1.0167997796750206</v>
          </cell>
          <cell r="L65">
            <v>917.6</v>
          </cell>
          <cell r="M65">
            <v>1.0079555361813426</v>
          </cell>
          <cell r="N65">
            <v>1058.4000000000001</v>
          </cell>
          <cell r="O65">
            <v>1.0170068027210883</v>
          </cell>
          <cell r="P65">
            <v>1151.2</v>
          </cell>
          <cell r="Q65">
            <v>1.0101633078526755</v>
          </cell>
          <cell r="R65">
            <v>895.7</v>
          </cell>
          <cell r="S65">
            <v>1.007480183097019</v>
          </cell>
          <cell r="T65">
            <v>1228.9000000000001</v>
          </cell>
          <cell r="U65">
            <v>1.008218732199528</v>
          </cell>
          <cell r="V65">
            <v>136.80000000000001</v>
          </cell>
          <cell r="W65">
            <v>1.0065789473684208</v>
          </cell>
          <cell r="X65">
            <v>154</v>
          </cell>
          <cell r="Y65">
            <v>1.0114285714285713</v>
          </cell>
          <cell r="Z65">
            <v>119.2</v>
          </cell>
          <cell r="AA65">
            <v>1.0382550335570471</v>
          </cell>
          <cell r="AB65">
            <v>169.4</v>
          </cell>
          <cell r="AC65">
            <v>0.9974025974025974</v>
          </cell>
          <cell r="AD65">
            <v>134.19999999999999</v>
          </cell>
          <cell r="AE65">
            <v>1.0223546944858419</v>
          </cell>
          <cell r="AF65">
            <v>69</v>
          </cell>
          <cell r="AG65">
            <v>0.58985507246376812</v>
          </cell>
        </row>
        <row r="66">
          <cell r="B66">
            <v>2001</v>
          </cell>
          <cell r="C66">
            <v>1</v>
          </cell>
          <cell r="D66">
            <v>1093.4000000000001</v>
          </cell>
          <cell r="E66">
            <v>1.0134443021766963</v>
          </cell>
          <cell r="F66">
            <v>1821.9</v>
          </cell>
          <cell r="G66">
            <v>1.0131181733355288</v>
          </cell>
          <cell r="H66">
            <v>1821.9</v>
          </cell>
          <cell r="I66">
            <v>1.0131181733355288</v>
          </cell>
          <cell r="J66">
            <v>1090.5999999999999</v>
          </cell>
          <cell r="K66">
            <v>1.015587749862461</v>
          </cell>
          <cell r="L66">
            <v>918.5</v>
          </cell>
          <cell r="M66">
            <v>1.0069678824169841</v>
          </cell>
          <cell r="N66">
            <v>1057.3</v>
          </cell>
          <cell r="O66">
            <v>1.0180648822472336</v>
          </cell>
          <cell r="P66">
            <v>1151.0999999999999</v>
          </cell>
          <cell r="Q66">
            <v>1.0102510641994615</v>
          </cell>
          <cell r="R66">
            <v>897.1</v>
          </cell>
          <cell r="S66">
            <v>1.005907925537844</v>
          </cell>
          <cell r="T66">
            <v>1227.7</v>
          </cell>
          <cell r="U66">
            <v>1.0092042029811843</v>
          </cell>
          <cell r="V66">
            <v>137.9</v>
          </cell>
          <cell r="W66">
            <v>0.9985496736765771</v>
          </cell>
          <cell r="X66">
            <v>155.25</v>
          </cell>
          <cell r="Y66">
            <v>1.0032850241545894</v>
          </cell>
          <cell r="Z66">
            <v>121.6</v>
          </cell>
          <cell r="AA66">
            <v>1.017763157894737</v>
          </cell>
          <cell r="AB66">
            <v>170.1</v>
          </cell>
          <cell r="AC66">
            <v>0.99329805996472675</v>
          </cell>
          <cell r="AD66">
            <v>135.9</v>
          </cell>
          <cell r="AE66">
            <v>1.0095658572479764</v>
          </cell>
          <cell r="AF66">
            <v>54.8</v>
          </cell>
          <cell r="AG66">
            <v>0.74270072992700742</v>
          </cell>
        </row>
        <row r="67">
          <cell r="B67">
            <v>2002</v>
          </cell>
          <cell r="C67">
            <v>1</v>
          </cell>
          <cell r="D67">
            <v>1108.0999999999999</v>
          </cell>
          <cell r="E67">
            <v>1</v>
          </cell>
          <cell r="F67">
            <v>1845.8</v>
          </cell>
          <cell r="G67">
            <v>1</v>
          </cell>
          <cell r="H67">
            <v>1845.8</v>
          </cell>
          <cell r="I67">
            <v>1</v>
          </cell>
          <cell r="J67">
            <v>1107.5999999999999</v>
          </cell>
          <cell r="K67">
            <v>1</v>
          </cell>
          <cell r="L67">
            <v>924.9</v>
          </cell>
          <cell r="M67">
            <v>1</v>
          </cell>
          <cell r="N67">
            <v>1076.4000000000001</v>
          </cell>
          <cell r="O67">
            <v>1</v>
          </cell>
          <cell r="P67">
            <v>1162.9000000000001</v>
          </cell>
          <cell r="Q67">
            <v>1</v>
          </cell>
          <cell r="R67">
            <v>902.4</v>
          </cell>
          <cell r="S67">
            <v>1</v>
          </cell>
          <cell r="T67">
            <v>1239</v>
          </cell>
          <cell r="U67">
            <v>1</v>
          </cell>
          <cell r="V67">
            <v>137.69999999999999</v>
          </cell>
          <cell r="W67">
            <v>1</v>
          </cell>
          <cell r="X67">
            <v>155.76</v>
          </cell>
          <cell r="Y67">
            <v>1</v>
          </cell>
          <cell r="Z67">
            <v>123.76</v>
          </cell>
          <cell r="AA67">
            <v>1</v>
          </cell>
          <cell r="AB67">
            <v>168.96</v>
          </cell>
          <cell r="AC67">
            <v>1</v>
          </cell>
          <cell r="AD67">
            <v>137.19999999999999</v>
          </cell>
          <cell r="AE67">
            <v>1</v>
          </cell>
          <cell r="AF67">
            <v>40.700000000000003</v>
          </cell>
          <cell r="AG67">
            <v>1</v>
          </cell>
        </row>
      </sheetData>
      <sheetData sheetId="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2"/>
      <sheetName val="Fas133"/>
      <sheetName val="IMD"/>
      <sheetName val="Note5a"/>
      <sheetName val="Note5b"/>
      <sheetName val="Note5c"/>
      <sheetName val="Note5d"/>
      <sheetName val="Note5e"/>
      <sheetName val="Leases"/>
    </sheetNames>
    <sheetDataSet>
      <sheetData sheetId="0"/>
      <sheetData sheetId="1"/>
      <sheetData sheetId="2"/>
      <sheetData sheetId="3"/>
      <sheetData sheetId="4"/>
      <sheetData sheetId="5"/>
      <sheetData sheetId="6"/>
      <sheetData sheetId="7"/>
      <sheetData sheetId="8" refreshError="1">
        <row r="3">
          <cell r="C3" t="str">
            <v>Con Edison Solutions, Inc.</v>
          </cell>
        </row>
        <row r="4">
          <cell r="C4">
            <v>36891</v>
          </cell>
          <cell r="H4">
            <v>36891</v>
          </cell>
        </row>
      </sheetData>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energy"/>
      <sheetName val="CalcSheet Sep 03"/>
      <sheetName val="Services2"/>
      <sheetName val="Sept &amp; YTD"/>
      <sheetName val="Income Statement"/>
      <sheetName val="COGS"/>
      <sheetName val="Rev"/>
      <sheetName val="Rev (2)"/>
      <sheetName val="COGS (2)"/>
      <sheetName val="Output"/>
      <sheetName val="Aug &amp; YTD"/>
      <sheetName val="Lea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A4" t="str">
            <v>%,V520108</v>
          </cell>
          <cell r="C4" t="str">
            <v>E.S. COGs - Non-Affil</v>
          </cell>
          <cell r="E4">
            <v>51926.35</v>
          </cell>
          <cell r="F4">
            <v>214161.53</v>
          </cell>
          <cell r="G4">
            <v>504273.39</v>
          </cell>
          <cell r="H4">
            <v>1463939.68</v>
          </cell>
          <cell r="I4">
            <v>822997.09</v>
          </cell>
          <cell r="J4">
            <v>897787.76</v>
          </cell>
          <cell r="K4">
            <v>659220.18000000005</v>
          </cell>
          <cell r="L4">
            <v>417332.53</v>
          </cell>
          <cell r="M4">
            <v>646807.85</v>
          </cell>
          <cell r="N4">
            <v>5678446.3599999994</v>
          </cell>
        </row>
        <row r="5">
          <cell r="A5" t="str">
            <v>%,V520115</v>
          </cell>
          <cell r="C5" t="str">
            <v>E.S. COGs - Xenergy</v>
          </cell>
          <cell r="E5">
            <v>102209.08</v>
          </cell>
          <cell r="F5">
            <v>110088.76</v>
          </cell>
          <cell r="G5">
            <v>90606.66</v>
          </cell>
          <cell r="H5">
            <v>0</v>
          </cell>
          <cell r="I5">
            <v>1036.5</v>
          </cell>
          <cell r="J5">
            <v>0</v>
          </cell>
          <cell r="K5">
            <v>0</v>
          </cell>
          <cell r="L5">
            <v>0</v>
          </cell>
          <cell r="M5">
            <v>0</v>
          </cell>
          <cell r="N5">
            <v>303941</v>
          </cell>
        </row>
        <row r="6">
          <cell r="A6" t="str">
            <v>%,FACCOUNT,X,_</v>
          </cell>
          <cell r="C6" t="str">
            <v>All Accounts</v>
          </cell>
          <cell r="E6">
            <v>154135.43</v>
          </cell>
          <cell r="F6">
            <v>324250.28999999998</v>
          </cell>
          <cell r="G6">
            <v>594880.05000000005</v>
          </cell>
          <cell r="H6">
            <v>1463939.68</v>
          </cell>
          <cell r="I6">
            <v>824033.59</v>
          </cell>
          <cell r="J6">
            <v>897787.76</v>
          </cell>
          <cell r="K6">
            <v>659220.18000000005</v>
          </cell>
          <cell r="L6">
            <v>417332.53</v>
          </cell>
          <cell r="M6">
            <v>646807.85</v>
          </cell>
          <cell r="N6">
            <v>5982387.3599999994</v>
          </cell>
        </row>
        <row r="7">
          <cell r="A7" t="str">
            <v xml:space="preserve">%,V </v>
          </cell>
          <cell r="C7" t="str">
            <v>(None)</v>
          </cell>
          <cell r="E7">
            <v>154135.43</v>
          </cell>
          <cell r="F7">
            <v>324250.28999999998</v>
          </cell>
          <cell r="G7">
            <v>594880.05000000005</v>
          </cell>
          <cell r="H7">
            <v>1463939.68</v>
          </cell>
          <cell r="I7">
            <v>824033.59</v>
          </cell>
          <cell r="J7">
            <v>897787.76</v>
          </cell>
          <cell r="K7">
            <v>659220.18000000005</v>
          </cell>
          <cell r="L7">
            <v>417332.53</v>
          </cell>
          <cell r="M7">
            <v>646807.85</v>
          </cell>
          <cell r="N7">
            <v>5982387.3599999994</v>
          </cell>
        </row>
        <row r="8">
          <cell r="A8" t="str">
            <v>%,FDEPTID,X,_</v>
          </cell>
          <cell r="C8" t="str">
            <v>All Departments</v>
          </cell>
          <cell r="E8">
            <v>154135.43</v>
          </cell>
          <cell r="F8">
            <v>324250.28999999998</v>
          </cell>
          <cell r="G8">
            <v>594880.05000000005</v>
          </cell>
          <cell r="H8">
            <v>1463939.68</v>
          </cell>
          <cell r="I8">
            <v>824033.59</v>
          </cell>
          <cell r="J8">
            <v>897787.76</v>
          </cell>
          <cell r="K8">
            <v>659220.18000000005</v>
          </cell>
          <cell r="L8">
            <v>417332.53</v>
          </cell>
          <cell r="M8">
            <v>646807.85</v>
          </cell>
          <cell r="N8">
            <v>5982387.3599999994</v>
          </cell>
        </row>
        <row r="9">
          <cell r="A9" t="str">
            <v>%,V300100</v>
          </cell>
          <cell r="C9" t="str">
            <v>Project Management</v>
          </cell>
          <cell r="E9">
            <v>105951.58</v>
          </cell>
          <cell r="F9">
            <v>116896.77</v>
          </cell>
          <cell r="G9">
            <v>114297.21</v>
          </cell>
          <cell r="H9">
            <v>-72531.539999999994</v>
          </cell>
          <cell r="I9">
            <v>15995.91</v>
          </cell>
          <cell r="J9">
            <v>0</v>
          </cell>
          <cell r="K9">
            <v>-40377</v>
          </cell>
          <cell r="L9">
            <v>0</v>
          </cell>
          <cell r="M9">
            <v>0</v>
          </cell>
          <cell r="N9">
            <v>240232.93</v>
          </cell>
        </row>
        <row r="10">
          <cell r="A10" t="str">
            <v>%,V600200</v>
          </cell>
          <cell r="C10" t="str">
            <v>Interval Data - Level 1</v>
          </cell>
          <cell r="E10">
            <v>0</v>
          </cell>
          <cell r="F10">
            <v>1417.2</v>
          </cell>
          <cell r="G10">
            <v>0</v>
          </cell>
          <cell r="H10">
            <v>1075.57</v>
          </cell>
          <cell r="I10">
            <v>150</v>
          </cell>
          <cell r="J10">
            <v>1232.2</v>
          </cell>
          <cell r="K10">
            <v>0</v>
          </cell>
          <cell r="L10">
            <v>0</v>
          </cell>
          <cell r="M10">
            <v>453</v>
          </cell>
          <cell r="N10">
            <v>4327.97</v>
          </cell>
        </row>
        <row r="11">
          <cell r="A11" t="str">
            <v>%,V600210</v>
          </cell>
          <cell r="C11" t="str">
            <v>Interval Data - Level 2</v>
          </cell>
          <cell r="E11">
            <v>0</v>
          </cell>
          <cell r="F11">
            <v>0</v>
          </cell>
          <cell r="G11">
            <v>0</v>
          </cell>
          <cell r="H11">
            <v>14516.5</v>
          </cell>
          <cell r="I11">
            <v>0</v>
          </cell>
          <cell r="J11">
            <v>0</v>
          </cell>
          <cell r="K11">
            <v>0</v>
          </cell>
          <cell r="L11">
            <v>0</v>
          </cell>
          <cell r="M11">
            <v>0</v>
          </cell>
          <cell r="N11">
            <v>14516.5</v>
          </cell>
        </row>
        <row r="12">
          <cell r="A12" t="str">
            <v>%,V600220</v>
          </cell>
          <cell r="C12" t="str">
            <v>EIS Commodity</v>
          </cell>
          <cell r="E12">
            <v>0</v>
          </cell>
          <cell r="F12">
            <v>0</v>
          </cell>
          <cell r="G12">
            <v>0</v>
          </cell>
          <cell r="H12">
            <v>495</v>
          </cell>
          <cell r="I12">
            <v>0</v>
          </cell>
          <cell r="J12">
            <v>0</v>
          </cell>
          <cell r="K12">
            <v>1369.11</v>
          </cell>
          <cell r="L12">
            <v>2145</v>
          </cell>
          <cell r="M12">
            <v>0</v>
          </cell>
          <cell r="N12">
            <v>4009.11</v>
          </cell>
        </row>
        <row r="13">
          <cell r="A13" t="str">
            <v>%,V600300</v>
          </cell>
          <cell r="C13" t="str">
            <v>DG - Metering &amp; Monitoring</v>
          </cell>
          <cell r="E13">
            <v>0</v>
          </cell>
          <cell r="F13">
            <v>12084.03</v>
          </cell>
          <cell r="G13">
            <v>0</v>
          </cell>
          <cell r="H13">
            <v>0</v>
          </cell>
          <cell r="I13">
            <v>0</v>
          </cell>
          <cell r="J13">
            <v>0</v>
          </cell>
          <cell r="K13">
            <v>0</v>
          </cell>
          <cell r="L13">
            <v>0</v>
          </cell>
          <cell r="M13">
            <v>0</v>
          </cell>
          <cell r="N13">
            <v>12084.03</v>
          </cell>
        </row>
        <row r="14">
          <cell r="A14" t="str">
            <v>%,V600700</v>
          </cell>
          <cell r="C14" t="str">
            <v>EDRP-Emergency Demand Response</v>
          </cell>
          <cell r="E14">
            <v>0</v>
          </cell>
          <cell r="F14">
            <v>786.06</v>
          </cell>
          <cell r="G14">
            <v>0</v>
          </cell>
          <cell r="H14">
            <v>0</v>
          </cell>
          <cell r="I14">
            <v>0</v>
          </cell>
          <cell r="J14">
            <v>0</v>
          </cell>
          <cell r="K14">
            <v>0</v>
          </cell>
          <cell r="L14">
            <v>0</v>
          </cell>
          <cell r="M14">
            <v>0</v>
          </cell>
          <cell r="N14">
            <v>786.06</v>
          </cell>
        </row>
        <row r="15">
          <cell r="A15" t="str">
            <v>%,V600900</v>
          </cell>
          <cell r="C15" t="str">
            <v>Xenergy Construction</v>
          </cell>
          <cell r="E15">
            <v>0</v>
          </cell>
          <cell r="F15">
            <v>0</v>
          </cell>
          <cell r="G15">
            <v>0</v>
          </cell>
          <cell r="H15">
            <v>596748.06000000006</v>
          </cell>
          <cell r="I15">
            <v>464785.8</v>
          </cell>
          <cell r="J15">
            <v>586572.30000000005</v>
          </cell>
          <cell r="K15">
            <v>321808.46999999997</v>
          </cell>
          <cell r="L15">
            <v>23667.759999999998</v>
          </cell>
          <cell r="M15">
            <v>306029.34000000003</v>
          </cell>
          <cell r="N15">
            <v>2299611.73</v>
          </cell>
        </row>
        <row r="16">
          <cell r="A16" t="str">
            <v>%,V600910</v>
          </cell>
          <cell r="C16" t="str">
            <v>Xenergy Consulting</v>
          </cell>
          <cell r="E16">
            <v>0</v>
          </cell>
          <cell r="F16">
            <v>0</v>
          </cell>
          <cell r="G16">
            <v>0</v>
          </cell>
          <cell r="H16">
            <v>2115.4</v>
          </cell>
          <cell r="I16">
            <v>6581.86</v>
          </cell>
          <cell r="J16">
            <v>0</v>
          </cell>
          <cell r="K16">
            <v>1200</v>
          </cell>
          <cell r="L16">
            <v>1450</v>
          </cell>
          <cell r="M16">
            <v>0</v>
          </cell>
          <cell r="N16">
            <v>11347.26</v>
          </cell>
        </row>
        <row r="17">
          <cell r="A17" t="str">
            <v>%,V600920</v>
          </cell>
          <cell r="C17" t="str">
            <v>Xenergy LTSA</v>
          </cell>
          <cell r="E17">
            <v>0</v>
          </cell>
          <cell r="F17">
            <v>0</v>
          </cell>
          <cell r="G17">
            <v>0</v>
          </cell>
          <cell r="H17">
            <v>1155.1300000000001</v>
          </cell>
          <cell r="I17">
            <v>62147.86</v>
          </cell>
          <cell r="J17">
            <v>-23760</v>
          </cell>
          <cell r="K17">
            <v>1700</v>
          </cell>
          <cell r="L17">
            <v>55547.25</v>
          </cell>
          <cell r="M17">
            <v>0</v>
          </cell>
          <cell r="N17">
            <v>96790.24</v>
          </cell>
        </row>
        <row r="18">
          <cell r="A18" t="str">
            <v>%,V700100</v>
          </cell>
          <cell r="C18" t="str">
            <v>Lighting</v>
          </cell>
          <cell r="E18">
            <v>36110.76</v>
          </cell>
          <cell r="F18">
            <v>155240.63</v>
          </cell>
          <cell r="G18">
            <v>361091.99</v>
          </cell>
          <cell r="H18">
            <v>864965.49</v>
          </cell>
          <cell r="I18">
            <v>150732.16</v>
          </cell>
          <cell r="J18">
            <v>105913.4</v>
          </cell>
          <cell r="K18">
            <v>320517.84999999998</v>
          </cell>
          <cell r="L18">
            <v>40129.629999999997</v>
          </cell>
          <cell r="M18">
            <v>271598.99</v>
          </cell>
          <cell r="N18">
            <v>2306300.9</v>
          </cell>
        </row>
        <row r="19">
          <cell r="A19" t="str">
            <v>%,V700200</v>
          </cell>
          <cell r="C19" t="str">
            <v>Chillers</v>
          </cell>
          <cell r="E19">
            <v>0</v>
          </cell>
          <cell r="F19">
            <v>127.21</v>
          </cell>
          <cell r="G19">
            <v>0</v>
          </cell>
          <cell r="H19">
            <v>0</v>
          </cell>
          <cell r="I19">
            <v>0</v>
          </cell>
          <cell r="J19">
            <v>1782.86</v>
          </cell>
          <cell r="K19">
            <v>534</v>
          </cell>
          <cell r="L19">
            <v>1800</v>
          </cell>
          <cell r="M19">
            <v>18249</v>
          </cell>
          <cell r="N19">
            <v>22493.07</v>
          </cell>
        </row>
        <row r="20">
          <cell r="A20" t="str">
            <v>%,V700300</v>
          </cell>
          <cell r="C20" t="str">
            <v>Boilers</v>
          </cell>
          <cell r="E20">
            <v>139.66999999999999</v>
          </cell>
          <cell r="F20">
            <v>4400.12</v>
          </cell>
          <cell r="G20">
            <v>1414.06</v>
          </cell>
          <cell r="H20">
            <v>104.1</v>
          </cell>
          <cell r="I20">
            <v>108000</v>
          </cell>
          <cell r="J20">
            <v>189968.45</v>
          </cell>
          <cell r="K20">
            <v>1518.75</v>
          </cell>
          <cell r="L20">
            <v>271350</v>
          </cell>
          <cell r="M20">
            <v>47156.68</v>
          </cell>
          <cell r="N20">
            <v>624051.82999999996</v>
          </cell>
        </row>
        <row r="21">
          <cell r="A21" t="str">
            <v>%,V700500</v>
          </cell>
          <cell r="C21" t="str">
            <v>AHU and Pump Upgrades</v>
          </cell>
          <cell r="E21">
            <v>305.76</v>
          </cell>
          <cell r="F21">
            <v>0</v>
          </cell>
          <cell r="G21">
            <v>85517.39</v>
          </cell>
          <cell r="H21">
            <v>0</v>
          </cell>
          <cell r="I21">
            <v>0</v>
          </cell>
          <cell r="J21">
            <v>1292.7</v>
          </cell>
          <cell r="K21">
            <v>0</v>
          </cell>
          <cell r="L21">
            <v>560</v>
          </cell>
          <cell r="M21">
            <v>190.4</v>
          </cell>
          <cell r="N21">
            <v>87866.25</v>
          </cell>
        </row>
        <row r="22">
          <cell r="A22" t="str">
            <v>%,V700700</v>
          </cell>
          <cell r="C22" t="str">
            <v>DG</v>
          </cell>
          <cell r="E22">
            <v>6002.66</v>
          </cell>
          <cell r="F22">
            <v>33230.43</v>
          </cell>
          <cell r="G22">
            <v>2778.79</v>
          </cell>
          <cell r="H22">
            <v>55295.97</v>
          </cell>
          <cell r="I22">
            <v>560</v>
          </cell>
          <cell r="J22">
            <v>20997.48</v>
          </cell>
          <cell r="K22">
            <v>50229</v>
          </cell>
          <cell r="L22">
            <v>17352.89</v>
          </cell>
          <cell r="M22">
            <v>40</v>
          </cell>
          <cell r="N22">
            <v>186487.22</v>
          </cell>
        </row>
        <row r="23">
          <cell r="A23" t="str">
            <v>%,V700800</v>
          </cell>
          <cell r="C23" t="str">
            <v>PQ</v>
          </cell>
          <cell r="E23">
            <v>0</v>
          </cell>
          <cell r="F23">
            <v>0</v>
          </cell>
          <cell r="G23">
            <v>0</v>
          </cell>
          <cell r="H23">
            <v>0</v>
          </cell>
          <cell r="I23">
            <v>0</v>
          </cell>
          <cell r="J23">
            <v>0</v>
          </cell>
          <cell r="K23">
            <v>320</v>
          </cell>
          <cell r="L23">
            <v>0</v>
          </cell>
          <cell r="M23">
            <v>0</v>
          </cell>
          <cell r="N23">
            <v>320</v>
          </cell>
        </row>
        <row r="24">
          <cell r="A24" t="str">
            <v>%,V700900</v>
          </cell>
          <cell r="C24" t="str">
            <v>Wastewater - FEM</v>
          </cell>
          <cell r="E24">
            <v>5625</v>
          </cell>
          <cell r="F24">
            <v>67.84</v>
          </cell>
          <cell r="G24">
            <v>29780.61</v>
          </cell>
          <cell r="H24">
            <v>0</v>
          </cell>
          <cell r="I24">
            <v>15080</v>
          </cell>
          <cell r="J24">
            <v>13788.37</v>
          </cell>
          <cell r="K24">
            <v>400</v>
          </cell>
          <cell r="L24">
            <v>3330</v>
          </cell>
          <cell r="M24">
            <v>3090.44</v>
          </cell>
          <cell r="N24">
            <v>71162.259999999995</v>
          </cell>
        </row>
        <row r="25">
          <cell r="A25" t="str">
            <v>%,FPRODUCT,X,_</v>
          </cell>
          <cell r="C25" t="str">
            <v>All Products</v>
          </cell>
          <cell r="E25">
            <v>154135.43</v>
          </cell>
          <cell r="F25">
            <v>324250.28999999998</v>
          </cell>
          <cell r="G25">
            <v>594880.05000000005</v>
          </cell>
          <cell r="H25">
            <v>1463939.68</v>
          </cell>
          <cell r="I25">
            <v>824033.59</v>
          </cell>
          <cell r="J25">
            <v>897787.76</v>
          </cell>
          <cell r="K25">
            <v>659220.18000000005</v>
          </cell>
          <cell r="L25">
            <v>417332.53</v>
          </cell>
          <cell r="M25">
            <v>646807.85</v>
          </cell>
          <cell r="N25">
            <v>5982387.3599999994</v>
          </cell>
        </row>
        <row r="26">
          <cell r="A26" t="str">
            <v>%,V19970013-001</v>
          </cell>
          <cell r="C26" t="str">
            <v>VA - Bronx</v>
          </cell>
          <cell r="E26">
            <v>1630</v>
          </cell>
          <cell r="F26">
            <v>0</v>
          </cell>
          <cell r="G26">
            <v>0</v>
          </cell>
          <cell r="H26">
            <v>0</v>
          </cell>
          <cell r="I26">
            <v>0</v>
          </cell>
          <cell r="J26">
            <v>0</v>
          </cell>
          <cell r="K26">
            <v>0</v>
          </cell>
          <cell r="L26">
            <v>0</v>
          </cell>
          <cell r="M26">
            <v>0</v>
          </cell>
          <cell r="N26">
            <v>1630</v>
          </cell>
        </row>
        <row r="27">
          <cell r="A27" t="str">
            <v>%,V19970013-009</v>
          </cell>
          <cell r="C27" t="str">
            <v>VA - Bklyn Chiller#2 Svc Cntrt</v>
          </cell>
          <cell r="E27">
            <v>0</v>
          </cell>
          <cell r="F27">
            <v>0</v>
          </cell>
          <cell r="G27">
            <v>0</v>
          </cell>
          <cell r="H27">
            <v>1178</v>
          </cell>
          <cell r="I27">
            <v>0</v>
          </cell>
          <cell r="J27">
            <v>0</v>
          </cell>
          <cell r="K27">
            <v>0</v>
          </cell>
          <cell r="L27">
            <v>0</v>
          </cell>
          <cell r="M27">
            <v>0</v>
          </cell>
          <cell r="N27">
            <v>1178</v>
          </cell>
        </row>
        <row r="28">
          <cell r="A28" t="str">
            <v>%,V19970018-001</v>
          </cell>
          <cell r="C28" t="str">
            <v>Brooklyn College - Chiller</v>
          </cell>
          <cell r="E28">
            <v>0</v>
          </cell>
          <cell r="F28">
            <v>0</v>
          </cell>
          <cell r="G28">
            <v>0</v>
          </cell>
          <cell r="H28">
            <v>10000</v>
          </cell>
          <cell r="I28">
            <v>0</v>
          </cell>
          <cell r="J28">
            <v>363.99</v>
          </cell>
          <cell r="K28">
            <v>0</v>
          </cell>
          <cell r="L28">
            <v>0</v>
          </cell>
          <cell r="M28">
            <v>0</v>
          </cell>
          <cell r="N28">
            <v>10363.99</v>
          </cell>
        </row>
        <row r="29">
          <cell r="A29" t="str">
            <v>%,V19980007-002</v>
          </cell>
          <cell r="C29" t="str">
            <v>NYCHA - Con Edison</v>
          </cell>
          <cell r="E29">
            <v>712.5</v>
          </cell>
          <cell r="F29">
            <v>0</v>
          </cell>
          <cell r="G29">
            <v>7668</v>
          </cell>
          <cell r="H29">
            <v>1958.26</v>
          </cell>
          <cell r="I29">
            <v>0</v>
          </cell>
          <cell r="J29">
            <v>0</v>
          </cell>
          <cell r="K29">
            <v>0</v>
          </cell>
          <cell r="L29">
            <v>0</v>
          </cell>
          <cell r="M29">
            <v>0</v>
          </cell>
          <cell r="N29">
            <v>10338.76</v>
          </cell>
        </row>
        <row r="30">
          <cell r="A30" t="str">
            <v>%,V19990006-001</v>
          </cell>
          <cell r="C30" t="str">
            <v>New York Post-High Tension Svc</v>
          </cell>
          <cell r="E30">
            <v>0</v>
          </cell>
          <cell r="F30">
            <v>0</v>
          </cell>
          <cell r="G30">
            <v>0</v>
          </cell>
          <cell r="H30">
            <v>320</v>
          </cell>
          <cell r="I30">
            <v>0</v>
          </cell>
          <cell r="J30">
            <v>0</v>
          </cell>
          <cell r="K30">
            <v>0</v>
          </cell>
          <cell r="L30">
            <v>0</v>
          </cell>
          <cell r="M30">
            <v>0</v>
          </cell>
          <cell r="N30">
            <v>320</v>
          </cell>
        </row>
        <row r="31">
          <cell r="A31" t="str">
            <v>%,V20000009-001</v>
          </cell>
          <cell r="C31" t="str">
            <v>Pitney Bowes - Bill Optimizer</v>
          </cell>
          <cell r="E31">
            <v>1400</v>
          </cell>
          <cell r="F31">
            <v>300</v>
          </cell>
          <cell r="G31">
            <v>0</v>
          </cell>
          <cell r="H31">
            <v>0</v>
          </cell>
          <cell r="I31">
            <v>150</v>
          </cell>
          <cell r="J31">
            <v>0</v>
          </cell>
          <cell r="K31">
            <v>0</v>
          </cell>
          <cell r="L31">
            <v>0</v>
          </cell>
          <cell r="M31">
            <v>0</v>
          </cell>
          <cell r="N31">
            <v>1850</v>
          </cell>
        </row>
        <row r="32">
          <cell r="A32" t="str">
            <v>%,V20000012-001</v>
          </cell>
          <cell r="C32" t="str">
            <v>Time-Life NYSERDA Applicaton</v>
          </cell>
          <cell r="E32">
            <v>0</v>
          </cell>
          <cell r="F32">
            <v>0</v>
          </cell>
          <cell r="G32">
            <v>13662</v>
          </cell>
          <cell r="H32">
            <v>0</v>
          </cell>
          <cell r="I32">
            <v>0</v>
          </cell>
          <cell r="J32">
            <v>0</v>
          </cell>
          <cell r="K32">
            <v>0</v>
          </cell>
          <cell r="L32">
            <v>0</v>
          </cell>
          <cell r="M32">
            <v>0</v>
          </cell>
          <cell r="N32">
            <v>13662</v>
          </cell>
        </row>
        <row r="33">
          <cell r="A33" t="str">
            <v>%,V20010014-001</v>
          </cell>
          <cell r="C33" t="str">
            <v>Old London Foods</v>
          </cell>
          <cell r="E33">
            <v>0</v>
          </cell>
          <cell r="F33">
            <v>160</v>
          </cell>
          <cell r="G33">
            <v>0</v>
          </cell>
          <cell r="H33">
            <v>0</v>
          </cell>
          <cell r="I33">
            <v>0</v>
          </cell>
          <cell r="J33">
            <v>0</v>
          </cell>
          <cell r="K33">
            <v>1518.75</v>
          </cell>
          <cell r="L33">
            <v>0</v>
          </cell>
          <cell r="M33">
            <v>0</v>
          </cell>
          <cell r="N33">
            <v>1678.75</v>
          </cell>
        </row>
        <row r="34">
          <cell r="A34" t="str">
            <v>%,V20020003-001</v>
          </cell>
          <cell r="C34" t="str">
            <v>Kohls</v>
          </cell>
          <cell r="E34">
            <v>0</v>
          </cell>
          <cell r="F34">
            <v>6113.01</v>
          </cell>
          <cell r="G34">
            <v>0</v>
          </cell>
          <cell r="H34">
            <v>0</v>
          </cell>
          <cell r="I34">
            <v>0</v>
          </cell>
          <cell r="J34">
            <v>0</v>
          </cell>
          <cell r="K34">
            <v>0</v>
          </cell>
          <cell r="L34">
            <v>0</v>
          </cell>
          <cell r="M34">
            <v>0</v>
          </cell>
          <cell r="N34">
            <v>6113.01</v>
          </cell>
        </row>
        <row r="35">
          <cell r="A35" t="str">
            <v>%,V20030001-001</v>
          </cell>
          <cell r="C35" t="str">
            <v>Xenergy</v>
          </cell>
          <cell r="E35">
            <v>102209.08</v>
          </cell>
          <cell r="F35">
            <v>110088.76</v>
          </cell>
          <cell r="G35">
            <v>90606.66</v>
          </cell>
          <cell r="H35">
            <v>-85987.8</v>
          </cell>
          <cell r="I35">
            <v>0</v>
          </cell>
          <cell r="J35">
            <v>0</v>
          </cell>
          <cell r="K35">
            <v>0</v>
          </cell>
          <cell r="L35">
            <v>0</v>
          </cell>
          <cell r="M35">
            <v>0</v>
          </cell>
          <cell r="N35">
            <v>216916.7</v>
          </cell>
        </row>
        <row r="36">
          <cell r="A36" t="str">
            <v>%,VO0AW3A0000SA</v>
          </cell>
          <cell r="C36" t="str">
            <v>J&amp;J - ORTHOPHARM - MANATI</v>
          </cell>
          <cell r="E36">
            <v>0</v>
          </cell>
          <cell r="F36">
            <v>0</v>
          </cell>
          <cell r="G36">
            <v>0</v>
          </cell>
          <cell r="H36">
            <v>14516.5</v>
          </cell>
          <cell r="I36">
            <v>0</v>
          </cell>
          <cell r="J36">
            <v>0</v>
          </cell>
          <cell r="K36">
            <v>0</v>
          </cell>
          <cell r="L36">
            <v>0</v>
          </cell>
          <cell r="M36">
            <v>0</v>
          </cell>
          <cell r="N36">
            <v>14516.5</v>
          </cell>
        </row>
        <row r="37">
          <cell r="A37" t="str">
            <v>%,VO0WLKA200006</v>
          </cell>
          <cell r="C37" t="str">
            <v>USPS - Morgan 1A NYSERDA</v>
          </cell>
          <cell r="E37">
            <v>200</v>
          </cell>
          <cell r="F37">
            <v>450</v>
          </cell>
          <cell r="G37">
            <v>950</v>
          </cell>
          <cell r="H37">
            <v>500</v>
          </cell>
          <cell r="I37">
            <v>1034</v>
          </cell>
          <cell r="J37">
            <v>800</v>
          </cell>
          <cell r="K37">
            <v>0</v>
          </cell>
          <cell r="L37">
            <v>850</v>
          </cell>
          <cell r="M37">
            <v>4315</v>
          </cell>
          <cell r="N37">
            <v>9099</v>
          </cell>
        </row>
        <row r="38">
          <cell r="A38" t="str">
            <v>%,VO0WLKA20000E</v>
          </cell>
          <cell r="C38" t="str">
            <v>USPS Block 4 - NYSERDA</v>
          </cell>
          <cell r="E38">
            <v>450</v>
          </cell>
          <cell r="F38">
            <v>2670</v>
          </cell>
          <cell r="G38">
            <v>24950</v>
          </cell>
          <cell r="H38">
            <v>0</v>
          </cell>
          <cell r="I38">
            <v>0</v>
          </cell>
          <cell r="J38">
            <v>0</v>
          </cell>
          <cell r="K38">
            <v>0</v>
          </cell>
          <cell r="L38">
            <v>0</v>
          </cell>
          <cell r="M38">
            <v>0</v>
          </cell>
          <cell r="N38">
            <v>28070</v>
          </cell>
        </row>
        <row r="39">
          <cell r="A39" t="str">
            <v>%,VO0WLKA20000F</v>
          </cell>
          <cell r="C39" t="str">
            <v>USPS Block 5 - NYSERDA</v>
          </cell>
          <cell r="E39">
            <v>150</v>
          </cell>
          <cell r="F39">
            <v>3580</v>
          </cell>
          <cell r="G39">
            <v>7661.85</v>
          </cell>
          <cell r="H39">
            <v>550</v>
          </cell>
          <cell r="I39">
            <v>1184</v>
          </cell>
          <cell r="J39">
            <v>400</v>
          </cell>
          <cell r="K39">
            <v>72984</v>
          </cell>
          <cell r="L39">
            <v>0</v>
          </cell>
          <cell r="M39">
            <v>0</v>
          </cell>
          <cell r="N39">
            <v>86509.85</v>
          </cell>
        </row>
        <row r="40">
          <cell r="A40" t="str">
            <v>%,VO1L68A300003</v>
          </cell>
          <cell r="C40" t="str">
            <v>SSA ADDABBO - STAIRWAY LTG</v>
          </cell>
          <cell r="E40">
            <v>0</v>
          </cell>
          <cell r="F40">
            <v>0</v>
          </cell>
          <cell r="G40">
            <v>23550.84</v>
          </cell>
          <cell r="H40">
            <v>0</v>
          </cell>
          <cell r="I40">
            <v>0</v>
          </cell>
          <cell r="J40">
            <v>0</v>
          </cell>
          <cell r="K40">
            <v>0</v>
          </cell>
          <cell r="L40">
            <v>0</v>
          </cell>
          <cell r="M40">
            <v>0</v>
          </cell>
          <cell r="N40">
            <v>23550.84</v>
          </cell>
        </row>
        <row r="41">
          <cell r="A41" t="str">
            <v>%,VO1L68A300004</v>
          </cell>
          <cell r="C41" t="str">
            <v>SSA ADDABBO - DG/IGA</v>
          </cell>
          <cell r="E41">
            <v>0</v>
          </cell>
          <cell r="F41">
            <v>0</v>
          </cell>
          <cell r="G41">
            <v>0</v>
          </cell>
          <cell r="H41">
            <v>13531.8</v>
          </cell>
          <cell r="I41">
            <v>0</v>
          </cell>
          <cell r="J41">
            <v>14438.76</v>
          </cell>
          <cell r="K41">
            <v>2500</v>
          </cell>
          <cell r="L41">
            <v>0</v>
          </cell>
          <cell r="M41">
            <v>0</v>
          </cell>
          <cell r="N41">
            <v>30470.560000000001</v>
          </cell>
        </row>
        <row r="42">
          <cell r="A42" t="str">
            <v>%,VO1L68A3000BA</v>
          </cell>
          <cell r="C42" t="str">
            <v>GSA - 201 VARICK ST ECM - IGA</v>
          </cell>
          <cell r="E42">
            <v>2524.66</v>
          </cell>
          <cell r="F42">
            <v>23200</v>
          </cell>
          <cell r="G42">
            <v>1946.04</v>
          </cell>
          <cell r="H42">
            <v>32997.599999999999</v>
          </cell>
          <cell r="I42">
            <v>0</v>
          </cell>
          <cell r="J42">
            <v>6044.37</v>
          </cell>
          <cell r="K42">
            <v>200</v>
          </cell>
          <cell r="L42">
            <v>0</v>
          </cell>
          <cell r="M42">
            <v>40</v>
          </cell>
          <cell r="N42">
            <v>66952.67</v>
          </cell>
        </row>
        <row r="43">
          <cell r="A43" t="str">
            <v>%,VO1L68A3000BB</v>
          </cell>
          <cell r="C43" t="str">
            <v>VA - BRONX - DG IGA COGEN</v>
          </cell>
          <cell r="E43">
            <v>0</v>
          </cell>
          <cell r="F43">
            <v>0</v>
          </cell>
          <cell r="G43">
            <v>0</v>
          </cell>
          <cell r="H43">
            <v>0</v>
          </cell>
          <cell r="I43">
            <v>0</v>
          </cell>
          <cell r="J43">
            <v>0</v>
          </cell>
          <cell r="K43">
            <v>960</v>
          </cell>
          <cell r="L43">
            <v>160</v>
          </cell>
          <cell r="M43">
            <v>0</v>
          </cell>
          <cell r="N43">
            <v>1120</v>
          </cell>
        </row>
        <row r="44">
          <cell r="A44" t="str">
            <v>%,VO1L68A3000BD</v>
          </cell>
          <cell r="C44" t="str">
            <v>UNITED NATIONS INT'L SCHOOL</v>
          </cell>
          <cell r="E44">
            <v>0</v>
          </cell>
          <cell r="F44">
            <v>0</v>
          </cell>
          <cell r="G44">
            <v>0</v>
          </cell>
          <cell r="H44">
            <v>0</v>
          </cell>
          <cell r="I44">
            <v>0</v>
          </cell>
          <cell r="J44">
            <v>1292.7</v>
          </cell>
          <cell r="K44">
            <v>2880</v>
          </cell>
          <cell r="L44">
            <v>560</v>
          </cell>
          <cell r="M44">
            <v>0</v>
          </cell>
          <cell r="N44">
            <v>4732.7</v>
          </cell>
        </row>
        <row r="45">
          <cell r="A45" t="str">
            <v>%,VO2GFEA5000GQ</v>
          </cell>
          <cell r="C45" t="str">
            <v>VA MANHATTAN IGA COGENERATION</v>
          </cell>
          <cell r="E45">
            <v>0</v>
          </cell>
          <cell r="F45">
            <v>0</v>
          </cell>
          <cell r="G45">
            <v>0</v>
          </cell>
          <cell r="H45">
            <v>0</v>
          </cell>
          <cell r="I45">
            <v>400</v>
          </cell>
          <cell r="J45">
            <v>0</v>
          </cell>
          <cell r="K45">
            <v>43689</v>
          </cell>
          <cell r="L45">
            <v>17192.89</v>
          </cell>
          <cell r="M45">
            <v>0</v>
          </cell>
          <cell r="N45">
            <v>61281.89</v>
          </cell>
        </row>
        <row r="46">
          <cell r="A46" t="str">
            <v>%,VO7LU6A00000O</v>
          </cell>
          <cell r="C46" t="str">
            <v>Pierre Hotel - IGA/DG</v>
          </cell>
          <cell r="E46">
            <v>1718</v>
          </cell>
          <cell r="F46">
            <v>1756.23</v>
          </cell>
          <cell r="G46">
            <v>832.75</v>
          </cell>
          <cell r="H46">
            <v>28.8</v>
          </cell>
          <cell r="I46">
            <v>0</v>
          </cell>
          <cell r="J46">
            <v>0</v>
          </cell>
          <cell r="K46">
            <v>0</v>
          </cell>
          <cell r="L46">
            <v>0</v>
          </cell>
          <cell r="M46">
            <v>0</v>
          </cell>
          <cell r="N46">
            <v>4335.78</v>
          </cell>
        </row>
        <row r="47">
          <cell r="A47" t="str">
            <v>%,VO8TE0A0001BH</v>
          </cell>
          <cell r="C47" t="str">
            <v>US ARMY RESERVE - FORT TOTTEN</v>
          </cell>
          <cell r="E47">
            <v>0</v>
          </cell>
          <cell r="F47">
            <v>0</v>
          </cell>
          <cell r="G47">
            <v>700</v>
          </cell>
          <cell r="H47">
            <v>0</v>
          </cell>
          <cell r="I47">
            <v>0</v>
          </cell>
          <cell r="J47">
            <v>0</v>
          </cell>
          <cell r="K47">
            <v>0</v>
          </cell>
          <cell r="L47">
            <v>0</v>
          </cell>
          <cell r="M47">
            <v>0</v>
          </cell>
          <cell r="N47">
            <v>700</v>
          </cell>
        </row>
        <row r="48">
          <cell r="A48" t="str">
            <v>%,VOAQY4A1001B8</v>
          </cell>
          <cell r="C48" t="str">
            <v>NYCHA - EASTCHESTER HOUSES</v>
          </cell>
          <cell r="E48">
            <v>0</v>
          </cell>
          <cell r="F48">
            <v>0</v>
          </cell>
          <cell r="G48">
            <v>0</v>
          </cell>
          <cell r="H48">
            <v>0</v>
          </cell>
          <cell r="I48">
            <v>0</v>
          </cell>
          <cell r="J48">
            <v>69425</v>
          </cell>
          <cell r="K48">
            <v>0</v>
          </cell>
          <cell r="L48">
            <v>138850</v>
          </cell>
          <cell r="M48">
            <v>1656.68</v>
          </cell>
          <cell r="N48">
            <v>209931.68</v>
          </cell>
        </row>
        <row r="49">
          <cell r="A49" t="str">
            <v>%,VOBASQ0000170</v>
          </cell>
          <cell r="C49" t="str">
            <v>SSA - ADDABBO - Lighting</v>
          </cell>
          <cell r="E49">
            <v>100</v>
          </cell>
          <cell r="F49">
            <v>3394.49</v>
          </cell>
          <cell r="G49">
            <v>24522.04</v>
          </cell>
          <cell r="H49">
            <v>0</v>
          </cell>
          <cell r="I49">
            <v>15715.38</v>
          </cell>
          <cell r="J49">
            <v>1595.85</v>
          </cell>
          <cell r="K49">
            <v>19349</v>
          </cell>
          <cell r="L49">
            <v>0</v>
          </cell>
          <cell r="M49">
            <v>0</v>
          </cell>
          <cell r="N49">
            <v>64676.76</v>
          </cell>
        </row>
        <row r="50">
          <cell r="A50" t="str">
            <v>%,VOBL5JA20000S</v>
          </cell>
          <cell r="C50" t="str">
            <v>PEPSI BOTTLING CO. - DG</v>
          </cell>
          <cell r="E50">
            <v>1760</v>
          </cell>
          <cell r="F50">
            <v>8274.2000000000007</v>
          </cell>
          <cell r="G50">
            <v>0</v>
          </cell>
          <cell r="H50">
            <v>8737.77</v>
          </cell>
          <cell r="I50">
            <v>0</v>
          </cell>
          <cell r="J50">
            <v>0</v>
          </cell>
          <cell r="K50">
            <v>0</v>
          </cell>
          <cell r="L50">
            <v>0</v>
          </cell>
          <cell r="M50">
            <v>0</v>
          </cell>
          <cell r="N50">
            <v>18771.97</v>
          </cell>
        </row>
        <row r="51">
          <cell r="A51" t="str">
            <v>%,VOBMWEA00000F</v>
          </cell>
          <cell r="C51" t="str">
            <v>HANSCOM BLDG. 1305 - CAT ROOM</v>
          </cell>
          <cell r="E51">
            <v>0</v>
          </cell>
          <cell r="F51">
            <v>0</v>
          </cell>
          <cell r="G51">
            <v>0</v>
          </cell>
          <cell r="H51">
            <v>910</v>
          </cell>
          <cell r="I51">
            <v>1149.32</v>
          </cell>
          <cell r="J51">
            <v>1274</v>
          </cell>
          <cell r="K51">
            <v>-1274</v>
          </cell>
          <cell r="L51">
            <v>0</v>
          </cell>
          <cell r="M51">
            <v>0</v>
          </cell>
          <cell r="N51">
            <v>2059.3200000000002</v>
          </cell>
        </row>
        <row r="52">
          <cell r="A52" t="str">
            <v>%,VOBMWEA00000G</v>
          </cell>
          <cell r="C52" t="str">
            <v>HANSCOM BLDG. 1420</v>
          </cell>
          <cell r="E52">
            <v>0</v>
          </cell>
          <cell r="F52">
            <v>0</v>
          </cell>
          <cell r="G52">
            <v>0</v>
          </cell>
          <cell r="H52">
            <v>1205.4000000000001</v>
          </cell>
          <cell r="I52">
            <v>1823.08</v>
          </cell>
          <cell r="J52">
            <v>323.08</v>
          </cell>
          <cell r="K52">
            <v>0</v>
          </cell>
          <cell r="L52">
            <v>0</v>
          </cell>
          <cell r="M52">
            <v>0</v>
          </cell>
          <cell r="N52">
            <v>3351.56</v>
          </cell>
        </row>
        <row r="53">
          <cell r="A53" t="str">
            <v>%,VOBMWEA00000H</v>
          </cell>
          <cell r="C53" t="str">
            <v>HANSCOM - NBAS - CAMERA SEC</v>
          </cell>
          <cell r="E53">
            <v>0</v>
          </cell>
          <cell r="F53">
            <v>0</v>
          </cell>
          <cell r="G53">
            <v>0</v>
          </cell>
          <cell r="H53">
            <v>0</v>
          </cell>
          <cell r="I53">
            <v>0</v>
          </cell>
          <cell r="J53">
            <v>0</v>
          </cell>
          <cell r="K53">
            <v>0</v>
          </cell>
          <cell r="L53">
            <v>750</v>
          </cell>
          <cell r="M53">
            <v>0</v>
          </cell>
          <cell r="N53">
            <v>750</v>
          </cell>
        </row>
        <row r="54">
          <cell r="A54" t="str">
            <v>%,VOCIU3A700022</v>
          </cell>
          <cell r="C54" t="str">
            <v>USPS Morgan P&amp;D North</v>
          </cell>
          <cell r="E54">
            <v>0</v>
          </cell>
          <cell r="F54">
            <v>0</v>
          </cell>
          <cell r="G54">
            <v>450</v>
          </cell>
          <cell r="H54">
            <v>0</v>
          </cell>
          <cell r="I54">
            <v>0</v>
          </cell>
          <cell r="J54">
            <v>0</v>
          </cell>
          <cell r="K54">
            <v>0</v>
          </cell>
          <cell r="L54">
            <v>0</v>
          </cell>
          <cell r="M54">
            <v>0</v>
          </cell>
          <cell r="N54">
            <v>450</v>
          </cell>
        </row>
        <row r="55">
          <cell r="A55" t="str">
            <v>%,VOCIU3A70002F</v>
          </cell>
          <cell r="C55" t="str">
            <v>SSA-Addabbo - NYSERDA</v>
          </cell>
          <cell r="E55">
            <v>0</v>
          </cell>
          <cell r="F55">
            <v>600</v>
          </cell>
          <cell r="G55">
            <v>650</v>
          </cell>
          <cell r="H55">
            <v>1000</v>
          </cell>
          <cell r="I55">
            <v>906</v>
          </cell>
          <cell r="J55">
            <v>0</v>
          </cell>
          <cell r="K55">
            <v>0</v>
          </cell>
          <cell r="L55">
            <v>0</v>
          </cell>
          <cell r="M55">
            <v>384</v>
          </cell>
          <cell r="N55">
            <v>3540</v>
          </cell>
        </row>
        <row r="56">
          <cell r="A56" t="str">
            <v>%,VODMDGA0000ZJ</v>
          </cell>
          <cell r="C56" t="str">
            <v>VA MANHATTAN - UCAP/EDRP GM</v>
          </cell>
          <cell r="E56">
            <v>0</v>
          </cell>
          <cell r="F56">
            <v>786.06</v>
          </cell>
          <cell r="G56">
            <v>0</v>
          </cell>
          <cell r="H56">
            <v>0</v>
          </cell>
          <cell r="I56">
            <v>0</v>
          </cell>
          <cell r="J56">
            <v>0</v>
          </cell>
          <cell r="K56">
            <v>0</v>
          </cell>
          <cell r="L56">
            <v>0</v>
          </cell>
          <cell r="M56">
            <v>0</v>
          </cell>
          <cell r="N56">
            <v>786.06</v>
          </cell>
        </row>
        <row r="57">
          <cell r="A57" t="str">
            <v>%,VODMDGA0001J0</v>
          </cell>
          <cell r="C57" t="str">
            <v>RUDIN MGMT. - RESIDENTIAL</v>
          </cell>
          <cell r="E57">
            <v>0</v>
          </cell>
          <cell r="F57">
            <v>0</v>
          </cell>
          <cell r="G57">
            <v>200</v>
          </cell>
          <cell r="H57">
            <v>194.85</v>
          </cell>
          <cell r="I57">
            <v>789.25</v>
          </cell>
          <cell r="J57">
            <v>91421.48</v>
          </cell>
          <cell r="K57">
            <v>128974.31</v>
          </cell>
          <cell r="L57">
            <v>34629.629999999997</v>
          </cell>
          <cell r="M57">
            <v>10908.84</v>
          </cell>
          <cell r="N57">
            <v>267118.36</v>
          </cell>
        </row>
        <row r="58">
          <cell r="A58" t="str">
            <v>%,VODMDGA0001JO</v>
          </cell>
          <cell r="C58" t="str">
            <v>ST. JOHN'S UNIV. - NYSERDA</v>
          </cell>
          <cell r="E58">
            <v>0</v>
          </cell>
          <cell r="F58">
            <v>0</v>
          </cell>
          <cell r="G58">
            <v>0</v>
          </cell>
          <cell r="H58">
            <v>400</v>
          </cell>
          <cell r="I58">
            <v>600</v>
          </cell>
          <cell r="J58">
            <v>0</v>
          </cell>
          <cell r="K58">
            <v>0</v>
          </cell>
          <cell r="L58">
            <v>400</v>
          </cell>
          <cell r="M58">
            <v>0</v>
          </cell>
          <cell r="N58">
            <v>1400</v>
          </cell>
        </row>
        <row r="59">
          <cell r="A59" t="str">
            <v>%,VODMDGA0001JX</v>
          </cell>
          <cell r="C59" t="str">
            <v>NY PRESBYTERIAN--MANHATTAN IGA</v>
          </cell>
          <cell r="E59">
            <v>0</v>
          </cell>
          <cell r="F59">
            <v>0</v>
          </cell>
          <cell r="G59">
            <v>0</v>
          </cell>
          <cell r="H59">
            <v>0</v>
          </cell>
          <cell r="I59">
            <v>0</v>
          </cell>
          <cell r="J59">
            <v>0</v>
          </cell>
          <cell r="K59">
            <v>0</v>
          </cell>
          <cell r="L59">
            <v>0</v>
          </cell>
          <cell r="M59">
            <v>22555.25</v>
          </cell>
          <cell r="N59">
            <v>22555.25</v>
          </cell>
        </row>
        <row r="60">
          <cell r="A60" t="str">
            <v>%,VODMDGA0001K1</v>
          </cell>
          <cell r="C60" t="str">
            <v>ROLEX REALTY CO. - EIS</v>
          </cell>
          <cell r="E60">
            <v>0</v>
          </cell>
          <cell r="F60">
            <v>1417.2</v>
          </cell>
          <cell r="G60">
            <v>0</v>
          </cell>
          <cell r="H60">
            <v>195.57</v>
          </cell>
          <cell r="I60">
            <v>0</v>
          </cell>
          <cell r="J60">
            <v>1232.2</v>
          </cell>
          <cell r="K60">
            <v>0</v>
          </cell>
          <cell r="L60">
            <v>0</v>
          </cell>
          <cell r="M60">
            <v>453</v>
          </cell>
          <cell r="N60">
            <v>3297.97</v>
          </cell>
        </row>
        <row r="61">
          <cell r="A61" t="str">
            <v>%,VODMDGA0001K6</v>
          </cell>
          <cell r="C61" t="str">
            <v>111 CHELSEA LLC - EIS/CMDTY</v>
          </cell>
          <cell r="E61">
            <v>0</v>
          </cell>
          <cell r="F61">
            <v>0</v>
          </cell>
          <cell r="G61">
            <v>0</v>
          </cell>
          <cell r="H61">
            <v>880</v>
          </cell>
          <cell r="I61">
            <v>0</v>
          </cell>
          <cell r="J61">
            <v>0</v>
          </cell>
          <cell r="K61">
            <v>0</v>
          </cell>
          <cell r="L61">
            <v>0</v>
          </cell>
          <cell r="M61">
            <v>0</v>
          </cell>
          <cell r="N61">
            <v>880</v>
          </cell>
        </row>
        <row r="62">
          <cell r="A62" t="str">
            <v>%,VODMDGA0001MB</v>
          </cell>
          <cell r="C62" t="str">
            <v>NY PRESBYTERIAN - EIS/COMMDTY</v>
          </cell>
          <cell r="E62">
            <v>0</v>
          </cell>
          <cell r="F62">
            <v>0</v>
          </cell>
          <cell r="G62">
            <v>0</v>
          </cell>
          <cell r="H62">
            <v>0</v>
          </cell>
          <cell r="I62">
            <v>0</v>
          </cell>
          <cell r="J62">
            <v>0</v>
          </cell>
          <cell r="K62">
            <v>0</v>
          </cell>
          <cell r="L62">
            <v>2145</v>
          </cell>
          <cell r="M62">
            <v>0</v>
          </cell>
          <cell r="N62">
            <v>2145</v>
          </cell>
        </row>
        <row r="63">
          <cell r="A63" t="str">
            <v>%,VODMDGA0001MZ</v>
          </cell>
          <cell r="C63" t="str">
            <v>RUDIN RESIDENTIAL NYSERDA</v>
          </cell>
          <cell r="E63">
            <v>0</v>
          </cell>
          <cell r="F63">
            <v>0</v>
          </cell>
          <cell r="G63">
            <v>100</v>
          </cell>
          <cell r="H63">
            <v>0</v>
          </cell>
          <cell r="I63">
            <v>0</v>
          </cell>
          <cell r="J63">
            <v>1150</v>
          </cell>
          <cell r="K63">
            <v>0</v>
          </cell>
          <cell r="L63">
            <v>0</v>
          </cell>
          <cell r="M63">
            <v>0</v>
          </cell>
          <cell r="N63">
            <v>1250</v>
          </cell>
        </row>
        <row r="64">
          <cell r="A64" t="str">
            <v>%,VODMDGA0001N0</v>
          </cell>
          <cell r="C64" t="str">
            <v>GSA - NE REG - LTG &amp; CONTROLS</v>
          </cell>
          <cell r="E64">
            <v>0</v>
          </cell>
          <cell r="F64">
            <v>0</v>
          </cell>
          <cell r="G64">
            <v>0</v>
          </cell>
          <cell r="H64">
            <v>42784</v>
          </cell>
          <cell r="I64">
            <v>23760</v>
          </cell>
          <cell r="J64">
            <v>68316</v>
          </cell>
          <cell r="K64">
            <v>2065</v>
          </cell>
          <cell r="L64">
            <v>16583</v>
          </cell>
          <cell r="M64">
            <v>7745.96</v>
          </cell>
          <cell r="N64">
            <v>161253.96</v>
          </cell>
        </row>
        <row r="65">
          <cell r="A65" t="str">
            <v>%,VODMDGA0001N2</v>
          </cell>
          <cell r="C65" t="str">
            <v>JFK LIBRARY</v>
          </cell>
          <cell r="E65">
            <v>0</v>
          </cell>
          <cell r="F65">
            <v>0</v>
          </cell>
          <cell r="G65">
            <v>0</v>
          </cell>
          <cell r="H65">
            <v>551069.06000000006</v>
          </cell>
          <cell r="I65">
            <v>465862.05</v>
          </cell>
          <cell r="J65">
            <v>474527.98</v>
          </cell>
          <cell r="K65">
            <v>278358.53000000003</v>
          </cell>
          <cell r="L65">
            <v>56217.57</v>
          </cell>
          <cell r="M65">
            <v>272807.69</v>
          </cell>
          <cell r="N65">
            <v>2098842.88</v>
          </cell>
        </row>
        <row r="66">
          <cell r="A66" t="str">
            <v>%,VODMDGA0001N5</v>
          </cell>
          <cell r="C66" t="str">
            <v>PORT AUTHORITY OF NY AND NJ</v>
          </cell>
          <cell r="E66">
            <v>0</v>
          </cell>
          <cell r="F66">
            <v>0</v>
          </cell>
          <cell r="G66">
            <v>0</v>
          </cell>
          <cell r="H66">
            <v>2895</v>
          </cell>
          <cell r="I66">
            <v>0</v>
          </cell>
          <cell r="J66">
            <v>0</v>
          </cell>
          <cell r="K66">
            <v>0</v>
          </cell>
          <cell r="L66">
            <v>0</v>
          </cell>
          <cell r="M66">
            <v>0</v>
          </cell>
          <cell r="N66">
            <v>2895</v>
          </cell>
        </row>
        <row r="67">
          <cell r="A67" t="str">
            <v>%,VODMDGA0001N7</v>
          </cell>
          <cell r="C67" t="str">
            <v>US AIR FORCE - HANSCOM 1</v>
          </cell>
          <cell r="E67">
            <v>0</v>
          </cell>
          <cell r="F67">
            <v>0</v>
          </cell>
          <cell r="G67">
            <v>0</v>
          </cell>
          <cell r="H67">
            <v>792.63</v>
          </cell>
          <cell r="I67">
            <v>38387.86</v>
          </cell>
          <cell r="J67">
            <v>262.5</v>
          </cell>
          <cell r="K67">
            <v>2462.5</v>
          </cell>
          <cell r="L67">
            <v>941</v>
          </cell>
          <cell r="M67">
            <v>7256.25</v>
          </cell>
          <cell r="N67">
            <v>50102.74</v>
          </cell>
        </row>
        <row r="68">
          <cell r="A68" t="str">
            <v>%,VODMDGA0001NA</v>
          </cell>
          <cell r="C68" t="str">
            <v>US AIR FORCE - HANSCOM TASK 2</v>
          </cell>
          <cell r="E68">
            <v>0</v>
          </cell>
          <cell r="F68">
            <v>0</v>
          </cell>
          <cell r="G68">
            <v>0</v>
          </cell>
          <cell r="H68">
            <v>362.5</v>
          </cell>
          <cell r="I68">
            <v>0</v>
          </cell>
          <cell r="J68">
            <v>362.5</v>
          </cell>
          <cell r="K68">
            <v>0</v>
          </cell>
          <cell r="L68">
            <v>0</v>
          </cell>
          <cell r="M68">
            <v>14000</v>
          </cell>
          <cell r="N68">
            <v>14725</v>
          </cell>
        </row>
        <row r="69">
          <cell r="A69" t="str">
            <v>%,VODMDGA0001NX</v>
          </cell>
          <cell r="C69" t="str">
            <v>US NAVY - NUWC</v>
          </cell>
          <cell r="E69">
            <v>0</v>
          </cell>
          <cell r="F69">
            <v>0</v>
          </cell>
          <cell r="G69">
            <v>0</v>
          </cell>
          <cell r="H69">
            <v>0</v>
          </cell>
          <cell r="I69">
            <v>0</v>
          </cell>
          <cell r="J69">
            <v>6579.2</v>
          </cell>
          <cell r="K69">
            <v>1150</v>
          </cell>
          <cell r="L69">
            <v>2973.44</v>
          </cell>
          <cell r="M69">
            <v>0</v>
          </cell>
          <cell r="N69">
            <v>10702.64</v>
          </cell>
        </row>
        <row r="70">
          <cell r="A70" t="str">
            <v>%,VODMDGA0001OD</v>
          </cell>
          <cell r="C70" t="str">
            <v>LINEA 5 FAA NE REGION TASK  3</v>
          </cell>
          <cell r="E70">
            <v>0</v>
          </cell>
          <cell r="F70">
            <v>0</v>
          </cell>
          <cell r="G70">
            <v>0</v>
          </cell>
          <cell r="H70">
            <v>0</v>
          </cell>
          <cell r="I70">
            <v>350</v>
          </cell>
          <cell r="J70">
            <v>0</v>
          </cell>
          <cell r="K70">
            <v>0</v>
          </cell>
          <cell r="L70">
            <v>0</v>
          </cell>
          <cell r="M70">
            <v>0</v>
          </cell>
          <cell r="N70">
            <v>350</v>
          </cell>
        </row>
        <row r="71">
          <cell r="A71" t="str">
            <v>%,VODMDGA0001OE</v>
          </cell>
          <cell r="C71" t="str">
            <v>LINEA 5 FAA NE REGION TASK  4</v>
          </cell>
          <cell r="E71">
            <v>0</v>
          </cell>
          <cell r="F71">
            <v>0</v>
          </cell>
          <cell r="G71">
            <v>0</v>
          </cell>
          <cell r="H71">
            <v>0</v>
          </cell>
          <cell r="I71">
            <v>2669.71</v>
          </cell>
          <cell r="J71">
            <v>11167.04</v>
          </cell>
          <cell r="K71">
            <v>1519.44</v>
          </cell>
          <cell r="L71">
            <v>3200</v>
          </cell>
          <cell r="M71">
            <v>4219.4399999999996</v>
          </cell>
          <cell r="N71">
            <v>22775.63</v>
          </cell>
        </row>
        <row r="72">
          <cell r="A72" t="str">
            <v>%,VODMDGA0001OO</v>
          </cell>
          <cell r="C72" t="str">
            <v>REINHARDT - HAFB CONSTR IMPL</v>
          </cell>
          <cell r="E72">
            <v>0</v>
          </cell>
          <cell r="F72">
            <v>0</v>
          </cell>
          <cell r="G72">
            <v>0</v>
          </cell>
          <cell r="H72">
            <v>0</v>
          </cell>
          <cell r="I72">
            <v>200</v>
          </cell>
          <cell r="J72">
            <v>0</v>
          </cell>
          <cell r="K72">
            <v>50</v>
          </cell>
          <cell r="L72">
            <v>0</v>
          </cell>
          <cell r="M72">
            <v>0</v>
          </cell>
          <cell r="N72">
            <v>250</v>
          </cell>
        </row>
        <row r="73">
          <cell r="A73" t="str">
            <v>%,VODMDGA0001OQ</v>
          </cell>
          <cell r="C73" t="str">
            <v>YESHIVA UNIVERSITY - EIS/COMM</v>
          </cell>
          <cell r="E73">
            <v>0</v>
          </cell>
          <cell r="F73">
            <v>0</v>
          </cell>
          <cell r="G73">
            <v>0</v>
          </cell>
          <cell r="H73">
            <v>495</v>
          </cell>
          <cell r="I73">
            <v>0</v>
          </cell>
          <cell r="J73">
            <v>0</v>
          </cell>
          <cell r="K73">
            <v>0</v>
          </cell>
          <cell r="L73">
            <v>0</v>
          </cell>
          <cell r="M73">
            <v>0</v>
          </cell>
          <cell r="N73">
            <v>495</v>
          </cell>
        </row>
        <row r="74">
          <cell r="A74" t="str">
            <v>%,VODMDGA0001WW</v>
          </cell>
          <cell r="C74" t="str">
            <v>RUDIN MGMT. RESIDENT NYSERDA</v>
          </cell>
          <cell r="E74">
            <v>0</v>
          </cell>
          <cell r="F74">
            <v>0</v>
          </cell>
          <cell r="G74">
            <v>0</v>
          </cell>
          <cell r="H74">
            <v>0</v>
          </cell>
          <cell r="I74">
            <v>0</v>
          </cell>
          <cell r="J74">
            <v>0</v>
          </cell>
          <cell r="K74">
            <v>800</v>
          </cell>
          <cell r="L74">
            <v>800</v>
          </cell>
          <cell r="M74">
            <v>500</v>
          </cell>
          <cell r="N74">
            <v>2100</v>
          </cell>
        </row>
        <row r="75">
          <cell r="A75" t="str">
            <v>%,VODMDGA00021O</v>
          </cell>
          <cell r="C75" t="str">
            <v>MAX CAPITAL - LOI STACK INSP.</v>
          </cell>
          <cell r="E75">
            <v>0</v>
          </cell>
          <cell r="F75">
            <v>0</v>
          </cell>
          <cell r="G75">
            <v>0</v>
          </cell>
          <cell r="H75">
            <v>0</v>
          </cell>
          <cell r="I75">
            <v>0</v>
          </cell>
          <cell r="J75">
            <v>0</v>
          </cell>
          <cell r="K75">
            <v>0</v>
          </cell>
          <cell r="L75">
            <v>0</v>
          </cell>
          <cell r="M75">
            <v>18249</v>
          </cell>
          <cell r="N75">
            <v>18249</v>
          </cell>
        </row>
        <row r="76">
          <cell r="A76" t="str">
            <v>%,VOGSONA100000</v>
          </cell>
          <cell r="C76" t="str">
            <v>USPS - MORGAN SOUTH BLOCK 6</v>
          </cell>
          <cell r="E76">
            <v>28239.83</v>
          </cell>
          <cell r="F76">
            <v>112188.14</v>
          </cell>
          <cell r="G76">
            <v>276589.5</v>
          </cell>
          <cell r="H76">
            <v>824240.87</v>
          </cell>
          <cell r="I76">
            <v>143238.65</v>
          </cell>
          <cell r="J76">
            <v>5456.15</v>
          </cell>
          <cell r="K76">
            <v>94010.54</v>
          </cell>
          <cell r="L76">
            <v>3025</v>
          </cell>
          <cell r="M76">
            <v>36100.28</v>
          </cell>
          <cell r="N76">
            <v>1523088.96</v>
          </cell>
        </row>
        <row r="77">
          <cell r="A77" t="str">
            <v>%,VOGSONA100001</v>
          </cell>
          <cell r="C77" t="str">
            <v>USPS - MORGAN SOUTH NYSERDA</v>
          </cell>
          <cell r="E77">
            <v>100</v>
          </cell>
          <cell r="F77">
            <v>400</v>
          </cell>
          <cell r="G77">
            <v>1000</v>
          </cell>
          <cell r="H77">
            <v>1000</v>
          </cell>
          <cell r="I77">
            <v>1084</v>
          </cell>
          <cell r="J77">
            <v>5089.92</v>
          </cell>
          <cell r="K77">
            <v>4400</v>
          </cell>
          <cell r="L77">
            <v>425</v>
          </cell>
          <cell r="M77">
            <v>192</v>
          </cell>
          <cell r="N77">
            <v>13690.92</v>
          </cell>
        </row>
        <row r="78">
          <cell r="A78" t="str">
            <v>%,VOGSONA1001HI</v>
          </cell>
          <cell r="C78" t="str">
            <v>SSA-Addabbo - Motors</v>
          </cell>
          <cell r="E78">
            <v>0</v>
          </cell>
          <cell r="F78">
            <v>0</v>
          </cell>
          <cell r="G78">
            <v>84832</v>
          </cell>
          <cell r="H78">
            <v>0</v>
          </cell>
          <cell r="I78">
            <v>0</v>
          </cell>
          <cell r="J78">
            <v>0</v>
          </cell>
          <cell r="K78">
            <v>0</v>
          </cell>
          <cell r="L78">
            <v>0</v>
          </cell>
          <cell r="M78">
            <v>0</v>
          </cell>
          <cell r="N78">
            <v>84832</v>
          </cell>
        </row>
        <row r="79">
          <cell r="A79" t="str">
            <v>%,VOGSONA1001KF</v>
          </cell>
          <cell r="C79" t="str">
            <v>GSA - Cadman Plaza - Ht Exchan</v>
          </cell>
          <cell r="E79">
            <v>0</v>
          </cell>
          <cell r="F79">
            <v>127.21</v>
          </cell>
          <cell r="G79">
            <v>0</v>
          </cell>
          <cell r="H79">
            <v>0</v>
          </cell>
          <cell r="I79">
            <v>0</v>
          </cell>
          <cell r="J79">
            <v>218.87</v>
          </cell>
          <cell r="K79">
            <v>534</v>
          </cell>
          <cell r="L79">
            <v>0</v>
          </cell>
          <cell r="M79">
            <v>0</v>
          </cell>
          <cell r="N79">
            <v>880.08</v>
          </cell>
        </row>
        <row r="80">
          <cell r="A80" t="str">
            <v>%,VOGSONA1001KG</v>
          </cell>
          <cell r="C80" t="str">
            <v>GSA - Cadman Plaza Boiler</v>
          </cell>
          <cell r="E80">
            <v>139.66999999999999</v>
          </cell>
          <cell r="F80">
            <v>4400.12</v>
          </cell>
          <cell r="G80">
            <v>0</v>
          </cell>
          <cell r="H80">
            <v>104.1</v>
          </cell>
          <cell r="I80">
            <v>108000</v>
          </cell>
          <cell r="J80">
            <v>120543.45</v>
          </cell>
          <cell r="K80">
            <v>0</v>
          </cell>
          <cell r="L80">
            <v>132500</v>
          </cell>
          <cell r="M80">
            <v>45500</v>
          </cell>
          <cell r="N80">
            <v>411187.34</v>
          </cell>
        </row>
        <row r="81">
          <cell r="A81" t="str">
            <v>%,VOGSONA1001NM</v>
          </cell>
          <cell r="C81" t="str">
            <v>GSA US CUSTOMS LTG ROTUNDA</v>
          </cell>
          <cell r="E81">
            <v>150</v>
          </cell>
          <cell r="F81">
            <v>31958</v>
          </cell>
          <cell r="G81">
            <v>600</v>
          </cell>
          <cell r="H81">
            <v>37079.769999999997</v>
          </cell>
          <cell r="I81">
            <v>1140.29</v>
          </cell>
          <cell r="J81">
            <v>0</v>
          </cell>
          <cell r="K81">
            <v>0</v>
          </cell>
          <cell r="L81">
            <v>0</v>
          </cell>
          <cell r="M81">
            <v>0</v>
          </cell>
          <cell r="N81">
            <v>70928.06</v>
          </cell>
        </row>
        <row r="82">
          <cell r="A82" t="str">
            <v>%,VOGSONA1001NT</v>
          </cell>
          <cell r="C82" t="str">
            <v>USPS - MORGAN SOUTH - EIS</v>
          </cell>
          <cell r="E82">
            <v>0</v>
          </cell>
          <cell r="F82">
            <v>12084.03</v>
          </cell>
          <cell r="G82">
            <v>0</v>
          </cell>
          <cell r="H82">
            <v>0</v>
          </cell>
          <cell r="I82">
            <v>0</v>
          </cell>
          <cell r="J82">
            <v>0</v>
          </cell>
          <cell r="K82">
            <v>0</v>
          </cell>
          <cell r="L82">
            <v>0</v>
          </cell>
          <cell r="M82">
            <v>0</v>
          </cell>
          <cell r="N82">
            <v>12084.03</v>
          </cell>
        </row>
        <row r="83">
          <cell r="A83" t="str">
            <v>%,VOGSONA200001</v>
          </cell>
          <cell r="C83" t="str">
            <v>VA - MANHATTAN - DG/COGEN</v>
          </cell>
          <cell r="E83">
            <v>0</v>
          </cell>
          <cell r="F83">
            <v>0</v>
          </cell>
          <cell r="G83">
            <v>160.55000000000001</v>
          </cell>
          <cell r="H83">
            <v>0</v>
          </cell>
          <cell r="I83">
            <v>0</v>
          </cell>
          <cell r="J83">
            <v>0</v>
          </cell>
          <cell r="K83">
            <v>0</v>
          </cell>
          <cell r="L83">
            <v>0</v>
          </cell>
          <cell r="M83">
            <v>0</v>
          </cell>
          <cell r="N83">
            <v>160.55000000000001</v>
          </cell>
        </row>
        <row r="84">
          <cell r="A84" t="str">
            <v>%,VOMP0RA1001BC</v>
          </cell>
          <cell r="C84" t="str">
            <v>OMNI BERKSHIRE PL - METERING</v>
          </cell>
          <cell r="E84">
            <v>0</v>
          </cell>
          <cell r="F84">
            <v>0</v>
          </cell>
          <cell r="G84">
            <v>0</v>
          </cell>
          <cell r="H84">
            <v>0</v>
          </cell>
          <cell r="I84">
            <v>0</v>
          </cell>
          <cell r="J84">
            <v>0</v>
          </cell>
          <cell r="K84">
            <v>1369.11</v>
          </cell>
          <cell r="L84">
            <v>0</v>
          </cell>
          <cell r="M84">
            <v>0</v>
          </cell>
          <cell r="N84">
            <v>1369.11</v>
          </cell>
        </row>
        <row r="85">
          <cell r="A85" t="str">
            <v>%,VOPBI7A100005</v>
          </cell>
          <cell r="C85" t="str">
            <v>ENCOMPASS POWER SERVICES</v>
          </cell>
          <cell r="E85">
            <v>0</v>
          </cell>
          <cell r="F85">
            <v>0</v>
          </cell>
          <cell r="G85">
            <v>0</v>
          </cell>
          <cell r="H85">
            <v>0</v>
          </cell>
          <cell r="I85">
            <v>160</v>
          </cell>
          <cell r="J85">
            <v>514.35</v>
          </cell>
          <cell r="K85">
            <v>320</v>
          </cell>
          <cell r="L85">
            <v>0</v>
          </cell>
          <cell r="M85">
            <v>0</v>
          </cell>
          <cell r="N85">
            <v>994.35</v>
          </cell>
        </row>
        <row r="86">
          <cell r="A86" t="str">
            <v>%,VOPBI7A100006</v>
          </cell>
          <cell r="C86" t="str">
            <v>NEWBURYPORT - OXYGEN CONTROL</v>
          </cell>
          <cell r="E86">
            <v>0</v>
          </cell>
          <cell r="F86">
            <v>0</v>
          </cell>
          <cell r="G86">
            <v>5509.11</v>
          </cell>
          <cell r="H86">
            <v>0</v>
          </cell>
          <cell r="I86">
            <v>9500</v>
          </cell>
          <cell r="J86">
            <v>0</v>
          </cell>
          <cell r="K86">
            <v>0</v>
          </cell>
          <cell r="L86">
            <v>0</v>
          </cell>
          <cell r="M86">
            <v>0</v>
          </cell>
          <cell r="N86">
            <v>15009.11</v>
          </cell>
        </row>
        <row r="87">
          <cell r="A87" t="str">
            <v>%,VOPBI7A10000A</v>
          </cell>
          <cell r="C87" t="str">
            <v>MASS ELECTRIC - GR BARR - CEA</v>
          </cell>
          <cell r="E87">
            <v>2812.5</v>
          </cell>
          <cell r="F87">
            <v>0</v>
          </cell>
          <cell r="G87">
            <v>0</v>
          </cell>
          <cell r="H87">
            <v>0</v>
          </cell>
          <cell r="I87">
            <v>0</v>
          </cell>
          <cell r="J87">
            <v>2812.5</v>
          </cell>
          <cell r="K87">
            <v>0</v>
          </cell>
          <cell r="L87">
            <v>0</v>
          </cell>
          <cell r="M87">
            <v>0</v>
          </cell>
          <cell r="N87">
            <v>5625</v>
          </cell>
        </row>
        <row r="88">
          <cell r="A88" t="str">
            <v>%,VOPBI7A10000E</v>
          </cell>
          <cell r="C88" t="str">
            <v>ONEIDA - ENERGY AUDIT</v>
          </cell>
          <cell r="E88">
            <v>0</v>
          </cell>
          <cell r="F88">
            <v>0</v>
          </cell>
          <cell r="G88">
            <v>22875</v>
          </cell>
          <cell r="H88">
            <v>0</v>
          </cell>
          <cell r="I88">
            <v>0</v>
          </cell>
          <cell r="J88">
            <v>0</v>
          </cell>
          <cell r="K88">
            <v>0</v>
          </cell>
          <cell r="L88">
            <v>0</v>
          </cell>
          <cell r="M88">
            <v>0</v>
          </cell>
          <cell r="N88">
            <v>22875</v>
          </cell>
        </row>
        <row r="89">
          <cell r="A89" t="str">
            <v>%,VOPBI7A10000H</v>
          </cell>
          <cell r="C89" t="str">
            <v>MASS ELECTRIC - WRCSTR DUNKIRK</v>
          </cell>
          <cell r="E89">
            <v>562.5</v>
          </cell>
          <cell r="F89">
            <v>0</v>
          </cell>
          <cell r="G89">
            <v>1146.5</v>
          </cell>
          <cell r="H89">
            <v>0</v>
          </cell>
          <cell r="I89">
            <v>412.5</v>
          </cell>
          <cell r="J89">
            <v>0</v>
          </cell>
          <cell r="K89">
            <v>0</v>
          </cell>
          <cell r="L89">
            <v>0</v>
          </cell>
          <cell r="M89">
            <v>0</v>
          </cell>
          <cell r="N89">
            <v>2121.5</v>
          </cell>
        </row>
        <row r="90">
          <cell r="A90" t="str">
            <v>%,VOPBI7A10000K</v>
          </cell>
          <cell r="C90" t="str">
            <v>MASS ELECTRIC - PALMER - IEA</v>
          </cell>
          <cell r="E90">
            <v>0</v>
          </cell>
          <cell r="F90">
            <v>0</v>
          </cell>
          <cell r="G90">
            <v>62.5</v>
          </cell>
          <cell r="H90">
            <v>0</v>
          </cell>
          <cell r="I90">
            <v>0</v>
          </cell>
          <cell r="J90">
            <v>0</v>
          </cell>
          <cell r="K90">
            <v>0</v>
          </cell>
          <cell r="L90">
            <v>0</v>
          </cell>
          <cell r="M90">
            <v>0</v>
          </cell>
          <cell r="N90">
            <v>62.5</v>
          </cell>
        </row>
        <row r="91">
          <cell r="A91" t="str">
            <v>%,VOPBI7A10000L</v>
          </cell>
          <cell r="C91" t="str">
            <v>MASS ELECTRIC - SOUTHBRIDGE</v>
          </cell>
          <cell r="E91">
            <v>0</v>
          </cell>
          <cell r="F91">
            <v>0</v>
          </cell>
          <cell r="G91">
            <v>62.5</v>
          </cell>
          <cell r="H91">
            <v>0</v>
          </cell>
          <cell r="I91">
            <v>0</v>
          </cell>
          <cell r="J91">
            <v>1125</v>
          </cell>
          <cell r="K91">
            <v>0</v>
          </cell>
          <cell r="L91">
            <v>0</v>
          </cell>
          <cell r="M91">
            <v>0</v>
          </cell>
          <cell r="N91">
            <v>1187.5</v>
          </cell>
        </row>
        <row r="92">
          <cell r="A92" t="str">
            <v>%,VOPBI7A10000Q</v>
          </cell>
          <cell r="C92" t="str">
            <v>MASS ELECTRIC - STOCKBRIDGE</v>
          </cell>
          <cell r="E92">
            <v>562.5</v>
          </cell>
          <cell r="F92">
            <v>0</v>
          </cell>
          <cell r="G92">
            <v>62.5</v>
          </cell>
          <cell r="H92">
            <v>0</v>
          </cell>
          <cell r="I92">
            <v>0</v>
          </cell>
          <cell r="J92">
            <v>575</v>
          </cell>
          <cell r="K92">
            <v>0</v>
          </cell>
          <cell r="L92">
            <v>0</v>
          </cell>
          <cell r="M92">
            <v>0</v>
          </cell>
          <cell r="N92">
            <v>1200</v>
          </cell>
        </row>
        <row r="93">
          <cell r="A93" t="str">
            <v>%,VOPBI7A10000R</v>
          </cell>
          <cell r="C93" t="str">
            <v>MASS ELECTRIC - WARE WWTR IEA</v>
          </cell>
          <cell r="E93">
            <v>562.5</v>
          </cell>
          <cell r="F93">
            <v>0</v>
          </cell>
          <cell r="G93">
            <v>62.5</v>
          </cell>
          <cell r="H93">
            <v>0</v>
          </cell>
          <cell r="I93">
            <v>0</v>
          </cell>
          <cell r="J93">
            <v>575</v>
          </cell>
          <cell r="K93">
            <v>0</v>
          </cell>
          <cell r="L93">
            <v>0</v>
          </cell>
          <cell r="M93">
            <v>0</v>
          </cell>
          <cell r="N93">
            <v>1200</v>
          </cell>
        </row>
        <row r="94">
          <cell r="A94" t="str">
            <v>%,VOPBI7A10000S</v>
          </cell>
          <cell r="C94" t="str">
            <v>MASS ELECTRIC - WORCESTR LAKE</v>
          </cell>
          <cell r="E94">
            <v>562.5</v>
          </cell>
          <cell r="F94">
            <v>0</v>
          </cell>
          <cell r="G94">
            <v>0</v>
          </cell>
          <cell r="H94">
            <v>0</v>
          </cell>
          <cell r="I94">
            <v>637.5</v>
          </cell>
          <cell r="J94">
            <v>0</v>
          </cell>
          <cell r="K94">
            <v>0</v>
          </cell>
          <cell r="L94">
            <v>0</v>
          </cell>
          <cell r="M94">
            <v>0</v>
          </cell>
          <cell r="N94">
            <v>1200</v>
          </cell>
        </row>
        <row r="95">
          <cell r="A95" t="str">
            <v>%,VOPBI7A10000T</v>
          </cell>
          <cell r="C95" t="str">
            <v>MASS ELECTRIC - WORCESTR HLDN</v>
          </cell>
          <cell r="E95">
            <v>562.5</v>
          </cell>
          <cell r="F95">
            <v>0</v>
          </cell>
          <cell r="G95">
            <v>0</v>
          </cell>
          <cell r="H95">
            <v>0</v>
          </cell>
          <cell r="I95">
            <v>637.5</v>
          </cell>
          <cell r="J95">
            <v>0</v>
          </cell>
          <cell r="K95">
            <v>0</v>
          </cell>
          <cell r="L95">
            <v>0</v>
          </cell>
          <cell r="M95">
            <v>0</v>
          </cell>
          <cell r="N95">
            <v>1200</v>
          </cell>
        </row>
        <row r="96">
          <cell r="A96" t="str">
            <v>%,VOPBI7A10000U</v>
          </cell>
          <cell r="C96" t="str">
            <v>MASS ELECTRIC - PALMER CEA</v>
          </cell>
          <cell r="E96">
            <v>0</v>
          </cell>
          <cell r="F96">
            <v>0</v>
          </cell>
          <cell r="G96">
            <v>0</v>
          </cell>
          <cell r="H96">
            <v>0</v>
          </cell>
          <cell r="I96">
            <v>2812.5</v>
          </cell>
          <cell r="J96">
            <v>0</v>
          </cell>
          <cell r="K96">
            <v>0</v>
          </cell>
          <cell r="L96">
            <v>0</v>
          </cell>
          <cell r="M96">
            <v>0</v>
          </cell>
          <cell r="N96">
            <v>2812.5</v>
          </cell>
        </row>
        <row r="97">
          <cell r="A97" t="str">
            <v>%,VOPBI7A100010</v>
          </cell>
          <cell r="C97" t="str">
            <v>OCEAN CNTY - CENTRAL PLANT IEA</v>
          </cell>
          <cell r="E97">
            <v>0</v>
          </cell>
          <cell r="F97">
            <v>67.84</v>
          </cell>
          <cell r="G97">
            <v>0</v>
          </cell>
          <cell r="H97">
            <v>0</v>
          </cell>
          <cell r="I97">
            <v>1080</v>
          </cell>
          <cell r="J97">
            <v>5760</v>
          </cell>
          <cell r="K97">
            <v>0</v>
          </cell>
          <cell r="L97">
            <v>0</v>
          </cell>
          <cell r="M97">
            <v>0</v>
          </cell>
          <cell r="N97">
            <v>6907.84</v>
          </cell>
        </row>
        <row r="98">
          <cell r="A98" t="str">
            <v>%,VOPBI7A100011</v>
          </cell>
          <cell r="C98" t="str">
            <v>MIDDLESEX WATER - CJO PLANT</v>
          </cell>
          <cell r="E98">
            <v>0</v>
          </cell>
          <cell r="F98">
            <v>0</v>
          </cell>
          <cell r="G98">
            <v>250</v>
          </cell>
          <cell r="H98">
            <v>0</v>
          </cell>
          <cell r="I98">
            <v>350</v>
          </cell>
          <cell r="J98">
            <v>690.87</v>
          </cell>
          <cell r="K98">
            <v>400</v>
          </cell>
          <cell r="L98">
            <v>1080</v>
          </cell>
          <cell r="M98">
            <v>3090.44</v>
          </cell>
          <cell r="N98">
            <v>5861.31</v>
          </cell>
        </row>
        <row r="99">
          <cell r="A99" t="str">
            <v>%,VOPBI7A1001CK</v>
          </cell>
          <cell r="C99" t="str">
            <v>BROOKFIELD FINANCIAL PROP.</v>
          </cell>
          <cell r="E99">
            <v>0</v>
          </cell>
          <cell r="F99">
            <v>0</v>
          </cell>
          <cell r="G99">
            <v>600</v>
          </cell>
          <cell r="H99">
            <v>0</v>
          </cell>
          <cell r="I99">
            <v>0</v>
          </cell>
          <cell r="J99">
            <v>0</v>
          </cell>
          <cell r="K99">
            <v>0</v>
          </cell>
          <cell r="L99">
            <v>0</v>
          </cell>
          <cell r="M99">
            <v>0</v>
          </cell>
          <cell r="N99">
            <v>600</v>
          </cell>
        </row>
        <row r="100">
          <cell r="A100" t="str">
            <v>%,VOPBI7A1001D3</v>
          </cell>
          <cell r="C100" t="str">
            <v>MASS ELECTRIC - SPENCER CEA</v>
          </cell>
          <cell r="E100">
            <v>0</v>
          </cell>
          <cell r="F100">
            <v>0</v>
          </cell>
          <cell r="G100">
            <v>0</v>
          </cell>
          <cell r="H100">
            <v>0</v>
          </cell>
          <cell r="I100">
            <v>0</v>
          </cell>
          <cell r="J100">
            <v>2250</v>
          </cell>
          <cell r="K100">
            <v>0</v>
          </cell>
          <cell r="L100">
            <v>2250</v>
          </cell>
          <cell r="M100">
            <v>0</v>
          </cell>
          <cell r="N100">
            <v>4500</v>
          </cell>
        </row>
        <row r="101">
          <cell r="A101" t="str">
            <v>%,VOQJG7A200007</v>
          </cell>
          <cell r="C101" t="str">
            <v>ST.  VINCENTS - NYSERDA</v>
          </cell>
          <cell r="E101">
            <v>0</v>
          </cell>
          <cell r="F101">
            <v>0</v>
          </cell>
          <cell r="G101">
            <v>0</v>
          </cell>
          <cell r="H101">
            <v>0</v>
          </cell>
          <cell r="I101">
            <v>0</v>
          </cell>
          <cell r="J101">
            <v>0</v>
          </cell>
          <cell r="K101">
            <v>0</v>
          </cell>
          <cell r="L101">
            <v>1800</v>
          </cell>
          <cell r="M101">
            <v>0</v>
          </cell>
          <cell r="N101">
            <v>1800</v>
          </cell>
        </row>
        <row r="102">
          <cell r="A102" t="str">
            <v>%,VOVPRIA400006</v>
          </cell>
          <cell r="C102" t="str">
            <v>St. John's University</v>
          </cell>
          <cell r="E102">
            <v>305.76</v>
          </cell>
          <cell r="F102">
            <v>0</v>
          </cell>
          <cell r="G102">
            <v>685.39</v>
          </cell>
          <cell r="H102">
            <v>0</v>
          </cell>
          <cell r="I102">
            <v>0</v>
          </cell>
          <cell r="J102">
            <v>0</v>
          </cell>
          <cell r="K102">
            <v>0</v>
          </cell>
          <cell r="L102">
            <v>0</v>
          </cell>
          <cell r="M102">
            <v>190.4</v>
          </cell>
          <cell r="N102">
            <v>1181.55</v>
          </cell>
        </row>
        <row r="103">
          <cell r="A103" t="str">
            <v>%,VOVPRIA400008</v>
          </cell>
          <cell r="C103" t="str">
            <v>St. Vincents - Phase A&amp;B -HVAC</v>
          </cell>
          <cell r="E103">
            <v>0</v>
          </cell>
          <cell r="F103">
            <v>0</v>
          </cell>
          <cell r="G103">
            <v>1414.06</v>
          </cell>
          <cell r="H103">
            <v>0</v>
          </cell>
          <cell r="I103">
            <v>0</v>
          </cell>
          <cell r="J103">
            <v>1200</v>
          </cell>
          <cell r="K103">
            <v>0</v>
          </cell>
          <cell r="L103">
            <v>0</v>
          </cell>
          <cell r="M103">
            <v>0</v>
          </cell>
          <cell r="N103">
            <v>2614.06</v>
          </cell>
        </row>
        <row r="104">
          <cell r="A104" t="str">
            <v>%,VOVPRIA4001EH</v>
          </cell>
          <cell r="C104" t="str">
            <v>NEW YORK PRESBYTERIAN</v>
          </cell>
          <cell r="E104">
            <v>6720.93</v>
          </cell>
          <cell r="F104">
            <v>0</v>
          </cell>
          <cell r="G104">
            <v>167.76</v>
          </cell>
          <cell r="H104">
            <v>0</v>
          </cell>
          <cell r="I104">
            <v>0</v>
          </cell>
          <cell r="J104">
            <v>0</v>
          </cell>
          <cell r="K104">
            <v>0</v>
          </cell>
          <cell r="L104">
            <v>0</v>
          </cell>
          <cell r="M104">
            <v>0</v>
          </cell>
          <cell r="N104">
            <v>6888.69</v>
          </cell>
        </row>
        <row r="105">
          <cell r="A105" t="str">
            <v>%,VOW2CCA400004-A</v>
          </cell>
          <cell r="C105" t="str">
            <v>J&amp;J-PQ - Metering Monitoring</v>
          </cell>
          <cell r="E105">
            <v>0</v>
          </cell>
          <cell r="F105">
            <v>235</v>
          </cell>
          <cell r="G105">
            <v>0</v>
          </cell>
          <cell r="H105">
            <v>0</v>
          </cell>
          <cell r="I105">
            <v>0</v>
          </cell>
          <cell r="J105">
            <v>0</v>
          </cell>
          <cell r="K105">
            <v>0</v>
          </cell>
          <cell r="L105">
            <v>0</v>
          </cell>
          <cell r="M105">
            <v>0</v>
          </cell>
          <cell r="N105">
            <v>235</v>
          </cell>
        </row>
        <row r="106">
          <cell r="A106" t="str">
            <v>%,VOWTIUA10008C</v>
          </cell>
          <cell r="C106" t="str">
            <v>USPS TRIBORO 48 NYSERDA</v>
          </cell>
          <cell r="E106">
            <v>0</v>
          </cell>
          <cell r="F106">
            <v>0</v>
          </cell>
          <cell r="G106">
            <v>350</v>
          </cell>
          <cell r="H106">
            <v>0</v>
          </cell>
          <cell r="I106">
            <v>0</v>
          </cell>
          <cell r="J106">
            <v>0</v>
          </cell>
          <cell r="K106">
            <v>0</v>
          </cell>
          <cell r="L106">
            <v>0</v>
          </cell>
          <cell r="M106">
            <v>0</v>
          </cell>
          <cell r="N106">
            <v>350</v>
          </cell>
        </row>
        <row r="107">
          <cell r="A107" t="str">
            <v>%,VOZZOEA100004</v>
          </cell>
          <cell r="C107" t="str">
            <v>NY PRES. HOSPITAL - LTG UPGRD</v>
          </cell>
          <cell r="E107">
            <v>0</v>
          </cell>
          <cell r="F107">
            <v>0</v>
          </cell>
          <cell r="G107">
            <v>0</v>
          </cell>
          <cell r="H107">
            <v>0</v>
          </cell>
          <cell r="I107">
            <v>0</v>
          </cell>
          <cell r="J107">
            <v>0</v>
          </cell>
          <cell r="K107">
            <v>0</v>
          </cell>
          <cell r="L107">
            <v>0</v>
          </cell>
          <cell r="M107">
            <v>196643.62</v>
          </cell>
          <cell r="N107">
            <v>196643.62</v>
          </cell>
        </row>
        <row r="108">
          <cell r="A108" t="str">
            <v>%,FPROJECT_ID,X,_</v>
          </cell>
          <cell r="C108" t="str">
            <v>All Projects ID's</v>
          </cell>
          <cell r="E108">
            <v>154135.43</v>
          </cell>
          <cell r="F108">
            <v>324250.28999999998</v>
          </cell>
          <cell r="G108">
            <v>594880.05000000005</v>
          </cell>
          <cell r="H108">
            <v>1463939.68</v>
          </cell>
          <cell r="I108">
            <v>824033.59</v>
          </cell>
          <cell r="J108">
            <v>897787.76</v>
          </cell>
          <cell r="K108">
            <v>659220.18000000005</v>
          </cell>
          <cell r="L108">
            <v>417332.53</v>
          </cell>
          <cell r="M108">
            <v>646807.85</v>
          </cell>
          <cell r="N108">
            <v>5982387.3599999994</v>
          </cell>
        </row>
      </sheetData>
      <sheetData sheetId="9" refreshError="1"/>
      <sheetData sheetId="10" refreshError="1"/>
      <sheetData sheetId="11"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iry"/>
      <sheetName val="Tables"/>
      <sheetName val="DOW Calendar"/>
      <sheetName val="Conversions"/>
      <sheetName val="MktComp_Tbl"/>
      <sheetName val="Expiry_Dates"/>
    </sheetNames>
    <sheetDataSet>
      <sheetData sheetId="0"/>
      <sheetData sheetId="1"/>
      <sheetData sheetId="2" refreshError="1">
        <row r="32">
          <cell r="B32" t="str">
            <v>Jan-01</v>
          </cell>
          <cell r="C32" t="str">
            <v>Feb-01</v>
          </cell>
          <cell r="D32" t="str">
            <v>Mar-01</v>
          </cell>
          <cell r="E32" t="str">
            <v>Apr-01</v>
          </cell>
          <cell r="F32" t="str">
            <v>May-01</v>
          </cell>
          <cell r="G32" t="str">
            <v>Jun-01</v>
          </cell>
          <cell r="H32" t="str">
            <v>Jul-01</v>
          </cell>
          <cell r="I32" t="str">
            <v>Aug-01</v>
          </cell>
          <cell r="J32" t="str">
            <v>Sep-01</v>
          </cell>
          <cell r="K32" t="str">
            <v>Oct-01</v>
          </cell>
          <cell r="L32" t="str">
            <v>Nov-01</v>
          </cell>
          <cell r="M32" t="str">
            <v>Dec-01</v>
          </cell>
          <cell r="N32" t="str">
            <v>Jan-02</v>
          </cell>
          <cell r="O32" t="str">
            <v>Feb-02</v>
          </cell>
          <cell r="P32" t="str">
            <v>Mar-02</v>
          </cell>
          <cell r="Q32" t="str">
            <v>Apr-02</v>
          </cell>
          <cell r="R32" t="str">
            <v>May-02</v>
          </cell>
          <cell r="S32" t="str">
            <v>Jun-02</v>
          </cell>
          <cell r="T32" t="str">
            <v>Jul-02</v>
          </cell>
          <cell r="U32" t="str">
            <v>Aug-02</v>
          </cell>
          <cell r="V32" t="str">
            <v>Sep-02</v>
          </cell>
          <cell r="W32" t="str">
            <v>Oct-02</v>
          </cell>
          <cell r="X32" t="str">
            <v>Nov-02</v>
          </cell>
          <cell r="Y32" t="str">
            <v>Dec-02</v>
          </cell>
          <cell r="Z32" t="str">
            <v>Jan-03</v>
          </cell>
          <cell r="AA32" t="str">
            <v>Feb-03</v>
          </cell>
          <cell r="AB32" t="str">
            <v>Mar-03</v>
          </cell>
          <cell r="AC32" t="str">
            <v>Apr-03</v>
          </cell>
          <cell r="AD32" t="str">
            <v>May-03</v>
          </cell>
          <cell r="AE32" t="str">
            <v>Jun-03</v>
          </cell>
          <cell r="AF32" t="str">
            <v>Jul-03</v>
          </cell>
          <cell r="AG32" t="str">
            <v>Aug-03</v>
          </cell>
          <cell r="AH32" t="str">
            <v>Sep-03</v>
          </cell>
          <cell r="AI32" t="str">
            <v>Oct-03</v>
          </cell>
          <cell r="AJ32" t="str">
            <v>Nov-03</v>
          </cell>
          <cell r="AK32" t="str">
            <v>Dec-03</v>
          </cell>
          <cell r="AL32" t="str">
            <v>Jan-04</v>
          </cell>
          <cell r="AM32" t="str">
            <v>Feb-04</v>
          </cell>
          <cell r="AN32" t="str">
            <v>Mar-04</v>
          </cell>
          <cell r="AO32" t="str">
            <v>Apr-04</v>
          </cell>
          <cell r="AP32" t="str">
            <v>May-04</v>
          </cell>
          <cell r="AQ32" t="str">
            <v>Jun-04</v>
          </cell>
          <cell r="AR32" t="str">
            <v>Jul-04</v>
          </cell>
          <cell r="AS32" t="str">
            <v>Aug-04</v>
          </cell>
          <cell r="AT32" t="str">
            <v>Sep-04</v>
          </cell>
          <cell r="AU32" t="str">
            <v>Oct-04</v>
          </cell>
          <cell r="AV32" t="str">
            <v>Nov-04</v>
          </cell>
          <cell r="AW32" t="str">
            <v>Dec-04</v>
          </cell>
          <cell r="AX32" t="str">
            <v>Jan-05</v>
          </cell>
          <cell r="AY32" t="str">
            <v>Feb-05</v>
          </cell>
          <cell r="AZ32" t="str">
            <v>Mar-05</v>
          </cell>
          <cell r="BA32" t="str">
            <v>Apr-05</v>
          </cell>
          <cell r="BB32" t="str">
            <v>May-05</v>
          </cell>
          <cell r="BC32" t="str">
            <v>Jun-05</v>
          </cell>
          <cell r="BD32" t="str">
            <v>Jul-05</v>
          </cell>
          <cell r="BE32" t="str">
            <v>Aug-05</v>
          </cell>
          <cell r="BF32" t="str">
            <v>Sep-05</v>
          </cell>
          <cell r="BG32" t="str">
            <v>Oct-05</v>
          </cell>
          <cell r="BH32" t="str">
            <v>Nov-05</v>
          </cell>
          <cell r="BI32" t="str">
            <v>Dec-05</v>
          </cell>
          <cell r="BJ32" t="str">
            <v>Jan-06</v>
          </cell>
          <cell r="BK32" t="str">
            <v>Feb-06</v>
          </cell>
          <cell r="BL32" t="str">
            <v>Mar-06</v>
          </cell>
          <cell r="BM32" t="str">
            <v>Apr-06</v>
          </cell>
          <cell r="BN32" t="str">
            <v>May-06</v>
          </cell>
          <cell r="BO32" t="str">
            <v>Jun-06</v>
          </cell>
          <cell r="BP32" t="str">
            <v>Jul-06</v>
          </cell>
          <cell r="BQ32" t="str">
            <v>Aug-06</v>
          </cell>
          <cell r="BR32" t="str">
            <v>Sep-06</v>
          </cell>
          <cell r="BS32" t="str">
            <v>Oct-06</v>
          </cell>
          <cell r="BT32" t="str">
            <v>Nov-06</v>
          </cell>
          <cell r="BU32" t="str">
            <v>Dec-06</v>
          </cell>
        </row>
        <row r="33">
          <cell r="B33" t="str">
            <v>Sunday</v>
          </cell>
          <cell r="C33" t="str">
            <v>Weekday</v>
          </cell>
          <cell r="D33" t="str">
            <v>Weekday</v>
          </cell>
          <cell r="E33" t="str">
            <v>Sunday</v>
          </cell>
          <cell r="F33" t="str">
            <v>Weekday</v>
          </cell>
          <cell r="G33" t="str">
            <v>Weekday</v>
          </cell>
          <cell r="H33" t="str">
            <v>Sunday</v>
          </cell>
          <cell r="I33" t="str">
            <v>Weekday</v>
          </cell>
          <cell r="J33" t="str">
            <v>Saturday</v>
          </cell>
          <cell r="K33" t="str">
            <v>Weekday</v>
          </cell>
          <cell r="L33" t="str">
            <v>Weekday</v>
          </cell>
          <cell r="M33" t="str">
            <v>Saturday</v>
          </cell>
          <cell r="N33" t="str">
            <v>Sunday</v>
          </cell>
          <cell r="O33" t="str">
            <v>Weekday</v>
          </cell>
          <cell r="P33" t="str">
            <v>Weekday</v>
          </cell>
          <cell r="Q33" t="str">
            <v>Weekday</v>
          </cell>
          <cell r="R33" t="str">
            <v>Weekday</v>
          </cell>
          <cell r="S33" t="str">
            <v>Saturday</v>
          </cell>
          <cell r="T33" t="str">
            <v>Weekday</v>
          </cell>
          <cell r="U33" t="str">
            <v>Weekday</v>
          </cell>
          <cell r="V33" t="str">
            <v>Sunday</v>
          </cell>
          <cell r="W33" t="str">
            <v>Weekday</v>
          </cell>
          <cell r="X33" t="str">
            <v>Weekday</v>
          </cell>
          <cell r="Y33" t="str">
            <v>Sunday</v>
          </cell>
          <cell r="Z33" t="str">
            <v>Sunday</v>
          </cell>
          <cell r="AA33" t="str">
            <v>Saturday</v>
          </cell>
          <cell r="AB33" t="str">
            <v>Saturday</v>
          </cell>
          <cell r="AC33" t="str">
            <v>Weekday</v>
          </cell>
          <cell r="AD33" t="str">
            <v>Weekday</v>
          </cell>
          <cell r="AE33" t="str">
            <v>Sunday</v>
          </cell>
          <cell r="AF33" t="str">
            <v>Weekday</v>
          </cell>
          <cell r="AG33" t="str">
            <v>Weekday</v>
          </cell>
          <cell r="AH33" t="str">
            <v>Sunday</v>
          </cell>
          <cell r="AI33" t="str">
            <v>Weekday</v>
          </cell>
          <cell r="AJ33" t="str">
            <v>Saturday</v>
          </cell>
          <cell r="AK33" t="str">
            <v>Weekday</v>
          </cell>
          <cell r="AL33" t="str">
            <v>Sunday</v>
          </cell>
          <cell r="AM33" t="str">
            <v>Sunday</v>
          </cell>
          <cell r="AN33" t="str">
            <v>Weekday</v>
          </cell>
          <cell r="AO33" t="str">
            <v>Weekday</v>
          </cell>
          <cell r="AP33" t="str">
            <v>Saturday</v>
          </cell>
          <cell r="AQ33" t="str">
            <v>Weekday</v>
          </cell>
          <cell r="AR33" t="str">
            <v>Weekday</v>
          </cell>
          <cell r="AS33" t="str">
            <v>Sunday</v>
          </cell>
          <cell r="AT33" t="str">
            <v>Weekday</v>
          </cell>
          <cell r="AU33" t="str">
            <v>Weekday</v>
          </cell>
          <cell r="AV33" t="str">
            <v>Weekday</v>
          </cell>
          <cell r="AW33" t="str">
            <v>Weekday</v>
          </cell>
          <cell r="AX33" t="str">
            <v>Sunday</v>
          </cell>
          <cell r="AY33" t="str">
            <v>Weekday</v>
          </cell>
          <cell r="AZ33" t="str">
            <v>Weekday</v>
          </cell>
          <cell r="BA33" t="str">
            <v>Weekday</v>
          </cell>
          <cell r="BB33" t="str">
            <v>Sunday</v>
          </cell>
          <cell r="BC33" t="str">
            <v>Weekday</v>
          </cell>
          <cell r="BD33" t="str">
            <v>Weekday</v>
          </cell>
          <cell r="BE33" t="str">
            <v>Weekday</v>
          </cell>
          <cell r="BF33" t="str">
            <v>Weekday</v>
          </cell>
          <cell r="BG33" t="str">
            <v>Saturday</v>
          </cell>
          <cell r="BH33" t="str">
            <v>Weekday</v>
          </cell>
          <cell r="BI33" t="str">
            <v>Weekday</v>
          </cell>
          <cell r="BJ33" t="str">
            <v>Sunday</v>
          </cell>
          <cell r="BK33" t="str">
            <v>Weekday</v>
          </cell>
          <cell r="BL33" t="str">
            <v>Weekday</v>
          </cell>
          <cell r="BM33" t="str">
            <v>Saturday</v>
          </cell>
          <cell r="BN33" t="str">
            <v>Weekday</v>
          </cell>
          <cell r="BO33" t="str">
            <v>Weekday</v>
          </cell>
          <cell r="BP33" t="str">
            <v>Saturday</v>
          </cell>
          <cell r="BQ33" t="str">
            <v>Weekday</v>
          </cell>
          <cell r="BR33" t="str">
            <v>Weekday</v>
          </cell>
          <cell r="BS33" t="str">
            <v>Sunday</v>
          </cell>
          <cell r="BT33" t="str">
            <v>Weekday</v>
          </cell>
          <cell r="BU33" t="str">
            <v>Weekday</v>
          </cell>
        </row>
        <row r="34">
          <cell r="B34" t="str">
            <v>Weekday</v>
          </cell>
          <cell r="C34" t="str">
            <v>Weekday</v>
          </cell>
          <cell r="D34" t="str">
            <v>Weekday</v>
          </cell>
          <cell r="E34" t="str">
            <v>Weekday</v>
          </cell>
          <cell r="F34" t="str">
            <v>Weekday</v>
          </cell>
          <cell r="G34" t="str">
            <v>Saturday</v>
          </cell>
          <cell r="H34" t="str">
            <v>Weekday</v>
          </cell>
          <cell r="I34" t="str">
            <v>Weekday</v>
          </cell>
          <cell r="J34" t="str">
            <v>Sunday</v>
          </cell>
          <cell r="K34" t="str">
            <v>Weekday</v>
          </cell>
          <cell r="L34" t="str">
            <v>Weekday</v>
          </cell>
          <cell r="M34" t="str">
            <v>Sunday</v>
          </cell>
          <cell r="N34" t="str">
            <v>Weekday</v>
          </cell>
          <cell r="O34" t="str">
            <v>Saturday</v>
          </cell>
          <cell r="P34" t="str">
            <v>Saturday</v>
          </cell>
          <cell r="Q34" t="str">
            <v>Weekday</v>
          </cell>
          <cell r="R34" t="str">
            <v>Weekday</v>
          </cell>
          <cell r="S34" t="str">
            <v>Sunday</v>
          </cell>
          <cell r="T34" t="str">
            <v>Weekday</v>
          </cell>
          <cell r="U34" t="str">
            <v>Weekday</v>
          </cell>
          <cell r="V34" t="str">
            <v>Sunday</v>
          </cell>
          <cell r="W34" t="str">
            <v>Weekday</v>
          </cell>
          <cell r="X34" t="str">
            <v>Saturday</v>
          </cell>
          <cell r="Y34" t="str">
            <v>Weekday</v>
          </cell>
          <cell r="Z34" t="str">
            <v>Weekday</v>
          </cell>
          <cell r="AA34" t="str">
            <v>Sunday</v>
          </cell>
          <cell r="AB34" t="str">
            <v>Sunday</v>
          </cell>
          <cell r="AC34" t="str">
            <v>Weekday</v>
          </cell>
          <cell r="AD34" t="str">
            <v>Weekday</v>
          </cell>
          <cell r="AE34" t="str">
            <v>Weekday</v>
          </cell>
          <cell r="AF34" t="str">
            <v>Weekday</v>
          </cell>
          <cell r="AG34" t="str">
            <v>Saturday</v>
          </cell>
          <cell r="AH34" t="str">
            <v>Weekday</v>
          </cell>
          <cell r="AI34" t="str">
            <v>Weekday</v>
          </cell>
          <cell r="AJ34" t="str">
            <v>Sunday</v>
          </cell>
          <cell r="AK34" t="str">
            <v>Weekday</v>
          </cell>
          <cell r="AL34" t="str">
            <v>Weekday</v>
          </cell>
          <cell r="AM34" t="str">
            <v>Weekday</v>
          </cell>
          <cell r="AN34" t="str">
            <v>Weekday</v>
          </cell>
          <cell r="AO34" t="str">
            <v>Weekday</v>
          </cell>
          <cell r="AP34" t="str">
            <v>Sunday</v>
          </cell>
          <cell r="AQ34" t="str">
            <v>Weekday</v>
          </cell>
          <cell r="AR34" t="str">
            <v>Weekday</v>
          </cell>
          <cell r="AS34" t="str">
            <v>Weekday</v>
          </cell>
          <cell r="AT34" t="str">
            <v>Weekday</v>
          </cell>
          <cell r="AU34" t="str">
            <v>Saturday</v>
          </cell>
          <cell r="AV34" t="str">
            <v>Weekday</v>
          </cell>
          <cell r="AW34" t="str">
            <v>Weekday</v>
          </cell>
          <cell r="AX34" t="str">
            <v>Sunday</v>
          </cell>
          <cell r="AY34" t="str">
            <v>Weekday</v>
          </cell>
          <cell r="AZ34" t="str">
            <v>Weekday</v>
          </cell>
          <cell r="BA34" t="str">
            <v>Saturday</v>
          </cell>
          <cell r="BB34" t="str">
            <v>Weekday</v>
          </cell>
          <cell r="BC34" t="str">
            <v>Weekday</v>
          </cell>
          <cell r="BD34" t="str">
            <v>Saturday</v>
          </cell>
          <cell r="BE34" t="str">
            <v>Weekday</v>
          </cell>
          <cell r="BF34" t="str">
            <v>Weekday</v>
          </cell>
          <cell r="BG34" t="str">
            <v>Sunday</v>
          </cell>
          <cell r="BH34" t="str">
            <v>Weekday</v>
          </cell>
          <cell r="BI34" t="str">
            <v>Weekday</v>
          </cell>
          <cell r="BJ34" t="str">
            <v>Sunday</v>
          </cell>
          <cell r="BK34" t="str">
            <v>Weekday</v>
          </cell>
          <cell r="BL34" t="str">
            <v>Weekday</v>
          </cell>
          <cell r="BM34" t="str">
            <v>Sunday</v>
          </cell>
          <cell r="BN34" t="str">
            <v>Weekday</v>
          </cell>
          <cell r="BO34" t="str">
            <v>Weekday</v>
          </cell>
          <cell r="BP34" t="str">
            <v>Sunday</v>
          </cell>
          <cell r="BQ34" t="str">
            <v>Weekday</v>
          </cell>
          <cell r="BR34" t="str">
            <v>Saturday</v>
          </cell>
          <cell r="BS34" t="str">
            <v>Weekday</v>
          </cell>
          <cell r="BT34" t="str">
            <v>Weekday</v>
          </cell>
          <cell r="BU34" t="str">
            <v>Saturday</v>
          </cell>
        </row>
        <row r="35">
          <cell r="B35" t="str">
            <v>Weekday</v>
          </cell>
          <cell r="C35" t="str">
            <v>Saturday</v>
          </cell>
          <cell r="D35" t="str">
            <v>Saturday</v>
          </cell>
          <cell r="E35" t="str">
            <v>Weekday</v>
          </cell>
          <cell r="F35" t="str">
            <v>Weekday</v>
          </cell>
          <cell r="G35" t="str">
            <v>Sunday</v>
          </cell>
          <cell r="H35" t="str">
            <v>Weekday</v>
          </cell>
          <cell r="I35" t="str">
            <v>Weekday</v>
          </cell>
          <cell r="J35" t="str">
            <v>Sunday</v>
          </cell>
          <cell r="K35" t="str">
            <v>Weekday</v>
          </cell>
          <cell r="L35" t="str">
            <v>Saturday</v>
          </cell>
          <cell r="M35" t="str">
            <v>Weekday</v>
          </cell>
          <cell r="N35" t="str">
            <v>Weekday</v>
          </cell>
          <cell r="O35" t="str">
            <v>Sunday</v>
          </cell>
          <cell r="P35" t="str">
            <v>Sunday</v>
          </cell>
          <cell r="Q35" t="str">
            <v>Weekday</v>
          </cell>
          <cell r="R35" t="str">
            <v>Weekday</v>
          </cell>
          <cell r="S35" t="str">
            <v>Weekday</v>
          </cell>
          <cell r="T35" t="str">
            <v>Weekday</v>
          </cell>
          <cell r="U35" t="str">
            <v>Saturday</v>
          </cell>
          <cell r="V35" t="str">
            <v>Weekday</v>
          </cell>
          <cell r="W35" t="str">
            <v>Weekday</v>
          </cell>
          <cell r="X35" t="str">
            <v>Sunday</v>
          </cell>
          <cell r="Y35" t="str">
            <v>Weekday</v>
          </cell>
          <cell r="Z35" t="str">
            <v>Weekday</v>
          </cell>
          <cell r="AA35" t="str">
            <v>Weekday</v>
          </cell>
          <cell r="AB35" t="str">
            <v>Weekday</v>
          </cell>
          <cell r="AC35" t="str">
            <v>Weekday</v>
          </cell>
          <cell r="AD35" t="str">
            <v>Saturday</v>
          </cell>
          <cell r="AE35" t="str">
            <v>Weekday</v>
          </cell>
          <cell r="AF35" t="str">
            <v>Weekday</v>
          </cell>
          <cell r="AG35" t="str">
            <v>Sunday</v>
          </cell>
          <cell r="AH35" t="str">
            <v>Weekday</v>
          </cell>
          <cell r="AI35" t="str">
            <v>Weekday</v>
          </cell>
          <cell r="AJ35" t="str">
            <v>Weekday</v>
          </cell>
          <cell r="AK35" t="str">
            <v>Weekday</v>
          </cell>
          <cell r="AL35" t="str">
            <v>Saturday</v>
          </cell>
          <cell r="AM35" t="str">
            <v>Weekday</v>
          </cell>
          <cell r="AN35" t="str">
            <v>Weekday</v>
          </cell>
          <cell r="AO35" t="str">
            <v>Saturday</v>
          </cell>
          <cell r="AP35" t="str">
            <v>Weekday</v>
          </cell>
          <cell r="AQ35" t="str">
            <v>Weekday</v>
          </cell>
          <cell r="AR35" t="str">
            <v>Saturday</v>
          </cell>
          <cell r="AS35" t="str">
            <v>Weekday</v>
          </cell>
          <cell r="AT35" t="str">
            <v>Weekday</v>
          </cell>
          <cell r="AU35" t="str">
            <v>Sunday</v>
          </cell>
          <cell r="AV35" t="str">
            <v>Weekday</v>
          </cell>
          <cell r="AW35" t="str">
            <v>Weekday</v>
          </cell>
          <cell r="AX35" t="str">
            <v>Weekday</v>
          </cell>
          <cell r="AY35" t="str">
            <v>Weekday</v>
          </cell>
          <cell r="AZ35" t="str">
            <v>Weekday</v>
          </cell>
          <cell r="BA35" t="str">
            <v>Sunday</v>
          </cell>
          <cell r="BB35" t="str">
            <v>Weekday</v>
          </cell>
          <cell r="BC35" t="str">
            <v>Weekday</v>
          </cell>
          <cell r="BD35" t="str">
            <v>Sunday</v>
          </cell>
          <cell r="BE35" t="str">
            <v>Weekday</v>
          </cell>
          <cell r="BF35" t="str">
            <v>Saturday</v>
          </cell>
          <cell r="BG35" t="str">
            <v>Weekday</v>
          </cell>
          <cell r="BH35" t="str">
            <v>Weekday</v>
          </cell>
          <cell r="BI35" t="str">
            <v>Saturday</v>
          </cell>
          <cell r="BJ35" t="str">
            <v>Weekday</v>
          </cell>
          <cell r="BK35" t="str">
            <v>Weekday</v>
          </cell>
          <cell r="BL35" t="str">
            <v>Weekday</v>
          </cell>
          <cell r="BM35" t="str">
            <v>Weekday</v>
          </cell>
          <cell r="BN35" t="str">
            <v>Weekday</v>
          </cell>
          <cell r="BO35" t="str">
            <v>Saturday</v>
          </cell>
          <cell r="BP35" t="str">
            <v>Weekday</v>
          </cell>
          <cell r="BQ35" t="str">
            <v>Weekday</v>
          </cell>
          <cell r="BR35" t="str">
            <v>Sunday</v>
          </cell>
          <cell r="BS35" t="str">
            <v>Weekday</v>
          </cell>
          <cell r="BT35" t="str">
            <v>Weekday</v>
          </cell>
          <cell r="BU35" t="str">
            <v>Sunday</v>
          </cell>
        </row>
        <row r="36">
          <cell r="B36" t="str">
            <v>Weekday</v>
          </cell>
          <cell r="C36" t="str">
            <v>Sunday</v>
          </cell>
          <cell r="D36" t="str">
            <v>Sunday</v>
          </cell>
          <cell r="E36" t="str">
            <v>Weekday</v>
          </cell>
          <cell r="F36" t="str">
            <v>Weekday</v>
          </cell>
          <cell r="G36" t="str">
            <v>Weekday</v>
          </cell>
          <cell r="H36" t="str">
            <v>Sunday</v>
          </cell>
          <cell r="I36" t="str">
            <v>Saturday</v>
          </cell>
          <cell r="J36" t="str">
            <v>Weekday</v>
          </cell>
          <cell r="K36" t="str">
            <v>Weekday</v>
          </cell>
          <cell r="L36" t="str">
            <v>Sunday</v>
          </cell>
          <cell r="M36" t="str">
            <v>Weekday</v>
          </cell>
          <cell r="N36" t="str">
            <v>Weekday</v>
          </cell>
          <cell r="O36" t="str">
            <v>Weekday</v>
          </cell>
          <cell r="P36" t="str">
            <v>Weekday</v>
          </cell>
          <cell r="Q36" t="str">
            <v>Weekday</v>
          </cell>
          <cell r="R36" t="str">
            <v>Saturday</v>
          </cell>
          <cell r="S36" t="str">
            <v>Weekday</v>
          </cell>
          <cell r="T36" t="str">
            <v>Sunday</v>
          </cell>
          <cell r="U36" t="str">
            <v>Sunday</v>
          </cell>
          <cell r="V36" t="str">
            <v>Weekday</v>
          </cell>
          <cell r="W36" t="str">
            <v>Weekday</v>
          </cell>
          <cell r="X36" t="str">
            <v>Weekday</v>
          </cell>
          <cell r="Y36" t="str">
            <v>Weekday</v>
          </cell>
          <cell r="Z36" t="str">
            <v>Saturday</v>
          </cell>
          <cell r="AA36" t="str">
            <v>Weekday</v>
          </cell>
          <cell r="AB36" t="str">
            <v>Weekday</v>
          </cell>
          <cell r="AC36" t="str">
            <v>Weekday</v>
          </cell>
          <cell r="AD36" t="str">
            <v>Sunday</v>
          </cell>
          <cell r="AE36" t="str">
            <v>Weekday</v>
          </cell>
          <cell r="AF36" t="str">
            <v>Sunday</v>
          </cell>
          <cell r="AG36" t="str">
            <v>Weekday</v>
          </cell>
          <cell r="AH36" t="str">
            <v>Weekday</v>
          </cell>
          <cell r="AI36" t="str">
            <v>Saturday</v>
          </cell>
          <cell r="AJ36" t="str">
            <v>Weekday</v>
          </cell>
          <cell r="AK36" t="str">
            <v>Weekday</v>
          </cell>
          <cell r="AL36" t="str">
            <v>Sunday</v>
          </cell>
          <cell r="AM36" t="str">
            <v>Weekday</v>
          </cell>
          <cell r="AN36" t="str">
            <v>Weekday</v>
          </cell>
          <cell r="AO36" t="str">
            <v>Sunday</v>
          </cell>
          <cell r="AP36" t="str">
            <v>Weekday</v>
          </cell>
          <cell r="AQ36" t="str">
            <v>Weekday</v>
          </cell>
          <cell r="AR36" t="str">
            <v>Sunday</v>
          </cell>
          <cell r="AS36" t="str">
            <v>Weekday</v>
          </cell>
          <cell r="AT36" t="str">
            <v>Saturday</v>
          </cell>
          <cell r="AU36" t="str">
            <v>Weekday</v>
          </cell>
          <cell r="AV36" t="str">
            <v>Weekday</v>
          </cell>
          <cell r="AW36" t="str">
            <v>Saturday</v>
          </cell>
          <cell r="AX36" t="str">
            <v>Weekday</v>
          </cell>
          <cell r="AY36" t="str">
            <v>Weekday</v>
          </cell>
          <cell r="AZ36" t="str">
            <v>Weekday</v>
          </cell>
          <cell r="BA36" t="str">
            <v>Weekday</v>
          </cell>
          <cell r="BB36" t="str">
            <v>Weekday</v>
          </cell>
          <cell r="BC36" t="str">
            <v>Saturday</v>
          </cell>
          <cell r="BD36" t="str">
            <v>Sunday</v>
          </cell>
          <cell r="BE36" t="str">
            <v>Weekday</v>
          </cell>
          <cell r="BF36" t="str">
            <v>Sunday</v>
          </cell>
          <cell r="BG36" t="str">
            <v>Weekday</v>
          </cell>
          <cell r="BH36" t="str">
            <v>Weekday</v>
          </cell>
          <cell r="BI36" t="str">
            <v>Sunday</v>
          </cell>
          <cell r="BJ36" t="str">
            <v>Weekday</v>
          </cell>
          <cell r="BK36" t="str">
            <v>Saturday</v>
          </cell>
          <cell r="BL36" t="str">
            <v>Saturday</v>
          </cell>
          <cell r="BM36" t="str">
            <v>Weekday</v>
          </cell>
          <cell r="BN36" t="str">
            <v>Weekday</v>
          </cell>
          <cell r="BO36" t="str">
            <v>Sunday</v>
          </cell>
          <cell r="BP36" t="str">
            <v>Sunday</v>
          </cell>
          <cell r="BQ36" t="str">
            <v>Weekday</v>
          </cell>
          <cell r="BR36" t="str">
            <v>Sunday</v>
          </cell>
          <cell r="BS36" t="str">
            <v>Weekday</v>
          </cell>
          <cell r="BT36" t="str">
            <v>Saturday</v>
          </cell>
          <cell r="BU36" t="str">
            <v>Weekday</v>
          </cell>
        </row>
        <row r="37">
          <cell r="B37" t="str">
            <v>Weekday</v>
          </cell>
          <cell r="C37" t="str">
            <v>Weekday</v>
          </cell>
          <cell r="D37" t="str">
            <v>Weekday</v>
          </cell>
          <cell r="E37" t="str">
            <v>Weekday</v>
          </cell>
          <cell r="F37" t="str">
            <v>Saturday</v>
          </cell>
          <cell r="G37" t="str">
            <v>Weekday</v>
          </cell>
          <cell r="H37" t="str">
            <v>Weekday</v>
          </cell>
          <cell r="I37" t="str">
            <v>Sunday</v>
          </cell>
          <cell r="J37" t="str">
            <v>Weekday</v>
          </cell>
          <cell r="K37" t="str">
            <v>Weekday</v>
          </cell>
          <cell r="L37" t="str">
            <v>Weekday</v>
          </cell>
          <cell r="M37" t="str">
            <v>Weekday</v>
          </cell>
          <cell r="N37" t="str">
            <v>Saturday</v>
          </cell>
          <cell r="O37" t="str">
            <v>Weekday</v>
          </cell>
          <cell r="P37" t="str">
            <v>Weekday</v>
          </cell>
          <cell r="Q37" t="str">
            <v>Weekday</v>
          </cell>
          <cell r="R37" t="str">
            <v>Sunday</v>
          </cell>
          <cell r="S37" t="str">
            <v>Weekday</v>
          </cell>
          <cell r="T37" t="str">
            <v>Weekday</v>
          </cell>
          <cell r="U37" t="str">
            <v>Weekday</v>
          </cell>
          <cell r="V37" t="str">
            <v>Weekday</v>
          </cell>
          <cell r="W37" t="str">
            <v>Saturday</v>
          </cell>
          <cell r="X37" t="str">
            <v>Weekday</v>
          </cell>
          <cell r="Y37" t="str">
            <v>Weekday</v>
          </cell>
          <cell r="Z37" t="str">
            <v>Sunday</v>
          </cell>
          <cell r="AA37" t="str">
            <v>Weekday</v>
          </cell>
          <cell r="AB37" t="str">
            <v>Weekday</v>
          </cell>
          <cell r="AC37" t="str">
            <v>Saturday</v>
          </cell>
          <cell r="AD37" t="str">
            <v>Weekday</v>
          </cell>
          <cell r="AE37" t="str">
            <v>Weekday</v>
          </cell>
          <cell r="AF37" t="str">
            <v>Saturday</v>
          </cell>
          <cell r="AG37" t="str">
            <v>Weekday</v>
          </cell>
          <cell r="AH37" t="str">
            <v>Weekday</v>
          </cell>
          <cell r="AI37" t="str">
            <v>Sunday</v>
          </cell>
          <cell r="AJ37" t="str">
            <v>Weekday</v>
          </cell>
          <cell r="AK37" t="str">
            <v>Weekday</v>
          </cell>
          <cell r="AL37" t="str">
            <v>Weekday</v>
          </cell>
          <cell r="AM37" t="str">
            <v>Weekday</v>
          </cell>
          <cell r="AN37" t="str">
            <v>Weekday</v>
          </cell>
          <cell r="AO37" t="str">
            <v>Weekday</v>
          </cell>
          <cell r="AP37" t="str">
            <v>Weekday</v>
          </cell>
          <cell r="AQ37" t="str">
            <v>Saturday</v>
          </cell>
          <cell r="AR37" t="str">
            <v>Sunday</v>
          </cell>
          <cell r="AS37" t="str">
            <v>Weekday</v>
          </cell>
          <cell r="AT37" t="str">
            <v>Sunday</v>
          </cell>
          <cell r="AU37" t="str">
            <v>Weekday</v>
          </cell>
          <cell r="AV37" t="str">
            <v>Weekday</v>
          </cell>
          <cell r="AW37" t="str">
            <v>Sunday</v>
          </cell>
          <cell r="AX37" t="str">
            <v>Weekday</v>
          </cell>
          <cell r="AY37" t="str">
            <v>Saturday</v>
          </cell>
          <cell r="AZ37" t="str">
            <v>Saturday</v>
          </cell>
          <cell r="BA37" t="str">
            <v>Weekday</v>
          </cell>
          <cell r="BB37" t="str">
            <v>Weekday</v>
          </cell>
          <cell r="BC37" t="str">
            <v>Sunday</v>
          </cell>
          <cell r="BD37" t="str">
            <v>Weekday</v>
          </cell>
          <cell r="BE37" t="str">
            <v>Weekday</v>
          </cell>
          <cell r="BF37" t="str">
            <v>Sunday</v>
          </cell>
          <cell r="BG37" t="str">
            <v>Weekday</v>
          </cell>
          <cell r="BH37" t="str">
            <v>Saturday</v>
          </cell>
          <cell r="BI37" t="str">
            <v>Weekday</v>
          </cell>
          <cell r="BJ37" t="str">
            <v>Weekday</v>
          </cell>
          <cell r="BK37" t="str">
            <v>Sunday</v>
          </cell>
          <cell r="BL37" t="str">
            <v>Sunday</v>
          </cell>
          <cell r="BM37" t="str">
            <v>Weekday</v>
          </cell>
          <cell r="BN37" t="str">
            <v>Weekday</v>
          </cell>
          <cell r="BO37" t="str">
            <v>Weekday</v>
          </cell>
          <cell r="BP37" t="str">
            <v>Weekday</v>
          </cell>
          <cell r="BQ37" t="str">
            <v>Saturday</v>
          </cell>
          <cell r="BR37" t="str">
            <v>Weekday</v>
          </cell>
          <cell r="BS37" t="str">
            <v>Weekday</v>
          </cell>
          <cell r="BT37" t="str">
            <v>Sunday</v>
          </cell>
          <cell r="BU37" t="str">
            <v>Weekday</v>
          </cell>
        </row>
        <row r="38">
          <cell r="B38" t="str">
            <v>Saturday</v>
          </cell>
          <cell r="C38" t="str">
            <v>Weekday</v>
          </cell>
          <cell r="D38" t="str">
            <v>Weekday</v>
          </cell>
          <cell r="E38" t="str">
            <v>Weekday</v>
          </cell>
          <cell r="F38" t="str">
            <v>Sunday</v>
          </cell>
          <cell r="G38" t="str">
            <v>Weekday</v>
          </cell>
          <cell r="H38" t="str">
            <v>Weekday</v>
          </cell>
          <cell r="I38" t="str">
            <v>Weekday</v>
          </cell>
          <cell r="J38" t="str">
            <v>Weekday</v>
          </cell>
          <cell r="K38" t="str">
            <v>Saturday</v>
          </cell>
          <cell r="L38" t="str">
            <v>Weekday</v>
          </cell>
          <cell r="M38" t="str">
            <v>Weekday</v>
          </cell>
          <cell r="N38" t="str">
            <v>Sunday</v>
          </cell>
          <cell r="O38" t="str">
            <v>Weekday</v>
          </cell>
          <cell r="P38" t="str">
            <v>Weekday</v>
          </cell>
          <cell r="Q38" t="str">
            <v>Saturday</v>
          </cell>
          <cell r="R38" t="str">
            <v>Weekday</v>
          </cell>
          <cell r="S38" t="str">
            <v>Weekday</v>
          </cell>
          <cell r="T38" t="str">
            <v>Saturday</v>
          </cell>
          <cell r="U38" t="str">
            <v>Weekday</v>
          </cell>
          <cell r="V38" t="str">
            <v>Weekday</v>
          </cell>
          <cell r="W38" t="str">
            <v>Sunday</v>
          </cell>
          <cell r="X38" t="str">
            <v>Weekday</v>
          </cell>
          <cell r="Y38" t="str">
            <v>Weekday</v>
          </cell>
          <cell r="Z38" t="str">
            <v>Weekday</v>
          </cell>
          <cell r="AA38" t="str">
            <v>Weekday</v>
          </cell>
          <cell r="AB38" t="str">
            <v>Weekday</v>
          </cell>
          <cell r="AC38" t="str">
            <v>Sunday</v>
          </cell>
          <cell r="AD38" t="str">
            <v>Weekday</v>
          </cell>
          <cell r="AE38" t="str">
            <v>Weekday</v>
          </cell>
          <cell r="AF38" t="str">
            <v>Sunday</v>
          </cell>
          <cell r="AG38" t="str">
            <v>Weekday</v>
          </cell>
          <cell r="AH38" t="str">
            <v>Saturday</v>
          </cell>
          <cell r="AI38" t="str">
            <v>Weekday</v>
          </cell>
          <cell r="AJ38" t="str">
            <v>Weekday</v>
          </cell>
          <cell r="AK38" t="str">
            <v>Saturday</v>
          </cell>
          <cell r="AL38" t="str">
            <v>Weekday</v>
          </cell>
          <cell r="AM38" t="str">
            <v>Weekday</v>
          </cell>
          <cell r="AN38" t="str">
            <v>Saturday</v>
          </cell>
          <cell r="AO38" t="str">
            <v>Weekday</v>
          </cell>
          <cell r="AP38" t="str">
            <v>Weekday</v>
          </cell>
          <cell r="AQ38" t="str">
            <v>Sunday</v>
          </cell>
          <cell r="AR38" t="str">
            <v>Weekday</v>
          </cell>
          <cell r="AS38" t="str">
            <v>Weekday</v>
          </cell>
          <cell r="AT38" t="str">
            <v>Sunday</v>
          </cell>
          <cell r="AU38" t="str">
            <v>Weekday</v>
          </cell>
          <cell r="AV38" t="str">
            <v>Saturday</v>
          </cell>
          <cell r="AW38" t="str">
            <v>Weekday</v>
          </cell>
          <cell r="AX38" t="str">
            <v>Weekday</v>
          </cell>
          <cell r="AY38" t="str">
            <v>Sunday</v>
          </cell>
          <cell r="AZ38" t="str">
            <v>Sunday</v>
          </cell>
          <cell r="BA38" t="str">
            <v>Weekday</v>
          </cell>
          <cell r="BB38" t="str">
            <v>Weekday</v>
          </cell>
          <cell r="BC38" t="str">
            <v>Weekday</v>
          </cell>
          <cell r="BD38" t="str">
            <v>Weekday</v>
          </cell>
          <cell r="BE38" t="str">
            <v>Saturday</v>
          </cell>
          <cell r="BF38" t="str">
            <v>Weekday</v>
          </cell>
          <cell r="BG38" t="str">
            <v>Weekday</v>
          </cell>
          <cell r="BH38" t="str">
            <v>Sunday</v>
          </cell>
          <cell r="BI38" t="str">
            <v>Weekday</v>
          </cell>
          <cell r="BJ38" t="str">
            <v>Weekday</v>
          </cell>
          <cell r="BK38" t="str">
            <v>Weekday</v>
          </cell>
          <cell r="BL38" t="str">
            <v>Weekday</v>
          </cell>
          <cell r="BM38" t="str">
            <v>Weekday</v>
          </cell>
          <cell r="BN38" t="str">
            <v>Saturday</v>
          </cell>
          <cell r="BO38" t="str">
            <v>Weekday</v>
          </cell>
          <cell r="BP38" t="str">
            <v>Weekday</v>
          </cell>
          <cell r="BQ38" t="str">
            <v>Sunday</v>
          </cell>
          <cell r="BR38" t="str">
            <v>Weekday</v>
          </cell>
          <cell r="BS38" t="str">
            <v>Weekday</v>
          </cell>
          <cell r="BT38" t="str">
            <v>Weekday</v>
          </cell>
          <cell r="BU38" t="str">
            <v>Weekday</v>
          </cell>
        </row>
        <row r="39">
          <cell r="B39" t="str">
            <v>Sunday</v>
          </cell>
          <cell r="C39" t="str">
            <v>Weekday</v>
          </cell>
          <cell r="D39" t="str">
            <v>Weekday</v>
          </cell>
          <cell r="E39" t="str">
            <v>Saturday</v>
          </cell>
          <cell r="F39" t="str">
            <v>Weekday</v>
          </cell>
          <cell r="G39" t="str">
            <v>Weekday</v>
          </cell>
          <cell r="H39" t="str">
            <v>Saturday</v>
          </cell>
          <cell r="I39" t="str">
            <v>Weekday</v>
          </cell>
          <cell r="J39" t="str">
            <v>Weekday</v>
          </cell>
          <cell r="K39" t="str">
            <v>Sunday</v>
          </cell>
          <cell r="L39" t="str">
            <v>Weekday</v>
          </cell>
          <cell r="M39" t="str">
            <v>Weekday</v>
          </cell>
          <cell r="N39" t="str">
            <v>Weekday</v>
          </cell>
          <cell r="O39" t="str">
            <v>Weekday</v>
          </cell>
          <cell r="P39" t="str">
            <v>Weekday</v>
          </cell>
          <cell r="Q39" t="str">
            <v>Sunday</v>
          </cell>
          <cell r="R39" t="str">
            <v>Weekday</v>
          </cell>
          <cell r="S39" t="str">
            <v>Weekday</v>
          </cell>
          <cell r="T39" t="str">
            <v>Sunday</v>
          </cell>
          <cell r="U39" t="str">
            <v>Weekday</v>
          </cell>
          <cell r="V39" t="str">
            <v>Saturday</v>
          </cell>
          <cell r="W39" t="str">
            <v>Weekday</v>
          </cell>
          <cell r="X39" t="str">
            <v>Weekday</v>
          </cell>
          <cell r="Y39" t="str">
            <v>Saturday</v>
          </cell>
          <cell r="Z39" t="str">
            <v>Weekday</v>
          </cell>
          <cell r="AA39" t="str">
            <v>Weekday</v>
          </cell>
          <cell r="AB39" t="str">
            <v>Weekday</v>
          </cell>
          <cell r="AC39" t="str">
            <v>Weekday</v>
          </cell>
          <cell r="AD39" t="str">
            <v>Weekday</v>
          </cell>
          <cell r="AE39" t="str">
            <v>Saturday</v>
          </cell>
          <cell r="AF39" t="str">
            <v>Weekday</v>
          </cell>
          <cell r="AG39" t="str">
            <v>Weekday</v>
          </cell>
          <cell r="AH39" t="str">
            <v>Sunday</v>
          </cell>
          <cell r="AI39" t="str">
            <v>Weekday</v>
          </cell>
          <cell r="AJ39" t="str">
            <v>Weekday</v>
          </cell>
          <cell r="AK39" t="str">
            <v>Sunday</v>
          </cell>
          <cell r="AL39" t="str">
            <v>Weekday</v>
          </cell>
          <cell r="AM39" t="str">
            <v>Saturday</v>
          </cell>
          <cell r="AN39" t="str">
            <v>Sunday</v>
          </cell>
          <cell r="AO39" t="str">
            <v>Weekday</v>
          </cell>
          <cell r="AP39" t="str">
            <v>Weekday</v>
          </cell>
          <cell r="AQ39" t="str">
            <v>Weekday</v>
          </cell>
          <cell r="AR39" t="str">
            <v>Weekday</v>
          </cell>
          <cell r="AS39" t="str">
            <v>Saturday</v>
          </cell>
          <cell r="AT39" t="str">
            <v>Weekday</v>
          </cell>
          <cell r="AU39" t="str">
            <v>Weekday</v>
          </cell>
          <cell r="AV39" t="str">
            <v>Sunday</v>
          </cell>
          <cell r="AW39" t="str">
            <v>Weekday</v>
          </cell>
          <cell r="AX39" t="str">
            <v>Weekday</v>
          </cell>
          <cell r="AY39" t="str">
            <v>Weekday</v>
          </cell>
          <cell r="AZ39" t="str">
            <v>Weekday</v>
          </cell>
          <cell r="BA39" t="str">
            <v>Weekday</v>
          </cell>
          <cell r="BB39" t="str">
            <v>Saturday</v>
          </cell>
          <cell r="BC39" t="str">
            <v>Weekday</v>
          </cell>
          <cell r="BD39" t="str">
            <v>Weekday</v>
          </cell>
          <cell r="BE39" t="str">
            <v>Sunday</v>
          </cell>
          <cell r="BF39" t="str">
            <v>Weekday</v>
          </cell>
          <cell r="BG39" t="str">
            <v>Weekday</v>
          </cell>
          <cell r="BH39" t="str">
            <v>Weekday</v>
          </cell>
          <cell r="BI39" t="str">
            <v>Weekday</v>
          </cell>
          <cell r="BJ39" t="str">
            <v>Saturday</v>
          </cell>
          <cell r="BK39" t="str">
            <v>Weekday</v>
          </cell>
          <cell r="BL39" t="str">
            <v>Weekday</v>
          </cell>
          <cell r="BM39" t="str">
            <v>Weekday</v>
          </cell>
          <cell r="BN39" t="str">
            <v>Sunday</v>
          </cell>
          <cell r="BO39" t="str">
            <v>Weekday</v>
          </cell>
          <cell r="BP39" t="str">
            <v>Weekday</v>
          </cell>
          <cell r="BQ39" t="str">
            <v>Weekday</v>
          </cell>
          <cell r="BR39" t="str">
            <v>Weekday</v>
          </cell>
          <cell r="BS39" t="str">
            <v>Saturday</v>
          </cell>
          <cell r="BT39" t="str">
            <v>Weekday</v>
          </cell>
          <cell r="BU39" t="str">
            <v>Weekday</v>
          </cell>
        </row>
        <row r="40">
          <cell r="B40" t="str">
            <v>Weekday</v>
          </cell>
          <cell r="C40" t="str">
            <v>Weekday</v>
          </cell>
          <cell r="D40" t="str">
            <v>Weekday</v>
          </cell>
          <cell r="E40" t="str">
            <v>Sunday</v>
          </cell>
          <cell r="F40" t="str">
            <v>Weekday</v>
          </cell>
          <cell r="G40" t="str">
            <v>Weekday</v>
          </cell>
          <cell r="H40" t="str">
            <v>Sunday</v>
          </cell>
          <cell r="I40" t="str">
            <v>Weekday</v>
          </cell>
          <cell r="J40" t="str">
            <v>Saturday</v>
          </cell>
          <cell r="K40" t="str">
            <v>Weekday</v>
          </cell>
          <cell r="L40" t="str">
            <v>Weekday</v>
          </cell>
          <cell r="M40" t="str">
            <v>Saturday</v>
          </cell>
          <cell r="N40" t="str">
            <v>Weekday</v>
          </cell>
          <cell r="O40" t="str">
            <v>Weekday</v>
          </cell>
          <cell r="P40" t="str">
            <v>Weekday</v>
          </cell>
          <cell r="Q40" t="str">
            <v>Weekday</v>
          </cell>
          <cell r="R40" t="str">
            <v>Weekday</v>
          </cell>
          <cell r="S40" t="str">
            <v>Saturday</v>
          </cell>
          <cell r="T40" t="str">
            <v>Weekday</v>
          </cell>
          <cell r="U40" t="str">
            <v>Weekday</v>
          </cell>
          <cell r="V40" t="str">
            <v>Sunday</v>
          </cell>
          <cell r="W40" t="str">
            <v>Weekday</v>
          </cell>
          <cell r="X40" t="str">
            <v>Weekday</v>
          </cell>
          <cell r="Y40" t="str">
            <v>Sunday</v>
          </cell>
          <cell r="Z40" t="str">
            <v>Weekday</v>
          </cell>
          <cell r="AA40" t="str">
            <v>Saturday</v>
          </cell>
          <cell r="AB40" t="str">
            <v>Saturday</v>
          </cell>
          <cell r="AC40" t="str">
            <v>Weekday</v>
          </cell>
          <cell r="AD40" t="str">
            <v>Weekday</v>
          </cell>
          <cell r="AE40" t="str">
            <v>Sunday</v>
          </cell>
          <cell r="AF40" t="str">
            <v>Weekday</v>
          </cell>
          <cell r="AG40" t="str">
            <v>Weekday</v>
          </cell>
          <cell r="AH40" t="str">
            <v>Weekday</v>
          </cell>
          <cell r="AI40" t="str">
            <v>Weekday</v>
          </cell>
          <cell r="AJ40" t="str">
            <v>Saturday</v>
          </cell>
          <cell r="AK40" t="str">
            <v>Weekday</v>
          </cell>
          <cell r="AL40" t="str">
            <v>Weekday</v>
          </cell>
          <cell r="AM40" t="str">
            <v>Sunday</v>
          </cell>
          <cell r="AN40" t="str">
            <v>Weekday</v>
          </cell>
          <cell r="AO40" t="str">
            <v>Weekday</v>
          </cell>
          <cell r="AP40" t="str">
            <v>Saturday</v>
          </cell>
          <cell r="AQ40" t="str">
            <v>Weekday</v>
          </cell>
          <cell r="AR40" t="str">
            <v>Weekday</v>
          </cell>
          <cell r="AS40" t="str">
            <v>Sunday</v>
          </cell>
          <cell r="AT40" t="str">
            <v>Weekday</v>
          </cell>
          <cell r="AU40" t="str">
            <v>Weekday</v>
          </cell>
          <cell r="AV40" t="str">
            <v>Weekday</v>
          </cell>
          <cell r="AW40" t="str">
            <v>Weekday</v>
          </cell>
          <cell r="AX40" t="str">
            <v>Saturday</v>
          </cell>
          <cell r="AY40" t="str">
            <v>Weekday</v>
          </cell>
          <cell r="AZ40" t="str">
            <v>Weekday</v>
          </cell>
          <cell r="BA40" t="str">
            <v>Weekday</v>
          </cell>
          <cell r="BB40" t="str">
            <v>Sunday</v>
          </cell>
          <cell r="BC40" t="str">
            <v>Weekday</v>
          </cell>
          <cell r="BD40" t="str">
            <v>Weekday</v>
          </cell>
          <cell r="BE40" t="str">
            <v>Weekday</v>
          </cell>
          <cell r="BF40" t="str">
            <v>Weekday</v>
          </cell>
          <cell r="BG40" t="str">
            <v>Saturday</v>
          </cell>
          <cell r="BH40" t="str">
            <v>Weekday</v>
          </cell>
          <cell r="BI40" t="str">
            <v>Weekday</v>
          </cell>
          <cell r="BJ40" t="str">
            <v>Sunday</v>
          </cell>
          <cell r="BK40" t="str">
            <v>Weekday</v>
          </cell>
          <cell r="BL40" t="str">
            <v>Weekday</v>
          </cell>
          <cell r="BM40" t="str">
            <v>Saturday</v>
          </cell>
          <cell r="BN40" t="str">
            <v>Weekday</v>
          </cell>
          <cell r="BO40" t="str">
            <v>Weekday</v>
          </cell>
          <cell r="BP40" t="str">
            <v>Saturday</v>
          </cell>
          <cell r="BQ40" t="str">
            <v>Weekday</v>
          </cell>
          <cell r="BR40" t="str">
            <v>Weekday</v>
          </cell>
          <cell r="BS40" t="str">
            <v>Sunday</v>
          </cell>
          <cell r="BT40" t="str">
            <v>Weekday</v>
          </cell>
          <cell r="BU40" t="str">
            <v>Weekday</v>
          </cell>
        </row>
        <row r="41">
          <cell r="B41" t="str">
            <v>Weekday</v>
          </cell>
          <cell r="C41" t="str">
            <v>Weekday</v>
          </cell>
          <cell r="D41" t="str">
            <v>Weekday</v>
          </cell>
          <cell r="E41" t="str">
            <v>Weekday</v>
          </cell>
          <cell r="F41" t="str">
            <v>Weekday</v>
          </cell>
          <cell r="G41" t="str">
            <v>Saturday</v>
          </cell>
          <cell r="H41" t="str">
            <v>Weekday</v>
          </cell>
          <cell r="I41" t="str">
            <v>Weekday</v>
          </cell>
          <cell r="J41" t="str">
            <v>Sunday</v>
          </cell>
          <cell r="K41" t="str">
            <v>Weekday</v>
          </cell>
          <cell r="L41" t="str">
            <v>Weekday</v>
          </cell>
          <cell r="M41" t="str">
            <v>Sunday</v>
          </cell>
          <cell r="N41" t="str">
            <v>Weekday</v>
          </cell>
          <cell r="O41" t="str">
            <v>Saturday</v>
          </cell>
          <cell r="P41" t="str">
            <v>Saturday</v>
          </cell>
          <cell r="Q41" t="str">
            <v>Weekday</v>
          </cell>
          <cell r="R41" t="str">
            <v>Weekday</v>
          </cell>
          <cell r="S41" t="str">
            <v>Sunday</v>
          </cell>
          <cell r="T41" t="str">
            <v>Weekday</v>
          </cell>
          <cell r="U41" t="str">
            <v>Weekday</v>
          </cell>
          <cell r="V41" t="str">
            <v>Weekday</v>
          </cell>
          <cell r="W41" t="str">
            <v>Weekday</v>
          </cell>
          <cell r="X41" t="str">
            <v>Saturday</v>
          </cell>
          <cell r="Y41" t="str">
            <v>Weekday</v>
          </cell>
          <cell r="Z41" t="str">
            <v>Weekday</v>
          </cell>
          <cell r="AA41" t="str">
            <v>Sunday</v>
          </cell>
          <cell r="AB41" t="str">
            <v>Sunday</v>
          </cell>
          <cell r="AC41" t="str">
            <v>Weekday</v>
          </cell>
          <cell r="AD41" t="str">
            <v>Weekday</v>
          </cell>
          <cell r="AE41" t="str">
            <v>Weekday</v>
          </cell>
          <cell r="AF41" t="str">
            <v>Weekday</v>
          </cell>
          <cell r="AG41" t="str">
            <v>Saturday</v>
          </cell>
          <cell r="AH41" t="str">
            <v>Weekday</v>
          </cell>
          <cell r="AI41" t="str">
            <v>Weekday</v>
          </cell>
          <cell r="AJ41" t="str">
            <v>Sunday</v>
          </cell>
          <cell r="AK41" t="str">
            <v>Weekday</v>
          </cell>
          <cell r="AL41" t="str">
            <v>Weekday</v>
          </cell>
          <cell r="AM41" t="str">
            <v>Weekday</v>
          </cell>
          <cell r="AN41" t="str">
            <v>Weekday</v>
          </cell>
          <cell r="AO41" t="str">
            <v>Weekday</v>
          </cell>
          <cell r="AP41" t="str">
            <v>Sunday</v>
          </cell>
          <cell r="AQ41" t="str">
            <v>Weekday</v>
          </cell>
          <cell r="AR41" t="str">
            <v>Weekday</v>
          </cell>
          <cell r="AS41" t="str">
            <v>Weekday</v>
          </cell>
          <cell r="AT41" t="str">
            <v>Weekday</v>
          </cell>
          <cell r="AU41" t="str">
            <v>Saturday</v>
          </cell>
          <cell r="AV41" t="str">
            <v>Weekday</v>
          </cell>
          <cell r="AW41" t="str">
            <v>Weekday</v>
          </cell>
          <cell r="AX41" t="str">
            <v>Sunday</v>
          </cell>
          <cell r="AY41" t="str">
            <v>Weekday</v>
          </cell>
          <cell r="AZ41" t="str">
            <v>Weekday</v>
          </cell>
          <cell r="BA41" t="str">
            <v>Saturday</v>
          </cell>
          <cell r="BB41" t="str">
            <v>Weekday</v>
          </cell>
          <cell r="BC41" t="str">
            <v>Weekday</v>
          </cell>
          <cell r="BD41" t="str">
            <v>Saturday</v>
          </cell>
          <cell r="BE41" t="str">
            <v>Weekday</v>
          </cell>
          <cell r="BF41" t="str">
            <v>Weekday</v>
          </cell>
          <cell r="BG41" t="str">
            <v>Sunday</v>
          </cell>
          <cell r="BH41" t="str">
            <v>Weekday</v>
          </cell>
          <cell r="BI41" t="str">
            <v>Weekday</v>
          </cell>
          <cell r="BJ41" t="str">
            <v>Weekday</v>
          </cell>
          <cell r="BK41" t="str">
            <v>Weekday</v>
          </cell>
          <cell r="BL41" t="str">
            <v>Weekday</v>
          </cell>
          <cell r="BM41" t="str">
            <v>Sunday</v>
          </cell>
          <cell r="BN41" t="str">
            <v>Weekday</v>
          </cell>
          <cell r="BO41" t="str">
            <v>Weekday</v>
          </cell>
          <cell r="BP41" t="str">
            <v>Sunday</v>
          </cell>
          <cell r="BQ41" t="str">
            <v>Weekday</v>
          </cell>
          <cell r="BR41" t="str">
            <v>Saturday</v>
          </cell>
          <cell r="BS41" t="str">
            <v>Weekday</v>
          </cell>
          <cell r="BT41" t="str">
            <v>Weekday</v>
          </cell>
          <cell r="BU41" t="str">
            <v>Saturday</v>
          </cell>
        </row>
        <row r="42">
          <cell r="B42" t="str">
            <v>Weekday</v>
          </cell>
          <cell r="C42" t="str">
            <v>Saturday</v>
          </cell>
          <cell r="D42" t="str">
            <v>Saturday</v>
          </cell>
          <cell r="E42" t="str">
            <v>Weekday</v>
          </cell>
          <cell r="F42" t="str">
            <v>Weekday</v>
          </cell>
          <cell r="G42" t="str">
            <v>Sunday</v>
          </cell>
          <cell r="H42" t="str">
            <v>Weekday</v>
          </cell>
          <cell r="I42" t="str">
            <v>Weekday</v>
          </cell>
          <cell r="J42" t="str">
            <v>Weekday</v>
          </cell>
          <cell r="K42" t="str">
            <v>Weekday</v>
          </cell>
          <cell r="L42" t="str">
            <v>Saturday</v>
          </cell>
          <cell r="M42" t="str">
            <v>Weekday</v>
          </cell>
          <cell r="N42" t="str">
            <v>Weekday</v>
          </cell>
          <cell r="O42" t="str">
            <v>Sunday</v>
          </cell>
          <cell r="P42" t="str">
            <v>Sunday</v>
          </cell>
          <cell r="Q42" t="str">
            <v>Weekday</v>
          </cell>
          <cell r="R42" t="str">
            <v>Weekday</v>
          </cell>
          <cell r="S42" t="str">
            <v>Weekday</v>
          </cell>
          <cell r="T42" t="str">
            <v>Weekday</v>
          </cell>
          <cell r="U42" t="str">
            <v>Saturday</v>
          </cell>
          <cell r="V42" t="str">
            <v>Weekday</v>
          </cell>
          <cell r="W42" t="str">
            <v>Weekday</v>
          </cell>
          <cell r="X42" t="str">
            <v>Sunday</v>
          </cell>
          <cell r="Y42" t="str">
            <v>Weekday</v>
          </cell>
          <cell r="Z42" t="str">
            <v>Weekday</v>
          </cell>
          <cell r="AA42" t="str">
            <v>Weekday</v>
          </cell>
          <cell r="AB42" t="str">
            <v>Weekday</v>
          </cell>
          <cell r="AC42" t="str">
            <v>Weekday</v>
          </cell>
          <cell r="AD42" t="str">
            <v>Saturday</v>
          </cell>
          <cell r="AE42" t="str">
            <v>Weekday</v>
          </cell>
          <cell r="AF42" t="str">
            <v>Weekday</v>
          </cell>
          <cell r="AG42" t="str">
            <v>Sunday</v>
          </cell>
          <cell r="AH42" t="str">
            <v>Weekday</v>
          </cell>
          <cell r="AI42" t="str">
            <v>Weekday</v>
          </cell>
          <cell r="AJ42" t="str">
            <v>Weekday</v>
          </cell>
          <cell r="AK42" t="str">
            <v>Weekday</v>
          </cell>
          <cell r="AL42" t="str">
            <v>Saturday</v>
          </cell>
          <cell r="AM42" t="str">
            <v>Weekday</v>
          </cell>
          <cell r="AN42" t="str">
            <v>Weekday</v>
          </cell>
          <cell r="AO42" t="str">
            <v>Saturday</v>
          </cell>
          <cell r="AP42" t="str">
            <v>Weekday</v>
          </cell>
          <cell r="AQ42" t="str">
            <v>Weekday</v>
          </cell>
          <cell r="AR42" t="str">
            <v>Saturday</v>
          </cell>
          <cell r="AS42" t="str">
            <v>Weekday</v>
          </cell>
          <cell r="AT42" t="str">
            <v>Weekday</v>
          </cell>
          <cell r="AU42" t="str">
            <v>Sunday</v>
          </cell>
          <cell r="AV42" t="str">
            <v>Weekday</v>
          </cell>
          <cell r="AW42" t="str">
            <v>Weekday</v>
          </cell>
          <cell r="AX42" t="str">
            <v>Weekday</v>
          </cell>
          <cell r="AY42" t="str">
            <v>Weekday</v>
          </cell>
          <cell r="AZ42" t="str">
            <v>Weekday</v>
          </cell>
          <cell r="BA42" t="str">
            <v>Sunday</v>
          </cell>
          <cell r="BB42" t="str">
            <v>Weekday</v>
          </cell>
          <cell r="BC42" t="str">
            <v>Weekday</v>
          </cell>
          <cell r="BD42" t="str">
            <v>Sunday</v>
          </cell>
          <cell r="BE42" t="str">
            <v>Weekday</v>
          </cell>
          <cell r="BF42" t="str">
            <v>Saturday</v>
          </cell>
          <cell r="BG42" t="str">
            <v>Weekday</v>
          </cell>
          <cell r="BH42" t="str">
            <v>Weekday</v>
          </cell>
          <cell r="BI42" t="str">
            <v>Saturday</v>
          </cell>
          <cell r="BJ42" t="str">
            <v>Weekday</v>
          </cell>
          <cell r="BK42" t="str">
            <v>Weekday</v>
          </cell>
          <cell r="BL42" t="str">
            <v>Weekday</v>
          </cell>
          <cell r="BM42" t="str">
            <v>Weekday</v>
          </cell>
          <cell r="BN42" t="str">
            <v>Weekday</v>
          </cell>
          <cell r="BO42" t="str">
            <v>Saturday</v>
          </cell>
          <cell r="BP42" t="str">
            <v>Weekday</v>
          </cell>
          <cell r="BQ42" t="str">
            <v>Weekday</v>
          </cell>
          <cell r="BR42" t="str">
            <v>Sunday</v>
          </cell>
          <cell r="BS42" t="str">
            <v>Weekday</v>
          </cell>
          <cell r="BT42" t="str">
            <v>Weekday</v>
          </cell>
          <cell r="BU42" t="str">
            <v>Sunday</v>
          </cell>
        </row>
        <row r="43">
          <cell r="B43" t="str">
            <v>Weekday</v>
          </cell>
          <cell r="C43" t="str">
            <v>Sunday</v>
          </cell>
          <cell r="D43" t="str">
            <v>Sunday</v>
          </cell>
          <cell r="E43" t="str">
            <v>Weekday</v>
          </cell>
          <cell r="F43" t="str">
            <v>Weekday</v>
          </cell>
          <cell r="G43" t="str">
            <v>Weekday</v>
          </cell>
          <cell r="H43" t="str">
            <v>Weekday</v>
          </cell>
          <cell r="I43" t="str">
            <v>Saturday</v>
          </cell>
          <cell r="J43" t="str">
            <v>Weekday</v>
          </cell>
          <cell r="K43" t="str">
            <v>Weekday</v>
          </cell>
          <cell r="L43" t="str">
            <v>Sunday</v>
          </cell>
          <cell r="M43" t="str">
            <v>Weekday</v>
          </cell>
          <cell r="N43" t="str">
            <v>Weekday</v>
          </cell>
          <cell r="O43" t="str">
            <v>Weekday</v>
          </cell>
          <cell r="P43" t="str">
            <v>Weekday</v>
          </cell>
          <cell r="Q43" t="str">
            <v>Weekday</v>
          </cell>
          <cell r="R43" t="str">
            <v>Saturday</v>
          </cell>
          <cell r="S43" t="str">
            <v>Weekday</v>
          </cell>
          <cell r="T43" t="str">
            <v>Weekday</v>
          </cell>
          <cell r="U43" t="str">
            <v>Sunday</v>
          </cell>
          <cell r="V43" t="str">
            <v>Weekday</v>
          </cell>
          <cell r="W43" t="str">
            <v>Weekday</v>
          </cell>
          <cell r="X43" t="str">
            <v>Weekday</v>
          </cell>
          <cell r="Y43" t="str">
            <v>Weekday</v>
          </cell>
          <cell r="Z43" t="str">
            <v>Saturday</v>
          </cell>
          <cell r="AA43" t="str">
            <v>Weekday</v>
          </cell>
          <cell r="AB43" t="str">
            <v>Weekday</v>
          </cell>
          <cell r="AC43" t="str">
            <v>Weekday</v>
          </cell>
          <cell r="AD43" t="str">
            <v>Sunday</v>
          </cell>
          <cell r="AE43" t="str">
            <v>Weekday</v>
          </cell>
          <cell r="AF43" t="str">
            <v>Weekday</v>
          </cell>
          <cell r="AG43" t="str">
            <v>Weekday</v>
          </cell>
          <cell r="AH43" t="str">
            <v>Weekday</v>
          </cell>
          <cell r="AI43" t="str">
            <v>Saturday</v>
          </cell>
          <cell r="AJ43" t="str">
            <v>Weekday</v>
          </cell>
          <cell r="AK43" t="str">
            <v>Weekday</v>
          </cell>
          <cell r="AL43" t="str">
            <v>Sunday</v>
          </cell>
          <cell r="AM43" t="str">
            <v>Weekday</v>
          </cell>
          <cell r="AN43" t="str">
            <v>Weekday</v>
          </cell>
          <cell r="AO43" t="str">
            <v>Sunday</v>
          </cell>
          <cell r="AP43" t="str">
            <v>Weekday</v>
          </cell>
          <cell r="AQ43" t="str">
            <v>Weekday</v>
          </cell>
          <cell r="AR43" t="str">
            <v>Sunday</v>
          </cell>
          <cell r="AS43" t="str">
            <v>Weekday</v>
          </cell>
          <cell r="AT43" t="str">
            <v>Saturday</v>
          </cell>
          <cell r="AU43" t="str">
            <v>Weekday</v>
          </cell>
          <cell r="AV43" t="str">
            <v>Weekday</v>
          </cell>
          <cell r="AW43" t="str">
            <v>Saturday</v>
          </cell>
          <cell r="AX43" t="str">
            <v>Weekday</v>
          </cell>
          <cell r="AY43" t="str">
            <v>Weekday</v>
          </cell>
          <cell r="AZ43" t="str">
            <v>Weekday</v>
          </cell>
          <cell r="BA43" t="str">
            <v>Weekday</v>
          </cell>
          <cell r="BB43" t="str">
            <v>Weekday</v>
          </cell>
          <cell r="BC43" t="str">
            <v>Saturday</v>
          </cell>
          <cell r="BD43" t="str">
            <v>Weekday</v>
          </cell>
          <cell r="BE43" t="str">
            <v>Weekday</v>
          </cell>
          <cell r="BF43" t="str">
            <v>Sunday</v>
          </cell>
          <cell r="BG43" t="str">
            <v>Weekday</v>
          </cell>
          <cell r="BH43" t="str">
            <v>Weekday</v>
          </cell>
          <cell r="BI43" t="str">
            <v>Sunday</v>
          </cell>
          <cell r="BJ43" t="str">
            <v>Weekday</v>
          </cell>
          <cell r="BK43" t="str">
            <v>Saturday</v>
          </cell>
          <cell r="BL43" t="str">
            <v>Saturday</v>
          </cell>
          <cell r="BM43" t="str">
            <v>Weekday</v>
          </cell>
          <cell r="BN43" t="str">
            <v>Weekday</v>
          </cell>
          <cell r="BO43" t="str">
            <v>Sunday</v>
          </cell>
          <cell r="BP43" t="str">
            <v>Weekday</v>
          </cell>
          <cell r="BQ43" t="str">
            <v>Weekday</v>
          </cell>
          <cell r="BR43" t="str">
            <v>Weekday</v>
          </cell>
          <cell r="BS43" t="str">
            <v>Weekday</v>
          </cell>
          <cell r="BT43" t="str">
            <v>Saturday</v>
          </cell>
          <cell r="BU43" t="str">
            <v>Weekday</v>
          </cell>
        </row>
        <row r="44">
          <cell r="B44" t="str">
            <v>Weekday</v>
          </cell>
          <cell r="C44" t="str">
            <v>Weekday</v>
          </cell>
          <cell r="D44" t="str">
            <v>Weekday</v>
          </cell>
          <cell r="E44" t="str">
            <v>Weekday</v>
          </cell>
          <cell r="F44" t="str">
            <v>Saturday</v>
          </cell>
          <cell r="G44" t="str">
            <v>Weekday</v>
          </cell>
          <cell r="H44" t="str">
            <v>Weekday</v>
          </cell>
          <cell r="I44" t="str">
            <v>Sunday</v>
          </cell>
          <cell r="J44" t="str">
            <v>Weekday</v>
          </cell>
          <cell r="K44" t="str">
            <v>Weekday</v>
          </cell>
          <cell r="L44" t="str">
            <v>Weekday</v>
          </cell>
          <cell r="M44" t="str">
            <v>Weekday</v>
          </cell>
          <cell r="N44" t="str">
            <v>Saturday</v>
          </cell>
          <cell r="O44" t="str">
            <v>Weekday</v>
          </cell>
          <cell r="P44" t="str">
            <v>Weekday</v>
          </cell>
          <cell r="Q44" t="str">
            <v>Weekday</v>
          </cell>
          <cell r="R44" t="str">
            <v>Sunday</v>
          </cell>
          <cell r="S44" t="str">
            <v>Weekday</v>
          </cell>
          <cell r="T44" t="str">
            <v>Weekday</v>
          </cell>
          <cell r="U44" t="str">
            <v>Weekday</v>
          </cell>
          <cell r="V44" t="str">
            <v>Weekday</v>
          </cell>
          <cell r="W44" t="str">
            <v>Saturday</v>
          </cell>
          <cell r="X44" t="str">
            <v>Weekday</v>
          </cell>
          <cell r="Y44" t="str">
            <v>Weekday</v>
          </cell>
          <cell r="Z44" t="str">
            <v>Sunday</v>
          </cell>
          <cell r="AA44" t="str">
            <v>Weekday</v>
          </cell>
          <cell r="AB44" t="str">
            <v>Weekday</v>
          </cell>
          <cell r="AC44" t="str">
            <v>Saturday</v>
          </cell>
          <cell r="AD44" t="str">
            <v>Weekday</v>
          </cell>
          <cell r="AE44" t="str">
            <v>Weekday</v>
          </cell>
          <cell r="AF44" t="str">
            <v>Saturday</v>
          </cell>
          <cell r="AG44" t="str">
            <v>Weekday</v>
          </cell>
          <cell r="AH44" t="str">
            <v>Weekday</v>
          </cell>
          <cell r="AI44" t="str">
            <v>Sunday</v>
          </cell>
          <cell r="AJ44" t="str">
            <v>Weekday</v>
          </cell>
          <cell r="AK44" t="str">
            <v>Weekday</v>
          </cell>
          <cell r="AL44" t="str">
            <v>Weekday</v>
          </cell>
          <cell r="AM44" t="str">
            <v>Weekday</v>
          </cell>
          <cell r="AN44" t="str">
            <v>Weekday</v>
          </cell>
          <cell r="AO44" t="str">
            <v>Weekday</v>
          </cell>
          <cell r="AP44" t="str">
            <v>Weekday</v>
          </cell>
          <cell r="AQ44" t="str">
            <v>Saturday</v>
          </cell>
          <cell r="AR44" t="str">
            <v>Weekday</v>
          </cell>
          <cell r="AS44" t="str">
            <v>Weekday</v>
          </cell>
          <cell r="AT44" t="str">
            <v>Sunday</v>
          </cell>
          <cell r="AU44" t="str">
            <v>Weekday</v>
          </cell>
          <cell r="AV44" t="str">
            <v>Weekday</v>
          </cell>
          <cell r="AW44" t="str">
            <v>Sunday</v>
          </cell>
          <cell r="AX44" t="str">
            <v>Weekday</v>
          </cell>
          <cell r="AY44" t="str">
            <v>Saturday</v>
          </cell>
          <cell r="AZ44" t="str">
            <v>Saturday</v>
          </cell>
          <cell r="BA44" t="str">
            <v>Weekday</v>
          </cell>
          <cell r="BB44" t="str">
            <v>Weekday</v>
          </cell>
          <cell r="BC44" t="str">
            <v>Sunday</v>
          </cell>
          <cell r="BD44" t="str">
            <v>Weekday</v>
          </cell>
          <cell r="BE44" t="str">
            <v>Weekday</v>
          </cell>
          <cell r="BF44" t="str">
            <v>Weekday</v>
          </cell>
          <cell r="BG44" t="str">
            <v>Weekday</v>
          </cell>
          <cell r="BH44" t="str">
            <v>Saturday</v>
          </cell>
          <cell r="BI44" t="str">
            <v>Weekday</v>
          </cell>
          <cell r="BJ44" t="str">
            <v>Weekday</v>
          </cell>
          <cell r="BK44" t="str">
            <v>Sunday</v>
          </cell>
          <cell r="BL44" t="str">
            <v>Sunday</v>
          </cell>
          <cell r="BM44" t="str">
            <v>Weekday</v>
          </cell>
          <cell r="BN44" t="str">
            <v>Weekday</v>
          </cell>
          <cell r="BO44" t="str">
            <v>Weekday</v>
          </cell>
          <cell r="BP44" t="str">
            <v>Weekday</v>
          </cell>
          <cell r="BQ44" t="str">
            <v>Saturday</v>
          </cell>
          <cell r="BR44" t="str">
            <v>Weekday</v>
          </cell>
          <cell r="BS44" t="str">
            <v>Weekday</v>
          </cell>
          <cell r="BT44" t="str">
            <v>Sunday</v>
          </cell>
          <cell r="BU44" t="str">
            <v>Weekday</v>
          </cell>
        </row>
        <row r="45">
          <cell r="B45" t="str">
            <v>Saturday</v>
          </cell>
          <cell r="C45" t="str">
            <v>Weekday</v>
          </cell>
          <cell r="D45" t="str">
            <v>Weekday</v>
          </cell>
          <cell r="E45" t="str">
            <v>Weekday</v>
          </cell>
          <cell r="F45" t="str">
            <v>Sunday</v>
          </cell>
          <cell r="G45" t="str">
            <v>Weekday</v>
          </cell>
          <cell r="H45" t="str">
            <v>Weekday</v>
          </cell>
          <cell r="I45" t="str">
            <v>Weekday</v>
          </cell>
          <cell r="J45" t="str">
            <v>Weekday</v>
          </cell>
          <cell r="K45" t="str">
            <v>Saturday</v>
          </cell>
          <cell r="L45" t="str">
            <v>Weekday</v>
          </cell>
          <cell r="M45" t="str">
            <v>Weekday</v>
          </cell>
          <cell r="N45" t="str">
            <v>Sunday</v>
          </cell>
          <cell r="O45" t="str">
            <v>Weekday</v>
          </cell>
          <cell r="P45" t="str">
            <v>Weekday</v>
          </cell>
          <cell r="Q45" t="str">
            <v>Saturday</v>
          </cell>
          <cell r="R45" t="str">
            <v>Weekday</v>
          </cell>
          <cell r="S45" t="str">
            <v>Weekday</v>
          </cell>
          <cell r="T45" t="str">
            <v>Saturday</v>
          </cell>
          <cell r="U45" t="str">
            <v>Weekday</v>
          </cell>
          <cell r="V45" t="str">
            <v>Weekday</v>
          </cell>
          <cell r="W45" t="str">
            <v>Sunday</v>
          </cell>
          <cell r="X45" t="str">
            <v>Weekday</v>
          </cell>
          <cell r="Y45" t="str">
            <v>Weekday</v>
          </cell>
          <cell r="Z45" t="str">
            <v>Weekday</v>
          </cell>
          <cell r="AA45" t="str">
            <v>Weekday</v>
          </cell>
          <cell r="AB45" t="str">
            <v>Weekday</v>
          </cell>
          <cell r="AC45" t="str">
            <v>Sunday</v>
          </cell>
          <cell r="AD45" t="str">
            <v>Weekday</v>
          </cell>
          <cell r="AE45" t="str">
            <v>Weekday</v>
          </cell>
          <cell r="AF45" t="str">
            <v>Sunday</v>
          </cell>
          <cell r="AG45" t="str">
            <v>Weekday</v>
          </cell>
          <cell r="AH45" t="str">
            <v>Saturday</v>
          </cell>
          <cell r="AI45" t="str">
            <v>Weekday</v>
          </cell>
          <cell r="AJ45" t="str">
            <v>Weekday</v>
          </cell>
          <cell r="AK45" t="str">
            <v>Saturday</v>
          </cell>
          <cell r="AL45" t="str">
            <v>Weekday</v>
          </cell>
          <cell r="AM45" t="str">
            <v>Weekday</v>
          </cell>
          <cell r="AN45" t="str">
            <v>Saturday</v>
          </cell>
          <cell r="AO45" t="str">
            <v>Weekday</v>
          </cell>
          <cell r="AP45" t="str">
            <v>Weekday</v>
          </cell>
          <cell r="AQ45" t="str">
            <v>Sunday</v>
          </cell>
          <cell r="AR45" t="str">
            <v>Weekday</v>
          </cell>
          <cell r="AS45" t="str">
            <v>Weekday</v>
          </cell>
          <cell r="AT45" t="str">
            <v>Weekday</v>
          </cell>
          <cell r="AU45" t="str">
            <v>Weekday</v>
          </cell>
          <cell r="AV45" t="str">
            <v>Saturday</v>
          </cell>
          <cell r="AW45" t="str">
            <v>Weekday</v>
          </cell>
          <cell r="AX45" t="str">
            <v>Weekday</v>
          </cell>
          <cell r="AY45" t="str">
            <v>Sunday</v>
          </cell>
          <cell r="AZ45" t="str">
            <v>Sunday</v>
          </cell>
          <cell r="BA45" t="str">
            <v>Weekday</v>
          </cell>
          <cell r="BB45" t="str">
            <v>Weekday</v>
          </cell>
          <cell r="BC45" t="str">
            <v>Weekday</v>
          </cell>
          <cell r="BD45" t="str">
            <v>Weekday</v>
          </cell>
          <cell r="BE45" t="str">
            <v>Saturday</v>
          </cell>
          <cell r="BF45" t="str">
            <v>Weekday</v>
          </cell>
          <cell r="BG45" t="str">
            <v>Weekday</v>
          </cell>
          <cell r="BH45" t="str">
            <v>Sunday</v>
          </cell>
          <cell r="BI45" t="str">
            <v>Weekday</v>
          </cell>
          <cell r="BJ45" t="str">
            <v>Weekday</v>
          </cell>
          <cell r="BK45" t="str">
            <v>Weekday</v>
          </cell>
          <cell r="BL45" t="str">
            <v>Weekday</v>
          </cell>
          <cell r="BM45" t="str">
            <v>Weekday</v>
          </cell>
          <cell r="BN45" t="str">
            <v>Saturday</v>
          </cell>
          <cell r="BO45" t="str">
            <v>Weekday</v>
          </cell>
          <cell r="BP45" t="str">
            <v>Weekday</v>
          </cell>
          <cell r="BQ45" t="str">
            <v>Sunday</v>
          </cell>
          <cell r="BR45" t="str">
            <v>Weekday</v>
          </cell>
          <cell r="BS45" t="str">
            <v>Weekday</v>
          </cell>
          <cell r="BT45" t="str">
            <v>Weekday</v>
          </cell>
          <cell r="BU45" t="str">
            <v>Weekday</v>
          </cell>
        </row>
        <row r="46">
          <cell r="B46" t="str">
            <v>Sunday</v>
          </cell>
          <cell r="C46" t="str">
            <v>Weekday</v>
          </cell>
          <cell r="D46" t="str">
            <v>Weekday</v>
          </cell>
          <cell r="E46" t="str">
            <v>Saturday</v>
          </cell>
          <cell r="F46" t="str">
            <v>Weekday</v>
          </cell>
          <cell r="G46" t="str">
            <v>Weekday</v>
          </cell>
          <cell r="H46" t="str">
            <v>Saturday</v>
          </cell>
          <cell r="I46" t="str">
            <v>Weekday</v>
          </cell>
          <cell r="J46" t="str">
            <v>Weekday</v>
          </cell>
          <cell r="K46" t="str">
            <v>Sunday</v>
          </cell>
          <cell r="L46" t="str">
            <v>Weekday</v>
          </cell>
          <cell r="M46" t="str">
            <v>Weekday</v>
          </cell>
          <cell r="N46" t="str">
            <v>Weekday</v>
          </cell>
          <cell r="O46" t="str">
            <v>Weekday</v>
          </cell>
          <cell r="P46" t="str">
            <v>Weekday</v>
          </cell>
          <cell r="Q46" t="str">
            <v>Sunday</v>
          </cell>
          <cell r="R46" t="str">
            <v>Weekday</v>
          </cell>
          <cell r="S46" t="str">
            <v>Weekday</v>
          </cell>
          <cell r="T46" t="str">
            <v>Sunday</v>
          </cell>
          <cell r="U46" t="str">
            <v>Weekday</v>
          </cell>
          <cell r="V46" t="str">
            <v>Saturday</v>
          </cell>
          <cell r="W46" t="str">
            <v>Weekday</v>
          </cell>
          <cell r="X46" t="str">
            <v>Weekday</v>
          </cell>
          <cell r="Y46" t="str">
            <v>Saturday</v>
          </cell>
          <cell r="Z46" t="str">
            <v>Weekday</v>
          </cell>
          <cell r="AA46" t="str">
            <v>Weekday</v>
          </cell>
          <cell r="AB46" t="str">
            <v>Weekday</v>
          </cell>
          <cell r="AC46" t="str">
            <v>Weekday</v>
          </cell>
          <cell r="AD46" t="str">
            <v>Weekday</v>
          </cell>
          <cell r="AE46" t="str">
            <v>Saturday</v>
          </cell>
          <cell r="AF46" t="str">
            <v>Weekday</v>
          </cell>
          <cell r="AG46" t="str">
            <v>Weekday</v>
          </cell>
          <cell r="AH46" t="str">
            <v>Sunday</v>
          </cell>
          <cell r="AI46" t="str">
            <v>Weekday</v>
          </cell>
          <cell r="AJ46" t="str">
            <v>Weekday</v>
          </cell>
          <cell r="AK46" t="str">
            <v>Sunday</v>
          </cell>
          <cell r="AL46" t="str">
            <v>Weekday</v>
          </cell>
          <cell r="AM46" t="str">
            <v>Saturday</v>
          </cell>
          <cell r="AN46" t="str">
            <v>Sunday</v>
          </cell>
          <cell r="AO46" t="str">
            <v>Weekday</v>
          </cell>
          <cell r="AP46" t="str">
            <v>Weekday</v>
          </cell>
          <cell r="AQ46" t="str">
            <v>Weekday</v>
          </cell>
          <cell r="AR46" t="str">
            <v>Weekday</v>
          </cell>
          <cell r="AS46" t="str">
            <v>Saturday</v>
          </cell>
          <cell r="AT46" t="str">
            <v>Weekday</v>
          </cell>
          <cell r="AU46" t="str">
            <v>Weekday</v>
          </cell>
          <cell r="AV46" t="str">
            <v>Sunday</v>
          </cell>
          <cell r="AW46" t="str">
            <v>Weekday</v>
          </cell>
          <cell r="AX46" t="str">
            <v>Weekday</v>
          </cell>
          <cell r="AY46" t="str">
            <v>Weekday</v>
          </cell>
          <cell r="AZ46" t="str">
            <v>Weekday</v>
          </cell>
          <cell r="BA46" t="str">
            <v>Weekday</v>
          </cell>
          <cell r="BB46" t="str">
            <v>Saturday</v>
          </cell>
          <cell r="BC46" t="str">
            <v>Weekday</v>
          </cell>
          <cell r="BD46" t="str">
            <v>Weekday</v>
          </cell>
          <cell r="BE46" t="str">
            <v>Sunday</v>
          </cell>
          <cell r="BF46" t="str">
            <v>Weekday</v>
          </cell>
          <cell r="BG46" t="str">
            <v>Weekday</v>
          </cell>
          <cell r="BH46" t="str">
            <v>Weekday</v>
          </cell>
          <cell r="BI46" t="str">
            <v>Weekday</v>
          </cell>
          <cell r="BJ46" t="str">
            <v>Saturday</v>
          </cell>
          <cell r="BK46" t="str">
            <v>Weekday</v>
          </cell>
          <cell r="BL46" t="str">
            <v>Weekday</v>
          </cell>
          <cell r="BM46" t="str">
            <v>Weekday</v>
          </cell>
          <cell r="BN46" t="str">
            <v>Sunday</v>
          </cell>
          <cell r="BO46" t="str">
            <v>Weekday</v>
          </cell>
          <cell r="BP46" t="str">
            <v>Weekday</v>
          </cell>
          <cell r="BQ46" t="str">
            <v>Weekday</v>
          </cell>
          <cell r="BR46" t="str">
            <v>Weekday</v>
          </cell>
          <cell r="BS46" t="str">
            <v>Saturday</v>
          </cell>
          <cell r="BT46" t="str">
            <v>Weekday</v>
          </cell>
          <cell r="BU46" t="str">
            <v>Weekday</v>
          </cell>
        </row>
        <row r="47">
          <cell r="B47" t="str">
            <v>Weekday</v>
          </cell>
          <cell r="C47" t="str">
            <v>Weekday</v>
          </cell>
          <cell r="D47" t="str">
            <v>Weekday</v>
          </cell>
          <cell r="E47" t="str">
            <v>Sunday</v>
          </cell>
          <cell r="F47" t="str">
            <v>Weekday</v>
          </cell>
          <cell r="G47" t="str">
            <v>Weekday</v>
          </cell>
          <cell r="H47" t="str">
            <v>Sunday</v>
          </cell>
          <cell r="I47" t="str">
            <v>Weekday</v>
          </cell>
          <cell r="J47" t="str">
            <v>Saturday</v>
          </cell>
          <cell r="K47" t="str">
            <v>Weekday</v>
          </cell>
          <cell r="L47" t="str">
            <v>Weekday</v>
          </cell>
          <cell r="M47" t="str">
            <v>Saturday</v>
          </cell>
          <cell r="N47" t="str">
            <v>Weekday</v>
          </cell>
          <cell r="O47" t="str">
            <v>Weekday</v>
          </cell>
          <cell r="P47" t="str">
            <v>Weekday</v>
          </cell>
          <cell r="Q47" t="str">
            <v>Weekday</v>
          </cell>
          <cell r="R47" t="str">
            <v>Weekday</v>
          </cell>
          <cell r="S47" t="str">
            <v>Saturday</v>
          </cell>
          <cell r="T47" t="str">
            <v>Weekday</v>
          </cell>
          <cell r="U47" t="str">
            <v>Weekday</v>
          </cell>
          <cell r="V47" t="str">
            <v>Sunday</v>
          </cell>
          <cell r="W47" t="str">
            <v>Weekday</v>
          </cell>
          <cell r="X47" t="str">
            <v>Weekday</v>
          </cell>
          <cell r="Y47" t="str">
            <v>Sunday</v>
          </cell>
          <cell r="Z47" t="str">
            <v>Weekday</v>
          </cell>
          <cell r="AA47" t="str">
            <v>Saturday</v>
          </cell>
          <cell r="AB47" t="str">
            <v>Saturday</v>
          </cell>
          <cell r="AC47" t="str">
            <v>Weekday</v>
          </cell>
          <cell r="AD47" t="str">
            <v>Weekday</v>
          </cell>
          <cell r="AE47" t="str">
            <v>Sunday</v>
          </cell>
          <cell r="AF47" t="str">
            <v>Weekday</v>
          </cell>
          <cell r="AG47" t="str">
            <v>Weekday</v>
          </cell>
          <cell r="AH47" t="str">
            <v>Weekday</v>
          </cell>
          <cell r="AI47" t="str">
            <v>Weekday</v>
          </cell>
          <cell r="AJ47" t="str">
            <v>Saturday</v>
          </cell>
          <cell r="AK47" t="str">
            <v>Weekday</v>
          </cell>
          <cell r="AL47" t="str">
            <v>Weekday</v>
          </cell>
          <cell r="AM47" t="str">
            <v>Sunday</v>
          </cell>
          <cell r="AN47" t="str">
            <v>Weekday</v>
          </cell>
          <cell r="AO47" t="str">
            <v>Weekday</v>
          </cell>
          <cell r="AP47" t="str">
            <v>Saturday</v>
          </cell>
          <cell r="AQ47" t="str">
            <v>Weekday</v>
          </cell>
          <cell r="AR47" t="str">
            <v>Weekday</v>
          </cell>
          <cell r="AS47" t="str">
            <v>Sunday</v>
          </cell>
          <cell r="AT47" t="str">
            <v>Weekday</v>
          </cell>
          <cell r="AU47" t="str">
            <v>Weekday</v>
          </cell>
          <cell r="AV47" t="str">
            <v>Weekday</v>
          </cell>
          <cell r="AW47" t="str">
            <v>Weekday</v>
          </cell>
          <cell r="AX47" t="str">
            <v>Saturday</v>
          </cell>
          <cell r="AY47" t="str">
            <v>Weekday</v>
          </cell>
          <cell r="AZ47" t="str">
            <v>Weekday</v>
          </cell>
          <cell r="BA47" t="str">
            <v>Weekday</v>
          </cell>
          <cell r="BB47" t="str">
            <v>Sunday</v>
          </cell>
          <cell r="BC47" t="str">
            <v>Weekday</v>
          </cell>
          <cell r="BD47" t="str">
            <v>Weekday</v>
          </cell>
          <cell r="BE47" t="str">
            <v>Weekday</v>
          </cell>
          <cell r="BF47" t="str">
            <v>Weekday</v>
          </cell>
          <cell r="BG47" t="str">
            <v>Saturday</v>
          </cell>
          <cell r="BH47" t="str">
            <v>Weekday</v>
          </cell>
          <cell r="BI47" t="str">
            <v>Weekday</v>
          </cell>
          <cell r="BJ47" t="str">
            <v>Sunday</v>
          </cell>
          <cell r="BK47" t="str">
            <v>Weekday</v>
          </cell>
          <cell r="BL47" t="str">
            <v>Weekday</v>
          </cell>
          <cell r="BM47" t="str">
            <v>Saturday</v>
          </cell>
          <cell r="BN47" t="str">
            <v>Weekday</v>
          </cell>
          <cell r="BO47" t="str">
            <v>Weekday</v>
          </cell>
          <cell r="BP47" t="str">
            <v>Saturday</v>
          </cell>
          <cell r="BQ47" t="str">
            <v>Weekday</v>
          </cell>
          <cell r="BR47" t="str">
            <v>Weekday</v>
          </cell>
          <cell r="BS47" t="str">
            <v>Sunday</v>
          </cell>
          <cell r="BT47" t="str">
            <v>Weekday</v>
          </cell>
          <cell r="BU47" t="str">
            <v>Weekday</v>
          </cell>
        </row>
        <row r="48">
          <cell r="B48" t="str">
            <v>Weekday</v>
          </cell>
          <cell r="C48" t="str">
            <v>Weekday</v>
          </cell>
          <cell r="D48" t="str">
            <v>Weekday</v>
          </cell>
          <cell r="E48" t="str">
            <v>Weekday</v>
          </cell>
          <cell r="F48" t="str">
            <v>Weekday</v>
          </cell>
          <cell r="G48" t="str">
            <v>Saturday</v>
          </cell>
          <cell r="H48" t="str">
            <v>Weekday</v>
          </cell>
          <cell r="I48" t="str">
            <v>Weekday</v>
          </cell>
          <cell r="J48" t="str">
            <v>Sunday</v>
          </cell>
          <cell r="K48" t="str">
            <v>Weekday</v>
          </cell>
          <cell r="L48" t="str">
            <v>Weekday</v>
          </cell>
          <cell r="M48" t="str">
            <v>Sunday</v>
          </cell>
          <cell r="N48" t="str">
            <v>Weekday</v>
          </cell>
          <cell r="O48" t="str">
            <v>Saturday</v>
          </cell>
          <cell r="P48" t="str">
            <v>Saturday</v>
          </cell>
          <cell r="Q48" t="str">
            <v>Weekday</v>
          </cell>
          <cell r="R48" t="str">
            <v>Weekday</v>
          </cell>
          <cell r="S48" t="str">
            <v>Sunday</v>
          </cell>
          <cell r="T48" t="str">
            <v>Weekday</v>
          </cell>
          <cell r="U48" t="str">
            <v>Weekday</v>
          </cell>
          <cell r="V48" t="str">
            <v>Weekday</v>
          </cell>
          <cell r="W48" t="str">
            <v>Weekday</v>
          </cell>
          <cell r="X48" t="str">
            <v>Saturday</v>
          </cell>
          <cell r="Y48" t="str">
            <v>Weekday</v>
          </cell>
          <cell r="Z48" t="str">
            <v>Weekday</v>
          </cell>
          <cell r="AA48" t="str">
            <v>Sunday</v>
          </cell>
          <cell r="AB48" t="str">
            <v>Sunday</v>
          </cell>
          <cell r="AC48" t="str">
            <v>Weekday</v>
          </cell>
          <cell r="AD48" t="str">
            <v>Weekday</v>
          </cell>
          <cell r="AE48" t="str">
            <v>Weekday</v>
          </cell>
          <cell r="AF48" t="str">
            <v>Weekday</v>
          </cell>
          <cell r="AG48" t="str">
            <v>Saturday</v>
          </cell>
          <cell r="AH48" t="str">
            <v>Weekday</v>
          </cell>
          <cell r="AI48" t="str">
            <v>Weekday</v>
          </cell>
          <cell r="AJ48" t="str">
            <v>Sunday</v>
          </cell>
          <cell r="AK48" t="str">
            <v>Weekday</v>
          </cell>
          <cell r="AL48" t="str">
            <v>Weekday</v>
          </cell>
          <cell r="AM48" t="str">
            <v>Weekday</v>
          </cell>
          <cell r="AN48" t="str">
            <v>Weekday</v>
          </cell>
          <cell r="AO48" t="str">
            <v>Weekday</v>
          </cell>
          <cell r="AP48" t="str">
            <v>Sunday</v>
          </cell>
          <cell r="AQ48" t="str">
            <v>Weekday</v>
          </cell>
          <cell r="AR48" t="str">
            <v>Weekday</v>
          </cell>
          <cell r="AS48" t="str">
            <v>Weekday</v>
          </cell>
          <cell r="AT48" t="str">
            <v>Weekday</v>
          </cell>
          <cell r="AU48" t="str">
            <v>Saturday</v>
          </cell>
          <cell r="AV48" t="str">
            <v>Weekday</v>
          </cell>
          <cell r="AW48" t="str">
            <v>Weekday</v>
          </cell>
          <cell r="AX48" t="str">
            <v>Sunday</v>
          </cell>
          <cell r="AY48" t="str">
            <v>Weekday</v>
          </cell>
          <cell r="AZ48" t="str">
            <v>Weekday</v>
          </cell>
          <cell r="BA48" t="str">
            <v>Saturday</v>
          </cell>
          <cell r="BB48" t="str">
            <v>Weekday</v>
          </cell>
          <cell r="BC48" t="str">
            <v>Weekday</v>
          </cell>
          <cell r="BD48" t="str">
            <v>Saturday</v>
          </cell>
          <cell r="BE48" t="str">
            <v>Weekday</v>
          </cell>
          <cell r="BF48" t="str">
            <v>Weekday</v>
          </cell>
          <cell r="BG48" t="str">
            <v>Sunday</v>
          </cell>
          <cell r="BH48" t="str">
            <v>Weekday</v>
          </cell>
          <cell r="BI48" t="str">
            <v>Weekday</v>
          </cell>
          <cell r="BJ48" t="str">
            <v>Weekday</v>
          </cell>
          <cell r="BK48" t="str">
            <v>Weekday</v>
          </cell>
          <cell r="BL48" t="str">
            <v>Weekday</v>
          </cell>
          <cell r="BM48" t="str">
            <v>Sunday</v>
          </cell>
          <cell r="BN48" t="str">
            <v>Weekday</v>
          </cell>
          <cell r="BO48" t="str">
            <v>Weekday</v>
          </cell>
          <cell r="BP48" t="str">
            <v>Sunday</v>
          </cell>
          <cell r="BQ48" t="str">
            <v>Weekday</v>
          </cell>
          <cell r="BR48" t="str">
            <v>Saturday</v>
          </cell>
          <cell r="BS48" t="str">
            <v>Weekday</v>
          </cell>
          <cell r="BT48" t="str">
            <v>Weekday</v>
          </cell>
          <cell r="BU48" t="str">
            <v>Saturday</v>
          </cell>
        </row>
        <row r="49">
          <cell r="B49" t="str">
            <v>Weekday</v>
          </cell>
          <cell r="C49" t="str">
            <v>Saturday</v>
          </cell>
          <cell r="D49" t="str">
            <v>Saturday</v>
          </cell>
          <cell r="E49" t="str">
            <v>Weekday</v>
          </cell>
          <cell r="F49" t="str">
            <v>Weekday</v>
          </cell>
          <cell r="G49" t="str">
            <v>Sunday</v>
          </cell>
          <cell r="H49" t="str">
            <v>Weekday</v>
          </cell>
          <cell r="I49" t="str">
            <v>Weekday</v>
          </cell>
          <cell r="J49" t="str">
            <v>Weekday</v>
          </cell>
          <cell r="K49" t="str">
            <v>Weekday</v>
          </cell>
          <cell r="L49" t="str">
            <v>Saturday</v>
          </cell>
          <cell r="M49" t="str">
            <v>Weekday</v>
          </cell>
          <cell r="N49" t="str">
            <v>Weekday</v>
          </cell>
          <cell r="O49" t="str">
            <v>Sunday</v>
          </cell>
          <cell r="P49" t="str">
            <v>Sunday</v>
          </cell>
          <cell r="Q49" t="str">
            <v>Weekday</v>
          </cell>
          <cell r="R49" t="str">
            <v>Weekday</v>
          </cell>
          <cell r="S49" t="str">
            <v>Weekday</v>
          </cell>
          <cell r="T49" t="str">
            <v>Weekday</v>
          </cell>
          <cell r="U49" t="str">
            <v>Saturday</v>
          </cell>
          <cell r="V49" t="str">
            <v>Weekday</v>
          </cell>
          <cell r="W49" t="str">
            <v>Weekday</v>
          </cell>
          <cell r="X49" t="str">
            <v>Sunday</v>
          </cell>
          <cell r="Y49" t="str">
            <v>Weekday</v>
          </cell>
          <cell r="Z49" t="str">
            <v>Weekday</v>
          </cell>
          <cell r="AA49" t="str">
            <v>Weekday</v>
          </cell>
          <cell r="AB49" t="str">
            <v>Weekday</v>
          </cell>
          <cell r="AC49" t="str">
            <v>Weekday</v>
          </cell>
          <cell r="AD49" t="str">
            <v>Saturday</v>
          </cell>
          <cell r="AE49" t="str">
            <v>Weekday</v>
          </cell>
          <cell r="AF49" t="str">
            <v>Weekday</v>
          </cell>
          <cell r="AG49" t="str">
            <v>Sunday</v>
          </cell>
          <cell r="AH49" t="str">
            <v>Weekday</v>
          </cell>
          <cell r="AI49" t="str">
            <v>Weekday</v>
          </cell>
          <cell r="AJ49" t="str">
            <v>Weekday</v>
          </cell>
          <cell r="AK49" t="str">
            <v>Weekday</v>
          </cell>
          <cell r="AL49" t="str">
            <v>Saturday</v>
          </cell>
          <cell r="AM49" t="str">
            <v>Weekday</v>
          </cell>
          <cell r="AN49" t="str">
            <v>Weekday</v>
          </cell>
          <cell r="AO49" t="str">
            <v>Saturday</v>
          </cell>
          <cell r="AP49" t="str">
            <v>Weekday</v>
          </cell>
          <cell r="AQ49" t="str">
            <v>Weekday</v>
          </cell>
          <cell r="AR49" t="str">
            <v>Saturday</v>
          </cell>
          <cell r="AS49" t="str">
            <v>Weekday</v>
          </cell>
          <cell r="AT49" t="str">
            <v>Weekday</v>
          </cell>
          <cell r="AU49" t="str">
            <v>Sunday</v>
          </cell>
          <cell r="AV49" t="str">
            <v>Weekday</v>
          </cell>
          <cell r="AW49" t="str">
            <v>Weekday</v>
          </cell>
          <cell r="AX49" t="str">
            <v>Weekday</v>
          </cell>
          <cell r="AY49" t="str">
            <v>Weekday</v>
          </cell>
          <cell r="AZ49" t="str">
            <v>Weekday</v>
          </cell>
          <cell r="BA49" t="str">
            <v>Sunday</v>
          </cell>
          <cell r="BB49" t="str">
            <v>Weekday</v>
          </cell>
          <cell r="BC49" t="str">
            <v>Weekday</v>
          </cell>
          <cell r="BD49" t="str">
            <v>Sunday</v>
          </cell>
          <cell r="BE49" t="str">
            <v>Weekday</v>
          </cell>
          <cell r="BF49" t="str">
            <v>Saturday</v>
          </cell>
          <cell r="BG49" t="str">
            <v>Weekday</v>
          </cell>
          <cell r="BH49" t="str">
            <v>Weekday</v>
          </cell>
          <cell r="BI49" t="str">
            <v>Saturday</v>
          </cell>
          <cell r="BJ49" t="str">
            <v>Weekday</v>
          </cell>
          <cell r="BK49" t="str">
            <v>Weekday</v>
          </cell>
          <cell r="BL49" t="str">
            <v>Weekday</v>
          </cell>
          <cell r="BM49" t="str">
            <v>Weekday</v>
          </cell>
          <cell r="BN49" t="str">
            <v>Weekday</v>
          </cell>
          <cell r="BO49" t="str">
            <v>Saturday</v>
          </cell>
          <cell r="BP49" t="str">
            <v>Weekday</v>
          </cell>
          <cell r="BQ49" t="str">
            <v>Weekday</v>
          </cell>
          <cell r="BR49" t="str">
            <v>Sunday</v>
          </cell>
          <cell r="BS49" t="str">
            <v>Weekday</v>
          </cell>
          <cell r="BT49" t="str">
            <v>Weekday</v>
          </cell>
          <cell r="BU49" t="str">
            <v>Sunday</v>
          </cell>
        </row>
        <row r="50">
          <cell r="B50" t="str">
            <v>Weekday</v>
          </cell>
          <cell r="C50" t="str">
            <v>Sunday</v>
          </cell>
          <cell r="D50" t="str">
            <v>Sunday</v>
          </cell>
          <cell r="E50" t="str">
            <v>Weekday</v>
          </cell>
          <cell r="F50" t="str">
            <v>Weekday</v>
          </cell>
          <cell r="G50" t="str">
            <v>Weekday</v>
          </cell>
          <cell r="H50" t="str">
            <v>Weekday</v>
          </cell>
          <cell r="I50" t="str">
            <v>Saturday</v>
          </cell>
          <cell r="J50" t="str">
            <v>Weekday</v>
          </cell>
          <cell r="K50" t="str">
            <v>Weekday</v>
          </cell>
          <cell r="L50" t="str">
            <v>Sunday</v>
          </cell>
          <cell r="M50" t="str">
            <v>Weekday</v>
          </cell>
          <cell r="N50" t="str">
            <v>Weekday</v>
          </cell>
          <cell r="O50" t="str">
            <v>Weekday</v>
          </cell>
          <cell r="P50" t="str">
            <v>Weekday</v>
          </cell>
          <cell r="Q50" t="str">
            <v>Weekday</v>
          </cell>
          <cell r="R50" t="str">
            <v>Saturday</v>
          </cell>
          <cell r="S50" t="str">
            <v>Weekday</v>
          </cell>
          <cell r="T50" t="str">
            <v>Weekday</v>
          </cell>
          <cell r="U50" t="str">
            <v>Sunday</v>
          </cell>
          <cell r="V50" t="str">
            <v>Weekday</v>
          </cell>
          <cell r="W50" t="str">
            <v>Weekday</v>
          </cell>
          <cell r="X50" t="str">
            <v>Weekday</v>
          </cell>
          <cell r="Y50" t="str">
            <v>Weekday</v>
          </cell>
          <cell r="Z50" t="str">
            <v>Saturday</v>
          </cell>
          <cell r="AA50" t="str">
            <v>Weekday</v>
          </cell>
          <cell r="AB50" t="str">
            <v>Weekday</v>
          </cell>
          <cell r="AC50" t="str">
            <v>Weekday</v>
          </cell>
          <cell r="AD50" t="str">
            <v>Sunday</v>
          </cell>
          <cell r="AE50" t="str">
            <v>Weekday</v>
          </cell>
          <cell r="AF50" t="str">
            <v>Weekday</v>
          </cell>
          <cell r="AG50" t="str">
            <v>Weekday</v>
          </cell>
          <cell r="AH50" t="str">
            <v>Weekday</v>
          </cell>
          <cell r="AI50" t="str">
            <v>Saturday</v>
          </cell>
          <cell r="AJ50" t="str">
            <v>Weekday</v>
          </cell>
          <cell r="AK50" t="str">
            <v>Weekday</v>
          </cell>
          <cell r="AL50" t="str">
            <v>Sunday</v>
          </cell>
          <cell r="AM50" t="str">
            <v>Weekday</v>
          </cell>
          <cell r="AN50" t="str">
            <v>Weekday</v>
          </cell>
          <cell r="AO50" t="str">
            <v>Sunday</v>
          </cell>
          <cell r="AP50" t="str">
            <v>Weekday</v>
          </cell>
          <cell r="AQ50" t="str">
            <v>Weekday</v>
          </cell>
          <cell r="AR50" t="str">
            <v>Sunday</v>
          </cell>
          <cell r="AS50" t="str">
            <v>Weekday</v>
          </cell>
          <cell r="AT50" t="str">
            <v>Saturday</v>
          </cell>
          <cell r="AU50" t="str">
            <v>Weekday</v>
          </cell>
          <cell r="AV50" t="str">
            <v>Weekday</v>
          </cell>
          <cell r="AW50" t="str">
            <v>Saturday</v>
          </cell>
          <cell r="AX50" t="str">
            <v>Weekday</v>
          </cell>
          <cell r="AY50" t="str">
            <v>Weekday</v>
          </cell>
          <cell r="AZ50" t="str">
            <v>Weekday</v>
          </cell>
          <cell r="BA50" t="str">
            <v>Weekday</v>
          </cell>
          <cell r="BB50" t="str">
            <v>Weekday</v>
          </cell>
          <cell r="BC50" t="str">
            <v>Saturday</v>
          </cell>
          <cell r="BD50" t="str">
            <v>Weekday</v>
          </cell>
          <cell r="BE50" t="str">
            <v>Weekday</v>
          </cell>
          <cell r="BF50" t="str">
            <v>Sunday</v>
          </cell>
          <cell r="BG50" t="str">
            <v>Weekday</v>
          </cell>
          <cell r="BH50" t="str">
            <v>Weekday</v>
          </cell>
          <cell r="BI50" t="str">
            <v>Sunday</v>
          </cell>
          <cell r="BJ50" t="str">
            <v>Weekday</v>
          </cell>
          <cell r="BK50" t="str">
            <v>Saturday</v>
          </cell>
          <cell r="BL50" t="str">
            <v>Saturday</v>
          </cell>
          <cell r="BM50" t="str">
            <v>Weekday</v>
          </cell>
          <cell r="BN50" t="str">
            <v>Weekday</v>
          </cell>
          <cell r="BO50" t="str">
            <v>Sunday</v>
          </cell>
          <cell r="BP50" t="str">
            <v>Weekday</v>
          </cell>
          <cell r="BQ50" t="str">
            <v>Weekday</v>
          </cell>
          <cell r="BR50" t="str">
            <v>Weekday</v>
          </cell>
          <cell r="BS50" t="str">
            <v>Weekday</v>
          </cell>
          <cell r="BT50" t="str">
            <v>Saturday</v>
          </cell>
          <cell r="BU50" t="str">
            <v>Weekday</v>
          </cell>
        </row>
        <row r="51">
          <cell r="B51" t="str">
            <v>Weekday</v>
          </cell>
          <cell r="C51" t="str">
            <v>Weekday</v>
          </cell>
          <cell r="D51" t="str">
            <v>Weekday</v>
          </cell>
          <cell r="E51" t="str">
            <v>Weekday</v>
          </cell>
          <cell r="F51" t="str">
            <v>Saturday</v>
          </cell>
          <cell r="G51" t="str">
            <v>Weekday</v>
          </cell>
          <cell r="H51" t="str">
            <v>Weekday</v>
          </cell>
          <cell r="I51" t="str">
            <v>Sunday</v>
          </cell>
          <cell r="J51" t="str">
            <v>Weekday</v>
          </cell>
          <cell r="K51" t="str">
            <v>Weekday</v>
          </cell>
          <cell r="L51" t="str">
            <v>Weekday</v>
          </cell>
          <cell r="M51" t="str">
            <v>Weekday</v>
          </cell>
          <cell r="N51" t="str">
            <v>Saturday</v>
          </cell>
          <cell r="O51" t="str">
            <v>Weekday</v>
          </cell>
          <cell r="P51" t="str">
            <v>Weekday</v>
          </cell>
          <cell r="Q51" t="str">
            <v>Weekday</v>
          </cell>
          <cell r="R51" t="str">
            <v>Sunday</v>
          </cell>
          <cell r="S51" t="str">
            <v>Weekday</v>
          </cell>
          <cell r="T51" t="str">
            <v>Weekday</v>
          </cell>
          <cell r="U51" t="str">
            <v>Weekday</v>
          </cell>
          <cell r="V51" t="str">
            <v>Weekday</v>
          </cell>
          <cell r="W51" t="str">
            <v>Saturday</v>
          </cell>
          <cell r="X51" t="str">
            <v>Weekday</v>
          </cell>
          <cell r="Y51" t="str">
            <v>Weekday</v>
          </cell>
          <cell r="Z51" t="str">
            <v>Sunday</v>
          </cell>
          <cell r="AA51" t="str">
            <v>Weekday</v>
          </cell>
          <cell r="AB51" t="str">
            <v>Weekday</v>
          </cell>
          <cell r="AC51" t="str">
            <v>Saturday</v>
          </cell>
          <cell r="AD51" t="str">
            <v>Weekday</v>
          </cell>
          <cell r="AE51" t="str">
            <v>Weekday</v>
          </cell>
          <cell r="AF51" t="str">
            <v>Saturday</v>
          </cell>
          <cell r="AG51" t="str">
            <v>Weekday</v>
          </cell>
          <cell r="AH51" t="str">
            <v>Weekday</v>
          </cell>
          <cell r="AI51" t="str">
            <v>Sunday</v>
          </cell>
          <cell r="AJ51" t="str">
            <v>Weekday</v>
          </cell>
          <cell r="AK51" t="str">
            <v>Weekday</v>
          </cell>
          <cell r="AL51" t="str">
            <v>Weekday</v>
          </cell>
          <cell r="AM51" t="str">
            <v>Weekday</v>
          </cell>
          <cell r="AN51" t="str">
            <v>Weekday</v>
          </cell>
          <cell r="AO51" t="str">
            <v>Weekday</v>
          </cell>
          <cell r="AP51" t="str">
            <v>Weekday</v>
          </cell>
          <cell r="AQ51" t="str">
            <v>Saturday</v>
          </cell>
          <cell r="AR51" t="str">
            <v>Weekday</v>
          </cell>
          <cell r="AS51" t="str">
            <v>Weekday</v>
          </cell>
          <cell r="AT51" t="str">
            <v>Sunday</v>
          </cell>
          <cell r="AU51" t="str">
            <v>Weekday</v>
          </cell>
          <cell r="AV51" t="str">
            <v>Weekday</v>
          </cell>
          <cell r="AW51" t="str">
            <v>Sunday</v>
          </cell>
          <cell r="AX51" t="str">
            <v>Weekday</v>
          </cell>
          <cell r="AY51" t="str">
            <v>Saturday</v>
          </cell>
          <cell r="AZ51" t="str">
            <v>Saturday</v>
          </cell>
          <cell r="BA51" t="str">
            <v>Weekday</v>
          </cell>
          <cell r="BB51" t="str">
            <v>Weekday</v>
          </cell>
          <cell r="BC51" t="str">
            <v>Sunday</v>
          </cell>
          <cell r="BD51" t="str">
            <v>Weekday</v>
          </cell>
          <cell r="BE51" t="str">
            <v>Weekday</v>
          </cell>
          <cell r="BF51" t="str">
            <v>Weekday</v>
          </cell>
          <cell r="BG51" t="str">
            <v>Weekday</v>
          </cell>
          <cell r="BH51" t="str">
            <v>Saturday</v>
          </cell>
          <cell r="BI51" t="str">
            <v>Weekday</v>
          </cell>
          <cell r="BJ51" t="str">
            <v>Weekday</v>
          </cell>
          <cell r="BK51" t="str">
            <v>Sunday</v>
          </cell>
          <cell r="BL51" t="str">
            <v>Sunday</v>
          </cell>
          <cell r="BM51" t="str">
            <v>Weekday</v>
          </cell>
          <cell r="BN51" t="str">
            <v>Weekday</v>
          </cell>
          <cell r="BO51" t="str">
            <v>Weekday</v>
          </cell>
          <cell r="BP51" t="str">
            <v>Weekday</v>
          </cell>
          <cell r="BQ51" t="str">
            <v>Saturday</v>
          </cell>
          <cell r="BR51" t="str">
            <v>Weekday</v>
          </cell>
          <cell r="BS51" t="str">
            <v>Weekday</v>
          </cell>
          <cell r="BT51" t="str">
            <v>Sunday</v>
          </cell>
          <cell r="BU51" t="str">
            <v>Weekday</v>
          </cell>
        </row>
        <row r="52">
          <cell r="B52" t="str">
            <v>Saturday</v>
          </cell>
          <cell r="C52" t="str">
            <v>Weekday</v>
          </cell>
          <cell r="D52" t="str">
            <v>Weekday</v>
          </cell>
          <cell r="E52" t="str">
            <v>Weekday</v>
          </cell>
          <cell r="F52" t="str">
            <v>Sunday</v>
          </cell>
          <cell r="G52" t="str">
            <v>Weekday</v>
          </cell>
          <cell r="H52" t="str">
            <v>Weekday</v>
          </cell>
          <cell r="I52" t="str">
            <v>Weekday</v>
          </cell>
          <cell r="J52" t="str">
            <v>Weekday</v>
          </cell>
          <cell r="K52" t="str">
            <v>Saturday</v>
          </cell>
          <cell r="L52" t="str">
            <v>Weekday</v>
          </cell>
          <cell r="M52" t="str">
            <v>Weekday</v>
          </cell>
          <cell r="N52" t="str">
            <v>Sunday</v>
          </cell>
          <cell r="O52" t="str">
            <v>Weekday</v>
          </cell>
          <cell r="P52" t="str">
            <v>Weekday</v>
          </cell>
          <cell r="Q52" t="str">
            <v>Saturday</v>
          </cell>
          <cell r="R52" t="str">
            <v>Weekday</v>
          </cell>
          <cell r="S52" t="str">
            <v>Weekday</v>
          </cell>
          <cell r="T52" t="str">
            <v>Saturday</v>
          </cell>
          <cell r="U52" t="str">
            <v>Weekday</v>
          </cell>
          <cell r="V52" t="str">
            <v>Weekday</v>
          </cell>
          <cell r="W52" t="str">
            <v>Sunday</v>
          </cell>
          <cell r="X52" t="str">
            <v>Weekday</v>
          </cell>
          <cell r="Y52" t="str">
            <v>Weekday</v>
          </cell>
          <cell r="Z52" t="str">
            <v>Weekday</v>
          </cell>
          <cell r="AA52" t="str">
            <v>Weekday</v>
          </cell>
          <cell r="AB52" t="str">
            <v>Weekday</v>
          </cell>
          <cell r="AC52" t="str">
            <v>Sunday</v>
          </cell>
          <cell r="AD52" t="str">
            <v>Weekday</v>
          </cell>
          <cell r="AE52" t="str">
            <v>Weekday</v>
          </cell>
          <cell r="AF52" t="str">
            <v>Sunday</v>
          </cell>
          <cell r="AG52" t="str">
            <v>Weekday</v>
          </cell>
          <cell r="AH52" t="str">
            <v>Saturday</v>
          </cell>
          <cell r="AI52" t="str">
            <v>Weekday</v>
          </cell>
          <cell r="AJ52" t="str">
            <v>Weekday</v>
          </cell>
          <cell r="AK52" t="str">
            <v>Saturday</v>
          </cell>
          <cell r="AL52" t="str">
            <v>Weekday</v>
          </cell>
          <cell r="AM52" t="str">
            <v>Weekday</v>
          </cell>
          <cell r="AN52" t="str">
            <v>Saturday</v>
          </cell>
          <cell r="AO52" t="str">
            <v>Weekday</v>
          </cell>
          <cell r="AP52" t="str">
            <v>Weekday</v>
          </cell>
          <cell r="AQ52" t="str">
            <v>Sunday</v>
          </cell>
          <cell r="AR52" t="str">
            <v>Weekday</v>
          </cell>
          <cell r="AS52" t="str">
            <v>Weekday</v>
          </cell>
          <cell r="AT52" t="str">
            <v>Weekday</v>
          </cell>
          <cell r="AU52" t="str">
            <v>Weekday</v>
          </cell>
          <cell r="AV52" t="str">
            <v>Saturday</v>
          </cell>
          <cell r="AW52" t="str">
            <v>Weekday</v>
          </cell>
          <cell r="AX52" t="str">
            <v>Weekday</v>
          </cell>
          <cell r="AY52" t="str">
            <v>Sunday</v>
          </cell>
          <cell r="AZ52" t="str">
            <v>Sunday</v>
          </cell>
          <cell r="BA52" t="str">
            <v>Weekday</v>
          </cell>
          <cell r="BB52" t="str">
            <v>Weekday</v>
          </cell>
          <cell r="BC52" t="str">
            <v>Weekday</v>
          </cell>
          <cell r="BD52" t="str">
            <v>Weekday</v>
          </cell>
          <cell r="BE52" t="str">
            <v>Saturday</v>
          </cell>
          <cell r="BF52" t="str">
            <v>Weekday</v>
          </cell>
          <cell r="BG52" t="str">
            <v>Weekday</v>
          </cell>
          <cell r="BH52" t="str">
            <v>Sunday</v>
          </cell>
          <cell r="BI52" t="str">
            <v>Weekday</v>
          </cell>
          <cell r="BJ52" t="str">
            <v>Weekday</v>
          </cell>
          <cell r="BK52" t="str">
            <v>Weekday</v>
          </cell>
          <cell r="BL52" t="str">
            <v>Weekday</v>
          </cell>
          <cell r="BM52" t="str">
            <v>Weekday</v>
          </cell>
          <cell r="BN52" t="str">
            <v>Saturday</v>
          </cell>
          <cell r="BO52" t="str">
            <v>Weekday</v>
          </cell>
          <cell r="BP52" t="str">
            <v>Weekday</v>
          </cell>
          <cell r="BQ52" t="str">
            <v>Sunday</v>
          </cell>
          <cell r="BR52" t="str">
            <v>Weekday</v>
          </cell>
          <cell r="BS52" t="str">
            <v>Weekday</v>
          </cell>
          <cell r="BT52" t="str">
            <v>Weekday</v>
          </cell>
          <cell r="BU52" t="str">
            <v>Weekday</v>
          </cell>
        </row>
        <row r="53">
          <cell r="B53" t="str">
            <v>Sunday</v>
          </cell>
          <cell r="C53" t="str">
            <v>Weekday</v>
          </cell>
          <cell r="D53" t="str">
            <v>Weekday</v>
          </cell>
          <cell r="E53" t="str">
            <v>Saturday</v>
          </cell>
          <cell r="F53" t="str">
            <v>Weekday</v>
          </cell>
          <cell r="G53" t="str">
            <v>Weekday</v>
          </cell>
          <cell r="H53" t="str">
            <v>Saturday</v>
          </cell>
          <cell r="I53" t="str">
            <v>Weekday</v>
          </cell>
          <cell r="J53" t="str">
            <v>Weekday</v>
          </cell>
          <cell r="K53" t="str">
            <v>Sunday</v>
          </cell>
          <cell r="L53" t="str">
            <v>Weekday</v>
          </cell>
          <cell r="M53" t="str">
            <v>Weekday</v>
          </cell>
          <cell r="N53" t="str">
            <v>Weekday</v>
          </cell>
          <cell r="O53" t="str">
            <v>Weekday</v>
          </cell>
          <cell r="P53" t="str">
            <v>Weekday</v>
          </cell>
          <cell r="Q53" t="str">
            <v>Sunday</v>
          </cell>
          <cell r="R53" t="str">
            <v>Weekday</v>
          </cell>
          <cell r="S53" t="str">
            <v>Weekday</v>
          </cell>
          <cell r="T53" t="str">
            <v>Sunday</v>
          </cell>
          <cell r="U53" t="str">
            <v>Weekday</v>
          </cell>
          <cell r="V53" t="str">
            <v>Saturday</v>
          </cell>
          <cell r="W53" t="str">
            <v>Weekday</v>
          </cell>
          <cell r="X53" t="str">
            <v>Weekday</v>
          </cell>
          <cell r="Y53" t="str">
            <v>Saturday</v>
          </cell>
          <cell r="Z53" t="str">
            <v>Weekday</v>
          </cell>
          <cell r="AA53" t="str">
            <v>Weekday</v>
          </cell>
          <cell r="AB53" t="str">
            <v>Weekday</v>
          </cell>
          <cell r="AC53" t="str">
            <v>Weekday</v>
          </cell>
          <cell r="AD53" t="str">
            <v>Weekday</v>
          </cell>
          <cell r="AE53" t="str">
            <v>Saturday</v>
          </cell>
          <cell r="AF53" t="str">
            <v>Weekday</v>
          </cell>
          <cell r="AG53" t="str">
            <v>Weekday</v>
          </cell>
          <cell r="AH53" t="str">
            <v>Sunday</v>
          </cell>
          <cell r="AI53" t="str">
            <v>Weekday</v>
          </cell>
          <cell r="AJ53" t="str">
            <v>Weekday</v>
          </cell>
          <cell r="AK53" t="str">
            <v>Sunday</v>
          </cell>
          <cell r="AL53" t="str">
            <v>Weekday</v>
          </cell>
          <cell r="AM53" t="str">
            <v>Saturday</v>
          </cell>
          <cell r="AN53" t="str">
            <v>Sunday</v>
          </cell>
          <cell r="AO53" t="str">
            <v>Weekday</v>
          </cell>
          <cell r="AP53" t="str">
            <v>Weekday</v>
          </cell>
          <cell r="AQ53" t="str">
            <v>Weekday</v>
          </cell>
          <cell r="AR53" t="str">
            <v>Weekday</v>
          </cell>
          <cell r="AS53" t="str">
            <v>Saturday</v>
          </cell>
          <cell r="AT53" t="str">
            <v>Weekday</v>
          </cell>
          <cell r="AU53" t="str">
            <v>Weekday</v>
          </cell>
          <cell r="AV53" t="str">
            <v>Sunday</v>
          </cell>
          <cell r="AW53" t="str">
            <v>Weekday</v>
          </cell>
          <cell r="AX53" t="str">
            <v>Weekday</v>
          </cell>
          <cell r="AY53" t="str">
            <v>Weekday</v>
          </cell>
          <cell r="AZ53" t="str">
            <v>Weekday</v>
          </cell>
          <cell r="BA53" t="str">
            <v>Weekday</v>
          </cell>
          <cell r="BB53" t="str">
            <v>Saturday</v>
          </cell>
          <cell r="BC53" t="str">
            <v>Weekday</v>
          </cell>
          <cell r="BD53" t="str">
            <v>Weekday</v>
          </cell>
          <cell r="BE53" t="str">
            <v>Sunday</v>
          </cell>
          <cell r="BF53" t="str">
            <v>Weekday</v>
          </cell>
          <cell r="BG53" t="str">
            <v>Weekday</v>
          </cell>
          <cell r="BH53" t="str">
            <v>Weekday</v>
          </cell>
          <cell r="BI53" t="str">
            <v>Weekday</v>
          </cell>
          <cell r="BJ53" t="str">
            <v>Saturday</v>
          </cell>
          <cell r="BK53" t="str">
            <v>Weekday</v>
          </cell>
          <cell r="BL53" t="str">
            <v>Weekday</v>
          </cell>
          <cell r="BM53" t="str">
            <v>Weekday</v>
          </cell>
          <cell r="BN53" t="str">
            <v>Sunday</v>
          </cell>
          <cell r="BO53" t="str">
            <v>Weekday</v>
          </cell>
          <cell r="BP53" t="str">
            <v>Weekday</v>
          </cell>
          <cell r="BQ53" t="str">
            <v>Weekday</v>
          </cell>
          <cell r="BR53" t="str">
            <v>Weekday</v>
          </cell>
          <cell r="BS53" t="str">
            <v>Saturday</v>
          </cell>
          <cell r="BT53" t="str">
            <v>Weekday</v>
          </cell>
          <cell r="BU53" t="str">
            <v>Weekday</v>
          </cell>
        </row>
        <row r="54">
          <cell r="B54" t="str">
            <v>Weekday</v>
          </cell>
          <cell r="C54" t="str">
            <v>Weekday</v>
          </cell>
          <cell r="D54" t="str">
            <v>Weekday</v>
          </cell>
          <cell r="E54" t="str">
            <v>Sunday</v>
          </cell>
          <cell r="F54" t="str">
            <v>Weekday</v>
          </cell>
          <cell r="G54" t="str">
            <v>Weekday</v>
          </cell>
          <cell r="H54" t="str">
            <v>Sunday</v>
          </cell>
          <cell r="I54" t="str">
            <v>Weekday</v>
          </cell>
          <cell r="J54" t="str">
            <v>Saturday</v>
          </cell>
          <cell r="K54" t="str">
            <v>Weekday</v>
          </cell>
          <cell r="L54" t="str">
            <v>Sunday</v>
          </cell>
          <cell r="M54" t="str">
            <v>Saturday</v>
          </cell>
          <cell r="N54" t="str">
            <v>Weekday</v>
          </cell>
          <cell r="O54" t="str">
            <v>Weekday</v>
          </cell>
          <cell r="P54" t="str">
            <v>Weekday</v>
          </cell>
          <cell r="Q54" t="str">
            <v>Weekday</v>
          </cell>
          <cell r="R54" t="str">
            <v>Weekday</v>
          </cell>
          <cell r="S54" t="str">
            <v>Saturday</v>
          </cell>
          <cell r="T54" t="str">
            <v>Weekday</v>
          </cell>
          <cell r="U54" t="str">
            <v>Weekday</v>
          </cell>
          <cell r="V54" t="str">
            <v>Sunday</v>
          </cell>
          <cell r="W54" t="str">
            <v>Weekday</v>
          </cell>
          <cell r="X54" t="str">
            <v>Weekday</v>
          </cell>
          <cell r="Y54" t="str">
            <v>Sunday</v>
          </cell>
          <cell r="Z54" t="str">
            <v>Weekday</v>
          </cell>
          <cell r="AA54" t="str">
            <v>Saturday</v>
          </cell>
          <cell r="AB54" t="str">
            <v>Saturday</v>
          </cell>
          <cell r="AC54" t="str">
            <v>Weekday</v>
          </cell>
          <cell r="AD54" t="str">
            <v>Weekday</v>
          </cell>
          <cell r="AE54" t="str">
            <v>Sunday</v>
          </cell>
          <cell r="AF54" t="str">
            <v>Weekday</v>
          </cell>
          <cell r="AG54" t="str">
            <v>Weekday</v>
          </cell>
          <cell r="AH54" t="str">
            <v>Weekday</v>
          </cell>
          <cell r="AI54" t="str">
            <v>Weekday</v>
          </cell>
          <cell r="AJ54" t="str">
            <v>Saturday</v>
          </cell>
          <cell r="AK54" t="str">
            <v>Weekday</v>
          </cell>
          <cell r="AL54" t="str">
            <v>Weekday</v>
          </cell>
          <cell r="AM54" t="str">
            <v>Sunday</v>
          </cell>
          <cell r="AN54" t="str">
            <v>Weekday</v>
          </cell>
          <cell r="AO54" t="str">
            <v>Weekday</v>
          </cell>
          <cell r="AP54" t="str">
            <v>Saturday</v>
          </cell>
          <cell r="AQ54" t="str">
            <v>Weekday</v>
          </cell>
          <cell r="AR54" t="str">
            <v>Weekday</v>
          </cell>
          <cell r="AS54" t="str">
            <v>Sunday</v>
          </cell>
          <cell r="AT54" t="str">
            <v>Weekday</v>
          </cell>
          <cell r="AU54" t="str">
            <v>Weekday</v>
          </cell>
          <cell r="AV54" t="str">
            <v>Weekday</v>
          </cell>
          <cell r="AW54" t="str">
            <v>Weekday</v>
          </cell>
          <cell r="AX54" t="str">
            <v>Saturday</v>
          </cell>
          <cell r="AY54" t="str">
            <v>Weekday</v>
          </cell>
          <cell r="AZ54" t="str">
            <v>Weekday</v>
          </cell>
          <cell r="BA54" t="str">
            <v>Weekday</v>
          </cell>
          <cell r="BB54" t="str">
            <v>Sunday</v>
          </cell>
          <cell r="BC54" t="str">
            <v>Weekday</v>
          </cell>
          <cell r="BD54" t="str">
            <v>Weekday</v>
          </cell>
          <cell r="BE54" t="str">
            <v>Weekday</v>
          </cell>
          <cell r="BF54" t="str">
            <v>Weekday</v>
          </cell>
          <cell r="BG54" t="str">
            <v>Saturday</v>
          </cell>
          <cell r="BH54" t="str">
            <v>Weekday</v>
          </cell>
          <cell r="BI54" t="str">
            <v>Weekday</v>
          </cell>
          <cell r="BJ54" t="str">
            <v>Sunday</v>
          </cell>
          <cell r="BK54" t="str">
            <v>Weekday</v>
          </cell>
          <cell r="BL54" t="str">
            <v>Weekday</v>
          </cell>
          <cell r="BM54" t="str">
            <v>Saturday</v>
          </cell>
          <cell r="BN54" t="str">
            <v>Weekday</v>
          </cell>
          <cell r="BO54" t="str">
            <v>Weekday</v>
          </cell>
          <cell r="BP54" t="str">
            <v>Saturday</v>
          </cell>
          <cell r="BQ54" t="str">
            <v>Weekday</v>
          </cell>
          <cell r="BR54" t="str">
            <v>Weekday</v>
          </cell>
          <cell r="BS54" t="str">
            <v>Sunday</v>
          </cell>
          <cell r="BT54" t="str">
            <v>Weekday</v>
          </cell>
          <cell r="BU54" t="str">
            <v>Weekday</v>
          </cell>
        </row>
        <row r="55">
          <cell r="B55" t="str">
            <v>Weekday</v>
          </cell>
          <cell r="C55" t="str">
            <v>Weekday</v>
          </cell>
          <cell r="D55" t="str">
            <v>Weekday</v>
          </cell>
          <cell r="E55" t="str">
            <v>Weekday</v>
          </cell>
          <cell r="F55" t="str">
            <v>Weekday</v>
          </cell>
          <cell r="G55" t="str">
            <v>Saturday</v>
          </cell>
          <cell r="H55" t="str">
            <v>Weekday</v>
          </cell>
          <cell r="I55" t="str">
            <v>Weekday</v>
          </cell>
          <cell r="J55" t="str">
            <v>Sunday</v>
          </cell>
          <cell r="K55" t="str">
            <v>Weekday</v>
          </cell>
          <cell r="L55" t="str">
            <v>Weekday</v>
          </cell>
          <cell r="M55" t="str">
            <v>Sunday</v>
          </cell>
          <cell r="N55" t="str">
            <v>Weekday</v>
          </cell>
          <cell r="O55" t="str">
            <v>Saturday</v>
          </cell>
          <cell r="P55" t="str">
            <v>Saturday</v>
          </cell>
          <cell r="Q55" t="str">
            <v>Weekday</v>
          </cell>
          <cell r="R55" t="str">
            <v>Weekday</v>
          </cell>
          <cell r="S55" t="str">
            <v>Sunday</v>
          </cell>
          <cell r="T55" t="str">
            <v>Weekday</v>
          </cell>
          <cell r="U55" t="str">
            <v>Weekday</v>
          </cell>
          <cell r="V55" t="str">
            <v>Weekday</v>
          </cell>
          <cell r="W55" t="str">
            <v>Weekday</v>
          </cell>
          <cell r="X55" t="str">
            <v>Saturday</v>
          </cell>
          <cell r="Y55" t="str">
            <v>Weekday</v>
          </cell>
          <cell r="Z55" t="str">
            <v>Weekday</v>
          </cell>
          <cell r="AA55" t="str">
            <v>Sunday</v>
          </cell>
          <cell r="AB55" t="str">
            <v>Sunday</v>
          </cell>
          <cell r="AC55" t="str">
            <v>Weekday</v>
          </cell>
          <cell r="AD55" t="str">
            <v>Weekday</v>
          </cell>
          <cell r="AE55" t="str">
            <v>Weekday</v>
          </cell>
          <cell r="AF55" t="str">
            <v>Weekday</v>
          </cell>
          <cell r="AG55" t="str">
            <v>Saturday</v>
          </cell>
          <cell r="AH55" t="str">
            <v>Weekday</v>
          </cell>
          <cell r="AI55" t="str">
            <v>Weekday</v>
          </cell>
          <cell r="AJ55" t="str">
            <v>Sunday</v>
          </cell>
          <cell r="AK55" t="str">
            <v>Weekday</v>
          </cell>
          <cell r="AL55" t="str">
            <v>Weekday</v>
          </cell>
          <cell r="AM55" t="str">
            <v>Weekday</v>
          </cell>
          <cell r="AN55" t="str">
            <v>Weekday</v>
          </cell>
          <cell r="AO55" t="str">
            <v>Weekday</v>
          </cell>
          <cell r="AP55" t="str">
            <v>Sunday</v>
          </cell>
          <cell r="AQ55" t="str">
            <v>Weekday</v>
          </cell>
          <cell r="AR55" t="str">
            <v>Weekday</v>
          </cell>
          <cell r="AS55" t="str">
            <v>Weekday</v>
          </cell>
          <cell r="AT55" t="str">
            <v>Weekday</v>
          </cell>
          <cell r="AU55" t="str">
            <v>Saturday</v>
          </cell>
          <cell r="AV55" t="str">
            <v>Weekday</v>
          </cell>
          <cell r="AW55" t="str">
            <v>Weekday</v>
          </cell>
          <cell r="AX55" t="str">
            <v>Sunday</v>
          </cell>
          <cell r="AY55" t="str">
            <v>Weekday</v>
          </cell>
          <cell r="AZ55" t="str">
            <v>Weekday</v>
          </cell>
          <cell r="BA55" t="str">
            <v>Saturday</v>
          </cell>
          <cell r="BB55" t="str">
            <v>Weekday</v>
          </cell>
          <cell r="BC55" t="str">
            <v>Weekday</v>
          </cell>
          <cell r="BD55" t="str">
            <v>Saturday</v>
          </cell>
          <cell r="BE55" t="str">
            <v>Weekday</v>
          </cell>
          <cell r="BF55" t="str">
            <v>Weekday</v>
          </cell>
          <cell r="BG55" t="str">
            <v>Sunday</v>
          </cell>
          <cell r="BH55" t="str">
            <v>Weekday</v>
          </cell>
          <cell r="BI55" t="str">
            <v>Weekday</v>
          </cell>
          <cell r="BJ55" t="str">
            <v>Weekday</v>
          </cell>
          <cell r="BK55" t="str">
            <v>Weekday</v>
          </cell>
          <cell r="BL55" t="str">
            <v>Weekday</v>
          </cell>
          <cell r="BM55" t="str">
            <v>Sunday</v>
          </cell>
          <cell r="BN55" t="str">
            <v>Weekday</v>
          </cell>
          <cell r="BO55" t="str">
            <v>Weekday</v>
          </cell>
          <cell r="BP55" t="str">
            <v>Sunday</v>
          </cell>
          <cell r="BQ55" t="str">
            <v>Weekday</v>
          </cell>
          <cell r="BR55" t="str">
            <v>Saturday</v>
          </cell>
          <cell r="BS55" t="str">
            <v>Weekday</v>
          </cell>
          <cell r="BT55" t="str">
            <v>Sunday</v>
          </cell>
          <cell r="BU55" t="str">
            <v>Saturday</v>
          </cell>
        </row>
        <row r="56">
          <cell r="B56" t="str">
            <v>Weekday</v>
          </cell>
          <cell r="C56" t="str">
            <v>Saturday</v>
          </cell>
          <cell r="D56" t="str">
            <v>Saturday</v>
          </cell>
          <cell r="E56" t="str">
            <v>Weekday</v>
          </cell>
          <cell r="F56" t="str">
            <v>Weekday</v>
          </cell>
          <cell r="G56" t="str">
            <v>Sunday</v>
          </cell>
          <cell r="H56" t="str">
            <v>Weekday</v>
          </cell>
          <cell r="I56" t="str">
            <v>Weekday</v>
          </cell>
          <cell r="J56" t="str">
            <v>Weekday</v>
          </cell>
          <cell r="K56" t="str">
            <v>Weekday</v>
          </cell>
          <cell r="L56" t="str">
            <v>Saturday</v>
          </cell>
          <cell r="M56" t="str">
            <v>Weekday</v>
          </cell>
          <cell r="N56" t="str">
            <v>Weekday</v>
          </cell>
          <cell r="O56" t="str">
            <v>Sunday</v>
          </cell>
          <cell r="P56" t="str">
            <v>Sunday</v>
          </cell>
          <cell r="Q56" t="str">
            <v>Weekday</v>
          </cell>
          <cell r="R56" t="str">
            <v>Weekday</v>
          </cell>
          <cell r="S56" t="str">
            <v>Weekday</v>
          </cell>
          <cell r="T56" t="str">
            <v>Weekday</v>
          </cell>
          <cell r="U56" t="str">
            <v>Saturday</v>
          </cell>
          <cell r="V56" t="str">
            <v>Weekday</v>
          </cell>
          <cell r="W56" t="str">
            <v>Weekday</v>
          </cell>
          <cell r="X56" t="str">
            <v>Sunday</v>
          </cell>
          <cell r="Y56" t="str">
            <v>Weekday</v>
          </cell>
          <cell r="Z56" t="str">
            <v>Weekday</v>
          </cell>
          <cell r="AA56" t="str">
            <v>Weekday</v>
          </cell>
          <cell r="AB56" t="str">
            <v>Weekday</v>
          </cell>
          <cell r="AC56" t="str">
            <v>Weekday</v>
          </cell>
          <cell r="AD56" t="str">
            <v>Saturday</v>
          </cell>
          <cell r="AE56" t="str">
            <v>Weekday</v>
          </cell>
          <cell r="AF56" t="str">
            <v>Weekday</v>
          </cell>
          <cell r="AG56" t="str">
            <v>Sunday</v>
          </cell>
          <cell r="AH56" t="str">
            <v>Weekday</v>
          </cell>
          <cell r="AI56" t="str">
            <v>Weekday</v>
          </cell>
          <cell r="AJ56" t="str">
            <v>Weekday</v>
          </cell>
          <cell r="AK56" t="str">
            <v>Weekday</v>
          </cell>
          <cell r="AL56" t="str">
            <v>Saturday</v>
          </cell>
          <cell r="AM56" t="str">
            <v>Weekday</v>
          </cell>
          <cell r="AN56" t="str">
            <v>Weekday</v>
          </cell>
          <cell r="AO56" t="str">
            <v>Saturday</v>
          </cell>
          <cell r="AP56" t="str">
            <v>Weekday</v>
          </cell>
          <cell r="AQ56" t="str">
            <v>Weekday</v>
          </cell>
          <cell r="AR56" t="str">
            <v>Saturday</v>
          </cell>
          <cell r="AS56" t="str">
            <v>Weekday</v>
          </cell>
          <cell r="AT56" t="str">
            <v>Weekday</v>
          </cell>
          <cell r="AU56" t="str">
            <v>Sunday</v>
          </cell>
          <cell r="AV56" t="str">
            <v>Weekday</v>
          </cell>
          <cell r="AW56" t="str">
            <v>Weekday</v>
          </cell>
          <cell r="AX56" t="str">
            <v>Weekday</v>
          </cell>
          <cell r="AY56" t="str">
            <v>Weekday</v>
          </cell>
          <cell r="AZ56" t="str">
            <v>Weekday</v>
          </cell>
          <cell r="BA56" t="str">
            <v>Sunday</v>
          </cell>
          <cell r="BB56" t="str">
            <v>Weekday</v>
          </cell>
          <cell r="BC56" t="str">
            <v>Weekday</v>
          </cell>
          <cell r="BD56" t="str">
            <v>Sunday</v>
          </cell>
          <cell r="BE56" t="str">
            <v>Weekday</v>
          </cell>
          <cell r="BF56" t="str">
            <v>Saturday</v>
          </cell>
          <cell r="BG56" t="str">
            <v>Weekday</v>
          </cell>
          <cell r="BH56" t="str">
            <v>Sunday</v>
          </cell>
          <cell r="BI56" t="str">
            <v>Saturday</v>
          </cell>
          <cell r="BJ56" t="str">
            <v>Weekday</v>
          </cell>
          <cell r="BK56" t="str">
            <v>Weekday</v>
          </cell>
          <cell r="BL56" t="str">
            <v>Weekday</v>
          </cell>
          <cell r="BM56" t="str">
            <v>Weekday</v>
          </cell>
          <cell r="BN56" t="str">
            <v>Weekday</v>
          </cell>
          <cell r="BO56" t="str">
            <v>Saturday</v>
          </cell>
          <cell r="BP56" t="str">
            <v>Weekday</v>
          </cell>
          <cell r="BQ56" t="str">
            <v>Weekday</v>
          </cell>
          <cell r="BR56" t="str">
            <v>Sunday</v>
          </cell>
          <cell r="BS56" t="str">
            <v>Weekday</v>
          </cell>
          <cell r="BT56" t="str">
            <v>Weekday</v>
          </cell>
          <cell r="BU56" t="str">
            <v>Sunday</v>
          </cell>
        </row>
        <row r="57">
          <cell r="B57" t="str">
            <v>Weekday</v>
          </cell>
          <cell r="C57" t="str">
            <v>Sunday</v>
          </cell>
          <cell r="D57" t="str">
            <v>Sunday</v>
          </cell>
          <cell r="E57" t="str">
            <v>Weekday</v>
          </cell>
          <cell r="F57" t="str">
            <v>Weekday</v>
          </cell>
          <cell r="G57" t="str">
            <v>Weekday</v>
          </cell>
          <cell r="H57" t="str">
            <v>Weekday</v>
          </cell>
          <cell r="I57" t="str">
            <v>Saturday</v>
          </cell>
          <cell r="J57" t="str">
            <v>Weekday</v>
          </cell>
          <cell r="K57" t="str">
            <v>Weekday</v>
          </cell>
          <cell r="L57" t="str">
            <v>Sunday</v>
          </cell>
          <cell r="M57" t="str">
            <v>Sunday</v>
          </cell>
          <cell r="N57" t="str">
            <v>Weekday</v>
          </cell>
          <cell r="O57" t="str">
            <v>Weekday</v>
          </cell>
          <cell r="P57" t="str">
            <v>Weekday</v>
          </cell>
          <cell r="Q57" t="str">
            <v>Weekday</v>
          </cell>
          <cell r="R57" t="str">
            <v>Saturday</v>
          </cell>
          <cell r="S57" t="str">
            <v>Weekday</v>
          </cell>
          <cell r="T57" t="str">
            <v>Weekday</v>
          </cell>
          <cell r="U57" t="str">
            <v>Sunday</v>
          </cell>
          <cell r="V57" t="str">
            <v>Weekday</v>
          </cell>
          <cell r="W57" t="str">
            <v>Weekday</v>
          </cell>
          <cell r="X57" t="str">
            <v>Weekday</v>
          </cell>
          <cell r="Y57" t="str">
            <v>Sunday</v>
          </cell>
          <cell r="Z57" t="str">
            <v>Saturday</v>
          </cell>
          <cell r="AA57" t="str">
            <v>Weekday</v>
          </cell>
          <cell r="AB57" t="str">
            <v>Weekday</v>
          </cell>
          <cell r="AC57" t="str">
            <v>Weekday</v>
          </cell>
          <cell r="AD57" t="str">
            <v>Sunday</v>
          </cell>
          <cell r="AE57" t="str">
            <v>Weekday</v>
          </cell>
          <cell r="AF57" t="str">
            <v>Weekday</v>
          </cell>
          <cell r="AG57" t="str">
            <v>Weekday</v>
          </cell>
          <cell r="AH57" t="str">
            <v>Weekday</v>
          </cell>
          <cell r="AI57" t="str">
            <v>Saturday</v>
          </cell>
          <cell r="AJ57" t="str">
            <v>Weekday</v>
          </cell>
          <cell r="AK57" t="str">
            <v>Sunday</v>
          </cell>
          <cell r="AL57" t="str">
            <v>Sunday</v>
          </cell>
          <cell r="AM57" t="str">
            <v>Weekday</v>
          </cell>
          <cell r="AN57" t="str">
            <v>Weekday</v>
          </cell>
          <cell r="AO57" t="str">
            <v>Sunday</v>
          </cell>
          <cell r="AP57" t="str">
            <v>Weekday</v>
          </cell>
          <cell r="AQ57" t="str">
            <v>Weekday</v>
          </cell>
          <cell r="AR57" t="str">
            <v>Sunday</v>
          </cell>
          <cell r="AS57" t="str">
            <v>Weekday</v>
          </cell>
          <cell r="AT57" t="str">
            <v>Saturday</v>
          </cell>
          <cell r="AU57" t="str">
            <v>Weekday</v>
          </cell>
          <cell r="AV57" t="str">
            <v>Sunday</v>
          </cell>
          <cell r="AW57" t="str">
            <v>Sunday</v>
          </cell>
          <cell r="AX57" t="str">
            <v>Weekday</v>
          </cell>
          <cell r="AY57" t="str">
            <v>Weekday</v>
          </cell>
          <cell r="AZ57" t="str">
            <v>Weekday</v>
          </cell>
          <cell r="BA57" t="str">
            <v>Weekday</v>
          </cell>
          <cell r="BB57" t="str">
            <v>Weekday</v>
          </cell>
          <cell r="BC57" t="str">
            <v>Saturday</v>
          </cell>
          <cell r="BD57" t="str">
            <v>Weekday</v>
          </cell>
          <cell r="BE57" t="str">
            <v>Weekday</v>
          </cell>
          <cell r="BF57" t="str">
            <v>Sunday</v>
          </cell>
          <cell r="BG57" t="str">
            <v>Weekday</v>
          </cell>
          <cell r="BH57" t="str">
            <v>Weekday</v>
          </cell>
          <cell r="BI57" t="str">
            <v>Sunday</v>
          </cell>
          <cell r="BJ57" t="str">
            <v>Weekday</v>
          </cell>
          <cell r="BK57" t="str">
            <v>Saturday</v>
          </cell>
          <cell r="BL57" t="str">
            <v>Saturday</v>
          </cell>
          <cell r="BM57" t="str">
            <v>Weekday</v>
          </cell>
          <cell r="BN57" t="str">
            <v>Weekday</v>
          </cell>
          <cell r="BO57" t="str">
            <v>Sunday</v>
          </cell>
          <cell r="BP57" t="str">
            <v>Weekday</v>
          </cell>
          <cell r="BQ57" t="str">
            <v>Weekday</v>
          </cell>
          <cell r="BR57" t="str">
            <v>Weekday</v>
          </cell>
          <cell r="BS57" t="str">
            <v>Weekday</v>
          </cell>
          <cell r="BT57" t="str">
            <v>Saturday</v>
          </cell>
          <cell r="BU57" t="str">
            <v>Sunday</v>
          </cell>
        </row>
        <row r="58">
          <cell r="B58" t="str">
            <v>Weekday</v>
          </cell>
          <cell r="C58" t="str">
            <v>Weekday</v>
          </cell>
          <cell r="D58" t="str">
            <v>Weekday</v>
          </cell>
          <cell r="E58" t="str">
            <v>Weekday</v>
          </cell>
          <cell r="F58" t="str">
            <v>Saturday</v>
          </cell>
          <cell r="G58" t="str">
            <v>Weekday</v>
          </cell>
          <cell r="H58" t="str">
            <v>Weekday</v>
          </cell>
          <cell r="I58" t="str">
            <v>Sunday</v>
          </cell>
          <cell r="J58" t="str">
            <v>Weekday</v>
          </cell>
          <cell r="K58" t="str">
            <v>Weekday</v>
          </cell>
          <cell r="L58" t="str">
            <v>Weekday</v>
          </cell>
          <cell r="M58" t="str">
            <v>Weekday</v>
          </cell>
          <cell r="N58" t="str">
            <v>Saturday</v>
          </cell>
          <cell r="O58" t="str">
            <v>Weekday</v>
          </cell>
          <cell r="P58" t="str">
            <v>Weekday</v>
          </cell>
          <cell r="Q58" t="str">
            <v>Weekday</v>
          </cell>
          <cell r="R58" t="str">
            <v>Sunday</v>
          </cell>
          <cell r="S58" t="str">
            <v>Weekday</v>
          </cell>
          <cell r="T58" t="str">
            <v>Weekday</v>
          </cell>
          <cell r="U58" t="str">
            <v>Weekday</v>
          </cell>
          <cell r="V58" t="str">
            <v>Weekday</v>
          </cell>
          <cell r="W58" t="str">
            <v>Saturday</v>
          </cell>
          <cell r="X58" t="str">
            <v>Weekday</v>
          </cell>
          <cell r="Y58" t="str">
            <v>Weekday</v>
          </cell>
          <cell r="Z58" t="str">
            <v>Sunday</v>
          </cell>
          <cell r="AA58" t="str">
            <v>Weekday</v>
          </cell>
          <cell r="AB58" t="str">
            <v>Weekday</v>
          </cell>
          <cell r="AC58" t="str">
            <v>Saturday</v>
          </cell>
          <cell r="AD58" t="str">
            <v>Sunday</v>
          </cell>
          <cell r="AE58" t="str">
            <v>Weekday</v>
          </cell>
          <cell r="AF58" t="str">
            <v>Saturday</v>
          </cell>
          <cell r="AG58" t="str">
            <v>Weekday</v>
          </cell>
          <cell r="AH58" t="str">
            <v>Weekday</v>
          </cell>
          <cell r="AI58" t="str">
            <v>Sunday</v>
          </cell>
          <cell r="AJ58" t="str">
            <v>Weekday</v>
          </cell>
          <cell r="AK58" t="str">
            <v>Weekday</v>
          </cell>
          <cell r="AL58" t="str">
            <v>Weekday</v>
          </cell>
          <cell r="AM58" t="str">
            <v>Weekday</v>
          </cell>
          <cell r="AN58" t="str">
            <v>Weekday</v>
          </cell>
          <cell r="AO58" t="str">
            <v>Weekday</v>
          </cell>
          <cell r="AP58" t="str">
            <v>Weekday</v>
          </cell>
          <cell r="AQ58" t="str">
            <v>Saturday</v>
          </cell>
          <cell r="AR58" t="str">
            <v>Weekday</v>
          </cell>
          <cell r="AS58" t="str">
            <v>Weekday</v>
          </cell>
          <cell r="AT58" t="str">
            <v>Sunday</v>
          </cell>
          <cell r="AU58" t="str">
            <v>Weekday</v>
          </cell>
          <cell r="AV58" t="str">
            <v>Weekday</v>
          </cell>
          <cell r="AW58" t="str">
            <v>Sunday</v>
          </cell>
          <cell r="AX58" t="str">
            <v>Weekday</v>
          </cell>
          <cell r="AY58" t="str">
            <v>Saturday</v>
          </cell>
          <cell r="AZ58" t="str">
            <v>Saturday</v>
          </cell>
          <cell r="BA58" t="str">
            <v>Weekday</v>
          </cell>
          <cell r="BB58" t="str">
            <v>Weekday</v>
          </cell>
          <cell r="BC58" t="str">
            <v>Sunday</v>
          </cell>
          <cell r="BD58" t="str">
            <v>Weekday</v>
          </cell>
          <cell r="BE58" t="str">
            <v>Weekday</v>
          </cell>
          <cell r="BF58" t="str">
            <v>Weekday</v>
          </cell>
          <cell r="BG58" t="str">
            <v>Weekday</v>
          </cell>
          <cell r="BH58" t="str">
            <v>Saturday</v>
          </cell>
          <cell r="BI58" t="str">
            <v>Sunday</v>
          </cell>
          <cell r="BJ58" t="str">
            <v>Weekday</v>
          </cell>
          <cell r="BK58" t="str">
            <v>Sunday</v>
          </cell>
          <cell r="BL58" t="str">
            <v>Sunday</v>
          </cell>
          <cell r="BM58" t="str">
            <v>Weekday</v>
          </cell>
          <cell r="BN58" t="str">
            <v>Weekday</v>
          </cell>
          <cell r="BO58" t="str">
            <v>Weekday</v>
          </cell>
          <cell r="BP58" t="str">
            <v>Weekday</v>
          </cell>
          <cell r="BQ58" t="str">
            <v>Saturday</v>
          </cell>
          <cell r="BR58" t="str">
            <v>Weekday</v>
          </cell>
          <cell r="BS58" t="str">
            <v>Weekday</v>
          </cell>
          <cell r="BT58" t="str">
            <v>Sunday</v>
          </cell>
          <cell r="BU58" t="str">
            <v>Weekday</v>
          </cell>
        </row>
        <row r="59">
          <cell r="B59" t="str">
            <v>Saturday</v>
          </cell>
          <cell r="C59" t="str">
            <v>Weekday</v>
          </cell>
          <cell r="D59" t="str">
            <v>Weekday</v>
          </cell>
          <cell r="E59" t="str">
            <v>Weekday</v>
          </cell>
          <cell r="F59" t="str">
            <v>Sunday</v>
          </cell>
          <cell r="G59" t="str">
            <v>Weekday</v>
          </cell>
          <cell r="H59" t="str">
            <v>Weekday</v>
          </cell>
          <cell r="I59" t="str">
            <v>Weekday</v>
          </cell>
          <cell r="J59" t="str">
            <v>Weekday</v>
          </cell>
          <cell r="K59" t="str">
            <v>Saturday</v>
          </cell>
          <cell r="L59" t="str">
            <v>Weekday</v>
          </cell>
          <cell r="M59" t="str">
            <v>Weekday</v>
          </cell>
          <cell r="N59" t="str">
            <v>Sunday</v>
          </cell>
          <cell r="O59" t="str">
            <v>Weekday</v>
          </cell>
          <cell r="P59" t="str">
            <v>Weekday</v>
          </cell>
          <cell r="Q59" t="str">
            <v>Saturday</v>
          </cell>
          <cell r="R59" t="str">
            <v>Sunday</v>
          </cell>
          <cell r="S59" t="str">
            <v>Weekday</v>
          </cell>
          <cell r="T59" t="str">
            <v>Saturday</v>
          </cell>
          <cell r="U59" t="str">
            <v>Weekday</v>
          </cell>
          <cell r="V59" t="str">
            <v>Weekday</v>
          </cell>
          <cell r="W59" t="str">
            <v>Sunday</v>
          </cell>
          <cell r="X59" t="str">
            <v>Weekday</v>
          </cell>
          <cell r="Y59" t="str">
            <v>Weekday</v>
          </cell>
          <cell r="Z59" t="str">
            <v>Weekday</v>
          </cell>
          <cell r="AA59" t="str">
            <v>Weekday</v>
          </cell>
          <cell r="AB59" t="str">
            <v>Weekday</v>
          </cell>
          <cell r="AC59" t="str">
            <v>Sunday</v>
          </cell>
          <cell r="AD59" t="str">
            <v>Weekday</v>
          </cell>
          <cell r="AE59" t="str">
            <v>Weekday</v>
          </cell>
          <cell r="AF59" t="str">
            <v>Sunday</v>
          </cell>
          <cell r="AG59" t="str">
            <v>Weekday</v>
          </cell>
          <cell r="AH59" t="str">
            <v>Saturday</v>
          </cell>
          <cell r="AI59" t="str">
            <v>Weekday</v>
          </cell>
          <cell r="AJ59" t="str">
            <v>Sunday</v>
          </cell>
          <cell r="AK59" t="str">
            <v>Saturday</v>
          </cell>
          <cell r="AL59" t="str">
            <v>Weekday</v>
          </cell>
          <cell r="AM59" t="str">
            <v>Weekday</v>
          </cell>
          <cell r="AN59" t="str">
            <v>Saturday</v>
          </cell>
          <cell r="AO59" t="str">
            <v>Weekday</v>
          </cell>
          <cell r="AP59" t="str">
            <v>Weekday</v>
          </cell>
          <cell r="AQ59" t="str">
            <v>Sunday</v>
          </cell>
          <cell r="AR59" t="str">
            <v>Weekday</v>
          </cell>
          <cell r="AS59" t="str">
            <v>Weekday</v>
          </cell>
          <cell r="AT59" t="str">
            <v>Weekday</v>
          </cell>
          <cell r="AU59" t="str">
            <v>Weekday</v>
          </cell>
          <cell r="AV59" t="str">
            <v>Saturday</v>
          </cell>
          <cell r="AW59" t="str">
            <v>Weekday</v>
          </cell>
          <cell r="AX59" t="str">
            <v>Weekday</v>
          </cell>
          <cell r="AY59" t="str">
            <v>Sunday</v>
          </cell>
          <cell r="AZ59" t="str">
            <v>Sunday</v>
          </cell>
          <cell r="BA59" t="str">
            <v>Weekday</v>
          </cell>
          <cell r="BB59" t="str">
            <v>Weekday</v>
          </cell>
          <cell r="BC59" t="str">
            <v>Weekday</v>
          </cell>
          <cell r="BD59" t="str">
            <v>Weekday</v>
          </cell>
          <cell r="BE59" t="str">
            <v>Saturday</v>
          </cell>
          <cell r="BF59" t="str">
            <v>Weekday</v>
          </cell>
          <cell r="BG59" t="str">
            <v>Weekday</v>
          </cell>
          <cell r="BH59" t="str">
            <v>Sunday</v>
          </cell>
          <cell r="BI59" t="str">
            <v>Weekday</v>
          </cell>
          <cell r="BJ59" t="str">
            <v>Weekday</v>
          </cell>
          <cell r="BK59" t="str">
            <v>Weekday</v>
          </cell>
          <cell r="BL59" t="str">
            <v>Weekday</v>
          </cell>
          <cell r="BM59" t="str">
            <v>Weekday</v>
          </cell>
          <cell r="BN59" t="str">
            <v>Saturday</v>
          </cell>
          <cell r="BO59" t="str">
            <v>Weekday</v>
          </cell>
          <cell r="BP59" t="str">
            <v>Weekday</v>
          </cell>
          <cell r="BQ59" t="str">
            <v>Sunday</v>
          </cell>
          <cell r="BR59" t="str">
            <v>Weekday</v>
          </cell>
          <cell r="BS59" t="str">
            <v>Weekday</v>
          </cell>
          <cell r="BT59" t="str">
            <v>Weekday</v>
          </cell>
          <cell r="BU59" t="str">
            <v>Weekday</v>
          </cell>
        </row>
        <row r="60">
          <cell r="B60" t="str">
            <v>Sunday</v>
          </cell>
          <cell r="C60" t="str">
            <v>Weekday</v>
          </cell>
          <cell r="D60" t="str">
            <v>Weekday</v>
          </cell>
          <cell r="E60" t="str">
            <v>Saturday</v>
          </cell>
          <cell r="F60" t="str">
            <v>Sunday</v>
          </cell>
          <cell r="G60" t="str">
            <v>Weekday</v>
          </cell>
          <cell r="H60" t="str">
            <v>Saturday</v>
          </cell>
          <cell r="I60" t="str">
            <v>Weekday</v>
          </cell>
          <cell r="J60" t="str">
            <v>Weekday</v>
          </cell>
          <cell r="K60" t="str">
            <v>Sunday</v>
          </cell>
          <cell r="L60" t="str">
            <v>Weekday</v>
          </cell>
          <cell r="M60" t="str">
            <v>Weekday</v>
          </cell>
          <cell r="N60" t="str">
            <v>Weekday</v>
          </cell>
          <cell r="O60" t="str">
            <v>Weekday</v>
          </cell>
          <cell r="P60" t="str">
            <v>Weekday</v>
          </cell>
          <cell r="Q60" t="str">
            <v>Sunday</v>
          </cell>
          <cell r="R60" t="str">
            <v>Weekday</v>
          </cell>
          <cell r="S60" t="str">
            <v>Weekday</v>
          </cell>
          <cell r="T60" t="str">
            <v>Sunday</v>
          </cell>
          <cell r="U60" t="str">
            <v>Weekday</v>
          </cell>
          <cell r="V60" t="str">
            <v>Saturday</v>
          </cell>
          <cell r="W60" t="str">
            <v>Weekday</v>
          </cell>
          <cell r="X60" t="str">
            <v>Sunday</v>
          </cell>
          <cell r="Y60" t="str">
            <v>Saturday</v>
          </cell>
          <cell r="Z60" t="str">
            <v>Weekday</v>
          </cell>
          <cell r="AA60" t="str">
            <v>Weekday</v>
          </cell>
          <cell r="AB60" t="str">
            <v>Weekday</v>
          </cell>
          <cell r="AC60" t="str">
            <v>Weekday</v>
          </cell>
          <cell r="AD60" t="str">
            <v>Weekday</v>
          </cell>
          <cell r="AE60" t="str">
            <v>Saturday</v>
          </cell>
          <cell r="AF60" t="str">
            <v>Weekday</v>
          </cell>
          <cell r="AG60" t="str">
            <v>Weekday</v>
          </cell>
          <cell r="AH60" t="str">
            <v>Sunday</v>
          </cell>
          <cell r="AI60" t="str">
            <v>Weekday</v>
          </cell>
          <cell r="AJ60" t="str">
            <v>Weekday</v>
          </cell>
          <cell r="AK60" t="str">
            <v>Sunday</v>
          </cell>
          <cell r="AL60" t="str">
            <v>Weekday</v>
          </cell>
          <cell r="AM60" t="str">
            <v>Saturday</v>
          </cell>
          <cell r="AN60" t="str">
            <v>Sunday</v>
          </cell>
          <cell r="AO60" t="str">
            <v>Weekday</v>
          </cell>
          <cell r="AP60" t="str">
            <v>Weekday</v>
          </cell>
          <cell r="AQ60" t="str">
            <v>Weekday</v>
          </cell>
          <cell r="AR60" t="str">
            <v>Weekday</v>
          </cell>
          <cell r="AS60" t="str">
            <v>Saturday</v>
          </cell>
          <cell r="AT60" t="str">
            <v>Weekday</v>
          </cell>
          <cell r="AU60" t="str">
            <v>Weekday</v>
          </cell>
          <cell r="AV60" t="str">
            <v>Sunday</v>
          </cell>
          <cell r="AW60" t="str">
            <v>Weekday</v>
          </cell>
          <cell r="AX60" t="str">
            <v>Weekday</v>
          </cell>
          <cell r="AY60" t="str">
            <v>Weekday</v>
          </cell>
          <cell r="AZ60" t="str">
            <v>Weekday</v>
          </cell>
          <cell r="BA60" t="str">
            <v>Weekday</v>
          </cell>
          <cell r="BB60" t="str">
            <v>Saturday</v>
          </cell>
          <cell r="BC60" t="str">
            <v>Weekday</v>
          </cell>
          <cell r="BD60" t="str">
            <v>Weekday</v>
          </cell>
          <cell r="BE60" t="str">
            <v>Sunday</v>
          </cell>
          <cell r="BF60" t="str">
            <v>Weekday</v>
          </cell>
          <cell r="BG60" t="str">
            <v>Weekday</v>
          </cell>
          <cell r="BH60" t="str">
            <v>Weekday</v>
          </cell>
          <cell r="BI60" t="str">
            <v>Weekday</v>
          </cell>
          <cell r="BJ60" t="str">
            <v>Saturday</v>
          </cell>
          <cell r="BK60" t="str">
            <v>Weekday</v>
          </cell>
          <cell r="BL60" t="str">
            <v>Weekday</v>
          </cell>
          <cell r="BM60" t="str">
            <v>Weekday</v>
          </cell>
          <cell r="BN60" t="str">
            <v>Sunday</v>
          </cell>
          <cell r="BO60" t="str">
            <v>Weekday</v>
          </cell>
          <cell r="BP60" t="str">
            <v>Weekday</v>
          </cell>
          <cell r="BQ60" t="str">
            <v>Weekday</v>
          </cell>
          <cell r="BR60" t="str">
            <v>Weekday</v>
          </cell>
          <cell r="BS60" t="str">
            <v>Saturday</v>
          </cell>
          <cell r="BT60" t="str">
            <v>Weekday</v>
          </cell>
          <cell r="BU60" t="str">
            <v>Weekday</v>
          </cell>
        </row>
        <row r="61">
          <cell r="B61" t="str">
            <v>Weekday</v>
          </cell>
          <cell r="C61">
            <v>0</v>
          </cell>
          <cell r="D61" t="str">
            <v>Weekday</v>
          </cell>
          <cell r="E61" t="str">
            <v>Sunday</v>
          </cell>
          <cell r="F61" t="str">
            <v>Weekday</v>
          </cell>
          <cell r="G61" t="str">
            <v>Weekday</v>
          </cell>
          <cell r="H61" t="str">
            <v>Sunday</v>
          </cell>
          <cell r="I61" t="str">
            <v>Weekday</v>
          </cell>
          <cell r="J61" t="str">
            <v>Saturday</v>
          </cell>
          <cell r="K61" t="str">
            <v>Weekday</v>
          </cell>
          <cell r="L61" t="str">
            <v>Weekday</v>
          </cell>
          <cell r="M61" t="str">
            <v>Saturday</v>
          </cell>
          <cell r="N61" t="str">
            <v>Weekday</v>
          </cell>
          <cell r="O61">
            <v>0</v>
          </cell>
          <cell r="P61" t="str">
            <v>Weekday</v>
          </cell>
          <cell r="Q61" t="str">
            <v>Weekday</v>
          </cell>
          <cell r="R61" t="str">
            <v>Weekday</v>
          </cell>
          <cell r="S61" t="str">
            <v>Saturday</v>
          </cell>
          <cell r="T61" t="str">
            <v>Weekday</v>
          </cell>
          <cell r="U61" t="str">
            <v>Weekday</v>
          </cell>
          <cell r="V61" t="str">
            <v>Sunday</v>
          </cell>
          <cell r="W61" t="str">
            <v>Weekday</v>
          </cell>
          <cell r="X61" t="str">
            <v>Weekday</v>
          </cell>
          <cell r="Y61" t="str">
            <v>Sunday</v>
          </cell>
          <cell r="Z61" t="str">
            <v>Weekday</v>
          </cell>
          <cell r="AA61">
            <v>0</v>
          </cell>
          <cell r="AB61" t="str">
            <v>Saturday</v>
          </cell>
          <cell r="AC61" t="str">
            <v>Weekday</v>
          </cell>
          <cell r="AD61" t="str">
            <v>Weekday</v>
          </cell>
          <cell r="AE61" t="str">
            <v>Sunday</v>
          </cell>
          <cell r="AF61" t="str">
            <v>Weekday</v>
          </cell>
          <cell r="AG61" t="str">
            <v>Weekday</v>
          </cell>
          <cell r="AH61" t="str">
            <v>Weekday</v>
          </cell>
          <cell r="AI61" t="str">
            <v>Weekday</v>
          </cell>
          <cell r="AJ61" t="str">
            <v>Saturday</v>
          </cell>
          <cell r="AK61" t="str">
            <v>Weekday</v>
          </cell>
          <cell r="AL61" t="str">
            <v>Weekday</v>
          </cell>
          <cell r="AM61" t="str">
            <v>Sunday</v>
          </cell>
          <cell r="AN61" t="str">
            <v>Weekday</v>
          </cell>
          <cell r="AO61" t="str">
            <v>Weekday</v>
          </cell>
          <cell r="AP61" t="str">
            <v>Saturday</v>
          </cell>
          <cell r="AQ61" t="str">
            <v>Weekday</v>
          </cell>
          <cell r="AR61" t="str">
            <v>Weekday</v>
          </cell>
          <cell r="AS61" t="str">
            <v>Sunday</v>
          </cell>
          <cell r="AT61" t="str">
            <v>Weekday</v>
          </cell>
          <cell r="AU61" t="str">
            <v>Weekday</v>
          </cell>
          <cell r="AV61" t="str">
            <v>Weekday</v>
          </cell>
          <cell r="AW61" t="str">
            <v>Weekday</v>
          </cell>
          <cell r="AX61" t="str">
            <v>Saturday</v>
          </cell>
          <cell r="AY61">
            <v>0</v>
          </cell>
          <cell r="AZ61" t="str">
            <v>Weekday</v>
          </cell>
          <cell r="BA61" t="str">
            <v>Weekday</v>
          </cell>
          <cell r="BB61" t="str">
            <v>Sunday</v>
          </cell>
          <cell r="BC61" t="str">
            <v>Weekday</v>
          </cell>
          <cell r="BD61" t="str">
            <v>Weekday</v>
          </cell>
          <cell r="BE61" t="str">
            <v>Weekday</v>
          </cell>
          <cell r="BF61" t="str">
            <v>Weekday</v>
          </cell>
          <cell r="BG61" t="str">
            <v>Saturday</v>
          </cell>
          <cell r="BH61" t="str">
            <v>Weekday</v>
          </cell>
          <cell r="BI61" t="str">
            <v>Weekday</v>
          </cell>
          <cell r="BJ61" t="str">
            <v>Sunday</v>
          </cell>
          <cell r="BK61">
            <v>0</v>
          </cell>
          <cell r="BL61" t="str">
            <v>Weekday</v>
          </cell>
          <cell r="BM61" t="str">
            <v>Saturday</v>
          </cell>
          <cell r="BN61" t="str">
            <v>Sunday</v>
          </cell>
          <cell r="BO61" t="str">
            <v>Weekday</v>
          </cell>
          <cell r="BP61" t="str">
            <v>Saturday</v>
          </cell>
          <cell r="BQ61" t="str">
            <v>Weekday</v>
          </cell>
          <cell r="BR61" t="str">
            <v>Weekday</v>
          </cell>
          <cell r="BS61" t="str">
            <v>Sunday</v>
          </cell>
          <cell r="BT61" t="str">
            <v>Weekday</v>
          </cell>
          <cell r="BU61" t="str">
            <v>Weekday</v>
          </cell>
        </row>
        <row r="62">
          <cell r="B62" t="str">
            <v>Weekday</v>
          </cell>
          <cell r="C62">
            <v>0</v>
          </cell>
          <cell r="D62" t="str">
            <v>Weekday</v>
          </cell>
          <cell r="E62" t="str">
            <v>Weekday</v>
          </cell>
          <cell r="F62" t="str">
            <v>Weekday</v>
          </cell>
          <cell r="G62" t="str">
            <v>Saturday</v>
          </cell>
          <cell r="H62" t="str">
            <v>Weekday</v>
          </cell>
          <cell r="I62" t="str">
            <v>Weekday</v>
          </cell>
          <cell r="J62" t="str">
            <v>Sunday</v>
          </cell>
          <cell r="K62" t="str">
            <v>Weekday</v>
          </cell>
          <cell r="L62" t="str">
            <v>Weekday</v>
          </cell>
          <cell r="M62" t="str">
            <v>Sunday</v>
          </cell>
          <cell r="N62" t="str">
            <v>Weekday</v>
          </cell>
          <cell r="O62">
            <v>0</v>
          </cell>
          <cell r="P62" t="str">
            <v>Saturday</v>
          </cell>
          <cell r="Q62" t="str">
            <v>Weekday</v>
          </cell>
          <cell r="R62" t="str">
            <v>Weekday</v>
          </cell>
          <cell r="S62" t="str">
            <v>Sunday</v>
          </cell>
          <cell r="T62" t="str">
            <v>Weekday</v>
          </cell>
          <cell r="U62" t="str">
            <v>Weekday</v>
          </cell>
          <cell r="V62" t="str">
            <v>Weekday</v>
          </cell>
          <cell r="W62" t="str">
            <v>Weekday</v>
          </cell>
          <cell r="X62" t="str">
            <v>Saturday</v>
          </cell>
          <cell r="Y62" t="str">
            <v>Weekday</v>
          </cell>
          <cell r="Z62" t="str">
            <v>Weekday</v>
          </cell>
          <cell r="AA62">
            <v>0</v>
          </cell>
          <cell r="AB62" t="str">
            <v>Sunday</v>
          </cell>
          <cell r="AC62" t="str">
            <v>Weekday</v>
          </cell>
          <cell r="AD62" t="str">
            <v>Weekday</v>
          </cell>
          <cell r="AE62" t="str">
            <v>Weekday</v>
          </cell>
          <cell r="AF62" t="str">
            <v>Weekday</v>
          </cell>
          <cell r="AG62" t="str">
            <v>Saturday</v>
          </cell>
          <cell r="AH62" t="str">
            <v>Weekday</v>
          </cell>
          <cell r="AI62" t="str">
            <v>Weekday</v>
          </cell>
          <cell r="AJ62" t="str">
            <v>Sunday</v>
          </cell>
          <cell r="AK62" t="str">
            <v>Weekday</v>
          </cell>
          <cell r="AL62" t="str">
            <v>Weekday</v>
          </cell>
          <cell r="AM62">
            <v>0</v>
          </cell>
          <cell r="AN62" t="str">
            <v>Weekday</v>
          </cell>
          <cell r="AO62" t="str">
            <v>Weekday</v>
          </cell>
          <cell r="AP62" t="str">
            <v>Sunday</v>
          </cell>
          <cell r="AQ62" t="str">
            <v>Weekday</v>
          </cell>
          <cell r="AR62" t="str">
            <v>Weekday</v>
          </cell>
          <cell r="AS62" t="str">
            <v>Weekday</v>
          </cell>
          <cell r="AT62" t="str">
            <v>Weekday</v>
          </cell>
          <cell r="AU62" t="str">
            <v>Saturday</v>
          </cell>
          <cell r="AV62" t="str">
            <v>Weekday</v>
          </cell>
          <cell r="AW62" t="str">
            <v>Weekday</v>
          </cell>
          <cell r="AX62" t="str">
            <v>Sunday</v>
          </cell>
          <cell r="AY62">
            <v>0</v>
          </cell>
          <cell r="AZ62" t="str">
            <v>Weekday</v>
          </cell>
          <cell r="BA62" t="str">
            <v>Saturday</v>
          </cell>
          <cell r="BB62" t="str">
            <v>Sunday</v>
          </cell>
          <cell r="BC62" t="str">
            <v>Weekday</v>
          </cell>
          <cell r="BD62" t="str">
            <v>Saturday</v>
          </cell>
          <cell r="BE62" t="str">
            <v>Weekday</v>
          </cell>
          <cell r="BF62" t="str">
            <v>Weekday</v>
          </cell>
          <cell r="BG62" t="str">
            <v>Sunday</v>
          </cell>
          <cell r="BH62" t="str">
            <v>Weekday</v>
          </cell>
          <cell r="BI62" t="str">
            <v>Weekday</v>
          </cell>
          <cell r="BJ62" t="str">
            <v>Weekday</v>
          </cell>
          <cell r="BK62">
            <v>0</v>
          </cell>
          <cell r="BL62" t="str">
            <v>Weekday</v>
          </cell>
          <cell r="BM62" t="str">
            <v>Sunday</v>
          </cell>
          <cell r="BN62" t="str">
            <v>Weekday</v>
          </cell>
          <cell r="BO62" t="str">
            <v>Weekday</v>
          </cell>
          <cell r="BP62" t="str">
            <v>Sunday</v>
          </cell>
          <cell r="BQ62" t="str">
            <v>Weekday</v>
          </cell>
          <cell r="BR62" t="str">
            <v>Saturday</v>
          </cell>
          <cell r="BS62" t="str">
            <v>Weekday</v>
          </cell>
          <cell r="BT62" t="str">
            <v>Weekday</v>
          </cell>
          <cell r="BU62" t="str">
            <v>Saturday</v>
          </cell>
        </row>
        <row r="63">
          <cell r="B63" t="str">
            <v>Weekday</v>
          </cell>
          <cell r="C63">
            <v>0</v>
          </cell>
          <cell r="D63" t="str">
            <v>Saturday</v>
          </cell>
          <cell r="E63">
            <v>0</v>
          </cell>
          <cell r="F63" t="str">
            <v>Weekday</v>
          </cell>
          <cell r="G63">
            <v>0</v>
          </cell>
          <cell r="H63" t="str">
            <v>Weekday</v>
          </cell>
          <cell r="I63" t="str">
            <v>Weekday</v>
          </cell>
          <cell r="J63">
            <v>0</v>
          </cell>
          <cell r="K63" t="str">
            <v>Weekday</v>
          </cell>
          <cell r="L63">
            <v>0</v>
          </cell>
          <cell r="M63" t="str">
            <v>Weekday</v>
          </cell>
          <cell r="N63" t="str">
            <v>Weekday</v>
          </cell>
          <cell r="O63">
            <v>0</v>
          </cell>
          <cell r="P63" t="str">
            <v>Sunday</v>
          </cell>
          <cell r="Q63">
            <v>0</v>
          </cell>
          <cell r="R63" t="str">
            <v>Weekday</v>
          </cell>
          <cell r="S63">
            <v>0</v>
          </cell>
          <cell r="T63" t="str">
            <v>Weekday</v>
          </cell>
          <cell r="U63" t="str">
            <v>Saturday</v>
          </cell>
          <cell r="V63">
            <v>0</v>
          </cell>
          <cell r="W63" t="str">
            <v>Weekday</v>
          </cell>
          <cell r="X63">
            <v>0</v>
          </cell>
          <cell r="Y63" t="str">
            <v>Weekday</v>
          </cell>
          <cell r="Z63" t="str">
            <v>Weekday</v>
          </cell>
          <cell r="AA63">
            <v>0</v>
          </cell>
          <cell r="AB63" t="str">
            <v>Weekday</v>
          </cell>
          <cell r="AC63">
            <v>0</v>
          </cell>
          <cell r="AD63" t="str">
            <v>Saturday</v>
          </cell>
          <cell r="AE63">
            <v>0</v>
          </cell>
          <cell r="AF63" t="str">
            <v>Weekday</v>
          </cell>
          <cell r="AG63" t="str">
            <v>Sunday</v>
          </cell>
          <cell r="AH63">
            <v>0</v>
          </cell>
          <cell r="AI63" t="str">
            <v>Weekday</v>
          </cell>
          <cell r="AJ63">
            <v>0</v>
          </cell>
          <cell r="AK63" t="str">
            <v>Weekday</v>
          </cell>
          <cell r="AL63" t="str">
            <v>Saturday</v>
          </cell>
          <cell r="AM63">
            <v>0</v>
          </cell>
          <cell r="AN63" t="str">
            <v>Weekday</v>
          </cell>
          <cell r="AO63">
            <v>0</v>
          </cell>
          <cell r="AP63" t="str">
            <v>Sunday</v>
          </cell>
          <cell r="AQ63">
            <v>0</v>
          </cell>
          <cell r="AR63" t="str">
            <v>Saturday</v>
          </cell>
          <cell r="AS63" t="str">
            <v>Weekday</v>
          </cell>
          <cell r="AT63">
            <v>0</v>
          </cell>
          <cell r="AU63" t="str">
            <v>Sunday</v>
          </cell>
          <cell r="AV63">
            <v>0</v>
          </cell>
          <cell r="AW63" t="str">
            <v>Weekday</v>
          </cell>
          <cell r="AX63" t="str">
            <v>Weekday</v>
          </cell>
          <cell r="AY63">
            <v>0</v>
          </cell>
          <cell r="AZ63" t="str">
            <v>Weekday</v>
          </cell>
          <cell r="BA63">
            <v>0</v>
          </cell>
          <cell r="BB63" t="str">
            <v>Weekday</v>
          </cell>
          <cell r="BC63">
            <v>0</v>
          </cell>
          <cell r="BD63" t="str">
            <v>Sunday</v>
          </cell>
          <cell r="BE63" t="str">
            <v>Weekday</v>
          </cell>
          <cell r="BF63">
            <v>0</v>
          </cell>
          <cell r="BG63" t="str">
            <v>Weekday</v>
          </cell>
          <cell r="BH63">
            <v>0</v>
          </cell>
          <cell r="BI63" t="str">
            <v>Saturday</v>
          </cell>
          <cell r="BJ63" t="str">
            <v>Weekday</v>
          </cell>
          <cell r="BK63">
            <v>0</v>
          </cell>
          <cell r="BL63" t="str">
            <v>Weekday</v>
          </cell>
          <cell r="BM63">
            <v>0</v>
          </cell>
          <cell r="BN63" t="str">
            <v>Weekday</v>
          </cell>
          <cell r="BO63">
            <v>0</v>
          </cell>
          <cell r="BP63" t="str">
            <v>Weekday</v>
          </cell>
          <cell r="BQ63" t="str">
            <v>Weekday</v>
          </cell>
          <cell r="BR63">
            <v>0</v>
          </cell>
          <cell r="BS63" t="str">
            <v>Weekday</v>
          </cell>
          <cell r="BT63">
            <v>0</v>
          </cell>
          <cell r="BU63" t="str">
            <v>Sunday</v>
          </cell>
        </row>
        <row r="64">
          <cell r="B64">
            <v>22</v>
          </cell>
          <cell r="C64">
            <v>20</v>
          </cell>
          <cell r="D64">
            <v>22</v>
          </cell>
          <cell r="E64">
            <v>21</v>
          </cell>
          <cell r="F64">
            <v>22</v>
          </cell>
          <cell r="G64">
            <v>21</v>
          </cell>
          <cell r="H64">
            <v>21</v>
          </cell>
          <cell r="I64">
            <v>23</v>
          </cell>
          <cell r="J64">
            <v>19</v>
          </cell>
          <cell r="K64">
            <v>23</v>
          </cell>
          <cell r="L64">
            <v>21</v>
          </cell>
          <cell r="M64">
            <v>20</v>
          </cell>
          <cell r="N64">
            <v>22</v>
          </cell>
          <cell r="O64">
            <v>20</v>
          </cell>
          <cell r="P64">
            <v>21</v>
          </cell>
          <cell r="Q64">
            <v>22</v>
          </cell>
          <cell r="R64">
            <v>22</v>
          </cell>
          <cell r="S64">
            <v>20</v>
          </cell>
          <cell r="T64">
            <v>22</v>
          </cell>
          <cell r="U64">
            <v>22</v>
          </cell>
          <cell r="V64">
            <v>20</v>
          </cell>
          <cell r="W64">
            <v>23</v>
          </cell>
          <cell r="X64">
            <v>20</v>
          </cell>
          <cell r="Y64">
            <v>21</v>
          </cell>
          <cell r="Z64">
            <v>22</v>
          </cell>
          <cell r="AA64">
            <v>20</v>
          </cell>
          <cell r="AB64">
            <v>21</v>
          </cell>
          <cell r="AC64">
            <v>22</v>
          </cell>
          <cell r="AD64">
            <v>21</v>
          </cell>
          <cell r="AE64">
            <v>21</v>
          </cell>
          <cell r="AF64">
            <v>22</v>
          </cell>
          <cell r="AG64">
            <v>21</v>
          </cell>
          <cell r="AH64">
            <v>21</v>
          </cell>
          <cell r="AI64">
            <v>23</v>
          </cell>
          <cell r="AJ64">
            <v>19</v>
          </cell>
          <cell r="AK64">
            <v>22</v>
          </cell>
          <cell r="AL64">
            <v>21</v>
          </cell>
          <cell r="AM64">
            <v>20</v>
          </cell>
          <cell r="AN64">
            <v>23</v>
          </cell>
          <cell r="AO64">
            <v>22</v>
          </cell>
          <cell r="AP64">
            <v>20</v>
          </cell>
          <cell r="AQ64">
            <v>22</v>
          </cell>
          <cell r="AR64">
            <v>21</v>
          </cell>
          <cell r="AS64">
            <v>22</v>
          </cell>
          <cell r="AT64">
            <v>21</v>
          </cell>
          <cell r="AU64">
            <v>21</v>
          </cell>
          <cell r="AV64">
            <v>21</v>
          </cell>
          <cell r="AW64">
            <v>23</v>
          </cell>
          <cell r="AX64">
            <v>21</v>
          </cell>
          <cell r="AY64">
            <v>20</v>
          </cell>
          <cell r="AZ64">
            <v>23</v>
          </cell>
          <cell r="BA64">
            <v>21</v>
          </cell>
          <cell r="BB64">
            <v>21</v>
          </cell>
          <cell r="BC64">
            <v>22</v>
          </cell>
          <cell r="BD64">
            <v>20</v>
          </cell>
          <cell r="BE64">
            <v>23</v>
          </cell>
          <cell r="BF64">
            <v>21</v>
          </cell>
          <cell r="BG64">
            <v>21</v>
          </cell>
          <cell r="BH64">
            <v>21</v>
          </cell>
          <cell r="BI64">
            <v>21</v>
          </cell>
          <cell r="BJ64">
            <v>21</v>
          </cell>
          <cell r="BK64">
            <v>20</v>
          </cell>
          <cell r="BL64">
            <v>23</v>
          </cell>
          <cell r="BM64">
            <v>20</v>
          </cell>
          <cell r="BN64">
            <v>22</v>
          </cell>
          <cell r="BO64">
            <v>22</v>
          </cell>
          <cell r="BP64">
            <v>20</v>
          </cell>
          <cell r="BQ64">
            <v>23</v>
          </cell>
          <cell r="BR64">
            <v>20</v>
          </cell>
          <cell r="BS64">
            <v>22</v>
          </cell>
          <cell r="BT64">
            <v>21</v>
          </cell>
          <cell r="BU64">
            <v>20</v>
          </cell>
        </row>
        <row r="65">
          <cell r="B65">
            <v>4</v>
          </cell>
          <cell r="C65">
            <v>4</v>
          </cell>
          <cell r="D65">
            <v>5</v>
          </cell>
          <cell r="E65">
            <v>4</v>
          </cell>
          <cell r="F65">
            <v>4</v>
          </cell>
          <cell r="G65">
            <v>5</v>
          </cell>
          <cell r="H65">
            <v>4</v>
          </cell>
          <cell r="I65">
            <v>4</v>
          </cell>
          <cell r="J65">
            <v>5</v>
          </cell>
          <cell r="K65">
            <v>4</v>
          </cell>
          <cell r="L65">
            <v>4</v>
          </cell>
          <cell r="M65">
            <v>5</v>
          </cell>
          <cell r="N65">
            <v>4</v>
          </cell>
          <cell r="O65">
            <v>4</v>
          </cell>
          <cell r="P65">
            <v>5</v>
          </cell>
          <cell r="Q65">
            <v>4</v>
          </cell>
          <cell r="R65">
            <v>4</v>
          </cell>
          <cell r="S65">
            <v>5</v>
          </cell>
          <cell r="T65">
            <v>4</v>
          </cell>
          <cell r="U65">
            <v>5</v>
          </cell>
          <cell r="V65">
            <v>4</v>
          </cell>
          <cell r="W65">
            <v>4</v>
          </cell>
          <cell r="X65">
            <v>5</v>
          </cell>
          <cell r="Y65">
            <v>4</v>
          </cell>
          <cell r="Z65">
            <v>4</v>
          </cell>
          <cell r="AA65">
            <v>4</v>
          </cell>
          <cell r="AB65">
            <v>5</v>
          </cell>
          <cell r="AC65">
            <v>4</v>
          </cell>
          <cell r="AD65">
            <v>5</v>
          </cell>
          <cell r="AE65">
            <v>4</v>
          </cell>
          <cell r="AF65">
            <v>4</v>
          </cell>
          <cell r="AG65">
            <v>5</v>
          </cell>
          <cell r="AH65">
            <v>4</v>
          </cell>
          <cell r="AI65">
            <v>4</v>
          </cell>
          <cell r="AJ65">
            <v>5</v>
          </cell>
          <cell r="AK65">
            <v>4</v>
          </cell>
          <cell r="AL65">
            <v>5</v>
          </cell>
          <cell r="AM65">
            <v>4</v>
          </cell>
          <cell r="AN65">
            <v>4</v>
          </cell>
          <cell r="AO65">
            <v>4</v>
          </cell>
          <cell r="AP65">
            <v>5</v>
          </cell>
          <cell r="AQ65">
            <v>4</v>
          </cell>
          <cell r="AR65">
            <v>5</v>
          </cell>
          <cell r="AS65">
            <v>4</v>
          </cell>
          <cell r="AT65">
            <v>4</v>
          </cell>
          <cell r="AU65">
            <v>5</v>
          </cell>
          <cell r="AV65">
            <v>4</v>
          </cell>
          <cell r="AW65">
            <v>3</v>
          </cell>
          <cell r="AX65">
            <v>4</v>
          </cell>
          <cell r="AY65">
            <v>4</v>
          </cell>
          <cell r="AZ65">
            <v>4</v>
          </cell>
          <cell r="BA65">
            <v>5</v>
          </cell>
          <cell r="BB65">
            <v>4</v>
          </cell>
          <cell r="BC65">
            <v>4</v>
          </cell>
          <cell r="BD65">
            <v>5</v>
          </cell>
          <cell r="BE65">
            <v>4</v>
          </cell>
          <cell r="BF65">
            <v>4</v>
          </cell>
          <cell r="BG65">
            <v>5</v>
          </cell>
          <cell r="BH65">
            <v>4</v>
          </cell>
          <cell r="BI65">
            <v>5</v>
          </cell>
          <cell r="BJ65">
            <v>4</v>
          </cell>
          <cell r="BK65">
            <v>4</v>
          </cell>
          <cell r="BL65">
            <v>4</v>
          </cell>
          <cell r="BM65">
            <v>5</v>
          </cell>
          <cell r="BN65">
            <v>4</v>
          </cell>
          <cell r="BO65">
            <v>4</v>
          </cell>
          <cell r="BP65">
            <v>5</v>
          </cell>
          <cell r="BQ65">
            <v>4</v>
          </cell>
          <cell r="BR65">
            <v>5</v>
          </cell>
          <cell r="BS65">
            <v>4</v>
          </cell>
          <cell r="BT65">
            <v>4</v>
          </cell>
          <cell r="BU65">
            <v>5</v>
          </cell>
        </row>
        <row r="66">
          <cell r="B66">
            <v>5</v>
          </cell>
          <cell r="C66">
            <v>4</v>
          </cell>
          <cell r="D66">
            <v>4</v>
          </cell>
          <cell r="E66">
            <v>5</v>
          </cell>
          <cell r="F66">
            <v>5</v>
          </cell>
          <cell r="G66">
            <v>4</v>
          </cell>
          <cell r="H66">
            <v>6</v>
          </cell>
          <cell r="I66">
            <v>4</v>
          </cell>
          <cell r="J66">
            <v>6</v>
          </cell>
          <cell r="K66">
            <v>4</v>
          </cell>
          <cell r="L66">
            <v>5</v>
          </cell>
          <cell r="M66">
            <v>6</v>
          </cell>
          <cell r="N66">
            <v>5</v>
          </cell>
          <cell r="O66">
            <v>4</v>
          </cell>
          <cell r="P66">
            <v>5</v>
          </cell>
          <cell r="Q66">
            <v>4</v>
          </cell>
          <cell r="R66">
            <v>5</v>
          </cell>
          <cell r="S66">
            <v>5</v>
          </cell>
          <cell r="T66">
            <v>5</v>
          </cell>
          <cell r="U66">
            <v>4</v>
          </cell>
          <cell r="V66">
            <v>6</v>
          </cell>
          <cell r="W66">
            <v>4</v>
          </cell>
          <cell r="X66">
            <v>5</v>
          </cell>
          <cell r="Y66">
            <v>6</v>
          </cell>
          <cell r="Z66">
            <v>5</v>
          </cell>
          <cell r="AA66">
            <v>4</v>
          </cell>
          <cell r="AB66">
            <v>5</v>
          </cell>
          <cell r="AC66">
            <v>4</v>
          </cell>
          <cell r="AD66">
            <v>5</v>
          </cell>
          <cell r="AE66">
            <v>5</v>
          </cell>
          <cell r="AF66">
            <v>5</v>
          </cell>
          <cell r="AG66">
            <v>5</v>
          </cell>
          <cell r="AH66">
            <v>5</v>
          </cell>
          <cell r="AI66">
            <v>4</v>
          </cell>
          <cell r="AJ66">
            <v>6</v>
          </cell>
          <cell r="AK66">
            <v>5</v>
          </cell>
          <cell r="AL66">
            <v>5</v>
          </cell>
          <cell r="AM66">
            <v>5</v>
          </cell>
          <cell r="AN66">
            <v>4</v>
          </cell>
          <cell r="AO66">
            <v>4</v>
          </cell>
          <cell r="AP66">
            <v>6</v>
          </cell>
          <cell r="AQ66">
            <v>4</v>
          </cell>
          <cell r="AR66">
            <v>5</v>
          </cell>
          <cell r="AS66">
            <v>5</v>
          </cell>
          <cell r="AT66">
            <v>5</v>
          </cell>
          <cell r="AU66">
            <v>5</v>
          </cell>
          <cell r="AV66">
            <v>5</v>
          </cell>
          <cell r="AW66">
            <v>5</v>
          </cell>
          <cell r="AX66">
            <v>6</v>
          </cell>
          <cell r="AY66">
            <v>4</v>
          </cell>
          <cell r="AZ66">
            <v>4</v>
          </cell>
          <cell r="BA66">
            <v>4</v>
          </cell>
          <cell r="BB66">
            <v>6</v>
          </cell>
          <cell r="BC66">
            <v>4</v>
          </cell>
          <cell r="BD66">
            <v>6</v>
          </cell>
          <cell r="BE66">
            <v>4</v>
          </cell>
          <cell r="BF66">
            <v>5</v>
          </cell>
          <cell r="BG66">
            <v>5</v>
          </cell>
          <cell r="BH66">
            <v>5</v>
          </cell>
          <cell r="BI66">
            <v>5</v>
          </cell>
          <cell r="BJ66">
            <v>6</v>
          </cell>
          <cell r="BK66">
            <v>4</v>
          </cell>
          <cell r="BL66">
            <v>4</v>
          </cell>
          <cell r="BM66">
            <v>5</v>
          </cell>
          <cell r="BN66">
            <v>5</v>
          </cell>
          <cell r="BO66">
            <v>4</v>
          </cell>
          <cell r="BP66">
            <v>6</v>
          </cell>
          <cell r="BQ66">
            <v>4</v>
          </cell>
          <cell r="BR66">
            <v>5</v>
          </cell>
          <cell r="BS66">
            <v>5</v>
          </cell>
          <cell r="BT66">
            <v>5</v>
          </cell>
          <cell r="BU66">
            <v>6</v>
          </cell>
        </row>
      </sheetData>
      <sheetData sheetId="3"/>
      <sheetData sheetId="4"/>
      <sheetData sheetId="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Trends"/>
      <sheetName val="Moving_Average"/>
      <sheetName val="Exponential_Smoothing"/>
      <sheetName val="Seasonality"/>
      <sheetName val="Standard_Formats_Map"/>
      <sheetName val="Explanation"/>
      <sheetName val="Version"/>
      <sheetName val="Audit"/>
      <sheetName val=" "/>
      <sheetName val="Sheet1"/>
    </sheetNames>
    <sheetDataSet>
      <sheetData sheetId="0"/>
      <sheetData sheetId="1" refreshError="1"/>
      <sheetData sheetId="2" refreshError="1"/>
      <sheetData sheetId="3">
        <row r="5">
          <cell r="D5">
            <v>1.6316836071816967</v>
          </cell>
        </row>
        <row r="15">
          <cell r="D15">
            <v>30345</v>
          </cell>
        </row>
      </sheetData>
      <sheetData sheetId="4" refreshError="1"/>
      <sheetData sheetId="5" refreshError="1"/>
      <sheetData sheetId="6" refreshError="1"/>
      <sheetData sheetId="7">
        <row r="9">
          <cell r="F9">
            <v>39263</v>
          </cell>
        </row>
      </sheetData>
      <sheetData sheetId="8" refreshError="1"/>
      <sheetData sheetId="9">
        <row r="124">
          <cell r="B124" t="str">
            <v>Combo Workings</v>
          </cell>
          <cell r="C124">
            <v>1</v>
          </cell>
        </row>
        <row r="125">
          <cell r="B125" t="str">
            <v>Menu</v>
          </cell>
        </row>
        <row r="126">
          <cell r="B126" t="str">
            <v>Trends</v>
          </cell>
        </row>
        <row r="127">
          <cell r="B127" t="str">
            <v>Moving_Average</v>
          </cell>
        </row>
        <row r="128">
          <cell r="B128" t="str">
            <v>Exponential_Smoothing</v>
          </cell>
        </row>
        <row r="129">
          <cell r="B129" t="str">
            <v>Seasonality</v>
          </cell>
        </row>
        <row r="130">
          <cell r="B130" t="str">
            <v>Standard_Formats_Map</v>
          </cell>
        </row>
        <row r="131">
          <cell r="B131" t="str">
            <v>Explanation</v>
          </cell>
        </row>
        <row r="132">
          <cell r="B132" t="str">
            <v>Version</v>
          </cell>
        </row>
        <row r="133">
          <cell r="B133" t="str">
            <v>Audit</v>
          </cell>
        </row>
        <row r="134">
          <cell r="B134" t="str">
            <v xml:space="preserve"> </v>
          </cell>
        </row>
        <row r="135">
          <cell r="B135" t="str">
            <v xml:space="preserve"> </v>
          </cell>
        </row>
        <row r="136">
          <cell r="B136" t="str">
            <v xml:space="preserve"> </v>
          </cell>
        </row>
        <row r="137">
          <cell r="B137" t="str">
            <v xml:space="preserve"> </v>
          </cell>
        </row>
        <row r="138">
          <cell r="B138" t="str">
            <v xml:space="preserve"> </v>
          </cell>
        </row>
        <row r="139">
          <cell r="B139" t="str">
            <v xml:space="preserve"> </v>
          </cell>
        </row>
        <row r="140">
          <cell r="B140" t="str">
            <v xml:space="preserve"> </v>
          </cell>
        </row>
        <row r="141">
          <cell r="B141" t="str">
            <v xml:space="preserve"> </v>
          </cell>
        </row>
        <row r="142">
          <cell r="B142" t="str">
            <v xml:space="preserve"> </v>
          </cell>
        </row>
        <row r="143">
          <cell r="B143" t="str">
            <v xml:space="preserve"> </v>
          </cell>
        </row>
        <row r="144">
          <cell r="B144" t="str">
            <v xml:space="preserve"> </v>
          </cell>
        </row>
        <row r="145">
          <cell r="B145" t="str">
            <v xml:space="preserve"> </v>
          </cell>
        </row>
        <row r="146">
          <cell r="B146" t="str">
            <v xml:space="preserve"> </v>
          </cell>
        </row>
        <row r="147">
          <cell r="B147" t="str">
            <v xml:space="preserve"> </v>
          </cell>
        </row>
        <row r="148">
          <cell r="B148" t="str">
            <v xml:space="preserve"> </v>
          </cell>
        </row>
        <row r="149">
          <cell r="B149" t="str">
            <v xml:space="preserve"> </v>
          </cell>
        </row>
        <row r="150">
          <cell r="B150" t="str">
            <v xml:space="preserve"> </v>
          </cell>
        </row>
        <row r="151">
          <cell r="B151" t="str">
            <v xml:space="preserve"> </v>
          </cell>
        </row>
        <row r="152">
          <cell r="B152" t="str">
            <v xml:space="preserve"> </v>
          </cell>
        </row>
        <row r="153">
          <cell r="B153" t="str">
            <v xml:space="preserve"> </v>
          </cell>
        </row>
        <row r="154">
          <cell r="B154" t="str">
            <v xml:space="preserve"> </v>
          </cell>
        </row>
        <row r="155">
          <cell r="B155" t="str">
            <v xml:space="preserve"> </v>
          </cell>
        </row>
        <row r="156">
          <cell r="B156" t="str">
            <v xml:space="preserve"> </v>
          </cell>
        </row>
        <row r="157">
          <cell r="B157" t="str">
            <v xml:space="preserve"> </v>
          </cell>
        </row>
        <row r="158">
          <cell r="B158" t="str">
            <v xml:space="preserve"> </v>
          </cell>
        </row>
        <row r="159">
          <cell r="B159" t="str">
            <v xml:space="preserve"> </v>
          </cell>
        </row>
        <row r="160">
          <cell r="B160" t="str">
            <v xml:space="preserve"> </v>
          </cell>
        </row>
        <row r="161">
          <cell r="B161" t="str">
            <v xml:space="preserve"> </v>
          </cell>
        </row>
        <row r="162">
          <cell r="B162" t="str">
            <v xml:space="preserve"> </v>
          </cell>
        </row>
        <row r="163">
          <cell r="B163" t="str">
            <v xml:space="preserve"> </v>
          </cell>
        </row>
        <row r="164">
          <cell r="B164" t="str">
            <v xml:space="preserve"> </v>
          </cell>
        </row>
      </sheetData>
      <sheetData sheetId="1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posure"/>
      <sheetName val="Sheet1"/>
      <sheetName val="Data for Credit Reserve"/>
      <sheetName val="Setoff"/>
      <sheetName val="Data_Range"/>
    </sheetNames>
    <sheetDataSet>
      <sheetData sheetId="0" refreshError="1"/>
      <sheetData sheetId="1" refreshError="1"/>
      <sheetData sheetId="2" refreshError="1"/>
      <sheetData sheetId="3" refreshError="1"/>
      <sheetData sheetId="4" refreshError="1"/>
      <sheetData sheetId="5" refreshError="1">
        <row r="11">
          <cell r="K11" t="str">
            <v>Elec-NE</v>
          </cell>
          <cell r="L11" t="str">
            <v>Elec</v>
          </cell>
        </row>
        <row r="12">
          <cell r="K12" t="str">
            <v>Elec-PJM</v>
          </cell>
          <cell r="L12" t="str">
            <v>Elec</v>
          </cell>
        </row>
        <row r="13">
          <cell r="K13" t="str">
            <v>Elec-Retail-I</v>
          </cell>
          <cell r="L13" t="str">
            <v>Elec</v>
          </cell>
        </row>
        <row r="14">
          <cell r="K14" t="str">
            <v>Elec-Retail-O</v>
          </cell>
          <cell r="L14" t="str">
            <v>Elec</v>
          </cell>
        </row>
        <row r="15">
          <cell r="K15" t="str">
            <v>Electric</v>
          </cell>
          <cell r="L15" t="str">
            <v>Elec</v>
          </cell>
        </row>
        <row r="16">
          <cell r="K16" t="str">
            <v>FTR-NE</v>
          </cell>
          <cell r="L16" t="str">
            <v>Elec</v>
          </cell>
        </row>
        <row r="17">
          <cell r="K17" t="str">
            <v>FTR-PJM</v>
          </cell>
          <cell r="L17" t="str">
            <v>Elec</v>
          </cell>
        </row>
        <row r="18">
          <cell r="K18" t="str">
            <v>Heating Oil</v>
          </cell>
          <cell r="L18" t="str">
            <v>Elec</v>
          </cell>
        </row>
        <row r="19">
          <cell r="K19" t="str">
            <v>ICAP-NE</v>
          </cell>
          <cell r="L19" t="str">
            <v>Elec</v>
          </cell>
        </row>
        <row r="20">
          <cell r="K20" t="str">
            <v>ICAP-NYI</v>
          </cell>
          <cell r="L20" t="str">
            <v>Elec</v>
          </cell>
        </row>
        <row r="21">
          <cell r="K21" t="str">
            <v>ICAP-NYO</v>
          </cell>
          <cell r="L21" t="str">
            <v>Elec</v>
          </cell>
        </row>
        <row r="22">
          <cell r="K22" t="str">
            <v>LT Crude</v>
          </cell>
          <cell r="L22" t="str">
            <v>Elec</v>
          </cell>
        </row>
        <row r="23">
          <cell r="K23" t="str">
            <v>Nat Gas</v>
          </cell>
          <cell r="L23" t="str">
            <v>Gas</v>
          </cell>
        </row>
        <row r="24">
          <cell r="K24" t="str">
            <v>NG Paper</v>
          </cell>
          <cell r="L24" t="str">
            <v>Gas</v>
          </cell>
        </row>
        <row r="25">
          <cell r="K25" t="str">
            <v>NG Physical</v>
          </cell>
          <cell r="L25" t="str">
            <v>Gas</v>
          </cell>
        </row>
        <row r="26">
          <cell r="K26" t="str">
            <v>UCAP-PJM</v>
          </cell>
          <cell r="L26" t="str">
            <v>Elec</v>
          </cell>
        </row>
      </sheetData>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PerfMeasures June"/>
      <sheetName val="CES IS 0605"/>
      <sheetName val="Commodity"/>
      <sheetName val="CES BS 0605"/>
      <sheetName val="CES Cash Flow 0605"/>
      <sheetName val="CES OPEX 0605"/>
      <sheetName val="Data_Range"/>
    </sheetNames>
    <sheetDataSet>
      <sheetData sheetId="0" refreshError="1"/>
      <sheetData sheetId="1" refreshError="1"/>
      <sheetData sheetId="2"/>
      <sheetData sheetId="3" refreshError="1"/>
      <sheetData sheetId="4"/>
      <sheetData sheetId="5" refreshError="1"/>
      <sheetData sheetId="6" refreshError="1"/>
      <sheetData sheetId="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posure"/>
      <sheetName val="MTM All Data May 30 2003"/>
      <sheetName val="EP&amp;Mirant"/>
      <sheetName val="Setoff"/>
      <sheetName val="Credit_Rating"/>
      <sheetName val="Data_Range"/>
    </sheetNames>
    <sheetDataSet>
      <sheetData sheetId="0"/>
      <sheetData sheetId="1"/>
      <sheetData sheetId="2"/>
      <sheetData sheetId="3"/>
      <sheetData sheetId="4"/>
      <sheetData sheetId="5">
        <row r="5">
          <cell r="B5" t="str">
            <v>(MIRANT) Negative Watch List</v>
          </cell>
          <cell r="D5" t="str">
            <v>CCC+</v>
          </cell>
          <cell r="G5">
            <v>0</v>
          </cell>
          <cell r="H5" t="str">
            <v xml:space="preserve"> </v>
          </cell>
          <cell r="I5" t="str">
            <v xml:space="preserve"> </v>
          </cell>
        </row>
        <row r="6">
          <cell r="B6" t="str">
            <v>AECO_BGS</v>
          </cell>
        </row>
        <row r="7">
          <cell r="B7" t="str">
            <v>AEP Energy Services Inc.</v>
          </cell>
          <cell r="C7" t="str">
            <v>American Electric Power Inc.</v>
          </cell>
          <cell r="E7" t="str">
            <v>BBB-</v>
          </cell>
          <cell r="G7">
            <v>5</v>
          </cell>
          <cell r="H7" t="str">
            <v>Guarantee</v>
          </cell>
          <cell r="I7">
            <v>37955</v>
          </cell>
        </row>
        <row r="8">
          <cell r="B8" t="str">
            <v>Amerada Hess Corporation</v>
          </cell>
          <cell r="D8" t="str">
            <v>BBB-</v>
          </cell>
          <cell r="G8" t="str">
            <v>Not Required</v>
          </cell>
        </row>
        <row r="9">
          <cell r="B9" t="str">
            <v>American Electric Power Service Corporation</v>
          </cell>
          <cell r="C9" t="str">
            <v>American Electric Power Op. Co</v>
          </cell>
          <cell r="D9" t="str">
            <v>BBB</v>
          </cell>
          <cell r="G9" t="str">
            <v>Not Required</v>
          </cell>
        </row>
        <row r="10">
          <cell r="B10" t="str">
            <v>Anadarko Energy Services Company</v>
          </cell>
          <cell r="C10" t="str">
            <v>Anadarko Petroleum Corp.</v>
          </cell>
          <cell r="E10" t="str">
            <v>BBB+</v>
          </cell>
          <cell r="G10">
            <v>5</v>
          </cell>
          <cell r="H10" t="str">
            <v>Guarantee</v>
          </cell>
          <cell r="I10">
            <v>37864</v>
          </cell>
        </row>
        <row r="11">
          <cell r="B11" t="str">
            <v>ANP Funding II LLC.</v>
          </cell>
          <cell r="D11" t="str">
            <v>BBB-</v>
          </cell>
          <cell r="F11" t="str">
            <v xml:space="preserve"> </v>
          </cell>
          <cell r="G11" t="str">
            <v>Not Required</v>
          </cell>
        </row>
        <row r="12">
          <cell r="B12" t="str">
            <v>Aquila Merchant Services (Trading Halted)</v>
          </cell>
          <cell r="C12" t="str">
            <v xml:space="preserve"> </v>
          </cell>
          <cell r="D12" t="str">
            <v>B+</v>
          </cell>
          <cell r="F12" t="str">
            <v xml:space="preserve"> </v>
          </cell>
          <cell r="G12" t="str">
            <v>7.28 Cash</v>
          </cell>
          <cell r="I12" t="str">
            <v xml:space="preserve"> </v>
          </cell>
        </row>
        <row r="13">
          <cell r="B13" t="str">
            <v>Atlantic City Electric Company</v>
          </cell>
          <cell r="D13" t="str">
            <v>BBB+</v>
          </cell>
          <cell r="G13" t="str">
            <v>Not Required</v>
          </cell>
        </row>
        <row r="14">
          <cell r="B14" t="str">
            <v>Bank Of America NA</v>
          </cell>
          <cell r="D14" t="str">
            <v>AA-</v>
          </cell>
          <cell r="G14" t="str">
            <v>Not Required</v>
          </cell>
        </row>
        <row r="15">
          <cell r="B15" t="str">
            <v>BP Corporation North America INC.</v>
          </cell>
          <cell r="D15" t="str">
            <v>AA+</v>
          </cell>
          <cell r="G15">
            <v>5</v>
          </cell>
        </row>
        <row r="16">
          <cell r="B16" t="str">
            <v>BP Energy</v>
          </cell>
          <cell r="C16" t="str">
            <v>BP Corporation North America INC.</v>
          </cell>
          <cell r="D16" t="str">
            <v>AA+</v>
          </cell>
          <cell r="G16">
            <v>5</v>
          </cell>
          <cell r="H16" t="str">
            <v>Guarantee</v>
          </cell>
          <cell r="I16">
            <v>37802</v>
          </cell>
        </row>
        <row r="17">
          <cell r="B17" t="str">
            <v>Central Hudson Gas &amp; Electric Corporation</v>
          </cell>
          <cell r="D17" t="str">
            <v>A</v>
          </cell>
          <cell r="G17" t="str">
            <v>Not Required</v>
          </cell>
        </row>
        <row r="18">
          <cell r="B18" t="str">
            <v>Cincinnati Electric and Gas</v>
          </cell>
          <cell r="D18" t="str">
            <v>BBB+</v>
          </cell>
          <cell r="G18" t="str">
            <v>Not Required</v>
          </cell>
        </row>
        <row r="19">
          <cell r="B19" t="str">
            <v>Citadel</v>
          </cell>
        </row>
        <row r="20">
          <cell r="B20" t="str">
            <v>CoGen Technologes: Linden</v>
          </cell>
          <cell r="C20" t="str">
            <v xml:space="preserve"> </v>
          </cell>
          <cell r="D20" t="str">
            <v>BBB</v>
          </cell>
          <cell r="E20" t="str">
            <v xml:space="preserve"> </v>
          </cell>
          <cell r="F20" t="str">
            <v>**</v>
          </cell>
          <cell r="G20" t="str">
            <v>Not Required</v>
          </cell>
        </row>
        <row r="21">
          <cell r="B21" t="str">
            <v>Colonial Energy. Inc.</v>
          </cell>
          <cell r="C21" t="str">
            <v>Colonial Group, Inc.</v>
          </cell>
          <cell r="E21" t="str">
            <v>A</v>
          </cell>
          <cell r="F21" t="str">
            <v>**</v>
          </cell>
          <cell r="G21">
            <v>10</v>
          </cell>
          <cell r="H21" t="str">
            <v>Guarantee</v>
          </cell>
          <cell r="I21" t="str">
            <v>Open</v>
          </cell>
        </row>
        <row r="22">
          <cell r="B22" t="str">
            <v>Connectiv</v>
          </cell>
          <cell r="D22" t="str">
            <v>BBB+</v>
          </cell>
          <cell r="G22" t="str">
            <v>Not Required</v>
          </cell>
        </row>
        <row r="23">
          <cell r="B23" t="str">
            <v>Consolidated Edison Company of NY Inc.</v>
          </cell>
          <cell r="E23" t="str">
            <v>A</v>
          </cell>
          <cell r="G23" t="str">
            <v>Not Required</v>
          </cell>
        </row>
        <row r="24">
          <cell r="B24" t="str">
            <v>Constellation Power Source, Inc.</v>
          </cell>
          <cell r="C24" t="str">
            <v>Constellation Energy Group,Inc</v>
          </cell>
          <cell r="D24" t="str">
            <v xml:space="preserve"> </v>
          </cell>
          <cell r="E24" t="str">
            <v>A-</v>
          </cell>
          <cell r="F24" t="str">
            <v xml:space="preserve"> </v>
          </cell>
          <cell r="G24">
            <v>15</v>
          </cell>
          <cell r="H24" t="str">
            <v>Guarantee</v>
          </cell>
          <cell r="I24" t="str">
            <v>6/30.03</v>
          </cell>
        </row>
        <row r="25">
          <cell r="B25" t="str">
            <v>Coral Energy Resources, LP</v>
          </cell>
          <cell r="C25" t="str">
            <v>Coral Energy Holdings LP</v>
          </cell>
          <cell r="E25" t="str">
            <v>AAA</v>
          </cell>
          <cell r="G25">
            <v>5</v>
          </cell>
          <cell r="H25" t="str">
            <v>Guarantee</v>
          </cell>
          <cell r="I25" t="str">
            <v>Open</v>
          </cell>
        </row>
        <row r="26">
          <cell r="B26" t="str">
            <v>Delmarva Power &amp; Light Company</v>
          </cell>
          <cell r="D26" t="str">
            <v>A</v>
          </cell>
          <cell r="G26" t="str">
            <v>Not Required</v>
          </cell>
        </row>
        <row r="27">
          <cell r="B27" t="str">
            <v>Duke Energy Trading &amp; Marketing</v>
          </cell>
          <cell r="C27" t="str">
            <v xml:space="preserve"> </v>
          </cell>
          <cell r="D27" t="str">
            <v>BBB</v>
          </cell>
          <cell r="G27" t="str">
            <v>Not Required</v>
          </cell>
        </row>
        <row r="28">
          <cell r="B28" t="str">
            <v>Dynegy Power Marketing (Trading Halted-as per changes in Ratings)</v>
          </cell>
          <cell r="C28" t="str">
            <v>Dynegy Holdings Inc.</v>
          </cell>
          <cell r="E28" t="str">
            <v>CCC</v>
          </cell>
          <cell r="G28">
            <v>10</v>
          </cell>
          <cell r="H28" t="str">
            <v>Guarantee</v>
          </cell>
          <cell r="I28">
            <v>37986</v>
          </cell>
        </row>
        <row r="29">
          <cell r="B29" t="str">
            <v>El Paso Merchant Energy Negative Watch List</v>
          </cell>
          <cell r="C29" t="str">
            <v>El Paso Corp</v>
          </cell>
          <cell r="E29" t="str">
            <v>CCC+</v>
          </cell>
          <cell r="G29">
            <v>1</v>
          </cell>
          <cell r="H29" t="str">
            <v>Guarantee</v>
          </cell>
          <cell r="I29">
            <v>37894</v>
          </cell>
        </row>
        <row r="30">
          <cell r="B30" t="str">
            <v>Enron Power Marketing</v>
          </cell>
          <cell r="C30" t="str">
            <v>Enron Corp</v>
          </cell>
          <cell r="E30" t="str">
            <v xml:space="preserve"> </v>
          </cell>
          <cell r="G30">
            <v>0</v>
          </cell>
        </row>
        <row r="31">
          <cell r="B31" t="str">
            <v>Entergy-Koch Trading, LP</v>
          </cell>
          <cell r="C31" t="str">
            <v>Enterg-Koch, LP</v>
          </cell>
          <cell r="E31" t="str">
            <v>A</v>
          </cell>
          <cell r="G31">
            <v>5</v>
          </cell>
          <cell r="H31" t="str">
            <v>Guarantee</v>
          </cell>
          <cell r="I31" t="str">
            <v>Open</v>
          </cell>
        </row>
        <row r="32">
          <cell r="B32" t="str">
            <v>Excelon Generation Co.  LLC</v>
          </cell>
          <cell r="E32" t="str">
            <v>BBB+</v>
          </cell>
          <cell r="G32" t="str">
            <v>Not Required</v>
          </cell>
          <cell r="I32" t="str">
            <v>Non</v>
          </cell>
        </row>
        <row r="33">
          <cell r="B33" t="str">
            <v>Exxon Mobil Corp.</v>
          </cell>
          <cell r="C33" t="str">
            <v xml:space="preserve"> </v>
          </cell>
          <cell r="D33" t="str">
            <v>AAA</v>
          </cell>
          <cell r="E33" t="str">
            <v xml:space="preserve"> </v>
          </cell>
          <cell r="G33" t="str">
            <v>Not Required</v>
          </cell>
        </row>
        <row r="34">
          <cell r="B34" t="str">
            <v>FPL Energy Power Marketing, Inc.</v>
          </cell>
          <cell r="C34" t="str">
            <v>FPL Group Capital, Inc.</v>
          </cell>
          <cell r="E34" t="str">
            <v>A-</v>
          </cell>
          <cell r="G34">
            <v>15</v>
          </cell>
          <cell r="H34" t="str">
            <v>Guarantee</v>
          </cell>
          <cell r="I34">
            <v>38199</v>
          </cell>
        </row>
        <row r="35">
          <cell r="B35" t="str">
            <v>Global Companies LLC</v>
          </cell>
          <cell r="D35" t="str">
            <v>N/R</v>
          </cell>
        </row>
        <row r="36">
          <cell r="B36" t="str">
            <v>Green Mountain Power</v>
          </cell>
          <cell r="D36" t="str">
            <v>BBB-</v>
          </cell>
        </row>
        <row r="37">
          <cell r="B37" t="str">
            <v>HQ Energy Services US</v>
          </cell>
          <cell r="C37" t="str">
            <v>Hydro Quebec</v>
          </cell>
          <cell r="E37" t="str">
            <v>A</v>
          </cell>
          <cell r="G37">
            <v>5</v>
          </cell>
          <cell r="H37" t="str">
            <v>Guarantee</v>
          </cell>
          <cell r="I37" t="str">
            <v>Open</v>
          </cell>
        </row>
        <row r="38">
          <cell r="B38" t="str">
            <v>J Aron &amp; Co.</v>
          </cell>
          <cell r="C38" t="str">
            <v>Goldman Sachs Group Inc.</v>
          </cell>
          <cell r="E38" t="str">
            <v>A+</v>
          </cell>
          <cell r="G38" t="str">
            <v xml:space="preserve">Unlimited </v>
          </cell>
          <cell r="I38" t="str">
            <v>Open</v>
          </cell>
        </row>
        <row r="39">
          <cell r="B39" t="str">
            <v>Public Service New Hampshire</v>
          </cell>
          <cell r="D39" t="str">
            <v>BBB+</v>
          </cell>
        </row>
        <row r="40">
          <cell r="B40" t="str">
            <v>Connecticut Light Power</v>
          </cell>
          <cell r="D40" t="str">
            <v>BBB+</v>
          </cell>
          <cell r="G40" t="str">
            <v>Not Required</v>
          </cell>
        </row>
        <row r="41">
          <cell r="B41" t="str">
            <v>Jersey Central Power &amp; Light (GPU-BGS &amp; ENERGY)</v>
          </cell>
          <cell r="D41" t="str">
            <v>BBB</v>
          </cell>
        </row>
        <row r="42">
          <cell r="B42" t="str">
            <v>KeySpan  Energy Delivery of LI</v>
          </cell>
          <cell r="C42" t="str">
            <v xml:space="preserve"> </v>
          </cell>
          <cell r="D42" t="str">
            <v>A+</v>
          </cell>
          <cell r="E42" t="str">
            <v xml:space="preserve"> </v>
          </cell>
          <cell r="G42" t="str">
            <v>Not Required</v>
          </cell>
        </row>
        <row r="43">
          <cell r="B43" t="str">
            <v>Keyspan- Ravenswood</v>
          </cell>
          <cell r="C43" t="str">
            <v>KeySpan Corp.</v>
          </cell>
          <cell r="E43" t="str">
            <v>A-</v>
          </cell>
          <cell r="G43">
            <v>25</v>
          </cell>
          <cell r="H43" t="str">
            <v>Guarantee</v>
          </cell>
          <cell r="I43">
            <v>38077</v>
          </cell>
        </row>
        <row r="44">
          <cell r="B44" t="str">
            <v>Louis Dreyfus ( MAX 9 MONTHS  OF FORWARD TRADING)</v>
          </cell>
          <cell r="C44" t="str">
            <v>LOUIS DREYFUS CORP</v>
          </cell>
          <cell r="E44" t="str">
            <v>A1</v>
          </cell>
          <cell r="G44">
            <v>10</v>
          </cell>
        </row>
        <row r="45">
          <cell r="B45" t="str">
            <v>Morgan Stanley Capital Group</v>
          </cell>
          <cell r="C45" t="str">
            <v>Morgan Stanley Dean Witter</v>
          </cell>
          <cell r="E45" t="str">
            <v>AA-</v>
          </cell>
          <cell r="G45">
            <v>25</v>
          </cell>
          <cell r="H45" t="str">
            <v>Guarantee</v>
          </cell>
          <cell r="I45">
            <v>38352</v>
          </cell>
        </row>
        <row r="46">
          <cell r="B46" t="str">
            <v>New England ISO</v>
          </cell>
          <cell r="G46" t="str">
            <v>Not Required</v>
          </cell>
        </row>
        <row r="47">
          <cell r="B47" t="str">
            <v>New York ISO (AUCTION)</v>
          </cell>
          <cell r="G47" t="str">
            <v>Not Required</v>
          </cell>
        </row>
        <row r="48">
          <cell r="B48" t="str">
            <v>New York State Electric and Gas Inc.</v>
          </cell>
          <cell r="D48" t="str">
            <v>BBB</v>
          </cell>
          <cell r="G48" t="str">
            <v>Not Required</v>
          </cell>
        </row>
        <row r="49">
          <cell r="B49" t="str">
            <v>NJR Energy Services Company</v>
          </cell>
          <cell r="C49" t="str">
            <v>New Jersey Resources Corporation</v>
          </cell>
          <cell r="E49" t="str">
            <v>A</v>
          </cell>
          <cell r="F49" t="str">
            <v>**</v>
          </cell>
          <cell r="G49">
            <v>2</v>
          </cell>
          <cell r="H49" t="str">
            <v>Guarantee</v>
          </cell>
          <cell r="I49" t="str">
            <v>Open</v>
          </cell>
        </row>
        <row r="50">
          <cell r="B50" t="str">
            <v>Northeast Utilities</v>
          </cell>
          <cell r="D50" t="str">
            <v>BBB+</v>
          </cell>
        </row>
        <row r="51">
          <cell r="B51" t="str">
            <v>NUI Energy Brokers</v>
          </cell>
          <cell r="C51" t="str">
            <v>NUI Corp.</v>
          </cell>
          <cell r="E51" t="str">
            <v>BB</v>
          </cell>
          <cell r="G51">
            <v>10</v>
          </cell>
          <cell r="H51" t="str">
            <v>Guarantee</v>
          </cell>
          <cell r="I51">
            <v>38018</v>
          </cell>
        </row>
        <row r="52">
          <cell r="B52" t="str">
            <v>NYSEG Solutions</v>
          </cell>
          <cell r="C52" t="str">
            <v>New York State Electric and Gas Corp.</v>
          </cell>
          <cell r="E52" t="str">
            <v>BBB+</v>
          </cell>
          <cell r="G52" t="str">
            <v>Posts Cash Up Front</v>
          </cell>
        </row>
        <row r="53">
          <cell r="B53" t="str">
            <v>Old Dominion (ODEC)</v>
          </cell>
          <cell r="D53" t="str">
            <v>A</v>
          </cell>
          <cell r="E53" t="str">
            <v xml:space="preserve"> </v>
          </cell>
          <cell r="F53" t="str">
            <v xml:space="preserve"> </v>
          </cell>
          <cell r="G53" t="str">
            <v>Not Required</v>
          </cell>
          <cell r="I53" t="str">
            <v>None</v>
          </cell>
        </row>
        <row r="54">
          <cell r="B54" t="str">
            <v>PECO Energy</v>
          </cell>
          <cell r="D54" t="str">
            <v>A-</v>
          </cell>
          <cell r="G54" t="str">
            <v>Not Required</v>
          </cell>
        </row>
        <row r="55">
          <cell r="B55" t="str">
            <v>Petrocom Energy Group Ltd.</v>
          </cell>
          <cell r="C55" t="str">
            <v>Brown Brothers Harriman</v>
          </cell>
          <cell r="D55" t="str">
            <v xml:space="preserve"> </v>
          </cell>
          <cell r="E55" t="str">
            <v>N/R</v>
          </cell>
          <cell r="G55">
            <v>1.6</v>
          </cell>
          <cell r="H55" t="str">
            <v>LOC</v>
          </cell>
          <cell r="I55">
            <v>37833</v>
          </cell>
        </row>
        <row r="56">
          <cell r="B56" t="str">
            <v>PJM-ISO</v>
          </cell>
        </row>
        <row r="57">
          <cell r="B57" t="str">
            <v>PP&amp;L Energy Plus Co.</v>
          </cell>
          <cell r="C57" t="str">
            <v>PP&amp;L Electric Utilities Corp.</v>
          </cell>
          <cell r="E57" t="str">
            <v xml:space="preserve">BBB </v>
          </cell>
          <cell r="G57">
            <v>2</v>
          </cell>
          <cell r="H57" t="str">
            <v>Guarantee</v>
          </cell>
          <cell r="I57" t="str">
            <v>Open</v>
          </cell>
        </row>
        <row r="58">
          <cell r="B58" t="str">
            <v>PSEG ER&amp;T</v>
          </cell>
          <cell r="C58" t="str">
            <v>PSEG Power LLC</v>
          </cell>
          <cell r="D58" t="str">
            <v>BBB</v>
          </cell>
          <cell r="F58" t="str">
            <v xml:space="preserve"> </v>
          </cell>
          <cell r="G58">
            <v>15</v>
          </cell>
          <cell r="H58" t="str">
            <v>Guarantee</v>
          </cell>
          <cell r="I58">
            <v>37864</v>
          </cell>
        </row>
        <row r="59">
          <cell r="B59" t="str">
            <v>PSEG_BGS</v>
          </cell>
        </row>
        <row r="60">
          <cell r="B60" t="str">
            <v>RECO_BGS</v>
          </cell>
        </row>
        <row r="61">
          <cell r="B61" t="str">
            <v>Robison Oil</v>
          </cell>
          <cell r="C61" t="str">
            <v>Singer Holding Corp</v>
          </cell>
          <cell r="D61" t="str">
            <v>NR</v>
          </cell>
          <cell r="E61" t="str">
            <v>NR</v>
          </cell>
          <cell r="G61">
            <v>0.6</v>
          </cell>
          <cell r="H61" t="str">
            <v>Guarantee</v>
          </cell>
          <cell r="I61">
            <v>37986</v>
          </cell>
        </row>
        <row r="62">
          <cell r="B62" t="str">
            <v>Select Energy Inc.</v>
          </cell>
          <cell r="C62" t="str">
            <v>NU Utilities Inc</v>
          </cell>
          <cell r="E62" t="str">
            <v>BBB+</v>
          </cell>
          <cell r="G62">
            <v>10</v>
          </cell>
          <cell r="H62" t="str">
            <v>Guarantee</v>
          </cell>
        </row>
        <row r="63">
          <cell r="B63" t="str">
            <v xml:space="preserve">Sempra Energy Trading </v>
          </cell>
          <cell r="C63" t="str">
            <v>Sempra Energy</v>
          </cell>
          <cell r="E63" t="str">
            <v>A-</v>
          </cell>
          <cell r="G63">
            <v>50</v>
          </cell>
          <cell r="H63" t="str">
            <v>Guarantee</v>
          </cell>
          <cell r="I63" t="str">
            <v>Open</v>
          </cell>
        </row>
        <row r="64">
          <cell r="B64" t="str">
            <v>SOCIETE GENERALE</v>
          </cell>
          <cell r="D64" t="str">
            <v>AA-</v>
          </cell>
        </row>
        <row r="65">
          <cell r="B65" t="str">
            <v>Sprague Energy Corp.</v>
          </cell>
          <cell r="C65" t="str">
            <v>Axel Johnson</v>
          </cell>
          <cell r="E65" t="str">
            <v>BBB+</v>
          </cell>
          <cell r="F65" t="str">
            <v>**</v>
          </cell>
        </row>
        <row r="66">
          <cell r="B66" t="str">
            <v>SUNOCO, Inc.</v>
          </cell>
          <cell r="D66" t="str">
            <v>BBB</v>
          </cell>
          <cell r="G66" t="str">
            <v>Not Required</v>
          </cell>
        </row>
        <row r="67">
          <cell r="B67" t="str">
            <v>Tennessee Gas Pipeline</v>
          </cell>
          <cell r="C67" t="str">
            <v>Tenneco</v>
          </cell>
          <cell r="D67" t="str">
            <v>BBB+</v>
          </cell>
          <cell r="G67" t="str">
            <v>Not Required</v>
          </cell>
        </row>
        <row r="68">
          <cell r="B68" t="str">
            <v>Texas Eastern Transmission Corp.</v>
          </cell>
          <cell r="C68" t="str">
            <v>Duke Energy Corp.</v>
          </cell>
          <cell r="D68" t="str">
            <v>A+</v>
          </cell>
          <cell r="E68" t="str">
            <v xml:space="preserve"> </v>
          </cell>
          <cell r="G68" t="str">
            <v>Not Required</v>
          </cell>
        </row>
        <row r="69">
          <cell r="B69" t="str">
            <v>Texex Energy Partners Ltd</v>
          </cell>
          <cell r="C69" t="str">
            <v>FORTIS BANK</v>
          </cell>
          <cell r="E69" t="str">
            <v>AA-</v>
          </cell>
          <cell r="G69">
            <v>0.215</v>
          </cell>
          <cell r="H69" t="str">
            <v>Letter Of Credit</v>
          </cell>
          <cell r="I69">
            <v>37756</v>
          </cell>
        </row>
        <row r="70">
          <cell r="B70" t="str">
            <v>Tosco Refining Co.</v>
          </cell>
          <cell r="C70" t="str">
            <v>Tosco Corp.</v>
          </cell>
          <cell r="E70" t="str">
            <v>BBB</v>
          </cell>
          <cell r="G70">
            <v>0.5</v>
          </cell>
          <cell r="H70" t="str">
            <v>Guarantee</v>
          </cell>
        </row>
        <row r="71">
          <cell r="B71" t="str">
            <v>Transcontinental Gas Pipeline Corp.</v>
          </cell>
          <cell r="C71" t="str">
            <v xml:space="preserve"> </v>
          </cell>
          <cell r="D71" t="str">
            <v>BBB</v>
          </cell>
          <cell r="G71" t="str">
            <v>Not Required</v>
          </cell>
        </row>
        <row r="72">
          <cell r="B72" t="str">
            <v>TXU Portfolio Management Company LP</v>
          </cell>
          <cell r="C72" t="str">
            <v>TXU Energy Co. LLC</v>
          </cell>
          <cell r="E72" t="str">
            <v>BBB</v>
          </cell>
          <cell r="G72">
            <v>8</v>
          </cell>
          <cell r="H72" t="str">
            <v>Guarantee</v>
          </cell>
          <cell r="I72">
            <v>38061</v>
          </cell>
        </row>
        <row r="73">
          <cell r="B73" t="str">
            <v>Venro Petroleum Corp.</v>
          </cell>
          <cell r="D73" t="str">
            <v>N/R</v>
          </cell>
        </row>
        <row r="74">
          <cell r="B74" t="str">
            <v>Virgina Electric Power Company (VEPCO)</v>
          </cell>
          <cell r="E74" t="str">
            <v>A-</v>
          </cell>
        </row>
        <row r="75">
          <cell r="B75" t="str">
            <v>Virginia Power Energy Marketing (GAS)</v>
          </cell>
          <cell r="C75" t="str">
            <v>Dominion Resources Inc</v>
          </cell>
          <cell r="E75" t="str">
            <v>BBB+</v>
          </cell>
          <cell r="G75" t="str">
            <v>Guarantee</v>
          </cell>
          <cell r="I75" t="str">
            <v>Open</v>
          </cell>
        </row>
        <row r="76">
          <cell r="B76" t="str">
            <v>Western Gas Resources, Inc</v>
          </cell>
          <cell r="D76" t="str">
            <v>BB+</v>
          </cell>
          <cell r="G76" t="str">
            <v>No Required</v>
          </cell>
        </row>
        <row r="77">
          <cell r="B77" t="str">
            <v>Western Mass. Electric Company (WMECO)</v>
          </cell>
          <cell r="C77" t="str">
            <v xml:space="preserve"> </v>
          </cell>
          <cell r="D77" t="str">
            <v>BBB+</v>
          </cell>
          <cell r="E77" t="str">
            <v xml:space="preserve"> </v>
          </cell>
          <cell r="G77" t="str">
            <v xml:space="preserve"> </v>
          </cell>
          <cell r="I77" t="str">
            <v xml:space="preserve"> </v>
          </cell>
        </row>
        <row r="78">
          <cell r="B78" t="str">
            <v>WPS Energy Services, Inc.</v>
          </cell>
          <cell r="G78">
            <v>0.1</v>
          </cell>
        </row>
        <row r="79">
          <cell r="B79" t="str">
            <v xml:space="preserve">Westport Pertoleum </v>
          </cell>
          <cell r="C79" t="str">
            <v xml:space="preserve">Mitsui &amp; Co. (USA) inc. </v>
          </cell>
          <cell r="E79" t="str">
            <v>A-2</v>
          </cell>
          <cell r="G79">
            <v>4</v>
          </cell>
          <cell r="H79" t="str">
            <v>Guarantee</v>
          </cell>
          <cell r="I79">
            <v>37986</v>
          </cell>
        </row>
        <row r="80">
          <cell r="B80" t="str">
            <v>Williams Energy Services (WESCO)  Negative Watch List</v>
          </cell>
          <cell r="C80" t="str">
            <v>Williams Co. Inc.</v>
          </cell>
          <cell r="E80" t="str">
            <v>B+</v>
          </cell>
          <cell r="G80">
            <v>1</v>
          </cell>
          <cell r="H80" t="str">
            <v>Guarantee</v>
          </cell>
          <cell r="I80">
            <v>37711</v>
          </cell>
        </row>
      </sheetData>
      <sheetData sheetId="6"/>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ingBSAssets"/>
      <sheetName val="Con-ingBSLiab"/>
      <sheetName val="Con-ingIS"/>
      <sheetName val="Con-ingISQtr"/>
      <sheetName val="Con-ingISYTD"/>
      <sheetName val="Con-ingISRoll"/>
      <sheetName val="Con-edBSAssets"/>
      <sheetName val="Con-edBSLiab"/>
      <sheetName val="Con-edIS"/>
      <sheetName val="Con-edISQtr"/>
      <sheetName val="Sheet1"/>
      <sheetName val="ingAsset-View"/>
      <sheetName val="ingLiab-View"/>
      <sheetName val="CECONYBSAssets"/>
      <sheetName val="CECONYBSLiab"/>
      <sheetName val="CECONYISQtr "/>
      <sheetName val="ORUBSAssets"/>
      <sheetName val="ORUBSLiab"/>
      <sheetName val="ORUISQtr"/>
      <sheetName val="ingIS-View"/>
      <sheetName val="Roll-IS-View"/>
      <sheetName val="Asset-View"/>
      <sheetName val="CECONY-ASSET-View"/>
      <sheetName val="CECONY-LIAB-View"/>
      <sheetName val="Liab-View"/>
      <sheetName val="IS-View"/>
      <sheetName val="CSXLStore"/>
      <sheetName val="csxlDE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B5" t="str">
            <v>June 30, 2010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Waterside"/>
      <sheetName val="WatersideDock"/>
      <sheetName val="EastRiverStation"/>
      <sheetName val="HudsonAvenue"/>
      <sheetName val="74thStreet"/>
      <sheetName val="59thStreet"/>
      <sheetName val="RavenswoodSteam"/>
      <sheetName val="EastRiverSouthSteam"/>
      <sheetName val="KipsBay"/>
      <sheetName val="East60thStreetSteam"/>
      <sheetName val="LuysterCreek-AstoriaPit"/>
      <sheetName val="Balance"/>
      <sheetName val="Other Prod"/>
      <sheetName val="Steam Prod"/>
      <sheetName val="Steam Plant - Prod"/>
      <sheetName val="Sheet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month"/>
      <sheetName val="Sub data"/>
      <sheetName val="Mo"/>
      <sheetName val="YTD"/>
      <sheetName val="12mo"/>
      <sheetName val="Qtr"/>
      <sheetName val="CurrYr"/>
      <sheetName val="1Yrprev"/>
      <sheetName val="2Yrprev"/>
      <sheetName val="Fin Forecasting"/>
      <sheetName val="Fin Forecasting YTD"/>
      <sheetName val="Full Service"/>
      <sheetName val="Retail Choice"/>
      <sheetName val="YECALENDAR"/>
    </sheetNames>
    <sheetDataSet>
      <sheetData sheetId="0"/>
      <sheetData sheetId="1"/>
      <sheetData sheetId="2"/>
      <sheetData sheetId="3"/>
      <sheetData sheetId="4"/>
      <sheetData sheetId="5"/>
      <sheetData sheetId="6">
        <row r="1">
          <cell r="C1" t="str">
            <v>PSCno</v>
          </cell>
          <cell r="E1" t="str">
            <v>Acct</v>
          </cell>
        </row>
        <row r="2">
          <cell r="C2" t="str">
            <v>40300</v>
          </cell>
          <cell r="E2" t="str">
            <v>A6025</v>
          </cell>
        </row>
        <row r="3">
          <cell r="C3" t="str">
            <v>40300</v>
          </cell>
          <cell r="E3" t="str">
            <v>C6025</v>
          </cell>
        </row>
        <row r="4">
          <cell r="C4" t="str">
            <v>40300</v>
          </cell>
          <cell r="E4" t="str">
            <v>E6025</v>
          </cell>
        </row>
        <row r="5">
          <cell r="C5" t="str">
            <v>40300</v>
          </cell>
          <cell r="E5" t="str">
            <v>F6025</v>
          </cell>
        </row>
        <row r="6">
          <cell r="C6" t="str">
            <v>40300</v>
          </cell>
          <cell r="E6" t="str">
            <v>06025</v>
          </cell>
        </row>
        <row r="7">
          <cell r="C7" t="str">
            <v>40500</v>
          </cell>
          <cell r="E7" t="str">
            <v>E6033</v>
          </cell>
        </row>
        <row r="8">
          <cell r="C8" t="str">
            <v>40300</v>
          </cell>
          <cell r="E8" t="str">
            <v>A6026</v>
          </cell>
        </row>
        <row r="9">
          <cell r="C9" t="str">
            <v>40300</v>
          </cell>
          <cell r="E9" t="str">
            <v>06026</v>
          </cell>
        </row>
        <row r="10">
          <cell r="C10" t="str">
            <v>40500</v>
          </cell>
          <cell r="E10" t="str">
            <v>G6033</v>
          </cell>
        </row>
        <row r="11">
          <cell r="C11" t="str">
            <v>40500</v>
          </cell>
          <cell r="E11" t="str">
            <v>H6033</v>
          </cell>
        </row>
        <row r="12">
          <cell r="C12" t="str">
            <v>40300</v>
          </cell>
          <cell r="E12" t="str">
            <v>A6027</v>
          </cell>
        </row>
        <row r="13">
          <cell r="C13" t="str">
            <v>40300</v>
          </cell>
          <cell r="E13" t="str">
            <v>B6027</v>
          </cell>
        </row>
        <row r="14">
          <cell r="C14" t="str">
            <v>40300</v>
          </cell>
          <cell r="E14" t="str">
            <v>B6028</v>
          </cell>
        </row>
        <row r="15">
          <cell r="C15" t="str">
            <v>40300</v>
          </cell>
          <cell r="E15" t="str">
            <v>C6028</v>
          </cell>
        </row>
        <row r="16">
          <cell r="C16" t="str">
            <v>40500</v>
          </cell>
          <cell r="E16" t="str">
            <v>F6033</v>
          </cell>
        </row>
        <row r="17">
          <cell r="C17" t="str">
            <v>40810</v>
          </cell>
          <cell r="E17" t="str">
            <v>A6041</v>
          </cell>
        </row>
        <row r="18">
          <cell r="C18" t="str">
            <v>40810</v>
          </cell>
          <cell r="E18" t="str">
            <v>A6045</v>
          </cell>
        </row>
        <row r="19">
          <cell r="C19" t="str">
            <v>40810</v>
          </cell>
          <cell r="E19" t="str">
            <v>A6057</v>
          </cell>
        </row>
        <row r="20">
          <cell r="C20" t="str">
            <v>40810</v>
          </cell>
          <cell r="E20" t="str">
            <v>C6040</v>
          </cell>
        </row>
        <row r="21">
          <cell r="C21" t="str">
            <v>40810</v>
          </cell>
          <cell r="E21" t="str">
            <v>C6046</v>
          </cell>
        </row>
        <row r="22">
          <cell r="C22" t="str">
            <v>40810</v>
          </cell>
          <cell r="E22" t="str">
            <v>C6053</v>
          </cell>
        </row>
        <row r="23">
          <cell r="C23" t="str">
            <v>40810</v>
          </cell>
          <cell r="E23" t="str">
            <v>C6058</v>
          </cell>
        </row>
        <row r="24">
          <cell r="C24" t="str">
            <v>40810</v>
          </cell>
          <cell r="E24" t="str">
            <v>C6062</v>
          </cell>
        </row>
        <row r="25">
          <cell r="C25" t="str">
            <v>40810</v>
          </cell>
          <cell r="E25" t="str">
            <v>C6063</v>
          </cell>
        </row>
        <row r="26">
          <cell r="C26" t="str">
            <v>40810</v>
          </cell>
          <cell r="E26" t="str">
            <v>C6064</v>
          </cell>
        </row>
        <row r="27">
          <cell r="C27" t="str">
            <v>40810</v>
          </cell>
          <cell r="E27" t="str">
            <v>C6066</v>
          </cell>
        </row>
        <row r="28">
          <cell r="C28" t="str">
            <v>40810</v>
          </cell>
          <cell r="E28" t="str">
            <v>C6069</v>
          </cell>
        </row>
        <row r="29">
          <cell r="C29" t="str">
            <v>40810</v>
          </cell>
          <cell r="E29" t="str">
            <v>C6070</v>
          </cell>
        </row>
        <row r="30">
          <cell r="C30" t="str">
            <v>40810</v>
          </cell>
          <cell r="E30" t="str">
            <v>C6071</v>
          </cell>
        </row>
        <row r="31">
          <cell r="C31" t="str">
            <v>40810</v>
          </cell>
          <cell r="E31" t="str">
            <v>C6073</v>
          </cell>
        </row>
        <row r="32">
          <cell r="C32" t="str">
            <v>40810</v>
          </cell>
          <cell r="E32" t="str">
            <v>C6074</v>
          </cell>
        </row>
        <row r="33">
          <cell r="C33" t="str">
            <v>40810</v>
          </cell>
          <cell r="E33" t="str">
            <v>E6043</v>
          </cell>
        </row>
        <row r="34">
          <cell r="C34" t="str">
            <v>40810</v>
          </cell>
          <cell r="E34" t="str">
            <v>E6046</v>
          </cell>
        </row>
        <row r="35">
          <cell r="C35" t="str">
            <v>40810</v>
          </cell>
          <cell r="E35" t="str">
            <v>E6064</v>
          </cell>
        </row>
        <row r="36">
          <cell r="C36" t="str">
            <v>40810</v>
          </cell>
          <cell r="E36" t="str">
            <v>E6066</v>
          </cell>
        </row>
        <row r="37">
          <cell r="C37" t="str">
            <v>40810</v>
          </cell>
          <cell r="E37" t="str">
            <v>H6040</v>
          </cell>
        </row>
        <row r="38">
          <cell r="C38" t="str">
            <v>40810</v>
          </cell>
          <cell r="E38" t="str">
            <v>H6062</v>
          </cell>
        </row>
        <row r="39">
          <cell r="C39" t="str">
            <v>40810</v>
          </cell>
          <cell r="E39" t="str">
            <v>H6072</v>
          </cell>
        </row>
        <row r="40">
          <cell r="C40" t="str">
            <v>40810</v>
          </cell>
          <cell r="E40" t="str">
            <v>L6064</v>
          </cell>
        </row>
        <row r="41">
          <cell r="C41" t="str">
            <v>40810</v>
          </cell>
          <cell r="E41" t="str">
            <v>L6072</v>
          </cell>
        </row>
        <row r="42">
          <cell r="C42" t="str">
            <v>40810</v>
          </cell>
          <cell r="E42" t="str">
            <v>N6053</v>
          </cell>
        </row>
        <row r="43">
          <cell r="C43" t="str">
            <v>40810</v>
          </cell>
          <cell r="E43" t="str">
            <v>P6040</v>
          </cell>
        </row>
        <row r="44">
          <cell r="C44" t="str">
            <v>40810</v>
          </cell>
          <cell r="E44" t="str">
            <v>P6058</v>
          </cell>
        </row>
        <row r="45">
          <cell r="C45" t="str">
            <v>40810</v>
          </cell>
          <cell r="E45" t="str">
            <v>P6073</v>
          </cell>
        </row>
        <row r="46">
          <cell r="C46" t="str">
            <v>40810</v>
          </cell>
          <cell r="E46" t="str">
            <v>P6074</v>
          </cell>
        </row>
        <row r="47">
          <cell r="C47" t="str">
            <v>40810</v>
          </cell>
          <cell r="E47" t="str">
            <v>Q6040</v>
          </cell>
        </row>
        <row r="48">
          <cell r="C48" t="str">
            <v>40810</v>
          </cell>
          <cell r="E48" t="str">
            <v>06042</v>
          </cell>
        </row>
        <row r="49">
          <cell r="C49" t="str">
            <v>40810</v>
          </cell>
          <cell r="E49" t="str">
            <v>06043</v>
          </cell>
        </row>
        <row r="50">
          <cell r="C50" t="str">
            <v>40810</v>
          </cell>
          <cell r="E50" t="str">
            <v>06061</v>
          </cell>
        </row>
        <row r="51">
          <cell r="C51" t="str">
            <v>40810</v>
          </cell>
          <cell r="E51" t="str">
            <v>A6080</v>
          </cell>
        </row>
        <row r="52">
          <cell r="C52" t="str">
            <v>40810</v>
          </cell>
          <cell r="E52" t="str">
            <v>A6081</v>
          </cell>
        </row>
        <row r="53">
          <cell r="C53" t="str">
            <v>40810</v>
          </cell>
          <cell r="E53" t="str">
            <v>B6080</v>
          </cell>
        </row>
        <row r="54">
          <cell r="C54" t="str">
            <v>40810</v>
          </cell>
          <cell r="E54" t="str">
            <v>B6112</v>
          </cell>
        </row>
        <row r="55">
          <cell r="C55" t="str">
            <v>40810</v>
          </cell>
          <cell r="E55" t="str">
            <v>C6080</v>
          </cell>
        </row>
        <row r="56">
          <cell r="C56" t="str">
            <v>40810</v>
          </cell>
          <cell r="E56" t="str">
            <v>C6107</v>
          </cell>
        </row>
        <row r="57">
          <cell r="C57" t="str">
            <v>40810</v>
          </cell>
          <cell r="E57" t="str">
            <v>G6083</v>
          </cell>
        </row>
        <row r="58">
          <cell r="C58" t="str">
            <v>40810</v>
          </cell>
          <cell r="E58" t="str">
            <v>G6086</v>
          </cell>
        </row>
        <row r="59">
          <cell r="C59" t="str">
            <v>40810</v>
          </cell>
          <cell r="E59" t="str">
            <v>G6104</v>
          </cell>
        </row>
        <row r="60">
          <cell r="C60" t="str">
            <v>40810</v>
          </cell>
          <cell r="E60" t="str">
            <v>G6106</v>
          </cell>
        </row>
        <row r="61">
          <cell r="C61" t="str">
            <v>40810</v>
          </cell>
          <cell r="E61" t="str">
            <v>J6109</v>
          </cell>
        </row>
        <row r="62">
          <cell r="C62" t="str">
            <v>40810</v>
          </cell>
          <cell r="E62" t="str">
            <v>K6109</v>
          </cell>
        </row>
        <row r="63">
          <cell r="C63" t="str">
            <v>40810</v>
          </cell>
          <cell r="E63" t="str">
            <v>L6109</v>
          </cell>
        </row>
        <row r="64">
          <cell r="C64" t="str">
            <v>40810</v>
          </cell>
          <cell r="E64" t="str">
            <v>M6109</v>
          </cell>
        </row>
        <row r="65">
          <cell r="C65" t="str">
            <v>40810</v>
          </cell>
          <cell r="E65" t="str">
            <v>N6109</v>
          </cell>
        </row>
        <row r="66">
          <cell r="C66" t="str">
            <v>40810</v>
          </cell>
          <cell r="E66" t="str">
            <v>P6102</v>
          </cell>
        </row>
        <row r="67">
          <cell r="C67" t="str">
            <v>40810</v>
          </cell>
          <cell r="E67" t="str">
            <v>P6109</v>
          </cell>
        </row>
        <row r="68">
          <cell r="C68" t="str">
            <v>40810</v>
          </cell>
          <cell r="E68" t="str">
            <v>Q6080</v>
          </cell>
        </row>
        <row r="69">
          <cell r="C69" t="str">
            <v>40810</v>
          </cell>
          <cell r="E69" t="str">
            <v>06082</v>
          </cell>
        </row>
        <row r="70">
          <cell r="C70" t="str">
            <v>40810</v>
          </cell>
          <cell r="E70" t="str">
            <v>06083</v>
          </cell>
        </row>
        <row r="71">
          <cell r="C71" t="str">
            <v>40810</v>
          </cell>
          <cell r="E71" t="str">
            <v>06086</v>
          </cell>
        </row>
        <row r="72">
          <cell r="C72" t="str">
            <v>40810</v>
          </cell>
          <cell r="E72" t="str">
            <v>06091</v>
          </cell>
        </row>
        <row r="73">
          <cell r="C73" t="str">
            <v>40810</v>
          </cell>
          <cell r="E73" t="str">
            <v>06098</v>
          </cell>
        </row>
        <row r="74">
          <cell r="C74" t="str">
            <v>40810</v>
          </cell>
          <cell r="E74" t="str">
            <v>06101</v>
          </cell>
        </row>
        <row r="75">
          <cell r="C75" t="str">
            <v>40810</v>
          </cell>
          <cell r="E75" t="str">
            <v>06102</v>
          </cell>
        </row>
        <row r="76">
          <cell r="C76" t="str">
            <v>40810</v>
          </cell>
          <cell r="E76" t="str">
            <v>06103</v>
          </cell>
        </row>
        <row r="77">
          <cell r="C77" t="str">
            <v>40810</v>
          </cell>
          <cell r="E77" t="str">
            <v>06104</v>
          </cell>
        </row>
        <row r="78">
          <cell r="C78" t="str">
            <v>40810</v>
          </cell>
          <cell r="E78" t="str">
            <v>06106</v>
          </cell>
        </row>
        <row r="79">
          <cell r="C79" t="str">
            <v>40810</v>
          </cell>
          <cell r="E79" t="str">
            <v>06109</v>
          </cell>
        </row>
        <row r="80">
          <cell r="C80" t="str">
            <v>40810</v>
          </cell>
          <cell r="E80" t="str">
            <v>06110</v>
          </cell>
        </row>
        <row r="81">
          <cell r="C81" t="str">
            <v>40810</v>
          </cell>
          <cell r="E81" t="str">
            <v>06111</v>
          </cell>
        </row>
        <row r="82">
          <cell r="C82" t="str">
            <v>40810</v>
          </cell>
          <cell r="E82" t="str">
            <v>06112</v>
          </cell>
        </row>
        <row r="83">
          <cell r="C83" t="str">
            <v>40810</v>
          </cell>
          <cell r="E83" t="str">
            <v>06113</v>
          </cell>
        </row>
        <row r="84">
          <cell r="C84" t="str">
            <v>40810</v>
          </cell>
          <cell r="E84" t="str">
            <v>06114</v>
          </cell>
        </row>
        <row r="85">
          <cell r="C85" t="str">
            <v>40810</v>
          </cell>
          <cell r="E85" t="str">
            <v>A6120</v>
          </cell>
        </row>
        <row r="86">
          <cell r="C86" t="str">
            <v>40810</v>
          </cell>
          <cell r="E86" t="str">
            <v>B6126</v>
          </cell>
        </row>
        <row r="87">
          <cell r="C87" t="str">
            <v>40810</v>
          </cell>
          <cell r="E87" t="str">
            <v>B6131</v>
          </cell>
        </row>
        <row r="88">
          <cell r="C88" t="str">
            <v>40810</v>
          </cell>
          <cell r="E88" t="str">
            <v>B6138</v>
          </cell>
        </row>
        <row r="89">
          <cell r="C89" t="str">
            <v>40810</v>
          </cell>
          <cell r="E89" t="str">
            <v>B6142</v>
          </cell>
        </row>
        <row r="90">
          <cell r="C90" t="str">
            <v>40810</v>
          </cell>
          <cell r="E90" t="str">
            <v>B6143</v>
          </cell>
        </row>
        <row r="91">
          <cell r="C91" t="str">
            <v>40810</v>
          </cell>
          <cell r="E91" t="str">
            <v>B6144</v>
          </cell>
        </row>
        <row r="92">
          <cell r="C92" t="str">
            <v>40810</v>
          </cell>
          <cell r="E92" t="str">
            <v>B6146</v>
          </cell>
        </row>
        <row r="93">
          <cell r="C93" t="str">
            <v>40810</v>
          </cell>
          <cell r="E93" t="str">
            <v>B6149</v>
          </cell>
        </row>
        <row r="94">
          <cell r="C94" t="str">
            <v>40810</v>
          </cell>
          <cell r="E94" t="str">
            <v>B6150</v>
          </cell>
        </row>
        <row r="95">
          <cell r="C95" t="str">
            <v>40810</v>
          </cell>
          <cell r="E95" t="str">
            <v>B6151</v>
          </cell>
        </row>
        <row r="96">
          <cell r="C96" t="str">
            <v>40810</v>
          </cell>
          <cell r="E96" t="str">
            <v>B6153</v>
          </cell>
        </row>
        <row r="97">
          <cell r="C97" t="str">
            <v>40810</v>
          </cell>
          <cell r="E97" t="str">
            <v>B6154</v>
          </cell>
        </row>
        <row r="98">
          <cell r="C98" t="str">
            <v>40810</v>
          </cell>
          <cell r="E98" t="str">
            <v>C6147</v>
          </cell>
        </row>
        <row r="99">
          <cell r="C99" t="str">
            <v>40810</v>
          </cell>
          <cell r="E99" t="str">
            <v>F6120</v>
          </cell>
        </row>
        <row r="100">
          <cell r="C100" t="str">
            <v>40810</v>
          </cell>
          <cell r="E100" t="str">
            <v>F6121</v>
          </cell>
        </row>
        <row r="101">
          <cell r="C101" t="str">
            <v>40810</v>
          </cell>
          <cell r="E101" t="str">
            <v>F6142</v>
          </cell>
        </row>
        <row r="102">
          <cell r="C102" t="str">
            <v>40810</v>
          </cell>
          <cell r="E102" t="str">
            <v>F6152</v>
          </cell>
        </row>
        <row r="103">
          <cell r="C103" t="str">
            <v>40810</v>
          </cell>
          <cell r="E103" t="str">
            <v>G6121</v>
          </cell>
        </row>
        <row r="104">
          <cell r="C104" t="str">
            <v>40810</v>
          </cell>
          <cell r="E104" t="str">
            <v>K6152</v>
          </cell>
        </row>
        <row r="105">
          <cell r="C105" t="str">
            <v>40810</v>
          </cell>
          <cell r="E105" t="str">
            <v>S6122</v>
          </cell>
        </row>
        <row r="106">
          <cell r="C106" t="str">
            <v>40810</v>
          </cell>
          <cell r="E106" t="str">
            <v>S6126</v>
          </cell>
        </row>
        <row r="107">
          <cell r="C107" t="str">
            <v>40810</v>
          </cell>
          <cell r="E107" t="str">
            <v>S6144</v>
          </cell>
        </row>
        <row r="108">
          <cell r="C108" t="str">
            <v>40810</v>
          </cell>
          <cell r="E108" t="str">
            <v>S6146</v>
          </cell>
        </row>
        <row r="109">
          <cell r="C109" t="str">
            <v>40810</v>
          </cell>
          <cell r="E109" t="str">
            <v>06122</v>
          </cell>
        </row>
        <row r="110">
          <cell r="C110" t="str">
            <v>40810</v>
          </cell>
          <cell r="E110" t="str">
            <v>06141</v>
          </cell>
        </row>
        <row r="111">
          <cell r="C111" t="str">
            <v>40810</v>
          </cell>
          <cell r="E111" t="str">
            <v>A6155</v>
          </cell>
        </row>
        <row r="112">
          <cell r="C112" t="str">
            <v>40910</v>
          </cell>
          <cell r="E112" t="str">
            <v>06482</v>
          </cell>
        </row>
        <row r="113">
          <cell r="C113" t="str">
            <v>40911</v>
          </cell>
          <cell r="E113" t="str">
            <v>06483</v>
          </cell>
        </row>
        <row r="114">
          <cell r="C114" t="str">
            <v>40910</v>
          </cell>
          <cell r="E114" t="str">
            <v>06486</v>
          </cell>
        </row>
        <row r="115">
          <cell r="C115" t="str">
            <v>40911</v>
          </cell>
          <cell r="E115" t="str">
            <v>A6483</v>
          </cell>
        </row>
        <row r="116">
          <cell r="C116" t="str">
            <v>40910</v>
          </cell>
          <cell r="E116" t="str">
            <v>06488</v>
          </cell>
        </row>
        <row r="117">
          <cell r="C117" t="str">
            <v>40911</v>
          </cell>
          <cell r="E117" t="str">
            <v>B6483</v>
          </cell>
        </row>
        <row r="118">
          <cell r="C118" t="str">
            <v>41140</v>
          </cell>
          <cell r="E118" t="str">
            <v>06497</v>
          </cell>
        </row>
        <row r="119">
          <cell r="C119" t="str">
            <v>41140</v>
          </cell>
          <cell r="E119" t="str">
            <v>06498</v>
          </cell>
        </row>
        <row r="120">
          <cell r="C120" t="str">
            <v>41140</v>
          </cell>
          <cell r="E120" t="str">
            <v>06499</v>
          </cell>
        </row>
        <row r="121">
          <cell r="C121" t="str">
            <v>41010</v>
          </cell>
          <cell r="E121" t="str">
            <v>F6478</v>
          </cell>
        </row>
        <row r="122">
          <cell r="C122" t="str">
            <v>41010</v>
          </cell>
          <cell r="E122" t="str">
            <v>G6478</v>
          </cell>
        </row>
        <row r="123">
          <cell r="C123" t="str">
            <v>41010</v>
          </cell>
          <cell r="E123" t="str">
            <v>H6478</v>
          </cell>
        </row>
        <row r="124">
          <cell r="C124" t="str">
            <v>41010</v>
          </cell>
          <cell r="E124" t="str">
            <v>J6478</v>
          </cell>
        </row>
        <row r="125">
          <cell r="C125" t="str">
            <v>41010</v>
          </cell>
          <cell r="E125" t="str">
            <v>K6478</v>
          </cell>
        </row>
        <row r="126">
          <cell r="C126" t="str">
            <v>41010</v>
          </cell>
          <cell r="E126" t="str">
            <v>L6478</v>
          </cell>
        </row>
        <row r="127">
          <cell r="C127" t="str">
            <v>41010</v>
          </cell>
          <cell r="E127" t="str">
            <v>M6478</v>
          </cell>
        </row>
        <row r="128">
          <cell r="C128" t="str">
            <v>41010</v>
          </cell>
          <cell r="E128" t="str">
            <v>N6478</v>
          </cell>
        </row>
        <row r="129">
          <cell r="C129" t="str">
            <v>41010</v>
          </cell>
          <cell r="E129" t="str">
            <v>P6478</v>
          </cell>
        </row>
        <row r="130">
          <cell r="C130" t="str">
            <v>41010</v>
          </cell>
          <cell r="E130" t="str">
            <v>W6494</v>
          </cell>
        </row>
        <row r="131">
          <cell r="C131" t="str">
            <v>41011</v>
          </cell>
          <cell r="E131" t="str">
            <v>F6476</v>
          </cell>
        </row>
        <row r="132">
          <cell r="C132" t="str">
            <v>41011</v>
          </cell>
          <cell r="E132" t="str">
            <v>H6476</v>
          </cell>
        </row>
        <row r="133">
          <cell r="C133" t="str">
            <v>41011</v>
          </cell>
          <cell r="E133" t="str">
            <v>J6476</v>
          </cell>
        </row>
        <row r="134">
          <cell r="C134" t="str">
            <v>41110</v>
          </cell>
          <cell r="E134" t="str">
            <v>A6456</v>
          </cell>
        </row>
        <row r="135">
          <cell r="C135" t="str">
            <v>41110</v>
          </cell>
          <cell r="E135" t="str">
            <v>B6456</v>
          </cell>
        </row>
        <row r="136">
          <cell r="C136" t="str">
            <v>41110</v>
          </cell>
          <cell r="E136" t="str">
            <v>C6456</v>
          </cell>
        </row>
        <row r="137">
          <cell r="C137" t="str">
            <v>41110</v>
          </cell>
          <cell r="E137" t="str">
            <v>C6495</v>
          </cell>
        </row>
        <row r="138">
          <cell r="C138" t="str">
            <v>41110</v>
          </cell>
          <cell r="E138" t="str">
            <v>D6456</v>
          </cell>
        </row>
        <row r="139">
          <cell r="C139" t="str">
            <v>41110</v>
          </cell>
          <cell r="E139" t="str">
            <v>E6456</v>
          </cell>
        </row>
        <row r="140">
          <cell r="C140" t="str">
            <v>41110</v>
          </cell>
          <cell r="E140" t="str">
            <v>F6456</v>
          </cell>
        </row>
        <row r="141">
          <cell r="C141" t="str">
            <v>41110</v>
          </cell>
          <cell r="E141" t="str">
            <v>G6456</v>
          </cell>
        </row>
        <row r="142">
          <cell r="C142" t="str">
            <v>41110</v>
          </cell>
          <cell r="E142" t="str">
            <v>H6456</v>
          </cell>
        </row>
        <row r="143">
          <cell r="C143" t="str">
            <v>41110</v>
          </cell>
          <cell r="E143" t="str">
            <v>J6456</v>
          </cell>
        </row>
        <row r="144">
          <cell r="C144" t="str">
            <v>41110</v>
          </cell>
          <cell r="E144" t="str">
            <v>V6444</v>
          </cell>
        </row>
        <row r="145">
          <cell r="C145" t="str">
            <v>41111</v>
          </cell>
          <cell r="E145" t="str">
            <v>T6488</v>
          </cell>
        </row>
        <row r="146">
          <cell r="C146" t="str">
            <v>41111</v>
          </cell>
          <cell r="E146" t="str">
            <v>U6488</v>
          </cell>
        </row>
        <row r="147">
          <cell r="C147" t="str">
            <v>41111</v>
          </cell>
          <cell r="E147" t="str">
            <v>V6488</v>
          </cell>
        </row>
        <row r="148">
          <cell r="C148" t="str">
            <v>42500</v>
          </cell>
          <cell r="E148" t="str">
            <v>A6293</v>
          </cell>
        </row>
        <row r="149">
          <cell r="C149" t="str">
            <v>42500</v>
          </cell>
          <cell r="E149" t="str">
            <v>C6293</v>
          </cell>
        </row>
        <row r="150">
          <cell r="C150" t="str">
            <v>42500</v>
          </cell>
          <cell r="E150" t="str">
            <v>F6293</v>
          </cell>
        </row>
        <row r="151">
          <cell r="C151" t="str">
            <v>42500</v>
          </cell>
          <cell r="E151" t="str">
            <v>G6293</v>
          </cell>
        </row>
        <row r="152">
          <cell r="C152" t="str">
            <v>42610</v>
          </cell>
          <cell r="E152" t="str">
            <v>H6471</v>
          </cell>
        </row>
        <row r="153">
          <cell r="C153" t="str">
            <v>42610</v>
          </cell>
          <cell r="E153" t="str">
            <v>M6471</v>
          </cell>
        </row>
        <row r="154">
          <cell r="C154" t="str">
            <v>42610</v>
          </cell>
          <cell r="E154" t="str">
            <v>V6471</v>
          </cell>
        </row>
        <row r="155">
          <cell r="C155" t="str">
            <v>42630</v>
          </cell>
          <cell r="E155" t="str">
            <v>H6483</v>
          </cell>
        </row>
        <row r="156">
          <cell r="C156" t="str">
            <v>42640</v>
          </cell>
          <cell r="E156" t="str">
            <v>A6475</v>
          </cell>
        </row>
        <row r="157">
          <cell r="C157" t="str">
            <v>42640</v>
          </cell>
          <cell r="E157" t="str">
            <v>F6474</v>
          </cell>
        </row>
        <row r="158">
          <cell r="C158" t="str">
            <v>42640</v>
          </cell>
          <cell r="E158" t="str">
            <v>H6474</v>
          </cell>
        </row>
        <row r="159">
          <cell r="C159" t="str">
            <v>42640</v>
          </cell>
          <cell r="E159" t="str">
            <v>H6475</v>
          </cell>
        </row>
        <row r="160">
          <cell r="C160" t="str">
            <v>42640</v>
          </cell>
          <cell r="E160" t="str">
            <v>06473</v>
          </cell>
        </row>
        <row r="161">
          <cell r="C161" t="str">
            <v>42650</v>
          </cell>
          <cell r="E161" t="str">
            <v>A6479</v>
          </cell>
        </row>
        <row r="162">
          <cell r="C162" t="str">
            <v>42650</v>
          </cell>
          <cell r="E162" t="str">
            <v>B6479</v>
          </cell>
        </row>
        <row r="163">
          <cell r="C163" t="str">
            <v>42650</v>
          </cell>
          <cell r="E163" t="str">
            <v>C6472</v>
          </cell>
        </row>
        <row r="164">
          <cell r="C164" t="str">
            <v>42650</v>
          </cell>
          <cell r="E164" t="str">
            <v>C6479</v>
          </cell>
        </row>
        <row r="165">
          <cell r="C165" t="str">
            <v>42650</v>
          </cell>
          <cell r="E165" t="str">
            <v>D6472</v>
          </cell>
        </row>
        <row r="166">
          <cell r="C166" t="str">
            <v>42650</v>
          </cell>
          <cell r="E166" t="str">
            <v>E6472</v>
          </cell>
        </row>
        <row r="167">
          <cell r="C167" t="str">
            <v>42650</v>
          </cell>
          <cell r="E167" t="str">
            <v>H6472</v>
          </cell>
        </row>
        <row r="168">
          <cell r="C168" t="str">
            <v>42650</v>
          </cell>
          <cell r="E168" t="str">
            <v>M6479</v>
          </cell>
        </row>
        <row r="169">
          <cell r="C169" t="str">
            <v>42650</v>
          </cell>
          <cell r="E169" t="str">
            <v>06479</v>
          </cell>
        </row>
        <row r="170">
          <cell r="C170" t="str">
            <v>42700</v>
          </cell>
          <cell r="E170" t="str">
            <v>A6344</v>
          </cell>
        </row>
        <row r="171">
          <cell r="C171" t="str">
            <v>42700</v>
          </cell>
          <cell r="E171" t="str">
            <v>A6358</v>
          </cell>
        </row>
        <row r="172">
          <cell r="C172" t="str">
            <v>42700</v>
          </cell>
          <cell r="E172" t="str">
            <v>B6344</v>
          </cell>
        </row>
        <row r="173">
          <cell r="C173" t="str">
            <v>42700</v>
          </cell>
          <cell r="E173" t="str">
            <v>B6358</v>
          </cell>
        </row>
        <row r="174">
          <cell r="C174" t="str">
            <v>42700</v>
          </cell>
          <cell r="E174" t="str">
            <v>C6344</v>
          </cell>
        </row>
        <row r="175">
          <cell r="C175" t="str">
            <v>42700</v>
          </cell>
          <cell r="E175" t="str">
            <v>C6358</v>
          </cell>
        </row>
        <row r="176">
          <cell r="C176" t="str">
            <v>42700</v>
          </cell>
          <cell r="E176" t="str">
            <v>C6359</v>
          </cell>
        </row>
        <row r="177">
          <cell r="C177" t="str">
            <v>42700</v>
          </cell>
          <cell r="E177" t="str">
            <v>D6344</v>
          </cell>
        </row>
        <row r="178">
          <cell r="C178" t="str">
            <v>42700</v>
          </cell>
          <cell r="E178" t="str">
            <v>D6358</v>
          </cell>
        </row>
        <row r="179">
          <cell r="C179" t="str">
            <v>42700</v>
          </cell>
          <cell r="E179" t="str">
            <v>D6359</v>
          </cell>
        </row>
        <row r="180">
          <cell r="C180" t="str">
            <v>42700</v>
          </cell>
          <cell r="E180" t="str">
            <v>E6344</v>
          </cell>
        </row>
        <row r="181">
          <cell r="C181" t="str">
            <v>42700</v>
          </cell>
          <cell r="E181" t="str">
            <v>E6358</v>
          </cell>
        </row>
        <row r="182">
          <cell r="C182" t="str">
            <v>42700</v>
          </cell>
          <cell r="E182" t="str">
            <v>E6359</v>
          </cell>
        </row>
        <row r="183">
          <cell r="C183" t="str">
            <v>42700</v>
          </cell>
          <cell r="E183" t="str">
            <v>F6344</v>
          </cell>
        </row>
        <row r="184">
          <cell r="C184" t="str">
            <v>42700</v>
          </cell>
          <cell r="E184" t="str">
            <v>F6358</v>
          </cell>
        </row>
        <row r="185">
          <cell r="C185" t="str">
            <v>42700</v>
          </cell>
          <cell r="E185" t="str">
            <v>F6359</v>
          </cell>
        </row>
        <row r="186">
          <cell r="C186" t="str">
            <v>42700</v>
          </cell>
          <cell r="E186" t="str">
            <v>G6344</v>
          </cell>
        </row>
        <row r="187">
          <cell r="C187" t="str">
            <v>42700</v>
          </cell>
          <cell r="E187" t="str">
            <v>G6358</v>
          </cell>
        </row>
        <row r="188">
          <cell r="C188" t="str">
            <v>42700</v>
          </cell>
          <cell r="E188" t="str">
            <v>G6359</v>
          </cell>
        </row>
        <row r="189">
          <cell r="C189" t="str">
            <v>42700</v>
          </cell>
          <cell r="E189" t="str">
            <v>J6358</v>
          </cell>
        </row>
        <row r="190">
          <cell r="C190" t="str">
            <v>42700</v>
          </cell>
          <cell r="E190" t="str">
            <v>K6358</v>
          </cell>
        </row>
        <row r="191">
          <cell r="C191" t="str">
            <v>42700</v>
          </cell>
          <cell r="E191" t="str">
            <v>L6358</v>
          </cell>
        </row>
        <row r="192">
          <cell r="C192" t="str">
            <v>42700</v>
          </cell>
          <cell r="E192" t="str">
            <v>M6358</v>
          </cell>
        </row>
        <row r="193">
          <cell r="C193" t="str">
            <v>42700</v>
          </cell>
          <cell r="E193" t="str">
            <v>N6358</v>
          </cell>
        </row>
        <row r="194">
          <cell r="C194" t="str">
            <v>42700</v>
          </cell>
          <cell r="E194" t="str">
            <v>P6358</v>
          </cell>
        </row>
        <row r="195">
          <cell r="C195" t="str">
            <v>42700</v>
          </cell>
          <cell r="E195" t="str">
            <v>Q6358</v>
          </cell>
        </row>
        <row r="196">
          <cell r="C196" t="str">
            <v>42700</v>
          </cell>
          <cell r="E196" t="str">
            <v>R6358</v>
          </cell>
        </row>
        <row r="197">
          <cell r="C197" t="str">
            <v>42700</v>
          </cell>
          <cell r="E197" t="str">
            <v>S6358</v>
          </cell>
        </row>
        <row r="198">
          <cell r="C198" t="str">
            <v>42700</v>
          </cell>
          <cell r="E198" t="str">
            <v>T6357</v>
          </cell>
        </row>
        <row r="199">
          <cell r="C199" t="str">
            <v>42700</v>
          </cell>
          <cell r="E199" t="str">
            <v>T6358</v>
          </cell>
        </row>
        <row r="200">
          <cell r="C200" t="str">
            <v>42700</v>
          </cell>
          <cell r="E200" t="str">
            <v>U6343</v>
          </cell>
        </row>
        <row r="201">
          <cell r="C201" t="str">
            <v>42700</v>
          </cell>
          <cell r="E201" t="str">
            <v>U6357</v>
          </cell>
        </row>
        <row r="202">
          <cell r="C202" t="str">
            <v>42700</v>
          </cell>
          <cell r="E202" t="str">
            <v>U6358</v>
          </cell>
        </row>
        <row r="203">
          <cell r="C203" t="str">
            <v>42700</v>
          </cell>
          <cell r="E203" t="str">
            <v>V6357</v>
          </cell>
        </row>
        <row r="204">
          <cell r="C204" t="str">
            <v>42700</v>
          </cell>
          <cell r="E204" t="str">
            <v>V6358</v>
          </cell>
        </row>
        <row r="205">
          <cell r="C205" t="str">
            <v>42700</v>
          </cell>
          <cell r="E205" t="str">
            <v>W6343</v>
          </cell>
        </row>
        <row r="206">
          <cell r="C206" t="str">
            <v>42700</v>
          </cell>
          <cell r="E206" t="str">
            <v>W6357</v>
          </cell>
        </row>
        <row r="207">
          <cell r="C207" t="str">
            <v>42700</v>
          </cell>
          <cell r="E207" t="str">
            <v>X6357</v>
          </cell>
        </row>
        <row r="208">
          <cell r="C208" t="str">
            <v>42700</v>
          </cell>
          <cell r="E208" t="str">
            <v>Y6357</v>
          </cell>
        </row>
        <row r="209">
          <cell r="C209" t="str">
            <v>42700</v>
          </cell>
          <cell r="E209" t="str">
            <v>Z6357</v>
          </cell>
        </row>
        <row r="210">
          <cell r="C210" t="str">
            <v>42800</v>
          </cell>
          <cell r="E210" t="str">
            <v>A6389</v>
          </cell>
        </row>
        <row r="211">
          <cell r="C211" t="str">
            <v>42800</v>
          </cell>
          <cell r="E211" t="str">
            <v>A6391</v>
          </cell>
        </row>
        <row r="212">
          <cell r="C212" t="str">
            <v>42800</v>
          </cell>
          <cell r="E212" t="str">
            <v>A6393</v>
          </cell>
        </row>
        <row r="213">
          <cell r="C213" t="str">
            <v>42800</v>
          </cell>
          <cell r="E213" t="str">
            <v>A6394</v>
          </cell>
        </row>
        <row r="214">
          <cell r="C214" t="str">
            <v>42800</v>
          </cell>
          <cell r="E214" t="str">
            <v>A6397</v>
          </cell>
        </row>
        <row r="215">
          <cell r="C215" t="str">
            <v>42800</v>
          </cell>
          <cell r="E215" t="str">
            <v>B6389</v>
          </cell>
        </row>
        <row r="216">
          <cell r="C216" t="str">
            <v>42800</v>
          </cell>
          <cell r="E216" t="str">
            <v>B6390</v>
          </cell>
        </row>
        <row r="217">
          <cell r="C217" t="str">
            <v>42800</v>
          </cell>
          <cell r="E217" t="str">
            <v>B6391</v>
          </cell>
        </row>
        <row r="218">
          <cell r="C218" t="str">
            <v>42800</v>
          </cell>
          <cell r="E218" t="str">
            <v>B6393</v>
          </cell>
        </row>
        <row r="219">
          <cell r="C219" t="str">
            <v>42800</v>
          </cell>
          <cell r="E219" t="str">
            <v>B6394</v>
          </cell>
        </row>
        <row r="220">
          <cell r="C220" t="str">
            <v>42800</v>
          </cell>
          <cell r="E220" t="str">
            <v>B6395</v>
          </cell>
        </row>
        <row r="221">
          <cell r="C221" t="str">
            <v>42800</v>
          </cell>
          <cell r="E221" t="str">
            <v>B6397</v>
          </cell>
        </row>
        <row r="222">
          <cell r="C222" t="str">
            <v>42800</v>
          </cell>
          <cell r="E222" t="str">
            <v>C6389</v>
          </cell>
        </row>
        <row r="223">
          <cell r="C223" t="str">
            <v>42800</v>
          </cell>
          <cell r="E223" t="str">
            <v>C6391</v>
          </cell>
        </row>
        <row r="224">
          <cell r="C224" t="str">
            <v>42800</v>
          </cell>
          <cell r="E224" t="str">
            <v>C6394</v>
          </cell>
        </row>
        <row r="225">
          <cell r="C225" t="str">
            <v>42800</v>
          </cell>
          <cell r="E225" t="str">
            <v>C6395</v>
          </cell>
        </row>
        <row r="226">
          <cell r="C226" t="str">
            <v>42800</v>
          </cell>
          <cell r="E226" t="str">
            <v>C6396</v>
          </cell>
        </row>
        <row r="227">
          <cell r="C227" t="str">
            <v>42800</v>
          </cell>
          <cell r="E227" t="str">
            <v>C6397</v>
          </cell>
        </row>
        <row r="228">
          <cell r="C228" t="str">
            <v>42800</v>
          </cell>
          <cell r="E228" t="str">
            <v>D6389</v>
          </cell>
        </row>
        <row r="229">
          <cell r="C229" t="str">
            <v>42800</v>
          </cell>
          <cell r="E229" t="str">
            <v>D6391</v>
          </cell>
        </row>
        <row r="230">
          <cell r="C230" t="str">
            <v>42800</v>
          </cell>
          <cell r="E230" t="str">
            <v>D6394</v>
          </cell>
        </row>
        <row r="231">
          <cell r="C231" t="str">
            <v>42800</v>
          </cell>
          <cell r="E231" t="str">
            <v>D6395</v>
          </cell>
        </row>
        <row r="232">
          <cell r="C232" t="str">
            <v>42800</v>
          </cell>
          <cell r="E232" t="str">
            <v>D6396</v>
          </cell>
        </row>
        <row r="233">
          <cell r="C233" t="str">
            <v>42800</v>
          </cell>
          <cell r="E233" t="str">
            <v>D6397</v>
          </cell>
        </row>
        <row r="234">
          <cell r="C234" t="str">
            <v>42800</v>
          </cell>
          <cell r="E234" t="str">
            <v>E6389</v>
          </cell>
        </row>
        <row r="235">
          <cell r="C235" t="str">
            <v>42800</v>
          </cell>
          <cell r="E235" t="str">
            <v>E6394</v>
          </cell>
        </row>
        <row r="236">
          <cell r="C236" t="str">
            <v>42800</v>
          </cell>
          <cell r="E236" t="str">
            <v>E6396</v>
          </cell>
        </row>
        <row r="237">
          <cell r="C237" t="str">
            <v>42800</v>
          </cell>
          <cell r="E237" t="str">
            <v>E6397</v>
          </cell>
        </row>
        <row r="238">
          <cell r="C238" t="str">
            <v>42800</v>
          </cell>
          <cell r="E238" t="str">
            <v>F6389</v>
          </cell>
        </row>
        <row r="239">
          <cell r="C239" t="str">
            <v>42800</v>
          </cell>
          <cell r="E239" t="str">
            <v>F6394</v>
          </cell>
        </row>
        <row r="240">
          <cell r="C240" t="str">
            <v>42800</v>
          </cell>
          <cell r="E240" t="str">
            <v>F6396</v>
          </cell>
        </row>
        <row r="241">
          <cell r="C241" t="str">
            <v>42800</v>
          </cell>
          <cell r="E241" t="str">
            <v>F6397</v>
          </cell>
        </row>
        <row r="242">
          <cell r="C242" t="str">
            <v>42800</v>
          </cell>
          <cell r="E242" t="str">
            <v>G6389</v>
          </cell>
        </row>
        <row r="243">
          <cell r="C243" t="str">
            <v>42800</v>
          </cell>
          <cell r="E243" t="str">
            <v>G6394</v>
          </cell>
        </row>
        <row r="244">
          <cell r="C244" t="str">
            <v>42800</v>
          </cell>
          <cell r="E244" t="str">
            <v>G6396</v>
          </cell>
        </row>
        <row r="245">
          <cell r="C245" t="str">
            <v>42800</v>
          </cell>
          <cell r="E245" t="str">
            <v>G6397</v>
          </cell>
        </row>
        <row r="246">
          <cell r="C246" t="str">
            <v>42800</v>
          </cell>
          <cell r="E246" t="str">
            <v>H6394</v>
          </cell>
        </row>
        <row r="247">
          <cell r="C247" t="str">
            <v>42800</v>
          </cell>
          <cell r="E247" t="str">
            <v>J6389</v>
          </cell>
        </row>
        <row r="248">
          <cell r="C248" t="str">
            <v>42800</v>
          </cell>
          <cell r="E248" t="str">
            <v>J6394</v>
          </cell>
        </row>
        <row r="249">
          <cell r="C249" t="str">
            <v>42800</v>
          </cell>
          <cell r="E249" t="str">
            <v>J6396</v>
          </cell>
        </row>
        <row r="250">
          <cell r="C250" t="str">
            <v>42800</v>
          </cell>
          <cell r="E250" t="str">
            <v>K6388</v>
          </cell>
        </row>
        <row r="251">
          <cell r="C251" t="str">
            <v>42800</v>
          </cell>
          <cell r="E251" t="str">
            <v>K6394</v>
          </cell>
        </row>
        <row r="252">
          <cell r="C252" t="str">
            <v>42800</v>
          </cell>
          <cell r="E252" t="str">
            <v>K6396</v>
          </cell>
        </row>
        <row r="253">
          <cell r="C253" t="str">
            <v>42800</v>
          </cell>
          <cell r="E253" t="str">
            <v>L6388</v>
          </cell>
        </row>
        <row r="254">
          <cell r="C254" t="str">
            <v>42800</v>
          </cell>
          <cell r="E254" t="str">
            <v>L6394</v>
          </cell>
        </row>
        <row r="255">
          <cell r="C255" t="str">
            <v>42800</v>
          </cell>
          <cell r="E255" t="str">
            <v>L6396</v>
          </cell>
        </row>
        <row r="256">
          <cell r="C256" t="str">
            <v>42800</v>
          </cell>
          <cell r="E256" t="str">
            <v>M6388</v>
          </cell>
        </row>
        <row r="257">
          <cell r="C257" t="str">
            <v>42800</v>
          </cell>
          <cell r="E257" t="str">
            <v>M6394</v>
          </cell>
        </row>
        <row r="258">
          <cell r="C258" t="str">
            <v>42800</v>
          </cell>
          <cell r="E258" t="str">
            <v>M6396</v>
          </cell>
        </row>
        <row r="259">
          <cell r="C259" t="str">
            <v>42800</v>
          </cell>
          <cell r="E259" t="str">
            <v>N6388</v>
          </cell>
        </row>
        <row r="260">
          <cell r="C260" t="str">
            <v>42800</v>
          </cell>
          <cell r="E260" t="str">
            <v>N6396</v>
          </cell>
        </row>
        <row r="261">
          <cell r="C261" t="str">
            <v>42800</v>
          </cell>
          <cell r="E261" t="str">
            <v>P6388</v>
          </cell>
        </row>
        <row r="262">
          <cell r="C262" t="str">
            <v>42800</v>
          </cell>
          <cell r="E262" t="str">
            <v>P6396</v>
          </cell>
        </row>
        <row r="263">
          <cell r="C263" t="str">
            <v>42800</v>
          </cell>
          <cell r="E263" t="str">
            <v>Q6396</v>
          </cell>
        </row>
        <row r="264">
          <cell r="C264" t="str">
            <v>42800</v>
          </cell>
          <cell r="E264" t="str">
            <v>R6390</v>
          </cell>
        </row>
        <row r="265">
          <cell r="C265" t="str">
            <v>42800</v>
          </cell>
          <cell r="E265" t="str">
            <v>R6396</v>
          </cell>
        </row>
        <row r="266">
          <cell r="C266" t="str">
            <v>42800</v>
          </cell>
          <cell r="E266" t="str">
            <v>S6390</v>
          </cell>
        </row>
        <row r="267">
          <cell r="C267" t="str">
            <v>42800</v>
          </cell>
          <cell r="E267" t="str">
            <v>S6396</v>
          </cell>
        </row>
        <row r="268">
          <cell r="C268" t="str">
            <v>42800</v>
          </cell>
          <cell r="E268" t="str">
            <v>T6390</v>
          </cell>
        </row>
        <row r="269">
          <cell r="C269" t="str">
            <v>42800</v>
          </cell>
          <cell r="E269" t="str">
            <v>T6391</v>
          </cell>
        </row>
        <row r="270">
          <cell r="C270" t="str">
            <v>42800</v>
          </cell>
          <cell r="E270" t="str">
            <v>T6396</v>
          </cell>
        </row>
        <row r="271">
          <cell r="C271" t="str">
            <v>42800</v>
          </cell>
          <cell r="E271" t="str">
            <v>U6388</v>
          </cell>
        </row>
        <row r="272">
          <cell r="C272" t="str">
            <v>42800</v>
          </cell>
          <cell r="E272" t="str">
            <v>U6390</v>
          </cell>
        </row>
        <row r="273">
          <cell r="C273" t="str">
            <v>42800</v>
          </cell>
          <cell r="E273" t="str">
            <v>U6391</v>
          </cell>
        </row>
        <row r="274">
          <cell r="C274" t="str">
            <v>42800</v>
          </cell>
          <cell r="E274" t="str">
            <v>U6396</v>
          </cell>
        </row>
        <row r="275">
          <cell r="C275" t="str">
            <v>42800</v>
          </cell>
          <cell r="E275" t="str">
            <v>V6390</v>
          </cell>
        </row>
        <row r="276">
          <cell r="C276" t="str">
            <v>42800</v>
          </cell>
          <cell r="E276" t="str">
            <v>V6396</v>
          </cell>
        </row>
        <row r="277">
          <cell r="C277" t="str">
            <v>42800</v>
          </cell>
          <cell r="E277" t="str">
            <v>W6388</v>
          </cell>
        </row>
        <row r="278">
          <cell r="C278" t="str">
            <v>42800</v>
          </cell>
          <cell r="E278" t="str">
            <v>W6390</v>
          </cell>
        </row>
        <row r="279">
          <cell r="C279" t="str">
            <v>42800</v>
          </cell>
          <cell r="E279" t="str">
            <v>W6391</v>
          </cell>
        </row>
        <row r="280">
          <cell r="C280" t="str">
            <v>42800</v>
          </cell>
          <cell r="E280" t="str">
            <v>W6396</v>
          </cell>
        </row>
        <row r="281">
          <cell r="C281" t="str">
            <v>42800</v>
          </cell>
          <cell r="E281" t="str">
            <v>Y6390</v>
          </cell>
        </row>
        <row r="282">
          <cell r="C282" t="str">
            <v>42800</v>
          </cell>
          <cell r="E282" t="str">
            <v>Y6396</v>
          </cell>
        </row>
        <row r="283">
          <cell r="C283" t="str">
            <v>43100</v>
          </cell>
          <cell r="E283" t="str">
            <v>A6455</v>
          </cell>
        </row>
        <row r="284">
          <cell r="C284" t="str">
            <v>43100</v>
          </cell>
          <cell r="E284" t="str">
            <v>A6459</v>
          </cell>
        </row>
        <row r="285">
          <cell r="C285" t="str">
            <v>43100</v>
          </cell>
          <cell r="E285" t="str">
            <v>F6451</v>
          </cell>
        </row>
        <row r="286">
          <cell r="C286" t="str">
            <v>43100</v>
          </cell>
          <cell r="E286" t="str">
            <v>G6455</v>
          </cell>
        </row>
        <row r="287">
          <cell r="C287" t="str">
            <v>43100</v>
          </cell>
          <cell r="E287" t="str">
            <v>G6459</v>
          </cell>
        </row>
        <row r="288">
          <cell r="C288" t="str">
            <v>43100</v>
          </cell>
          <cell r="E288" t="str">
            <v>H6454</v>
          </cell>
        </row>
        <row r="289">
          <cell r="C289" t="str">
            <v>43100</v>
          </cell>
          <cell r="E289" t="str">
            <v>J6455</v>
          </cell>
        </row>
        <row r="290">
          <cell r="C290" t="str">
            <v>43100</v>
          </cell>
          <cell r="E290" t="str">
            <v>M6455</v>
          </cell>
        </row>
        <row r="291">
          <cell r="C291" t="str">
            <v>43100</v>
          </cell>
          <cell r="E291" t="str">
            <v>N6454</v>
          </cell>
        </row>
        <row r="292">
          <cell r="C292" t="str">
            <v>43100</v>
          </cell>
          <cell r="E292" t="str">
            <v>N6455</v>
          </cell>
        </row>
        <row r="293">
          <cell r="C293" t="str">
            <v>43100</v>
          </cell>
          <cell r="E293" t="str">
            <v>P6454</v>
          </cell>
        </row>
        <row r="294">
          <cell r="C294" t="str">
            <v>43100</v>
          </cell>
          <cell r="E294" t="str">
            <v>P6455</v>
          </cell>
        </row>
        <row r="295">
          <cell r="C295" t="str">
            <v>43100</v>
          </cell>
          <cell r="E295" t="str">
            <v>Q6455</v>
          </cell>
        </row>
        <row r="296">
          <cell r="C296" t="str">
            <v>43100</v>
          </cell>
          <cell r="E296" t="str">
            <v>R6455</v>
          </cell>
        </row>
        <row r="297">
          <cell r="C297" t="str">
            <v>43100</v>
          </cell>
          <cell r="E297" t="str">
            <v>S6455</v>
          </cell>
        </row>
        <row r="298">
          <cell r="C298" t="str">
            <v>43100</v>
          </cell>
          <cell r="E298" t="str">
            <v>U6455</v>
          </cell>
        </row>
        <row r="299">
          <cell r="C299" t="str">
            <v>43100</v>
          </cell>
          <cell r="E299" t="str">
            <v>V6455</v>
          </cell>
        </row>
        <row r="300">
          <cell r="C300" t="str">
            <v>43100</v>
          </cell>
          <cell r="E300" t="str">
            <v>W6455</v>
          </cell>
        </row>
        <row r="301">
          <cell r="C301" t="str">
            <v>43100</v>
          </cell>
          <cell r="E301" t="str">
            <v>06451</v>
          </cell>
        </row>
        <row r="302">
          <cell r="C302" t="str">
            <v>43100</v>
          </cell>
          <cell r="E302" t="str">
            <v>06452</v>
          </cell>
        </row>
        <row r="303">
          <cell r="C303" t="str">
            <v>43100</v>
          </cell>
          <cell r="E303" t="str">
            <v>06459</v>
          </cell>
        </row>
        <row r="304">
          <cell r="C304" t="str">
            <v>40820</v>
          </cell>
          <cell r="E304" t="str">
            <v>B6283</v>
          </cell>
        </row>
        <row r="305">
          <cell r="C305" t="str">
            <v>40820</v>
          </cell>
          <cell r="E305" t="str">
            <v>06283</v>
          </cell>
        </row>
        <row r="306">
          <cell r="C306" t="str">
            <v>40820</v>
          </cell>
          <cell r="E306" t="str">
            <v>06300</v>
          </cell>
        </row>
        <row r="307">
          <cell r="C307" t="str">
            <v>40820</v>
          </cell>
          <cell r="E307" t="str">
            <v>06301</v>
          </cell>
        </row>
        <row r="308">
          <cell r="C308" t="str">
            <v>40820</v>
          </cell>
          <cell r="E308" t="str">
            <v>06312</v>
          </cell>
        </row>
        <row r="309">
          <cell r="C309" t="str">
            <v>40920</v>
          </cell>
          <cell r="E309" t="str">
            <v>06318</v>
          </cell>
        </row>
        <row r="310">
          <cell r="C310" t="str">
            <v>40921</v>
          </cell>
          <cell r="E310" t="str">
            <v>C6318</v>
          </cell>
        </row>
        <row r="311">
          <cell r="C311" t="str">
            <v>41020</v>
          </cell>
          <cell r="E311" t="str">
            <v>Q6478</v>
          </cell>
        </row>
        <row r="312">
          <cell r="C312" t="str">
            <v>41020</v>
          </cell>
          <cell r="E312" t="str">
            <v>R6478</v>
          </cell>
        </row>
        <row r="313">
          <cell r="C313" t="str">
            <v>41021</v>
          </cell>
          <cell r="E313" t="str">
            <v>K6320</v>
          </cell>
        </row>
        <row r="314">
          <cell r="C314" t="str">
            <v>41120</v>
          </cell>
          <cell r="E314" t="str">
            <v>K6456</v>
          </cell>
        </row>
        <row r="315">
          <cell r="C315" t="str">
            <v>41120</v>
          </cell>
          <cell r="E315" t="str">
            <v>L6456</v>
          </cell>
        </row>
        <row r="316">
          <cell r="C316" t="str">
            <v>41121</v>
          </cell>
          <cell r="E316" t="str">
            <v>T6491</v>
          </cell>
        </row>
        <row r="317">
          <cell r="C317" t="str">
            <v>41170</v>
          </cell>
          <cell r="E317" t="str">
            <v>06468</v>
          </cell>
        </row>
        <row r="318">
          <cell r="C318" t="str">
            <v>41700</v>
          </cell>
          <cell r="E318" t="str">
            <v>A6175</v>
          </cell>
        </row>
        <row r="319">
          <cell r="C319" t="str">
            <v>41700</v>
          </cell>
          <cell r="E319" t="str">
            <v>B6175</v>
          </cell>
        </row>
        <row r="320">
          <cell r="C320" t="str">
            <v>41700</v>
          </cell>
          <cell r="E320" t="str">
            <v>D6175</v>
          </cell>
        </row>
        <row r="321">
          <cell r="C321" t="str">
            <v>41710</v>
          </cell>
          <cell r="E321" t="str">
            <v>A6340</v>
          </cell>
        </row>
        <row r="322">
          <cell r="C322" t="str">
            <v>41710</v>
          </cell>
          <cell r="E322" t="str">
            <v>B6190</v>
          </cell>
        </row>
        <row r="323">
          <cell r="C323" t="str">
            <v>41710</v>
          </cell>
          <cell r="E323" t="str">
            <v>D6190</v>
          </cell>
        </row>
        <row r="324">
          <cell r="C324" t="str">
            <v>41710</v>
          </cell>
          <cell r="E324" t="str">
            <v>E6190</v>
          </cell>
        </row>
        <row r="325">
          <cell r="C325" t="str">
            <v>41800</v>
          </cell>
          <cell r="E325" t="str">
            <v>A6339</v>
          </cell>
        </row>
        <row r="326">
          <cell r="C326" t="str">
            <v>41800</v>
          </cell>
          <cell r="E326" t="str">
            <v>B6330</v>
          </cell>
        </row>
        <row r="327">
          <cell r="C327" t="str">
            <v>41800</v>
          </cell>
          <cell r="E327" t="str">
            <v>06218</v>
          </cell>
        </row>
        <row r="328">
          <cell r="C328" t="str">
            <v>41800</v>
          </cell>
          <cell r="E328" t="str">
            <v>06221</v>
          </cell>
        </row>
        <row r="329">
          <cell r="C329" t="str">
            <v>41810</v>
          </cell>
          <cell r="E329" t="str">
            <v>06336</v>
          </cell>
        </row>
        <row r="330">
          <cell r="C330" t="str">
            <v>41900</v>
          </cell>
          <cell r="E330" t="str">
            <v>A6240</v>
          </cell>
        </row>
        <row r="331">
          <cell r="C331" t="str">
            <v>41900</v>
          </cell>
          <cell r="E331" t="str">
            <v>E6261</v>
          </cell>
        </row>
        <row r="332">
          <cell r="C332" t="str">
            <v>41900</v>
          </cell>
          <cell r="E332" t="str">
            <v>E6262</v>
          </cell>
        </row>
        <row r="333">
          <cell r="C333" t="str">
            <v>41900</v>
          </cell>
          <cell r="E333" t="str">
            <v>F6240</v>
          </cell>
        </row>
        <row r="334">
          <cell r="C334" t="str">
            <v>41900</v>
          </cell>
          <cell r="E334" t="str">
            <v>F6261</v>
          </cell>
        </row>
        <row r="335">
          <cell r="C335" t="str">
            <v>41900</v>
          </cell>
          <cell r="E335" t="str">
            <v>G6240</v>
          </cell>
        </row>
        <row r="336">
          <cell r="C336" t="str">
            <v>41900</v>
          </cell>
          <cell r="E336" t="str">
            <v>G6262</v>
          </cell>
        </row>
        <row r="337">
          <cell r="C337" t="str">
            <v>41900</v>
          </cell>
          <cell r="E337" t="str">
            <v>J6240</v>
          </cell>
        </row>
        <row r="338">
          <cell r="C338" t="str">
            <v>41900</v>
          </cell>
          <cell r="E338" t="str">
            <v>K6240</v>
          </cell>
        </row>
        <row r="339">
          <cell r="C339" t="str">
            <v>41900</v>
          </cell>
          <cell r="E339" t="str">
            <v>L6262</v>
          </cell>
        </row>
        <row r="340">
          <cell r="C340" t="str">
            <v>41900</v>
          </cell>
          <cell r="E340" t="str">
            <v>M6262</v>
          </cell>
        </row>
        <row r="341">
          <cell r="C341" t="str">
            <v>41900</v>
          </cell>
          <cell r="E341" t="str">
            <v>N6262</v>
          </cell>
        </row>
        <row r="342">
          <cell r="C342" t="str">
            <v>41900</v>
          </cell>
          <cell r="E342" t="str">
            <v>P6262</v>
          </cell>
        </row>
        <row r="343">
          <cell r="C343" t="str">
            <v>41900</v>
          </cell>
          <cell r="E343" t="str">
            <v>U6269</v>
          </cell>
        </row>
        <row r="344">
          <cell r="C344" t="str">
            <v>41900</v>
          </cell>
          <cell r="E344" t="str">
            <v>V6269</v>
          </cell>
        </row>
        <row r="345">
          <cell r="C345" t="str">
            <v>41900</v>
          </cell>
          <cell r="E345" t="str">
            <v>06252</v>
          </cell>
        </row>
        <row r="346">
          <cell r="C346" t="str">
            <v>41900</v>
          </cell>
          <cell r="E346" t="str">
            <v>06259</v>
          </cell>
        </row>
        <row r="347">
          <cell r="C347" t="str">
            <v>41900</v>
          </cell>
          <cell r="E347" t="str">
            <v>06269</v>
          </cell>
        </row>
        <row r="348">
          <cell r="C348" t="str">
            <v>42100</v>
          </cell>
          <cell r="E348" t="str">
            <v>A6280</v>
          </cell>
        </row>
        <row r="349">
          <cell r="C349" t="str">
            <v>42100</v>
          </cell>
          <cell r="E349" t="str">
            <v>B6280</v>
          </cell>
        </row>
        <row r="350">
          <cell r="C350" t="str">
            <v>42100</v>
          </cell>
          <cell r="E350" t="str">
            <v>C6280</v>
          </cell>
        </row>
        <row r="351">
          <cell r="C351" t="str">
            <v>42100</v>
          </cell>
          <cell r="E351" t="str">
            <v>D6289</v>
          </cell>
        </row>
        <row r="352">
          <cell r="C352" t="str">
            <v>42100</v>
          </cell>
          <cell r="E352" t="str">
            <v>E6280</v>
          </cell>
        </row>
        <row r="353">
          <cell r="C353" t="str">
            <v>42100</v>
          </cell>
          <cell r="E353" t="str">
            <v>F6280</v>
          </cell>
        </row>
        <row r="354">
          <cell r="C354" t="str">
            <v>42100</v>
          </cell>
          <cell r="E354" t="str">
            <v>J6280</v>
          </cell>
        </row>
        <row r="355">
          <cell r="C355" t="str">
            <v>42100</v>
          </cell>
          <cell r="E355" t="str">
            <v>L6280</v>
          </cell>
        </row>
        <row r="356">
          <cell r="C356" t="str">
            <v>42100</v>
          </cell>
          <cell r="E356" t="str">
            <v>06280</v>
          </cell>
        </row>
        <row r="357">
          <cell r="C357" t="str">
            <v>41910</v>
          </cell>
          <cell r="E357" t="str">
            <v>06461</v>
          </cell>
        </row>
        <row r="358">
          <cell r="C358" t="str">
            <v>41910</v>
          </cell>
          <cell r="E358" t="str">
            <v>06462</v>
          </cell>
        </row>
        <row r="359">
          <cell r="C359" t="str">
            <v>85000</v>
          </cell>
          <cell r="E359" t="str">
            <v>G3612</v>
          </cell>
        </row>
        <row r="360">
          <cell r="C360" t="str">
            <v>85000</v>
          </cell>
          <cell r="E360" t="str">
            <v>G3622</v>
          </cell>
        </row>
        <row r="361">
          <cell r="C361" t="str">
            <v>85000</v>
          </cell>
          <cell r="E361" t="str">
            <v>M3612</v>
          </cell>
        </row>
        <row r="362">
          <cell r="C362" t="str">
            <v>85100</v>
          </cell>
          <cell r="E362" t="str">
            <v>G3620</v>
          </cell>
        </row>
        <row r="363">
          <cell r="C363" t="str">
            <v>85300</v>
          </cell>
          <cell r="E363" t="str">
            <v>G3650</v>
          </cell>
        </row>
        <row r="364">
          <cell r="C364" t="str">
            <v>85300</v>
          </cell>
          <cell r="E364" t="str">
            <v>H3650</v>
          </cell>
        </row>
        <row r="365">
          <cell r="C365" t="str">
            <v>85600</v>
          </cell>
          <cell r="E365" t="str">
            <v>A3647</v>
          </cell>
        </row>
        <row r="366">
          <cell r="C366" t="str">
            <v>85600</v>
          </cell>
          <cell r="E366" t="str">
            <v>B3647</v>
          </cell>
        </row>
        <row r="367">
          <cell r="C367" t="str">
            <v>85600</v>
          </cell>
          <cell r="E367" t="str">
            <v>C3647</v>
          </cell>
        </row>
        <row r="368">
          <cell r="C368" t="str">
            <v>85600</v>
          </cell>
          <cell r="E368" t="str">
            <v>D3647</v>
          </cell>
        </row>
        <row r="369">
          <cell r="C369" t="str">
            <v>85600</v>
          </cell>
          <cell r="E369" t="str">
            <v>E3647</v>
          </cell>
        </row>
        <row r="370">
          <cell r="C370" t="str">
            <v>85600</v>
          </cell>
          <cell r="E370" t="str">
            <v>F3647</v>
          </cell>
        </row>
        <row r="371">
          <cell r="C371" t="str">
            <v>85600</v>
          </cell>
          <cell r="E371" t="str">
            <v>G3647</v>
          </cell>
        </row>
        <row r="372">
          <cell r="C372" t="str">
            <v>85600</v>
          </cell>
          <cell r="E372" t="str">
            <v>G3649</v>
          </cell>
        </row>
        <row r="373">
          <cell r="C373" t="str">
            <v>85600</v>
          </cell>
          <cell r="E373" t="str">
            <v>G3666</v>
          </cell>
        </row>
        <row r="374">
          <cell r="C374" t="str">
            <v>85600</v>
          </cell>
          <cell r="E374" t="str">
            <v>G3670</v>
          </cell>
        </row>
        <row r="375">
          <cell r="C375" t="str">
            <v>85600</v>
          </cell>
          <cell r="E375" t="str">
            <v>G3675</v>
          </cell>
        </row>
        <row r="376">
          <cell r="C376" t="str">
            <v>85600</v>
          </cell>
          <cell r="E376" t="str">
            <v>H3647</v>
          </cell>
        </row>
        <row r="377">
          <cell r="C377" t="str">
            <v>85600</v>
          </cell>
          <cell r="E377" t="str">
            <v>J3647</v>
          </cell>
        </row>
        <row r="378">
          <cell r="C378" t="str">
            <v>85600</v>
          </cell>
          <cell r="E378" t="str">
            <v>K3647</v>
          </cell>
        </row>
        <row r="379">
          <cell r="C379" t="str">
            <v>85600</v>
          </cell>
          <cell r="E379" t="str">
            <v>L3647</v>
          </cell>
        </row>
        <row r="380">
          <cell r="C380" t="str">
            <v>85600</v>
          </cell>
          <cell r="E380" t="str">
            <v>M3647</v>
          </cell>
        </row>
        <row r="381">
          <cell r="C381" t="str">
            <v>85600</v>
          </cell>
          <cell r="E381" t="str">
            <v>N3647</v>
          </cell>
        </row>
        <row r="382">
          <cell r="C382" t="str">
            <v>85600</v>
          </cell>
          <cell r="E382" t="str">
            <v>P3647</v>
          </cell>
        </row>
        <row r="383">
          <cell r="C383" t="str">
            <v>85600</v>
          </cell>
          <cell r="E383" t="str">
            <v>Q3647</v>
          </cell>
        </row>
        <row r="384">
          <cell r="C384" t="str">
            <v>85600</v>
          </cell>
          <cell r="E384" t="str">
            <v>R3647</v>
          </cell>
        </row>
        <row r="385">
          <cell r="C385" t="str">
            <v>85600</v>
          </cell>
          <cell r="E385" t="str">
            <v>S3647</v>
          </cell>
        </row>
        <row r="386">
          <cell r="C386" t="str">
            <v>85600</v>
          </cell>
          <cell r="E386" t="str">
            <v>T3647</v>
          </cell>
        </row>
        <row r="387">
          <cell r="C387" t="str">
            <v>85700</v>
          </cell>
          <cell r="E387" t="str">
            <v>G3662</v>
          </cell>
        </row>
        <row r="388">
          <cell r="C388" t="str">
            <v>85700</v>
          </cell>
          <cell r="E388" t="str">
            <v>G3663</v>
          </cell>
        </row>
        <row r="389">
          <cell r="C389" t="str">
            <v>85700</v>
          </cell>
          <cell r="E389" t="str">
            <v>G3667</v>
          </cell>
        </row>
        <row r="390">
          <cell r="C390" t="str">
            <v>85700</v>
          </cell>
          <cell r="E390" t="str">
            <v>H3662</v>
          </cell>
        </row>
        <row r="391">
          <cell r="C391" t="str">
            <v>85700</v>
          </cell>
          <cell r="E391" t="str">
            <v>03668</v>
          </cell>
        </row>
        <row r="392">
          <cell r="C392" t="str">
            <v>86000</v>
          </cell>
          <cell r="E392" t="str">
            <v>03791</v>
          </cell>
        </row>
        <row r="393">
          <cell r="C393" t="str">
            <v>86810</v>
          </cell>
          <cell r="E393" t="str">
            <v>03796</v>
          </cell>
        </row>
        <row r="394">
          <cell r="C394" t="str">
            <v>86820</v>
          </cell>
          <cell r="E394" t="str">
            <v>03798</v>
          </cell>
        </row>
        <row r="395">
          <cell r="C395" t="str">
            <v>20007</v>
          </cell>
          <cell r="E395" t="str">
            <v>01084</v>
          </cell>
        </row>
        <row r="396">
          <cell r="C396" t="str">
            <v>20107</v>
          </cell>
          <cell r="E396" t="str">
            <v>01986</v>
          </cell>
        </row>
        <row r="397">
          <cell r="C397" t="str">
            <v>50000</v>
          </cell>
          <cell r="E397" t="str">
            <v>A1069</v>
          </cell>
        </row>
        <row r="398">
          <cell r="C398" t="str">
            <v>50000</v>
          </cell>
          <cell r="E398" t="str">
            <v>A1970</v>
          </cell>
        </row>
        <row r="399">
          <cell r="C399" t="str">
            <v>50000</v>
          </cell>
          <cell r="E399" t="str">
            <v>B1970</v>
          </cell>
        </row>
        <row r="400">
          <cell r="C400" t="str">
            <v>50000</v>
          </cell>
          <cell r="E400" t="str">
            <v>D1975</v>
          </cell>
        </row>
        <row r="401">
          <cell r="C401" t="str">
            <v>50000</v>
          </cell>
          <cell r="E401" t="str">
            <v>F1970</v>
          </cell>
        </row>
        <row r="402">
          <cell r="C402" t="str">
            <v>50000</v>
          </cell>
          <cell r="E402" t="str">
            <v>F1975</v>
          </cell>
        </row>
        <row r="403">
          <cell r="C403" t="str">
            <v>50000</v>
          </cell>
          <cell r="E403" t="str">
            <v>G1975</v>
          </cell>
        </row>
        <row r="404">
          <cell r="C404" t="str">
            <v>50000</v>
          </cell>
          <cell r="E404" t="str">
            <v>K1976</v>
          </cell>
        </row>
        <row r="405">
          <cell r="C405" t="str">
            <v>50000</v>
          </cell>
          <cell r="E405" t="str">
            <v>M1975</v>
          </cell>
        </row>
        <row r="406">
          <cell r="C406" t="str">
            <v>50000</v>
          </cell>
          <cell r="E406" t="str">
            <v>M1976</v>
          </cell>
        </row>
        <row r="407">
          <cell r="C407" t="str">
            <v>50000</v>
          </cell>
          <cell r="E407" t="str">
            <v>P1975</v>
          </cell>
        </row>
        <row r="408">
          <cell r="C408" t="str">
            <v>50000</v>
          </cell>
          <cell r="E408" t="str">
            <v>Q1975</v>
          </cell>
        </row>
        <row r="409">
          <cell r="C409" t="str">
            <v>50000</v>
          </cell>
          <cell r="E409" t="str">
            <v>R1975</v>
          </cell>
        </row>
        <row r="410">
          <cell r="C410" t="str">
            <v>50000</v>
          </cell>
          <cell r="E410" t="str">
            <v>T1975</v>
          </cell>
        </row>
        <row r="411">
          <cell r="C411" t="str">
            <v>50000</v>
          </cell>
          <cell r="E411" t="str">
            <v>U1975</v>
          </cell>
        </row>
        <row r="412">
          <cell r="C412" t="str">
            <v>50000</v>
          </cell>
          <cell r="E412" t="str">
            <v>01001</v>
          </cell>
        </row>
        <row r="413">
          <cell r="C413" t="str">
            <v>50000</v>
          </cell>
          <cell r="E413" t="str">
            <v>01002</v>
          </cell>
        </row>
        <row r="414">
          <cell r="C414" t="str">
            <v>50000</v>
          </cell>
          <cell r="E414" t="str">
            <v>01070</v>
          </cell>
        </row>
        <row r="415">
          <cell r="C415" t="str">
            <v>50000</v>
          </cell>
          <cell r="E415" t="str">
            <v>01072</v>
          </cell>
        </row>
        <row r="416">
          <cell r="C416" t="str">
            <v>50000</v>
          </cell>
          <cell r="E416" t="str">
            <v>01074</v>
          </cell>
        </row>
        <row r="417">
          <cell r="C417" t="str">
            <v>50000</v>
          </cell>
          <cell r="E417" t="str">
            <v>01076</v>
          </cell>
        </row>
        <row r="418">
          <cell r="C418" t="str">
            <v>50000</v>
          </cell>
          <cell r="E418" t="str">
            <v>01301</v>
          </cell>
        </row>
        <row r="419">
          <cell r="C419" t="str">
            <v>50000</v>
          </cell>
          <cell r="E419" t="str">
            <v>01676</v>
          </cell>
        </row>
        <row r="420">
          <cell r="C420" t="str">
            <v>50000</v>
          </cell>
          <cell r="E420" t="str">
            <v>01975</v>
          </cell>
        </row>
        <row r="421">
          <cell r="C421" t="str">
            <v>50000</v>
          </cell>
          <cell r="E421" t="str">
            <v>01976</v>
          </cell>
        </row>
        <row r="422">
          <cell r="C422" t="str">
            <v>50000</v>
          </cell>
          <cell r="E422" t="str">
            <v>01979</v>
          </cell>
        </row>
        <row r="423">
          <cell r="C423" t="str">
            <v>50100</v>
          </cell>
          <cell r="E423" t="str">
            <v>A2375</v>
          </cell>
        </row>
        <row r="424">
          <cell r="C424" t="str">
            <v>50100</v>
          </cell>
          <cell r="E424" t="str">
            <v>G1350</v>
          </cell>
        </row>
        <row r="425">
          <cell r="C425" t="str">
            <v>50100</v>
          </cell>
          <cell r="E425" t="str">
            <v>G2006</v>
          </cell>
        </row>
        <row r="426">
          <cell r="C426" t="str">
            <v>50100</v>
          </cell>
          <cell r="E426" t="str">
            <v>H1075</v>
          </cell>
        </row>
        <row r="427">
          <cell r="C427" t="str">
            <v>50100</v>
          </cell>
          <cell r="E427" t="str">
            <v>H1100</v>
          </cell>
        </row>
        <row r="428">
          <cell r="C428" t="str">
            <v>50100</v>
          </cell>
          <cell r="E428" t="str">
            <v>H1102</v>
          </cell>
        </row>
        <row r="429">
          <cell r="C429" t="str">
            <v>50100</v>
          </cell>
          <cell r="E429" t="str">
            <v>H1977</v>
          </cell>
        </row>
        <row r="430">
          <cell r="C430" t="str">
            <v>50100</v>
          </cell>
          <cell r="E430" t="str">
            <v>J1977</v>
          </cell>
        </row>
        <row r="431">
          <cell r="C431" t="str">
            <v>50100</v>
          </cell>
          <cell r="E431" t="str">
            <v>K1977</v>
          </cell>
        </row>
        <row r="432">
          <cell r="C432" t="str">
            <v>50100</v>
          </cell>
          <cell r="E432" t="str">
            <v>L1977</v>
          </cell>
        </row>
        <row r="433">
          <cell r="C433" t="str">
            <v>50100</v>
          </cell>
          <cell r="E433" t="str">
            <v>M1977</v>
          </cell>
        </row>
        <row r="434">
          <cell r="C434" t="str">
            <v>50100</v>
          </cell>
          <cell r="E434" t="str">
            <v>N1977</v>
          </cell>
        </row>
        <row r="435">
          <cell r="C435" t="str">
            <v>50100</v>
          </cell>
          <cell r="E435" t="str">
            <v>P1977</v>
          </cell>
        </row>
        <row r="436">
          <cell r="C436" t="str">
            <v>50100</v>
          </cell>
          <cell r="E436" t="str">
            <v>01025</v>
          </cell>
        </row>
        <row r="437">
          <cell r="C437" t="str">
            <v>50100</v>
          </cell>
          <cell r="E437" t="str">
            <v>01028</v>
          </cell>
        </row>
        <row r="438">
          <cell r="C438" t="str">
            <v>50100</v>
          </cell>
          <cell r="E438" t="str">
            <v>01029</v>
          </cell>
        </row>
        <row r="439">
          <cell r="C439" t="str">
            <v>50100</v>
          </cell>
          <cell r="E439" t="str">
            <v>01075</v>
          </cell>
        </row>
        <row r="440">
          <cell r="C440" t="str">
            <v>50100</v>
          </cell>
          <cell r="E440" t="str">
            <v>01077</v>
          </cell>
        </row>
        <row r="441">
          <cell r="C441" t="str">
            <v>50100</v>
          </cell>
          <cell r="E441" t="str">
            <v>01094</v>
          </cell>
        </row>
        <row r="442">
          <cell r="C442" t="str">
            <v>50100</v>
          </cell>
          <cell r="E442" t="str">
            <v>01095</v>
          </cell>
        </row>
        <row r="443">
          <cell r="C443" t="str">
            <v>50100</v>
          </cell>
          <cell r="E443" t="str">
            <v>01098</v>
          </cell>
        </row>
        <row r="444">
          <cell r="C444" t="str">
            <v>50100</v>
          </cell>
          <cell r="E444" t="str">
            <v>01099</v>
          </cell>
        </row>
        <row r="445">
          <cell r="C445" t="str">
            <v>50100</v>
          </cell>
          <cell r="E445" t="str">
            <v>01112</v>
          </cell>
        </row>
        <row r="446">
          <cell r="C446" t="str">
            <v>50100</v>
          </cell>
          <cell r="E446" t="str">
            <v>01114</v>
          </cell>
        </row>
        <row r="447">
          <cell r="C447" t="str">
            <v>50100</v>
          </cell>
          <cell r="E447" t="str">
            <v>01973</v>
          </cell>
        </row>
        <row r="448">
          <cell r="C448" t="str">
            <v>50100</v>
          </cell>
          <cell r="E448" t="str">
            <v>01974</v>
          </cell>
        </row>
        <row r="449">
          <cell r="C449" t="str">
            <v>50100</v>
          </cell>
          <cell r="E449" t="str">
            <v>02006</v>
          </cell>
        </row>
        <row r="450">
          <cell r="C450" t="str">
            <v>50100</v>
          </cell>
          <cell r="E450" t="str">
            <v>02349</v>
          </cell>
        </row>
        <row r="451">
          <cell r="C451" t="str">
            <v>50200</v>
          </cell>
          <cell r="E451" t="str">
            <v>J1978</v>
          </cell>
        </row>
        <row r="452">
          <cell r="C452" t="str">
            <v>50200</v>
          </cell>
          <cell r="E452" t="str">
            <v>01003</v>
          </cell>
        </row>
        <row r="453">
          <cell r="C453" t="str">
            <v>50200</v>
          </cell>
          <cell r="E453" t="str">
            <v>01030</v>
          </cell>
        </row>
        <row r="454">
          <cell r="C454" t="str">
            <v>50200</v>
          </cell>
          <cell r="E454" t="str">
            <v>01043</v>
          </cell>
        </row>
        <row r="455">
          <cell r="C455" t="str">
            <v>50200</v>
          </cell>
          <cell r="E455" t="str">
            <v>01053</v>
          </cell>
        </row>
        <row r="456">
          <cell r="C456" t="str">
            <v>50200</v>
          </cell>
          <cell r="E456" t="str">
            <v>01078</v>
          </cell>
        </row>
        <row r="457">
          <cell r="C457" t="str">
            <v>50200</v>
          </cell>
          <cell r="E457" t="str">
            <v>01105</v>
          </cell>
        </row>
        <row r="458">
          <cell r="C458" t="str">
            <v>50200</v>
          </cell>
          <cell r="E458" t="str">
            <v>01111</v>
          </cell>
        </row>
        <row r="459">
          <cell r="C459" t="str">
            <v>50200</v>
          </cell>
          <cell r="E459" t="str">
            <v>01115</v>
          </cell>
        </row>
        <row r="460">
          <cell r="C460" t="str">
            <v>50200</v>
          </cell>
          <cell r="E460" t="str">
            <v>01120</v>
          </cell>
        </row>
        <row r="461">
          <cell r="C461" t="str">
            <v>50200</v>
          </cell>
          <cell r="E461" t="str">
            <v>01121</v>
          </cell>
        </row>
        <row r="462">
          <cell r="C462" t="str">
            <v>50200</v>
          </cell>
          <cell r="E462" t="str">
            <v>01124</v>
          </cell>
        </row>
        <row r="463">
          <cell r="C463" t="str">
            <v>50200</v>
          </cell>
          <cell r="E463" t="str">
            <v>01978</v>
          </cell>
        </row>
        <row r="464">
          <cell r="C464" t="str">
            <v>50400</v>
          </cell>
          <cell r="E464" t="str">
            <v>01073</v>
          </cell>
        </row>
        <row r="465">
          <cell r="C465" t="str">
            <v>50400</v>
          </cell>
          <cell r="E465" t="str">
            <v>01083</v>
          </cell>
        </row>
        <row r="466">
          <cell r="C466" t="str">
            <v>50400</v>
          </cell>
          <cell r="E466" t="str">
            <v>01086</v>
          </cell>
        </row>
        <row r="467">
          <cell r="C467" t="str">
            <v>50400</v>
          </cell>
          <cell r="E467" t="str">
            <v>01091</v>
          </cell>
        </row>
        <row r="468">
          <cell r="C468" t="str">
            <v>50400</v>
          </cell>
          <cell r="E468" t="str">
            <v>01107</v>
          </cell>
        </row>
        <row r="469">
          <cell r="C469" t="str">
            <v>50400</v>
          </cell>
          <cell r="E469" t="str">
            <v>01148</v>
          </cell>
        </row>
        <row r="470">
          <cell r="C470" t="str">
            <v>50400</v>
          </cell>
          <cell r="E470" t="str">
            <v>01150</v>
          </cell>
        </row>
        <row r="471">
          <cell r="C471" t="str">
            <v>50400</v>
          </cell>
          <cell r="E471" t="str">
            <v>01151</v>
          </cell>
        </row>
        <row r="472">
          <cell r="C472" t="str">
            <v>50500</v>
          </cell>
          <cell r="E472" t="str">
            <v>01005</v>
          </cell>
        </row>
        <row r="473">
          <cell r="C473" t="str">
            <v>50500</v>
          </cell>
          <cell r="E473" t="str">
            <v>01007</v>
          </cell>
        </row>
        <row r="474">
          <cell r="C474" t="str">
            <v>50500</v>
          </cell>
          <cell r="E474" t="str">
            <v>01031</v>
          </cell>
        </row>
        <row r="475">
          <cell r="C475" t="str">
            <v>50500</v>
          </cell>
          <cell r="E475" t="str">
            <v>01080</v>
          </cell>
        </row>
        <row r="476">
          <cell r="C476" t="str">
            <v>50500</v>
          </cell>
          <cell r="E476" t="str">
            <v>01082</v>
          </cell>
        </row>
        <row r="477">
          <cell r="C477" t="str">
            <v>50500</v>
          </cell>
          <cell r="E477" t="str">
            <v>01106</v>
          </cell>
        </row>
        <row r="478">
          <cell r="C478" t="str">
            <v>50500</v>
          </cell>
          <cell r="E478" t="str">
            <v>01126</v>
          </cell>
        </row>
        <row r="479">
          <cell r="C479" t="str">
            <v>50500</v>
          </cell>
          <cell r="E479" t="str">
            <v>01701</v>
          </cell>
        </row>
        <row r="480">
          <cell r="C480" t="str">
            <v>50500</v>
          </cell>
          <cell r="E480" t="str">
            <v>01994</v>
          </cell>
        </row>
        <row r="481">
          <cell r="C481" t="str">
            <v>50600</v>
          </cell>
          <cell r="E481" t="str">
            <v>A1096</v>
          </cell>
        </row>
        <row r="482">
          <cell r="C482" t="str">
            <v>50600</v>
          </cell>
          <cell r="E482" t="str">
            <v>A1097</v>
          </cell>
        </row>
        <row r="483">
          <cell r="C483" t="str">
            <v>50600</v>
          </cell>
          <cell r="E483" t="str">
            <v>B1096</v>
          </cell>
        </row>
        <row r="484">
          <cell r="C484" t="str">
            <v>50600</v>
          </cell>
          <cell r="E484" t="str">
            <v>B1097</v>
          </cell>
        </row>
        <row r="485">
          <cell r="C485" t="str">
            <v>50600</v>
          </cell>
          <cell r="E485" t="str">
            <v>C1096</v>
          </cell>
        </row>
        <row r="486">
          <cell r="C486" t="str">
            <v>50600</v>
          </cell>
          <cell r="E486" t="str">
            <v>C1097</v>
          </cell>
        </row>
        <row r="487">
          <cell r="C487" t="str">
            <v>50600</v>
          </cell>
          <cell r="E487" t="str">
            <v>D1096</v>
          </cell>
        </row>
        <row r="488">
          <cell r="C488" t="str">
            <v>50600</v>
          </cell>
          <cell r="E488" t="str">
            <v>D1097</v>
          </cell>
        </row>
        <row r="489">
          <cell r="C489" t="str">
            <v>50600</v>
          </cell>
          <cell r="E489" t="str">
            <v>E1096</v>
          </cell>
        </row>
        <row r="490">
          <cell r="C490" t="str">
            <v>50600</v>
          </cell>
          <cell r="E490" t="str">
            <v>E1097</v>
          </cell>
        </row>
        <row r="491">
          <cell r="C491" t="str">
            <v>50600</v>
          </cell>
          <cell r="E491" t="str">
            <v>F1096</v>
          </cell>
        </row>
        <row r="492">
          <cell r="C492" t="str">
            <v>50600</v>
          </cell>
          <cell r="E492" t="str">
            <v>F1097</v>
          </cell>
        </row>
        <row r="493">
          <cell r="C493" t="str">
            <v>50600</v>
          </cell>
          <cell r="E493" t="str">
            <v>G1096</v>
          </cell>
        </row>
        <row r="494">
          <cell r="C494" t="str">
            <v>50600</v>
          </cell>
          <cell r="E494" t="str">
            <v>G1097</v>
          </cell>
        </row>
        <row r="495">
          <cell r="C495" t="str">
            <v>50600</v>
          </cell>
          <cell r="E495" t="str">
            <v>G1996</v>
          </cell>
        </row>
        <row r="496">
          <cell r="C496" t="str">
            <v>50600</v>
          </cell>
          <cell r="E496" t="str">
            <v>G1997</v>
          </cell>
        </row>
        <row r="497">
          <cell r="C497" t="str">
            <v>50600</v>
          </cell>
          <cell r="E497" t="str">
            <v>H2315</v>
          </cell>
        </row>
        <row r="498">
          <cell r="C498" t="str">
            <v>50600</v>
          </cell>
          <cell r="E498" t="str">
            <v>J1015</v>
          </cell>
        </row>
        <row r="499">
          <cell r="C499" t="str">
            <v>50600</v>
          </cell>
          <cell r="E499" t="str">
            <v>J1103</v>
          </cell>
        </row>
        <row r="500">
          <cell r="C500" t="str">
            <v>50600</v>
          </cell>
          <cell r="E500" t="str">
            <v>J1143</v>
          </cell>
        </row>
        <row r="501">
          <cell r="C501" t="str">
            <v>50600</v>
          </cell>
          <cell r="E501" t="str">
            <v>J2002</v>
          </cell>
        </row>
        <row r="502">
          <cell r="C502" t="str">
            <v>50600</v>
          </cell>
          <cell r="E502" t="str">
            <v>M2001</v>
          </cell>
        </row>
        <row r="503">
          <cell r="C503" t="str">
            <v>50600</v>
          </cell>
          <cell r="E503" t="str">
            <v>01009</v>
          </cell>
        </row>
        <row r="504">
          <cell r="C504" t="str">
            <v>50600</v>
          </cell>
          <cell r="E504" t="str">
            <v>01011</v>
          </cell>
        </row>
        <row r="505">
          <cell r="C505" t="str">
            <v>50600</v>
          </cell>
          <cell r="E505" t="str">
            <v>01013</v>
          </cell>
        </row>
        <row r="506">
          <cell r="C506" t="str">
            <v>50600</v>
          </cell>
          <cell r="E506" t="str">
            <v>01014</v>
          </cell>
        </row>
        <row r="507">
          <cell r="C507" t="str">
            <v>50600</v>
          </cell>
          <cell r="E507" t="str">
            <v>01016</v>
          </cell>
        </row>
        <row r="508">
          <cell r="C508" t="str">
            <v>50600</v>
          </cell>
          <cell r="E508" t="str">
            <v>01033</v>
          </cell>
        </row>
        <row r="509">
          <cell r="C509" t="str">
            <v>50600</v>
          </cell>
          <cell r="E509" t="str">
            <v>01034</v>
          </cell>
        </row>
        <row r="510">
          <cell r="C510" t="str">
            <v>50600</v>
          </cell>
          <cell r="E510" t="str">
            <v>01085</v>
          </cell>
        </row>
        <row r="511">
          <cell r="C511" t="str">
            <v>50600</v>
          </cell>
          <cell r="E511" t="str">
            <v>01089</v>
          </cell>
        </row>
        <row r="512">
          <cell r="C512" t="str">
            <v>50600</v>
          </cell>
          <cell r="E512" t="str">
            <v>01103</v>
          </cell>
        </row>
        <row r="513">
          <cell r="C513" t="str">
            <v>50600</v>
          </cell>
          <cell r="E513" t="str">
            <v>01104</v>
          </cell>
        </row>
        <row r="514">
          <cell r="C514" t="str">
            <v>50600</v>
          </cell>
          <cell r="E514" t="str">
            <v>01108</v>
          </cell>
        </row>
        <row r="515">
          <cell r="C515" t="str">
            <v>50600</v>
          </cell>
          <cell r="E515" t="str">
            <v>01109</v>
          </cell>
        </row>
        <row r="516">
          <cell r="C516" t="str">
            <v>50600</v>
          </cell>
          <cell r="E516" t="str">
            <v>01135</v>
          </cell>
        </row>
        <row r="517">
          <cell r="C517" t="str">
            <v>50600</v>
          </cell>
          <cell r="E517" t="str">
            <v>01142</v>
          </cell>
        </row>
        <row r="518">
          <cell r="C518" t="str">
            <v>50600</v>
          </cell>
          <cell r="E518" t="str">
            <v>01143</v>
          </cell>
        </row>
        <row r="519">
          <cell r="C519" t="str">
            <v>50600</v>
          </cell>
          <cell r="E519" t="str">
            <v>01147</v>
          </cell>
        </row>
        <row r="520">
          <cell r="C520" t="str">
            <v>50600</v>
          </cell>
          <cell r="E520" t="str">
            <v>01323</v>
          </cell>
        </row>
        <row r="521">
          <cell r="C521" t="str">
            <v>50600</v>
          </cell>
          <cell r="E521" t="str">
            <v>01333</v>
          </cell>
        </row>
        <row r="522">
          <cell r="C522" t="str">
            <v>50600</v>
          </cell>
          <cell r="E522" t="str">
            <v>01558</v>
          </cell>
        </row>
        <row r="523">
          <cell r="C523" t="str">
            <v>50600</v>
          </cell>
          <cell r="E523" t="str">
            <v>01685</v>
          </cell>
        </row>
        <row r="524">
          <cell r="C524" t="str">
            <v>50600</v>
          </cell>
          <cell r="E524" t="str">
            <v>01686</v>
          </cell>
        </row>
        <row r="525">
          <cell r="C525" t="str">
            <v>50600</v>
          </cell>
          <cell r="E525" t="str">
            <v>01689</v>
          </cell>
        </row>
        <row r="526">
          <cell r="C526" t="str">
            <v>50600</v>
          </cell>
          <cell r="E526" t="str">
            <v>01702</v>
          </cell>
        </row>
        <row r="527">
          <cell r="C527" t="str">
            <v>50600</v>
          </cell>
          <cell r="E527" t="str">
            <v>01709</v>
          </cell>
        </row>
        <row r="528">
          <cell r="C528" t="str">
            <v>50600</v>
          </cell>
          <cell r="E528" t="str">
            <v>02000</v>
          </cell>
        </row>
        <row r="529">
          <cell r="C529" t="str">
            <v>50700</v>
          </cell>
          <cell r="E529" t="str">
            <v>H1146</v>
          </cell>
        </row>
        <row r="530">
          <cell r="C530" t="str">
            <v>50700</v>
          </cell>
          <cell r="E530" t="str">
            <v>H1991</v>
          </cell>
        </row>
        <row r="531">
          <cell r="C531" t="str">
            <v>50700</v>
          </cell>
          <cell r="E531" t="str">
            <v>01071</v>
          </cell>
        </row>
        <row r="532">
          <cell r="C532" t="str">
            <v>50700</v>
          </cell>
          <cell r="E532" t="str">
            <v>01146</v>
          </cell>
        </row>
        <row r="533">
          <cell r="C533" t="str">
            <v>50700</v>
          </cell>
          <cell r="E533" t="str">
            <v>01371</v>
          </cell>
        </row>
        <row r="534">
          <cell r="C534" t="str">
            <v>50700</v>
          </cell>
          <cell r="E534" t="str">
            <v>01734</v>
          </cell>
        </row>
        <row r="535">
          <cell r="C535" t="str">
            <v>50700</v>
          </cell>
          <cell r="E535" t="str">
            <v>01794</v>
          </cell>
        </row>
        <row r="536">
          <cell r="C536" t="str">
            <v>51810</v>
          </cell>
          <cell r="E536" t="str">
            <v>02234</v>
          </cell>
        </row>
        <row r="537">
          <cell r="C537" t="str">
            <v>52400</v>
          </cell>
          <cell r="E537" t="str">
            <v>02256</v>
          </cell>
        </row>
        <row r="538">
          <cell r="C538" t="str">
            <v>54700</v>
          </cell>
          <cell r="E538" t="str">
            <v>J2067</v>
          </cell>
        </row>
        <row r="539">
          <cell r="C539" t="str">
            <v>54700</v>
          </cell>
          <cell r="E539" t="str">
            <v>K2170</v>
          </cell>
        </row>
        <row r="540">
          <cell r="C540" t="str">
            <v>54700</v>
          </cell>
          <cell r="E540" t="str">
            <v>L2170</v>
          </cell>
        </row>
        <row r="541">
          <cell r="C541" t="str">
            <v>54700</v>
          </cell>
          <cell r="E541" t="str">
            <v>M2170</v>
          </cell>
        </row>
        <row r="542">
          <cell r="C542" t="str">
            <v>54700</v>
          </cell>
          <cell r="E542" t="str">
            <v>02004</v>
          </cell>
        </row>
        <row r="543">
          <cell r="C543" t="str">
            <v>54700</v>
          </cell>
          <cell r="E543" t="str">
            <v>02008</v>
          </cell>
        </row>
        <row r="544">
          <cell r="C544" t="str">
            <v>54700</v>
          </cell>
          <cell r="E544" t="str">
            <v>02066</v>
          </cell>
        </row>
        <row r="545">
          <cell r="C545" t="str">
            <v>54700</v>
          </cell>
          <cell r="E545" t="str">
            <v>02126</v>
          </cell>
        </row>
        <row r="546">
          <cell r="C546" t="str">
            <v>54700</v>
          </cell>
          <cell r="E546" t="str">
            <v>02129</v>
          </cell>
        </row>
        <row r="547">
          <cell r="C547" t="str">
            <v>54700</v>
          </cell>
          <cell r="E547" t="str">
            <v>02141</v>
          </cell>
        </row>
        <row r="548">
          <cell r="C548" t="str">
            <v>54800</v>
          </cell>
          <cell r="E548" t="str">
            <v>02138</v>
          </cell>
        </row>
        <row r="549">
          <cell r="C549" t="str">
            <v>55000</v>
          </cell>
          <cell r="E549" t="str">
            <v>02061</v>
          </cell>
        </row>
        <row r="550">
          <cell r="C550" t="str">
            <v>55500</v>
          </cell>
          <cell r="E550" t="str">
            <v>A1920</v>
          </cell>
        </row>
        <row r="551">
          <cell r="C551" t="str">
            <v>55500</v>
          </cell>
          <cell r="E551" t="str">
            <v>A1995</v>
          </cell>
        </row>
        <row r="552">
          <cell r="C552" t="str">
            <v>55500</v>
          </cell>
          <cell r="E552" t="str">
            <v>B1920</v>
          </cell>
        </row>
        <row r="553">
          <cell r="C553" t="str">
            <v>55500</v>
          </cell>
          <cell r="E553" t="str">
            <v>C1920</v>
          </cell>
        </row>
        <row r="554">
          <cell r="C554" t="str">
            <v>55500</v>
          </cell>
          <cell r="E554" t="str">
            <v>H1997</v>
          </cell>
        </row>
        <row r="555">
          <cell r="C555" t="str">
            <v>55500</v>
          </cell>
          <cell r="E555" t="str">
            <v>J1995</v>
          </cell>
        </row>
        <row r="556">
          <cell r="C556" t="str">
            <v>55500</v>
          </cell>
          <cell r="E556" t="str">
            <v>L1995</v>
          </cell>
        </row>
        <row r="557">
          <cell r="C557" t="str">
            <v>55500</v>
          </cell>
          <cell r="E557" t="str">
            <v>M1995</v>
          </cell>
        </row>
        <row r="558">
          <cell r="C558" t="str">
            <v>55500</v>
          </cell>
          <cell r="E558" t="str">
            <v>N1995</v>
          </cell>
        </row>
        <row r="559">
          <cell r="C559" t="str">
            <v>55500</v>
          </cell>
          <cell r="E559" t="str">
            <v>P1995</v>
          </cell>
        </row>
        <row r="560">
          <cell r="C560" t="str">
            <v>55500</v>
          </cell>
          <cell r="E560" t="str">
            <v>S1995</v>
          </cell>
        </row>
        <row r="561">
          <cell r="C561" t="str">
            <v>55500</v>
          </cell>
          <cell r="E561" t="str">
            <v>01995</v>
          </cell>
        </row>
        <row r="562">
          <cell r="C562" t="str">
            <v>55700</v>
          </cell>
          <cell r="E562" t="str">
            <v>H1999</v>
          </cell>
        </row>
        <row r="563">
          <cell r="C563" t="str">
            <v>55700</v>
          </cell>
          <cell r="E563" t="str">
            <v>J1999</v>
          </cell>
        </row>
        <row r="564">
          <cell r="C564" t="str">
            <v>23007</v>
          </cell>
          <cell r="E564" t="str">
            <v>J2462</v>
          </cell>
        </row>
        <row r="565">
          <cell r="C565" t="str">
            <v>80400</v>
          </cell>
          <cell r="E565" t="str">
            <v>G2443</v>
          </cell>
        </row>
        <row r="566">
          <cell r="C566" t="str">
            <v>80400</v>
          </cell>
          <cell r="E566" t="str">
            <v>G2445</v>
          </cell>
        </row>
        <row r="567">
          <cell r="C567" t="str">
            <v>80400</v>
          </cell>
          <cell r="E567" t="str">
            <v>02442</v>
          </cell>
        </row>
        <row r="568">
          <cell r="C568" t="str">
            <v>80400</v>
          </cell>
          <cell r="E568" t="str">
            <v>02443</v>
          </cell>
        </row>
        <row r="569">
          <cell r="C569" t="str">
            <v>80400</v>
          </cell>
          <cell r="E569" t="str">
            <v>02446</v>
          </cell>
        </row>
        <row r="570">
          <cell r="C570" t="str">
            <v>80400</v>
          </cell>
          <cell r="E570" t="str">
            <v>02488</v>
          </cell>
        </row>
        <row r="571">
          <cell r="C571" t="str">
            <v>80700</v>
          </cell>
          <cell r="E571" t="str">
            <v>G2461</v>
          </cell>
        </row>
        <row r="572">
          <cell r="C572" t="str">
            <v>80700</v>
          </cell>
          <cell r="E572" t="str">
            <v>02489</v>
          </cell>
        </row>
        <row r="573">
          <cell r="C573" t="str">
            <v>80800</v>
          </cell>
          <cell r="E573" t="str">
            <v>H2460</v>
          </cell>
        </row>
        <row r="574">
          <cell r="C574" t="str">
            <v>80800</v>
          </cell>
          <cell r="E574" t="str">
            <v>02460</v>
          </cell>
        </row>
        <row r="575">
          <cell r="C575" t="str">
            <v>80800</v>
          </cell>
          <cell r="E575" t="str">
            <v>02464</v>
          </cell>
        </row>
        <row r="576">
          <cell r="C576" t="str">
            <v>80800</v>
          </cell>
          <cell r="E576" t="str">
            <v>02474</v>
          </cell>
        </row>
        <row r="577">
          <cell r="C577" t="str">
            <v>80900</v>
          </cell>
          <cell r="E577" t="str">
            <v>H2447</v>
          </cell>
        </row>
        <row r="578">
          <cell r="C578" t="str">
            <v>80900</v>
          </cell>
          <cell r="E578" t="str">
            <v>02447</v>
          </cell>
        </row>
        <row r="579">
          <cell r="C579" t="str">
            <v>80900</v>
          </cell>
          <cell r="E579" t="str">
            <v>02466</v>
          </cell>
        </row>
        <row r="580">
          <cell r="C580" t="str">
            <v>80900</v>
          </cell>
          <cell r="E580" t="str">
            <v>02484</v>
          </cell>
        </row>
        <row r="581">
          <cell r="C581" t="str">
            <v>81200</v>
          </cell>
          <cell r="E581" t="str">
            <v>02448</v>
          </cell>
        </row>
        <row r="582">
          <cell r="C582" t="str">
            <v>81320</v>
          </cell>
          <cell r="E582" t="str">
            <v>G2470</v>
          </cell>
        </row>
        <row r="583">
          <cell r="C583" t="str">
            <v>81320</v>
          </cell>
          <cell r="E583" t="str">
            <v>G2471</v>
          </cell>
        </row>
        <row r="584">
          <cell r="C584" t="str">
            <v>81320</v>
          </cell>
          <cell r="E584" t="str">
            <v>J2470</v>
          </cell>
        </row>
        <row r="585">
          <cell r="C585" t="str">
            <v>81320</v>
          </cell>
          <cell r="E585" t="str">
            <v>J2471</v>
          </cell>
        </row>
        <row r="586">
          <cell r="C586" t="str">
            <v>81320</v>
          </cell>
          <cell r="E586" t="str">
            <v>02469</v>
          </cell>
        </row>
        <row r="587">
          <cell r="C587" t="str">
            <v>81320</v>
          </cell>
          <cell r="E587" t="str">
            <v>02470</v>
          </cell>
        </row>
        <row r="588">
          <cell r="C588" t="str">
            <v>84000</v>
          </cell>
          <cell r="E588" t="str">
            <v>M2471</v>
          </cell>
        </row>
        <row r="589">
          <cell r="C589" t="str">
            <v>84000</v>
          </cell>
          <cell r="E589" t="str">
            <v>02450</v>
          </cell>
        </row>
        <row r="590">
          <cell r="C590" t="str">
            <v>84100</v>
          </cell>
          <cell r="E590" t="str">
            <v>T2452</v>
          </cell>
        </row>
        <row r="591">
          <cell r="C591" t="str">
            <v>84100</v>
          </cell>
          <cell r="E591" t="str">
            <v>02439</v>
          </cell>
        </row>
        <row r="592">
          <cell r="C592" t="str">
            <v>84100</v>
          </cell>
          <cell r="E592" t="str">
            <v>02440</v>
          </cell>
        </row>
        <row r="593">
          <cell r="C593" t="str">
            <v>84100</v>
          </cell>
          <cell r="E593" t="str">
            <v>02451</v>
          </cell>
        </row>
        <row r="594">
          <cell r="C594" t="str">
            <v>84100</v>
          </cell>
          <cell r="E594" t="str">
            <v>02452</v>
          </cell>
        </row>
        <row r="595">
          <cell r="C595" t="str">
            <v>84100</v>
          </cell>
          <cell r="E595" t="str">
            <v>02453</v>
          </cell>
        </row>
        <row r="596">
          <cell r="C596" t="str">
            <v>84100</v>
          </cell>
          <cell r="E596" t="str">
            <v>02475</v>
          </cell>
        </row>
        <row r="597">
          <cell r="C597" t="str">
            <v>84210</v>
          </cell>
          <cell r="E597" t="str">
            <v>02455</v>
          </cell>
        </row>
        <row r="598">
          <cell r="C598" t="str">
            <v>84210</v>
          </cell>
          <cell r="E598" t="str">
            <v>02456</v>
          </cell>
        </row>
        <row r="599">
          <cell r="C599" t="str">
            <v>84220</v>
          </cell>
          <cell r="E599" t="str">
            <v>02457</v>
          </cell>
        </row>
        <row r="600">
          <cell r="C600" t="str">
            <v>84220</v>
          </cell>
          <cell r="E600" t="str">
            <v>02458</v>
          </cell>
        </row>
        <row r="601">
          <cell r="C601" t="str">
            <v>28507</v>
          </cell>
          <cell r="E601" t="str">
            <v>02985</v>
          </cell>
        </row>
        <row r="602">
          <cell r="C602" t="str">
            <v>70100</v>
          </cell>
          <cell r="E602" t="str">
            <v>A2875</v>
          </cell>
        </row>
        <row r="603">
          <cell r="C603" t="str">
            <v>70100</v>
          </cell>
          <cell r="E603" t="str">
            <v>B2875</v>
          </cell>
        </row>
        <row r="604">
          <cell r="C604" t="str">
            <v>70100</v>
          </cell>
          <cell r="E604" t="str">
            <v>H2931</v>
          </cell>
        </row>
        <row r="605">
          <cell r="C605" t="str">
            <v>70100</v>
          </cell>
          <cell r="E605" t="str">
            <v>K2931</v>
          </cell>
        </row>
        <row r="606">
          <cell r="C606" t="str">
            <v>70100</v>
          </cell>
          <cell r="E606" t="str">
            <v>M2931</v>
          </cell>
        </row>
        <row r="607">
          <cell r="C607" t="str">
            <v>70100</v>
          </cell>
          <cell r="E607" t="str">
            <v>P2931</v>
          </cell>
        </row>
        <row r="608">
          <cell r="C608" t="str">
            <v>70100</v>
          </cell>
          <cell r="E608" t="str">
            <v>02503</v>
          </cell>
        </row>
        <row r="609">
          <cell r="C609" t="str">
            <v>70100</v>
          </cell>
          <cell r="E609" t="str">
            <v>02507</v>
          </cell>
        </row>
        <row r="610">
          <cell r="C610" t="str">
            <v>70100</v>
          </cell>
          <cell r="E610" t="str">
            <v>02634</v>
          </cell>
        </row>
        <row r="611">
          <cell r="C611" t="str">
            <v>70100</v>
          </cell>
          <cell r="E611" t="str">
            <v>02635</v>
          </cell>
        </row>
        <row r="612">
          <cell r="C612" t="str">
            <v>70100</v>
          </cell>
          <cell r="E612" t="str">
            <v>02763</v>
          </cell>
        </row>
        <row r="613">
          <cell r="C613" t="str">
            <v>70100</v>
          </cell>
          <cell r="E613" t="str">
            <v>02825</v>
          </cell>
        </row>
        <row r="614">
          <cell r="C614" t="str">
            <v>70100</v>
          </cell>
          <cell r="E614" t="str">
            <v>02826</v>
          </cell>
        </row>
        <row r="615">
          <cell r="C615" t="str">
            <v>70100</v>
          </cell>
          <cell r="E615" t="str">
            <v>02875</v>
          </cell>
        </row>
        <row r="616">
          <cell r="C616" t="str">
            <v>70100</v>
          </cell>
          <cell r="E616" t="str">
            <v>02876</v>
          </cell>
        </row>
        <row r="617">
          <cell r="C617" t="str">
            <v>70100</v>
          </cell>
          <cell r="E617" t="str">
            <v>02931</v>
          </cell>
        </row>
        <row r="618">
          <cell r="C618" t="str">
            <v>70100</v>
          </cell>
          <cell r="E618" t="str">
            <v>02997</v>
          </cell>
        </row>
        <row r="619">
          <cell r="C619" t="str">
            <v>70210</v>
          </cell>
          <cell r="E619" t="str">
            <v>C2875</v>
          </cell>
        </row>
        <row r="620">
          <cell r="C620" t="str">
            <v>70210</v>
          </cell>
          <cell r="E620" t="str">
            <v>02513</v>
          </cell>
        </row>
        <row r="621">
          <cell r="C621" t="str">
            <v>70210</v>
          </cell>
          <cell r="E621" t="str">
            <v>02567</v>
          </cell>
        </row>
        <row r="622">
          <cell r="C622" t="str">
            <v>70210</v>
          </cell>
          <cell r="E622" t="str">
            <v>02637</v>
          </cell>
        </row>
        <row r="623">
          <cell r="C623" t="str">
            <v>70210</v>
          </cell>
          <cell r="E623" t="str">
            <v>02762</v>
          </cell>
        </row>
        <row r="624">
          <cell r="C624" t="str">
            <v>70210</v>
          </cell>
          <cell r="E624" t="str">
            <v>02827</v>
          </cell>
        </row>
        <row r="625">
          <cell r="C625" t="str">
            <v>70210</v>
          </cell>
          <cell r="E625" t="str">
            <v>02878</v>
          </cell>
        </row>
        <row r="626">
          <cell r="C626" t="str">
            <v>70210</v>
          </cell>
          <cell r="E626" t="str">
            <v>02936</v>
          </cell>
        </row>
        <row r="627">
          <cell r="C627" t="str">
            <v>70220</v>
          </cell>
          <cell r="E627" t="str">
            <v>D2875</v>
          </cell>
        </row>
        <row r="628">
          <cell r="C628" t="str">
            <v>70220</v>
          </cell>
          <cell r="E628" t="str">
            <v>02523</v>
          </cell>
        </row>
        <row r="629">
          <cell r="C629" t="str">
            <v>70230</v>
          </cell>
          <cell r="E629" t="str">
            <v>A2525</v>
          </cell>
        </row>
        <row r="630">
          <cell r="C630" t="str">
            <v>70230</v>
          </cell>
          <cell r="E630" t="str">
            <v>A2767</v>
          </cell>
        </row>
        <row r="631">
          <cell r="C631" t="str">
            <v>70230</v>
          </cell>
          <cell r="E631" t="str">
            <v>A2873</v>
          </cell>
        </row>
        <row r="632">
          <cell r="C632" t="str">
            <v>70230</v>
          </cell>
          <cell r="E632" t="str">
            <v>A2874</v>
          </cell>
        </row>
        <row r="633">
          <cell r="C633" t="str">
            <v>70230</v>
          </cell>
          <cell r="E633" t="str">
            <v>B2873</v>
          </cell>
        </row>
        <row r="634">
          <cell r="C634" t="str">
            <v>70230</v>
          </cell>
          <cell r="E634" t="str">
            <v>E2875</v>
          </cell>
        </row>
        <row r="635">
          <cell r="C635" t="str">
            <v>70230</v>
          </cell>
          <cell r="E635" t="str">
            <v>F2875</v>
          </cell>
        </row>
        <row r="636">
          <cell r="C636" t="str">
            <v>70230</v>
          </cell>
          <cell r="E636" t="str">
            <v>02524</v>
          </cell>
        </row>
        <row r="637">
          <cell r="C637" t="str">
            <v>70230</v>
          </cell>
          <cell r="E637" t="str">
            <v>02525</v>
          </cell>
        </row>
        <row r="638">
          <cell r="C638" t="str">
            <v>70230</v>
          </cell>
          <cell r="E638" t="str">
            <v>02572</v>
          </cell>
        </row>
        <row r="639">
          <cell r="C639" t="str">
            <v>70230</v>
          </cell>
          <cell r="E639" t="str">
            <v>02574</v>
          </cell>
        </row>
        <row r="640">
          <cell r="C640" t="str">
            <v>70230</v>
          </cell>
          <cell r="E640" t="str">
            <v>02767</v>
          </cell>
        </row>
        <row r="641">
          <cell r="C641" t="str">
            <v>70230</v>
          </cell>
          <cell r="E641" t="str">
            <v>02832</v>
          </cell>
        </row>
        <row r="642">
          <cell r="C642" t="str">
            <v>70230</v>
          </cell>
          <cell r="E642" t="str">
            <v>02833</v>
          </cell>
        </row>
        <row r="643">
          <cell r="C643" t="str">
            <v>70230</v>
          </cell>
          <cell r="E643" t="str">
            <v>02834</v>
          </cell>
        </row>
        <row r="644">
          <cell r="C644" t="str">
            <v>70230</v>
          </cell>
          <cell r="E644" t="str">
            <v>02979</v>
          </cell>
        </row>
        <row r="645">
          <cell r="C645" t="str">
            <v>70300</v>
          </cell>
          <cell r="E645" t="str">
            <v>G2522</v>
          </cell>
        </row>
        <row r="646">
          <cell r="C646" t="str">
            <v>70300</v>
          </cell>
          <cell r="E646" t="str">
            <v>G2537</v>
          </cell>
        </row>
        <row r="647">
          <cell r="C647" t="str">
            <v>70300</v>
          </cell>
          <cell r="E647" t="str">
            <v>G2554</v>
          </cell>
        </row>
        <row r="648">
          <cell r="C648" t="str">
            <v>70300</v>
          </cell>
          <cell r="E648" t="str">
            <v>G2571</v>
          </cell>
        </row>
        <row r="649">
          <cell r="C649" t="str">
            <v>70300</v>
          </cell>
          <cell r="E649" t="str">
            <v>G2588</v>
          </cell>
        </row>
        <row r="650">
          <cell r="C650" t="str">
            <v>70300</v>
          </cell>
          <cell r="E650" t="str">
            <v>G2590</v>
          </cell>
        </row>
        <row r="651">
          <cell r="C651" t="str">
            <v>70300</v>
          </cell>
          <cell r="E651" t="str">
            <v>G2651</v>
          </cell>
        </row>
        <row r="652">
          <cell r="C652" t="str">
            <v>70300</v>
          </cell>
          <cell r="E652" t="str">
            <v>G2779</v>
          </cell>
        </row>
        <row r="653">
          <cell r="C653" t="str">
            <v>70300</v>
          </cell>
          <cell r="E653" t="str">
            <v>G2850</v>
          </cell>
        </row>
        <row r="654">
          <cell r="C654" t="str">
            <v>70300</v>
          </cell>
          <cell r="E654" t="str">
            <v>H2494</v>
          </cell>
        </row>
        <row r="655">
          <cell r="C655" t="str">
            <v>70300</v>
          </cell>
          <cell r="E655" t="str">
            <v>H2510</v>
          </cell>
        </row>
        <row r="656">
          <cell r="C656" t="str">
            <v>70300</v>
          </cell>
          <cell r="E656" t="str">
            <v>H2527</v>
          </cell>
        </row>
        <row r="657">
          <cell r="C657" t="str">
            <v>70300</v>
          </cell>
          <cell r="E657" t="str">
            <v>H2571</v>
          </cell>
        </row>
        <row r="658">
          <cell r="C658" t="str">
            <v>70300</v>
          </cell>
          <cell r="E658" t="str">
            <v>H2573</v>
          </cell>
        </row>
        <row r="659">
          <cell r="C659" t="str">
            <v>70300</v>
          </cell>
          <cell r="E659" t="str">
            <v>H2580</v>
          </cell>
        </row>
        <row r="660">
          <cell r="C660" t="str">
            <v>70300</v>
          </cell>
          <cell r="E660" t="str">
            <v>H2588</v>
          </cell>
        </row>
        <row r="661">
          <cell r="C661" t="str">
            <v>70300</v>
          </cell>
          <cell r="E661" t="str">
            <v>H2590</v>
          </cell>
        </row>
        <row r="662">
          <cell r="C662" t="str">
            <v>70300</v>
          </cell>
          <cell r="E662" t="str">
            <v>H2646</v>
          </cell>
        </row>
        <row r="663">
          <cell r="C663" t="str">
            <v>70300</v>
          </cell>
          <cell r="E663" t="str">
            <v>H2840</v>
          </cell>
        </row>
        <row r="664">
          <cell r="C664" t="str">
            <v>70300</v>
          </cell>
          <cell r="E664" t="str">
            <v>H2882</v>
          </cell>
        </row>
        <row r="665">
          <cell r="C665" t="str">
            <v>70300</v>
          </cell>
          <cell r="E665" t="str">
            <v>H2981</v>
          </cell>
        </row>
        <row r="666">
          <cell r="C666" t="str">
            <v>70300</v>
          </cell>
          <cell r="E666" t="str">
            <v>J2522</v>
          </cell>
        </row>
        <row r="667">
          <cell r="C667" t="str">
            <v>70300</v>
          </cell>
          <cell r="E667" t="str">
            <v>J2523</v>
          </cell>
        </row>
        <row r="668">
          <cell r="C668" t="str">
            <v>70300</v>
          </cell>
          <cell r="E668" t="str">
            <v>J2537</v>
          </cell>
        </row>
        <row r="669">
          <cell r="C669" t="str">
            <v>70300</v>
          </cell>
          <cell r="E669" t="str">
            <v>J2571</v>
          </cell>
        </row>
        <row r="670">
          <cell r="C670" t="str">
            <v>70300</v>
          </cell>
          <cell r="E670" t="str">
            <v>K2537</v>
          </cell>
        </row>
        <row r="671">
          <cell r="C671" t="str">
            <v>70300</v>
          </cell>
          <cell r="E671" t="str">
            <v>L2946</v>
          </cell>
        </row>
        <row r="672">
          <cell r="C672" t="str">
            <v>70300</v>
          </cell>
          <cell r="E672" t="str">
            <v>M2946</v>
          </cell>
        </row>
        <row r="673">
          <cell r="C673" t="str">
            <v>70300</v>
          </cell>
          <cell r="E673" t="str">
            <v>N2946</v>
          </cell>
        </row>
        <row r="674">
          <cell r="C674" t="str">
            <v>70300</v>
          </cell>
          <cell r="E674" t="str">
            <v>P2946</v>
          </cell>
        </row>
        <row r="675">
          <cell r="C675" t="str">
            <v>70300</v>
          </cell>
          <cell r="E675" t="str">
            <v>02510</v>
          </cell>
        </row>
        <row r="676">
          <cell r="C676" t="str">
            <v>70300</v>
          </cell>
          <cell r="E676" t="str">
            <v>02511</v>
          </cell>
        </row>
        <row r="677">
          <cell r="C677" t="str">
            <v>70300</v>
          </cell>
          <cell r="E677" t="str">
            <v>02527</v>
          </cell>
        </row>
        <row r="678">
          <cell r="C678" t="str">
            <v>70300</v>
          </cell>
          <cell r="E678" t="str">
            <v>02528</v>
          </cell>
        </row>
        <row r="679">
          <cell r="C679" t="str">
            <v>70300</v>
          </cell>
          <cell r="E679" t="str">
            <v>02533</v>
          </cell>
        </row>
        <row r="680">
          <cell r="C680" t="str">
            <v>70300</v>
          </cell>
          <cell r="E680" t="str">
            <v>02548</v>
          </cell>
        </row>
        <row r="681">
          <cell r="C681" t="str">
            <v>70300</v>
          </cell>
          <cell r="E681" t="str">
            <v>02551</v>
          </cell>
        </row>
        <row r="682">
          <cell r="C682" t="str">
            <v>70300</v>
          </cell>
          <cell r="E682" t="str">
            <v>02554</v>
          </cell>
        </row>
        <row r="683">
          <cell r="C683" t="str">
            <v>70300</v>
          </cell>
          <cell r="E683" t="str">
            <v>02571</v>
          </cell>
        </row>
        <row r="684">
          <cell r="C684" t="str">
            <v>70300</v>
          </cell>
          <cell r="E684" t="str">
            <v>02573</v>
          </cell>
        </row>
        <row r="685">
          <cell r="C685" t="str">
            <v>70300</v>
          </cell>
          <cell r="E685" t="str">
            <v>02575</v>
          </cell>
        </row>
        <row r="686">
          <cell r="C686" t="str">
            <v>70300</v>
          </cell>
          <cell r="E686" t="str">
            <v>02578</v>
          </cell>
        </row>
        <row r="687">
          <cell r="C687" t="str">
            <v>70300</v>
          </cell>
          <cell r="E687" t="str">
            <v>02580</v>
          </cell>
        </row>
        <row r="688">
          <cell r="C688" t="str">
            <v>70300</v>
          </cell>
          <cell r="E688" t="str">
            <v>02581</v>
          </cell>
        </row>
        <row r="689">
          <cell r="C689" t="str">
            <v>70300</v>
          </cell>
          <cell r="E689" t="str">
            <v>02582</v>
          </cell>
        </row>
        <row r="690">
          <cell r="C690" t="str">
            <v>70300</v>
          </cell>
          <cell r="E690" t="str">
            <v>02588</v>
          </cell>
        </row>
        <row r="691">
          <cell r="C691" t="str">
            <v>70300</v>
          </cell>
          <cell r="E691" t="str">
            <v>02589</v>
          </cell>
        </row>
        <row r="692">
          <cell r="C692" t="str">
            <v>70300</v>
          </cell>
          <cell r="E692" t="str">
            <v>02590</v>
          </cell>
        </row>
        <row r="693">
          <cell r="C693" t="str">
            <v>70300</v>
          </cell>
          <cell r="E693" t="str">
            <v>02646</v>
          </cell>
        </row>
        <row r="694">
          <cell r="C694" t="str">
            <v>70300</v>
          </cell>
          <cell r="E694" t="str">
            <v>02647</v>
          </cell>
        </row>
        <row r="695">
          <cell r="C695" t="str">
            <v>70300</v>
          </cell>
          <cell r="E695" t="str">
            <v>02651</v>
          </cell>
        </row>
        <row r="696">
          <cell r="C696" t="str">
            <v>70300</v>
          </cell>
          <cell r="E696" t="str">
            <v>02779</v>
          </cell>
        </row>
        <row r="697">
          <cell r="C697" t="str">
            <v>70300</v>
          </cell>
          <cell r="E697" t="str">
            <v>02785</v>
          </cell>
        </row>
        <row r="698">
          <cell r="C698" t="str">
            <v>70300</v>
          </cell>
          <cell r="E698" t="str">
            <v>02837</v>
          </cell>
        </row>
        <row r="699">
          <cell r="C699" t="str">
            <v>70300</v>
          </cell>
          <cell r="E699" t="str">
            <v>02838</v>
          </cell>
        </row>
        <row r="700">
          <cell r="C700" t="str">
            <v>70300</v>
          </cell>
          <cell r="E700" t="str">
            <v>02840</v>
          </cell>
        </row>
        <row r="701">
          <cell r="C701" t="str">
            <v>70300</v>
          </cell>
          <cell r="E701" t="str">
            <v>02841</v>
          </cell>
        </row>
        <row r="702">
          <cell r="C702" t="str">
            <v>70300</v>
          </cell>
          <cell r="E702" t="str">
            <v>02882</v>
          </cell>
        </row>
        <row r="703">
          <cell r="C703" t="str">
            <v>70300</v>
          </cell>
          <cell r="E703" t="str">
            <v>02883</v>
          </cell>
        </row>
        <row r="704">
          <cell r="C704" t="str">
            <v>70300</v>
          </cell>
          <cell r="E704" t="str">
            <v>02893</v>
          </cell>
        </row>
        <row r="705">
          <cell r="C705" t="str">
            <v>70300</v>
          </cell>
          <cell r="E705" t="str">
            <v>02942</v>
          </cell>
        </row>
        <row r="706">
          <cell r="C706" t="str">
            <v>70300</v>
          </cell>
          <cell r="E706" t="str">
            <v>02946</v>
          </cell>
        </row>
        <row r="707">
          <cell r="C707" t="str">
            <v>70300</v>
          </cell>
          <cell r="E707" t="str">
            <v>02981</v>
          </cell>
        </row>
        <row r="708">
          <cell r="C708" t="str">
            <v>70300</v>
          </cell>
          <cell r="E708" t="str">
            <v>02986</v>
          </cell>
        </row>
        <row r="709">
          <cell r="C709" t="str">
            <v>70400</v>
          </cell>
          <cell r="E709" t="str">
            <v>A2563</v>
          </cell>
        </row>
        <row r="710">
          <cell r="C710" t="str">
            <v>70400</v>
          </cell>
          <cell r="E710" t="str">
            <v>A2564</v>
          </cell>
        </row>
        <row r="711">
          <cell r="C711" t="str">
            <v>70400</v>
          </cell>
          <cell r="E711" t="str">
            <v>A2565</v>
          </cell>
        </row>
        <row r="712">
          <cell r="C712" t="str">
            <v>70400</v>
          </cell>
          <cell r="E712" t="str">
            <v>B2563</v>
          </cell>
        </row>
        <row r="713">
          <cell r="C713" t="str">
            <v>70400</v>
          </cell>
          <cell r="E713" t="str">
            <v>B2564</v>
          </cell>
        </row>
        <row r="714">
          <cell r="C714" t="str">
            <v>70400</v>
          </cell>
          <cell r="E714" t="str">
            <v>B2565</v>
          </cell>
        </row>
        <row r="715">
          <cell r="C715" t="str">
            <v>70400</v>
          </cell>
          <cell r="E715" t="str">
            <v>C2563</v>
          </cell>
        </row>
        <row r="716">
          <cell r="C716" t="str">
            <v>70400</v>
          </cell>
          <cell r="E716" t="str">
            <v>J2953</v>
          </cell>
        </row>
        <row r="717">
          <cell r="C717" t="str">
            <v>70400</v>
          </cell>
          <cell r="E717" t="str">
            <v>K2516</v>
          </cell>
        </row>
        <row r="718">
          <cell r="C718" t="str">
            <v>70400</v>
          </cell>
          <cell r="E718" t="str">
            <v>K2526</v>
          </cell>
        </row>
        <row r="719">
          <cell r="C719" t="str">
            <v>70400</v>
          </cell>
          <cell r="E719" t="str">
            <v>K2654</v>
          </cell>
        </row>
        <row r="720">
          <cell r="C720" t="str">
            <v>70400</v>
          </cell>
          <cell r="E720" t="str">
            <v>K2786</v>
          </cell>
        </row>
        <row r="721">
          <cell r="C721" t="str">
            <v>70400</v>
          </cell>
          <cell r="E721" t="str">
            <v>K2844</v>
          </cell>
        </row>
        <row r="722">
          <cell r="C722" t="str">
            <v>70400</v>
          </cell>
          <cell r="E722" t="str">
            <v>K2875</v>
          </cell>
        </row>
        <row r="723">
          <cell r="C723" t="str">
            <v>70400</v>
          </cell>
          <cell r="E723" t="str">
            <v>K2977</v>
          </cell>
        </row>
        <row r="724">
          <cell r="C724" t="str">
            <v>70400</v>
          </cell>
          <cell r="E724" t="str">
            <v>02516</v>
          </cell>
        </row>
        <row r="725">
          <cell r="C725" t="str">
            <v>70400</v>
          </cell>
          <cell r="E725" t="str">
            <v>02526</v>
          </cell>
        </row>
        <row r="726">
          <cell r="C726" t="str">
            <v>70400</v>
          </cell>
          <cell r="E726" t="str">
            <v>02654</v>
          </cell>
        </row>
        <row r="727">
          <cell r="C727" t="str">
            <v>70400</v>
          </cell>
          <cell r="E727" t="str">
            <v>02786</v>
          </cell>
        </row>
        <row r="728">
          <cell r="C728" t="str">
            <v>70400</v>
          </cell>
          <cell r="E728" t="str">
            <v>02844</v>
          </cell>
        </row>
        <row r="729">
          <cell r="C729" t="str">
            <v>70400</v>
          </cell>
          <cell r="E729" t="str">
            <v>02887</v>
          </cell>
        </row>
        <row r="730">
          <cell r="C730" t="str">
            <v>70400</v>
          </cell>
          <cell r="E730" t="str">
            <v>02949</v>
          </cell>
        </row>
        <row r="731">
          <cell r="C731" t="str">
            <v>70510</v>
          </cell>
          <cell r="E731" t="str">
            <v>02845</v>
          </cell>
        </row>
        <row r="732">
          <cell r="C732" t="str">
            <v>70520</v>
          </cell>
          <cell r="E732" t="str">
            <v>A2556</v>
          </cell>
        </row>
        <row r="733">
          <cell r="C733" t="str">
            <v>70520</v>
          </cell>
          <cell r="E733" t="str">
            <v>A2662</v>
          </cell>
        </row>
        <row r="734">
          <cell r="C734" t="str">
            <v>70520</v>
          </cell>
          <cell r="E734" t="str">
            <v>A2798</v>
          </cell>
        </row>
        <row r="735">
          <cell r="C735" t="str">
            <v>70520</v>
          </cell>
          <cell r="E735" t="str">
            <v>A2846</v>
          </cell>
        </row>
        <row r="736">
          <cell r="C736" t="str">
            <v>70520</v>
          </cell>
          <cell r="E736" t="str">
            <v>A2983</v>
          </cell>
        </row>
        <row r="737">
          <cell r="C737" t="str">
            <v>70520</v>
          </cell>
          <cell r="E737" t="str">
            <v>B2556</v>
          </cell>
        </row>
        <row r="738">
          <cell r="C738" t="str">
            <v>70520</v>
          </cell>
          <cell r="E738" t="str">
            <v>B2983</v>
          </cell>
        </row>
        <row r="739">
          <cell r="C739" t="str">
            <v>70520</v>
          </cell>
          <cell r="E739" t="str">
            <v>C2556</v>
          </cell>
        </row>
        <row r="740">
          <cell r="C740" t="str">
            <v>70520</v>
          </cell>
          <cell r="E740" t="str">
            <v>D2556</v>
          </cell>
        </row>
        <row r="741">
          <cell r="C741" t="str">
            <v>70520</v>
          </cell>
          <cell r="E741" t="str">
            <v>E2556</v>
          </cell>
        </row>
        <row r="742">
          <cell r="C742" t="str">
            <v>70520</v>
          </cell>
          <cell r="E742" t="str">
            <v>F2552</v>
          </cell>
        </row>
        <row r="743">
          <cell r="C743" t="str">
            <v>70520</v>
          </cell>
          <cell r="E743" t="str">
            <v>F2556</v>
          </cell>
        </row>
        <row r="744">
          <cell r="C744" t="str">
            <v>70520</v>
          </cell>
          <cell r="E744" t="str">
            <v>F2562</v>
          </cell>
        </row>
        <row r="745">
          <cell r="C745" t="str">
            <v>70520</v>
          </cell>
          <cell r="E745" t="str">
            <v>G2552</v>
          </cell>
        </row>
        <row r="746">
          <cell r="C746" t="str">
            <v>70520</v>
          </cell>
          <cell r="E746" t="str">
            <v>G2556</v>
          </cell>
        </row>
        <row r="747">
          <cell r="C747" t="str">
            <v>70520</v>
          </cell>
          <cell r="E747" t="str">
            <v>G2562</v>
          </cell>
        </row>
        <row r="748">
          <cell r="C748" t="str">
            <v>70520</v>
          </cell>
          <cell r="E748" t="str">
            <v>H2556</v>
          </cell>
        </row>
        <row r="749">
          <cell r="C749" t="str">
            <v>70520</v>
          </cell>
          <cell r="E749" t="str">
            <v>J2515</v>
          </cell>
        </row>
        <row r="750">
          <cell r="C750" t="str">
            <v>70520</v>
          </cell>
          <cell r="E750" t="str">
            <v>J2518</v>
          </cell>
        </row>
        <row r="751">
          <cell r="C751" t="str">
            <v>70520</v>
          </cell>
          <cell r="E751" t="str">
            <v>J2556</v>
          </cell>
        </row>
        <row r="752">
          <cell r="C752" t="str">
            <v>70520</v>
          </cell>
          <cell r="E752" t="str">
            <v>J2579</v>
          </cell>
        </row>
        <row r="753">
          <cell r="C753" t="str">
            <v>70520</v>
          </cell>
          <cell r="E753" t="str">
            <v>J2660</v>
          </cell>
        </row>
        <row r="754">
          <cell r="C754" t="str">
            <v>70520</v>
          </cell>
          <cell r="E754" t="str">
            <v>J2790</v>
          </cell>
        </row>
        <row r="755">
          <cell r="C755" t="str">
            <v>70520</v>
          </cell>
          <cell r="E755" t="str">
            <v>J2847</v>
          </cell>
        </row>
        <row r="756">
          <cell r="C756" t="str">
            <v>70520</v>
          </cell>
          <cell r="E756" t="str">
            <v>J2983</v>
          </cell>
        </row>
        <row r="757">
          <cell r="C757" t="str">
            <v>70520</v>
          </cell>
          <cell r="E757" t="str">
            <v>K2515</v>
          </cell>
        </row>
        <row r="758">
          <cell r="C758" t="str">
            <v>70520</v>
          </cell>
          <cell r="E758" t="str">
            <v>K2518</v>
          </cell>
        </row>
        <row r="759">
          <cell r="C759" t="str">
            <v>70520</v>
          </cell>
          <cell r="E759" t="str">
            <v>K2556</v>
          </cell>
        </row>
        <row r="760">
          <cell r="C760" t="str">
            <v>70520</v>
          </cell>
          <cell r="E760" t="str">
            <v>K2595</v>
          </cell>
        </row>
        <row r="761">
          <cell r="C761" t="str">
            <v>70520</v>
          </cell>
          <cell r="E761" t="str">
            <v>K2660</v>
          </cell>
        </row>
        <row r="762">
          <cell r="C762" t="str">
            <v>70520</v>
          </cell>
          <cell r="E762" t="str">
            <v>K2790</v>
          </cell>
        </row>
        <row r="763">
          <cell r="C763" t="str">
            <v>70520</v>
          </cell>
          <cell r="E763" t="str">
            <v>K2847</v>
          </cell>
        </row>
        <row r="764">
          <cell r="C764" t="str">
            <v>70520</v>
          </cell>
          <cell r="E764" t="str">
            <v>K2891</v>
          </cell>
        </row>
        <row r="765">
          <cell r="C765" t="str">
            <v>70520</v>
          </cell>
          <cell r="E765" t="str">
            <v>K2983</v>
          </cell>
        </row>
        <row r="766">
          <cell r="C766" t="str">
            <v>70520</v>
          </cell>
          <cell r="E766" t="str">
            <v>K2999</v>
          </cell>
        </row>
        <row r="767">
          <cell r="C767" t="str">
            <v>70520</v>
          </cell>
          <cell r="E767" t="str">
            <v>L2556</v>
          </cell>
        </row>
        <row r="768">
          <cell r="C768" t="str">
            <v>70520</v>
          </cell>
          <cell r="E768" t="str">
            <v>L2875</v>
          </cell>
        </row>
        <row r="769">
          <cell r="C769" t="str">
            <v>70520</v>
          </cell>
          <cell r="E769" t="str">
            <v>M2875</v>
          </cell>
        </row>
        <row r="770">
          <cell r="C770" t="str">
            <v>70520</v>
          </cell>
          <cell r="E770" t="str">
            <v>N2875</v>
          </cell>
        </row>
        <row r="771">
          <cell r="C771" t="str">
            <v>70520</v>
          </cell>
          <cell r="E771" t="str">
            <v>P2875</v>
          </cell>
        </row>
        <row r="772">
          <cell r="C772" t="str">
            <v>70520</v>
          </cell>
          <cell r="E772" t="str">
            <v>02497</v>
          </cell>
        </row>
        <row r="773">
          <cell r="C773" t="str">
            <v>70520</v>
          </cell>
          <cell r="E773" t="str">
            <v>02514</v>
          </cell>
        </row>
        <row r="774">
          <cell r="C774" t="str">
            <v>70520</v>
          </cell>
          <cell r="E774" t="str">
            <v>02518</v>
          </cell>
        </row>
        <row r="775">
          <cell r="C775" t="str">
            <v>70520</v>
          </cell>
          <cell r="E775" t="str">
            <v>02520</v>
          </cell>
        </row>
        <row r="776">
          <cell r="C776" t="str">
            <v>70520</v>
          </cell>
          <cell r="E776" t="str">
            <v>02529</v>
          </cell>
        </row>
        <row r="777">
          <cell r="C777" t="str">
            <v>70520</v>
          </cell>
          <cell r="E777" t="str">
            <v>02530</v>
          </cell>
        </row>
        <row r="778">
          <cell r="C778" t="str">
            <v>70520</v>
          </cell>
          <cell r="E778" t="str">
            <v>02531</v>
          </cell>
        </row>
        <row r="779">
          <cell r="C779" t="str">
            <v>70520</v>
          </cell>
          <cell r="E779" t="str">
            <v>02532</v>
          </cell>
        </row>
        <row r="780">
          <cell r="C780" t="str">
            <v>70520</v>
          </cell>
          <cell r="E780" t="str">
            <v>02535</v>
          </cell>
        </row>
        <row r="781">
          <cell r="C781" t="str">
            <v>70520</v>
          </cell>
          <cell r="E781" t="str">
            <v>02544</v>
          </cell>
        </row>
        <row r="782">
          <cell r="C782" t="str">
            <v>70520</v>
          </cell>
          <cell r="E782" t="str">
            <v>02552</v>
          </cell>
        </row>
        <row r="783">
          <cell r="C783" t="str">
            <v>70520</v>
          </cell>
          <cell r="E783" t="str">
            <v>02562</v>
          </cell>
        </row>
        <row r="784">
          <cell r="C784" t="str">
            <v>70520</v>
          </cell>
          <cell r="E784" t="str">
            <v>02579</v>
          </cell>
        </row>
        <row r="785">
          <cell r="C785" t="str">
            <v>70520</v>
          </cell>
          <cell r="E785" t="str">
            <v>02595</v>
          </cell>
        </row>
        <row r="786">
          <cell r="C786" t="str">
            <v>70520</v>
          </cell>
          <cell r="E786" t="str">
            <v>02597</v>
          </cell>
        </row>
        <row r="787">
          <cell r="C787" t="str">
            <v>70520</v>
          </cell>
          <cell r="E787" t="str">
            <v>02658</v>
          </cell>
        </row>
        <row r="788">
          <cell r="C788" t="str">
            <v>70520</v>
          </cell>
          <cell r="E788" t="str">
            <v>02659</v>
          </cell>
        </row>
        <row r="789">
          <cell r="C789" t="str">
            <v>70520</v>
          </cell>
          <cell r="E789" t="str">
            <v>02660</v>
          </cell>
        </row>
        <row r="790">
          <cell r="C790" t="str">
            <v>70520</v>
          </cell>
          <cell r="E790" t="str">
            <v>02789</v>
          </cell>
        </row>
        <row r="791">
          <cell r="C791" t="str">
            <v>70520</v>
          </cell>
          <cell r="E791" t="str">
            <v>02790</v>
          </cell>
        </row>
        <row r="792">
          <cell r="C792" t="str">
            <v>70520</v>
          </cell>
          <cell r="E792" t="str">
            <v>02793</v>
          </cell>
        </row>
        <row r="793">
          <cell r="C793" t="str">
            <v>70520</v>
          </cell>
          <cell r="E793" t="str">
            <v>02795</v>
          </cell>
        </row>
        <row r="794">
          <cell r="C794" t="str">
            <v>70520</v>
          </cell>
          <cell r="E794" t="str">
            <v>02798</v>
          </cell>
        </row>
        <row r="795">
          <cell r="C795" t="str">
            <v>70520</v>
          </cell>
          <cell r="E795" t="str">
            <v>02839</v>
          </cell>
        </row>
        <row r="796">
          <cell r="C796" t="str">
            <v>70520</v>
          </cell>
          <cell r="E796" t="str">
            <v>02842</v>
          </cell>
        </row>
        <row r="797">
          <cell r="C797" t="str">
            <v>70520</v>
          </cell>
          <cell r="E797" t="str">
            <v>02846</v>
          </cell>
        </row>
        <row r="798">
          <cell r="C798" t="str">
            <v>70520</v>
          </cell>
          <cell r="E798" t="str">
            <v>02847</v>
          </cell>
        </row>
        <row r="799">
          <cell r="C799" t="str">
            <v>70520</v>
          </cell>
          <cell r="E799" t="str">
            <v>02849</v>
          </cell>
        </row>
        <row r="800">
          <cell r="C800" t="str">
            <v>70520</v>
          </cell>
          <cell r="E800" t="str">
            <v>02850</v>
          </cell>
        </row>
        <row r="801">
          <cell r="C801" t="str">
            <v>70520</v>
          </cell>
          <cell r="E801" t="str">
            <v>02889</v>
          </cell>
        </row>
        <row r="802">
          <cell r="C802" t="str">
            <v>70520</v>
          </cell>
          <cell r="E802" t="str">
            <v>02891</v>
          </cell>
        </row>
        <row r="803">
          <cell r="C803" t="str">
            <v>70520</v>
          </cell>
          <cell r="E803" t="str">
            <v>02897</v>
          </cell>
        </row>
        <row r="804">
          <cell r="C804" t="str">
            <v>70520</v>
          </cell>
          <cell r="E804" t="str">
            <v>02947</v>
          </cell>
        </row>
        <row r="805">
          <cell r="C805" t="str">
            <v>70520</v>
          </cell>
          <cell r="E805" t="str">
            <v>02980</v>
          </cell>
        </row>
        <row r="806">
          <cell r="C806" t="str">
            <v>70520</v>
          </cell>
          <cell r="E806" t="str">
            <v>02999</v>
          </cell>
        </row>
        <row r="807">
          <cell r="C807" t="str">
            <v>71000</v>
          </cell>
          <cell r="E807" t="str">
            <v>H2993</v>
          </cell>
        </row>
        <row r="808">
          <cell r="C808" t="str">
            <v>71000</v>
          </cell>
          <cell r="E808" t="str">
            <v>02545</v>
          </cell>
        </row>
        <row r="809">
          <cell r="C809" t="str">
            <v>71000</v>
          </cell>
          <cell r="E809" t="str">
            <v>02546</v>
          </cell>
        </row>
        <row r="810">
          <cell r="C810" t="str">
            <v>71000</v>
          </cell>
          <cell r="E810" t="str">
            <v>02821</v>
          </cell>
        </row>
        <row r="811">
          <cell r="C811" t="str">
            <v>71100</v>
          </cell>
          <cell r="E811" t="str">
            <v>H2996</v>
          </cell>
        </row>
        <row r="812">
          <cell r="C812" t="str">
            <v>71100</v>
          </cell>
          <cell r="E812" t="str">
            <v>K2996</v>
          </cell>
        </row>
        <row r="813">
          <cell r="C813" t="str">
            <v>71100</v>
          </cell>
          <cell r="E813" t="str">
            <v>02996</v>
          </cell>
        </row>
        <row r="814">
          <cell r="C814" t="str">
            <v>71200</v>
          </cell>
          <cell r="E814" t="str">
            <v>02628</v>
          </cell>
        </row>
        <row r="815">
          <cell r="C815" t="str">
            <v>71200</v>
          </cell>
          <cell r="E815" t="str">
            <v>02692</v>
          </cell>
        </row>
        <row r="816">
          <cell r="C816" t="str">
            <v>71200</v>
          </cell>
          <cell r="E816" t="str">
            <v>02872</v>
          </cell>
        </row>
        <row r="817">
          <cell r="C817" t="str">
            <v>30707</v>
          </cell>
          <cell r="E817" t="str">
            <v>B3051</v>
          </cell>
        </row>
        <row r="818">
          <cell r="C818" t="str">
            <v>56000</v>
          </cell>
          <cell r="E818" t="str">
            <v>A3010</v>
          </cell>
        </row>
        <row r="819">
          <cell r="C819" t="str">
            <v>56000</v>
          </cell>
          <cell r="E819" t="str">
            <v>D3010</v>
          </cell>
        </row>
        <row r="820">
          <cell r="C820" t="str">
            <v>56000</v>
          </cell>
          <cell r="E820" t="str">
            <v>H3001</v>
          </cell>
        </row>
        <row r="821">
          <cell r="C821" t="str">
            <v>56000</v>
          </cell>
          <cell r="E821" t="str">
            <v>H3003</v>
          </cell>
        </row>
        <row r="822">
          <cell r="C822" t="str">
            <v>56000</v>
          </cell>
          <cell r="E822" t="str">
            <v>H3004</v>
          </cell>
        </row>
        <row r="823">
          <cell r="C823" t="str">
            <v>56000</v>
          </cell>
          <cell r="E823" t="str">
            <v>H3005</v>
          </cell>
        </row>
        <row r="824">
          <cell r="C824" t="str">
            <v>56000</v>
          </cell>
          <cell r="E824" t="str">
            <v>H3010</v>
          </cell>
        </row>
        <row r="825">
          <cell r="C825" t="str">
            <v>56000</v>
          </cell>
          <cell r="E825" t="str">
            <v>H3011</v>
          </cell>
        </row>
        <row r="826">
          <cell r="C826" t="str">
            <v>56000</v>
          </cell>
          <cell r="E826" t="str">
            <v>J3001</v>
          </cell>
        </row>
        <row r="827">
          <cell r="C827" t="str">
            <v>56000</v>
          </cell>
          <cell r="E827" t="str">
            <v>K3001</v>
          </cell>
        </row>
        <row r="828">
          <cell r="C828" t="str">
            <v>56000</v>
          </cell>
          <cell r="E828" t="str">
            <v>L3001</v>
          </cell>
        </row>
        <row r="829">
          <cell r="C829" t="str">
            <v>56000</v>
          </cell>
          <cell r="E829" t="str">
            <v>M3001</v>
          </cell>
        </row>
        <row r="830">
          <cell r="C830" t="str">
            <v>56000</v>
          </cell>
          <cell r="E830" t="str">
            <v>M3011</v>
          </cell>
        </row>
        <row r="831">
          <cell r="C831" t="str">
            <v>56000</v>
          </cell>
          <cell r="E831" t="str">
            <v>03024</v>
          </cell>
        </row>
        <row r="832">
          <cell r="C832" t="str">
            <v>56100</v>
          </cell>
          <cell r="E832" t="str">
            <v>03006</v>
          </cell>
        </row>
        <row r="833">
          <cell r="C833" t="str">
            <v>56100</v>
          </cell>
          <cell r="E833" t="str">
            <v>03011</v>
          </cell>
        </row>
        <row r="834">
          <cell r="C834" t="str">
            <v>56120</v>
          </cell>
          <cell r="E834" t="str">
            <v>H3006</v>
          </cell>
        </row>
        <row r="835">
          <cell r="C835" t="str">
            <v>56140</v>
          </cell>
          <cell r="E835" t="str">
            <v>03025</v>
          </cell>
        </row>
        <row r="836">
          <cell r="C836" t="str">
            <v>56150</v>
          </cell>
          <cell r="E836" t="str">
            <v>03012</v>
          </cell>
        </row>
        <row r="837">
          <cell r="C837" t="str">
            <v>56150</v>
          </cell>
          <cell r="E837" t="str">
            <v>03018</v>
          </cell>
        </row>
        <row r="838">
          <cell r="C838" t="str">
            <v>56160</v>
          </cell>
          <cell r="E838" t="str">
            <v>03019</v>
          </cell>
        </row>
        <row r="839">
          <cell r="C839" t="str">
            <v>56170</v>
          </cell>
          <cell r="E839" t="str">
            <v>03020</v>
          </cell>
        </row>
        <row r="840">
          <cell r="C840" t="str">
            <v>56180</v>
          </cell>
          <cell r="E840" t="str">
            <v>G3021</v>
          </cell>
        </row>
        <row r="841">
          <cell r="C841" t="str">
            <v>56180</v>
          </cell>
          <cell r="E841" t="str">
            <v>03021</v>
          </cell>
        </row>
        <row r="842">
          <cell r="C842" t="str">
            <v>56200</v>
          </cell>
          <cell r="E842" t="str">
            <v>A3019</v>
          </cell>
        </row>
        <row r="843">
          <cell r="C843" t="str">
            <v>56200</v>
          </cell>
          <cell r="E843" t="str">
            <v>A3020</v>
          </cell>
        </row>
        <row r="844">
          <cell r="C844" t="str">
            <v>56200</v>
          </cell>
          <cell r="E844" t="str">
            <v>A3021</v>
          </cell>
        </row>
        <row r="845">
          <cell r="C845" t="str">
            <v>56200</v>
          </cell>
          <cell r="E845" t="str">
            <v>A3022</v>
          </cell>
        </row>
        <row r="846">
          <cell r="C846" t="str">
            <v>56200</v>
          </cell>
          <cell r="E846" t="str">
            <v>A3028</v>
          </cell>
        </row>
        <row r="847">
          <cell r="C847" t="str">
            <v>56200</v>
          </cell>
          <cell r="E847" t="str">
            <v>A3029</v>
          </cell>
        </row>
        <row r="848">
          <cell r="C848" t="str">
            <v>56200</v>
          </cell>
          <cell r="E848" t="str">
            <v>A3030</v>
          </cell>
        </row>
        <row r="849">
          <cell r="C849" t="str">
            <v>56200</v>
          </cell>
          <cell r="E849" t="str">
            <v>B3028</v>
          </cell>
        </row>
        <row r="850">
          <cell r="C850" t="str">
            <v>56200</v>
          </cell>
          <cell r="E850" t="str">
            <v>B3029</v>
          </cell>
        </row>
        <row r="851">
          <cell r="C851" t="str">
            <v>56200</v>
          </cell>
          <cell r="E851" t="str">
            <v>B3030</v>
          </cell>
        </row>
        <row r="852">
          <cell r="C852" t="str">
            <v>56200</v>
          </cell>
          <cell r="E852" t="str">
            <v>C3019</v>
          </cell>
        </row>
        <row r="853">
          <cell r="C853" t="str">
            <v>56200</v>
          </cell>
          <cell r="E853" t="str">
            <v>C3020</v>
          </cell>
        </row>
        <row r="854">
          <cell r="C854" t="str">
            <v>56200</v>
          </cell>
          <cell r="E854" t="str">
            <v>C3021</v>
          </cell>
        </row>
        <row r="855">
          <cell r="C855" t="str">
            <v>56200</v>
          </cell>
          <cell r="E855" t="str">
            <v>C3022</v>
          </cell>
        </row>
        <row r="856">
          <cell r="C856" t="str">
            <v>56200</v>
          </cell>
          <cell r="E856" t="str">
            <v>C3029</v>
          </cell>
        </row>
        <row r="857">
          <cell r="C857" t="str">
            <v>56200</v>
          </cell>
          <cell r="E857" t="str">
            <v>D3022</v>
          </cell>
        </row>
        <row r="858">
          <cell r="C858" t="str">
            <v>56200</v>
          </cell>
          <cell r="E858" t="str">
            <v>D3028</v>
          </cell>
        </row>
        <row r="859">
          <cell r="C859" t="str">
            <v>56200</v>
          </cell>
          <cell r="E859" t="str">
            <v>E3022</v>
          </cell>
        </row>
        <row r="860">
          <cell r="C860" t="str">
            <v>56200</v>
          </cell>
          <cell r="E860" t="str">
            <v>E3028</v>
          </cell>
        </row>
        <row r="861">
          <cell r="C861" t="str">
            <v>56200</v>
          </cell>
          <cell r="E861" t="str">
            <v>E3029</v>
          </cell>
        </row>
        <row r="862">
          <cell r="C862" t="str">
            <v>56200</v>
          </cell>
          <cell r="E862" t="str">
            <v>E3030</v>
          </cell>
        </row>
        <row r="863">
          <cell r="C863" t="str">
            <v>56200</v>
          </cell>
          <cell r="E863" t="str">
            <v>F3019</v>
          </cell>
        </row>
        <row r="864">
          <cell r="C864" t="str">
            <v>56200</v>
          </cell>
          <cell r="E864" t="str">
            <v>F3020</v>
          </cell>
        </row>
        <row r="865">
          <cell r="C865" t="str">
            <v>56200</v>
          </cell>
          <cell r="E865" t="str">
            <v>F3021</v>
          </cell>
        </row>
        <row r="866">
          <cell r="C866" t="str">
            <v>56200</v>
          </cell>
          <cell r="E866" t="str">
            <v>F3022</v>
          </cell>
        </row>
        <row r="867">
          <cell r="C867" t="str">
            <v>56200</v>
          </cell>
          <cell r="E867" t="str">
            <v>F3028</v>
          </cell>
        </row>
        <row r="868">
          <cell r="C868" t="str">
            <v>56200</v>
          </cell>
          <cell r="E868" t="str">
            <v>F3029</v>
          </cell>
        </row>
        <row r="869">
          <cell r="C869" t="str">
            <v>56200</v>
          </cell>
          <cell r="E869" t="str">
            <v>F3030</v>
          </cell>
        </row>
        <row r="870">
          <cell r="C870" t="str">
            <v>56200</v>
          </cell>
          <cell r="E870" t="str">
            <v>G3028</v>
          </cell>
        </row>
        <row r="871">
          <cell r="C871" t="str">
            <v>56200</v>
          </cell>
          <cell r="E871" t="str">
            <v>G3029</v>
          </cell>
        </row>
        <row r="872">
          <cell r="C872" t="str">
            <v>56200</v>
          </cell>
          <cell r="E872" t="str">
            <v>G3030</v>
          </cell>
        </row>
        <row r="873">
          <cell r="C873" t="str">
            <v>56200</v>
          </cell>
          <cell r="E873" t="str">
            <v>H3013</v>
          </cell>
        </row>
        <row r="874">
          <cell r="C874" t="str">
            <v>56200</v>
          </cell>
          <cell r="E874" t="str">
            <v>H3028</v>
          </cell>
        </row>
        <row r="875">
          <cell r="C875" t="str">
            <v>56200</v>
          </cell>
          <cell r="E875" t="str">
            <v>H3029</v>
          </cell>
        </row>
        <row r="876">
          <cell r="C876" t="str">
            <v>56200</v>
          </cell>
          <cell r="E876" t="str">
            <v>H3030</v>
          </cell>
        </row>
        <row r="877">
          <cell r="C877" t="str">
            <v>56200</v>
          </cell>
          <cell r="E877" t="str">
            <v>J3030</v>
          </cell>
        </row>
        <row r="878">
          <cell r="C878" t="str">
            <v>56200</v>
          </cell>
          <cell r="E878" t="str">
            <v>K3028</v>
          </cell>
        </row>
        <row r="879">
          <cell r="C879" t="str">
            <v>56200</v>
          </cell>
          <cell r="E879" t="str">
            <v>K3030</v>
          </cell>
        </row>
        <row r="880">
          <cell r="C880" t="str">
            <v>56200</v>
          </cell>
          <cell r="E880" t="str">
            <v>L3030</v>
          </cell>
        </row>
        <row r="881">
          <cell r="C881" t="str">
            <v>56200</v>
          </cell>
          <cell r="E881" t="str">
            <v>M3028</v>
          </cell>
        </row>
        <row r="882">
          <cell r="C882" t="str">
            <v>56200</v>
          </cell>
          <cell r="E882" t="str">
            <v>M3029</v>
          </cell>
        </row>
        <row r="883">
          <cell r="C883" t="str">
            <v>56200</v>
          </cell>
          <cell r="E883" t="str">
            <v>M3030</v>
          </cell>
        </row>
        <row r="884">
          <cell r="C884" t="str">
            <v>56200</v>
          </cell>
          <cell r="E884" t="str">
            <v>R3019</v>
          </cell>
        </row>
        <row r="885">
          <cell r="C885" t="str">
            <v>56200</v>
          </cell>
          <cell r="E885" t="str">
            <v>S3006</v>
          </cell>
        </row>
        <row r="886">
          <cell r="C886" t="str">
            <v>56200</v>
          </cell>
          <cell r="E886" t="str">
            <v>03027</v>
          </cell>
        </row>
        <row r="887">
          <cell r="C887" t="str">
            <v>56300</v>
          </cell>
          <cell r="E887" t="str">
            <v>A3033</v>
          </cell>
        </row>
        <row r="888">
          <cell r="C888" t="str">
            <v>56300</v>
          </cell>
          <cell r="E888" t="str">
            <v>A3035</v>
          </cell>
        </row>
        <row r="889">
          <cell r="C889" t="str">
            <v>56300</v>
          </cell>
          <cell r="E889" t="str">
            <v>A3037</v>
          </cell>
        </row>
        <row r="890">
          <cell r="C890" t="str">
            <v>56300</v>
          </cell>
          <cell r="E890" t="str">
            <v>A3038</v>
          </cell>
        </row>
        <row r="891">
          <cell r="C891" t="str">
            <v>56300</v>
          </cell>
          <cell r="E891" t="str">
            <v>A3039</v>
          </cell>
        </row>
        <row r="892">
          <cell r="C892" t="str">
            <v>56400</v>
          </cell>
          <cell r="E892" t="str">
            <v>A3036</v>
          </cell>
        </row>
        <row r="893">
          <cell r="C893" t="str">
            <v>56400</v>
          </cell>
          <cell r="E893" t="str">
            <v>B3042</v>
          </cell>
        </row>
        <row r="894">
          <cell r="C894" t="str">
            <v>56400</v>
          </cell>
          <cell r="E894" t="str">
            <v>B3047</v>
          </cell>
        </row>
        <row r="895">
          <cell r="C895" t="str">
            <v>56400</v>
          </cell>
          <cell r="E895" t="str">
            <v>C3036</v>
          </cell>
        </row>
        <row r="896">
          <cell r="C896" t="str">
            <v>56400</v>
          </cell>
          <cell r="E896" t="str">
            <v>D3047</v>
          </cell>
        </row>
        <row r="897">
          <cell r="C897" t="str">
            <v>56400</v>
          </cell>
          <cell r="E897" t="str">
            <v>E3042</v>
          </cell>
        </row>
        <row r="898">
          <cell r="C898" t="str">
            <v>56400</v>
          </cell>
          <cell r="E898" t="str">
            <v>E3047</v>
          </cell>
        </row>
        <row r="899">
          <cell r="C899" t="str">
            <v>56400</v>
          </cell>
          <cell r="E899" t="str">
            <v>F3036</v>
          </cell>
        </row>
        <row r="900">
          <cell r="C900" t="str">
            <v>56400</v>
          </cell>
          <cell r="E900" t="str">
            <v>G3040</v>
          </cell>
        </row>
        <row r="901">
          <cell r="C901" t="str">
            <v>56400</v>
          </cell>
          <cell r="E901" t="str">
            <v>G3041</v>
          </cell>
        </row>
        <row r="902">
          <cell r="C902" t="str">
            <v>56400</v>
          </cell>
          <cell r="E902" t="str">
            <v>G3042</v>
          </cell>
        </row>
        <row r="903">
          <cell r="C903" t="str">
            <v>56400</v>
          </cell>
          <cell r="E903" t="str">
            <v>G3043</v>
          </cell>
        </row>
        <row r="904">
          <cell r="C904" t="str">
            <v>56400</v>
          </cell>
          <cell r="E904" t="str">
            <v>G3046</v>
          </cell>
        </row>
        <row r="905">
          <cell r="C905" t="str">
            <v>56400</v>
          </cell>
          <cell r="E905" t="str">
            <v>G3047</v>
          </cell>
        </row>
        <row r="906">
          <cell r="C906" t="str">
            <v>56400</v>
          </cell>
          <cell r="E906" t="str">
            <v>G3049</v>
          </cell>
        </row>
        <row r="907">
          <cell r="C907" t="str">
            <v>56400</v>
          </cell>
          <cell r="E907" t="str">
            <v>H3042</v>
          </cell>
        </row>
        <row r="908">
          <cell r="C908" t="str">
            <v>56400</v>
          </cell>
          <cell r="E908" t="str">
            <v>P3047</v>
          </cell>
        </row>
        <row r="909">
          <cell r="C909" t="str">
            <v>56400</v>
          </cell>
          <cell r="E909" t="str">
            <v>03029</v>
          </cell>
        </row>
        <row r="910">
          <cell r="C910" t="str">
            <v>56600</v>
          </cell>
          <cell r="E910" t="str">
            <v>H3051</v>
          </cell>
        </row>
        <row r="911">
          <cell r="C911" t="str">
            <v>56600</v>
          </cell>
          <cell r="E911" t="str">
            <v>H3059</v>
          </cell>
        </row>
        <row r="912">
          <cell r="C912" t="str">
            <v>56600</v>
          </cell>
          <cell r="E912" t="str">
            <v>J3059</v>
          </cell>
        </row>
        <row r="913">
          <cell r="C913" t="str">
            <v>56600</v>
          </cell>
          <cell r="E913" t="str">
            <v>J3060</v>
          </cell>
        </row>
        <row r="914">
          <cell r="C914" t="str">
            <v>56600</v>
          </cell>
          <cell r="E914" t="str">
            <v>03060</v>
          </cell>
        </row>
        <row r="915">
          <cell r="C915" t="str">
            <v>56700</v>
          </cell>
          <cell r="E915" t="str">
            <v>A3121</v>
          </cell>
        </row>
        <row r="916">
          <cell r="C916" t="str">
            <v>56700</v>
          </cell>
          <cell r="E916" t="str">
            <v>B3121</v>
          </cell>
        </row>
        <row r="917">
          <cell r="C917" t="str">
            <v>56700</v>
          </cell>
          <cell r="E917" t="str">
            <v>C3121</v>
          </cell>
        </row>
        <row r="918">
          <cell r="C918" t="str">
            <v>56700</v>
          </cell>
          <cell r="E918" t="str">
            <v>H3121</v>
          </cell>
        </row>
        <row r="919">
          <cell r="C919" t="str">
            <v>56700</v>
          </cell>
          <cell r="E919" t="str">
            <v>03120</v>
          </cell>
        </row>
        <row r="920">
          <cell r="C920" t="str">
            <v>56700</v>
          </cell>
          <cell r="E920" t="str">
            <v>03121</v>
          </cell>
        </row>
        <row r="921">
          <cell r="C921" t="str">
            <v>32807</v>
          </cell>
          <cell r="E921" t="str">
            <v>03339</v>
          </cell>
        </row>
        <row r="922">
          <cell r="C922" t="str">
            <v>58000</v>
          </cell>
          <cell r="E922" t="str">
            <v>A3150</v>
          </cell>
        </row>
        <row r="923">
          <cell r="C923" t="str">
            <v>58000</v>
          </cell>
          <cell r="E923" t="str">
            <v>A3152</v>
          </cell>
        </row>
        <row r="924">
          <cell r="C924" t="str">
            <v>58000</v>
          </cell>
          <cell r="E924" t="str">
            <v>A3153</v>
          </cell>
        </row>
        <row r="925">
          <cell r="C925" t="str">
            <v>58000</v>
          </cell>
          <cell r="E925" t="str">
            <v>A3156</v>
          </cell>
        </row>
        <row r="926">
          <cell r="C926" t="str">
            <v>58000</v>
          </cell>
          <cell r="E926" t="str">
            <v>A3157</v>
          </cell>
        </row>
        <row r="927">
          <cell r="C927" t="str">
            <v>58000</v>
          </cell>
          <cell r="E927" t="str">
            <v>A3158</v>
          </cell>
        </row>
        <row r="928">
          <cell r="C928" t="str">
            <v>58000</v>
          </cell>
          <cell r="E928" t="str">
            <v>A3159</v>
          </cell>
        </row>
        <row r="929">
          <cell r="C929" t="str">
            <v>58000</v>
          </cell>
          <cell r="E929" t="str">
            <v>B3150</v>
          </cell>
        </row>
        <row r="930">
          <cell r="C930" t="str">
            <v>58000</v>
          </cell>
          <cell r="E930" t="str">
            <v>B3151</v>
          </cell>
        </row>
        <row r="931">
          <cell r="C931" t="str">
            <v>58000</v>
          </cell>
          <cell r="E931" t="str">
            <v>B3154</v>
          </cell>
        </row>
        <row r="932">
          <cell r="C932" t="str">
            <v>58000</v>
          </cell>
          <cell r="E932" t="str">
            <v>B3156</v>
          </cell>
        </row>
        <row r="933">
          <cell r="C933" t="str">
            <v>58000</v>
          </cell>
          <cell r="E933" t="str">
            <v>B3157</v>
          </cell>
        </row>
        <row r="934">
          <cell r="C934" t="str">
            <v>58000</v>
          </cell>
          <cell r="E934" t="str">
            <v>B3158</v>
          </cell>
        </row>
        <row r="935">
          <cell r="C935" t="str">
            <v>58000</v>
          </cell>
          <cell r="E935" t="str">
            <v>B3159</v>
          </cell>
        </row>
        <row r="936">
          <cell r="C936" t="str">
            <v>58000</v>
          </cell>
          <cell r="E936" t="str">
            <v>C3151</v>
          </cell>
        </row>
        <row r="937">
          <cell r="C937" t="str">
            <v>58000</v>
          </cell>
          <cell r="E937" t="str">
            <v>C3152</v>
          </cell>
        </row>
        <row r="938">
          <cell r="C938" t="str">
            <v>58000</v>
          </cell>
          <cell r="E938" t="str">
            <v>C3156</v>
          </cell>
        </row>
        <row r="939">
          <cell r="C939" t="str">
            <v>58000</v>
          </cell>
          <cell r="E939" t="str">
            <v>C3158</v>
          </cell>
        </row>
        <row r="940">
          <cell r="C940" t="str">
            <v>58000</v>
          </cell>
          <cell r="E940" t="str">
            <v>C3159</v>
          </cell>
        </row>
        <row r="941">
          <cell r="C941" t="str">
            <v>58000</v>
          </cell>
          <cell r="E941" t="str">
            <v>D3150</v>
          </cell>
        </row>
        <row r="942">
          <cell r="C942" t="str">
            <v>58000</v>
          </cell>
          <cell r="E942" t="str">
            <v>D3151</v>
          </cell>
        </row>
        <row r="943">
          <cell r="C943" t="str">
            <v>58000</v>
          </cell>
          <cell r="E943" t="str">
            <v>D3158</v>
          </cell>
        </row>
        <row r="944">
          <cell r="C944" t="str">
            <v>58000</v>
          </cell>
          <cell r="E944" t="str">
            <v>E3150</v>
          </cell>
        </row>
        <row r="945">
          <cell r="C945" t="str">
            <v>58000</v>
          </cell>
          <cell r="E945" t="str">
            <v>E3158</v>
          </cell>
        </row>
        <row r="946">
          <cell r="C946" t="str">
            <v>58000</v>
          </cell>
          <cell r="E946" t="str">
            <v>F3150</v>
          </cell>
        </row>
        <row r="947">
          <cell r="C947" t="str">
            <v>58000</v>
          </cell>
          <cell r="E947" t="str">
            <v>F3153</v>
          </cell>
        </row>
        <row r="948">
          <cell r="C948" t="str">
            <v>58000</v>
          </cell>
          <cell r="E948" t="str">
            <v>F3156</v>
          </cell>
        </row>
        <row r="949">
          <cell r="C949" t="str">
            <v>58000</v>
          </cell>
          <cell r="E949" t="str">
            <v>H3150</v>
          </cell>
        </row>
        <row r="950">
          <cell r="C950" t="str">
            <v>58000</v>
          </cell>
          <cell r="E950" t="str">
            <v>H3151</v>
          </cell>
        </row>
        <row r="951">
          <cell r="C951" t="str">
            <v>58000</v>
          </cell>
          <cell r="E951" t="str">
            <v>H3153</v>
          </cell>
        </row>
        <row r="952">
          <cell r="C952" t="str">
            <v>58000</v>
          </cell>
          <cell r="E952" t="str">
            <v>H3154</v>
          </cell>
        </row>
        <row r="953">
          <cell r="C953" t="str">
            <v>58000</v>
          </cell>
          <cell r="E953" t="str">
            <v>H3156</v>
          </cell>
        </row>
        <row r="954">
          <cell r="C954" t="str">
            <v>58000</v>
          </cell>
          <cell r="E954" t="str">
            <v>H3159</v>
          </cell>
        </row>
        <row r="955">
          <cell r="C955" t="str">
            <v>58000</v>
          </cell>
          <cell r="E955" t="str">
            <v>J3150</v>
          </cell>
        </row>
        <row r="956">
          <cell r="C956" t="str">
            <v>58000</v>
          </cell>
          <cell r="E956" t="str">
            <v>J3156</v>
          </cell>
        </row>
        <row r="957">
          <cell r="C957" t="str">
            <v>58000</v>
          </cell>
          <cell r="E957" t="str">
            <v>K3159</v>
          </cell>
        </row>
        <row r="958">
          <cell r="C958" t="str">
            <v>58000</v>
          </cell>
          <cell r="E958" t="str">
            <v>M3158</v>
          </cell>
        </row>
        <row r="959">
          <cell r="C959" t="str">
            <v>58000</v>
          </cell>
          <cell r="E959" t="str">
            <v>N3155</v>
          </cell>
        </row>
        <row r="960">
          <cell r="C960" t="str">
            <v>58000</v>
          </cell>
          <cell r="E960" t="str">
            <v>W3150</v>
          </cell>
        </row>
        <row r="961">
          <cell r="C961" t="str">
            <v>58000</v>
          </cell>
          <cell r="E961" t="str">
            <v>W3151</v>
          </cell>
        </row>
        <row r="962">
          <cell r="C962" t="str">
            <v>58000</v>
          </cell>
          <cell r="E962" t="str">
            <v>W3152</v>
          </cell>
        </row>
        <row r="963">
          <cell r="C963" t="str">
            <v>58000</v>
          </cell>
          <cell r="E963" t="str">
            <v>W3153</v>
          </cell>
        </row>
        <row r="964">
          <cell r="C964" t="str">
            <v>58000</v>
          </cell>
          <cell r="E964" t="str">
            <v>03156</v>
          </cell>
        </row>
        <row r="965">
          <cell r="C965" t="str">
            <v>58000</v>
          </cell>
          <cell r="E965" t="str">
            <v>03158</v>
          </cell>
        </row>
        <row r="966">
          <cell r="C966" t="str">
            <v>58200</v>
          </cell>
          <cell r="E966" t="str">
            <v>A3189</v>
          </cell>
        </row>
        <row r="967">
          <cell r="C967" t="str">
            <v>58200</v>
          </cell>
          <cell r="E967" t="str">
            <v>A3206</v>
          </cell>
        </row>
        <row r="968">
          <cell r="C968" t="str">
            <v>58200</v>
          </cell>
          <cell r="E968" t="str">
            <v>A3207</v>
          </cell>
        </row>
        <row r="969">
          <cell r="C969" t="str">
            <v>58200</v>
          </cell>
          <cell r="E969" t="str">
            <v>A3212</v>
          </cell>
        </row>
        <row r="970">
          <cell r="C970" t="str">
            <v>58200</v>
          </cell>
          <cell r="E970" t="str">
            <v>A3213</v>
          </cell>
        </row>
        <row r="971">
          <cell r="C971" t="str">
            <v>58200</v>
          </cell>
          <cell r="E971" t="str">
            <v>A3214</v>
          </cell>
        </row>
        <row r="972">
          <cell r="C972" t="str">
            <v>58200</v>
          </cell>
          <cell r="E972" t="str">
            <v>A3215</v>
          </cell>
        </row>
        <row r="973">
          <cell r="C973" t="str">
            <v>58200</v>
          </cell>
          <cell r="E973" t="str">
            <v>A3218</v>
          </cell>
        </row>
        <row r="974">
          <cell r="C974" t="str">
            <v>58200</v>
          </cell>
          <cell r="E974" t="str">
            <v>A3223</v>
          </cell>
        </row>
        <row r="975">
          <cell r="C975" t="str">
            <v>58200</v>
          </cell>
          <cell r="E975" t="str">
            <v>A3231</v>
          </cell>
        </row>
        <row r="976">
          <cell r="C976" t="str">
            <v>58200</v>
          </cell>
          <cell r="E976" t="str">
            <v>A3232</v>
          </cell>
        </row>
        <row r="977">
          <cell r="C977" t="str">
            <v>58200</v>
          </cell>
          <cell r="E977" t="str">
            <v>A3286</v>
          </cell>
        </row>
        <row r="978">
          <cell r="C978" t="str">
            <v>58200</v>
          </cell>
          <cell r="E978" t="str">
            <v>A3289</v>
          </cell>
        </row>
        <row r="979">
          <cell r="C979" t="str">
            <v>58200</v>
          </cell>
          <cell r="E979" t="str">
            <v>A3290</v>
          </cell>
        </row>
        <row r="980">
          <cell r="C980" t="str">
            <v>58200</v>
          </cell>
          <cell r="E980" t="str">
            <v>B3189</v>
          </cell>
        </row>
        <row r="981">
          <cell r="C981" t="str">
            <v>58200</v>
          </cell>
          <cell r="E981" t="str">
            <v>B3206</v>
          </cell>
        </row>
        <row r="982">
          <cell r="C982" t="str">
            <v>58200</v>
          </cell>
          <cell r="E982" t="str">
            <v>B3207</v>
          </cell>
        </row>
        <row r="983">
          <cell r="C983" t="str">
            <v>58200</v>
          </cell>
          <cell r="E983" t="str">
            <v>B3212</v>
          </cell>
        </row>
        <row r="984">
          <cell r="C984" t="str">
            <v>58200</v>
          </cell>
          <cell r="E984" t="str">
            <v>B3213</v>
          </cell>
        </row>
        <row r="985">
          <cell r="C985" t="str">
            <v>58200</v>
          </cell>
          <cell r="E985" t="str">
            <v>B3214</v>
          </cell>
        </row>
        <row r="986">
          <cell r="C986" t="str">
            <v>58200</v>
          </cell>
          <cell r="E986" t="str">
            <v>B3215</v>
          </cell>
        </row>
        <row r="987">
          <cell r="C987" t="str">
            <v>58200</v>
          </cell>
          <cell r="E987" t="str">
            <v>B3216</v>
          </cell>
        </row>
        <row r="988">
          <cell r="C988" t="str">
            <v>58200</v>
          </cell>
          <cell r="E988" t="str">
            <v>B3217</v>
          </cell>
        </row>
        <row r="989">
          <cell r="C989" t="str">
            <v>58200</v>
          </cell>
          <cell r="E989" t="str">
            <v>B3218</v>
          </cell>
        </row>
        <row r="990">
          <cell r="C990" t="str">
            <v>58200</v>
          </cell>
          <cell r="E990" t="str">
            <v>B3223</v>
          </cell>
        </row>
        <row r="991">
          <cell r="C991" t="str">
            <v>58200</v>
          </cell>
          <cell r="E991" t="str">
            <v>B3232</v>
          </cell>
        </row>
        <row r="992">
          <cell r="C992" t="str">
            <v>58200</v>
          </cell>
          <cell r="E992" t="str">
            <v>B3286</v>
          </cell>
        </row>
        <row r="993">
          <cell r="C993" t="str">
            <v>58200</v>
          </cell>
          <cell r="E993" t="str">
            <v>B3289</v>
          </cell>
        </row>
        <row r="994">
          <cell r="C994" t="str">
            <v>58200</v>
          </cell>
          <cell r="E994" t="str">
            <v>B3290</v>
          </cell>
        </row>
        <row r="995">
          <cell r="C995" t="str">
            <v>58200</v>
          </cell>
          <cell r="E995" t="str">
            <v>C3206</v>
          </cell>
        </row>
        <row r="996">
          <cell r="C996" t="str">
            <v>58200</v>
          </cell>
          <cell r="E996" t="str">
            <v>C3207</v>
          </cell>
        </row>
        <row r="997">
          <cell r="C997" t="str">
            <v>58200</v>
          </cell>
          <cell r="E997" t="str">
            <v>C3212</v>
          </cell>
        </row>
        <row r="998">
          <cell r="C998" t="str">
            <v>58200</v>
          </cell>
          <cell r="E998" t="str">
            <v>C3213</v>
          </cell>
        </row>
        <row r="999">
          <cell r="C999" t="str">
            <v>58200</v>
          </cell>
          <cell r="E999" t="str">
            <v>C3214</v>
          </cell>
        </row>
        <row r="1000">
          <cell r="C1000" t="str">
            <v>58200</v>
          </cell>
          <cell r="E1000" t="str">
            <v>C3215</v>
          </cell>
        </row>
        <row r="1001">
          <cell r="C1001" t="str">
            <v>58200</v>
          </cell>
          <cell r="E1001" t="str">
            <v>C3216</v>
          </cell>
        </row>
        <row r="1002">
          <cell r="C1002" t="str">
            <v>58200</v>
          </cell>
          <cell r="E1002" t="str">
            <v>C3217</v>
          </cell>
        </row>
        <row r="1003">
          <cell r="C1003" t="str">
            <v>58200</v>
          </cell>
          <cell r="E1003" t="str">
            <v>C3218</v>
          </cell>
        </row>
        <row r="1004">
          <cell r="C1004" t="str">
            <v>58200</v>
          </cell>
          <cell r="E1004" t="str">
            <v>C3223</v>
          </cell>
        </row>
        <row r="1005">
          <cell r="C1005" t="str">
            <v>58200</v>
          </cell>
          <cell r="E1005" t="str">
            <v>C3231</v>
          </cell>
        </row>
        <row r="1006">
          <cell r="C1006" t="str">
            <v>58200</v>
          </cell>
          <cell r="E1006" t="str">
            <v>C3232</v>
          </cell>
        </row>
        <row r="1007">
          <cell r="C1007" t="str">
            <v>58200</v>
          </cell>
          <cell r="E1007" t="str">
            <v>C3286</v>
          </cell>
        </row>
        <row r="1008">
          <cell r="C1008" t="str">
            <v>58200</v>
          </cell>
          <cell r="E1008" t="str">
            <v>C3289</v>
          </cell>
        </row>
        <row r="1009">
          <cell r="C1009" t="str">
            <v>58200</v>
          </cell>
          <cell r="E1009" t="str">
            <v>C3290</v>
          </cell>
        </row>
        <row r="1010">
          <cell r="C1010" t="str">
            <v>58200</v>
          </cell>
          <cell r="E1010" t="str">
            <v>D3207</v>
          </cell>
        </row>
        <row r="1011">
          <cell r="C1011" t="str">
            <v>58200</v>
          </cell>
          <cell r="E1011" t="str">
            <v>D3213</v>
          </cell>
        </row>
        <row r="1012">
          <cell r="C1012" t="str">
            <v>58200</v>
          </cell>
          <cell r="E1012" t="str">
            <v>D3215</v>
          </cell>
        </row>
        <row r="1013">
          <cell r="C1013" t="str">
            <v>58200</v>
          </cell>
          <cell r="E1013" t="str">
            <v>D3217</v>
          </cell>
        </row>
        <row r="1014">
          <cell r="C1014" t="str">
            <v>58200</v>
          </cell>
          <cell r="E1014" t="str">
            <v>D3286</v>
          </cell>
        </row>
        <row r="1015">
          <cell r="C1015" t="str">
            <v>58200</v>
          </cell>
          <cell r="E1015" t="str">
            <v>D3290</v>
          </cell>
        </row>
        <row r="1016">
          <cell r="C1016" t="str">
            <v>58200</v>
          </cell>
          <cell r="E1016" t="str">
            <v>E3286</v>
          </cell>
        </row>
        <row r="1017">
          <cell r="C1017" t="str">
            <v>58200</v>
          </cell>
          <cell r="E1017" t="str">
            <v>E3289</v>
          </cell>
        </row>
        <row r="1018">
          <cell r="C1018" t="str">
            <v>58200</v>
          </cell>
          <cell r="E1018" t="str">
            <v>F3231</v>
          </cell>
        </row>
        <row r="1019">
          <cell r="C1019" t="str">
            <v>58200</v>
          </cell>
          <cell r="E1019" t="str">
            <v>F3286</v>
          </cell>
        </row>
        <row r="1020">
          <cell r="C1020" t="str">
            <v>58200</v>
          </cell>
          <cell r="E1020" t="str">
            <v>F3289</v>
          </cell>
        </row>
        <row r="1021">
          <cell r="C1021" t="str">
            <v>58200</v>
          </cell>
          <cell r="E1021" t="str">
            <v>F3290</v>
          </cell>
        </row>
        <row r="1022">
          <cell r="C1022" t="str">
            <v>58200</v>
          </cell>
          <cell r="E1022" t="str">
            <v>G3286</v>
          </cell>
        </row>
        <row r="1023">
          <cell r="C1023" t="str">
            <v>58200</v>
          </cell>
          <cell r="E1023" t="str">
            <v>G3289</v>
          </cell>
        </row>
        <row r="1024">
          <cell r="C1024" t="str">
            <v>58200</v>
          </cell>
          <cell r="E1024" t="str">
            <v>G3290</v>
          </cell>
        </row>
        <row r="1025">
          <cell r="C1025" t="str">
            <v>58200</v>
          </cell>
          <cell r="E1025" t="str">
            <v>H3286</v>
          </cell>
        </row>
        <row r="1026">
          <cell r="C1026" t="str">
            <v>58200</v>
          </cell>
          <cell r="E1026" t="str">
            <v>H3290</v>
          </cell>
        </row>
        <row r="1027">
          <cell r="C1027" t="str">
            <v>58200</v>
          </cell>
          <cell r="E1027" t="str">
            <v>J3282</v>
          </cell>
        </row>
        <row r="1028">
          <cell r="C1028" t="str">
            <v>58200</v>
          </cell>
          <cell r="E1028" t="str">
            <v>J3289</v>
          </cell>
        </row>
        <row r="1029">
          <cell r="C1029" t="str">
            <v>58200</v>
          </cell>
          <cell r="E1029" t="str">
            <v>J3290</v>
          </cell>
        </row>
        <row r="1030">
          <cell r="C1030" t="str">
            <v>58200</v>
          </cell>
          <cell r="E1030" t="str">
            <v>K3286</v>
          </cell>
        </row>
        <row r="1031">
          <cell r="C1031" t="str">
            <v>58200</v>
          </cell>
          <cell r="E1031" t="str">
            <v>K3289</v>
          </cell>
        </row>
        <row r="1032">
          <cell r="C1032" t="str">
            <v>58200</v>
          </cell>
          <cell r="E1032" t="str">
            <v>K3290</v>
          </cell>
        </row>
        <row r="1033">
          <cell r="C1033" t="str">
            <v>58200</v>
          </cell>
          <cell r="E1033" t="str">
            <v>L3286</v>
          </cell>
        </row>
        <row r="1034">
          <cell r="C1034" t="str">
            <v>58200</v>
          </cell>
          <cell r="E1034" t="str">
            <v>L3290</v>
          </cell>
        </row>
        <row r="1035">
          <cell r="C1035" t="str">
            <v>58200</v>
          </cell>
          <cell r="E1035" t="str">
            <v>M3286</v>
          </cell>
        </row>
        <row r="1036">
          <cell r="C1036" t="str">
            <v>58200</v>
          </cell>
          <cell r="E1036" t="str">
            <v>M3289</v>
          </cell>
        </row>
        <row r="1037">
          <cell r="C1037" t="str">
            <v>58200</v>
          </cell>
          <cell r="E1037" t="str">
            <v>M3290</v>
          </cell>
        </row>
        <row r="1038">
          <cell r="C1038" t="str">
            <v>58200</v>
          </cell>
          <cell r="E1038" t="str">
            <v>03175</v>
          </cell>
        </row>
        <row r="1039">
          <cell r="C1039" t="str">
            <v>58200</v>
          </cell>
          <cell r="E1039" t="str">
            <v>03193</v>
          </cell>
        </row>
        <row r="1040">
          <cell r="C1040" t="str">
            <v>58200</v>
          </cell>
          <cell r="E1040" t="str">
            <v>03200</v>
          </cell>
        </row>
        <row r="1041">
          <cell r="C1041" t="str">
            <v>58200</v>
          </cell>
          <cell r="E1041" t="str">
            <v>03211</v>
          </cell>
        </row>
        <row r="1042">
          <cell r="C1042" t="str">
            <v>58300</v>
          </cell>
          <cell r="E1042" t="str">
            <v>A3209</v>
          </cell>
        </row>
        <row r="1043">
          <cell r="C1043" t="str">
            <v>58300</v>
          </cell>
          <cell r="E1043" t="str">
            <v>A3221</v>
          </cell>
        </row>
        <row r="1044">
          <cell r="C1044" t="str">
            <v>58300</v>
          </cell>
          <cell r="E1044" t="str">
            <v>A3224</v>
          </cell>
        </row>
        <row r="1045">
          <cell r="C1045" t="str">
            <v>58300</v>
          </cell>
          <cell r="E1045" t="str">
            <v>A3226</v>
          </cell>
        </row>
        <row r="1046">
          <cell r="C1046" t="str">
            <v>58300</v>
          </cell>
          <cell r="E1046" t="str">
            <v>A3227</v>
          </cell>
        </row>
        <row r="1047">
          <cell r="C1047" t="str">
            <v>58300</v>
          </cell>
          <cell r="E1047" t="str">
            <v>A3228</v>
          </cell>
        </row>
        <row r="1048">
          <cell r="C1048" t="str">
            <v>58300</v>
          </cell>
          <cell r="E1048" t="str">
            <v>A3251</v>
          </cell>
        </row>
        <row r="1049">
          <cell r="C1049" t="str">
            <v>58300</v>
          </cell>
          <cell r="E1049" t="str">
            <v>A3270</v>
          </cell>
        </row>
        <row r="1050">
          <cell r="C1050" t="str">
            <v>58300</v>
          </cell>
          <cell r="E1050" t="str">
            <v>A3271</v>
          </cell>
        </row>
        <row r="1051">
          <cell r="C1051" t="str">
            <v>58300</v>
          </cell>
          <cell r="E1051" t="str">
            <v>A3508</v>
          </cell>
        </row>
        <row r="1052">
          <cell r="C1052" t="str">
            <v>58300</v>
          </cell>
          <cell r="E1052" t="str">
            <v>B3209</v>
          </cell>
        </row>
        <row r="1053">
          <cell r="C1053" t="str">
            <v>58300</v>
          </cell>
          <cell r="E1053" t="str">
            <v>B3219</v>
          </cell>
        </row>
        <row r="1054">
          <cell r="C1054" t="str">
            <v>58300</v>
          </cell>
          <cell r="E1054" t="str">
            <v>B3221</v>
          </cell>
        </row>
        <row r="1055">
          <cell r="C1055" t="str">
            <v>58300</v>
          </cell>
          <cell r="E1055" t="str">
            <v>B3224</v>
          </cell>
        </row>
        <row r="1056">
          <cell r="C1056" t="str">
            <v>58300</v>
          </cell>
          <cell r="E1056" t="str">
            <v>B3225</v>
          </cell>
        </row>
        <row r="1057">
          <cell r="C1057" t="str">
            <v>58300</v>
          </cell>
          <cell r="E1057" t="str">
            <v>B3226</v>
          </cell>
        </row>
        <row r="1058">
          <cell r="C1058" t="str">
            <v>58300</v>
          </cell>
          <cell r="E1058" t="str">
            <v>B3227</v>
          </cell>
        </row>
        <row r="1059">
          <cell r="C1059" t="str">
            <v>58300</v>
          </cell>
          <cell r="E1059" t="str">
            <v>B3228</v>
          </cell>
        </row>
        <row r="1060">
          <cell r="C1060" t="str">
            <v>58300</v>
          </cell>
          <cell r="E1060" t="str">
            <v>B3230</v>
          </cell>
        </row>
        <row r="1061">
          <cell r="C1061" t="str">
            <v>58300</v>
          </cell>
          <cell r="E1061" t="str">
            <v>B3251</v>
          </cell>
        </row>
        <row r="1062">
          <cell r="C1062" t="str">
            <v>58300</v>
          </cell>
          <cell r="E1062" t="str">
            <v>B3270</v>
          </cell>
        </row>
        <row r="1063">
          <cell r="C1063" t="str">
            <v>58300</v>
          </cell>
          <cell r="E1063" t="str">
            <v>B3271</v>
          </cell>
        </row>
        <row r="1064">
          <cell r="C1064" t="str">
            <v>58300</v>
          </cell>
          <cell r="E1064" t="str">
            <v>B3508</v>
          </cell>
        </row>
        <row r="1065">
          <cell r="C1065" t="str">
            <v>58300</v>
          </cell>
          <cell r="E1065" t="str">
            <v>C3209</v>
          </cell>
        </row>
        <row r="1066">
          <cell r="C1066" t="str">
            <v>58300</v>
          </cell>
          <cell r="E1066" t="str">
            <v>C3219</v>
          </cell>
        </row>
        <row r="1067">
          <cell r="C1067" t="str">
            <v>58300</v>
          </cell>
          <cell r="E1067" t="str">
            <v>C3221</v>
          </cell>
        </row>
        <row r="1068">
          <cell r="C1068" t="str">
            <v>58300</v>
          </cell>
          <cell r="E1068" t="str">
            <v>C3222</v>
          </cell>
        </row>
        <row r="1069">
          <cell r="C1069" t="str">
            <v>58300</v>
          </cell>
          <cell r="E1069" t="str">
            <v>C3224</v>
          </cell>
        </row>
        <row r="1070">
          <cell r="C1070" t="str">
            <v>58300</v>
          </cell>
          <cell r="E1070" t="str">
            <v>C3225</v>
          </cell>
        </row>
        <row r="1071">
          <cell r="C1071" t="str">
            <v>58300</v>
          </cell>
          <cell r="E1071" t="str">
            <v>C3226</v>
          </cell>
        </row>
        <row r="1072">
          <cell r="C1072" t="str">
            <v>58300</v>
          </cell>
          <cell r="E1072" t="str">
            <v>C3227</v>
          </cell>
        </row>
        <row r="1073">
          <cell r="C1073" t="str">
            <v>58300</v>
          </cell>
          <cell r="E1073" t="str">
            <v>C3228</v>
          </cell>
        </row>
        <row r="1074">
          <cell r="C1074" t="str">
            <v>58300</v>
          </cell>
          <cell r="E1074" t="str">
            <v>C3230</v>
          </cell>
        </row>
        <row r="1075">
          <cell r="C1075" t="str">
            <v>58300</v>
          </cell>
          <cell r="E1075" t="str">
            <v>C3251</v>
          </cell>
        </row>
        <row r="1076">
          <cell r="C1076" t="str">
            <v>58300</v>
          </cell>
          <cell r="E1076" t="str">
            <v>C3270</v>
          </cell>
        </row>
        <row r="1077">
          <cell r="C1077" t="str">
            <v>58300</v>
          </cell>
          <cell r="E1077" t="str">
            <v>C3271</v>
          </cell>
        </row>
        <row r="1078">
          <cell r="C1078" t="str">
            <v>58300</v>
          </cell>
          <cell r="E1078" t="str">
            <v>C3508</v>
          </cell>
        </row>
        <row r="1079">
          <cell r="C1079" t="str">
            <v>58300</v>
          </cell>
          <cell r="E1079" t="str">
            <v>D3227</v>
          </cell>
        </row>
        <row r="1080">
          <cell r="C1080" t="str">
            <v>58300</v>
          </cell>
          <cell r="E1080" t="str">
            <v>D3508</v>
          </cell>
        </row>
        <row r="1081">
          <cell r="C1081" t="str">
            <v>58300</v>
          </cell>
          <cell r="E1081" t="str">
            <v>E3508</v>
          </cell>
        </row>
        <row r="1082">
          <cell r="C1082" t="str">
            <v>58300</v>
          </cell>
          <cell r="E1082" t="str">
            <v>F3226</v>
          </cell>
        </row>
        <row r="1083">
          <cell r="C1083" t="str">
            <v>58300</v>
          </cell>
          <cell r="E1083" t="str">
            <v>L3219</v>
          </cell>
        </row>
        <row r="1084">
          <cell r="C1084" t="str">
            <v>58300</v>
          </cell>
          <cell r="E1084" t="str">
            <v>L3222</v>
          </cell>
        </row>
        <row r="1085">
          <cell r="C1085" t="str">
            <v>58300</v>
          </cell>
          <cell r="E1085" t="str">
            <v>L3230</v>
          </cell>
        </row>
        <row r="1086">
          <cell r="C1086" t="str">
            <v>58300</v>
          </cell>
          <cell r="E1086" t="str">
            <v>M3219</v>
          </cell>
        </row>
        <row r="1087">
          <cell r="C1087" t="str">
            <v>58300</v>
          </cell>
          <cell r="E1087" t="str">
            <v>M3222</v>
          </cell>
        </row>
        <row r="1088">
          <cell r="C1088" t="str">
            <v>58300</v>
          </cell>
          <cell r="E1088" t="str">
            <v>M3229</v>
          </cell>
        </row>
        <row r="1089">
          <cell r="C1089" t="str">
            <v>58300</v>
          </cell>
          <cell r="E1089" t="str">
            <v>03226</v>
          </cell>
        </row>
        <row r="1090">
          <cell r="C1090" t="str">
            <v>58400</v>
          </cell>
          <cell r="E1090" t="str">
            <v>A3235</v>
          </cell>
        </row>
        <row r="1091">
          <cell r="C1091" t="str">
            <v>58400</v>
          </cell>
          <cell r="E1091" t="str">
            <v>A3237</v>
          </cell>
        </row>
        <row r="1092">
          <cell r="C1092" t="str">
            <v>58400</v>
          </cell>
          <cell r="E1092" t="str">
            <v>A3238</v>
          </cell>
        </row>
        <row r="1093">
          <cell r="C1093" t="str">
            <v>58400</v>
          </cell>
          <cell r="E1093" t="str">
            <v>A3239</v>
          </cell>
        </row>
        <row r="1094">
          <cell r="C1094" t="str">
            <v>58400</v>
          </cell>
          <cell r="E1094" t="str">
            <v>A3240</v>
          </cell>
        </row>
        <row r="1095">
          <cell r="C1095" t="str">
            <v>58400</v>
          </cell>
          <cell r="E1095" t="str">
            <v>A3242</v>
          </cell>
        </row>
        <row r="1096">
          <cell r="C1096" t="str">
            <v>58400</v>
          </cell>
          <cell r="E1096" t="str">
            <v>A3243</v>
          </cell>
        </row>
        <row r="1097">
          <cell r="C1097" t="str">
            <v>58400</v>
          </cell>
          <cell r="E1097" t="str">
            <v>A3245</v>
          </cell>
        </row>
        <row r="1098">
          <cell r="C1098" t="str">
            <v>58400</v>
          </cell>
          <cell r="E1098" t="str">
            <v>A3246</v>
          </cell>
        </row>
        <row r="1099">
          <cell r="C1099" t="str">
            <v>58400</v>
          </cell>
          <cell r="E1099" t="str">
            <v>A3247</v>
          </cell>
        </row>
        <row r="1100">
          <cell r="C1100" t="str">
            <v>58400</v>
          </cell>
          <cell r="E1100" t="str">
            <v>A3249</v>
          </cell>
        </row>
        <row r="1101">
          <cell r="C1101" t="str">
            <v>58400</v>
          </cell>
          <cell r="E1101" t="str">
            <v>A3252</v>
          </cell>
        </row>
        <row r="1102">
          <cell r="C1102" t="str">
            <v>58400</v>
          </cell>
          <cell r="E1102" t="str">
            <v>A3253</v>
          </cell>
        </row>
        <row r="1103">
          <cell r="C1103" t="str">
            <v>58400</v>
          </cell>
          <cell r="E1103" t="str">
            <v>A3254</v>
          </cell>
        </row>
        <row r="1104">
          <cell r="C1104" t="str">
            <v>58400</v>
          </cell>
          <cell r="E1104" t="str">
            <v>A3257</v>
          </cell>
        </row>
        <row r="1105">
          <cell r="C1105" t="str">
            <v>58400</v>
          </cell>
          <cell r="E1105" t="str">
            <v>A3269</v>
          </cell>
        </row>
        <row r="1106">
          <cell r="C1106" t="str">
            <v>58400</v>
          </cell>
          <cell r="E1106" t="str">
            <v>A3273</v>
          </cell>
        </row>
        <row r="1107">
          <cell r="C1107" t="str">
            <v>58400</v>
          </cell>
          <cell r="E1107" t="str">
            <v>A3275</v>
          </cell>
        </row>
        <row r="1108">
          <cell r="C1108" t="str">
            <v>58400</v>
          </cell>
          <cell r="E1108" t="str">
            <v>A3301</v>
          </cell>
        </row>
        <row r="1109">
          <cell r="C1109" t="str">
            <v>58400</v>
          </cell>
          <cell r="E1109" t="str">
            <v>A3501</v>
          </cell>
        </row>
        <row r="1110">
          <cell r="C1110" t="str">
            <v>58400</v>
          </cell>
          <cell r="E1110" t="str">
            <v>B3233</v>
          </cell>
        </row>
        <row r="1111">
          <cell r="C1111" t="str">
            <v>58400</v>
          </cell>
          <cell r="E1111" t="str">
            <v>B3236</v>
          </cell>
        </row>
        <row r="1112">
          <cell r="C1112" t="str">
            <v>58400</v>
          </cell>
          <cell r="E1112" t="str">
            <v>B3237</v>
          </cell>
        </row>
        <row r="1113">
          <cell r="C1113" t="str">
            <v>58400</v>
          </cell>
          <cell r="E1113" t="str">
            <v>B3238</v>
          </cell>
        </row>
        <row r="1114">
          <cell r="C1114" t="str">
            <v>58400</v>
          </cell>
          <cell r="E1114" t="str">
            <v>B3240</v>
          </cell>
        </row>
        <row r="1115">
          <cell r="C1115" t="str">
            <v>58400</v>
          </cell>
          <cell r="E1115" t="str">
            <v>B3241</v>
          </cell>
        </row>
        <row r="1116">
          <cell r="C1116" t="str">
            <v>58400</v>
          </cell>
          <cell r="E1116" t="str">
            <v>B3242</v>
          </cell>
        </row>
        <row r="1117">
          <cell r="C1117" t="str">
            <v>58400</v>
          </cell>
          <cell r="E1117" t="str">
            <v>B3243</v>
          </cell>
        </row>
        <row r="1118">
          <cell r="C1118" t="str">
            <v>58400</v>
          </cell>
          <cell r="E1118" t="str">
            <v>B3244</v>
          </cell>
        </row>
        <row r="1119">
          <cell r="C1119" t="str">
            <v>58400</v>
          </cell>
          <cell r="E1119" t="str">
            <v>B3246</v>
          </cell>
        </row>
        <row r="1120">
          <cell r="C1120" t="str">
            <v>58400</v>
          </cell>
          <cell r="E1120" t="str">
            <v>B3247</v>
          </cell>
        </row>
        <row r="1121">
          <cell r="C1121" t="str">
            <v>58400</v>
          </cell>
          <cell r="E1121" t="str">
            <v>B3249</v>
          </cell>
        </row>
        <row r="1122">
          <cell r="C1122" t="str">
            <v>58400</v>
          </cell>
          <cell r="E1122" t="str">
            <v>B3250</v>
          </cell>
        </row>
        <row r="1123">
          <cell r="C1123" t="str">
            <v>58400</v>
          </cell>
          <cell r="E1123" t="str">
            <v>B3252</v>
          </cell>
        </row>
        <row r="1124">
          <cell r="C1124" t="str">
            <v>58400</v>
          </cell>
          <cell r="E1124" t="str">
            <v>B3253</v>
          </cell>
        </row>
        <row r="1125">
          <cell r="C1125" t="str">
            <v>58400</v>
          </cell>
          <cell r="E1125" t="str">
            <v>B3254</v>
          </cell>
        </row>
        <row r="1126">
          <cell r="C1126" t="str">
            <v>58400</v>
          </cell>
          <cell r="E1126" t="str">
            <v>B3255</v>
          </cell>
        </row>
        <row r="1127">
          <cell r="C1127" t="str">
            <v>58400</v>
          </cell>
          <cell r="E1127" t="str">
            <v>B3257</v>
          </cell>
        </row>
        <row r="1128">
          <cell r="C1128" t="str">
            <v>58400</v>
          </cell>
          <cell r="E1128" t="str">
            <v>B3258</v>
          </cell>
        </row>
        <row r="1129">
          <cell r="C1129" t="str">
            <v>58400</v>
          </cell>
          <cell r="E1129" t="str">
            <v>B3269</v>
          </cell>
        </row>
        <row r="1130">
          <cell r="C1130" t="str">
            <v>58400</v>
          </cell>
          <cell r="E1130" t="str">
            <v>B3273</v>
          </cell>
        </row>
        <row r="1131">
          <cell r="C1131" t="str">
            <v>58400</v>
          </cell>
          <cell r="E1131" t="str">
            <v>B3275</v>
          </cell>
        </row>
        <row r="1132">
          <cell r="C1132" t="str">
            <v>58400</v>
          </cell>
          <cell r="E1132" t="str">
            <v>B3301</v>
          </cell>
        </row>
        <row r="1133">
          <cell r="C1133" t="str">
            <v>58400</v>
          </cell>
          <cell r="E1133" t="str">
            <v>B3501</v>
          </cell>
        </row>
        <row r="1134">
          <cell r="C1134" t="str">
            <v>58400</v>
          </cell>
          <cell r="E1134" t="str">
            <v>B3590</v>
          </cell>
        </row>
        <row r="1135">
          <cell r="C1135" t="str">
            <v>58400</v>
          </cell>
          <cell r="E1135" t="str">
            <v>B3598</v>
          </cell>
        </row>
        <row r="1136">
          <cell r="C1136" t="str">
            <v>58400</v>
          </cell>
          <cell r="E1136" t="str">
            <v>C3233</v>
          </cell>
        </row>
        <row r="1137">
          <cell r="C1137" t="str">
            <v>58400</v>
          </cell>
          <cell r="E1137" t="str">
            <v>C3234</v>
          </cell>
        </row>
        <row r="1138">
          <cell r="C1138" t="str">
            <v>58400</v>
          </cell>
          <cell r="E1138" t="str">
            <v>C3236</v>
          </cell>
        </row>
        <row r="1139">
          <cell r="C1139" t="str">
            <v>58400</v>
          </cell>
          <cell r="E1139" t="str">
            <v>C3237</v>
          </cell>
        </row>
        <row r="1140">
          <cell r="C1140" t="str">
            <v>58400</v>
          </cell>
          <cell r="E1140" t="str">
            <v>C3238</v>
          </cell>
        </row>
        <row r="1141">
          <cell r="C1141" t="str">
            <v>58400</v>
          </cell>
          <cell r="E1141" t="str">
            <v>C3239</v>
          </cell>
        </row>
        <row r="1142">
          <cell r="C1142" t="str">
            <v>58400</v>
          </cell>
          <cell r="E1142" t="str">
            <v>C3240</v>
          </cell>
        </row>
        <row r="1143">
          <cell r="C1143" t="str">
            <v>58400</v>
          </cell>
          <cell r="E1143" t="str">
            <v>C3241</v>
          </cell>
        </row>
        <row r="1144">
          <cell r="C1144" t="str">
            <v>58400</v>
          </cell>
          <cell r="E1144" t="str">
            <v>C3242</v>
          </cell>
        </row>
        <row r="1145">
          <cell r="C1145" t="str">
            <v>58400</v>
          </cell>
          <cell r="E1145" t="str">
            <v>C3243</v>
          </cell>
        </row>
        <row r="1146">
          <cell r="C1146" t="str">
            <v>58400</v>
          </cell>
          <cell r="E1146" t="str">
            <v>C3245</v>
          </cell>
        </row>
        <row r="1147">
          <cell r="C1147" t="str">
            <v>58400</v>
          </cell>
          <cell r="E1147" t="str">
            <v>C3246</v>
          </cell>
        </row>
        <row r="1148">
          <cell r="C1148" t="str">
            <v>58400</v>
          </cell>
          <cell r="E1148" t="str">
            <v>C3247</v>
          </cell>
        </row>
        <row r="1149">
          <cell r="C1149" t="str">
            <v>58400</v>
          </cell>
          <cell r="E1149" t="str">
            <v>C3249</v>
          </cell>
        </row>
        <row r="1150">
          <cell r="C1150" t="str">
            <v>58400</v>
          </cell>
          <cell r="E1150" t="str">
            <v>C3250</v>
          </cell>
        </row>
        <row r="1151">
          <cell r="C1151" t="str">
            <v>58400</v>
          </cell>
          <cell r="E1151" t="str">
            <v>C3252</v>
          </cell>
        </row>
        <row r="1152">
          <cell r="C1152" t="str">
            <v>58400</v>
          </cell>
          <cell r="E1152" t="str">
            <v>C3254</v>
          </cell>
        </row>
        <row r="1153">
          <cell r="C1153" t="str">
            <v>58400</v>
          </cell>
          <cell r="E1153" t="str">
            <v>C3255</v>
          </cell>
        </row>
        <row r="1154">
          <cell r="C1154" t="str">
            <v>58400</v>
          </cell>
          <cell r="E1154" t="str">
            <v>C3256</v>
          </cell>
        </row>
        <row r="1155">
          <cell r="C1155" t="str">
            <v>58400</v>
          </cell>
          <cell r="E1155" t="str">
            <v>C3257</v>
          </cell>
        </row>
        <row r="1156">
          <cell r="C1156" t="str">
            <v>58400</v>
          </cell>
          <cell r="E1156" t="str">
            <v>C3258</v>
          </cell>
        </row>
        <row r="1157">
          <cell r="C1157" t="str">
            <v>58400</v>
          </cell>
          <cell r="E1157" t="str">
            <v>C3269</v>
          </cell>
        </row>
        <row r="1158">
          <cell r="C1158" t="str">
            <v>58400</v>
          </cell>
          <cell r="E1158" t="str">
            <v>C3273</v>
          </cell>
        </row>
        <row r="1159">
          <cell r="C1159" t="str">
            <v>58400</v>
          </cell>
          <cell r="E1159" t="str">
            <v>C3275</v>
          </cell>
        </row>
        <row r="1160">
          <cell r="C1160" t="str">
            <v>58400</v>
          </cell>
          <cell r="E1160" t="str">
            <v>C3301</v>
          </cell>
        </row>
        <row r="1161">
          <cell r="C1161" t="str">
            <v>58400</v>
          </cell>
          <cell r="E1161" t="str">
            <v>D3236</v>
          </cell>
        </row>
        <row r="1162">
          <cell r="C1162" t="str">
            <v>58400</v>
          </cell>
          <cell r="E1162" t="str">
            <v>D3238</v>
          </cell>
        </row>
        <row r="1163">
          <cell r="C1163" t="str">
            <v>58400</v>
          </cell>
          <cell r="E1163" t="str">
            <v>D3241</v>
          </cell>
        </row>
        <row r="1164">
          <cell r="C1164" t="str">
            <v>58400</v>
          </cell>
          <cell r="E1164" t="str">
            <v>D3242</v>
          </cell>
        </row>
        <row r="1165">
          <cell r="C1165" t="str">
            <v>58400</v>
          </cell>
          <cell r="E1165" t="str">
            <v>D3243</v>
          </cell>
        </row>
        <row r="1166">
          <cell r="C1166" t="str">
            <v>58400</v>
          </cell>
          <cell r="E1166" t="str">
            <v>D3244</v>
          </cell>
        </row>
        <row r="1167">
          <cell r="C1167" t="str">
            <v>58400</v>
          </cell>
          <cell r="E1167" t="str">
            <v>D3246</v>
          </cell>
        </row>
        <row r="1168">
          <cell r="C1168" t="str">
            <v>58400</v>
          </cell>
          <cell r="E1168" t="str">
            <v>D3255</v>
          </cell>
        </row>
        <row r="1169">
          <cell r="C1169" t="str">
            <v>58400</v>
          </cell>
          <cell r="E1169" t="str">
            <v>D3256</v>
          </cell>
        </row>
        <row r="1170">
          <cell r="C1170" t="str">
            <v>58400</v>
          </cell>
          <cell r="E1170" t="str">
            <v>D3257</v>
          </cell>
        </row>
        <row r="1171">
          <cell r="C1171" t="str">
            <v>58400</v>
          </cell>
          <cell r="E1171" t="str">
            <v>D3275</v>
          </cell>
        </row>
        <row r="1172">
          <cell r="C1172" t="str">
            <v>58400</v>
          </cell>
          <cell r="E1172" t="str">
            <v>E3236</v>
          </cell>
        </row>
        <row r="1173">
          <cell r="C1173" t="str">
            <v>58400</v>
          </cell>
          <cell r="E1173" t="str">
            <v>E3237</v>
          </cell>
        </row>
        <row r="1174">
          <cell r="C1174" t="str">
            <v>58400</v>
          </cell>
          <cell r="E1174" t="str">
            <v>E3246</v>
          </cell>
        </row>
        <row r="1175">
          <cell r="C1175" t="str">
            <v>58400</v>
          </cell>
          <cell r="E1175" t="str">
            <v>E3251</v>
          </cell>
        </row>
        <row r="1176">
          <cell r="C1176" t="str">
            <v>58400</v>
          </cell>
          <cell r="E1176" t="str">
            <v>E3253</v>
          </cell>
        </row>
        <row r="1177">
          <cell r="C1177" t="str">
            <v>58400</v>
          </cell>
          <cell r="E1177" t="str">
            <v>E3254</v>
          </cell>
        </row>
        <row r="1178">
          <cell r="C1178" t="str">
            <v>58400</v>
          </cell>
          <cell r="E1178" t="str">
            <v>E3255</v>
          </cell>
        </row>
        <row r="1179">
          <cell r="C1179" t="str">
            <v>58400</v>
          </cell>
          <cell r="E1179" t="str">
            <v>E3451</v>
          </cell>
        </row>
        <row r="1180">
          <cell r="C1180" t="str">
            <v>58400</v>
          </cell>
          <cell r="E1180" t="str">
            <v>E3590</v>
          </cell>
        </row>
        <row r="1181">
          <cell r="C1181" t="str">
            <v>58400</v>
          </cell>
          <cell r="E1181" t="str">
            <v>E3591</v>
          </cell>
        </row>
        <row r="1182">
          <cell r="C1182" t="str">
            <v>58400</v>
          </cell>
          <cell r="E1182" t="str">
            <v>E3592</v>
          </cell>
        </row>
        <row r="1183">
          <cell r="C1183" t="str">
            <v>58400</v>
          </cell>
          <cell r="E1183" t="str">
            <v>E3603</v>
          </cell>
        </row>
        <row r="1184">
          <cell r="C1184" t="str">
            <v>58400</v>
          </cell>
          <cell r="E1184" t="str">
            <v>F3236</v>
          </cell>
        </row>
        <row r="1185">
          <cell r="C1185" t="str">
            <v>58400</v>
          </cell>
          <cell r="E1185" t="str">
            <v>F3237</v>
          </cell>
        </row>
        <row r="1186">
          <cell r="C1186" t="str">
            <v>58400</v>
          </cell>
          <cell r="E1186" t="str">
            <v>F3238</v>
          </cell>
        </row>
        <row r="1187">
          <cell r="C1187" t="str">
            <v>58400</v>
          </cell>
          <cell r="E1187" t="str">
            <v>F3239</v>
          </cell>
        </row>
        <row r="1188">
          <cell r="C1188" t="str">
            <v>58400</v>
          </cell>
          <cell r="E1188" t="str">
            <v>F3242</v>
          </cell>
        </row>
        <row r="1189">
          <cell r="C1189" t="str">
            <v>58400</v>
          </cell>
          <cell r="E1189" t="str">
            <v>F3243</v>
          </cell>
        </row>
        <row r="1190">
          <cell r="C1190" t="str">
            <v>58400</v>
          </cell>
          <cell r="E1190" t="str">
            <v>F3244</v>
          </cell>
        </row>
        <row r="1191">
          <cell r="C1191" t="str">
            <v>58400</v>
          </cell>
          <cell r="E1191" t="str">
            <v>F3245</v>
          </cell>
        </row>
        <row r="1192">
          <cell r="C1192" t="str">
            <v>58400</v>
          </cell>
          <cell r="E1192" t="str">
            <v>F3246</v>
          </cell>
        </row>
        <row r="1193">
          <cell r="C1193" t="str">
            <v>58400</v>
          </cell>
          <cell r="E1193" t="str">
            <v>F3247</v>
          </cell>
        </row>
        <row r="1194">
          <cell r="C1194" t="str">
            <v>58400</v>
          </cell>
          <cell r="E1194" t="str">
            <v>F3248</v>
          </cell>
        </row>
        <row r="1195">
          <cell r="C1195" t="str">
            <v>58400</v>
          </cell>
          <cell r="E1195" t="str">
            <v>F3250</v>
          </cell>
        </row>
        <row r="1196">
          <cell r="C1196" t="str">
            <v>58400</v>
          </cell>
          <cell r="E1196" t="str">
            <v>F3251</v>
          </cell>
        </row>
        <row r="1197">
          <cell r="C1197" t="str">
            <v>58400</v>
          </cell>
          <cell r="E1197" t="str">
            <v>F3252</v>
          </cell>
        </row>
        <row r="1198">
          <cell r="C1198" t="str">
            <v>58400</v>
          </cell>
          <cell r="E1198" t="str">
            <v>F3254</v>
          </cell>
        </row>
        <row r="1199">
          <cell r="C1199" t="str">
            <v>58400</v>
          </cell>
          <cell r="E1199" t="str">
            <v>F3255</v>
          </cell>
        </row>
        <row r="1200">
          <cell r="C1200" t="str">
            <v>58400</v>
          </cell>
          <cell r="E1200" t="str">
            <v>F3257</v>
          </cell>
        </row>
        <row r="1201">
          <cell r="C1201" t="str">
            <v>58400</v>
          </cell>
          <cell r="E1201" t="str">
            <v>F3261</v>
          </cell>
        </row>
        <row r="1202">
          <cell r="C1202" t="str">
            <v>58400</v>
          </cell>
          <cell r="E1202" t="str">
            <v>F3275</v>
          </cell>
        </row>
        <row r="1203">
          <cell r="C1203" t="str">
            <v>58400</v>
          </cell>
          <cell r="E1203" t="str">
            <v>F3301</v>
          </cell>
        </row>
        <row r="1204">
          <cell r="C1204" t="str">
            <v>58400</v>
          </cell>
          <cell r="E1204" t="str">
            <v>F3501</v>
          </cell>
        </row>
        <row r="1205">
          <cell r="C1205" t="str">
            <v>58400</v>
          </cell>
          <cell r="E1205" t="str">
            <v>G3232</v>
          </cell>
        </row>
        <row r="1206">
          <cell r="C1206" t="str">
            <v>58400</v>
          </cell>
          <cell r="E1206" t="str">
            <v>G3236</v>
          </cell>
        </row>
        <row r="1207">
          <cell r="C1207" t="str">
            <v>58400</v>
          </cell>
          <cell r="E1207" t="str">
            <v>G3247</v>
          </cell>
        </row>
        <row r="1208">
          <cell r="C1208" t="str">
            <v>58400</v>
          </cell>
          <cell r="E1208" t="str">
            <v>G3251</v>
          </cell>
        </row>
        <row r="1209">
          <cell r="C1209" t="str">
            <v>58400</v>
          </cell>
          <cell r="E1209" t="str">
            <v>G3256</v>
          </cell>
        </row>
        <row r="1210">
          <cell r="C1210" t="str">
            <v>58400</v>
          </cell>
          <cell r="E1210" t="str">
            <v>G3451</v>
          </cell>
        </row>
        <row r="1211">
          <cell r="C1211" t="str">
            <v>58400</v>
          </cell>
          <cell r="E1211" t="str">
            <v>H3238</v>
          </cell>
        </row>
        <row r="1212">
          <cell r="C1212" t="str">
            <v>58400</v>
          </cell>
          <cell r="E1212" t="str">
            <v>H3245</v>
          </cell>
        </row>
        <row r="1213">
          <cell r="C1213" t="str">
            <v>58400</v>
          </cell>
          <cell r="E1213" t="str">
            <v>H3257</v>
          </cell>
        </row>
        <row r="1214">
          <cell r="C1214" t="str">
            <v>58400</v>
          </cell>
          <cell r="E1214" t="str">
            <v>H3275</v>
          </cell>
        </row>
        <row r="1215">
          <cell r="C1215" t="str">
            <v>58400</v>
          </cell>
          <cell r="E1215" t="str">
            <v>H3451</v>
          </cell>
        </row>
        <row r="1216">
          <cell r="C1216" t="str">
            <v>58400</v>
          </cell>
          <cell r="E1216" t="str">
            <v>K3251</v>
          </cell>
        </row>
        <row r="1217">
          <cell r="C1217" t="str">
            <v>58400</v>
          </cell>
          <cell r="E1217" t="str">
            <v>K3451</v>
          </cell>
        </row>
        <row r="1218">
          <cell r="C1218" t="str">
            <v>58400</v>
          </cell>
          <cell r="E1218" t="str">
            <v>M3233</v>
          </cell>
        </row>
        <row r="1219">
          <cell r="C1219" t="str">
            <v>58400</v>
          </cell>
          <cell r="E1219" t="str">
            <v>M3236</v>
          </cell>
        </row>
        <row r="1220">
          <cell r="C1220" t="str">
            <v>58400</v>
          </cell>
          <cell r="E1220" t="str">
            <v>M3248</v>
          </cell>
        </row>
        <row r="1221">
          <cell r="C1221" t="str">
            <v>58400</v>
          </cell>
          <cell r="E1221" t="str">
            <v>M3251</v>
          </cell>
        </row>
        <row r="1222">
          <cell r="C1222" t="str">
            <v>58400</v>
          </cell>
          <cell r="E1222" t="str">
            <v>R3251</v>
          </cell>
        </row>
        <row r="1223">
          <cell r="C1223" t="str">
            <v>58400</v>
          </cell>
          <cell r="E1223" t="str">
            <v>R3451</v>
          </cell>
        </row>
        <row r="1224">
          <cell r="C1224" t="str">
            <v>58400</v>
          </cell>
          <cell r="E1224" t="str">
            <v>R3501</v>
          </cell>
        </row>
        <row r="1225">
          <cell r="C1225" t="str">
            <v>58400</v>
          </cell>
          <cell r="E1225" t="str">
            <v>T3251</v>
          </cell>
        </row>
        <row r="1226">
          <cell r="C1226" t="str">
            <v>58400</v>
          </cell>
          <cell r="E1226" t="str">
            <v>T3257</v>
          </cell>
        </row>
        <row r="1227">
          <cell r="C1227" t="str">
            <v>58400</v>
          </cell>
          <cell r="E1227" t="str">
            <v>T3451</v>
          </cell>
        </row>
        <row r="1228">
          <cell r="C1228" t="str">
            <v>58400</v>
          </cell>
          <cell r="E1228" t="str">
            <v>T3501</v>
          </cell>
        </row>
        <row r="1229">
          <cell r="C1229" t="str">
            <v>58400</v>
          </cell>
          <cell r="E1229" t="str">
            <v>U3236</v>
          </cell>
        </row>
        <row r="1230">
          <cell r="C1230" t="str">
            <v>58400</v>
          </cell>
          <cell r="E1230" t="str">
            <v>U3238</v>
          </cell>
        </row>
        <row r="1231">
          <cell r="C1231" t="str">
            <v>58400</v>
          </cell>
          <cell r="E1231" t="str">
            <v>U3245</v>
          </cell>
        </row>
        <row r="1232">
          <cell r="C1232" t="str">
            <v>58400</v>
          </cell>
          <cell r="E1232" t="str">
            <v>U3251</v>
          </cell>
        </row>
        <row r="1233">
          <cell r="C1233" t="str">
            <v>58400</v>
          </cell>
          <cell r="E1233" t="str">
            <v>U3257</v>
          </cell>
        </row>
        <row r="1234">
          <cell r="C1234" t="str">
            <v>58400</v>
          </cell>
          <cell r="E1234" t="str">
            <v>U3451</v>
          </cell>
        </row>
        <row r="1235">
          <cell r="C1235" t="str">
            <v>58400</v>
          </cell>
          <cell r="E1235" t="str">
            <v>W3236</v>
          </cell>
        </row>
        <row r="1236">
          <cell r="C1236" t="str">
            <v>58400</v>
          </cell>
          <cell r="E1236" t="str">
            <v>W3238</v>
          </cell>
        </row>
        <row r="1237">
          <cell r="C1237" t="str">
            <v>58400</v>
          </cell>
          <cell r="E1237" t="str">
            <v>W3245</v>
          </cell>
        </row>
        <row r="1238">
          <cell r="C1238" t="str">
            <v>58400</v>
          </cell>
          <cell r="E1238" t="str">
            <v>W3251</v>
          </cell>
        </row>
        <row r="1239">
          <cell r="C1239" t="str">
            <v>58400</v>
          </cell>
          <cell r="E1239" t="str">
            <v>W3257</v>
          </cell>
        </row>
        <row r="1240">
          <cell r="C1240" t="str">
            <v>58400</v>
          </cell>
          <cell r="E1240" t="str">
            <v>W3275</v>
          </cell>
        </row>
        <row r="1241">
          <cell r="C1241" t="str">
            <v>58400</v>
          </cell>
          <cell r="E1241" t="str">
            <v>03239</v>
          </cell>
        </row>
        <row r="1242">
          <cell r="C1242" t="str">
            <v>58400</v>
          </cell>
          <cell r="E1242" t="str">
            <v>03250</v>
          </cell>
        </row>
        <row r="1243">
          <cell r="C1243" t="str">
            <v>58500</v>
          </cell>
          <cell r="E1243" t="str">
            <v>A3313</v>
          </cell>
        </row>
        <row r="1244">
          <cell r="C1244" t="str">
            <v>58500</v>
          </cell>
          <cell r="E1244" t="str">
            <v>A3315</v>
          </cell>
        </row>
        <row r="1245">
          <cell r="C1245" t="str">
            <v>58500</v>
          </cell>
          <cell r="E1245" t="str">
            <v>A3502</v>
          </cell>
        </row>
        <row r="1246">
          <cell r="C1246" t="str">
            <v>58500</v>
          </cell>
          <cell r="E1246" t="str">
            <v>B3313</v>
          </cell>
        </row>
        <row r="1247">
          <cell r="C1247" t="str">
            <v>58500</v>
          </cell>
          <cell r="E1247" t="str">
            <v>B3314</v>
          </cell>
        </row>
        <row r="1248">
          <cell r="C1248" t="str">
            <v>58500</v>
          </cell>
          <cell r="E1248" t="str">
            <v>B3502</v>
          </cell>
        </row>
        <row r="1249">
          <cell r="C1249" t="str">
            <v>58500</v>
          </cell>
          <cell r="E1249" t="str">
            <v>C3313</v>
          </cell>
        </row>
        <row r="1250">
          <cell r="C1250" t="str">
            <v>58500</v>
          </cell>
          <cell r="E1250" t="str">
            <v>C3314</v>
          </cell>
        </row>
        <row r="1251">
          <cell r="C1251" t="str">
            <v>58500</v>
          </cell>
          <cell r="E1251" t="str">
            <v>C3502</v>
          </cell>
        </row>
        <row r="1252">
          <cell r="C1252" t="str">
            <v>58500</v>
          </cell>
          <cell r="E1252" t="str">
            <v>D3502</v>
          </cell>
        </row>
        <row r="1253">
          <cell r="C1253" t="str">
            <v>58500</v>
          </cell>
          <cell r="E1253" t="str">
            <v>E3502</v>
          </cell>
        </row>
        <row r="1254">
          <cell r="C1254" t="str">
            <v>58500</v>
          </cell>
          <cell r="E1254" t="str">
            <v>F3314</v>
          </cell>
        </row>
        <row r="1255">
          <cell r="C1255" t="str">
            <v>58500</v>
          </cell>
          <cell r="E1255" t="str">
            <v>G3502</v>
          </cell>
        </row>
        <row r="1256">
          <cell r="C1256" t="str">
            <v>58600</v>
          </cell>
          <cell r="E1256" t="str">
            <v>A3265</v>
          </cell>
        </row>
        <row r="1257">
          <cell r="C1257" t="str">
            <v>58600</v>
          </cell>
          <cell r="E1257" t="str">
            <v>A3272</v>
          </cell>
        </row>
        <row r="1258">
          <cell r="C1258" t="str">
            <v>58600</v>
          </cell>
          <cell r="E1258" t="str">
            <v>A3274</v>
          </cell>
        </row>
        <row r="1259">
          <cell r="C1259" t="str">
            <v>58600</v>
          </cell>
          <cell r="E1259" t="str">
            <v>B3260</v>
          </cell>
        </row>
        <row r="1260">
          <cell r="C1260" t="str">
            <v>58600</v>
          </cell>
          <cell r="E1260" t="str">
            <v>B3262</v>
          </cell>
        </row>
        <row r="1261">
          <cell r="C1261" t="str">
            <v>58600</v>
          </cell>
          <cell r="E1261" t="str">
            <v>B3263</v>
          </cell>
        </row>
        <row r="1262">
          <cell r="C1262" t="str">
            <v>58600</v>
          </cell>
          <cell r="E1262" t="str">
            <v>B3265</v>
          </cell>
        </row>
        <row r="1263">
          <cell r="C1263" t="str">
            <v>58600</v>
          </cell>
          <cell r="E1263" t="str">
            <v>B3266</v>
          </cell>
        </row>
        <row r="1264">
          <cell r="C1264" t="str">
            <v>58600</v>
          </cell>
          <cell r="E1264" t="str">
            <v>B3267</v>
          </cell>
        </row>
        <row r="1265">
          <cell r="C1265" t="str">
            <v>58600</v>
          </cell>
          <cell r="E1265" t="str">
            <v>B3274</v>
          </cell>
        </row>
        <row r="1266">
          <cell r="C1266" t="str">
            <v>58600</v>
          </cell>
          <cell r="E1266" t="str">
            <v>B3276</v>
          </cell>
        </row>
        <row r="1267">
          <cell r="C1267" t="str">
            <v>58600</v>
          </cell>
          <cell r="E1267" t="str">
            <v>C3262</v>
          </cell>
        </row>
        <row r="1268">
          <cell r="C1268" t="str">
            <v>58600</v>
          </cell>
          <cell r="E1268" t="str">
            <v>C3263</v>
          </cell>
        </row>
        <row r="1269">
          <cell r="C1269" t="str">
            <v>58600</v>
          </cell>
          <cell r="E1269" t="str">
            <v>C3265</v>
          </cell>
        </row>
        <row r="1270">
          <cell r="C1270" t="str">
            <v>58600</v>
          </cell>
          <cell r="E1270" t="str">
            <v>C3267</v>
          </cell>
        </row>
        <row r="1271">
          <cell r="C1271" t="str">
            <v>58600</v>
          </cell>
          <cell r="E1271" t="str">
            <v>C3268</v>
          </cell>
        </row>
        <row r="1272">
          <cell r="C1272" t="str">
            <v>58600</v>
          </cell>
          <cell r="E1272" t="str">
            <v>C3274</v>
          </cell>
        </row>
        <row r="1273">
          <cell r="C1273" t="str">
            <v>58600</v>
          </cell>
          <cell r="E1273" t="str">
            <v>C3276</v>
          </cell>
        </row>
        <row r="1274">
          <cell r="C1274" t="str">
            <v>58600</v>
          </cell>
          <cell r="E1274" t="str">
            <v>D3262</v>
          </cell>
        </row>
        <row r="1275">
          <cell r="C1275" t="str">
            <v>58600</v>
          </cell>
          <cell r="E1275" t="str">
            <v>D3265</v>
          </cell>
        </row>
        <row r="1276">
          <cell r="C1276" t="str">
            <v>58600</v>
          </cell>
          <cell r="E1276" t="str">
            <v>D3267</v>
          </cell>
        </row>
        <row r="1277">
          <cell r="C1277" t="str">
            <v>58600</v>
          </cell>
          <cell r="E1277" t="str">
            <v>D3268</v>
          </cell>
        </row>
        <row r="1278">
          <cell r="C1278" t="str">
            <v>58600</v>
          </cell>
          <cell r="E1278" t="str">
            <v>D3276</v>
          </cell>
        </row>
        <row r="1279">
          <cell r="C1279" t="str">
            <v>58600</v>
          </cell>
          <cell r="E1279" t="str">
            <v>E3262</v>
          </cell>
        </row>
        <row r="1280">
          <cell r="C1280" t="str">
            <v>58600</v>
          </cell>
          <cell r="E1280" t="str">
            <v>E3265</v>
          </cell>
        </row>
        <row r="1281">
          <cell r="C1281" t="str">
            <v>58600</v>
          </cell>
          <cell r="E1281" t="str">
            <v>E3267</v>
          </cell>
        </row>
        <row r="1282">
          <cell r="C1282" t="str">
            <v>58600</v>
          </cell>
          <cell r="E1282" t="str">
            <v>E3268</v>
          </cell>
        </row>
        <row r="1283">
          <cell r="C1283" t="str">
            <v>58600</v>
          </cell>
          <cell r="E1283" t="str">
            <v>E3272</v>
          </cell>
        </row>
        <row r="1284">
          <cell r="C1284" t="str">
            <v>58600</v>
          </cell>
          <cell r="E1284" t="str">
            <v>E3274</v>
          </cell>
        </row>
        <row r="1285">
          <cell r="C1285" t="str">
            <v>58600</v>
          </cell>
          <cell r="E1285" t="str">
            <v>E3276</v>
          </cell>
        </row>
        <row r="1286">
          <cell r="C1286" t="str">
            <v>58600</v>
          </cell>
          <cell r="E1286" t="str">
            <v>F3262</v>
          </cell>
        </row>
        <row r="1287">
          <cell r="C1287" t="str">
            <v>58600</v>
          </cell>
          <cell r="E1287" t="str">
            <v>F3263</v>
          </cell>
        </row>
        <row r="1288">
          <cell r="C1288" t="str">
            <v>58600</v>
          </cell>
          <cell r="E1288" t="str">
            <v>F3265</v>
          </cell>
        </row>
        <row r="1289">
          <cell r="C1289" t="str">
            <v>58600</v>
          </cell>
          <cell r="E1289" t="str">
            <v>F3266</v>
          </cell>
        </row>
        <row r="1290">
          <cell r="C1290" t="str">
            <v>58600</v>
          </cell>
          <cell r="E1290" t="str">
            <v>F3267</v>
          </cell>
        </row>
        <row r="1291">
          <cell r="C1291" t="str">
            <v>58600</v>
          </cell>
          <cell r="E1291" t="str">
            <v>F3268</v>
          </cell>
        </row>
        <row r="1292">
          <cell r="C1292" t="str">
            <v>58600</v>
          </cell>
          <cell r="E1292" t="str">
            <v>F3274</v>
          </cell>
        </row>
        <row r="1293">
          <cell r="C1293" t="str">
            <v>58600</v>
          </cell>
          <cell r="E1293" t="str">
            <v>F3276</v>
          </cell>
        </row>
        <row r="1294">
          <cell r="C1294" t="str">
            <v>58600</v>
          </cell>
          <cell r="E1294" t="str">
            <v>G3265</v>
          </cell>
        </row>
        <row r="1295">
          <cell r="C1295" t="str">
            <v>58600</v>
          </cell>
          <cell r="E1295" t="str">
            <v>H3262</v>
          </cell>
        </row>
        <row r="1296">
          <cell r="C1296" t="str">
            <v>58600</v>
          </cell>
          <cell r="E1296" t="str">
            <v>H3265</v>
          </cell>
        </row>
        <row r="1297">
          <cell r="C1297" t="str">
            <v>58600</v>
          </cell>
          <cell r="E1297" t="str">
            <v>H3267</v>
          </cell>
        </row>
        <row r="1298">
          <cell r="C1298" t="str">
            <v>58600</v>
          </cell>
          <cell r="E1298" t="str">
            <v>J3276</v>
          </cell>
        </row>
        <row r="1299">
          <cell r="C1299" t="str">
            <v>58600</v>
          </cell>
          <cell r="E1299" t="str">
            <v>M3276</v>
          </cell>
        </row>
        <row r="1300">
          <cell r="C1300" t="str">
            <v>58600</v>
          </cell>
          <cell r="E1300" t="str">
            <v>S3276</v>
          </cell>
        </row>
        <row r="1301">
          <cell r="C1301" t="str">
            <v>58600</v>
          </cell>
          <cell r="E1301" t="str">
            <v>T3276</v>
          </cell>
        </row>
        <row r="1302">
          <cell r="C1302" t="str">
            <v>58600</v>
          </cell>
          <cell r="E1302" t="str">
            <v>U3267</v>
          </cell>
        </row>
        <row r="1303">
          <cell r="C1303" t="str">
            <v>58600</v>
          </cell>
          <cell r="E1303" t="str">
            <v>W3267</v>
          </cell>
        </row>
        <row r="1304">
          <cell r="C1304" t="str">
            <v>58600</v>
          </cell>
          <cell r="E1304" t="str">
            <v>03264</v>
          </cell>
        </row>
        <row r="1305">
          <cell r="C1305" t="str">
            <v>58600</v>
          </cell>
          <cell r="E1305" t="str">
            <v>03277</v>
          </cell>
        </row>
        <row r="1306">
          <cell r="C1306" t="str">
            <v>58700</v>
          </cell>
          <cell r="E1306" t="str">
            <v>A3281</v>
          </cell>
        </row>
        <row r="1307">
          <cell r="C1307" t="str">
            <v>58700</v>
          </cell>
          <cell r="E1307" t="str">
            <v>A3282</v>
          </cell>
        </row>
        <row r="1308">
          <cell r="C1308" t="str">
            <v>58700</v>
          </cell>
          <cell r="E1308" t="str">
            <v>A3283</v>
          </cell>
        </row>
        <row r="1309">
          <cell r="C1309" t="str">
            <v>58700</v>
          </cell>
          <cell r="E1309" t="str">
            <v>A3284</v>
          </cell>
        </row>
        <row r="1310">
          <cell r="C1310" t="str">
            <v>58700</v>
          </cell>
          <cell r="E1310" t="str">
            <v>A3288</v>
          </cell>
        </row>
        <row r="1311">
          <cell r="C1311" t="str">
            <v>58700</v>
          </cell>
          <cell r="E1311" t="str">
            <v>A3295</v>
          </cell>
        </row>
        <row r="1312">
          <cell r="C1312" t="str">
            <v>58700</v>
          </cell>
          <cell r="E1312" t="str">
            <v>A3298</v>
          </cell>
        </row>
        <row r="1313">
          <cell r="C1313" t="str">
            <v>58700</v>
          </cell>
          <cell r="E1313" t="str">
            <v>B3281</v>
          </cell>
        </row>
        <row r="1314">
          <cell r="C1314" t="str">
            <v>58700</v>
          </cell>
          <cell r="E1314" t="str">
            <v>B3282</v>
          </cell>
        </row>
        <row r="1315">
          <cell r="C1315" t="str">
            <v>58700</v>
          </cell>
          <cell r="E1315" t="str">
            <v>B3283</v>
          </cell>
        </row>
        <row r="1316">
          <cell r="C1316" t="str">
            <v>58700</v>
          </cell>
          <cell r="E1316" t="str">
            <v>B3284</v>
          </cell>
        </row>
        <row r="1317">
          <cell r="C1317" t="str">
            <v>58700</v>
          </cell>
          <cell r="E1317" t="str">
            <v>B3288</v>
          </cell>
        </row>
        <row r="1318">
          <cell r="C1318" t="str">
            <v>58700</v>
          </cell>
          <cell r="E1318" t="str">
            <v>B3294</v>
          </cell>
        </row>
        <row r="1319">
          <cell r="C1319" t="str">
            <v>58700</v>
          </cell>
          <cell r="E1319" t="str">
            <v>B3295</v>
          </cell>
        </row>
        <row r="1320">
          <cell r="C1320" t="str">
            <v>58700</v>
          </cell>
          <cell r="E1320" t="str">
            <v>B3298</v>
          </cell>
        </row>
        <row r="1321">
          <cell r="C1321" t="str">
            <v>58700</v>
          </cell>
          <cell r="E1321" t="str">
            <v>C3281</v>
          </cell>
        </row>
        <row r="1322">
          <cell r="C1322" t="str">
            <v>58700</v>
          </cell>
          <cell r="E1322" t="str">
            <v>C3282</v>
          </cell>
        </row>
        <row r="1323">
          <cell r="C1323" t="str">
            <v>58700</v>
          </cell>
          <cell r="E1323" t="str">
            <v>C3283</v>
          </cell>
        </row>
        <row r="1324">
          <cell r="C1324" t="str">
            <v>58700</v>
          </cell>
          <cell r="E1324" t="str">
            <v>C3284</v>
          </cell>
        </row>
        <row r="1325">
          <cell r="C1325" t="str">
            <v>58700</v>
          </cell>
          <cell r="E1325" t="str">
            <v>C3287</v>
          </cell>
        </row>
        <row r="1326">
          <cell r="C1326" t="str">
            <v>58700</v>
          </cell>
          <cell r="E1326" t="str">
            <v>C3288</v>
          </cell>
        </row>
        <row r="1327">
          <cell r="C1327" t="str">
            <v>58700</v>
          </cell>
          <cell r="E1327" t="str">
            <v>C3294</v>
          </cell>
        </row>
        <row r="1328">
          <cell r="C1328" t="str">
            <v>58700</v>
          </cell>
          <cell r="E1328" t="str">
            <v>C3295</v>
          </cell>
        </row>
        <row r="1329">
          <cell r="C1329" t="str">
            <v>58700</v>
          </cell>
          <cell r="E1329" t="str">
            <v>C3298</v>
          </cell>
        </row>
        <row r="1330">
          <cell r="C1330" t="str">
            <v>58700</v>
          </cell>
          <cell r="E1330" t="str">
            <v>D3282</v>
          </cell>
        </row>
        <row r="1331">
          <cell r="C1331" t="str">
            <v>58700</v>
          </cell>
          <cell r="E1331" t="str">
            <v>D3287</v>
          </cell>
        </row>
        <row r="1332">
          <cell r="C1332" t="str">
            <v>58700</v>
          </cell>
          <cell r="E1332" t="str">
            <v>D3294</v>
          </cell>
        </row>
        <row r="1333">
          <cell r="C1333" t="str">
            <v>58700</v>
          </cell>
          <cell r="E1333" t="str">
            <v>D3295</v>
          </cell>
        </row>
        <row r="1334">
          <cell r="C1334" t="str">
            <v>58700</v>
          </cell>
          <cell r="E1334" t="str">
            <v>E3287</v>
          </cell>
        </row>
        <row r="1335">
          <cell r="C1335" t="str">
            <v>58700</v>
          </cell>
          <cell r="E1335" t="str">
            <v>E3294</v>
          </cell>
        </row>
        <row r="1336">
          <cell r="C1336" t="str">
            <v>58700</v>
          </cell>
          <cell r="E1336" t="str">
            <v>E3295</v>
          </cell>
        </row>
        <row r="1337">
          <cell r="C1337" t="str">
            <v>58700</v>
          </cell>
          <cell r="E1337" t="str">
            <v>F3281</v>
          </cell>
        </row>
        <row r="1338">
          <cell r="C1338" t="str">
            <v>58700</v>
          </cell>
          <cell r="E1338" t="str">
            <v>F3282</v>
          </cell>
        </row>
        <row r="1339">
          <cell r="C1339" t="str">
            <v>58700</v>
          </cell>
          <cell r="E1339" t="str">
            <v>F3283</v>
          </cell>
        </row>
        <row r="1340">
          <cell r="C1340" t="str">
            <v>58700</v>
          </cell>
          <cell r="E1340" t="str">
            <v>F3287</v>
          </cell>
        </row>
        <row r="1341">
          <cell r="C1341" t="str">
            <v>58700</v>
          </cell>
          <cell r="E1341" t="str">
            <v>F3288</v>
          </cell>
        </row>
        <row r="1342">
          <cell r="C1342" t="str">
            <v>58700</v>
          </cell>
          <cell r="E1342" t="str">
            <v>F3294</v>
          </cell>
        </row>
        <row r="1343">
          <cell r="C1343" t="str">
            <v>58700</v>
          </cell>
          <cell r="E1343" t="str">
            <v>F3295</v>
          </cell>
        </row>
        <row r="1344">
          <cell r="C1344" t="str">
            <v>58700</v>
          </cell>
          <cell r="E1344" t="str">
            <v>H3282</v>
          </cell>
        </row>
        <row r="1345">
          <cell r="C1345" t="str">
            <v>58700</v>
          </cell>
          <cell r="E1345" t="str">
            <v>H3296</v>
          </cell>
        </row>
        <row r="1346">
          <cell r="C1346" t="str">
            <v>58700</v>
          </cell>
          <cell r="E1346" t="str">
            <v>H3309</v>
          </cell>
        </row>
        <row r="1347">
          <cell r="C1347" t="str">
            <v>58700</v>
          </cell>
          <cell r="E1347" t="str">
            <v>H3310</v>
          </cell>
        </row>
        <row r="1348">
          <cell r="C1348" t="str">
            <v>58700</v>
          </cell>
          <cell r="E1348" t="str">
            <v>J3294</v>
          </cell>
        </row>
        <row r="1349">
          <cell r="C1349" t="str">
            <v>58700</v>
          </cell>
          <cell r="E1349" t="str">
            <v>N3294</v>
          </cell>
        </row>
        <row r="1350">
          <cell r="C1350" t="str">
            <v>58700</v>
          </cell>
          <cell r="E1350" t="str">
            <v>U3294</v>
          </cell>
        </row>
        <row r="1351">
          <cell r="C1351" t="str">
            <v>58700</v>
          </cell>
          <cell r="E1351" t="str">
            <v>W3282</v>
          </cell>
        </row>
        <row r="1352">
          <cell r="C1352" t="str">
            <v>58700</v>
          </cell>
          <cell r="E1352" t="str">
            <v>W3294</v>
          </cell>
        </row>
        <row r="1353">
          <cell r="C1353" t="str">
            <v>58700</v>
          </cell>
          <cell r="E1353" t="str">
            <v>03310</v>
          </cell>
        </row>
        <row r="1354">
          <cell r="C1354" t="str">
            <v>58800</v>
          </cell>
          <cell r="E1354" t="str">
            <v>A3170</v>
          </cell>
        </row>
        <row r="1355">
          <cell r="C1355" t="str">
            <v>58800</v>
          </cell>
          <cell r="E1355" t="str">
            <v>A3172</v>
          </cell>
        </row>
        <row r="1356">
          <cell r="C1356" t="str">
            <v>58800</v>
          </cell>
          <cell r="E1356" t="str">
            <v>A3174</v>
          </cell>
        </row>
        <row r="1357">
          <cell r="C1357" t="str">
            <v>58800</v>
          </cell>
          <cell r="E1357" t="str">
            <v>A3179</v>
          </cell>
        </row>
        <row r="1358">
          <cell r="C1358" t="str">
            <v>58800</v>
          </cell>
          <cell r="E1358" t="str">
            <v>A3180</v>
          </cell>
        </row>
        <row r="1359">
          <cell r="C1359" t="str">
            <v>58800</v>
          </cell>
          <cell r="E1359" t="str">
            <v>B3170</v>
          </cell>
        </row>
        <row r="1360">
          <cell r="C1360" t="str">
            <v>58800</v>
          </cell>
          <cell r="E1360" t="str">
            <v>B3172</v>
          </cell>
        </row>
        <row r="1361">
          <cell r="C1361" t="str">
            <v>58800</v>
          </cell>
          <cell r="E1361" t="str">
            <v>B3174</v>
          </cell>
        </row>
        <row r="1362">
          <cell r="C1362" t="str">
            <v>58800</v>
          </cell>
          <cell r="E1362" t="str">
            <v>B3180</v>
          </cell>
        </row>
        <row r="1363">
          <cell r="C1363" t="str">
            <v>58800</v>
          </cell>
          <cell r="E1363" t="str">
            <v>C3170</v>
          </cell>
        </row>
        <row r="1364">
          <cell r="C1364" t="str">
            <v>58800</v>
          </cell>
          <cell r="E1364" t="str">
            <v>C3172</v>
          </cell>
        </row>
        <row r="1365">
          <cell r="C1365" t="str">
            <v>58800</v>
          </cell>
          <cell r="E1365" t="str">
            <v>C3174</v>
          </cell>
        </row>
        <row r="1366">
          <cell r="C1366" t="str">
            <v>58800</v>
          </cell>
          <cell r="E1366" t="str">
            <v>C3179</v>
          </cell>
        </row>
        <row r="1367">
          <cell r="C1367" t="str">
            <v>58800</v>
          </cell>
          <cell r="E1367" t="str">
            <v>C3180</v>
          </cell>
        </row>
        <row r="1368">
          <cell r="C1368" t="str">
            <v>58800</v>
          </cell>
          <cell r="E1368" t="str">
            <v>D3170</v>
          </cell>
        </row>
        <row r="1369">
          <cell r="C1369" t="str">
            <v>58800</v>
          </cell>
          <cell r="E1369" t="str">
            <v>D3172</v>
          </cell>
        </row>
        <row r="1370">
          <cell r="C1370" t="str">
            <v>58800</v>
          </cell>
          <cell r="E1370" t="str">
            <v>D3179</v>
          </cell>
        </row>
        <row r="1371">
          <cell r="C1371" t="str">
            <v>58800</v>
          </cell>
          <cell r="E1371" t="str">
            <v>E3170</v>
          </cell>
        </row>
        <row r="1372">
          <cell r="C1372" t="str">
            <v>58800</v>
          </cell>
          <cell r="E1372" t="str">
            <v>E3172</v>
          </cell>
        </row>
        <row r="1373">
          <cell r="C1373" t="str">
            <v>58800</v>
          </cell>
          <cell r="E1373" t="str">
            <v>E3180</v>
          </cell>
        </row>
        <row r="1374">
          <cell r="C1374" t="str">
            <v>58800</v>
          </cell>
          <cell r="E1374" t="str">
            <v>F3170</v>
          </cell>
        </row>
        <row r="1375">
          <cell r="C1375" t="str">
            <v>58800</v>
          </cell>
          <cell r="E1375" t="str">
            <v>F3172</v>
          </cell>
        </row>
        <row r="1376">
          <cell r="C1376" t="str">
            <v>58800</v>
          </cell>
          <cell r="E1376" t="str">
            <v>F3180</v>
          </cell>
        </row>
        <row r="1377">
          <cell r="C1377" t="str">
            <v>58800</v>
          </cell>
          <cell r="E1377" t="str">
            <v>H3173</v>
          </cell>
        </row>
        <row r="1378">
          <cell r="C1378" t="str">
            <v>58800</v>
          </cell>
          <cell r="E1378" t="str">
            <v>J3180</v>
          </cell>
        </row>
        <row r="1379">
          <cell r="C1379" t="str">
            <v>58800</v>
          </cell>
          <cell r="E1379" t="str">
            <v>K3180</v>
          </cell>
        </row>
        <row r="1380">
          <cell r="C1380" t="str">
            <v>58800</v>
          </cell>
          <cell r="E1380" t="str">
            <v>L3180</v>
          </cell>
        </row>
        <row r="1381">
          <cell r="C1381" t="str">
            <v>58800</v>
          </cell>
          <cell r="E1381" t="str">
            <v>M3180</v>
          </cell>
        </row>
        <row r="1382">
          <cell r="C1382" t="str">
            <v>58800</v>
          </cell>
          <cell r="E1382" t="str">
            <v>N3180</v>
          </cell>
        </row>
        <row r="1383">
          <cell r="C1383" t="str">
            <v>58800</v>
          </cell>
          <cell r="E1383" t="str">
            <v>P3180</v>
          </cell>
        </row>
        <row r="1384">
          <cell r="C1384" t="str">
            <v>58800</v>
          </cell>
          <cell r="E1384" t="str">
            <v>Q3180</v>
          </cell>
        </row>
        <row r="1385">
          <cell r="C1385" t="str">
            <v>58800</v>
          </cell>
          <cell r="E1385" t="str">
            <v>R3180</v>
          </cell>
        </row>
        <row r="1386">
          <cell r="C1386" t="str">
            <v>58800</v>
          </cell>
          <cell r="E1386" t="str">
            <v>03171</v>
          </cell>
        </row>
        <row r="1387">
          <cell r="C1387" t="str">
            <v>58800</v>
          </cell>
          <cell r="E1387" t="str">
            <v>03172</v>
          </cell>
        </row>
        <row r="1388">
          <cell r="C1388" t="str">
            <v>58800</v>
          </cell>
          <cell r="E1388" t="str">
            <v>03179</v>
          </cell>
        </row>
        <row r="1389">
          <cell r="C1389" t="str">
            <v>58900</v>
          </cell>
          <cell r="E1389" t="str">
            <v>A3582</v>
          </cell>
        </row>
        <row r="1390">
          <cell r="C1390" t="str">
            <v>58900</v>
          </cell>
          <cell r="E1390" t="str">
            <v>A3584</v>
          </cell>
        </row>
        <row r="1391">
          <cell r="C1391" t="str">
            <v>58900</v>
          </cell>
          <cell r="E1391" t="str">
            <v>A3589</v>
          </cell>
        </row>
        <row r="1392">
          <cell r="C1392" t="str">
            <v>58900</v>
          </cell>
          <cell r="E1392" t="str">
            <v>B3582</v>
          </cell>
        </row>
        <row r="1393">
          <cell r="C1393" t="str">
            <v>58900</v>
          </cell>
          <cell r="E1393" t="str">
            <v>B3584</v>
          </cell>
        </row>
        <row r="1394">
          <cell r="C1394" t="str">
            <v>58900</v>
          </cell>
          <cell r="E1394" t="str">
            <v>B3589</v>
          </cell>
        </row>
        <row r="1395">
          <cell r="C1395" t="str">
            <v>58900</v>
          </cell>
          <cell r="E1395" t="str">
            <v>C3582</v>
          </cell>
        </row>
        <row r="1396">
          <cell r="C1396" t="str">
            <v>58900</v>
          </cell>
          <cell r="E1396" t="str">
            <v>C3583</v>
          </cell>
        </row>
        <row r="1397">
          <cell r="C1397" t="str">
            <v>58900</v>
          </cell>
          <cell r="E1397" t="str">
            <v>C3584</v>
          </cell>
        </row>
        <row r="1398">
          <cell r="C1398" t="str">
            <v>58900</v>
          </cell>
          <cell r="E1398" t="str">
            <v>D3582</v>
          </cell>
        </row>
        <row r="1399">
          <cell r="C1399" t="str">
            <v>58900</v>
          </cell>
          <cell r="E1399" t="str">
            <v>D3583</v>
          </cell>
        </row>
        <row r="1400">
          <cell r="C1400" t="str">
            <v>58900</v>
          </cell>
          <cell r="E1400" t="str">
            <v>D3584</v>
          </cell>
        </row>
        <row r="1401">
          <cell r="C1401" t="str">
            <v>58900</v>
          </cell>
          <cell r="E1401" t="str">
            <v>E3582</v>
          </cell>
        </row>
        <row r="1402">
          <cell r="C1402" t="str">
            <v>58900</v>
          </cell>
          <cell r="E1402" t="str">
            <v>E3583</v>
          </cell>
        </row>
        <row r="1403">
          <cell r="C1403" t="str">
            <v>58900</v>
          </cell>
          <cell r="E1403" t="str">
            <v>E3584</v>
          </cell>
        </row>
        <row r="1404">
          <cell r="C1404" t="str">
            <v>58900</v>
          </cell>
          <cell r="E1404" t="str">
            <v>E3589</v>
          </cell>
        </row>
        <row r="1405">
          <cell r="C1405" t="str">
            <v>58900</v>
          </cell>
          <cell r="E1405" t="str">
            <v>F3582</v>
          </cell>
        </row>
        <row r="1406">
          <cell r="C1406" t="str">
            <v>58900</v>
          </cell>
          <cell r="E1406" t="str">
            <v>F3583</v>
          </cell>
        </row>
        <row r="1407">
          <cell r="C1407" t="str">
            <v>58900</v>
          </cell>
          <cell r="E1407" t="str">
            <v>F3589</v>
          </cell>
        </row>
        <row r="1408">
          <cell r="C1408" t="str">
            <v>58900</v>
          </cell>
          <cell r="E1408" t="str">
            <v>G3581</v>
          </cell>
        </row>
        <row r="1409">
          <cell r="C1409" t="str">
            <v>35107</v>
          </cell>
          <cell r="E1409" t="str">
            <v>03699</v>
          </cell>
        </row>
        <row r="1410">
          <cell r="C1410" t="str">
            <v>87000</v>
          </cell>
          <cell r="E1410" t="str">
            <v>G3610</v>
          </cell>
        </row>
        <row r="1411">
          <cell r="C1411" t="str">
            <v>87000</v>
          </cell>
          <cell r="E1411" t="str">
            <v>G3611</v>
          </cell>
        </row>
        <row r="1412">
          <cell r="C1412" t="str">
            <v>87000</v>
          </cell>
          <cell r="E1412" t="str">
            <v>G3613</v>
          </cell>
        </row>
        <row r="1413">
          <cell r="C1413" t="str">
            <v>87000</v>
          </cell>
          <cell r="E1413" t="str">
            <v>G3614</v>
          </cell>
        </row>
        <row r="1414">
          <cell r="C1414" t="str">
            <v>87000</v>
          </cell>
          <cell r="E1414" t="str">
            <v>G3615</v>
          </cell>
        </row>
        <row r="1415">
          <cell r="C1415" t="str">
            <v>87000</v>
          </cell>
          <cell r="E1415" t="str">
            <v>G3616</v>
          </cell>
        </row>
        <row r="1416">
          <cell r="C1416" t="str">
            <v>87000</v>
          </cell>
          <cell r="E1416" t="str">
            <v>G3617</v>
          </cell>
        </row>
        <row r="1417">
          <cell r="C1417" t="str">
            <v>87000</v>
          </cell>
          <cell r="E1417" t="str">
            <v>G3618</v>
          </cell>
        </row>
        <row r="1418">
          <cell r="C1418" t="str">
            <v>87000</v>
          </cell>
          <cell r="E1418" t="str">
            <v>G3619</v>
          </cell>
        </row>
        <row r="1419">
          <cell r="C1419" t="str">
            <v>87000</v>
          </cell>
          <cell r="E1419" t="str">
            <v>G3621</v>
          </cell>
        </row>
        <row r="1420">
          <cell r="C1420" t="str">
            <v>87000</v>
          </cell>
          <cell r="E1420" t="str">
            <v>G3625</v>
          </cell>
        </row>
        <row r="1421">
          <cell r="C1421" t="str">
            <v>87000</v>
          </cell>
          <cell r="E1421" t="str">
            <v>H3616</v>
          </cell>
        </row>
        <row r="1422">
          <cell r="C1422" t="str">
            <v>87000</v>
          </cell>
          <cell r="E1422" t="str">
            <v>H3618</v>
          </cell>
        </row>
        <row r="1423">
          <cell r="C1423" t="str">
            <v>87000</v>
          </cell>
          <cell r="E1423" t="str">
            <v>K3618</v>
          </cell>
        </row>
        <row r="1424">
          <cell r="C1424" t="str">
            <v>87000</v>
          </cell>
          <cell r="E1424" t="str">
            <v>M3618</v>
          </cell>
        </row>
        <row r="1425">
          <cell r="C1425" t="str">
            <v>87000</v>
          </cell>
          <cell r="E1425" t="str">
            <v>N3619</v>
          </cell>
        </row>
        <row r="1426">
          <cell r="C1426" t="str">
            <v>87000</v>
          </cell>
          <cell r="E1426" t="str">
            <v>Q3618</v>
          </cell>
        </row>
        <row r="1427">
          <cell r="C1427" t="str">
            <v>87000</v>
          </cell>
          <cell r="E1427" t="str">
            <v>R3618</v>
          </cell>
        </row>
        <row r="1428">
          <cell r="C1428" t="str">
            <v>87000</v>
          </cell>
          <cell r="E1428" t="str">
            <v>S3618</v>
          </cell>
        </row>
        <row r="1429">
          <cell r="C1429" t="str">
            <v>87000</v>
          </cell>
          <cell r="E1429" t="str">
            <v>03618</v>
          </cell>
        </row>
        <row r="1430">
          <cell r="C1430" t="str">
            <v>87400</v>
          </cell>
          <cell r="E1430" t="str">
            <v>A3635</v>
          </cell>
        </row>
        <row r="1431">
          <cell r="C1431" t="str">
            <v>87400</v>
          </cell>
          <cell r="E1431" t="str">
            <v>A3641</v>
          </cell>
        </row>
        <row r="1432">
          <cell r="C1432" t="str">
            <v>87400</v>
          </cell>
          <cell r="E1432" t="str">
            <v>A3642</v>
          </cell>
        </row>
        <row r="1433">
          <cell r="C1433" t="str">
            <v>87400</v>
          </cell>
          <cell r="E1433" t="str">
            <v>A3643</v>
          </cell>
        </row>
        <row r="1434">
          <cell r="C1434" t="str">
            <v>87400</v>
          </cell>
          <cell r="E1434" t="str">
            <v>A3644</v>
          </cell>
        </row>
        <row r="1435">
          <cell r="C1435" t="str">
            <v>87400</v>
          </cell>
          <cell r="E1435" t="str">
            <v>A3645</v>
          </cell>
        </row>
        <row r="1436">
          <cell r="C1436" t="str">
            <v>87400</v>
          </cell>
          <cell r="E1436" t="str">
            <v>A3646</v>
          </cell>
        </row>
        <row r="1437">
          <cell r="C1437" t="str">
            <v>87400</v>
          </cell>
          <cell r="E1437" t="str">
            <v>A3648</v>
          </cell>
        </row>
        <row r="1438">
          <cell r="C1438" t="str">
            <v>87400</v>
          </cell>
          <cell r="E1438" t="str">
            <v>A3649</v>
          </cell>
        </row>
        <row r="1439">
          <cell r="C1439" t="str">
            <v>87400</v>
          </cell>
          <cell r="E1439" t="str">
            <v>A3650</v>
          </cell>
        </row>
        <row r="1440">
          <cell r="C1440" t="str">
            <v>87400</v>
          </cell>
          <cell r="E1440" t="str">
            <v>A3651</v>
          </cell>
        </row>
        <row r="1441">
          <cell r="C1441" t="str">
            <v>87400</v>
          </cell>
          <cell r="E1441" t="str">
            <v>A3652</v>
          </cell>
        </row>
        <row r="1442">
          <cell r="C1442" t="str">
            <v>87400</v>
          </cell>
          <cell r="E1442" t="str">
            <v>A3654</v>
          </cell>
        </row>
        <row r="1443">
          <cell r="C1443" t="str">
            <v>87400</v>
          </cell>
          <cell r="E1443" t="str">
            <v>A3655</v>
          </cell>
        </row>
        <row r="1444">
          <cell r="C1444" t="str">
            <v>87400</v>
          </cell>
          <cell r="E1444" t="str">
            <v>A3656</v>
          </cell>
        </row>
        <row r="1445">
          <cell r="C1445" t="str">
            <v>87400</v>
          </cell>
          <cell r="E1445" t="str">
            <v>A3659</v>
          </cell>
        </row>
        <row r="1446">
          <cell r="C1446" t="str">
            <v>87400</v>
          </cell>
          <cell r="E1446" t="str">
            <v>D3635</v>
          </cell>
        </row>
        <row r="1447">
          <cell r="C1447" t="str">
            <v>87400</v>
          </cell>
          <cell r="E1447" t="str">
            <v>D3641</v>
          </cell>
        </row>
        <row r="1448">
          <cell r="C1448" t="str">
            <v>87400</v>
          </cell>
          <cell r="E1448" t="str">
            <v>D3642</v>
          </cell>
        </row>
        <row r="1449">
          <cell r="C1449" t="str">
            <v>87400</v>
          </cell>
          <cell r="E1449" t="str">
            <v>D3643</v>
          </cell>
        </row>
        <row r="1450">
          <cell r="C1450" t="str">
            <v>87400</v>
          </cell>
          <cell r="E1450" t="str">
            <v>D3644</v>
          </cell>
        </row>
        <row r="1451">
          <cell r="C1451" t="str">
            <v>87400</v>
          </cell>
          <cell r="E1451" t="str">
            <v>D3645</v>
          </cell>
        </row>
        <row r="1452">
          <cell r="C1452" t="str">
            <v>87400</v>
          </cell>
          <cell r="E1452" t="str">
            <v>D3646</v>
          </cell>
        </row>
        <row r="1453">
          <cell r="C1453" t="str">
            <v>87400</v>
          </cell>
          <cell r="E1453" t="str">
            <v>D3648</v>
          </cell>
        </row>
        <row r="1454">
          <cell r="C1454" t="str">
            <v>87400</v>
          </cell>
          <cell r="E1454" t="str">
            <v>D3649</v>
          </cell>
        </row>
        <row r="1455">
          <cell r="C1455" t="str">
            <v>87400</v>
          </cell>
          <cell r="E1455" t="str">
            <v>D3650</v>
          </cell>
        </row>
        <row r="1456">
          <cell r="C1456" t="str">
            <v>87400</v>
          </cell>
          <cell r="E1456" t="str">
            <v>D3652</v>
          </cell>
        </row>
        <row r="1457">
          <cell r="C1457" t="str">
            <v>87400</v>
          </cell>
          <cell r="E1457" t="str">
            <v>D3654</v>
          </cell>
        </row>
        <row r="1458">
          <cell r="C1458" t="str">
            <v>87400</v>
          </cell>
          <cell r="E1458" t="str">
            <v>D3656</v>
          </cell>
        </row>
        <row r="1459">
          <cell r="C1459" t="str">
            <v>87400</v>
          </cell>
          <cell r="E1459" t="str">
            <v>D3657</v>
          </cell>
        </row>
        <row r="1460">
          <cell r="C1460" t="str">
            <v>87400</v>
          </cell>
          <cell r="E1460" t="str">
            <v>D3659</v>
          </cell>
        </row>
        <row r="1461">
          <cell r="C1461" t="str">
            <v>87400</v>
          </cell>
          <cell r="E1461" t="str">
            <v>E3635</v>
          </cell>
        </row>
        <row r="1462">
          <cell r="C1462" t="str">
            <v>87400</v>
          </cell>
          <cell r="E1462" t="str">
            <v>E3641</v>
          </cell>
        </row>
        <row r="1463">
          <cell r="C1463" t="str">
            <v>87400</v>
          </cell>
          <cell r="E1463" t="str">
            <v>E3642</v>
          </cell>
        </row>
        <row r="1464">
          <cell r="C1464" t="str">
            <v>87400</v>
          </cell>
          <cell r="E1464" t="str">
            <v>E3643</v>
          </cell>
        </row>
        <row r="1465">
          <cell r="C1465" t="str">
            <v>87400</v>
          </cell>
          <cell r="E1465" t="str">
            <v>E3644</v>
          </cell>
        </row>
        <row r="1466">
          <cell r="C1466" t="str">
            <v>87400</v>
          </cell>
          <cell r="E1466" t="str">
            <v>E3645</v>
          </cell>
        </row>
        <row r="1467">
          <cell r="C1467" t="str">
            <v>87400</v>
          </cell>
          <cell r="E1467" t="str">
            <v>E3646</v>
          </cell>
        </row>
        <row r="1468">
          <cell r="C1468" t="str">
            <v>87400</v>
          </cell>
          <cell r="E1468" t="str">
            <v>E3648</v>
          </cell>
        </row>
        <row r="1469">
          <cell r="C1469" t="str">
            <v>87400</v>
          </cell>
          <cell r="E1469" t="str">
            <v>E3649</v>
          </cell>
        </row>
        <row r="1470">
          <cell r="C1470" t="str">
            <v>87400</v>
          </cell>
          <cell r="E1470" t="str">
            <v>E3650</v>
          </cell>
        </row>
        <row r="1471">
          <cell r="C1471" t="str">
            <v>87400</v>
          </cell>
          <cell r="E1471" t="str">
            <v>E3651</v>
          </cell>
        </row>
        <row r="1472">
          <cell r="C1472" t="str">
            <v>87400</v>
          </cell>
          <cell r="E1472" t="str">
            <v>E3652</v>
          </cell>
        </row>
        <row r="1473">
          <cell r="C1473" t="str">
            <v>87400</v>
          </cell>
          <cell r="E1473" t="str">
            <v>E3654</v>
          </cell>
        </row>
        <row r="1474">
          <cell r="C1474" t="str">
            <v>87400</v>
          </cell>
          <cell r="E1474" t="str">
            <v>E3655</v>
          </cell>
        </row>
        <row r="1475">
          <cell r="C1475" t="str">
            <v>87400</v>
          </cell>
          <cell r="E1475" t="str">
            <v>E3656</v>
          </cell>
        </row>
        <row r="1476">
          <cell r="C1476" t="str">
            <v>87400</v>
          </cell>
          <cell r="E1476" t="str">
            <v>E3657</v>
          </cell>
        </row>
        <row r="1477">
          <cell r="C1477" t="str">
            <v>87400</v>
          </cell>
          <cell r="E1477" t="str">
            <v>E3659</v>
          </cell>
        </row>
        <row r="1478">
          <cell r="C1478" t="str">
            <v>87400</v>
          </cell>
          <cell r="E1478" t="str">
            <v>F3635</v>
          </cell>
        </row>
        <row r="1479">
          <cell r="C1479" t="str">
            <v>87400</v>
          </cell>
          <cell r="E1479" t="str">
            <v>F3641</v>
          </cell>
        </row>
        <row r="1480">
          <cell r="C1480" t="str">
            <v>87400</v>
          </cell>
          <cell r="E1480" t="str">
            <v>F3642</v>
          </cell>
        </row>
        <row r="1481">
          <cell r="C1481" t="str">
            <v>87400</v>
          </cell>
          <cell r="E1481" t="str">
            <v>F3643</v>
          </cell>
        </row>
        <row r="1482">
          <cell r="C1482" t="str">
            <v>87400</v>
          </cell>
          <cell r="E1482" t="str">
            <v>F3644</v>
          </cell>
        </row>
        <row r="1483">
          <cell r="C1483" t="str">
            <v>87400</v>
          </cell>
          <cell r="E1483" t="str">
            <v>F3645</v>
          </cell>
        </row>
        <row r="1484">
          <cell r="C1484" t="str">
            <v>87400</v>
          </cell>
          <cell r="E1484" t="str">
            <v>F3646</v>
          </cell>
        </row>
        <row r="1485">
          <cell r="C1485" t="str">
            <v>87400</v>
          </cell>
          <cell r="E1485" t="str">
            <v>F3648</v>
          </cell>
        </row>
        <row r="1486">
          <cell r="C1486" t="str">
            <v>87400</v>
          </cell>
          <cell r="E1486" t="str">
            <v>F3649</v>
          </cell>
        </row>
        <row r="1487">
          <cell r="C1487" t="str">
            <v>87400</v>
          </cell>
          <cell r="E1487" t="str">
            <v>F3650</v>
          </cell>
        </row>
        <row r="1488">
          <cell r="C1488" t="str">
            <v>87400</v>
          </cell>
          <cell r="E1488" t="str">
            <v>F3651</v>
          </cell>
        </row>
        <row r="1489">
          <cell r="C1489" t="str">
            <v>87400</v>
          </cell>
          <cell r="E1489" t="str">
            <v>F3652</v>
          </cell>
        </row>
        <row r="1490">
          <cell r="C1490" t="str">
            <v>87400</v>
          </cell>
          <cell r="E1490" t="str">
            <v>F3654</v>
          </cell>
        </row>
        <row r="1491">
          <cell r="C1491" t="str">
            <v>87400</v>
          </cell>
          <cell r="E1491" t="str">
            <v>F3655</v>
          </cell>
        </row>
        <row r="1492">
          <cell r="C1492" t="str">
            <v>87400</v>
          </cell>
          <cell r="E1492" t="str">
            <v>F3656</v>
          </cell>
        </row>
        <row r="1493">
          <cell r="C1493" t="str">
            <v>87400</v>
          </cell>
          <cell r="E1493" t="str">
            <v>F3657</v>
          </cell>
        </row>
        <row r="1494">
          <cell r="C1494" t="str">
            <v>87400</v>
          </cell>
          <cell r="E1494" t="str">
            <v>F3659</v>
          </cell>
        </row>
        <row r="1495">
          <cell r="C1495" t="str">
            <v>87400</v>
          </cell>
          <cell r="E1495" t="str">
            <v>G3635</v>
          </cell>
        </row>
        <row r="1496">
          <cell r="C1496" t="str">
            <v>87400</v>
          </cell>
          <cell r="E1496" t="str">
            <v>G3641</v>
          </cell>
        </row>
        <row r="1497">
          <cell r="C1497" t="str">
            <v>87400</v>
          </cell>
          <cell r="E1497" t="str">
            <v>G3644</v>
          </cell>
        </row>
        <row r="1498">
          <cell r="C1498" t="str">
            <v>87400</v>
          </cell>
          <cell r="E1498" t="str">
            <v>G3651</v>
          </cell>
        </row>
        <row r="1499">
          <cell r="C1499" t="str">
            <v>87400</v>
          </cell>
          <cell r="E1499" t="str">
            <v>G3652</v>
          </cell>
        </row>
        <row r="1500">
          <cell r="C1500" t="str">
            <v>87400</v>
          </cell>
          <cell r="E1500" t="str">
            <v>G3653</v>
          </cell>
        </row>
        <row r="1501">
          <cell r="C1501" t="str">
            <v>87400</v>
          </cell>
          <cell r="E1501" t="str">
            <v>G3654</v>
          </cell>
        </row>
        <row r="1502">
          <cell r="C1502" t="str">
            <v>87400</v>
          </cell>
          <cell r="E1502" t="str">
            <v>G3656</v>
          </cell>
        </row>
        <row r="1503">
          <cell r="C1503" t="str">
            <v>87400</v>
          </cell>
          <cell r="E1503" t="str">
            <v>G3659</v>
          </cell>
        </row>
        <row r="1504">
          <cell r="C1504" t="str">
            <v>87400</v>
          </cell>
          <cell r="E1504" t="str">
            <v>G3660</v>
          </cell>
        </row>
        <row r="1505">
          <cell r="C1505" t="str">
            <v>87400</v>
          </cell>
          <cell r="E1505" t="str">
            <v>G3661</v>
          </cell>
        </row>
        <row r="1506">
          <cell r="C1506" t="str">
            <v>87400</v>
          </cell>
          <cell r="E1506" t="str">
            <v>G3665</v>
          </cell>
        </row>
        <row r="1507">
          <cell r="C1507" t="str">
            <v>87400</v>
          </cell>
          <cell r="E1507" t="str">
            <v>G3668</v>
          </cell>
        </row>
        <row r="1508">
          <cell r="C1508" t="str">
            <v>87400</v>
          </cell>
          <cell r="E1508" t="str">
            <v>G3669</v>
          </cell>
        </row>
        <row r="1509">
          <cell r="C1509" t="str">
            <v>87400</v>
          </cell>
          <cell r="E1509" t="str">
            <v>G3671</v>
          </cell>
        </row>
        <row r="1510">
          <cell r="C1510" t="str">
            <v>87400</v>
          </cell>
          <cell r="E1510" t="str">
            <v>G3672</v>
          </cell>
        </row>
        <row r="1511">
          <cell r="C1511" t="str">
            <v>87400</v>
          </cell>
          <cell r="E1511" t="str">
            <v>G3673</v>
          </cell>
        </row>
        <row r="1512">
          <cell r="C1512" t="str">
            <v>87400</v>
          </cell>
          <cell r="E1512" t="str">
            <v>G3674</v>
          </cell>
        </row>
        <row r="1513">
          <cell r="C1513" t="str">
            <v>87400</v>
          </cell>
          <cell r="E1513" t="str">
            <v>G3677</v>
          </cell>
        </row>
        <row r="1514">
          <cell r="C1514" t="str">
            <v>87400</v>
          </cell>
          <cell r="E1514" t="str">
            <v>G3678</v>
          </cell>
        </row>
        <row r="1515">
          <cell r="C1515" t="str">
            <v>87400</v>
          </cell>
          <cell r="E1515" t="str">
            <v>J3635</v>
          </cell>
        </row>
        <row r="1516">
          <cell r="C1516" t="str">
            <v>87400</v>
          </cell>
          <cell r="E1516" t="str">
            <v>J3641</v>
          </cell>
        </row>
        <row r="1517">
          <cell r="C1517" t="str">
            <v>87400</v>
          </cell>
          <cell r="E1517" t="str">
            <v>J3652</v>
          </cell>
        </row>
        <row r="1518">
          <cell r="C1518" t="str">
            <v>87400</v>
          </cell>
          <cell r="E1518" t="str">
            <v>L3635</v>
          </cell>
        </row>
        <row r="1519">
          <cell r="C1519" t="str">
            <v>87400</v>
          </cell>
          <cell r="E1519" t="str">
            <v>L3641</v>
          </cell>
        </row>
        <row r="1520">
          <cell r="C1520" t="str">
            <v>87400</v>
          </cell>
          <cell r="E1520" t="str">
            <v>L3652</v>
          </cell>
        </row>
        <row r="1521">
          <cell r="C1521" t="str">
            <v>87400</v>
          </cell>
          <cell r="E1521" t="str">
            <v>M3635</v>
          </cell>
        </row>
        <row r="1522">
          <cell r="C1522" t="str">
            <v>87400</v>
          </cell>
          <cell r="E1522" t="str">
            <v>M3641</v>
          </cell>
        </row>
        <row r="1523">
          <cell r="C1523" t="str">
            <v>87400</v>
          </cell>
          <cell r="E1523" t="str">
            <v>M3652</v>
          </cell>
        </row>
        <row r="1524">
          <cell r="C1524" t="str">
            <v>87400</v>
          </cell>
          <cell r="E1524" t="str">
            <v>P3635</v>
          </cell>
        </row>
        <row r="1525">
          <cell r="C1525" t="str">
            <v>87400</v>
          </cell>
          <cell r="E1525" t="str">
            <v>P3641</v>
          </cell>
        </row>
        <row r="1526">
          <cell r="C1526" t="str">
            <v>87400</v>
          </cell>
          <cell r="E1526" t="str">
            <v>W3652</v>
          </cell>
        </row>
        <row r="1527">
          <cell r="C1527" t="str">
            <v>87400</v>
          </cell>
          <cell r="E1527" t="str">
            <v>03644</v>
          </cell>
        </row>
        <row r="1528">
          <cell r="C1528" t="str">
            <v>87800</v>
          </cell>
          <cell r="E1528" t="str">
            <v>A3664</v>
          </cell>
        </row>
        <row r="1529">
          <cell r="C1529" t="str">
            <v>87800</v>
          </cell>
          <cell r="E1529" t="str">
            <v>A3670</v>
          </cell>
        </row>
        <row r="1530">
          <cell r="C1530" t="str">
            <v>87800</v>
          </cell>
          <cell r="E1530" t="str">
            <v>A3671</v>
          </cell>
        </row>
        <row r="1531">
          <cell r="C1531" t="str">
            <v>87800</v>
          </cell>
          <cell r="E1531" t="str">
            <v>A3672</v>
          </cell>
        </row>
        <row r="1532">
          <cell r="C1532" t="str">
            <v>87800</v>
          </cell>
          <cell r="E1532" t="str">
            <v>A3673</v>
          </cell>
        </row>
        <row r="1533">
          <cell r="C1533" t="str">
            <v>87800</v>
          </cell>
          <cell r="E1533" t="str">
            <v>A3674</v>
          </cell>
        </row>
        <row r="1534">
          <cell r="C1534" t="str">
            <v>87800</v>
          </cell>
          <cell r="E1534" t="str">
            <v>D3664</v>
          </cell>
        </row>
        <row r="1535">
          <cell r="C1535" t="str">
            <v>87800</v>
          </cell>
          <cell r="E1535" t="str">
            <v>D3670</v>
          </cell>
        </row>
        <row r="1536">
          <cell r="C1536" t="str">
            <v>87800</v>
          </cell>
          <cell r="E1536" t="str">
            <v>D3672</v>
          </cell>
        </row>
        <row r="1537">
          <cell r="C1537" t="str">
            <v>87800</v>
          </cell>
          <cell r="E1537" t="str">
            <v>D3673</v>
          </cell>
        </row>
        <row r="1538">
          <cell r="C1538" t="str">
            <v>87800</v>
          </cell>
          <cell r="E1538" t="str">
            <v>D3674</v>
          </cell>
        </row>
        <row r="1539">
          <cell r="C1539" t="str">
            <v>87800</v>
          </cell>
          <cell r="E1539" t="str">
            <v>D3677</v>
          </cell>
        </row>
        <row r="1540">
          <cell r="C1540" t="str">
            <v>87800</v>
          </cell>
          <cell r="E1540" t="str">
            <v>E3670</v>
          </cell>
        </row>
        <row r="1541">
          <cell r="C1541" t="str">
            <v>87800</v>
          </cell>
          <cell r="E1541" t="str">
            <v>E3672</v>
          </cell>
        </row>
        <row r="1542">
          <cell r="C1542" t="str">
            <v>87800</v>
          </cell>
          <cell r="E1542" t="str">
            <v>E3673</v>
          </cell>
        </row>
        <row r="1543">
          <cell r="C1543" t="str">
            <v>87800</v>
          </cell>
          <cell r="E1543" t="str">
            <v>E3674</v>
          </cell>
        </row>
        <row r="1544">
          <cell r="C1544" t="str">
            <v>87800</v>
          </cell>
          <cell r="E1544" t="str">
            <v>E3677</v>
          </cell>
        </row>
        <row r="1545">
          <cell r="C1545" t="str">
            <v>87800</v>
          </cell>
          <cell r="E1545" t="str">
            <v>F3664</v>
          </cell>
        </row>
        <row r="1546">
          <cell r="C1546" t="str">
            <v>87800</v>
          </cell>
          <cell r="E1546" t="str">
            <v>F3670</v>
          </cell>
        </row>
        <row r="1547">
          <cell r="C1547" t="str">
            <v>87800</v>
          </cell>
          <cell r="E1547" t="str">
            <v>F3672</v>
          </cell>
        </row>
        <row r="1548">
          <cell r="C1548" t="str">
            <v>87800</v>
          </cell>
          <cell r="E1548" t="str">
            <v>F3673</v>
          </cell>
        </row>
        <row r="1549">
          <cell r="C1549" t="str">
            <v>87800</v>
          </cell>
          <cell r="E1549" t="str">
            <v>F3674</v>
          </cell>
        </row>
        <row r="1550">
          <cell r="C1550" t="str">
            <v>87800</v>
          </cell>
          <cell r="E1550" t="str">
            <v>F3676</v>
          </cell>
        </row>
        <row r="1551">
          <cell r="C1551" t="str">
            <v>87800</v>
          </cell>
          <cell r="E1551" t="str">
            <v>G3664</v>
          </cell>
        </row>
        <row r="1552">
          <cell r="C1552" t="str">
            <v>87800</v>
          </cell>
          <cell r="E1552" t="str">
            <v>J3677</v>
          </cell>
        </row>
        <row r="1553">
          <cell r="C1553" t="str">
            <v>87800</v>
          </cell>
          <cell r="E1553" t="str">
            <v>L3677</v>
          </cell>
        </row>
        <row r="1554">
          <cell r="C1554" t="str">
            <v>87800</v>
          </cell>
          <cell r="E1554" t="str">
            <v>M3677</v>
          </cell>
        </row>
        <row r="1555">
          <cell r="C1555" t="str">
            <v>87800</v>
          </cell>
          <cell r="E1555" t="str">
            <v>S3676</v>
          </cell>
        </row>
        <row r="1556">
          <cell r="C1556" t="str">
            <v>87800</v>
          </cell>
          <cell r="E1556" t="str">
            <v>03678</v>
          </cell>
        </row>
        <row r="1557">
          <cell r="C1557" t="str">
            <v>87900</v>
          </cell>
          <cell r="E1557" t="str">
            <v>A3669</v>
          </cell>
        </row>
        <row r="1558">
          <cell r="C1558" t="str">
            <v>87900</v>
          </cell>
          <cell r="E1558" t="str">
            <v>A3679</v>
          </cell>
        </row>
        <row r="1559">
          <cell r="C1559" t="str">
            <v>87900</v>
          </cell>
          <cell r="E1559" t="str">
            <v>A3680</v>
          </cell>
        </row>
        <row r="1560">
          <cell r="C1560" t="str">
            <v>87900</v>
          </cell>
          <cell r="E1560" t="str">
            <v>A3682</v>
          </cell>
        </row>
        <row r="1561">
          <cell r="C1561" t="str">
            <v>87900</v>
          </cell>
          <cell r="E1561" t="str">
            <v>A3686</v>
          </cell>
        </row>
        <row r="1562">
          <cell r="C1562" t="str">
            <v>87900</v>
          </cell>
          <cell r="E1562" t="str">
            <v>A3687</v>
          </cell>
        </row>
        <row r="1563">
          <cell r="C1563" t="str">
            <v>87900</v>
          </cell>
          <cell r="E1563" t="str">
            <v>A3688</v>
          </cell>
        </row>
        <row r="1564">
          <cell r="C1564" t="str">
            <v>87900</v>
          </cell>
          <cell r="E1564" t="str">
            <v>A3692</v>
          </cell>
        </row>
        <row r="1565">
          <cell r="C1565" t="str">
            <v>87900</v>
          </cell>
          <cell r="E1565" t="str">
            <v>A3706</v>
          </cell>
        </row>
        <row r="1566">
          <cell r="C1566" t="str">
            <v>87900</v>
          </cell>
          <cell r="E1566" t="str">
            <v>D3679</v>
          </cell>
        </row>
        <row r="1567">
          <cell r="C1567" t="str">
            <v>87900</v>
          </cell>
          <cell r="E1567" t="str">
            <v>D3680</v>
          </cell>
        </row>
        <row r="1568">
          <cell r="C1568" t="str">
            <v>87900</v>
          </cell>
          <cell r="E1568" t="str">
            <v>D3682</v>
          </cell>
        </row>
        <row r="1569">
          <cell r="C1569" t="str">
            <v>87900</v>
          </cell>
          <cell r="E1569" t="str">
            <v>D3686</v>
          </cell>
        </row>
        <row r="1570">
          <cell r="C1570" t="str">
            <v>87900</v>
          </cell>
          <cell r="E1570" t="str">
            <v>D3687</v>
          </cell>
        </row>
        <row r="1571">
          <cell r="C1571" t="str">
            <v>87900</v>
          </cell>
          <cell r="E1571" t="str">
            <v>D3688</v>
          </cell>
        </row>
        <row r="1572">
          <cell r="C1572" t="str">
            <v>87900</v>
          </cell>
          <cell r="E1572" t="str">
            <v>D3692</v>
          </cell>
        </row>
        <row r="1573">
          <cell r="C1573" t="str">
            <v>87900</v>
          </cell>
          <cell r="E1573" t="str">
            <v>D3706</v>
          </cell>
        </row>
        <row r="1574">
          <cell r="C1574" t="str">
            <v>87900</v>
          </cell>
          <cell r="E1574" t="str">
            <v>E3669</v>
          </cell>
        </row>
        <row r="1575">
          <cell r="C1575" t="str">
            <v>87900</v>
          </cell>
          <cell r="E1575" t="str">
            <v>E3679</v>
          </cell>
        </row>
        <row r="1576">
          <cell r="C1576" t="str">
            <v>87900</v>
          </cell>
          <cell r="E1576" t="str">
            <v>E3680</v>
          </cell>
        </row>
        <row r="1577">
          <cell r="C1577" t="str">
            <v>87900</v>
          </cell>
          <cell r="E1577" t="str">
            <v>E3682</v>
          </cell>
        </row>
        <row r="1578">
          <cell r="C1578" t="str">
            <v>87900</v>
          </cell>
          <cell r="E1578" t="str">
            <v>E3687</v>
          </cell>
        </row>
        <row r="1579">
          <cell r="C1579" t="str">
            <v>87900</v>
          </cell>
          <cell r="E1579" t="str">
            <v>E3688</v>
          </cell>
        </row>
        <row r="1580">
          <cell r="C1580" t="str">
            <v>87900</v>
          </cell>
          <cell r="E1580" t="str">
            <v>E3692</v>
          </cell>
        </row>
        <row r="1581">
          <cell r="C1581" t="str">
            <v>87900</v>
          </cell>
          <cell r="E1581" t="str">
            <v>E3706</v>
          </cell>
        </row>
        <row r="1582">
          <cell r="C1582" t="str">
            <v>87900</v>
          </cell>
          <cell r="E1582" t="str">
            <v>F3677</v>
          </cell>
        </row>
        <row r="1583">
          <cell r="C1583" t="str">
            <v>87900</v>
          </cell>
          <cell r="E1583" t="str">
            <v>F3680</v>
          </cell>
        </row>
        <row r="1584">
          <cell r="C1584" t="str">
            <v>87900</v>
          </cell>
          <cell r="E1584" t="str">
            <v>F3682</v>
          </cell>
        </row>
        <row r="1585">
          <cell r="C1585" t="str">
            <v>87900</v>
          </cell>
          <cell r="E1585" t="str">
            <v>F3683</v>
          </cell>
        </row>
        <row r="1586">
          <cell r="C1586" t="str">
            <v>87900</v>
          </cell>
          <cell r="E1586" t="str">
            <v>F3687</v>
          </cell>
        </row>
        <row r="1587">
          <cell r="C1587" t="str">
            <v>87900</v>
          </cell>
          <cell r="E1587" t="str">
            <v>F3688</v>
          </cell>
        </row>
        <row r="1588">
          <cell r="C1588" t="str">
            <v>87900</v>
          </cell>
          <cell r="E1588" t="str">
            <v>F3692</v>
          </cell>
        </row>
        <row r="1589">
          <cell r="C1589" t="str">
            <v>87900</v>
          </cell>
          <cell r="E1589" t="str">
            <v>F3706</v>
          </cell>
        </row>
        <row r="1590">
          <cell r="C1590" t="str">
            <v>87900</v>
          </cell>
          <cell r="E1590" t="str">
            <v>J3679</v>
          </cell>
        </row>
        <row r="1591">
          <cell r="C1591" t="str">
            <v>87900</v>
          </cell>
          <cell r="E1591" t="str">
            <v>L3679</v>
          </cell>
        </row>
        <row r="1592">
          <cell r="C1592" t="str">
            <v>87900</v>
          </cell>
          <cell r="E1592" t="str">
            <v>M3679</v>
          </cell>
        </row>
        <row r="1593">
          <cell r="C1593" t="str">
            <v>87900</v>
          </cell>
          <cell r="E1593" t="str">
            <v>03690</v>
          </cell>
        </row>
        <row r="1594">
          <cell r="C1594" t="str">
            <v>88000</v>
          </cell>
          <cell r="E1594" t="str">
            <v>A3626</v>
          </cell>
        </row>
        <row r="1595">
          <cell r="C1595" t="str">
            <v>88000</v>
          </cell>
          <cell r="E1595" t="str">
            <v>A3628</v>
          </cell>
        </row>
        <row r="1596">
          <cell r="C1596" t="str">
            <v>88000</v>
          </cell>
          <cell r="E1596" t="str">
            <v>D3625</v>
          </cell>
        </row>
        <row r="1597">
          <cell r="C1597" t="str">
            <v>88000</v>
          </cell>
          <cell r="E1597" t="str">
            <v>D3626</v>
          </cell>
        </row>
        <row r="1598">
          <cell r="C1598" t="str">
            <v>88000</v>
          </cell>
          <cell r="E1598" t="str">
            <v>D3628</v>
          </cell>
        </row>
        <row r="1599">
          <cell r="C1599" t="str">
            <v>88000</v>
          </cell>
          <cell r="E1599" t="str">
            <v>E3626</v>
          </cell>
        </row>
        <row r="1600">
          <cell r="C1600" t="str">
            <v>88000</v>
          </cell>
          <cell r="E1600" t="str">
            <v>E3628</v>
          </cell>
        </row>
        <row r="1601">
          <cell r="C1601" t="str">
            <v>88000</v>
          </cell>
          <cell r="E1601" t="str">
            <v>F3628</v>
          </cell>
        </row>
        <row r="1602">
          <cell r="C1602" t="str">
            <v>88000</v>
          </cell>
          <cell r="E1602" t="str">
            <v>G3626</v>
          </cell>
        </row>
        <row r="1603">
          <cell r="C1603" t="str">
            <v>88000</v>
          </cell>
          <cell r="E1603" t="str">
            <v>G3628</v>
          </cell>
        </row>
        <row r="1604">
          <cell r="C1604" t="str">
            <v>88000</v>
          </cell>
          <cell r="E1604" t="str">
            <v>H3628</v>
          </cell>
        </row>
        <row r="1605">
          <cell r="C1605" t="str">
            <v>88000</v>
          </cell>
          <cell r="E1605" t="str">
            <v>J3627</v>
          </cell>
        </row>
        <row r="1606">
          <cell r="C1606" t="str">
            <v>88000</v>
          </cell>
          <cell r="E1606" t="str">
            <v>J3628</v>
          </cell>
        </row>
        <row r="1607">
          <cell r="C1607" t="str">
            <v>88000</v>
          </cell>
          <cell r="E1607" t="str">
            <v>M3628</v>
          </cell>
        </row>
        <row r="1608">
          <cell r="C1608" t="str">
            <v>88000</v>
          </cell>
          <cell r="E1608" t="str">
            <v>N3628</v>
          </cell>
        </row>
        <row r="1609">
          <cell r="C1609" t="str">
            <v>88000</v>
          </cell>
          <cell r="E1609" t="str">
            <v>P3628</v>
          </cell>
        </row>
        <row r="1610">
          <cell r="C1610" t="str">
            <v>88000</v>
          </cell>
          <cell r="E1610" t="str">
            <v>Q3628</v>
          </cell>
        </row>
        <row r="1611">
          <cell r="C1611" t="str">
            <v>88000</v>
          </cell>
          <cell r="E1611" t="str">
            <v>03628</v>
          </cell>
        </row>
        <row r="1612">
          <cell r="C1612" t="str">
            <v>88000</v>
          </cell>
          <cell r="E1612" t="str">
            <v>03706</v>
          </cell>
        </row>
        <row r="1613">
          <cell r="C1613" t="str">
            <v>88100</v>
          </cell>
          <cell r="E1613" t="str">
            <v>G3790</v>
          </cell>
        </row>
        <row r="1614">
          <cell r="C1614" t="str">
            <v>88100</v>
          </cell>
          <cell r="E1614" t="str">
            <v>H3791</v>
          </cell>
        </row>
        <row r="1615">
          <cell r="C1615" t="str">
            <v>36907</v>
          </cell>
          <cell r="E1615" t="str">
            <v>03899</v>
          </cell>
        </row>
        <row r="1616">
          <cell r="C1616" t="str">
            <v>75600</v>
          </cell>
          <cell r="E1616" t="str">
            <v>F3808</v>
          </cell>
        </row>
        <row r="1617">
          <cell r="C1617" t="str">
            <v>75600</v>
          </cell>
          <cell r="E1617" t="str">
            <v>H3804</v>
          </cell>
        </row>
        <row r="1618">
          <cell r="C1618" t="str">
            <v>75600</v>
          </cell>
          <cell r="E1618" t="str">
            <v>H3806</v>
          </cell>
        </row>
        <row r="1619">
          <cell r="C1619" t="str">
            <v>75600</v>
          </cell>
          <cell r="E1619" t="str">
            <v>J3802</v>
          </cell>
        </row>
        <row r="1620">
          <cell r="C1620" t="str">
            <v>75600</v>
          </cell>
          <cell r="E1620" t="str">
            <v>J3803</v>
          </cell>
        </row>
        <row r="1621">
          <cell r="C1621" t="str">
            <v>75600</v>
          </cell>
          <cell r="E1621" t="str">
            <v>J3804</v>
          </cell>
        </row>
        <row r="1622">
          <cell r="C1622" t="str">
            <v>75600</v>
          </cell>
          <cell r="E1622" t="str">
            <v>K3806</v>
          </cell>
        </row>
        <row r="1623">
          <cell r="C1623" t="str">
            <v>75600</v>
          </cell>
          <cell r="E1623" t="str">
            <v>M3806</v>
          </cell>
        </row>
        <row r="1624">
          <cell r="C1624" t="str">
            <v>75600</v>
          </cell>
          <cell r="E1624" t="str">
            <v>P3806</v>
          </cell>
        </row>
        <row r="1625">
          <cell r="C1625" t="str">
            <v>75600</v>
          </cell>
          <cell r="E1625" t="str">
            <v>Q3806</v>
          </cell>
        </row>
        <row r="1626">
          <cell r="C1626" t="str">
            <v>75600</v>
          </cell>
          <cell r="E1626" t="str">
            <v>03804</v>
          </cell>
        </row>
        <row r="1627">
          <cell r="C1627" t="str">
            <v>75600</v>
          </cell>
          <cell r="E1627" t="str">
            <v>03806</v>
          </cell>
        </row>
        <row r="1628">
          <cell r="C1628" t="str">
            <v>75810</v>
          </cell>
          <cell r="E1628" t="str">
            <v>F3810</v>
          </cell>
        </row>
        <row r="1629">
          <cell r="C1629" t="str">
            <v>76100</v>
          </cell>
          <cell r="E1629" t="str">
            <v>F3811</v>
          </cell>
        </row>
        <row r="1630">
          <cell r="C1630" t="str">
            <v>76100</v>
          </cell>
          <cell r="E1630" t="str">
            <v>F3812</v>
          </cell>
        </row>
        <row r="1631">
          <cell r="C1631" t="str">
            <v>76100</v>
          </cell>
          <cell r="E1631" t="str">
            <v>F3813</v>
          </cell>
        </row>
        <row r="1632">
          <cell r="C1632" t="str">
            <v>76100</v>
          </cell>
          <cell r="E1632" t="str">
            <v>F3814</v>
          </cell>
        </row>
        <row r="1633">
          <cell r="C1633" t="str">
            <v>76100</v>
          </cell>
          <cell r="E1633" t="str">
            <v>F3815</v>
          </cell>
        </row>
        <row r="1634">
          <cell r="C1634" t="str">
            <v>76100</v>
          </cell>
          <cell r="E1634" t="str">
            <v>F3816</v>
          </cell>
        </row>
        <row r="1635">
          <cell r="C1635" t="str">
            <v>76100</v>
          </cell>
          <cell r="E1635" t="str">
            <v>F3817</v>
          </cell>
        </row>
        <row r="1636">
          <cell r="C1636" t="str">
            <v>76100</v>
          </cell>
          <cell r="E1636" t="str">
            <v>F3818</v>
          </cell>
        </row>
        <row r="1637">
          <cell r="C1637" t="str">
            <v>76100</v>
          </cell>
          <cell r="E1637" t="str">
            <v>F3819</v>
          </cell>
        </row>
        <row r="1638">
          <cell r="C1638" t="str">
            <v>76100</v>
          </cell>
          <cell r="E1638" t="str">
            <v>F3820</v>
          </cell>
        </row>
        <row r="1639">
          <cell r="C1639" t="str">
            <v>76100</v>
          </cell>
          <cell r="E1639" t="str">
            <v>F3821</v>
          </cell>
        </row>
        <row r="1640">
          <cell r="C1640" t="str">
            <v>76100</v>
          </cell>
          <cell r="E1640" t="str">
            <v>F3822</v>
          </cell>
        </row>
        <row r="1641">
          <cell r="C1641" t="str">
            <v>76100</v>
          </cell>
          <cell r="E1641" t="str">
            <v>F3823</v>
          </cell>
        </row>
        <row r="1642">
          <cell r="C1642" t="str">
            <v>76100</v>
          </cell>
          <cell r="E1642" t="str">
            <v>F3825</v>
          </cell>
        </row>
        <row r="1643">
          <cell r="C1643" t="str">
            <v>76100</v>
          </cell>
          <cell r="E1643" t="str">
            <v>F3826</v>
          </cell>
        </row>
        <row r="1644">
          <cell r="C1644" t="str">
            <v>76100</v>
          </cell>
          <cell r="E1644" t="str">
            <v>G3812</v>
          </cell>
        </row>
        <row r="1645">
          <cell r="C1645" t="str">
            <v>76100</v>
          </cell>
          <cell r="E1645" t="str">
            <v>G3821</v>
          </cell>
        </row>
        <row r="1646">
          <cell r="C1646" t="str">
            <v>76100</v>
          </cell>
          <cell r="E1646" t="str">
            <v>K3848</v>
          </cell>
        </row>
        <row r="1647">
          <cell r="C1647" t="str">
            <v>76100</v>
          </cell>
          <cell r="E1647" t="str">
            <v>03825</v>
          </cell>
        </row>
        <row r="1648">
          <cell r="C1648" t="str">
            <v>76100</v>
          </cell>
          <cell r="E1648" t="str">
            <v>03841</v>
          </cell>
        </row>
        <row r="1649">
          <cell r="C1649" t="str">
            <v>76100</v>
          </cell>
          <cell r="E1649" t="str">
            <v>03843</v>
          </cell>
        </row>
        <row r="1650">
          <cell r="C1650" t="str">
            <v>76100</v>
          </cell>
          <cell r="E1650" t="str">
            <v>03846</v>
          </cell>
        </row>
        <row r="1651">
          <cell r="C1651" t="str">
            <v>76100</v>
          </cell>
          <cell r="E1651" t="str">
            <v>03848</v>
          </cell>
        </row>
        <row r="1652">
          <cell r="C1652" t="str">
            <v>76210</v>
          </cell>
          <cell r="E1652" t="str">
            <v>F3866</v>
          </cell>
        </row>
        <row r="1653">
          <cell r="C1653" t="str">
            <v>76210</v>
          </cell>
          <cell r="E1653" t="str">
            <v>F3871</v>
          </cell>
        </row>
        <row r="1654">
          <cell r="C1654" t="str">
            <v>76210</v>
          </cell>
          <cell r="E1654" t="str">
            <v>F3872</v>
          </cell>
        </row>
        <row r="1655">
          <cell r="C1655" t="str">
            <v>76210</v>
          </cell>
          <cell r="E1655" t="str">
            <v>F3873</v>
          </cell>
        </row>
        <row r="1656">
          <cell r="C1656" t="str">
            <v>76220</v>
          </cell>
          <cell r="E1656" t="str">
            <v>F3891</v>
          </cell>
        </row>
        <row r="1657">
          <cell r="C1657" t="str">
            <v>76220</v>
          </cell>
          <cell r="E1657" t="str">
            <v>F3893</v>
          </cell>
        </row>
        <row r="1658">
          <cell r="C1658" t="str">
            <v>76220</v>
          </cell>
          <cell r="E1658" t="str">
            <v>F3894</v>
          </cell>
        </row>
        <row r="1659">
          <cell r="C1659" t="str">
            <v>76220</v>
          </cell>
          <cell r="E1659" t="str">
            <v>F3895</v>
          </cell>
        </row>
        <row r="1660">
          <cell r="C1660" t="str">
            <v>76220</v>
          </cell>
          <cell r="E1660" t="str">
            <v>F3896</v>
          </cell>
        </row>
        <row r="1661">
          <cell r="C1661" t="str">
            <v>76220</v>
          </cell>
          <cell r="E1661" t="str">
            <v>H3898</v>
          </cell>
        </row>
        <row r="1662">
          <cell r="C1662" t="str">
            <v>77600</v>
          </cell>
          <cell r="E1662" t="str">
            <v>H3994</v>
          </cell>
        </row>
        <row r="1663">
          <cell r="C1663" t="str">
            <v>77600</v>
          </cell>
          <cell r="E1663" t="str">
            <v>03990</v>
          </cell>
        </row>
        <row r="1664">
          <cell r="C1664" t="str">
            <v>77600</v>
          </cell>
          <cell r="E1664" t="str">
            <v>03991</v>
          </cell>
        </row>
        <row r="1665">
          <cell r="C1665" t="str">
            <v>77600</v>
          </cell>
          <cell r="E1665" t="str">
            <v>03994</v>
          </cell>
        </row>
        <row r="1666">
          <cell r="C1666" t="str">
            <v>38307</v>
          </cell>
          <cell r="E1666" t="str">
            <v>04796</v>
          </cell>
        </row>
        <row r="1667">
          <cell r="C1667" t="str">
            <v>90300</v>
          </cell>
          <cell r="E1667" t="str">
            <v>A4258</v>
          </cell>
        </row>
        <row r="1668">
          <cell r="C1668" t="str">
            <v>90300</v>
          </cell>
          <cell r="E1668" t="str">
            <v>B4258</v>
          </cell>
        </row>
        <row r="1669">
          <cell r="C1669" t="str">
            <v>90500</v>
          </cell>
          <cell r="E1669" t="str">
            <v>B4512</v>
          </cell>
        </row>
        <row r="1670">
          <cell r="C1670" t="str">
            <v>90500</v>
          </cell>
          <cell r="E1670" t="str">
            <v>B4514</v>
          </cell>
        </row>
        <row r="1671">
          <cell r="C1671" t="str">
            <v>38307</v>
          </cell>
          <cell r="E1671" t="str">
            <v>04797</v>
          </cell>
        </row>
        <row r="1672">
          <cell r="C1672" t="str">
            <v>38307</v>
          </cell>
          <cell r="E1672" t="str">
            <v>04798</v>
          </cell>
        </row>
        <row r="1673">
          <cell r="C1673" t="str">
            <v>90100</v>
          </cell>
          <cell r="E1673" t="str">
            <v>F4008</v>
          </cell>
        </row>
        <row r="1674">
          <cell r="C1674" t="str">
            <v>90200</v>
          </cell>
          <cell r="E1674" t="str">
            <v>F4111</v>
          </cell>
        </row>
        <row r="1675">
          <cell r="C1675" t="str">
            <v>90300</v>
          </cell>
          <cell r="E1675" t="str">
            <v>F4211</v>
          </cell>
        </row>
        <row r="1676">
          <cell r="C1676" t="str">
            <v>90300</v>
          </cell>
          <cell r="E1676" t="str">
            <v>F4214</v>
          </cell>
        </row>
        <row r="1677">
          <cell r="C1677" t="str">
            <v>90300</v>
          </cell>
          <cell r="E1677" t="str">
            <v>04203</v>
          </cell>
        </row>
        <row r="1678">
          <cell r="C1678" t="str">
            <v>90400</v>
          </cell>
          <cell r="E1678" t="str">
            <v>F4415</v>
          </cell>
        </row>
        <row r="1679">
          <cell r="C1679" t="str">
            <v>90400</v>
          </cell>
          <cell r="E1679" t="str">
            <v>F4416</v>
          </cell>
        </row>
        <row r="1680">
          <cell r="C1680" t="str">
            <v>90400</v>
          </cell>
          <cell r="E1680" t="str">
            <v>F4417</v>
          </cell>
        </row>
        <row r="1681">
          <cell r="C1681" t="str">
            <v>90500</v>
          </cell>
          <cell r="E1681" t="str">
            <v>F4520</v>
          </cell>
        </row>
        <row r="1682">
          <cell r="C1682" t="str">
            <v>90100</v>
          </cell>
          <cell r="E1682" t="str">
            <v>C4012</v>
          </cell>
        </row>
        <row r="1683">
          <cell r="C1683" t="str">
            <v>90100</v>
          </cell>
          <cell r="E1683" t="str">
            <v>D4012</v>
          </cell>
        </row>
        <row r="1684">
          <cell r="C1684" t="str">
            <v>90100</v>
          </cell>
          <cell r="E1684" t="str">
            <v>E4012</v>
          </cell>
        </row>
        <row r="1685">
          <cell r="C1685" t="str">
            <v>90100</v>
          </cell>
          <cell r="E1685" t="str">
            <v>F4012</v>
          </cell>
        </row>
        <row r="1686">
          <cell r="C1686" t="str">
            <v>90100</v>
          </cell>
          <cell r="E1686" t="str">
            <v>H4012</v>
          </cell>
        </row>
        <row r="1687">
          <cell r="C1687" t="str">
            <v>90100</v>
          </cell>
          <cell r="E1687" t="str">
            <v>H4013</v>
          </cell>
        </row>
        <row r="1688">
          <cell r="C1688" t="str">
            <v>90100</v>
          </cell>
          <cell r="E1688" t="str">
            <v>H4039</v>
          </cell>
        </row>
        <row r="1689">
          <cell r="C1689" t="str">
            <v>90100</v>
          </cell>
          <cell r="E1689" t="str">
            <v>J4012</v>
          </cell>
        </row>
        <row r="1690">
          <cell r="C1690" t="str">
            <v>90100</v>
          </cell>
          <cell r="E1690" t="str">
            <v>K4013</v>
          </cell>
        </row>
        <row r="1691">
          <cell r="C1691" t="str">
            <v>90100</v>
          </cell>
          <cell r="E1691" t="str">
            <v>K4016</v>
          </cell>
        </row>
        <row r="1692">
          <cell r="C1692" t="str">
            <v>90100</v>
          </cell>
          <cell r="E1692" t="str">
            <v>M4039</v>
          </cell>
        </row>
        <row r="1693">
          <cell r="C1693" t="str">
            <v>90100</v>
          </cell>
          <cell r="E1693" t="str">
            <v>04039</v>
          </cell>
        </row>
        <row r="1694">
          <cell r="C1694" t="str">
            <v>90200</v>
          </cell>
          <cell r="E1694" t="str">
            <v>A4136</v>
          </cell>
        </row>
        <row r="1695">
          <cell r="C1695" t="str">
            <v>90200</v>
          </cell>
          <cell r="E1695" t="str">
            <v>B4119</v>
          </cell>
        </row>
        <row r="1696">
          <cell r="C1696" t="str">
            <v>90200</v>
          </cell>
          <cell r="E1696" t="str">
            <v>B4121</v>
          </cell>
        </row>
        <row r="1697">
          <cell r="C1697" t="str">
            <v>90200</v>
          </cell>
          <cell r="E1697" t="str">
            <v>B4123</v>
          </cell>
        </row>
        <row r="1698">
          <cell r="C1698" t="str">
            <v>90200</v>
          </cell>
          <cell r="E1698" t="str">
            <v>B4126</v>
          </cell>
        </row>
        <row r="1699">
          <cell r="C1699" t="str">
            <v>90200</v>
          </cell>
          <cell r="E1699" t="str">
            <v>B4127</v>
          </cell>
        </row>
        <row r="1700">
          <cell r="C1700" t="str">
            <v>90200</v>
          </cell>
          <cell r="E1700" t="str">
            <v>B4132</v>
          </cell>
        </row>
        <row r="1701">
          <cell r="C1701" t="str">
            <v>90200</v>
          </cell>
          <cell r="E1701" t="str">
            <v>B4142</v>
          </cell>
        </row>
        <row r="1702">
          <cell r="C1702" t="str">
            <v>90200</v>
          </cell>
          <cell r="E1702" t="str">
            <v>B4152</v>
          </cell>
        </row>
        <row r="1703">
          <cell r="C1703" t="str">
            <v>90200</v>
          </cell>
          <cell r="E1703" t="str">
            <v>C4127</v>
          </cell>
        </row>
        <row r="1704">
          <cell r="C1704" t="str">
            <v>90200</v>
          </cell>
          <cell r="E1704" t="str">
            <v>C4136</v>
          </cell>
        </row>
        <row r="1705">
          <cell r="C1705" t="str">
            <v>90200</v>
          </cell>
          <cell r="E1705" t="str">
            <v>D4119</v>
          </cell>
        </row>
        <row r="1706">
          <cell r="C1706" t="str">
            <v>90200</v>
          </cell>
          <cell r="E1706" t="str">
            <v>D4121</v>
          </cell>
        </row>
        <row r="1707">
          <cell r="C1707" t="str">
            <v>90200</v>
          </cell>
          <cell r="E1707" t="str">
            <v>D4123</v>
          </cell>
        </row>
        <row r="1708">
          <cell r="C1708" t="str">
            <v>90200</v>
          </cell>
          <cell r="E1708" t="str">
            <v>D4126</v>
          </cell>
        </row>
        <row r="1709">
          <cell r="C1709" t="str">
            <v>90200</v>
          </cell>
          <cell r="E1709" t="str">
            <v>D4127</v>
          </cell>
        </row>
        <row r="1710">
          <cell r="C1710" t="str">
            <v>90200</v>
          </cell>
          <cell r="E1710" t="str">
            <v>D4132</v>
          </cell>
        </row>
        <row r="1711">
          <cell r="C1711" t="str">
            <v>90200</v>
          </cell>
          <cell r="E1711" t="str">
            <v>D4136</v>
          </cell>
        </row>
        <row r="1712">
          <cell r="C1712" t="str">
            <v>90200</v>
          </cell>
          <cell r="E1712" t="str">
            <v>D4142</v>
          </cell>
        </row>
        <row r="1713">
          <cell r="C1713" t="str">
            <v>90200</v>
          </cell>
          <cell r="E1713" t="str">
            <v>D4152</v>
          </cell>
        </row>
        <row r="1714">
          <cell r="C1714" t="str">
            <v>90200</v>
          </cell>
          <cell r="E1714" t="str">
            <v>E4119</v>
          </cell>
        </row>
        <row r="1715">
          <cell r="C1715" t="str">
            <v>90200</v>
          </cell>
          <cell r="E1715" t="str">
            <v>E4121</v>
          </cell>
        </row>
        <row r="1716">
          <cell r="C1716" t="str">
            <v>90200</v>
          </cell>
          <cell r="E1716" t="str">
            <v>E4122</v>
          </cell>
        </row>
        <row r="1717">
          <cell r="C1717" t="str">
            <v>90200</v>
          </cell>
          <cell r="E1717" t="str">
            <v>E4123</v>
          </cell>
        </row>
        <row r="1718">
          <cell r="C1718" t="str">
            <v>90200</v>
          </cell>
          <cell r="E1718" t="str">
            <v>E4126</v>
          </cell>
        </row>
        <row r="1719">
          <cell r="C1719" t="str">
            <v>90200</v>
          </cell>
          <cell r="E1719" t="str">
            <v>E4127</v>
          </cell>
        </row>
        <row r="1720">
          <cell r="C1720" t="str">
            <v>90200</v>
          </cell>
          <cell r="E1720" t="str">
            <v>E4132</v>
          </cell>
        </row>
        <row r="1721">
          <cell r="C1721" t="str">
            <v>90200</v>
          </cell>
          <cell r="E1721" t="str">
            <v>E4136</v>
          </cell>
        </row>
        <row r="1722">
          <cell r="C1722" t="str">
            <v>90200</v>
          </cell>
          <cell r="E1722" t="str">
            <v>E4142</v>
          </cell>
        </row>
        <row r="1723">
          <cell r="C1723" t="str">
            <v>90200</v>
          </cell>
          <cell r="E1723" t="str">
            <v>E4152</v>
          </cell>
        </row>
        <row r="1724">
          <cell r="C1724" t="str">
            <v>90200</v>
          </cell>
          <cell r="E1724" t="str">
            <v>F4119</v>
          </cell>
        </row>
        <row r="1725">
          <cell r="C1725" t="str">
            <v>90200</v>
          </cell>
          <cell r="E1725" t="str">
            <v>F4121</v>
          </cell>
        </row>
        <row r="1726">
          <cell r="C1726" t="str">
            <v>90200</v>
          </cell>
          <cell r="E1726" t="str">
            <v>F4123</v>
          </cell>
        </row>
        <row r="1727">
          <cell r="C1727" t="str">
            <v>90200</v>
          </cell>
          <cell r="E1727" t="str">
            <v>F4126</v>
          </cell>
        </row>
        <row r="1728">
          <cell r="C1728" t="str">
            <v>90200</v>
          </cell>
          <cell r="E1728" t="str">
            <v>F4127</v>
          </cell>
        </row>
        <row r="1729">
          <cell r="C1729" t="str">
            <v>90200</v>
          </cell>
          <cell r="E1729" t="str">
            <v>F4132</v>
          </cell>
        </row>
        <row r="1730">
          <cell r="C1730" t="str">
            <v>90200</v>
          </cell>
          <cell r="E1730" t="str">
            <v>F4136</v>
          </cell>
        </row>
        <row r="1731">
          <cell r="C1731" t="str">
            <v>90200</v>
          </cell>
          <cell r="E1731" t="str">
            <v>F4142</v>
          </cell>
        </row>
        <row r="1732">
          <cell r="C1732" t="str">
            <v>90200</v>
          </cell>
          <cell r="E1732" t="str">
            <v>F4152</v>
          </cell>
        </row>
        <row r="1733">
          <cell r="C1733" t="str">
            <v>90200</v>
          </cell>
          <cell r="E1733" t="str">
            <v>J4119</v>
          </cell>
        </row>
        <row r="1734">
          <cell r="C1734" t="str">
            <v>90200</v>
          </cell>
          <cell r="E1734" t="str">
            <v>J4121</v>
          </cell>
        </row>
        <row r="1735">
          <cell r="C1735" t="str">
            <v>90200</v>
          </cell>
          <cell r="E1735" t="str">
            <v>J4122</v>
          </cell>
        </row>
        <row r="1736">
          <cell r="C1736" t="str">
            <v>90200</v>
          </cell>
          <cell r="E1736" t="str">
            <v>J4123</v>
          </cell>
        </row>
        <row r="1737">
          <cell r="C1737" t="str">
            <v>90200</v>
          </cell>
          <cell r="E1737" t="str">
            <v>J4126</v>
          </cell>
        </row>
        <row r="1738">
          <cell r="C1738" t="str">
            <v>90200</v>
          </cell>
          <cell r="E1738" t="str">
            <v>J4132</v>
          </cell>
        </row>
        <row r="1739">
          <cell r="C1739" t="str">
            <v>90200</v>
          </cell>
          <cell r="E1739" t="str">
            <v>J4142</v>
          </cell>
        </row>
        <row r="1740">
          <cell r="C1740" t="str">
            <v>90200</v>
          </cell>
          <cell r="E1740" t="str">
            <v>J4152</v>
          </cell>
        </row>
        <row r="1741">
          <cell r="C1741" t="str">
            <v>90200</v>
          </cell>
          <cell r="E1741" t="str">
            <v>M4119</v>
          </cell>
        </row>
        <row r="1742">
          <cell r="C1742" t="str">
            <v>90200</v>
          </cell>
          <cell r="E1742" t="str">
            <v>Q4119</v>
          </cell>
        </row>
        <row r="1743">
          <cell r="C1743" t="str">
            <v>90200</v>
          </cell>
          <cell r="E1743" t="str">
            <v>Q4132</v>
          </cell>
        </row>
        <row r="1744">
          <cell r="C1744" t="str">
            <v>90200</v>
          </cell>
          <cell r="E1744" t="str">
            <v>S4119</v>
          </cell>
        </row>
        <row r="1745">
          <cell r="C1745" t="str">
            <v>90200</v>
          </cell>
          <cell r="E1745" t="str">
            <v>S4121</v>
          </cell>
        </row>
        <row r="1746">
          <cell r="C1746" t="str">
            <v>90200</v>
          </cell>
          <cell r="E1746" t="str">
            <v>S4122</v>
          </cell>
        </row>
        <row r="1747">
          <cell r="C1747" t="str">
            <v>90200</v>
          </cell>
          <cell r="E1747" t="str">
            <v>S4123</v>
          </cell>
        </row>
        <row r="1748">
          <cell r="C1748" t="str">
            <v>90200</v>
          </cell>
          <cell r="E1748" t="str">
            <v>S4126</v>
          </cell>
        </row>
        <row r="1749">
          <cell r="C1749" t="str">
            <v>90200</v>
          </cell>
          <cell r="E1749" t="str">
            <v>S4132</v>
          </cell>
        </row>
        <row r="1750">
          <cell r="C1750" t="str">
            <v>90200</v>
          </cell>
          <cell r="E1750" t="str">
            <v>S4142</v>
          </cell>
        </row>
        <row r="1751">
          <cell r="C1751" t="str">
            <v>90200</v>
          </cell>
          <cell r="E1751" t="str">
            <v>S4152</v>
          </cell>
        </row>
        <row r="1752">
          <cell r="C1752" t="str">
            <v>90200</v>
          </cell>
          <cell r="E1752" t="str">
            <v>T4119</v>
          </cell>
        </row>
        <row r="1753">
          <cell r="C1753" t="str">
            <v>90200</v>
          </cell>
          <cell r="E1753" t="str">
            <v>T4121</v>
          </cell>
        </row>
        <row r="1754">
          <cell r="C1754" t="str">
            <v>90200</v>
          </cell>
          <cell r="E1754" t="str">
            <v>T4122</v>
          </cell>
        </row>
        <row r="1755">
          <cell r="C1755" t="str">
            <v>90200</v>
          </cell>
          <cell r="E1755" t="str">
            <v>T4123</v>
          </cell>
        </row>
        <row r="1756">
          <cell r="C1756" t="str">
            <v>90200</v>
          </cell>
          <cell r="E1756" t="str">
            <v>T4126</v>
          </cell>
        </row>
        <row r="1757">
          <cell r="C1757" t="str">
            <v>90200</v>
          </cell>
          <cell r="E1757" t="str">
            <v>T4132</v>
          </cell>
        </row>
        <row r="1758">
          <cell r="C1758" t="str">
            <v>90200</v>
          </cell>
          <cell r="E1758" t="str">
            <v>T4142</v>
          </cell>
        </row>
        <row r="1759">
          <cell r="C1759" t="str">
            <v>90200</v>
          </cell>
          <cell r="E1759" t="str">
            <v>T4152</v>
          </cell>
        </row>
        <row r="1760">
          <cell r="C1760" t="str">
            <v>90200</v>
          </cell>
          <cell r="E1760" t="str">
            <v>04147</v>
          </cell>
        </row>
        <row r="1761">
          <cell r="C1761" t="str">
            <v>90300</v>
          </cell>
          <cell r="E1761" t="str">
            <v>A4236</v>
          </cell>
        </row>
        <row r="1762">
          <cell r="C1762" t="str">
            <v>90300</v>
          </cell>
          <cell r="E1762" t="str">
            <v>A4257</v>
          </cell>
        </row>
        <row r="1763">
          <cell r="C1763" t="str">
            <v>90300</v>
          </cell>
          <cell r="E1763" t="str">
            <v>A4271</v>
          </cell>
        </row>
        <row r="1764">
          <cell r="C1764" t="str">
            <v>90300</v>
          </cell>
          <cell r="E1764" t="str">
            <v>A4292</v>
          </cell>
        </row>
        <row r="1765">
          <cell r="C1765" t="str">
            <v>90300</v>
          </cell>
          <cell r="E1765" t="str">
            <v>A4317</v>
          </cell>
        </row>
        <row r="1766">
          <cell r="C1766" t="str">
            <v>90300</v>
          </cell>
          <cell r="E1766" t="str">
            <v>B4210</v>
          </cell>
        </row>
        <row r="1767">
          <cell r="C1767" t="str">
            <v>90300</v>
          </cell>
          <cell r="E1767" t="str">
            <v>B4216</v>
          </cell>
        </row>
        <row r="1768">
          <cell r="C1768" t="str">
            <v>90300</v>
          </cell>
          <cell r="E1768" t="str">
            <v>B4229</v>
          </cell>
        </row>
        <row r="1769">
          <cell r="C1769" t="str">
            <v>90300</v>
          </cell>
          <cell r="E1769" t="str">
            <v>B4230</v>
          </cell>
        </row>
        <row r="1770">
          <cell r="C1770" t="str">
            <v>90300</v>
          </cell>
          <cell r="E1770" t="str">
            <v>B4231</v>
          </cell>
        </row>
        <row r="1771">
          <cell r="C1771" t="str">
            <v>90300</v>
          </cell>
          <cell r="E1771" t="str">
            <v>B4234</v>
          </cell>
        </row>
        <row r="1772">
          <cell r="C1772" t="str">
            <v>90300</v>
          </cell>
          <cell r="E1772" t="str">
            <v>B4236</v>
          </cell>
        </row>
        <row r="1773">
          <cell r="C1773" t="str">
            <v>90300</v>
          </cell>
          <cell r="E1773" t="str">
            <v>B4237</v>
          </cell>
        </row>
        <row r="1774">
          <cell r="C1774" t="str">
            <v>90300</v>
          </cell>
          <cell r="E1774" t="str">
            <v>B4244</v>
          </cell>
        </row>
        <row r="1775">
          <cell r="C1775" t="str">
            <v>90300</v>
          </cell>
          <cell r="E1775" t="str">
            <v>B4246</v>
          </cell>
        </row>
        <row r="1776">
          <cell r="C1776" t="str">
            <v>90300</v>
          </cell>
          <cell r="E1776" t="str">
            <v>B4248</v>
          </cell>
        </row>
        <row r="1777">
          <cell r="C1777" t="str">
            <v>90300</v>
          </cell>
          <cell r="E1777" t="str">
            <v>B4252</v>
          </cell>
        </row>
        <row r="1778">
          <cell r="C1778" t="str">
            <v>90300</v>
          </cell>
          <cell r="E1778" t="str">
            <v>B4257</v>
          </cell>
        </row>
        <row r="1779">
          <cell r="C1779" t="str">
            <v>90300</v>
          </cell>
          <cell r="E1779" t="str">
            <v>B4292</v>
          </cell>
        </row>
        <row r="1780">
          <cell r="C1780" t="str">
            <v>90300</v>
          </cell>
          <cell r="E1780" t="str">
            <v>B4350</v>
          </cell>
        </row>
        <row r="1781">
          <cell r="C1781" t="str">
            <v>90300</v>
          </cell>
          <cell r="E1781" t="str">
            <v>B4352</v>
          </cell>
        </row>
        <row r="1782">
          <cell r="C1782" t="str">
            <v>90300</v>
          </cell>
          <cell r="E1782" t="str">
            <v>B4354</v>
          </cell>
        </row>
        <row r="1783">
          <cell r="C1783" t="str">
            <v>90300</v>
          </cell>
          <cell r="E1783" t="str">
            <v>B4358</v>
          </cell>
        </row>
        <row r="1784">
          <cell r="C1784" t="str">
            <v>90300</v>
          </cell>
          <cell r="E1784" t="str">
            <v>B4360</v>
          </cell>
        </row>
        <row r="1785">
          <cell r="C1785" t="str">
            <v>90300</v>
          </cell>
          <cell r="E1785" t="str">
            <v>B4365</v>
          </cell>
        </row>
        <row r="1786">
          <cell r="C1786" t="str">
            <v>90300</v>
          </cell>
          <cell r="E1786" t="str">
            <v>B4366</v>
          </cell>
        </row>
        <row r="1787">
          <cell r="C1787" t="str">
            <v>90300</v>
          </cell>
          <cell r="E1787" t="str">
            <v>B4367</v>
          </cell>
        </row>
        <row r="1788">
          <cell r="C1788" t="str">
            <v>90300</v>
          </cell>
          <cell r="E1788" t="str">
            <v>C4236</v>
          </cell>
        </row>
        <row r="1789">
          <cell r="C1789" t="str">
            <v>90300</v>
          </cell>
          <cell r="E1789" t="str">
            <v>C4238</v>
          </cell>
        </row>
        <row r="1790">
          <cell r="C1790" t="str">
            <v>90300</v>
          </cell>
          <cell r="E1790" t="str">
            <v>C4252</v>
          </cell>
        </row>
        <row r="1791">
          <cell r="C1791" t="str">
            <v>90300</v>
          </cell>
          <cell r="E1791" t="str">
            <v>C4257</v>
          </cell>
        </row>
        <row r="1792">
          <cell r="C1792" t="str">
            <v>90300</v>
          </cell>
          <cell r="E1792" t="str">
            <v>C4276</v>
          </cell>
        </row>
        <row r="1793">
          <cell r="C1793" t="str">
            <v>90300</v>
          </cell>
          <cell r="E1793" t="str">
            <v>C4292</v>
          </cell>
        </row>
        <row r="1794">
          <cell r="C1794" t="str">
            <v>90300</v>
          </cell>
          <cell r="E1794" t="str">
            <v>C4369</v>
          </cell>
        </row>
        <row r="1795">
          <cell r="C1795" t="str">
            <v>90300</v>
          </cell>
          <cell r="E1795" t="str">
            <v>D4210</v>
          </cell>
        </row>
        <row r="1796">
          <cell r="C1796" t="str">
            <v>90300</v>
          </cell>
          <cell r="E1796" t="str">
            <v>D4218</v>
          </cell>
        </row>
        <row r="1797">
          <cell r="C1797" t="str">
            <v>90300</v>
          </cell>
          <cell r="E1797" t="str">
            <v>D4227</v>
          </cell>
        </row>
        <row r="1798">
          <cell r="C1798" t="str">
            <v>90300</v>
          </cell>
          <cell r="E1798" t="str">
            <v>D4229</v>
          </cell>
        </row>
        <row r="1799">
          <cell r="C1799" t="str">
            <v>90300</v>
          </cell>
          <cell r="E1799" t="str">
            <v>D4231</v>
          </cell>
        </row>
        <row r="1800">
          <cell r="C1800" t="str">
            <v>90300</v>
          </cell>
          <cell r="E1800" t="str">
            <v>D4233</v>
          </cell>
        </row>
        <row r="1801">
          <cell r="C1801" t="str">
            <v>90300</v>
          </cell>
          <cell r="E1801" t="str">
            <v>D4234</v>
          </cell>
        </row>
        <row r="1802">
          <cell r="C1802" t="str">
            <v>90300</v>
          </cell>
          <cell r="E1802" t="str">
            <v>D4251</v>
          </cell>
        </row>
        <row r="1803">
          <cell r="C1803" t="str">
            <v>90300</v>
          </cell>
          <cell r="E1803" t="str">
            <v>D4257</v>
          </cell>
        </row>
        <row r="1804">
          <cell r="C1804" t="str">
            <v>90300</v>
          </cell>
          <cell r="E1804" t="str">
            <v>D4261</v>
          </cell>
        </row>
        <row r="1805">
          <cell r="C1805" t="str">
            <v>90300</v>
          </cell>
          <cell r="E1805" t="str">
            <v>D4291</v>
          </cell>
        </row>
        <row r="1806">
          <cell r="C1806" t="str">
            <v>90300</v>
          </cell>
          <cell r="E1806" t="str">
            <v>D4292</v>
          </cell>
        </row>
        <row r="1807">
          <cell r="C1807" t="str">
            <v>90300</v>
          </cell>
          <cell r="E1807" t="str">
            <v>D4351</v>
          </cell>
        </row>
        <row r="1808">
          <cell r="C1808" t="str">
            <v>90300</v>
          </cell>
          <cell r="E1808" t="str">
            <v>D4354</v>
          </cell>
        </row>
        <row r="1809">
          <cell r="C1809" t="str">
            <v>90300</v>
          </cell>
          <cell r="E1809" t="str">
            <v>D4366</v>
          </cell>
        </row>
        <row r="1810">
          <cell r="C1810" t="str">
            <v>90300</v>
          </cell>
          <cell r="E1810" t="str">
            <v>D4369</v>
          </cell>
        </row>
        <row r="1811">
          <cell r="C1811" t="str">
            <v>90300</v>
          </cell>
          <cell r="E1811" t="str">
            <v>E4210</v>
          </cell>
        </row>
        <row r="1812">
          <cell r="C1812" t="str">
            <v>90300</v>
          </cell>
          <cell r="E1812" t="str">
            <v>E4212</v>
          </cell>
        </row>
        <row r="1813">
          <cell r="C1813" t="str">
            <v>90300</v>
          </cell>
          <cell r="E1813" t="str">
            <v>E4215</v>
          </cell>
        </row>
        <row r="1814">
          <cell r="C1814" t="str">
            <v>90300</v>
          </cell>
          <cell r="E1814" t="str">
            <v>E4217</v>
          </cell>
        </row>
        <row r="1815">
          <cell r="C1815" t="str">
            <v>90300</v>
          </cell>
          <cell r="E1815" t="str">
            <v>E4218</v>
          </cell>
        </row>
        <row r="1816">
          <cell r="C1816" t="str">
            <v>90300</v>
          </cell>
          <cell r="E1816" t="str">
            <v>E4226</v>
          </cell>
        </row>
        <row r="1817">
          <cell r="C1817" t="str">
            <v>90300</v>
          </cell>
          <cell r="E1817" t="str">
            <v>E4227</v>
          </cell>
        </row>
        <row r="1818">
          <cell r="C1818" t="str">
            <v>90300</v>
          </cell>
          <cell r="E1818" t="str">
            <v>E4231</v>
          </cell>
        </row>
        <row r="1819">
          <cell r="C1819" t="str">
            <v>90300</v>
          </cell>
          <cell r="E1819" t="str">
            <v>E4233</v>
          </cell>
        </row>
        <row r="1820">
          <cell r="C1820" t="str">
            <v>90300</v>
          </cell>
          <cell r="E1820" t="str">
            <v>E4234</v>
          </cell>
        </row>
        <row r="1821">
          <cell r="C1821" t="str">
            <v>90300</v>
          </cell>
          <cell r="E1821" t="str">
            <v>E4244</v>
          </cell>
        </row>
        <row r="1822">
          <cell r="C1822" t="str">
            <v>90300</v>
          </cell>
          <cell r="E1822" t="str">
            <v>E4247</v>
          </cell>
        </row>
        <row r="1823">
          <cell r="C1823" t="str">
            <v>90300</v>
          </cell>
          <cell r="E1823" t="str">
            <v>E4248</v>
          </cell>
        </row>
        <row r="1824">
          <cell r="C1824" t="str">
            <v>90300</v>
          </cell>
          <cell r="E1824" t="str">
            <v>E4257</v>
          </cell>
        </row>
        <row r="1825">
          <cell r="C1825" t="str">
            <v>90300</v>
          </cell>
          <cell r="E1825" t="str">
            <v>E4260</v>
          </cell>
        </row>
        <row r="1826">
          <cell r="C1826" t="str">
            <v>90300</v>
          </cell>
          <cell r="E1826" t="str">
            <v>E4291</v>
          </cell>
        </row>
        <row r="1827">
          <cell r="C1827" t="str">
            <v>90300</v>
          </cell>
          <cell r="E1827" t="str">
            <v>E4292</v>
          </cell>
        </row>
        <row r="1828">
          <cell r="C1828" t="str">
            <v>90300</v>
          </cell>
          <cell r="E1828" t="str">
            <v>E4350</v>
          </cell>
        </row>
        <row r="1829">
          <cell r="C1829" t="str">
            <v>90300</v>
          </cell>
          <cell r="E1829" t="str">
            <v>E4351</v>
          </cell>
        </row>
        <row r="1830">
          <cell r="C1830" t="str">
            <v>90300</v>
          </cell>
          <cell r="E1830" t="str">
            <v>E4354</v>
          </cell>
        </row>
        <row r="1831">
          <cell r="C1831" t="str">
            <v>90300</v>
          </cell>
          <cell r="E1831" t="str">
            <v>E4355</v>
          </cell>
        </row>
        <row r="1832">
          <cell r="C1832" t="str">
            <v>90300</v>
          </cell>
          <cell r="E1832" t="str">
            <v>E4366</v>
          </cell>
        </row>
        <row r="1833">
          <cell r="C1833" t="str">
            <v>90300</v>
          </cell>
          <cell r="E1833" t="str">
            <v>F4210</v>
          </cell>
        </row>
        <row r="1834">
          <cell r="C1834" t="str">
            <v>90300</v>
          </cell>
          <cell r="E1834" t="str">
            <v>F4212</v>
          </cell>
        </row>
        <row r="1835">
          <cell r="C1835" t="str">
            <v>90300</v>
          </cell>
          <cell r="E1835" t="str">
            <v>F4215</v>
          </cell>
        </row>
        <row r="1836">
          <cell r="C1836" t="str">
            <v>90300</v>
          </cell>
          <cell r="E1836" t="str">
            <v>F4231</v>
          </cell>
        </row>
        <row r="1837">
          <cell r="C1837" t="str">
            <v>90300</v>
          </cell>
          <cell r="E1837" t="str">
            <v>F4233</v>
          </cell>
        </row>
        <row r="1838">
          <cell r="C1838" t="str">
            <v>90300</v>
          </cell>
          <cell r="E1838" t="str">
            <v>F4234</v>
          </cell>
        </row>
        <row r="1839">
          <cell r="C1839" t="str">
            <v>90300</v>
          </cell>
          <cell r="E1839" t="str">
            <v>F4244</v>
          </cell>
        </row>
        <row r="1840">
          <cell r="C1840" t="str">
            <v>90300</v>
          </cell>
          <cell r="E1840" t="str">
            <v>F4246</v>
          </cell>
        </row>
        <row r="1841">
          <cell r="C1841" t="str">
            <v>90300</v>
          </cell>
          <cell r="E1841" t="str">
            <v>F4247</v>
          </cell>
        </row>
        <row r="1842">
          <cell r="C1842" t="str">
            <v>90300</v>
          </cell>
          <cell r="E1842" t="str">
            <v>F4248</v>
          </cell>
        </row>
        <row r="1843">
          <cell r="C1843" t="str">
            <v>90300</v>
          </cell>
          <cell r="E1843" t="str">
            <v>F4254</v>
          </cell>
        </row>
        <row r="1844">
          <cell r="C1844" t="str">
            <v>90300</v>
          </cell>
          <cell r="E1844" t="str">
            <v>F4257</v>
          </cell>
        </row>
        <row r="1845">
          <cell r="C1845" t="str">
            <v>90300</v>
          </cell>
          <cell r="E1845" t="str">
            <v>F4261</v>
          </cell>
        </row>
        <row r="1846">
          <cell r="C1846" t="str">
            <v>90300</v>
          </cell>
          <cell r="E1846" t="str">
            <v>F4271</v>
          </cell>
        </row>
        <row r="1847">
          <cell r="C1847" t="str">
            <v>90300</v>
          </cell>
          <cell r="E1847" t="str">
            <v>F4292</v>
          </cell>
        </row>
        <row r="1848">
          <cell r="C1848" t="str">
            <v>90300</v>
          </cell>
          <cell r="E1848" t="str">
            <v>F4294</v>
          </cell>
        </row>
        <row r="1849">
          <cell r="C1849" t="str">
            <v>90300</v>
          </cell>
          <cell r="E1849" t="str">
            <v>F4295</v>
          </cell>
        </row>
        <row r="1850">
          <cell r="C1850" t="str">
            <v>90300</v>
          </cell>
          <cell r="E1850" t="str">
            <v>F4317</v>
          </cell>
        </row>
        <row r="1851">
          <cell r="C1851" t="str">
            <v>90300</v>
          </cell>
          <cell r="E1851" t="str">
            <v>F4354</v>
          </cell>
        </row>
        <row r="1852">
          <cell r="C1852" t="str">
            <v>90300</v>
          </cell>
          <cell r="E1852" t="str">
            <v>F4359</v>
          </cell>
        </row>
        <row r="1853">
          <cell r="C1853" t="str">
            <v>90300</v>
          </cell>
          <cell r="E1853" t="str">
            <v>F4364</v>
          </cell>
        </row>
        <row r="1854">
          <cell r="C1854" t="str">
            <v>90300</v>
          </cell>
          <cell r="E1854" t="str">
            <v>F4366</v>
          </cell>
        </row>
        <row r="1855">
          <cell r="C1855" t="str">
            <v>90300</v>
          </cell>
          <cell r="E1855" t="str">
            <v>G4233</v>
          </cell>
        </row>
        <row r="1856">
          <cell r="C1856" t="str">
            <v>90300</v>
          </cell>
          <cell r="E1856" t="str">
            <v>G4317</v>
          </cell>
        </row>
        <row r="1857">
          <cell r="C1857" t="str">
            <v>90300</v>
          </cell>
          <cell r="E1857" t="str">
            <v>H4205</v>
          </cell>
        </row>
        <row r="1858">
          <cell r="C1858" t="str">
            <v>90300</v>
          </cell>
          <cell r="E1858" t="str">
            <v>H4209</v>
          </cell>
        </row>
        <row r="1859">
          <cell r="C1859" t="str">
            <v>90300</v>
          </cell>
          <cell r="E1859" t="str">
            <v>H4229</v>
          </cell>
        </row>
        <row r="1860">
          <cell r="C1860" t="str">
            <v>90300</v>
          </cell>
          <cell r="E1860" t="str">
            <v>H4245</v>
          </cell>
        </row>
        <row r="1861">
          <cell r="C1861" t="str">
            <v>90300</v>
          </cell>
          <cell r="E1861" t="str">
            <v>H4247</v>
          </cell>
        </row>
        <row r="1862">
          <cell r="C1862" t="str">
            <v>90300</v>
          </cell>
          <cell r="E1862" t="str">
            <v>H4262</v>
          </cell>
        </row>
        <row r="1863">
          <cell r="C1863" t="str">
            <v>90300</v>
          </cell>
          <cell r="E1863" t="str">
            <v>H4270</v>
          </cell>
        </row>
        <row r="1864">
          <cell r="C1864" t="str">
            <v>90300</v>
          </cell>
          <cell r="E1864" t="str">
            <v>H4275</v>
          </cell>
        </row>
        <row r="1865">
          <cell r="C1865" t="str">
            <v>90300</v>
          </cell>
          <cell r="E1865" t="str">
            <v>H4276</v>
          </cell>
        </row>
        <row r="1866">
          <cell r="C1866" t="str">
            <v>90300</v>
          </cell>
          <cell r="E1866" t="str">
            <v>H4280</v>
          </cell>
        </row>
        <row r="1867">
          <cell r="C1867" t="str">
            <v>90300</v>
          </cell>
          <cell r="E1867" t="str">
            <v>H4281</v>
          </cell>
        </row>
        <row r="1868">
          <cell r="C1868" t="str">
            <v>90300</v>
          </cell>
          <cell r="E1868" t="str">
            <v>H4282</v>
          </cell>
        </row>
        <row r="1869">
          <cell r="C1869" t="str">
            <v>90300</v>
          </cell>
          <cell r="E1869" t="str">
            <v>H4284</v>
          </cell>
        </row>
        <row r="1870">
          <cell r="C1870" t="str">
            <v>90300</v>
          </cell>
          <cell r="E1870" t="str">
            <v>H4285</v>
          </cell>
        </row>
        <row r="1871">
          <cell r="C1871" t="str">
            <v>90300</v>
          </cell>
          <cell r="E1871" t="str">
            <v>H4286</v>
          </cell>
        </row>
        <row r="1872">
          <cell r="C1872" t="str">
            <v>90300</v>
          </cell>
          <cell r="E1872" t="str">
            <v>H4317</v>
          </cell>
        </row>
        <row r="1873">
          <cell r="C1873" t="str">
            <v>90300</v>
          </cell>
          <cell r="E1873" t="str">
            <v>H4319</v>
          </cell>
        </row>
        <row r="1874">
          <cell r="C1874" t="str">
            <v>90300</v>
          </cell>
          <cell r="E1874" t="str">
            <v>H4324</v>
          </cell>
        </row>
        <row r="1875">
          <cell r="C1875" t="str">
            <v>90300</v>
          </cell>
          <cell r="E1875" t="str">
            <v>J4231</v>
          </cell>
        </row>
        <row r="1876">
          <cell r="C1876" t="str">
            <v>90300</v>
          </cell>
          <cell r="E1876" t="str">
            <v>J4248</v>
          </cell>
        </row>
        <row r="1877">
          <cell r="C1877" t="str">
            <v>90300</v>
          </cell>
          <cell r="E1877" t="str">
            <v>K4216</v>
          </cell>
        </row>
        <row r="1878">
          <cell r="C1878" t="str">
            <v>90300</v>
          </cell>
          <cell r="E1878" t="str">
            <v>K4225</v>
          </cell>
        </row>
        <row r="1879">
          <cell r="C1879" t="str">
            <v>90300</v>
          </cell>
          <cell r="E1879" t="str">
            <v>L4317</v>
          </cell>
        </row>
        <row r="1880">
          <cell r="C1880" t="str">
            <v>90300</v>
          </cell>
          <cell r="E1880" t="str">
            <v>M4317</v>
          </cell>
        </row>
        <row r="1881">
          <cell r="C1881" t="str">
            <v>90300</v>
          </cell>
          <cell r="E1881" t="str">
            <v>P4210</v>
          </cell>
        </row>
        <row r="1882">
          <cell r="C1882" t="str">
            <v>90300</v>
          </cell>
          <cell r="E1882" t="str">
            <v>P4215</v>
          </cell>
        </row>
        <row r="1883">
          <cell r="C1883" t="str">
            <v>90300</v>
          </cell>
          <cell r="E1883" t="str">
            <v>P4216</v>
          </cell>
        </row>
        <row r="1884">
          <cell r="C1884" t="str">
            <v>90300</v>
          </cell>
          <cell r="E1884" t="str">
            <v>P4225</v>
          </cell>
        </row>
        <row r="1885">
          <cell r="C1885" t="str">
            <v>90300</v>
          </cell>
          <cell r="E1885" t="str">
            <v>P4234</v>
          </cell>
        </row>
        <row r="1886">
          <cell r="C1886" t="str">
            <v>90300</v>
          </cell>
          <cell r="E1886" t="str">
            <v>P4237</v>
          </cell>
        </row>
        <row r="1887">
          <cell r="C1887" t="str">
            <v>90300</v>
          </cell>
          <cell r="E1887" t="str">
            <v>P4238</v>
          </cell>
        </row>
        <row r="1888">
          <cell r="C1888" t="str">
            <v>90300</v>
          </cell>
          <cell r="E1888" t="str">
            <v>P4255</v>
          </cell>
        </row>
        <row r="1889">
          <cell r="C1889" t="str">
            <v>90300</v>
          </cell>
          <cell r="E1889" t="str">
            <v>P4261</v>
          </cell>
        </row>
        <row r="1890">
          <cell r="C1890" t="str">
            <v>90300</v>
          </cell>
          <cell r="E1890" t="str">
            <v>P4317</v>
          </cell>
        </row>
        <row r="1891">
          <cell r="C1891" t="str">
            <v>90300</v>
          </cell>
          <cell r="E1891" t="str">
            <v>P4350</v>
          </cell>
        </row>
        <row r="1892">
          <cell r="C1892" t="str">
            <v>90300</v>
          </cell>
          <cell r="E1892" t="str">
            <v>P4365</v>
          </cell>
        </row>
        <row r="1893">
          <cell r="C1893" t="str">
            <v>90300</v>
          </cell>
          <cell r="E1893" t="str">
            <v>P4366</v>
          </cell>
        </row>
        <row r="1894">
          <cell r="C1894" t="str">
            <v>90300</v>
          </cell>
          <cell r="E1894" t="str">
            <v>R4215</v>
          </cell>
        </row>
        <row r="1895">
          <cell r="C1895" t="str">
            <v>90300</v>
          </cell>
          <cell r="E1895" t="str">
            <v>R4230</v>
          </cell>
        </row>
        <row r="1896">
          <cell r="C1896" t="str">
            <v>90300</v>
          </cell>
          <cell r="E1896" t="str">
            <v>R4354</v>
          </cell>
        </row>
        <row r="1897">
          <cell r="C1897" t="str">
            <v>90300</v>
          </cell>
          <cell r="E1897" t="str">
            <v>S4231</v>
          </cell>
        </row>
        <row r="1898">
          <cell r="C1898" t="str">
            <v>90300</v>
          </cell>
          <cell r="E1898" t="str">
            <v>S4248</v>
          </cell>
        </row>
        <row r="1899">
          <cell r="C1899" t="str">
            <v>90300</v>
          </cell>
          <cell r="E1899" t="str">
            <v>S4292</v>
          </cell>
        </row>
        <row r="1900">
          <cell r="C1900" t="str">
            <v>90300</v>
          </cell>
          <cell r="E1900" t="str">
            <v>T4231</v>
          </cell>
        </row>
        <row r="1901">
          <cell r="C1901" t="str">
            <v>90300</v>
          </cell>
          <cell r="E1901" t="str">
            <v>T4248</v>
          </cell>
        </row>
        <row r="1902">
          <cell r="C1902" t="str">
            <v>90300</v>
          </cell>
          <cell r="E1902" t="str">
            <v>U4216</v>
          </cell>
        </row>
        <row r="1903">
          <cell r="C1903" t="str">
            <v>90300</v>
          </cell>
          <cell r="E1903" t="str">
            <v>U4225</v>
          </cell>
        </row>
        <row r="1904">
          <cell r="C1904" t="str">
            <v>90300</v>
          </cell>
          <cell r="E1904" t="str">
            <v>U4350</v>
          </cell>
        </row>
        <row r="1905">
          <cell r="C1905" t="str">
            <v>90300</v>
          </cell>
          <cell r="E1905" t="str">
            <v>04224</v>
          </cell>
        </row>
        <row r="1906">
          <cell r="C1906" t="str">
            <v>90300</v>
          </cell>
          <cell r="E1906" t="str">
            <v>04242</v>
          </cell>
        </row>
        <row r="1907">
          <cell r="C1907" t="str">
            <v>90300</v>
          </cell>
          <cell r="E1907" t="str">
            <v>04293</v>
          </cell>
        </row>
        <row r="1908">
          <cell r="C1908" t="str">
            <v>90300</v>
          </cell>
          <cell r="E1908" t="str">
            <v>04317</v>
          </cell>
        </row>
        <row r="1909">
          <cell r="C1909" t="str">
            <v>90300</v>
          </cell>
          <cell r="E1909" t="str">
            <v>04331</v>
          </cell>
        </row>
        <row r="1910">
          <cell r="C1910" t="str">
            <v>90300</v>
          </cell>
          <cell r="E1910" t="str">
            <v>04332</v>
          </cell>
        </row>
        <row r="1911">
          <cell r="C1911" t="str">
            <v>90300</v>
          </cell>
          <cell r="E1911" t="str">
            <v>04339</v>
          </cell>
        </row>
        <row r="1912">
          <cell r="C1912" t="str">
            <v>90500</v>
          </cell>
          <cell r="E1912" t="str">
            <v>H4515</v>
          </cell>
        </row>
        <row r="1913">
          <cell r="C1913" t="str">
            <v>90500</v>
          </cell>
          <cell r="E1913" t="str">
            <v>H4547</v>
          </cell>
        </row>
        <row r="1914">
          <cell r="C1914" t="str">
            <v>90500</v>
          </cell>
          <cell r="E1914" t="str">
            <v>04558</v>
          </cell>
        </row>
        <row r="1915">
          <cell r="C1915" t="str">
            <v>90400</v>
          </cell>
          <cell r="E1915" t="str">
            <v>A4420</v>
          </cell>
        </row>
        <row r="1916">
          <cell r="C1916" t="str">
            <v>90400</v>
          </cell>
          <cell r="E1916" t="str">
            <v>B4420</v>
          </cell>
        </row>
        <row r="1917">
          <cell r="C1917" t="str">
            <v>90400</v>
          </cell>
          <cell r="E1917" t="str">
            <v>C4420</v>
          </cell>
        </row>
        <row r="1918">
          <cell r="C1918" t="str">
            <v>90400</v>
          </cell>
          <cell r="E1918" t="str">
            <v>D4420</v>
          </cell>
        </row>
        <row r="1919">
          <cell r="C1919" t="str">
            <v>90400</v>
          </cell>
          <cell r="E1919" t="str">
            <v>E4420</v>
          </cell>
        </row>
        <row r="1920">
          <cell r="C1920" t="str">
            <v>90400</v>
          </cell>
          <cell r="E1920" t="str">
            <v>F4420</v>
          </cell>
        </row>
        <row r="1921">
          <cell r="C1921" t="str">
            <v>90400</v>
          </cell>
          <cell r="E1921" t="str">
            <v>G4420</v>
          </cell>
        </row>
        <row r="1922">
          <cell r="C1922" t="str">
            <v>90100</v>
          </cell>
          <cell r="E1922" t="str">
            <v>04001</v>
          </cell>
        </row>
        <row r="1923">
          <cell r="C1923" t="str">
            <v>90200</v>
          </cell>
          <cell r="E1923" t="str">
            <v>04101</v>
          </cell>
        </row>
        <row r="1924">
          <cell r="C1924" t="str">
            <v>90300</v>
          </cell>
          <cell r="E1924" t="str">
            <v>04201</v>
          </cell>
        </row>
        <row r="1925">
          <cell r="C1925" t="str">
            <v>90400</v>
          </cell>
          <cell r="E1925" t="str">
            <v>04411</v>
          </cell>
        </row>
        <row r="1926">
          <cell r="C1926" t="str">
            <v>90500</v>
          </cell>
          <cell r="E1926" t="str">
            <v>04501</v>
          </cell>
        </row>
        <row r="1927">
          <cell r="C1927" t="str">
            <v>90100</v>
          </cell>
          <cell r="E1927" t="str">
            <v>04002</v>
          </cell>
        </row>
        <row r="1928">
          <cell r="C1928" t="str">
            <v>90200</v>
          </cell>
          <cell r="E1928" t="str">
            <v>04102</v>
          </cell>
        </row>
        <row r="1929">
          <cell r="C1929" t="str">
            <v>90300</v>
          </cell>
          <cell r="E1929" t="str">
            <v>04202</v>
          </cell>
        </row>
        <row r="1930">
          <cell r="C1930" t="str">
            <v>90400</v>
          </cell>
          <cell r="E1930" t="str">
            <v>04412</v>
          </cell>
        </row>
        <row r="1931">
          <cell r="C1931" t="str">
            <v>90500</v>
          </cell>
          <cell r="E1931" t="str">
            <v>04502</v>
          </cell>
        </row>
        <row r="1932">
          <cell r="C1932" t="str">
            <v>90100</v>
          </cell>
          <cell r="E1932" t="str">
            <v>04042</v>
          </cell>
        </row>
        <row r="1933">
          <cell r="C1933" t="str">
            <v>90200</v>
          </cell>
          <cell r="E1933" t="str">
            <v>04146</v>
          </cell>
        </row>
        <row r="1934">
          <cell r="C1934" t="str">
            <v>90300</v>
          </cell>
          <cell r="E1934" t="str">
            <v>04345</v>
          </cell>
        </row>
        <row r="1935">
          <cell r="C1935" t="str">
            <v>90400</v>
          </cell>
          <cell r="E1935" t="str">
            <v>04429</v>
          </cell>
        </row>
        <row r="1936">
          <cell r="C1936" t="str">
            <v>90500</v>
          </cell>
          <cell r="E1936" t="str">
            <v>04559</v>
          </cell>
        </row>
        <row r="1937">
          <cell r="C1937" t="str">
            <v>39107</v>
          </cell>
          <cell r="E1937" t="str">
            <v>04997</v>
          </cell>
        </row>
        <row r="1938">
          <cell r="C1938" t="str">
            <v>91000</v>
          </cell>
          <cell r="E1938" t="str">
            <v>A4849</v>
          </cell>
        </row>
        <row r="1939">
          <cell r="C1939" t="str">
            <v>91200</v>
          </cell>
          <cell r="E1939" t="str">
            <v>A4961</v>
          </cell>
        </row>
        <row r="1940">
          <cell r="C1940" t="str">
            <v>91200</v>
          </cell>
          <cell r="E1940" t="str">
            <v>B4958</v>
          </cell>
        </row>
        <row r="1941">
          <cell r="C1941" t="str">
            <v>91200</v>
          </cell>
          <cell r="E1941" t="str">
            <v>B4961</v>
          </cell>
        </row>
        <row r="1942">
          <cell r="C1942" t="str">
            <v>91200</v>
          </cell>
          <cell r="E1942" t="str">
            <v>C4958</v>
          </cell>
        </row>
        <row r="1943">
          <cell r="C1943" t="str">
            <v>91200</v>
          </cell>
          <cell r="E1943" t="str">
            <v>C4961</v>
          </cell>
        </row>
        <row r="1944">
          <cell r="C1944" t="str">
            <v>39107</v>
          </cell>
          <cell r="E1944" t="str">
            <v>04998</v>
          </cell>
        </row>
        <row r="1945">
          <cell r="C1945" t="str">
            <v>91200</v>
          </cell>
          <cell r="E1945" t="str">
            <v>L4961</v>
          </cell>
        </row>
        <row r="1946">
          <cell r="C1946" t="str">
            <v>91200</v>
          </cell>
          <cell r="E1946" t="str">
            <v>M4961</v>
          </cell>
        </row>
        <row r="1947">
          <cell r="C1947" t="str">
            <v>91600</v>
          </cell>
          <cell r="E1947" t="str">
            <v>A4967</v>
          </cell>
        </row>
        <row r="1948">
          <cell r="C1948" t="str">
            <v>91600</v>
          </cell>
          <cell r="E1948" t="str">
            <v>A4968</v>
          </cell>
        </row>
        <row r="1949">
          <cell r="C1949" t="str">
            <v>91600</v>
          </cell>
          <cell r="E1949" t="str">
            <v>A4969</v>
          </cell>
        </row>
        <row r="1950">
          <cell r="C1950" t="str">
            <v>91600</v>
          </cell>
          <cell r="E1950" t="str">
            <v>A4970</v>
          </cell>
        </row>
        <row r="1951">
          <cell r="C1951" t="str">
            <v>91600</v>
          </cell>
          <cell r="E1951" t="str">
            <v>A4974</v>
          </cell>
        </row>
        <row r="1952">
          <cell r="C1952" t="str">
            <v>91600</v>
          </cell>
          <cell r="E1952" t="str">
            <v>A4977</v>
          </cell>
        </row>
        <row r="1953">
          <cell r="C1953" t="str">
            <v>91600</v>
          </cell>
          <cell r="E1953" t="str">
            <v>B4970</v>
          </cell>
        </row>
        <row r="1954">
          <cell r="C1954" t="str">
            <v>91600</v>
          </cell>
          <cell r="E1954" t="str">
            <v>C4970</v>
          </cell>
        </row>
        <row r="1955">
          <cell r="C1955" t="str">
            <v>91600</v>
          </cell>
          <cell r="E1955" t="str">
            <v>D4967</v>
          </cell>
        </row>
        <row r="1956">
          <cell r="C1956" t="str">
            <v>91600</v>
          </cell>
          <cell r="E1956" t="str">
            <v>D4969</v>
          </cell>
        </row>
        <row r="1957">
          <cell r="C1957" t="str">
            <v>91600</v>
          </cell>
          <cell r="E1957" t="str">
            <v>D4977</v>
          </cell>
        </row>
        <row r="1958">
          <cell r="C1958" t="str">
            <v>91600</v>
          </cell>
          <cell r="E1958" t="str">
            <v>E4967</v>
          </cell>
        </row>
        <row r="1959">
          <cell r="C1959" t="str">
            <v>91600</v>
          </cell>
          <cell r="E1959" t="str">
            <v>E4969</v>
          </cell>
        </row>
        <row r="1960">
          <cell r="C1960" t="str">
            <v>91600</v>
          </cell>
          <cell r="E1960" t="str">
            <v>E4977</v>
          </cell>
        </row>
        <row r="1961">
          <cell r="C1961" t="str">
            <v>91600</v>
          </cell>
          <cell r="E1961" t="str">
            <v>F4967</v>
          </cell>
        </row>
        <row r="1962">
          <cell r="C1962" t="str">
            <v>91600</v>
          </cell>
          <cell r="E1962" t="str">
            <v>F4968</v>
          </cell>
        </row>
        <row r="1963">
          <cell r="C1963" t="str">
            <v>91600</v>
          </cell>
          <cell r="E1963" t="str">
            <v>F4969</v>
          </cell>
        </row>
        <row r="1964">
          <cell r="C1964" t="str">
            <v>91600</v>
          </cell>
          <cell r="E1964" t="str">
            <v>F4977</v>
          </cell>
        </row>
        <row r="1965">
          <cell r="C1965" t="str">
            <v>91800</v>
          </cell>
          <cell r="E1965" t="str">
            <v>F4976</v>
          </cell>
        </row>
        <row r="1966">
          <cell r="C1966" t="str">
            <v>91800</v>
          </cell>
          <cell r="E1966" t="str">
            <v>G4978</v>
          </cell>
        </row>
        <row r="1967">
          <cell r="C1967" t="str">
            <v>91800</v>
          </cell>
          <cell r="E1967" t="str">
            <v>K4975</v>
          </cell>
        </row>
        <row r="1968">
          <cell r="C1968" t="str">
            <v>39107</v>
          </cell>
          <cell r="E1968" t="str">
            <v>04999</v>
          </cell>
        </row>
        <row r="1969">
          <cell r="C1969" t="str">
            <v>90900</v>
          </cell>
          <cell r="E1969" t="str">
            <v>F4807</v>
          </cell>
        </row>
        <row r="1970">
          <cell r="C1970" t="str">
            <v>91000</v>
          </cell>
          <cell r="E1970" t="str">
            <v>F4954</v>
          </cell>
        </row>
        <row r="1971">
          <cell r="C1971" t="str">
            <v>91200</v>
          </cell>
          <cell r="E1971" t="str">
            <v>F4955</v>
          </cell>
        </row>
        <row r="1972">
          <cell r="C1972" t="str">
            <v>91800</v>
          </cell>
          <cell r="E1972" t="str">
            <v>F4974</v>
          </cell>
        </row>
        <row r="1973">
          <cell r="C1973" t="str">
            <v>90900</v>
          </cell>
          <cell r="E1973" t="str">
            <v>M4807</v>
          </cell>
        </row>
        <row r="1974">
          <cell r="C1974" t="str">
            <v>91000</v>
          </cell>
          <cell r="E1974" t="str">
            <v>A4891</v>
          </cell>
        </row>
        <row r="1975">
          <cell r="C1975" t="str">
            <v>91000</v>
          </cell>
          <cell r="E1975" t="str">
            <v>B4891</v>
          </cell>
        </row>
        <row r="1976">
          <cell r="C1976" t="str">
            <v>91000</v>
          </cell>
          <cell r="E1976" t="str">
            <v>C4891</v>
          </cell>
        </row>
        <row r="1977">
          <cell r="C1977" t="str">
            <v>91000</v>
          </cell>
          <cell r="E1977" t="str">
            <v>F4860</v>
          </cell>
        </row>
        <row r="1978">
          <cell r="C1978" t="str">
            <v>91000</v>
          </cell>
          <cell r="E1978" t="str">
            <v>H4861</v>
          </cell>
        </row>
        <row r="1979">
          <cell r="C1979" t="str">
            <v>91000</v>
          </cell>
          <cell r="E1979" t="str">
            <v>04860</v>
          </cell>
        </row>
        <row r="1980">
          <cell r="C1980" t="str">
            <v>91100</v>
          </cell>
          <cell r="E1980" t="str">
            <v>C4921</v>
          </cell>
        </row>
        <row r="1981">
          <cell r="C1981" t="str">
            <v>91100</v>
          </cell>
          <cell r="E1981" t="str">
            <v>C4922</v>
          </cell>
        </row>
        <row r="1982">
          <cell r="C1982" t="str">
            <v>91100</v>
          </cell>
          <cell r="E1982" t="str">
            <v>C4923</v>
          </cell>
        </row>
        <row r="1983">
          <cell r="C1983" t="str">
            <v>91100</v>
          </cell>
          <cell r="E1983" t="str">
            <v>C4924</v>
          </cell>
        </row>
        <row r="1984">
          <cell r="C1984" t="str">
            <v>91100</v>
          </cell>
          <cell r="E1984" t="str">
            <v>C4925</v>
          </cell>
        </row>
        <row r="1985">
          <cell r="C1985" t="str">
            <v>91100</v>
          </cell>
          <cell r="E1985" t="str">
            <v>C4926</v>
          </cell>
        </row>
        <row r="1986">
          <cell r="C1986" t="str">
            <v>91100</v>
          </cell>
          <cell r="E1986" t="str">
            <v>C4927</v>
          </cell>
        </row>
        <row r="1987">
          <cell r="C1987" t="str">
            <v>91100</v>
          </cell>
          <cell r="E1987" t="str">
            <v>C4929</v>
          </cell>
        </row>
        <row r="1988">
          <cell r="C1988" t="str">
            <v>91100</v>
          </cell>
          <cell r="E1988" t="str">
            <v>C4930</v>
          </cell>
        </row>
        <row r="1989">
          <cell r="C1989" t="str">
            <v>91100</v>
          </cell>
          <cell r="E1989" t="str">
            <v>C4931</v>
          </cell>
        </row>
        <row r="1990">
          <cell r="C1990" t="str">
            <v>91200</v>
          </cell>
          <cell r="E1990" t="str">
            <v>A4958</v>
          </cell>
        </row>
        <row r="1991">
          <cell r="C1991" t="str">
            <v>91200</v>
          </cell>
          <cell r="E1991" t="str">
            <v>A4978</v>
          </cell>
        </row>
        <row r="1992">
          <cell r="C1992" t="str">
            <v>91200</v>
          </cell>
          <cell r="E1992" t="str">
            <v>B4978</v>
          </cell>
        </row>
        <row r="1993">
          <cell r="C1993" t="str">
            <v>91200</v>
          </cell>
          <cell r="E1993" t="str">
            <v>D4958</v>
          </cell>
        </row>
        <row r="1994">
          <cell r="C1994" t="str">
            <v>91200</v>
          </cell>
          <cell r="E1994" t="str">
            <v>D4978</v>
          </cell>
        </row>
        <row r="1995">
          <cell r="C1995" t="str">
            <v>91200</v>
          </cell>
          <cell r="E1995" t="str">
            <v>E4958</v>
          </cell>
        </row>
        <row r="1996">
          <cell r="C1996" t="str">
            <v>91200</v>
          </cell>
          <cell r="E1996" t="str">
            <v>E4978</v>
          </cell>
        </row>
        <row r="1997">
          <cell r="C1997" t="str">
            <v>91200</v>
          </cell>
          <cell r="E1997" t="str">
            <v>F4958</v>
          </cell>
        </row>
        <row r="1998">
          <cell r="C1998" t="str">
            <v>91200</v>
          </cell>
          <cell r="E1998" t="str">
            <v>F4978</v>
          </cell>
        </row>
        <row r="1999">
          <cell r="C1999" t="str">
            <v>91200</v>
          </cell>
          <cell r="E1999" t="str">
            <v>H4978</v>
          </cell>
        </row>
        <row r="2000">
          <cell r="C2000" t="str">
            <v>91200</v>
          </cell>
          <cell r="E2000" t="str">
            <v>H4985</v>
          </cell>
        </row>
        <row r="2001">
          <cell r="C2001" t="str">
            <v>91200</v>
          </cell>
          <cell r="E2001" t="str">
            <v>J4982</v>
          </cell>
        </row>
        <row r="2002">
          <cell r="C2002" t="str">
            <v>91200</v>
          </cell>
          <cell r="E2002" t="str">
            <v>Q4978</v>
          </cell>
        </row>
        <row r="2003">
          <cell r="C2003" t="str">
            <v>91200</v>
          </cell>
          <cell r="E2003" t="str">
            <v>S4978</v>
          </cell>
        </row>
        <row r="2004">
          <cell r="C2004" t="str">
            <v>90900</v>
          </cell>
          <cell r="E2004" t="str">
            <v>04804</v>
          </cell>
        </row>
        <row r="2005">
          <cell r="C2005" t="str">
            <v>91000</v>
          </cell>
          <cell r="E2005" t="str">
            <v>04849</v>
          </cell>
        </row>
        <row r="2006">
          <cell r="C2006" t="str">
            <v>91100</v>
          </cell>
          <cell r="E2006" t="str">
            <v>04905</v>
          </cell>
        </row>
        <row r="2007">
          <cell r="C2007" t="str">
            <v>91200</v>
          </cell>
          <cell r="E2007" t="str">
            <v>04948</v>
          </cell>
        </row>
        <row r="2008">
          <cell r="C2008" t="str">
            <v>90900</v>
          </cell>
          <cell r="E2008" t="str">
            <v>04806</v>
          </cell>
        </row>
        <row r="2009">
          <cell r="C2009" t="str">
            <v>91000</v>
          </cell>
          <cell r="E2009" t="str">
            <v>04851</v>
          </cell>
        </row>
        <row r="2010">
          <cell r="C2010" t="str">
            <v>91100</v>
          </cell>
          <cell r="E2010" t="str">
            <v>04919</v>
          </cell>
        </row>
        <row r="2011">
          <cell r="C2011" t="str">
            <v>91200</v>
          </cell>
          <cell r="E2011" t="str">
            <v>04949</v>
          </cell>
        </row>
        <row r="2012">
          <cell r="C2012" t="str">
            <v>90900</v>
          </cell>
          <cell r="E2012" t="str">
            <v>04844</v>
          </cell>
        </row>
        <row r="2013">
          <cell r="C2013" t="str">
            <v>91000</v>
          </cell>
          <cell r="E2013" t="str">
            <v>04889</v>
          </cell>
        </row>
        <row r="2014">
          <cell r="C2014" t="str">
            <v>91100</v>
          </cell>
          <cell r="E2014" t="str">
            <v>04939</v>
          </cell>
        </row>
        <row r="2015">
          <cell r="C2015" t="str">
            <v>91200</v>
          </cell>
          <cell r="E2015" t="str">
            <v>04996</v>
          </cell>
        </row>
        <row r="2016">
          <cell r="C2016" t="str">
            <v>92100</v>
          </cell>
          <cell r="E2016" t="str">
            <v>J5276</v>
          </cell>
        </row>
        <row r="2017">
          <cell r="C2017" t="str">
            <v>92200</v>
          </cell>
          <cell r="E2017" t="str">
            <v>05736</v>
          </cell>
        </row>
        <row r="2018">
          <cell r="C2018" t="str">
            <v>92300</v>
          </cell>
          <cell r="E2018" t="str">
            <v>05314</v>
          </cell>
        </row>
        <row r="2019">
          <cell r="C2019" t="str">
            <v>92300</v>
          </cell>
          <cell r="E2019" t="str">
            <v>05361</v>
          </cell>
        </row>
        <row r="2020">
          <cell r="C2020" t="str">
            <v>92400</v>
          </cell>
          <cell r="E2020" t="str">
            <v>B5400</v>
          </cell>
        </row>
        <row r="2021">
          <cell r="C2021" t="str">
            <v>92400</v>
          </cell>
          <cell r="E2021" t="str">
            <v>C5400</v>
          </cell>
        </row>
        <row r="2022">
          <cell r="C2022" t="str">
            <v>92400</v>
          </cell>
          <cell r="E2022" t="str">
            <v>D5400</v>
          </cell>
        </row>
        <row r="2023">
          <cell r="C2023" t="str">
            <v>92400</v>
          </cell>
          <cell r="E2023" t="str">
            <v>G5400</v>
          </cell>
        </row>
        <row r="2024">
          <cell r="C2024" t="str">
            <v>92400</v>
          </cell>
          <cell r="E2024" t="str">
            <v>H5400</v>
          </cell>
        </row>
        <row r="2025">
          <cell r="C2025" t="str">
            <v>92400</v>
          </cell>
          <cell r="E2025" t="str">
            <v>J5400</v>
          </cell>
        </row>
        <row r="2026">
          <cell r="C2026" t="str">
            <v>92400</v>
          </cell>
          <cell r="E2026" t="str">
            <v>K5400</v>
          </cell>
        </row>
        <row r="2027">
          <cell r="C2027" t="str">
            <v>92500</v>
          </cell>
          <cell r="E2027" t="str">
            <v>C5424</v>
          </cell>
        </row>
        <row r="2028">
          <cell r="C2028" t="str">
            <v>92500</v>
          </cell>
          <cell r="E2028" t="str">
            <v>F5426</v>
          </cell>
        </row>
        <row r="2029">
          <cell r="C2029" t="str">
            <v>92500</v>
          </cell>
          <cell r="E2029" t="str">
            <v>05424</v>
          </cell>
        </row>
        <row r="2030">
          <cell r="C2030" t="str">
            <v>92500</v>
          </cell>
          <cell r="E2030" t="str">
            <v>05429</v>
          </cell>
        </row>
        <row r="2031">
          <cell r="C2031" t="str">
            <v>92610</v>
          </cell>
          <cell r="E2031" t="str">
            <v>E5501</v>
          </cell>
        </row>
        <row r="2032">
          <cell r="C2032" t="str">
            <v>92610</v>
          </cell>
          <cell r="E2032" t="str">
            <v>H5501</v>
          </cell>
        </row>
        <row r="2033">
          <cell r="C2033" t="str">
            <v>92610</v>
          </cell>
          <cell r="E2033" t="str">
            <v>J5501</v>
          </cell>
        </row>
        <row r="2034">
          <cell r="C2034" t="str">
            <v>92610</v>
          </cell>
          <cell r="E2034" t="str">
            <v>05517</v>
          </cell>
        </row>
        <row r="2035">
          <cell r="C2035" t="str">
            <v>92620</v>
          </cell>
          <cell r="E2035" t="str">
            <v>05441</v>
          </cell>
        </row>
        <row r="2036">
          <cell r="C2036" t="str">
            <v>92800</v>
          </cell>
          <cell r="E2036" t="str">
            <v>A5376</v>
          </cell>
        </row>
        <row r="2037">
          <cell r="C2037" t="str">
            <v>92800</v>
          </cell>
          <cell r="E2037" t="str">
            <v>K5375</v>
          </cell>
        </row>
        <row r="2038">
          <cell r="C2038" t="str">
            <v>92800</v>
          </cell>
          <cell r="E2038" t="str">
            <v>05375</v>
          </cell>
        </row>
        <row r="2039">
          <cell r="C2039" t="str">
            <v>92900</v>
          </cell>
          <cell r="E2039" t="str">
            <v>05720</v>
          </cell>
        </row>
        <row r="2040">
          <cell r="C2040" t="str">
            <v>93020</v>
          </cell>
          <cell r="E2040" t="str">
            <v>A5551</v>
          </cell>
        </row>
        <row r="2041">
          <cell r="C2041" t="str">
            <v>93020</v>
          </cell>
          <cell r="E2041" t="str">
            <v>A5568</v>
          </cell>
        </row>
        <row r="2042">
          <cell r="C2042" t="str">
            <v>93020</v>
          </cell>
          <cell r="E2042" t="str">
            <v>H5548</v>
          </cell>
        </row>
        <row r="2043">
          <cell r="C2043" t="str">
            <v>93020</v>
          </cell>
          <cell r="E2043" t="str">
            <v>J5546</v>
          </cell>
        </row>
        <row r="2044">
          <cell r="C2044" t="str">
            <v>93020</v>
          </cell>
          <cell r="E2044" t="str">
            <v>J5548</v>
          </cell>
        </row>
        <row r="2045">
          <cell r="C2045" t="str">
            <v>93020</v>
          </cell>
          <cell r="E2045" t="str">
            <v>J5550</v>
          </cell>
        </row>
        <row r="2046">
          <cell r="C2046" t="str">
            <v>93020</v>
          </cell>
          <cell r="E2046" t="str">
            <v>K5546</v>
          </cell>
        </row>
        <row r="2047">
          <cell r="C2047" t="str">
            <v>93020</v>
          </cell>
          <cell r="E2047" t="str">
            <v>L5546</v>
          </cell>
        </row>
        <row r="2048">
          <cell r="C2048" t="str">
            <v>93020</v>
          </cell>
          <cell r="E2048" t="str">
            <v>M5546</v>
          </cell>
        </row>
        <row r="2049">
          <cell r="C2049" t="str">
            <v>93020</v>
          </cell>
          <cell r="E2049" t="str">
            <v>05541</v>
          </cell>
        </row>
        <row r="2050">
          <cell r="C2050" t="str">
            <v>93020</v>
          </cell>
          <cell r="E2050" t="str">
            <v>05543</v>
          </cell>
        </row>
        <row r="2051">
          <cell r="C2051" t="str">
            <v>93020</v>
          </cell>
          <cell r="E2051" t="str">
            <v>05544</v>
          </cell>
        </row>
        <row r="2052">
          <cell r="C2052" t="str">
            <v>93020</v>
          </cell>
          <cell r="E2052" t="str">
            <v>05546</v>
          </cell>
        </row>
        <row r="2053">
          <cell r="C2053" t="str">
            <v>93020</v>
          </cell>
          <cell r="E2053" t="str">
            <v>05568</v>
          </cell>
        </row>
        <row r="2054">
          <cell r="C2054" t="str">
            <v>92300</v>
          </cell>
          <cell r="E2054" t="str">
            <v>05366</v>
          </cell>
        </row>
        <row r="2055">
          <cell r="C2055" t="str">
            <v>92400</v>
          </cell>
          <cell r="E2055" t="str">
            <v>A5404</v>
          </cell>
        </row>
        <row r="2056">
          <cell r="C2056" t="str">
            <v>92400</v>
          </cell>
          <cell r="E2056" t="str">
            <v>B5404</v>
          </cell>
        </row>
        <row r="2057">
          <cell r="C2057" t="str">
            <v>92500</v>
          </cell>
          <cell r="E2057" t="str">
            <v>C5427</v>
          </cell>
        </row>
        <row r="2058">
          <cell r="C2058" t="str">
            <v>92610</v>
          </cell>
          <cell r="E2058" t="str">
            <v>G5502</v>
          </cell>
        </row>
        <row r="2059">
          <cell r="C2059" t="str">
            <v>92610</v>
          </cell>
          <cell r="E2059" t="str">
            <v>N5502</v>
          </cell>
        </row>
        <row r="2060">
          <cell r="C2060" t="str">
            <v>92800</v>
          </cell>
          <cell r="E2060" t="str">
            <v>A5381</v>
          </cell>
        </row>
        <row r="2061">
          <cell r="C2061" t="str">
            <v>92800</v>
          </cell>
          <cell r="E2061" t="str">
            <v>K5380</v>
          </cell>
        </row>
        <row r="2062">
          <cell r="C2062" t="str">
            <v>92800</v>
          </cell>
          <cell r="E2062" t="str">
            <v>05380</v>
          </cell>
        </row>
        <row r="2063">
          <cell r="C2063" t="str">
            <v>92900</v>
          </cell>
          <cell r="E2063" t="str">
            <v>05721</v>
          </cell>
        </row>
        <row r="2064">
          <cell r="C2064" t="str">
            <v>93020</v>
          </cell>
          <cell r="E2064" t="str">
            <v>D5598</v>
          </cell>
        </row>
        <row r="2065">
          <cell r="C2065" t="str">
            <v>93020</v>
          </cell>
          <cell r="E2065" t="str">
            <v>05573</v>
          </cell>
        </row>
        <row r="2066">
          <cell r="C2066" t="str">
            <v>93020</v>
          </cell>
          <cell r="E2066" t="str">
            <v>05574</v>
          </cell>
        </row>
        <row r="2067">
          <cell r="C2067" t="str">
            <v>93020</v>
          </cell>
          <cell r="E2067" t="str">
            <v>05598</v>
          </cell>
        </row>
        <row r="2068">
          <cell r="C2068" t="str">
            <v>92100</v>
          </cell>
          <cell r="E2068" t="str">
            <v>K5276</v>
          </cell>
        </row>
        <row r="2069">
          <cell r="C2069" t="str">
            <v>92400</v>
          </cell>
          <cell r="E2069" t="str">
            <v>B5408</v>
          </cell>
        </row>
        <row r="2070">
          <cell r="C2070" t="str">
            <v>92400</v>
          </cell>
          <cell r="E2070" t="str">
            <v>E5408</v>
          </cell>
        </row>
        <row r="2071">
          <cell r="C2071" t="str">
            <v>92400</v>
          </cell>
          <cell r="E2071" t="str">
            <v>F5408</v>
          </cell>
        </row>
        <row r="2072">
          <cell r="C2072" t="str">
            <v>92500</v>
          </cell>
          <cell r="E2072" t="str">
            <v>C5423</v>
          </cell>
        </row>
        <row r="2073">
          <cell r="C2073" t="str">
            <v>92610</v>
          </cell>
          <cell r="E2073" t="str">
            <v>S5503</v>
          </cell>
        </row>
        <row r="2074">
          <cell r="C2074" t="str">
            <v>92800</v>
          </cell>
          <cell r="E2074" t="str">
            <v>05385</v>
          </cell>
        </row>
        <row r="2075">
          <cell r="C2075" t="str">
            <v>93020</v>
          </cell>
          <cell r="E2075" t="str">
            <v>F5628</v>
          </cell>
        </row>
        <row r="2076">
          <cell r="C2076" t="str">
            <v>93020</v>
          </cell>
          <cell r="E2076" t="str">
            <v>05604</v>
          </cell>
        </row>
        <row r="2077">
          <cell r="C2077" t="str">
            <v>93110</v>
          </cell>
          <cell r="E2077" t="str">
            <v>05704</v>
          </cell>
        </row>
        <row r="2078">
          <cell r="C2078" t="str">
            <v>92200</v>
          </cell>
          <cell r="E2078" t="str">
            <v>05735</v>
          </cell>
        </row>
        <row r="2079">
          <cell r="C2079" t="str">
            <v>92610</v>
          </cell>
          <cell r="E2079" t="str">
            <v>05508</v>
          </cell>
        </row>
        <row r="2080">
          <cell r="C2080" t="str">
            <v>92000</v>
          </cell>
          <cell r="E2080" t="str">
            <v>A5057</v>
          </cell>
        </row>
        <row r="2081">
          <cell r="C2081" t="str">
            <v>92000</v>
          </cell>
          <cell r="E2081" t="str">
            <v>B5057</v>
          </cell>
        </row>
        <row r="2082">
          <cell r="C2082" t="str">
            <v>92000</v>
          </cell>
          <cell r="E2082" t="str">
            <v>C5079</v>
          </cell>
        </row>
        <row r="2083">
          <cell r="C2083" t="str">
            <v>92000</v>
          </cell>
          <cell r="E2083" t="str">
            <v>G5010</v>
          </cell>
        </row>
        <row r="2084">
          <cell r="C2084" t="str">
            <v>92000</v>
          </cell>
          <cell r="E2084" t="str">
            <v>H5057</v>
          </cell>
        </row>
        <row r="2085">
          <cell r="C2085" t="str">
            <v>92000</v>
          </cell>
          <cell r="E2085" t="str">
            <v>H5071</v>
          </cell>
        </row>
        <row r="2086">
          <cell r="C2086" t="str">
            <v>92000</v>
          </cell>
          <cell r="E2086" t="str">
            <v>H5073</v>
          </cell>
        </row>
        <row r="2087">
          <cell r="C2087" t="str">
            <v>92000</v>
          </cell>
          <cell r="E2087" t="str">
            <v>H5075</v>
          </cell>
        </row>
        <row r="2088">
          <cell r="C2088" t="str">
            <v>92000</v>
          </cell>
          <cell r="E2088" t="str">
            <v>H5077</v>
          </cell>
        </row>
        <row r="2089">
          <cell r="C2089" t="str">
            <v>92000</v>
          </cell>
          <cell r="E2089" t="str">
            <v>H5078</v>
          </cell>
        </row>
        <row r="2090">
          <cell r="C2090" t="str">
            <v>92000</v>
          </cell>
          <cell r="E2090" t="str">
            <v>H5079</v>
          </cell>
        </row>
        <row r="2091">
          <cell r="C2091" t="str">
            <v>92000</v>
          </cell>
          <cell r="E2091" t="str">
            <v>H5081</v>
          </cell>
        </row>
        <row r="2092">
          <cell r="C2092" t="str">
            <v>92000</v>
          </cell>
          <cell r="E2092" t="str">
            <v>J5079</v>
          </cell>
        </row>
        <row r="2093">
          <cell r="C2093" t="str">
            <v>92000</v>
          </cell>
          <cell r="E2093" t="str">
            <v>J5081</v>
          </cell>
        </row>
        <row r="2094">
          <cell r="C2094" t="str">
            <v>92000</v>
          </cell>
          <cell r="E2094" t="str">
            <v>K5081</v>
          </cell>
        </row>
        <row r="2095">
          <cell r="C2095" t="str">
            <v>92000</v>
          </cell>
          <cell r="E2095" t="str">
            <v>L5081</v>
          </cell>
        </row>
        <row r="2096">
          <cell r="C2096" t="str">
            <v>92000</v>
          </cell>
          <cell r="E2096" t="str">
            <v>05014</v>
          </cell>
        </row>
        <row r="2097">
          <cell r="C2097" t="str">
            <v>92000</v>
          </cell>
          <cell r="E2097" t="str">
            <v>05024</v>
          </cell>
        </row>
        <row r="2098">
          <cell r="C2098" t="str">
            <v>92000</v>
          </cell>
          <cell r="E2098" t="str">
            <v>05074</v>
          </cell>
        </row>
        <row r="2099">
          <cell r="C2099" t="str">
            <v>92100</v>
          </cell>
          <cell r="E2099" t="str">
            <v>A5257</v>
          </cell>
        </row>
        <row r="2100">
          <cell r="C2100" t="str">
            <v>92100</v>
          </cell>
          <cell r="E2100" t="str">
            <v>A5274</v>
          </cell>
        </row>
        <row r="2101">
          <cell r="C2101" t="str">
            <v>92100</v>
          </cell>
          <cell r="E2101" t="str">
            <v>A5276</v>
          </cell>
        </row>
        <row r="2102">
          <cell r="C2102" t="str">
            <v>92100</v>
          </cell>
          <cell r="E2102" t="str">
            <v>B5257</v>
          </cell>
        </row>
        <row r="2103">
          <cell r="C2103" t="str">
            <v>92100</v>
          </cell>
          <cell r="E2103" t="str">
            <v>C5257</v>
          </cell>
        </row>
        <row r="2104">
          <cell r="C2104" t="str">
            <v>92100</v>
          </cell>
          <cell r="E2104" t="str">
            <v>E5274</v>
          </cell>
        </row>
        <row r="2105">
          <cell r="C2105" t="str">
            <v>92100</v>
          </cell>
          <cell r="E2105" t="str">
            <v>G5210</v>
          </cell>
        </row>
        <row r="2106">
          <cell r="C2106" t="str">
            <v>92100</v>
          </cell>
          <cell r="E2106" t="str">
            <v>G5274</v>
          </cell>
        </row>
        <row r="2107">
          <cell r="C2107" t="str">
            <v>92100</v>
          </cell>
          <cell r="E2107" t="str">
            <v>H5257</v>
          </cell>
        </row>
        <row r="2108">
          <cell r="C2108" t="str">
            <v>92100</v>
          </cell>
          <cell r="E2108" t="str">
            <v>H5271</v>
          </cell>
        </row>
        <row r="2109">
          <cell r="C2109" t="str">
            <v>92100</v>
          </cell>
          <cell r="E2109" t="str">
            <v>H5273</v>
          </cell>
        </row>
        <row r="2110">
          <cell r="C2110" t="str">
            <v>92100</v>
          </cell>
          <cell r="E2110" t="str">
            <v>H5274</v>
          </cell>
        </row>
        <row r="2111">
          <cell r="C2111" t="str">
            <v>92100</v>
          </cell>
          <cell r="E2111" t="str">
            <v>H5275</v>
          </cell>
        </row>
        <row r="2112">
          <cell r="C2112" t="str">
            <v>92100</v>
          </cell>
          <cell r="E2112" t="str">
            <v>H5277</v>
          </cell>
        </row>
        <row r="2113">
          <cell r="C2113" t="str">
            <v>92100</v>
          </cell>
          <cell r="E2113" t="str">
            <v>H5278</v>
          </cell>
        </row>
        <row r="2114">
          <cell r="C2114" t="str">
            <v>92100</v>
          </cell>
          <cell r="E2114" t="str">
            <v>H5281</v>
          </cell>
        </row>
        <row r="2115">
          <cell r="C2115" t="str">
            <v>92100</v>
          </cell>
          <cell r="E2115" t="str">
            <v>J5210</v>
          </cell>
        </row>
        <row r="2116">
          <cell r="C2116" t="str">
            <v>92100</v>
          </cell>
          <cell r="E2116" t="str">
            <v>J5238</v>
          </cell>
        </row>
        <row r="2117">
          <cell r="C2117" t="str">
            <v>92100</v>
          </cell>
          <cell r="E2117" t="str">
            <v>J5274</v>
          </cell>
        </row>
        <row r="2118">
          <cell r="C2118" t="str">
            <v>92100</v>
          </cell>
          <cell r="E2118" t="str">
            <v>J5279</v>
          </cell>
        </row>
        <row r="2119">
          <cell r="C2119" t="str">
            <v>92100</v>
          </cell>
          <cell r="E2119" t="str">
            <v>J5281</v>
          </cell>
        </row>
        <row r="2120">
          <cell r="C2120" t="str">
            <v>92100</v>
          </cell>
          <cell r="E2120" t="str">
            <v>K5281</v>
          </cell>
        </row>
        <row r="2121">
          <cell r="C2121" t="str">
            <v>92100</v>
          </cell>
          <cell r="E2121" t="str">
            <v>L5274</v>
          </cell>
        </row>
        <row r="2122">
          <cell r="C2122" t="str">
            <v>92100</v>
          </cell>
          <cell r="E2122" t="str">
            <v>L5281</v>
          </cell>
        </row>
        <row r="2123">
          <cell r="C2123" t="str">
            <v>92100</v>
          </cell>
          <cell r="E2123" t="str">
            <v>M5274</v>
          </cell>
        </row>
        <row r="2124">
          <cell r="C2124" t="str">
            <v>92100</v>
          </cell>
          <cell r="E2124" t="str">
            <v>M5281</v>
          </cell>
        </row>
        <row r="2125">
          <cell r="C2125" t="str">
            <v>92100</v>
          </cell>
          <cell r="E2125" t="str">
            <v>N5281</v>
          </cell>
        </row>
        <row r="2126">
          <cell r="C2126" t="str">
            <v>92100</v>
          </cell>
          <cell r="E2126" t="str">
            <v>P5281</v>
          </cell>
        </row>
        <row r="2127">
          <cell r="C2127" t="str">
            <v>92100</v>
          </cell>
          <cell r="E2127" t="str">
            <v>Q5274</v>
          </cell>
        </row>
        <row r="2128">
          <cell r="C2128" t="str">
            <v>92100</v>
          </cell>
          <cell r="E2128" t="str">
            <v>R5274</v>
          </cell>
        </row>
        <row r="2129">
          <cell r="C2129" t="str">
            <v>92100</v>
          </cell>
          <cell r="E2129" t="str">
            <v>R5275</v>
          </cell>
        </row>
        <row r="2130">
          <cell r="C2130" t="str">
            <v>92100</v>
          </cell>
          <cell r="E2130" t="str">
            <v>05224</v>
          </cell>
        </row>
        <row r="2131">
          <cell r="C2131" t="str">
            <v>92100</v>
          </cell>
          <cell r="E2131" t="str">
            <v>05274</v>
          </cell>
        </row>
        <row r="2132">
          <cell r="C2132" t="str">
            <v>92500</v>
          </cell>
          <cell r="E2132" t="str">
            <v>A5425</v>
          </cell>
        </row>
        <row r="2133">
          <cell r="C2133" t="str">
            <v>92500</v>
          </cell>
          <cell r="E2133" t="str">
            <v>A5470</v>
          </cell>
        </row>
        <row r="2134">
          <cell r="C2134" t="str">
            <v>92500</v>
          </cell>
          <cell r="E2134" t="str">
            <v>B5425</v>
          </cell>
        </row>
        <row r="2135">
          <cell r="C2135" t="str">
            <v>92500</v>
          </cell>
          <cell r="E2135" t="str">
            <v>B5426</v>
          </cell>
        </row>
        <row r="2136">
          <cell r="C2136" t="str">
            <v>92500</v>
          </cell>
          <cell r="E2136" t="str">
            <v>B5470</v>
          </cell>
        </row>
        <row r="2137">
          <cell r="C2137" t="str">
            <v>92500</v>
          </cell>
          <cell r="E2137" t="str">
            <v>C5425</v>
          </cell>
        </row>
        <row r="2138">
          <cell r="C2138" t="str">
            <v>92500</v>
          </cell>
          <cell r="E2138" t="str">
            <v>C5426</v>
          </cell>
        </row>
        <row r="2139">
          <cell r="C2139" t="str">
            <v>92500</v>
          </cell>
          <cell r="E2139" t="str">
            <v>C5470</v>
          </cell>
        </row>
        <row r="2140">
          <cell r="C2140" t="str">
            <v>92500</v>
          </cell>
          <cell r="E2140" t="str">
            <v>D5425</v>
          </cell>
        </row>
        <row r="2141">
          <cell r="C2141" t="str">
            <v>92500</v>
          </cell>
          <cell r="E2141" t="str">
            <v>D5426</v>
          </cell>
        </row>
        <row r="2142">
          <cell r="C2142" t="str">
            <v>92500</v>
          </cell>
          <cell r="E2142" t="str">
            <v>D5470</v>
          </cell>
        </row>
        <row r="2143">
          <cell r="C2143" t="str">
            <v>92500</v>
          </cell>
          <cell r="E2143" t="str">
            <v>E5425</v>
          </cell>
        </row>
        <row r="2144">
          <cell r="C2144" t="str">
            <v>92500</v>
          </cell>
          <cell r="E2144" t="str">
            <v>E5426</v>
          </cell>
        </row>
        <row r="2145">
          <cell r="C2145" t="str">
            <v>92500</v>
          </cell>
          <cell r="E2145" t="str">
            <v>F5425</v>
          </cell>
        </row>
        <row r="2146">
          <cell r="C2146" t="str">
            <v>92500</v>
          </cell>
          <cell r="E2146" t="str">
            <v>F5470</v>
          </cell>
        </row>
        <row r="2147">
          <cell r="C2147" t="str">
            <v>92500</v>
          </cell>
          <cell r="E2147" t="str">
            <v>G5425</v>
          </cell>
        </row>
        <row r="2148">
          <cell r="C2148" t="str">
            <v>92500</v>
          </cell>
          <cell r="E2148" t="str">
            <v>J5425</v>
          </cell>
        </row>
        <row r="2149">
          <cell r="C2149" t="str">
            <v>92500</v>
          </cell>
          <cell r="E2149" t="str">
            <v>K5425</v>
          </cell>
        </row>
        <row r="2150">
          <cell r="C2150" t="str">
            <v>92500</v>
          </cell>
          <cell r="E2150" t="str">
            <v>L5425</v>
          </cell>
        </row>
        <row r="2151">
          <cell r="C2151" t="str">
            <v>92500</v>
          </cell>
          <cell r="E2151" t="str">
            <v>M5425</v>
          </cell>
        </row>
        <row r="2152">
          <cell r="C2152" t="str">
            <v>92500</v>
          </cell>
          <cell r="E2152" t="str">
            <v>N5425</v>
          </cell>
        </row>
        <row r="2153">
          <cell r="C2153" t="str">
            <v>92500</v>
          </cell>
          <cell r="E2153" t="str">
            <v>P5425</v>
          </cell>
        </row>
        <row r="2154">
          <cell r="C2154" t="str">
            <v>92500</v>
          </cell>
          <cell r="E2154" t="str">
            <v>R5425</v>
          </cell>
        </row>
        <row r="2155">
          <cell r="C2155" t="str">
            <v>92500</v>
          </cell>
          <cell r="E2155" t="str">
            <v>S5425</v>
          </cell>
        </row>
        <row r="2156">
          <cell r="C2156" t="str">
            <v>92500</v>
          </cell>
          <cell r="E2156" t="str">
            <v>05426</v>
          </cell>
        </row>
        <row r="2157">
          <cell r="C2157" t="str">
            <v>92500</v>
          </cell>
          <cell r="E2157" t="str">
            <v>05430</v>
          </cell>
        </row>
        <row r="2158">
          <cell r="C2158" t="str">
            <v>92500</v>
          </cell>
          <cell r="E2158" t="str">
            <v>05431</v>
          </cell>
        </row>
        <row r="2159">
          <cell r="C2159" t="str">
            <v>92500</v>
          </cell>
          <cell r="E2159" t="str">
            <v>05434</v>
          </cell>
        </row>
        <row r="2160">
          <cell r="C2160" t="str">
            <v>92500</v>
          </cell>
          <cell r="E2160" t="str">
            <v>05436</v>
          </cell>
        </row>
        <row r="2161">
          <cell r="C2161" t="str">
            <v>92500</v>
          </cell>
          <cell r="E2161" t="str">
            <v>05439</v>
          </cell>
        </row>
        <row r="2162">
          <cell r="C2162" t="str">
            <v>92500</v>
          </cell>
          <cell r="E2162" t="str">
            <v>05440</v>
          </cell>
        </row>
        <row r="2163">
          <cell r="C2163" t="str">
            <v>92500</v>
          </cell>
          <cell r="E2163" t="str">
            <v>05443</v>
          </cell>
        </row>
        <row r="2164">
          <cell r="C2164" t="str">
            <v>92500</v>
          </cell>
          <cell r="E2164" t="str">
            <v>05447</v>
          </cell>
        </row>
        <row r="2165">
          <cell r="C2165" t="str">
            <v>92610</v>
          </cell>
          <cell r="E2165" t="str">
            <v>A5505</v>
          </cell>
        </row>
        <row r="2166">
          <cell r="C2166" t="str">
            <v>92610</v>
          </cell>
          <cell r="E2166" t="str">
            <v>B5505</v>
          </cell>
        </row>
        <row r="2167">
          <cell r="C2167" t="str">
            <v>92610</v>
          </cell>
          <cell r="E2167" t="str">
            <v>B5506</v>
          </cell>
        </row>
        <row r="2168">
          <cell r="C2168" t="str">
            <v>92610</v>
          </cell>
          <cell r="E2168" t="str">
            <v>C5505</v>
          </cell>
        </row>
        <row r="2169">
          <cell r="C2169" t="str">
            <v>92610</v>
          </cell>
          <cell r="E2169" t="str">
            <v>C5506</v>
          </cell>
        </row>
        <row r="2170">
          <cell r="C2170" t="str">
            <v>92610</v>
          </cell>
          <cell r="E2170" t="str">
            <v>C5520</v>
          </cell>
        </row>
        <row r="2171">
          <cell r="C2171" t="str">
            <v>92610</v>
          </cell>
          <cell r="E2171" t="str">
            <v>F5520</v>
          </cell>
        </row>
        <row r="2172">
          <cell r="C2172" t="str">
            <v>92610</v>
          </cell>
          <cell r="E2172" t="str">
            <v>S5506</v>
          </cell>
        </row>
        <row r="2173">
          <cell r="C2173" t="str">
            <v>92610</v>
          </cell>
          <cell r="E2173" t="str">
            <v>S5520</v>
          </cell>
        </row>
        <row r="2174">
          <cell r="C2174" t="str">
            <v>92610</v>
          </cell>
          <cell r="E2174" t="str">
            <v>05505</v>
          </cell>
        </row>
        <row r="2175">
          <cell r="C2175" t="str">
            <v>92610</v>
          </cell>
          <cell r="E2175" t="str">
            <v>05507</v>
          </cell>
        </row>
        <row r="2176">
          <cell r="C2176" t="str">
            <v>92610</v>
          </cell>
          <cell r="E2176" t="str">
            <v>05520</v>
          </cell>
        </row>
        <row r="2177">
          <cell r="C2177" t="str">
            <v>92620</v>
          </cell>
          <cell r="E2177" t="str">
            <v>A5457</v>
          </cell>
        </row>
        <row r="2178">
          <cell r="C2178" t="str">
            <v>92620</v>
          </cell>
          <cell r="E2178" t="str">
            <v>A5458</v>
          </cell>
        </row>
        <row r="2179">
          <cell r="C2179" t="str">
            <v>92620</v>
          </cell>
          <cell r="E2179" t="str">
            <v>A5467</v>
          </cell>
        </row>
        <row r="2180">
          <cell r="C2180" t="str">
            <v>92620</v>
          </cell>
          <cell r="E2180" t="str">
            <v>A5477</v>
          </cell>
        </row>
        <row r="2181">
          <cell r="C2181" t="str">
            <v>92620</v>
          </cell>
          <cell r="E2181" t="str">
            <v>A5478</v>
          </cell>
        </row>
        <row r="2182">
          <cell r="C2182" t="str">
            <v>92620</v>
          </cell>
          <cell r="E2182" t="str">
            <v>A5485</v>
          </cell>
        </row>
        <row r="2183">
          <cell r="C2183" t="str">
            <v>92620</v>
          </cell>
          <cell r="E2183" t="str">
            <v>A5486</v>
          </cell>
        </row>
        <row r="2184">
          <cell r="C2184" t="str">
            <v>92620</v>
          </cell>
          <cell r="E2184" t="str">
            <v>B5457</v>
          </cell>
        </row>
        <row r="2185">
          <cell r="C2185" t="str">
            <v>92620</v>
          </cell>
          <cell r="E2185" t="str">
            <v>B5458</v>
          </cell>
        </row>
        <row r="2186">
          <cell r="C2186" t="str">
            <v>92620</v>
          </cell>
          <cell r="E2186" t="str">
            <v>B5467</v>
          </cell>
        </row>
        <row r="2187">
          <cell r="C2187" t="str">
            <v>92620</v>
          </cell>
          <cell r="E2187" t="str">
            <v>B5477</v>
          </cell>
        </row>
        <row r="2188">
          <cell r="C2188" t="str">
            <v>92620</v>
          </cell>
          <cell r="E2188" t="str">
            <v>B5478</v>
          </cell>
        </row>
        <row r="2189">
          <cell r="C2189" t="str">
            <v>92620</v>
          </cell>
          <cell r="E2189" t="str">
            <v>B5485</v>
          </cell>
        </row>
        <row r="2190">
          <cell r="C2190" t="str">
            <v>92620</v>
          </cell>
          <cell r="E2190" t="str">
            <v>C5455</v>
          </cell>
        </row>
        <row r="2191">
          <cell r="C2191" t="str">
            <v>92620</v>
          </cell>
          <cell r="E2191" t="str">
            <v>C5457</v>
          </cell>
        </row>
        <row r="2192">
          <cell r="C2192" t="str">
            <v>92620</v>
          </cell>
          <cell r="E2192" t="str">
            <v>C5458</v>
          </cell>
        </row>
        <row r="2193">
          <cell r="C2193" t="str">
            <v>92620</v>
          </cell>
          <cell r="E2193" t="str">
            <v>C5467</v>
          </cell>
        </row>
        <row r="2194">
          <cell r="C2194" t="str">
            <v>92620</v>
          </cell>
          <cell r="E2194" t="str">
            <v>C5476</v>
          </cell>
        </row>
        <row r="2195">
          <cell r="C2195" t="str">
            <v>92620</v>
          </cell>
          <cell r="E2195" t="str">
            <v>C5477</v>
          </cell>
        </row>
        <row r="2196">
          <cell r="C2196" t="str">
            <v>92620</v>
          </cell>
          <cell r="E2196" t="str">
            <v>C5478</v>
          </cell>
        </row>
        <row r="2197">
          <cell r="C2197" t="str">
            <v>92620</v>
          </cell>
          <cell r="E2197" t="str">
            <v>C5485</v>
          </cell>
        </row>
        <row r="2198">
          <cell r="C2198" t="str">
            <v>92620</v>
          </cell>
          <cell r="E2198" t="str">
            <v>C5486</v>
          </cell>
        </row>
        <row r="2199">
          <cell r="C2199" t="str">
            <v>92620</v>
          </cell>
          <cell r="E2199" t="str">
            <v>D5457</v>
          </cell>
        </row>
        <row r="2200">
          <cell r="C2200" t="str">
            <v>92620</v>
          </cell>
          <cell r="E2200" t="str">
            <v>D5458</v>
          </cell>
        </row>
        <row r="2201">
          <cell r="C2201" t="str">
            <v>92620</v>
          </cell>
          <cell r="E2201" t="str">
            <v>D5474</v>
          </cell>
        </row>
        <row r="2202">
          <cell r="C2202" t="str">
            <v>92620</v>
          </cell>
          <cell r="E2202" t="str">
            <v>D5477</v>
          </cell>
        </row>
        <row r="2203">
          <cell r="C2203" t="str">
            <v>92620</v>
          </cell>
          <cell r="E2203" t="str">
            <v>D5478</v>
          </cell>
        </row>
        <row r="2204">
          <cell r="C2204" t="str">
            <v>92620</v>
          </cell>
          <cell r="E2204" t="str">
            <v>D5486</v>
          </cell>
        </row>
        <row r="2205">
          <cell r="C2205" t="str">
            <v>92620</v>
          </cell>
          <cell r="E2205" t="str">
            <v>E5469</v>
          </cell>
        </row>
        <row r="2206">
          <cell r="C2206" t="str">
            <v>92620</v>
          </cell>
          <cell r="E2206" t="str">
            <v>E5474</v>
          </cell>
        </row>
        <row r="2207">
          <cell r="C2207" t="str">
            <v>92620</v>
          </cell>
          <cell r="E2207" t="str">
            <v>E5476</v>
          </cell>
        </row>
        <row r="2208">
          <cell r="C2208" t="str">
            <v>92620</v>
          </cell>
          <cell r="E2208" t="str">
            <v>E5477</v>
          </cell>
        </row>
        <row r="2209">
          <cell r="C2209" t="str">
            <v>92620</v>
          </cell>
          <cell r="E2209" t="str">
            <v>E5478</v>
          </cell>
        </row>
        <row r="2210">
          <cell r="C2210" t="str">
            <v>92620</v>
          </cell>
          <cell r="E2210" t="str">
            <v>E5485</v>
          </cell>
        </row>
        <row r="2211">
          <cell r="C2211" t="str">
            <v>92620</v>
          </cell>
          <cell r="E2211" t="str">
            <v>E5486</v>
          </cell>
        </row>
        <row r="2212">
          <cell r="C2212" t="str">
            <v>92620</v>
          </cell>
          <cell r="E2212" t="str">
            <v>F5469</v>
          </cell>
        </row>
        <row r="2213">
          <cell r="C2213" t="str">
            <v>92620</v>
          </cell>
          <cell r="E2213" t="str">
            <v>F5478</v>
          </cell>
        </row>
        <row r="2214">
          <cell r="C2214" t="str">
            <v>92620</v>
          </cell>
          <cell r="E2214" t="str">
            <v>F5486</v>
          </cell>
        </row>
        <row r="2215">
          <cell r="C2215" t="str">
            <v>92620</v>
          </cell>
          <cell r="E2215" t="str">
            <v>G5485</v>
          </cell>
        </row>
        <row r="2216">
          <cell r="C2216" t="str">
            <v>92620</v>
          </cell>
          <cell r="E2216" t="str">
            <v>G5486</v>
          </cell>
        </row>
        <row r="2217">
          <cell r="C2217" t="str">
            <v>92620</v>
          </cell>
          <cell r="E2217" t="str">
            <v>H5477</v>
          </cell>
        </row>
        <row r="2218">
          <cell r="C2218" t="str">
            <v>92620</v>
          </cell>
          <cell r="E2218" t="str">
            <v>H5485</v>
          </cell>
        </row>
        <row r="2219">
          <cell r="C2219" t="str">
            <v>92620</v>
          </cell>
          <cell r="E2219" t="str">
            <v>J5469</v>
          </cell>
        </row>
        <row r="2220">
          <cell r="C2220" t="str">
            <v>92620</v>
          </cell>
          <cell r="E2220" t="str">
            <v>J5477</v>
          </cell>
        </row>
        <row r="2221">
          <cell r="C2221" t="str">
            <v>92620</v>
          </cell>
          <cell r="E2221" t="str">
            <v>J5485</v>
          </cell>
        </row>
        <row r="2222">
          <cell r="C2222" t="str">
            <v>92620</v>
          </cell>
          <cell r="E2222" t="str">
            <v>J5486</v>
          </cell>
        </row>
        <row r="2223">
          <cell r="C2223" t="str">
            <v>92620</v>
          </cell>
          <cell r="E2223" t="str">
            <v>K5469</v>
          </cell>
        </row>
        <row r="2224">
          <cell r="C2224" t="str">
            <v>92620</v>
          </cell>
          <cell r="E2224" t="str">
            <v>K5476</v>
          </cell>
        </row>
        <row r="2225">
          <cell r="C2225" t="str">
            <v>92620</v>
          </cell>
          <cell r="E2225" t="str">
            <v>K5477</v>
          </cell>
        </row>
        <row r="2226">
          <cell r="C2226" t="str">
            <v>92620</v>
          </cell>
          <cell r="E2226" t="str">
            <v>K5486</v>
          </cell>
        </row>
        <row r="2227">
          <cell r="C2227" t="str">
            <v>92620</v>
          </cell>
          <cell r="E2227" t="str">
            <v>L5469</v>
          </cell>
        </row>
        <row r="2228">
          <cell r="C2228" t="str">
            <v>92620</v>
          </cell>
          <cell r="E2228" t="str">
            <v>L5476</v>
          </cell>
        </row>
        <row r="2229">
          <cell r="C2229" t="str">
            <v>92620</v>
          </cell>
          <cell r="E2229" t="str">
            <v>L5478</v>
          </cell>
        </row>
        <row r="2230">
          <cell r="C2230" t="str">
            <v>92620</v>
          </cell>
          <cell r="E2230" t="str">
            <v>L5485</v>
          </cell>
        </row>
        <row r="2231">
          <cell r="C2231" t="str">
            <v>92620</v>
          </cell>
          <cell r="E2231" t="str">
            <v>L5486</v>
          </cell>
        </row>
        <row r="2232">
          <cell r="C2232" t="str">
            <v>92620</v>
          </cell>
          <cell r="E2232" t="str">
            <v>M5469</v>
          </cell>
        </row>
        <row r="2233">
          <cell r="C2233" t="str">
            <v>92620</v>
          </cell>
          <cell r="E2233" t="str">
            <v>M5477</v>
          </cell>
        </row>
        <row r="2234">
          <cell r="C2234" t="str">
            <v>92620</v>
          </cell>
          <cell r="E2234" t="str">
            <v>M5485</v>
          </cell>
        </row>
        <row r="2235">
          <cell r="C2235" t="str">
            <v>92620</v>
          </cell>
          <cell r="E2235" t="str">
            <v>N5469</v>
          </cell>
        </row>
        <row r="2236">
          <cell r="C2236" t="str">
            <v>92620</v>
          </cell>
          <cell r="E2236" t="str">
            <v>N5485</v>
          </cell>
        </row>
        <row r="2237">
          <cell r="C2237" t="str">
            <v>92620</v>
          </cell>
          <cell r="E2237" t="str">
            <v>P5477</v>
          </cell>
        </row>
        <row r="2238">
          <cell r="C2238" t="str">
            <v>92620</v>
          </cell>
          <cell r="E2238" t="str">
            <v>P5478</v>
          </cell>
        </row>
        <row r="2239">
          <cell r="C2239" t="str">
            <v>92620</v>
          </cell>
          <cell r="E2239" t="str">
            <v>R5478</v>
          </cell>
        </row>
        <row r="2240">
          <cell r="C2240" t="str">
            <v>92620</v>
          </cell>
          <cell r="E2240" t="str">
            <v>S5476</v>
          </cell>
        </row>
        <row r="2241">
          <cell r="C2241" t="str">
            <v>92620</v>
          </cell>
          <cell r="E2241" t="str">
            <v>S5477</v>
          </cell>
        </row>
        <row r="2242">
          <cell r="C2242" t="str">
            <v>92620</v>
          </cell>
          <cell r="E2242" t="str">
            <v>T5476</v>
          </cell>
        </row>
        <row r="2243">
          <cell r="C2243" t="str">
            <v>92620</v>
          </cell>
          <cell r="E2243" t="str">
            <v>T5477</v>
          </cell>
        </row>
        <row r="2244">
          <cell r="C2244" t="str">
            <v>92620</v>
          </cell>
          <cell r="E2244" t="str">
            <v>U5476</v>
          </cell>
        </row>
        <row r="2245">
          <cell r="C2245" t="str">
            <v>92620</v>
          </cell>
          <cell r="E2245" t="str">
            <v>U5477</v>
          </cell>
        </row>
        <row r="2246">
          <cell r="C2246" t="str">
            <v>92620</v>
          </cell>
          <cell r="E2246" t="str">
            <v>05437</v>
          </cell>
        </row>
        <row r="2247">
          <cell r="C2247" t="str">
            <v>92620</v>
          </cell>
          <cell r="E2247" t="str">
            <v>05459</v>
          </cell>
        </row>
        <row r="2248">
          <cell r="C2248" t="str">
            <v>92620</v>
          </cell>
          <cell r="E2248" t="str">
            <v>05462</v>
          </cell>
        </row>
        <row r="2249">
          <cell r="C2249" t="str">
            <v>92620</v>
          </cell>
          <cell r="E2249" t="str">
            <v>05469</v>
          </cell>
        </row>
        <row r="2250">
          <cell r="C2250" t="str">
            <v>92620</v>
          </cell>
          <cell r="E2250" t="str">
            <v>05474</v>
          </cell>
        </row>
        <row r="2251">
          <cell r="C2251" t="str">
            <v>92620</v>
          </cell>
          <cell r="E2251" t="str">
            <v>05475</v>
          </cell>
        </row>
        <row r="2252">
          <cell r="C2252" t="str">
            <v>92620</v>
          </cell>
          <cell r="E2252" t="str">
            <v>05487</v>
          </cell>
        </row>
        <row r="2253">
          <cell r="C2253" t="str">
            <v>92620</v>
          </cell>
          <cell r="E2253" t="str">
            <v>05498</v>
          </cell>
        </row>
        <row r="2254">
          <cell r="C2254" t="str">
            <v>92000</v>
          </cell>
          <cell r="E2254" t="str">
            <v>A5005</v>
          </cell>
        </row>
        <row r="2255">
          <cell r="C2255" t="str">
            <v>92000</v>
          </cell>
          <cell r="E2255" t="str">
            <v>A5017</v>
          </cell>
        </row>
        <row r="2256">
          <cell r="C2256" t="str">
            <v>92000</v>
          </cell>
          <cell r="E2256" t="str">
            <v>A5038</v>
          </cell>
        </row>
        <row r="2257">
          <cell r="C2257" t="str">
            <v>92000</v>
          </cell>
          <cell r="E2257" t="str">
            <v>A5082</v>
          </cell>
        </row>
        <row r="2258">
          <cell r="C2258" t="str">
            <v>92000</v>
          </cell>
          <cell r="E2258" t="str">
            <v>A5090</v>
          </cell>
        </row>
        <row r="2259">
          <cell r="C2259" t="str">
            <v>92000</v>
          </cell>
          <cell r="E2259" t="str">
            <v>B5016</v>
          </cell>
        </row>
        <row r="2260">
          <cell r="C2260" t="str">
            <v>92000</v>
          </cell>
          <cell r="E2260" t="str">
            <v>B5025</v>
          </cell>
        </row>
        <row r="2261">
          <cell r="C2261" t="str">
            <v>92000</v>
          </cell>
          <cell r="E2261" t="str">
            <v>B5029</v>
          </cell>
        </row>
        <row r="2262">
          <cell r="C2262" t="str">
            <v>92000</v>
          </cell>
          <cell r="E2262" t="str">
            <v>B5038</v>
          </cell>
        </row>
        <row r="2263">
          <cell r="C2263" t="str">
            <v>92000</v>
          </cell>
          <cell r="E2263" t="str">
            <v>B5090</v>
          </cell>
        </row>
        <row r="2264">
          <cell r="C2264" t="str">
            <v>92000</v>
          </cell>
          <cell r="E2264" t="str">
            <v>C5016</v>
          </cell>
        </row>
        <row r="2265">
          <cell r="C2265" t="str">
            <v>92000</v>
          </cell>
          <cell r="E2265" t="str">
            <v>C5025</v>
          </cell>
        </row>
        <row r="2266">
          <cell r="C2266" t="str">
            <v>92000</v>
          </cell>
          <cell r="E2266" t="str">
            <v>C5045</v>
          </cell>
        </row>
        <row r="2267">
          <cell r="C2267" t="str">
            <v>92000</v>
          </cell>
          <cell r="E2267" t="str">
            <v>C5050</v>
          </cell>
        </row>
        <row r="2268">
          <cell r="C2268" t="str">
            <v>92000</v>
          </cell>
          <cell r="E2268" t="str">
            <v>C5090</v>
          </cell>
        </row>
        <row r="2269">
          <cell r="C2269" t="str">
            <v>92000</v>
          </cell>
          <cell r="E2269" t="str">
            <v>D5016</v>
          </cell>
        </row>
        <row r="2270">
          <cell r="C2270" t="str">
            <v>92000</v>
          </cell>
          <cell r="E2270" t="str">
            <v>D5025</v>
          </cell>
        </row>
        <row r="2271">
          <cell r="C2271" t="str">
            <v>92000</v>
          </cell>
          <cell r="E2271" t="str">
            <v>D5029</v>
          </cell>
        </row>
        <row r="2272">
          <cell r="C2272" t="str">
            <v>92000</v>
          </cell>
          <cell r="E2272" t="str">
            <v>D5057</v>
          </cell>
        </row>
        <row r="2273">
          <cell r="C2273" t="str">
            <v>92000</v>
          </cell>
          <cell r="E2273" t="str">
            <v>D5090</v>
          </cell>
        </row>
        <row r="2274">
          <cell r="C2274" t="str">
            <v>92000</v>
          </cell>
          <cell r="E2274" t="str">
            <v>E5025</v>
          </cell>
        </row>
        <row r="2275">
          <cell r="C2275" t="str">
            <v>92000</v>
          </cell>
          <cell r="E2275" t="str">
            <v>E5090</v>
          </cell>
        </row>
        <row r="2276">
          <cell r="C2276" t="str">
            <v>92000</v>
          </cell>
          <cell r="E2276" t="str">
            <v>F5016</v>
          </cell>
        </row>
        <row r="2277">
          <cell r="C2277" t="str">
            <v>92000</v>
          </cell>
          <cell r="E2277" t="str">
            <v>F5025</v>
          </cell>
        </row>
        <row r="2278">
          <cell r="C2278" t="str">
            <v>92000</v>
          </cell>
          <cell r="E2278" t="str">
            <v>F5031</v>
          </cell>
        </row>
        <row r="2279">
          <cell r="C2279" t="str">
            <v>92000</v>
          </cell>
          <cell r="E2279" t="str">
            <v>F5077</v>
          </cell>
        </row>
        <row r="2280">
          <cell r="C2280" t="str">
            <v>92000</v>
          </cell>
          <cell r="E2280" t="str">
            <v>G5016</v>
          </cell>
        </row>
        <row r="2281">
          <cell r="C2281" t="str">
            <v>92000</v>
          </cell>
          <cell r="E2281" t="str">
            <v>H5005</v>
          </cell>
        </row>
        <row r="2282">
          <cell r="C2282" t="str">
            <v>92000</v>
          </cell>
          <cell r="E2282" t="str">
            <v>H5006</v>
          </cell>
        </row>
        <row r="2283">
          <cell r="C2283" t="str">
            <v>92000</v>
          </cell>
          <cell r="E2283" t="str">
            <v>H5007</v>
          </cell>
        </row>
        <row r="2284">
          <cell r="C2284" t="str">
            <v>92000</v>
          </cell>
          <cell r="E2284" t="str">
            <v>H5008</v>
          </cell>
        </row>
        <row r="2285">
          <cell r="C2285" t="str">
            <v>92000</v>
          </cell>
          <cell r="E2285" t="str">
            <v>H5010</v>
          </cell>
        </row>
        <row r="2286">
          <cell r="C2286" t="str">
            <v>92000</v>
          </cell>
          <cell r="E2286" t="str">
            <v>H5014</v>
          </cell>
        </row>
        <row r="2287">
          <cell r="C2287" t="str">
            <v>92000</v>
          </cell>
          <cell r="E2287" t="str">
            <v>H5015</v>
          </cell>
        </row>
        <row r="2288">
          <cell r="C2288" t="str">
            <v>92000</v>
          </cell>
          <cell r="E2288" t="str">
            <v>H5020</v>
          </cell>
        </row>
        <row r="2289">
          <cell r="C2289" t="str">
            <v>92000</v>
          </cell>
          <cell r="E2289" t="str">
            <v>H5021</v>
          </cell>
        </row>
        <row r="2290">
          <cell r="C2290" t="str">
            <v>92000</v>
          </cell>
          <cell r="E2290" t="str">
            <v>H5025</v>
          </cell>
        </row>
        <row r="2291">
          <cell r="C2291" t="str">
            <v>92000</v>
          </cell>
          <cell r="E2291" t="str">
            <v>H5031</v>
          </cell>
        </row>
        <row r="2292">
          <cell r="C2292" t="str">
            <v>92000</v>
          </cell>
          <cell r="E2292" t="str">
            <v>H5036</v>
          </cell>
        </row>
        <row r="2293">
          <cell r="C2293" t="str">
            <v>92000</v>
          </cell>
          <cell r="E2293" t="str">
            <v>H5050</v>
          </cell>
        </row>
        <row r="2294">
          <cell r="C2294" t="str">
            <v>92000</v>
          </cell>
          <cell r="E2294" t="str">
            <v>H5056</v>
          </cell>
        </row>
        <row r="2295">
          <cell r="C2295" t="str">
            <v>92000</v>
          </cell>
          <cell r="E2295" t="str">
            <v>H5067</v>
          </cell>
        </row>
        <row r="2296">
          <cell r="C2296" t="str">
            <v>92000</v>
          </cell>
          <cell r="E2296" t="str">
            <v>H5098</v>
          </cell>
        </row>
        <row r="2297">
          <cell r="C2297" t="str">
            <v>92000</v>
          </cell>
          <cell r="E2297" t="str">
            <v>J5025</v>
          </cell>
        </row>
        <row r="2298">
          <cell r="C2298" t="str">
            <v>92000</v>
          </cell>
          <cell r="E2298" t="str">
            <v>J5032</v>
          </cell>
        </row>
        <row r="2299">
          <cell r="C2299" t="str">
            <v>92000</v>
          </cell>
          <cell r="E2299" t="str">
            <v>J5036</v>
          </cell>
        </row>
        <row r="2300">
          <cell r="C2300" t="str">
            <v>92000</v>
          </cell>
          <cell r="E2300" t="str">
            <v>J5050</v>
          </cell>
        </row>
        <row r="2301">
          <cell r="C2301" t="str">
            <v>92000</v>
          </cell>
          <cell r="E2301" t="str">
            <v>J5051</v>
          </cell>
        </row>
        <row r="2302">
          <cell r="C2302" t="str">
            <v>92000</v>
          </cell>
          <cell r="E2302" t="str">
            <v>J5056</v>
          </cell>
        </row>
        <row r="2303">
          <cell r="C2303" t="str">
            <v>92000</v>
          </cell>
          <cell r="E2303" t="str">
            <v>J5098</v>
          </cell>
        </row>
        <row r="2304">
          <cell r="C2304" t="str">
            <v>92000</v>
          </cell>
          <cell r="E2304" t="str">
            <v>K5016</v>
          </cell>
        </row>
        <row r="2305">
          <cell r="C2305" t="str">
            <v>92000</v>
          </cell>
          <cell r="E2305" t="str">
            <v>K5025</v>
          </cell>
        </row>
        <row r="2306">
          <cell r="C2306" t="str">
            <v>92000</v>
          </cell>
          <cell r="E2306" t="str">
            <v>K5033</v>
          </cell>
        </row>
        <row r="2307">
          <cell r="C2307" t="str">
            <v>92000</v>
          </cell>
          <cell r="E2307" t="str">
            <v>K5036</v>
          </cell>
        </row>
        <row r="2308">
          <cell r="C2308" t="str">
            <v>92000</v>
          </cell>
          <cell r="E2308" t="str">
            <v>L5016</v>
          </cell>
        </row>
        <row r="2309">
          <cell r="C2309" t="str">
            <v>92000</v>
          </cell>
          <cell r="E2309" t="str">
            <v>L5025</v>
          </cell>
        </row>
        <row r="2310">
          <cell r="C2310" t="str">
            <v>92000</v>
          </cell>
          <cell r="E2310" t="str">
            <v>L5098</v>
          </cell>
        </row>
        <row r="2311">
          <cell r="C2311" t="str">
            <v>92000</v>
          </cell>
          <cell r="E2311" t="str">
            <v>M5015</v>
          </cell>
        </row>
        <row r="2312">
          <cell r="C2312" t="str">
            <v>92000</v>
          </cell>
          <cell r="E2312" t="str">
            <v>M5025</v>
          </cell>
        </row>
        <row r="2313">
          <cell r="C2313" t="str">
            <v>92000</v>
          </cell>
          <cell r="E2313" t="str">
            <v>M5032</v>
          </cell>
        </row>
        <row r="2314">
          <cell r="C2314" t="str">
            <v>92000</v>
          </cell>
          <cell r="E2314" t="str">
            <v>N5025</v>
          </cell>
        </row>
        <row r="2315">
          <cell r="C2315" t="str">
            <v>92000</v>
          </cell>
          <cell r="E2315" t="str">
            <v>N5032</v>
          </cell>
        </row>
        <row r="2316">
          <cell r="C2316" t="str">
            <v>92000</v>
          </cell>
          <cell r="E2316" t="str">
            <v>P5032</v>
          </cell>
        </row>
        <row r="2317">
          <cell r="C2317" t="str">
            <v>92000</v>
          </cell>
          <cell r="E2317" t="str">
            <v>Q5025</v>
          </cell>
        </row>
        <row r="2318">
          <cell r="C2318" t="str">
            <v>92000</v>
          </cell>
          <cell r="E2318" t="str">
            <v>R5025</v>
          </cell>
        </row>
        <row r="2319">
          <cell r="C2319" t="str">
            <v>92000</v>
          </cell>
          <cell r="E2319" t="str">
            <v>S5025</v>
          </cell>
        </row>
        <row r="2320">
          <cell r="C2320" t="str">
            <v>92000</v>
          </cell>
          <cell r="E2320" t="str">
            <v>T5025</v>
          </cell>
        </row>
        <row r="2321">
          <cell r="C2321" t="str">
            <v>92000</v>
          </cell>
          <cell r="E2321" t="str">
            <v>U5025</v>
          </cell>
        </row>
        <row r="2322">
          <cell r="C2322" t="str">
            <v>92000</v>
          </cell>
          <cell r="E2322" t="str">
            <v>W5025</v>
          </cell>
        </row>
        <row r="2323">
          <cell r="C2323" t="str">
            <v>92000</v>
          </cell>
          <cell r="E2323" t="str">
            <v>05023</v>
          </cell>
        </row>
        <row r="2324">
          <cell r="C2324" t="str">
            <v>92000</v>
          </cell>
          <cell r="E2324" t="str">
            <v>05029</v>
          </cell>
        </row>
        <row r="2325">
          <cell r="C2325" t="str">
            <v>92000</v>
          </cell>
          <cell r="E2325" t="str">
            <v>05032</v>
          </cell>
        </row>
        <row r="2326">
          <cell r="C2326" t="str">
            <v>92000</v>
          </cell>
          <cell r="E2326" t="str">
            <v>05033</v>
          </cell>
        </row>
        <row r="2327">
          <cell r="C2327" t="str">
            <v>92000</v>
          </cell>
          <cell r="E2327" t="str">
            <v>05037</v>
          </cell>
        </row>
        <row r="2328">
          <cell r="C2328" t="str">
            <v>92000</v>
          </cell>
          <cell r="E2328" t="str">
            <v>05038</v>
          </cell>
        </row>
        <row r="2329">
          <cell r="C2329" t="str">
            <v>92000</v>
          </cell>
          <cell r="E2329" t="str">
            <v>05042</v>
          </cell>
        </row>
        <row r="2330">
          <cell r="C2330" t="str">
            <v>92000</v>
          </cell>
          <cell r="E2330" t="str">
            <v>05054</v>
          </cell>
        </row>
        <row r="2331">
          <cell r="C2331" t="str">
            <v>92000</v>
          </cell>
          <cell r="E2331" t="str">
            <v>05055</v>
          </cell>
        </row>
        <row r="2332">
          <cell r="C2332" t="str">
            <v>92000</v>
          </cell>
          <cell r="E2332" t="str">
            <v>05059</v>
          </cell>
        </row>
        <row r="2333">
          <cell r="C2333" t="str">
            <v>92000</v>
          </cell>
          <cell r="E2333" t="str">
            <v>05062</v>
          </cell>
        </row>
        <row r="2334">
          <cell r="C2334" t="str">
            <v>92000</v>
          </cell>
          <cell r="E2334" t="str">
            <v>05063</v>
          </cell>
        </row>
        <row r="2335">
          <cell r="C2335" t="str">
            <v>92000</v>
          </cell>
          <cell r="E2335" t="str">
            <v>05068</v>
          </cell>
        </row>
        <row r="2336">
          <cell r="C2336" t="str">
            <v>92000</v>
          </cell>
          <cell r="E2336" t="str">
            <v>05072</v>
          </cell>
        </row>
        <row r="2337">
          <cell r="C2337" t="str">
            <v>92000</v>
          </cell>
          <cell r="E2337" t="str">
            <v>05073</v>
          </cell>
        </row>
        <row r="2338">
          <cell r="C2338" t="str">
            <v>92100</v>
          </cell>
          <cell r="E2338" t="str">
            <v>A5205</v>
          </cell>
        </row>
        <row r="2339">
          <cell r="C2339" t="str">
            <v>92100</v>
          </cell>
          <cell r="E2339" t="str">
            <v>A5217</v>
          </cell>
        </row>
        <row r="2340">
          <cell r="C2340" t="str">
            <v>92100</v>
          </cell>
          <cell r="E2340" t="str">
            <v>A5225</v>
          </cell>
        </row>
        <row r="2341">
          <cell r="C2341" t="str">
            <v>92100</v>
          </cell>
          <cell r="E2341" t="str">
            <v>A5233</v>
          </cell>
        </row>
        <row r="2342">
          <cell r="C2342" t="str">
            <v>92100</v>
          </cell>
          <cell r="E2342" t="str">
            <v>A5238</v>
          </cell>
        </row>
        <row r="2343">
          <cell r="C2343" t="str">
            <v>92100</v>
          </cell>
          <cell r="E2343" t="str">
            <v>A5268</v>
          </cell>
        </row>
        <row r="2344">
          <cell r="C2344" t="str">
            <v>92100</v>
          </cell>
          <cell r="E2344" t="str">
            <v>A5282</v>
          </cell>
        </row>
        <row r="2345">
          <cell r="C2345" t="str">
            <v>92100</v>
          </cell>
          <cell r="E2345" t="str">
            <v>A5290</v>
          </cell>
        </row>
        <row r="2346">
          <cell r="C2346" t="str">
            <v>92100</v>
          </cell>
          <cell r="E2346" t="str">
            <v>B5225</v>
          </cell>
        </row>
        <row r="2347">
          <cell r="C2347" t="str">
            <v>92100</v>
          </cell>
          <cell r="E2347" t="str">
            <v>B5229</v>
          </cell>
        </row>
        <row r="2348">
          <cell r="C2348" t="str">
            <v>92100</v>
          </cell>
          <cell r="E2348" t="str">
            <v>B5238</v>
          </cell>
        </row>
        <row r="2349">
          <cell r="C2349" t="str">
            <v>92100</v>
          </cell>
          <cell r="E2349" t="str">
            <v>B5290</v>
          </cell>
        </row>
        <row r="2350">
          <cell r="C2350" t="str">
            <v>92100</v>
          </cell>
          <cell r="E2350" t="str">
            <v>C5225</v>
          </cell>
        </row>
        <row r="2351">
          <cell r="C2351" t="str">
            <v>92100</v>
          </cell>
          <cell r="E2351" t="str">
            <v>C5245</v>
          </cell>
        </row>
        <row r="2352">
          <cell r="C2352" t="str">
            <v>92100</v>
          </cell>
          <cell r="E2352" t="str">
            <v>C5250</v>
          </cell>
        </row>
        <row r="2353">
          <cell r="C2353" t="str">
            <v>92100</v>
          </cell>
          <cell r="E2353" t="str">
            <v>C5282</v>
          </cell>
        </row>
        <row r="2354">
          <cell r="C2354" t="str">
            <v>92100</v>
          </cell>
          <cell r="E2354" t="str">
            <v>C5286</v>
          </cell>
        </row>
        <row r="2355">
          <cell r="C2355" t="str">
            <v>92100</v>
          </cell>
          <cell r="E2355" t="str">
            <v>C5290</v>
          </cell>
        </row>
        <row r="2356">
          <cell r="C2356" t="str">
            <v>92100</v>
          </cell>
          <cell r="E2356" t="str">
            <v>D5225</v>
          </cell>
        </row>
        <row r="2357">
          <cell r="C2357" t="str">
            <v>92100</v>
          </cell>
          <cell r="E2357" t="str">
            <v>D5229</v>
          </cell>
        </row>
        <row r="2358">
          <cell r="C2358" t="str">
            <v>92100</v>
          </cell>
          <cell r="E2358" t="str">
            <v>E5225</v>
          </cell>
        </row>
        <row r="2359">
          <cell r="C2359" t="str">
            <v>92100</v>
          </cell>
          <cell r="E2359" t="str">
            <v>E5245</v>
          </cell>
        </row>
        <row r="2360">
          <cell r="C2360" t="str">
            <v>92100</v>
          </cell>
          <cell r="E2360" t="str">
            <v>F5225</v>
          </cell>
        </row>
        <row r="2361">
          <cell r="C2361" t="str">
            <v>92100</v>
          </cell>
          <cell r="E2361" t="str">
            <v>F5231</v>
          </cell>
        </row>
        <row r="2362">
          <cell r="C2362" t="str">
            <v>92100</v>
          </cell>
          <cell r="E2362" t="str">
            <v>F5238</v>
          </cell>
        </row>
        <row r="2363">
          <cell r="C2363" t="str">
            <v>92100</v>
          </cell>
          <cell r="E2363" t="str">
            <v>F5277</v>
          </cell>
        </row>
        <row r="2364">
          <cell r="C2364" t="str">
            <v>92100</v>
          </cell>
          <cell r="E2364" t="str">
            <v>G5225</v>
          </cell>
        </row>
        <row r="2365">
          <cell r="C2365" t="str">
            <v>92100</v>
          </cell>
          <cell r="E2365" t="str">
            <v>G5290</v>
          </cell>
        </row>
        <row r="2366">
          <cell r="C2366" t="str">
            <v>92100</v>
          </cell>
          <cell r="E2366" t="str">
            <v>H5158</v>
          </cell>
        </row>
        <row r="2367">
          <cell r="C2367" t="str">
            <v>92100</v>
          </cell>
          <cell r="E2367" t="str">
            <v>H5202</v>
          </cell>
        </row>
        <row r="2368">
          <cell r="C2368" t="str">
            <v>92100</v>
          </cell>
          <cell r="E2368" t="str">
            <v>H5205</v>
          </cell>
        </row>
        <row r="2369">
          <cell r="C2369" t="str">
            <v>92100</v>
          </cell>
          <cell r="E2369" t="str">
            <v>H5206</v>
          </cell>
        </row>
        <row r="2370">
          <cell r="C2370" t="str">
            <v>92100</v>
          </cell>
          <cell r="E2370" t="str">
            <v>H5207</v>
          </cell>
        </row>
        <row r="2371">
          <cell r="C2371" t="str">
            <v>92100</v>
          </cell>
          <cell r="E2371" t="str">
            <v>H5208</v>
          </cell>
        </row>
        <row r="2372">
          <cell r="C2372" t="str">
            <v>92100</v>
          </cell>
          <cell r="E2372" t="str">
            <v>H5210</v>
          </cell>
        </row>
        <row r="2373">
          <cell r="C2373" t="str">
            <v>92100</v>
          </cell>
          <cell r="E2373" t="str">
            <v>H5214</v>
          </cell>
        </row>
        <row r="2374">
          <cell r="C2374" t="str">
            <v>92100</v>
          </cell>
          <cell r="E2374" t="str">
            <v>H5215</v>
          </cell>
        </row>
        <row r="2375">
          <cell r="C2375" t="str">
            <v>92100</v>
          </cell>
          <cell r="E2375" t="str">
            <v>H5220</v>
          </cell>
        </row>
        <row r="2376">
          <cell r="C2376" t="str">
            <v>92100</v>
          </cell>
          <cell r="E2376" t="str">
            <v>H5221</v>
          </cell>
        </row>
        <row r="2377">
          <cell r="C2377" t="str">
            <v>92100</v>
          </cell>
          <cell r="E2377" t="str">
            <v>H5225</v>
          </cell>
        </row>
        <row r="2378">
          <cell r="C2378" t="str">
            <v>92100</v>
          </cell>
          <cell r="E2378" t="str">
            <v>H5228</v>
          </cell>
        </row>
        <row r="2379">
          <cell r="C2379" t="str">
            <v>92100</v>
          </cell>
          <cell r="E2379" t="str">
            <v>H5231</v>
          </cell>
        </row>
        <row r="2380">
          <cell r="C2380" t="str">
            <v>92100</v>
          </cell>
          <cell r="E2380" t="str">
            <v>H5236</v>
          </cell>
        </row>
        <row r="2381">
          <cell r="C2381" t="str">
            <v>92100</v>
          </cell>
          <cell r="E2381" t="str">
            <v>H5250</v>
          </cell>
        </row>
        <row r="2382">
          <cell r="C2382" t="str">
            <v>92100</v>
          </cell>
          <cell r="E2382" t="str">
            <v>H5255</v>
          </cell>
        </row>
        <row r="2383">
          <cell r="C2383" t="str">
            <v>92100</v>
          </cell>
          <cell r="E2383" t="str">
            <v>H5256</v>
          </cell>
        </row>
        <row r="2384">
          <cell r="C2384" t="str">
            <v>92100</v>
          </cell>
          <cell r="E2384" t="str">
            <v>H5260</v>
          </cell>
        </row>
        <row r="2385">
          <cell r="C2385" t="str">
            <v>92100</v>
          </cell>
          <cell r="E2385" t="str">
            <v>H5261</v>
          </cell>
        </row>
        <row r="2386">
          <cell r="C2386" t="str">
            <v>92100</v>
          </cell>
          <cell r="E2386" t="str">
            <v>H5267</v>
          </cell>
        </row>
        <row r="2387">
          <cell r="C2387" t="str">
            <v>92100</v>
          </cell>
          <cell r="E2387" t="str">
            <v>H5286</v>
          </cell>
        </row>
        <row r="2388">
          <cell r="C2388" t="str">
            <v>92100</v>
          </cell>
          <cell r="E2388" t="str">
            <v>H5290</v>
          </cell>
        </row>
        <row r="2389">
          <cell r="C2389" t="str">
            <v>92100</v>
          </cell>
          <cell r="E2389" t="str">
            <v>H5298</v>
          </cell>
        </row>
        <row r="2390">
          <cell r="C2390" t="str">
            <v>92100</v>
          </cell>
          <cell r="E2390" t="str">
            <v>J5225</v>
          </cell>
        </row>
        <row r="2391">
          <cell r="C2391" t="str">
            <v>92100</v>
          </cell>
          <cell r="E2391" t="str">
            <v>J5229</v>
          </cell>
        </row>
        <row r="2392">
          <cell r="C2392" t="str">
            <v>92100</v>
          </cell>
          <cell r="E2392" t="str">
            <v>J5232</v>
          </cell>
        </row>
        <row r="2393">
          <cell r="C2393" t="str">
            <v>92100</v>
          </cell>
          <cell r="E2393" t="str">
            <v>J5236</v>
          </cell>
        </row>
        <row r="2394">
          <cell r="C2394" t="str">
            <v>92100</v>
          </cell>
          <cell r="E2394" t="str">
            <v>J5250</v>
          </cell>
        </row>
        <row r="2395">
          <cell r="C2395" t="str">
            <v>92100</v>
          </cell>
          <cell r="E2395" t="str">
            <v>J5251</v>
          </cell>
        </row>
        <row r="2396">
          <cell r="C2396" t="str">
            <v>92100</v>
          </cell>
          <cell r="E2396" t="str">
            <v>J5255</v>
          </cell>
        </row>
        <row r="2397">
          <cell r="C2397" t="str">
            <v>92100</v>
          </cell>
          <cell r="E2397" t="str">
            <v>J5256</v>
          </cell>
        </row>
        <row r="2398">
          <cell r="C2398" t="str">
            <v>92100</v>
          </cell>
          <cell r="E2398" t="str">
            <v>J5260</v>
          </cell>
        </row>
        <row r="2399">
          <cell r="C2399" t="str">
            <v>92100</v>
          </cell>
          <cell r="E2399" t="str">
            <v>K5225</v>
          </cell>
        </row>
        <row r="2400">
          <cell r="C2400" t="str">
            <v>92100</v>
          </cell>
          <cell r="E2400" t="str">
            <v>K5229</v>
          </cell>
        </row>
        <row r="2401">
          <cell r="C2401" t="str">
            <v>92100</v>
          </cell>
          <cell r="E2401" t="str">
            <v>K5232</v>
          </cell>
        </row>
        <row r="2402">
          <cell r="C2402" t="str">
            <v>92100</v>
          </cell>
          <cell r="E2402" t="str">
            <v>K5236</v>
          </cell>
        </row>
        <row r="2403">
          <cell r="C2403" t="str">
            <v>92100</v>
          </cell>
          <cell r="E2403" t="str">
            <v>K5255</v>
          </cell>
        </row>
        <row r="2404">
          <cell r="C2404" t="str">
            <v>92100</v>
          </cell>
          <cell r="E2404" t="str">
            <v>L5225</v>
          </cell>
        </row>
        <row r="2405">
          <cell r="C2405" t="str">
            <v>92100</v>
          </cell>
          <cell r="E2405" t="str">
            <v>L5232</v>
          </cell>
        </row>
        <row r="2406">
          <cell r="C2406" t="str">
            <v>92100</v>
          </cell>
          <cell r="E2406" t="str">
            <v>L5255</v>
          </cell>
        </row>
        <row r="2407">
          <cell r="C2407" t="str">
            <v>92100</v>
          </cell>
          <cell r="E2407" t="str">
            <v>L5298</v>
          </cell>
        </row>
        <row r="2408">
          <cell r="C2408" t="str">
            <v>92100</v>
          </cell>
          <cell r="E2408" t="str">
            <v>M5225</v>
          </cell>
        </row>
        <row r="2409">
          <cell r="C2409" t="str">
            <v>92100</v>
          </cell>
          <cell r="E2409" t="str">
            <v>M5233</v>
          </cell>
        </row>
        <row r="2410">
          <cell r="C2410" t="str">
            <v>92100</v>
          </cell>
          <cell r="E2410" t="str">
            <v>M5255</v>
          </cell>
        </row>
        <row r="2411">
          <cell r="C2411" t="str">
            <v>92100</v>
          </cell>
          <cell r="E2411" t="str">
            <v>N5225</v>
          </cell>
        </row>
        <row r="2412">
          <cell r="C2412" t="str">
            <v>92100</v>
          </cell>
          <cell r="E2412" t="str">
            <v>N5233</v>
          </cell>
        </row>
        <row r="2413">
          <cell r="C2413" t="str">
            <v>92100</v>
          </cell>
          <cell r="E2413" t="str">
            <v>N5255</v>
          </cell>
        </row>
        <row r="2414">
          <cell r="C2414" t="str">
            <v>92100</v>
          </cell>
          <cell r="E2414" t="str">
            <v>P5233</v>
          </cell>
        </row>
        <row r="2415">
          <cell r="C2415" t="str">
            <v>92100</v>
          </cell>
          <cell r="E2415" t="str">
            <v>Q5225</v>
          </cell>
        </row>
        <row r="2416">
          <cell r="C2416" t="str">
            <v>92100</v>
          </cell>
          <cell r="E2416" t="str">
            <v>R5225</v>
          </cell>
        </row>
        <row r="2417">
          <cell r="C2417" t="str">
            <v>92100</v>
          </cell>
          <cell r="E2417" t="str">
            <v>S5225</v>
          </cell>
        </row>
        <row r="2418">
          <cell r="C2418" t="str">
            <v>92100</v>
          </cell>
          <cell r="E2418" t="str">
            <v>T5225</v>
          </cell>
        </row>
        <row r="2419">
          <cell r="C2419" t="str">
            <v>92100</v>
          </cell>
          <cell r="E2419" t="str">
            <v>U5225</v>
          </cell>
        </row>
        <row r="2420">
          <cell r="C2420" t="str">
            <v>92100</v>
          </cell>
          <cell r="E2420" t="str">
            <v>05168</v>
          </cell>
        </row>
        <row r="2421">
          <cell r="C2421" t="str">
            <v>92100</v>
          </cell>
          <cell r="E2421" t="str">
            <v>05172</v>
          </cell>
        </row>
        <row r="2422">
          <cell r="C2422" t="str">
            <v>92100</v>
          </cell>
          <cell r="E2422" t="str">
            <v>05215</v>
          </cell>
        </row>
        <row r="2423">
          <cell r="C2423" t="str">
            <v>92100</v>
          </cell>
          <cell r="E2423" t="str">
            <v>05223</v>
          </cell>
        </row>
        <row r="2424">
          <cell r="C2424" t="str">
            <v>92100</v>
          </cell>
          <cell r="E2424" t="str">
            <v>05228</v>
          </cell>
        </row>
        <row r="2425">
          <cell r="C2425" t="str">
            <v>92100</v>
          </cell>
          <cell r="E2425" t="str">
            <v>05229</v>
          </cell>
        </row>
        <row r="2426">
          <cell r="C2426" t="str">
            <v>92100</v>
          </cell>
          <cell r="E2426" t="str">
            <v>05232</v>
          </cell>
        </row>
        <row r="2427">
          <cell r="C2427" t="str">
            <v>92100</v>
          </cell>
          <cell r="E2427" t="str">
            <v>05237</v>
          </cell>
        </row>
        <row r="2428">
          <cell r="C2428" t="str">
            <v>92100</v>
          </cell>
          <cell r="E2428" t="str">
            <v>05238</v>
          </cell>
        </row>
        <row r="2429">
          <cell r="C2429" t="str">
            <v>92100</v>
          </cell>
          <cell r="E2429" t="str">
            <v>05242</v>
          </cell>
        </row>
        <row r="2430">
          <cell r="C2430" t="str">
            <v>92100</v>
          </cell>
          <cell r="E2430" t="str">
            <v>05255</v>
          </cell>
        </row>
        <row r="2431">
          <cell r="C2431" t="str">
            <v>92100</v>
          </cell>
          <cell r="E2431" t="str">
            <v>05259</v>
          </cell>
        </row>
        <row r="2432">
          <cell r="C2432" t="str">
            <v>92100</v>
          </cell>
          <cell r="E2432" t="str">
            <v>05262</v>
          </cell>
        </row>
        <row r="2433">
          <cell r="C2433" t="str">
            <v>92100</v>
          </cell>
          <cell r="E2433" t="str">
            <v>05263</v>
          </cell>
        </row>
        <row r="2434">
          <cell r="C2434" t="str">
            <v>92100</v>
          </cell>
          <cell r="E2434" t="str">
            <v>05268</v>
          </cell>
        </row>
        <row r="2435">
          <cell r="C2435" t="str">
            <v>92100</v>
          </cell>
          <cell r="E2435" t="str">
            <v>05272</v>
          </cell>
        </row>
        <row r="2436">
          <cell r="C2436" t="str">
            <v>92100</v>
          </cell>
          <cell r="E2436" t="str">
            <v>05273</v>
          </cell>
        </row>
        <row r="2437">
          <cell r="C2437" t="str">
            <v>92300</v>
          </cell>
          <cell r="E2437" t="str">
            <v>05340</v>
          </cell>
        </row>
        <row r="2438">
          <cell r="C2438" t="str">
            <v>92300</v>
          </cell>
          <cell r="E2438" t="str">
            <v>05341</v>
          </cell>
        </row>
        <row r="2439">
          <cell r="C2439" t="str">
            <v>92300</v>
          </cell>
          <cell r="E2439" t="str">
            <v>05348</v>
          </cell>
        </row>
        <row r="2440">
          <cell r="C2440" t="str">
            <v>92300</v>
          </cell>
          <cell r="E2440" t="str">
            <v>05350</v>
          </cell>
        </row>
        <row r="2441">
          <cell r="C2441" t="str">
            <v>92300</v>
          </cell>
          <cell r="E2441" t="str">
            <v>05372</v>
          </cell>
        </row>
        <row r="2442">
          <cell r="C2442" t="str">
            <v>92400</v>
          </cell>
          <cell r="E2442" t="str">
            <v>A5412</v>
          </cell>
        </row>
        <row r="2443">
          <cell r="C2443" t="str">
            <v>92400</v>
          </cell>
          <cell r="E2443" t="str">
            <v>C5412</v>
          </cell>
        </row>
        <row r="2444">
          <cell r="C2444" t="str">
            <v>92400</v>
          </cell>
          <cell r="E2444" t="str">
            <v>G5412</v>
          </cell>
        </row>
        <row r="2445">
          <cell r="C2445" t="str">
            <v>92800</v>
          </cell>
          <cell r="E2445" t="str">
            <v>05390</v>
          </cell>
        </row>
        <row r="2446">
          <cell r="C2446" t="str">
            <v>93010</v>
          </cell>
          <cell r="E2446" t="str">
            <v>H5610</v>
          </cell>
        </row>
        <row r="2447">
          <cell r="C2447" t="str">
            <v>93020</v>
          </cell>
          <cell r="E2447" t="str">
            <v>A5630</v>
          </cell>
        </row>
        <row r="2448">
          <cell r="C2448" t="str">
            <v>93020</v>
          </cell>
          <cell r="E2448" t="str">
            <v>A5632</v>
          </cell>
        </row>
        <row r="2449">
          <cell r="C2449" t="str">
            <v>93020</v>
          </cell>
          <cell r="E2449" t="str">
            <v>A5634</v>
          </cell>
        </row>
        <row r="2450">
          <cell r="C2450" t="str">
            <v>93020</v>
          </cell>
          <cell r="E2450" t="str">
            <v>A5639</v>
          </cell>
        </row>
        <row r="2451">
          <cell r="C2451" t="str">
            <v>93020</v>
          </cell>
          <cell r="E2451" t="str">
            <v>A5643</v>
          </cell>
        </row>
        <row r="2452">
          <cell r="C2452" t="str">
            <v>93020</v>
          </cell>
          <cell r="E2452" t="str">
            <v>A5644</v>
          </cell>
        </row>
        <row r="2453">
          <cell r="C2453" t="str">
            <v>93020</v>
          </cell>
          <cell r="E2453" t="str">
            <v>A5645</v>
          </cell>
        </row>
        <row r="2454">
          <cell r="C2454" t="str">
            <v>93020</v>
          </cell>
          <cell r="E2454" t="str">
            <v>A5646</v>
          </cell>
        </row>
        <row r="2455">
          <cell r="C2455" t="str">
            <v>93020</v>
          </cell>
          <cell r="E2455" t="str">
            <v>A5647</v>
          </cell>
        </row>
        <row r="2456">
          <cell r="C2456" t="str">
            <v>93020</v>
          </cell>
          <cell r="E2456" t="str">
            <v>A5690</v>
          </cell>
        </row>
        <row r="2457">
          <cell r="C2457" t="str">
            <v>93020</v>
          </cell>
          <cell r="E2457" t="str">
            <v>B5553</v>
          </cell>
        </row>
        <row r="2458">
          <cell r="C2458" t="str">
            <v>93020</v>
          </cell>
          <cell r="E2458" t="str">
            <v>B5632</v>
          </cell>
        </row>
        <row r="2459">
          <cell r="C2459" t="str">
            <v>93020</v>
          </cell>
          <cell r="E2459" t="str">
            <v>B5636</v>
          </cell>
        </row>
        <row r="2460">
          <cell r="C2460" t="str">
            <v>93020</v>
          </cell>
          <cell r="E2460" t="str">
            <v>B5643</v>
          </cell>
        </row>
        <row r="2461">
          <cell r="C2461" t="str">
            <v>93020</v>
          </cell>
          <cell r="E2461" t="str">
            <v>B5644</v>
          </cell>
        </row>
        <row r="2462">
          <cell r="C2462" t="str">
            <v>93020</v>
          </cell>
          <cell r="E2462" t="str">
            <v>B5645</v>
          </cell>
        </row>
        <row r="2463">
          <cell r="C2463" t="str">
            <v>93020</v>
          </cell>
          <cell r="E2463" t="str">
            <v>B5647</v>
          </cell>
        </row>
        <row r="2464">
          <cell r="C2464" t="str">
            <v>93020</v>
          </cell>
          <cell r="E2464" t="str">
            <v>B5690</v>
          </cell>
        </row>
        <row r="2465">
          <cell r="C2465" t="str">
            <v>93020</v>
          </cell>
          <cell r="E2465" t="str">
            <v>B5698</v>
          </cell>
        </row>
        <row r="2466">
          <cell r="C2466" t="str">
            <v>93020</v>
          </cell>
          <cell r="E2466" t="str">
            <v>C5553</v>
          </cell>
        </row>
        <row r="2467">
          <cell r="C2467" t="str">
            <v>93020</v>
          </cell>
          <cell r="E2467" t="str">
            <v>C5630</v>
          </cell>
        </row>
        <row r="2468">
          <cell r="C2468" t="str">
            <v>93020</v>
          </cell>
          <cell r="E2468" t="str">
            <v>C5632</v>
          </cell>
        </row>
        <row r="2469">
          <cell r="C2469" t="str">
            <v>93020</v>
          </cell>
          <cell r="E2469" t="str">
            <v>C5636</v>
          </cell>
        </row>
        <row r="2470">
          <cell r="C2470" t="str">
            <v>93020</v>
          </cell>
          <cell r="E2470" t="str">
            <v>C5639</v>
          </cell>
        </row>
        <row r="2471">
          <cell r="C2471" t="str">
            <v>93020</v>
          </cell>
          <cell r="E2471" t="str">
            <v>C5643</v>
          </cell>
        </row>
        <row r="2472">
          <cell r="C2472" t="str">
            <v>93020</v>
          </cell>
          <cell r="E2472" t="str">
            <v>C5644</v>
          </cell>
        </row>
        <row r="2473">
          <cell r="C2473" t="str">
            <v>93020</v>
          </cell>
          <cell r="E2473" t="str">
            <v>C5645</v>
          </cell>
        </row>
        <row r="2474">
          <cell r="C2474" t="str">
            <v>93020</v>
          </cell>
          <cell r="E2474" t="str">
            <v>C5690</v>
          </cell>
        </row>
        <row r="2475">
          <cell r="C2475" t="str">
            <v>93020</v>
          </cell>
          <cell r="E2475" t="str">
            <v>C5696</v>
          </cell>
        </row>
        <row r="2476">
          <cell r="C2476" t="str">
            <v>93020</v>
          </cell>
          <cell r="E2476" t="str">
            <v>D5630</v>
          </cell>
        </row>
        <row r="2477">
          <cell r="C2477" t="str">
            <v>93020</v>
          </cell>
          <cell r="E2477" t="str">
            <v>D5631</v>
          </cell>
        </row>
        <row r="2478">
          <cell r="C2478" t="str">
            <v>93020</v>
          </cell>
          <cell r="E2478" t="str">
            <v>D5639</v>
          </cell>
        </row>
        <row r="2479">
          <cell r="C2479" t="str">
            <v>93020</v>
          </cell>
          <cell r="E2479" t="str">
            <v>D5643</v>
          </cell>
        </row>
        <row r="2480">
          <cell r="C2480" t="str">
            <v>93020</v>
          </cell>
          <cell r="E2480" t="str">
            <v>D5644</v>
          </cell>
        </row>
        <row r="2481">
          <cell r="C2481" t="str">
            <v>93020</v>
          </cell>
          <cell r="E2481" t="str">
            <v>D5645</v>
          </cell>
        </row>
        <row r="2482">
          <cell r="C2482" t="str">
            <v>93020</v>
          </cell>
          <cell r="E2482" t="str">
            <v>D5690</v>
          </cell>
        </row>
        <row r="2483">
          <cell r="C2483" t="str">
            <v>93020</v>
          </cell>
          <cell r="E2483" t="str">
            <v>E5630</v>
          </cell>
        </row>
        <row r="2484">
          <cell r="C2484" t="str">
            <v>93020</v>
          </cell>
          <cell r="E2484" t="str">
            <v>E5639</v>
          </cell>
        </row>
        <row r="2485">
          <cell r="C2485" t="str">
            <v>93020</v>
          </cell>
          <cell r="E2485" t="str">
            <v>E5643</v>
          </cell>
        </row>
        <row r="2486">
          <cell r="C2486" t="str">
            <v>93020</v>
          </cell>
          <cell r="E2486" t="str">
            <v>E5644</v>
          </cell>
        </row>
        <row r="2487">
          <cell r="C2487" t="str">
            <v>93020</v>
          </cell>
          <cell r="E2487" t="str">
            <v>E5645</v>
          </cell>
        </row>
        <row r="2488">
          <cell r="C2488" t="str">
            <v>93020</v>
          </cell>
          <cell r="E2488" t="str">
            <v>E5690</v>
          </cell>
        </row>
        <row r="2489">
          <cell r="C2489" t="str">
            <v>93020</v>
          </cell>
          <cell r="E2489" t="str">
            <v>F5642</v>
          </cell>
        </row>
        <row r="2490">
          <cell r="C2490" t="str">
            <v>93020</v>
          </cell>
          <cell r="E2490" t="str">
            <v>F5644</v>
          </cell>
        </row>
        <row r="2491">
          <cell r="C2491" t="str">
            <v>93020</v>
          </cell>
          <cell r="E2491" t="str">
            <v>F5645</v>
          </cell>
        </row>
        <row r="2492">
          <cell r="C2492" t="str">
            <v>93020</v>
          </cell>
          <cell r="E2492" t="str">
            <v>F5690</v>
          </cell>
        </row>
        <row r="2493">
          <cell r="C2493" t="str">
            <v>93020</v>
          </cell>
          <cell r="E2493" t="str">
            <v>F5695</v>
          </cell>
        </row>
        <row r="2494">
          <cell r="C2494" t="str">
            <v>93020</v>
          </cell>
          <cell r="E2494" t="str">
            <v>F5696</v>
          </cell>
        </row>
        <row r="2495">
          <cell r="C2495" t="str">
            <v>93020</v>
          </cell>
          <cell r="E2495" t="str">
            <v>G5551</v>
          </cell>
        </row>
        <row r="2496">
          <cell r="C2496" t="str">
            <v>93020</v>
          </cell>
          <cell r="E2496" t="str">
            <v>G5645</v>
          </cell>
        </row>
        <row r="2497">
          <cell r="C2497" t="str">
            <v>93020</v>
          </cell>
          <cell r="E2497" t="str">
            <v>G5698</v>
          </cell>
        </row>
        <row r="2498">
          <cell r="C2498" t="str">
            <v>93020</v>
          </cell>
          <cell r="E2498" t="str">
            <v>H5532</v>
          </cell>
        </row>
        <row r="2499">
          <cell r="C2499" t="str">
            <v>93020</v>
          </cell>
          <cell r="E2499" t="str">
            <v>H5645</v>
          </cell>
        </row>
        <row r="2500">
          <cell r="C2500" t="str">
            <v>93020</v>
          </cell>
          <cell r="E2500" t="str">
            <v>H5681</v>
          </cell>
        </row>
        <row r="2501">
          <cell r="C2501" t="str">
            <v>93020</v>
          </cell>
          <cell r="E2501" t="str">
            <v>H5690</v>
          </cell>
        </row>
        <row r="2502">
          <cell r="C2502" t="str">
            <v>93020</v>
          </cell>
          <cell r="E2502" t="str">
            <v>H5693</v>
          </cell>
        </row>
        <row r="2503">
          <cell r="C2503" t="str">
            <v>93020</v>
          </cell>
          <cell r="E2503" t="str">
            <v>H5696</v>
          </cell>
        </row>
        <row r="2504">
          <cell r="C2504" t="str">
            <v>93020</v>
          </cell>
          <cell r="E2504" t="str">
            <v>H5698</v>
          </cell>
        </row>
        <row r="2505">
          <cell r="C2505" t="str">
            <v>93020</v>
          </cell>
          <cell r="E2505" t="str">
            <v>J5638</v>
          </cell>
        </row>
        <row r="2506">
          <cell r="C2506" t="str">
            <v>93020</v>
          </cell>
          <cell r="E2506" t="str">
            <v>J5645</v>
          </cell>
        </row>
        <row r="2507">
          <cell r="C2507" t="str">
            <v>93020</v>
          </cell>
          <cell r="E2507" t="str">
            <v>K5645</v>
          </cell>
        </row>
        <row r="2508">
          <cell r="C2508" t="str">
            <v>93020</v>
          </cell>
          <cell r="E2508" t="str">
            <v>L5639</v>
          </cell>
        </row>
        <row r="2509">
          <cell r="C2509" t="str">
            <v>93020</v>
          </cell>
          <cell r="E2509" t="str">
            <v>L5645</v>
          </cell>
        </row>
        <row r="2510">
          <cell r="C2510" t="str">
            <v>93020</v>
          </cell>
          <cell r="E2510" t="str">
            <v>M5639</v>
          </cell>
        </row>
        <row r="2511">
          <cell r="C2511" t="str">
            <v>93020</v>
          </cell>
          <cell r="E2511" t="str">
            <v>M5642</v>
          </cell>
        </row>
        <row r="2512">
          <cell r="C2512" t="str">
            <v>93020</v>
          </cell>
          <cell r="E2512" t="str">
            <v>M5645</v>
          </cell>
        </row>
        <row r="2513">
          <cell r="C2513" t="str">
            <v>93020</v>
          </cell>
          <cell r="E2513" t="str">
            <v>N5535</v>
          </cell>
        </row>
        <row r="2514">
          <cell r="C2514" t="str">
            <v>93020</v>
          </cell>
          <cell r="E2514" t="str">
            <v>N5636</v>
          </cell>
        </row>
        <row r="2515">
          <cell r="C2515" t="str">
            <v>93020</v>
          </cell>
          <cell r="E2515" t="str">
            <v>N5645</v>
          </cell>
        </row>
        <row r="2516">
          <cell r="C2516" t="str">
            <v>93020</v>
          </cell>
          <cell r="E2516" t="str">
            <v>P5645</v>
          </cell>
        </row>
        <row r="2517">
          <cell r="C2517" t="str">
            <v>93020</v>
          </cell>
          <cell r="E2517" t="str">
            <v>Q5642</v>
          </cell>
        </row>
        <row r="2518">
          <cell r="C2518" t="str">
            <v>93020</v>
          </cell>
          <cell r="E2518" t="str">
            <v>Q5645</v>
          </cell>
        </row>
        <row r="2519">
          <cell r="C2519" t="str">
            <v>93020</v>
          </cell>
          <cell r="E2519" t="str">
            <v>Q5689</v>
          </cell>
        </row>
        <row r="2520">
          <cell r="C2520" t="str">
            <v>93020</v>
          </cell>
          <cell r="E2520" t="str">
            <v>R5641</v>
          </cell>
        </row>
        <row r="2521">
          <cell r="C2521" t="str">
            <v>93020</v>
          </cell>
          <cell r="E2521" t="str">
            <v>R5645</v>
          </cell>
        </row>
        <row r="2522">
          <cell r="C2522" t="str">
            <v>93020</v>
          </cell>
          <cell r="E2522" t="str">
            <v>S5645</v>
          </cell>
        </row>
        <row r="2523">
          <cell r="C2523" t="str">
            <v>93020</v>
          </cell>
          <cell r="E2523" t="str">
            <v>T5636</v>
          </cell>
        </row>
        <row r="2524">
          <cell r="C2524" t="str">
            <v>93020</v>
          </cell>
          <cell r="E2524" t="str">
            <v>T5638</v>
          </cell>
        </row>
        <row r="2525">
          <cell r="C2525" t="str">
            <v>93020</v>
          </cell>
          <cell r="E2525" t="str">
            <v>T5645</v>
          </cell>
        </row>
        <row r="2526">
          <cell r="C2526" t="str">
            <v>93020</v>
          </cell>
          <cell r="E2526" t="str">
            <v>T5690</v>
          </cell>
        </row>
        <row r="2527">
          <cell r="C2527" t="str">
            <v>93020</v>
          </cell>
          <cell r="E2527" t="str">
            <v>T5698</v>
          </cell>
        </row>
        <row r="2528">
          <cell r="C2528" t="str">
            <v>93020</v>
          </cell>
          <cell r="E2528" t="str">
            <v>U5638</v>
          </cell>
        </row>
        <row r="2529">
          <cell r="C2529" t="str">
            <v>93020</v>
          </cell>
          <cell r="E2529" t="str">
            <v>U5643</v>
          </cell>
        </row>
        <row r="2530">
          <cell r="C2530" t="str">
            <v>93020</v>
          </cell>
          <cell r="E2530" t="str">
            <v>U5645</v>
          </cell>
        </row>
        <row r="2531">
          <cell r="C2531" t="str">
            <v>93020</v>
          </cell>
          <cell r="E2531" t="str">
            <v>U5690</v>
          </cell>
        </row>
        <row r="2532">
          <cell r="C2532" t="str">
            <v>93020</v>
          </cell>
          <cell r="E2532" t="str">
            <v>V5645</v>
          </cell>
        </row>
        <row r="2533">
          <cell r="C2533" t="str">
            <v>93020</v>
          </cell>
          <cell r="E2533" t="str">
            <v>W5643</v>
          </cell>
        </row>
        <row r="2534">
          <cell r="C2534" t="str">
            <v>93020</v>
          </cell>
          <cell r="E2534" t="str">
            <v>W5645</v>
          </cell>
        </row>
        <row r="2535">
          <cell r="C2535" t="str">
            <v>93020</v>
          </cell>
          <cell r="E2535" t="str">
            <v>Y5645</v>
          </cell>
        </row>
        <row r="2536">
          <cell r="C2536" t="str">
            <v>93020</v>
          </cell>
          <cell r="E2536" t="str">
            <v>05536</v>
          </cell>
        </row>
        <row r="2537">
          <cell r="C2537" t="str">
            <v>93020</v>
          </cell>
          <cell r="E2537" t="str">
            <v>05537</v>
          </cell>
        </row>
        <row r="2538">
          <cell r="C2538" t="str">
            <v>93020</v>
          </cell>
          <cell r="E2538" t="str">
            <v>05538</v>
          </cell>
        </row>
        <row r="2539">
          <cell r="C2539" t="str">
            <v>93020</v>
          </cell>
          <cell r="E2539" t="str">
            <v>05551</v>
          </cell>
        </row>
        <row r="2540">
          <cell r="C2540" t="str">
            <v>93020</v>
          </cell>
          <cell r="E2540" t="str">
            <v>05630</v>
          </cell>
        </row>
        <row r="2541">
          <cell r="C2541" t="str">
            <v>93020</v>
          </cell>
          <cell r="E2541" t="str">
            <v>05631</v>
          </cell>
        </row>
        <row r="2542">
          <cell r="C2542" t="str">
            <v>93020</v>
          </cell>
          <cell r="E2542" t="str">
            <v>05633</v>
          </cell>
        </row>
        <row r="2543">
          <cell r="C2543" t="str">
            <v>93020</v>
          </cell>
          <cell r="E2543" t="str">
            <v>05634</v>
          </cell>
        </row>
        <row r="2544">
          <cell r="C2544" t="str">
            <v>93020</v>
          </cell>
          <cell r="E2544" t="str">
            <v>05635</v>
          </cell>
        </row>
        <row r="2545">
          <cell r="C2545" t="str">
            <v>93020</v>
          </cell>
          <cell r="E2545" t="str">
            <v>05640</v>
          </cell>
        </row>
        <row r="2546">
          <cell r="C2546" t="str">
            <v>93020</v>
          </cell>
          <cell r="E2546" t="str">
            <v>05660</v>
          </cell>
        </row>
        <row r="2547">
          <cell r="C2547" t="str">
            <v>93120</v>
          </cell>
          <cell r="E2547" t="str">
            <v>K5233</v>
          </cell>
        </row>
        <row r="2548">
          <cell r="C2548" t="str">
            <v>93120</v>
          </cell>
          <cell r="E2548" t="str">
            <v>05233</v>
          </cell>
        </row>
        <row r="2549">
          <cell r="C2549" t="str">
            <v>93120</v>
          </cell>
          <cell r="E2549" t="str">
            <v>05280</v>
          </cell>
        </row>
        <row r="2550">
          <cell r="C2550" t="str">
            <v>93120</v>
          </cell>
          <cell r="E2550" t="str">
            <v>05281</v>
          </cell>
        </row>
        <row r="2551">
          <cell r="C2551" t="str">
            <v>93120</v>
          </cell>
          <cell r="E2551" t="str">
            <v>05289</v>
          </cell>
        </row>
        <row r="2552">
          <cell r="C2552" t="str">
            <v>92200</v>
          </cell>
          <cell r="E2552" t="str">
            <v>A5734</v>
          </cell>
        </row>
        <row r="2553">
          <cell r="C2553" t="str">
            <v>92200</v>
          </cell>
          <cell r="E2553" t="str">
            <v>05734</v>
          </cell>
        </row>
        <row r="2554">
          <cell r="C2554" t="str">
            <v>92200</v>
          </cell>
          <cell r="E2554" t="str">
            <v>05737</v>
          </cell>
        </row>
        <row r="2555">
          <cell r="C2555" t="str">
            <v>92000</v>
          </cell>
          <cell r="E2555" t="str">
            <v>05001</v>
          </cell>
        </row>
        <row r="2556">
          <cell r="C2556" t="str">
            <v>92100</v>
          </cell>
          <cell r="E2556" t="str">
            <v>05101</v>
          </cell>
        </row>
        <row r="2557">
          <cell r="C2557" t="str">
            <v>92200</v>
          </cell>
          <cell r="E2557" t="str">
            <v>05731</v>
          </cell>
        </row>
        <row r="2558">
          <cell r="C2558" t="str">
            <v>92300</v>
          </cell>
          <cell r="E2558" t="str">
            <v>05319</v>
          </cell>
        </row>
        <row r="2559">
          <cell r="C2559" t="str">
            <v>92300</v>
          </cell>
          <cell r="E2559" t="str">
            <v>05362</v>
          </cell>
        </row>
        <row r="2560">
          <cell r="C2560" t="str">
            <v>92400</v>
          </cell>
          <cell r="E2560" t="str">
            <v>05403</v>
          </cell>
        </row>
        <row r="2561">
          <cell r="C2561" t="str">
            <v>92500</v>
          </cell>
          <cell r="E2561" t="str">
            <v>05421</v>
          </cell>
        </row>
        <row r="2562">
          <cell r="C2562" t="str">
            <v>92500</v>
          </cell>
          <cell r="E2562" t="str">
            <v>05450</v>
          </cell>
        </row>
        <row r="2563">
          <cell r="C2563" t="str">
            <v>92610</v>
          </cell>
          <cell r="E2563" t="str">
            <v>05501</v>
          </cell>
        </row>
        <row r="2564">
          <cell r="C2564" t="str">
            <v>92610</v>
          </cell>
          <cell r="E2564" t="str">
            <v>05504</v>
          </cell>
        </row>
        <row r="2565">
          <cell r="C2565" t="str">
            <v>92620</v>
          </cell>
          <cell r="E2565" t="str">
            <v>05420</v>
          </cell>
        </row>
        <row r="2566">
          <cell r="C2566" t="str">
            <v>92620</v>
          </cell>
          <cell r="E2566" t="str">
            <v>05451</v>
          </cell>
        </row>
        <row r="2567">
          <cell r="C2567" t="str">
            <v>92800</v>
          </cell>
          <cell r="E2567" t="str">
            <v>05379</v>
          </cell>
        </row>
        <row r="2568">
          <cell r="C2568" t="str">
            <v>93010</v>
          </cell>
          <cell r="E2568" t="str">
            <v>H5601</v>
          </cell>
        </row>
        <row r="2569">
          <cell r="C2569" t="str">
            <v>93020</v>
          </cell>
          <cell r="E2569" t="str">
            <v>05569</v>
          </cell>
        </row>
        <row r="2570">
          <cell r="C2570" t="str">
            <v>93120</v>
          </cell>
          <cell r="E2570" t="str">
            <v>05018</v>
          </cell>
        </row>
        <row r="2571">
          <cell r="C2571" t="str">
            <v>92000</v>
          </cell>
          <cell r="E2571" t="str">
            <v>05002</v>
          </cell>
        </row>
        <row r="2572">
          <cell r="C2572" t="str">
            <v>92100</v>
          </cell>
          <cell r="E2572" t="str">
            <v>05102</v>
          </cell>
        </row>
        <row r="2573">
          <cell r="C2573" t="str">
            <v>92200</v>
          </cell>
          <cell r="E2573" t="str">
            <v>05732</v>
          </cell>
        </row>
        <row r="2574">
          <cell r="C2574" t="str">
            <v>92300</v>
          </cell>
          <cell r="E2574" t="str">
            <v>05329</v>
          </cell>
        </row>
        <row r="2575">
          <cell r="C2575" t="str">
            <v>92300</v>
          </cell>
          <cell r="E2575" t="str">
            <v>05367</v>
          </cell>
        </row>
        <row r="2576">
          <cell r="C2576" t="str">
            <v>92400</v>
          </cell>
          <cell r="E2576" t="str">
            <v>05407</v>
          </cell>
        </row>
        <row r="2577">
          <cell r="C2577" t="str">
            <v>92500</v>
          </cell>
          <cell r="E2577" t="str">
            <v>05422</v>
          </cell>
        </row>
        <row r="2578">
          <cell r="C2578" t="str">
            <v>92610</v>
          </cell>
          <cell r="E2578" t="str">
            <v>05502</v>
          </cell>
        </row>
        <row r="2579">
          <cell r="C2579" t="str">
            <v>92610</v>
          </cell>
          <cell r="E2579" t="str">
            <v>05510</v>
          </cell>
        </row>
        <row r="2580">
          <cell r="C2580" t="str">
            <v>92620</v>
          </cell>
          <cell r="E2580" t="str">
            <v>05452</v>
          </cell>
        </row>
        <row r="2581">
          <cell r="C2581" t="str">
            <v>92800</v>
          </cell>
          <cell r="E2581" t="str">
            <v>05384</v>
          </cell>
        </row>
        <row r="2582">
          <cell r="C2582" t="str">
            <v>93010</v>
          </cell>
          <cell r="E2582" t="str">
            <v>H5602</v>
          </cell>
        </row>
        <row r="2583">
          <cell r="C2583" t="str">
            <v>93020</v>
          </cell>
          <cell r="E2583" t="str">
            <v>05599</v>
          </cell>
        </row>
        <row r="2584">
          <cell r="C2584" t="str">
            <v>93120</v>
          </cell>
          <cell r="E2584" t="str">
            <v>05007</v>
          </cell>
        </row>
        <row r="2585">
          <cell r="C2585" t="str">
            <v>92000</v>
          </cell>
          <cell r="E2585" t="str">
            <v>05003</v>
          </cell>
        </row>
        <row r="2586">
          <cell r="C2586" t="str">
            <v>92100</v>
          </cell>
          <cell r="E2586" t="str">
            <v>05103</v>
          </cell>
        </row>
        <row r="2587">
          <cell r="C2587" t="str">
            <v>92200</v>
          </cell>
          <cell r="E2587" t="str">
            <v>05733</v>
          </cell>
        </row>
        <row r="2588">
          <cell r="C2588" t="str">
            <v>92300</v>
          </cell>
          <cell r="E2588" t="str">
            <v>05339</v>
          </cell>
        </row>
        <row r="2589">
          <cell r="C2589" t="str">
            <v>92300</v>
          </cell>
          <cell r="E2589" t="str">
            <v>05369</v>
          </cell>
        </row>
        <row r="2590">
          <cell r="C2590" t="str">
            <v>92400</v>
          </cell>
          <cell r="E2590" t="str">
            <v>05411</v>
          </cell>
        </row>
        <row r="2591">
          <cell r="C2591" t="str">
            <v>92500</v>
          </cell>
          <cell r="E2591" t="str">
            <v>05423</v>
          </cell>
        </row>
        <row r="2592">
          <cell r="C2592" t="str">
            <v>92610</v>
          </cell>
          <cell r="E2592" t="str">
            <v>05503</v>
          </cell>
        </row>
        <row r="2593">
          <cell r="C2593" t="str">
            <v>92610</v>
          </cell>
          <cell r="E2593" t="str">
            <v>05514</v>
          </cell>
        </row>
        <row r="2594">
          <cell r="C2594" t="str">
            <v>92620</v>
          </cell>
          <cell r="E2594" t="str">
            <v>05453</v>
          </cell>
        </row>
        <row r="2595">
          <cell r="C2595" t="str">
            <v>92800</v>
          </cell>
          <cell r="E2595" t="str">
            <v>05389</v>
          </cell>
        </row>
        <row r="2596">
          <cell r="C2596" t="str">
            <v>93010</v>
          </cell>
          <cell r="E2596" t="str">
            <v>H5603</v>
          </cell>
        </row>
        <row r="2597">
          <cell r="C2597" t="str">
            <v>93020</v>
          </cell>
          <cell r="E2597" t="str">
            <v>05629</v>
          </cell>
        </row>
        <row r="2598">
          <cell r="C2598" t="str">
            <v>93120</v>
          </cell>
          <cell r="E2598" t="str">
            <v>05008</v>
          </cell>
        </row>
        <row r="2599">
          <cell r="C2599" t="str">
            <v>92000</v>
          </cell>
          <cell r="E2599" t="str">
            <v>05099</v>
          </cell>
        </row>
        <row r="2600">
          <cell r="C2600" t="str">
            <v>92100</v>
          </cell>
          <cell r="E2600" t="str">
            <v>05299</v>
          </cell>
        </row>
        <row r="2601">
          <cell r="C2601" t="str">
            <v>92200</v>
          </cell>
          <cell r="E2601" t="str">
            <v>05739</v>
          </cell>
        </row>
        <row r="2602">
          <cell r="C2602" t="str">
            <v>92300</v>
          </cell>
          <cell r="E2602" t="str">
            <v>05374</v>
          </cell>
        </row>
        <row r="2603">
          <cell r="C2603" t="str">
            <v>92400</v>
          </cell>
          <cell r="E2603" t="str">
            <v>05419</v>
          </cell>
        </row>
        <row r="2604">
          <cell r="C2604" t="str">
            <v>92500</v>
          </cell>
          <cell r="E2604" t="str">
            <v>05449</v>
          </cell>
        </row>
        <row r="2605">
          <cell r="C2605" t="str">
            <v>92610</v>
          </cell>
          <cell r="E2605" t="str">
            <v>05509</v>
          </cell>
        </row>
        <row r="2606">
          <cell r="C2606" t="str">
            <v>92620</v>
          </cell>
          <cell r="E2606" t="str">
            <v>05499</v>
          </cell>
        </row>
        <row r="2607">
          <cell r="C2607" t="str">
            <v>92800</v>
          </cell>
          <cell r="E2607" t="str">
            <v>05399</v>
          </cell>
        </row>
        <row r="2608">
          <cell r="C2608" t="str">
            <v>93010</v>
          </cell>
          <cell r="E2608" t="str">
            <v>H5615</v>
          </cell>
        </row>
        <row r="2609">
          <cell r="C2609" t="str">
            <v>93020</v>
          </cell>
          <cell r="E2609" t="str">
            <v>05699</v>
          </cell>
        </row>
        <row r="2610">
          <cell r="C2610" t="str">
            <v>93120</v>
          </cell>
          <cell r="E2610" t="str">
            <v>05298</v>
          </cell>
        </row>
        <row r="2611">
          <cell r="C2611" t="str">
            <v>20807</v>
          </cell>
          <cell r="E2611" t="str">
            <v>02013</v>
          </cell>
        </row>
        <row r="2612">
          <cell r="C2612" t="str">
            <v>51000</v>
          </cell>
          <cell r="E2612" t="str">
            <v>A1116</v>
          </cell>
        </row>
        <row r="2613">
          <cell r="C2613" t="str">
            <v>51000</v>
          </cell>
          <cell r="E2613" t="str">
            <v>A1117</v>
          </cell>
        </row>
        <row r="2614">
          <cell r="C2614" t="str">
            <v>51000</v>
          </cell>
          <cell r="E2614" t="str">
            <v>M1994</v>
          </cell>
        </row>
        <row r="2615">
          <cell r="C2615" t="str">
            <v>51000</v>
          </cell>
          <cell r="E2615" t="str">
            <v>01035</v>
          </cell>
        </row>
        <row r="2616">
          <cell r="C2616" t="str">
            <v>51000</v>
          </cell>
          <cell r="E2616" t="str">
            <v>01110</v>
          </cell>
        </row>
        <row r="2617">
          <cell r="C2617" t="str">
            <v>51000</v>
          </cell>
          <cell r="E2617" t="str">
            <v>02001</v>
          </cell>
        </row>
        <row r="2618">
          <cell r="C2618" t="str">
            <v>51100</v>
          </cell>
          <cell r="E2618" t="str">
            <v>B1037</v>
          </cell>
        </row>
        <row r="2619">
          <cell r="C2619" t="str">
            <v>51100</v>
          </cell>
          <cell r="E2619" t="str">
            <v>E1112</v>
          </cell>
        </row>
        <row r="2620">
          <cell r="C2620" t="str">
            <v>51100</v>
          </cell>
          <cell r="E2620" t="str">
            <v>F1112</v>
          </cell>
        </row>
        <row r="2621">
          <cell r="C2621" t="str">
            <v>51100</v>
          </cell>
          <cell r="E2621" t="str">
            <v>L1150</v>
          </cell>
        </row>
        <row r="2622">
          <cell r="C2622" t="str">
            <v>51100</v>
          </cell>
          <cell r="E2622" t="str">
            <v>M1112</v>
          </cell>
        </row>
        <row r="2623">
          <cell r="C2623" t="str">
            <v>51100</v>
          </cell>
          <cell r="E2623" t="str">
            <v>N1037</v>
          </cell>
        </row>
        <row r="2624">
          <cell r="C2624" t="str">
            <v>51100</v>
          </cell>
          <cell r="E2624" t="str">
            <v>Q1037</v>
          </cell>
        </row>
        <row r="2625">
          <cell r="C2625" t="str">
            <v>51100</v>
          </cell>
          <cell r="E2625" t="str">
            <v>Q1150</v>
          </cell>
        </row>
        <row r="2626">
          <cell r="C2626" t="str">
            <v>51100</v>
          </cell>
          <cell r="E2626" t="str">
            <v>R1037</v>
          </cell>
        </row>
        <row r="2627">
          <cell r="C2627" t="str">
            <v>51100</v>
          </cell>
          <cell r="E2627" t="str">
            <v>R1150</v>
          </cell>
        </row>
        <row r="2628">
          <cell r="C2628" t="str">
            <v>51100</v>
          </cell>
          <cell r="E2628" t="str">
            <v>S1150</v>
          </cell>
        </row>
        <row r="2629">
          <cell r="C2629" t="str">
            <v>51100</v>
          </cell>
          <cell r="E2629" t="str">
            <v>T1150</v>
          </cell>
        </row>
        <row r="2630">
          <cell r="C2630" t="str">
            <v>51100</v>
          </cell>
          <cell r="E2630" t="str">
            <v>U1150</v>
          </cell>
        </row>
        <row r="2631">
          <cell r="C2631" t="str">
            <v>51100</v>
          </cell>
          <cell r="E2631" t="str">
            <v>02002</v>
          </cell>
        </row>
        <row r="2632">
          <cell r="C2632" t="str">
            <v>51200</v>
          </cell>
          <cell r="E2632" t="str">
            <v>C1129</v>
          </cell>
        </row>
        <row r="2633">
          <cell r="C2633" t="str">
            <v>51200</v>
          </cell>
          <cell r="E2633" t="str">
            <v>E1119</v>
          </cell>
        </row>
        <row r="2634">
          <cell r="C2634" t="str">
            <v>51200</v>
          </cell>
          <cell r="E2634" t="str">
            <v>E1129</v>
          </cell>
        </row>
        <row r="2635">
          <cell r="C2635" t="str">
            <v>51200</v>
          </cell>
          <cell r="E2635" t="str">
            <v>E1139</v>
          </cell>
        </row>
        <row r="2636">
          <cell r="C2636" t="str">
            <v>51200</v>
          </cell>
          <cell r="E2636" t="str">
            <v>E1179</v>
          </cell>
        </row>
        <row r="2637">
          <cell r="C2637" t="str">
            <v>51200</v>
          </cell>
          <cell r="E2637" t="str">
            <v>F1054</v>
          </cell>
        </row>
        <row r="2638">
          <cell r="C2638" t="str">
            <v>51200</v>
          </cell>
          <cell r="E2638" t="str">
            <v>F1119</v>
          </cell>
        </row>
        <row r="2639">
          <cell r="C2639" t="str">
            <v>51200</v>
          </cell>
          <cell r="E2639" t="str">
            <v>F1139</v>
          </cell>
        </row>
        <row r="2640">
          <cell r="C2640" t="str">
            <v>51200</v>
          </cell>
          <cell r="E2640" t="str">
            <v>G1119</v>
          </cell>
        </row>
        <row r="2641">
          <cell r="C2641" t="str">
            <v>51200</v>
          </cell>
          <cell r="E2641" t="str">
            <v>G1129</v>
          </cell>
        </row>
        <row r="2642">
          <cell r="C2642" t="str">
            <v>51200</v>
          </cell>
          <cell r="E2642" t="str">
            <v>H1054</v>
          </cell>
        </row>
        <row r="2643">
          <cell r="C2643" t="str">
            <v>51200</v>
          </cell>
          <cell r="E2643" t="str">
            <v>H1119</v>
          </cell>
        </row>
        <row r="2644">
          <cell r="C2644" t="str">
            <v>51200</v>
          </cell>
          <cell r="E2644" t="str">
            <v>H1139</v>
          </cell>
        </row>
        <row r="2645">
          <cell r="C2645" t="str">
            <v>51200</v>
          </cell>
          <cell r="E2645" t="str">
            <v>H1159</v>
          </cell>
        </row>
        <row r="2646">
          <cell r="C2646" t="str">
            <v>51200</v>
          </cell>
          <cell r="E2646" t="str">
            <v>H1169</v>
          </cell>
        </row>
        <row r="2647">
          <cell r="C2647" t="str">
            <v>51200</v>
          </cell>
          <cell r="E2647" t="str">
            <v>M1129</v>
          </cell>
        </row>
        <row r="2648">
          <cell r="C2648" t="str">
            <v>51200</v>
          </cell>
          <cell r="E2648" t="str">
            <v>M1179</v>
          </cell>
        </row>
        <row r="2649">
          <cell r="C2649" t="str">
            <v>51200</v>
          </cell>
          <cell r="E2649" t="str">
            <v>P1119</v>
          </cell>
        </row>
        <row r="2650">
          <cell r="C2650" t="str">
            <v>51200</v>
          </cell>
          <cell r="E2650" t="str">
            <v>P1129</v>
          </cell>
        </row>
        <row r="2651">
          <cell r="C2651" t="str">
            <v>51200</v>
          </cell>
          <cell r="E2651" t="str">
            <v>P1139</v>
          </cell>
        </row>
        <row r="2652">
          <cell r="C2652" t="str">
            <v>51200</v>
          </cell>
          <cell r="E2652" t="str">
            <v>P1179</v>
          </cell>
        </row>
        <row r="2653">
          <cell r="C2653" t="str">
            <v>51200</v>
          </cell>
          <cell r="E2653" t="str">
            <v>Q1054</v>
          </cell>
        </row>
        <row r="2654">
          <cell r="C2654" t="str">
            <v>51200</v>
          </cell>
          <cell r="E2654" t="str">
            <v>Q1119</v>
          </cell>
        </row>
        <row r="2655">
          <cell r="C2655" t="str">
            <v>51200</v>
          </cell>
          <cell r="E2655" t="str">
            <v>Q1129</v>
          </cell>
        </row>
        <row r="2656">
          <cell r="C2656" t="str">
            <v>51200</v>
          </cell>
          <cell r="E2656" t="str">
            <v>Q1139</v>
          </cell>
        </row>
        <row r="2657">
          <cell r="C2657" t="str">
            <v>51200</v>
          </cell>
          <cell r="E2657" t="str">
            <v>Q1179</v>
          </cell>
        </row>
        <row r="2658">
          <cell r="C2658" t="str">
            <v>51200</v>
          </cell>
          <cell r="E2658" t="str">
            <v>R1054</v>
          </cell>
        </row>
        <row r="2659">
          <cell r="C2659" t="str">
            <v>51200</v>
          </cell>
          <cell r="E2659" t="str">
            <v>R1129</v>
          </cell>
        </row>
        <row r="2660">
          <cell r="C2660" t="str">
            <v>51200</v>
          </cell>
          <cell r="E2660" t="str">
            <v>R1139</v>
          </cell>
        </row>
        <row r="2661">
          <cell r="C2661" t="str">
            <v>51200</v>
          </cell>
          <cell r="E2661" t="str">
            <v>R1179</v>
          </cell>
        </row>
        <row r="2662">
          <cell r="C2662" t="str">
            <v>51200</v>
          </cell>
          <cell r="E2662" t="str">
            <v>S1119</v>
          </cell>
        </row>
        <row r="2663">
          <cell r="C2663" t="str">
            <v>51200</v>
          </cell>
          <cell r="E2663" t="str">
            <v>S1129</v>
          </cell>
        </row>
        <row r="2664">
          <cell r="C2664" t="str">
            <v>51200</v>
          </cell>
          <cell r="E2664" t="str">
            <v>S1139</v>
          </cell>
        </row>
        <row r="2665">
          <cell r="C2665" t="str">
            <v>51200</v>
          </cell>
          <cell r="E2665" t="str">
            <v>S1179</v>
          </cell>
        </row>
        <row r="2666">
          <cell r="C2666" t="str">
            <v>51200</v>
          </cell>
          <cell r="E2666" t="str">
            <v>T1054</v>
          </cell>
        </row>
        <row r="2667">
          <cell r="C2667" t="str">
            <v>51200</v>
          </cell>
          <cell r="E2667" t="str">
            <v>T1119</v>
          </cell>
        </row>
        <row r="2668">
          <cell r="C2668" t="str">
            <v>51200</v>
          </cell>
          <cell r="E2668" t="str">
            <v>T1129</v>
          </cell>
        </row>
        <row r="2669">
          <cell r="C2669" t="str">
            <v>51200</v>
          </cell>
          <cell r="E2669" t="str">
            <v>T1139</v>
          </cell>
        </row>
        <row r="2670">
          <cell r="C2670" t="str">
            <v>51200</v>
          </cell>
          <cell r="E2670" t="str">
            <v>T1179</v>
          </cell>
        </row>
        <row r="2671">
          <cell r="C2671" t="str">
            <v>51200</v>
          </cell>
          <cell r="E2671" t="str">
            <v>U1129</v>
          </cell>
        </row>
        <row r="2672">
          <cell r="C2672" t="str">
            <v>51200</v>
          </cell>
          <cell r="E2672" t="str">
            <v>U1130</v>
          </cell>
        </row>
        <row r="2673">
          <cell r="C2673" t="str">
            <v>51200</v>
          </cell>
          <cell r="E2673" t="str">
            <v>U1143</v>
          </cell>
        </row>
        <row r="2674">
          <cell r="C2674" t="str">
            <v>51200</v>
          </cell>
          <cell r="E2674" t="str">
            <v>U1179</v>
          </cell>
        </row>
        <row r="2675">
          <cell r="C2675" t="str">
            <v>51200</v>
          </cell>
          <cell r="E2675" t="str">
            <v>02018</v>
          </cell>
        </row>
        <row r="2676">
          <cell r="C2676" t="str">
            <v>51300</v>
          </cell>
          <cell r="E2676" t="str">
            <v>E1138</v>
          </cell>
        </row>
        <row r="2677">
          <cell r="C2677" t="str">
            <v>51300</v>
          </cell>
          <cell r="E2677" t="str">
            <v>E1142</v>
          </cell>
        </row>
        <row r="2678">
          <cell r="C2678" t="str">
            <v>51300</v>
          </cell>
          <cell r="E2678" t="str">
            <v>E1144</v>
          </cell>
        </row>
        <row r="2679">
          <cell r="C2679" t="str">
            <v>51300</v>
          </cell>
          <cell r="E2679" t="str">
            <v>E1206</v>
          </cell>
        </row>
        <row r="2680">
          <cell r="C2680" t="str">
            <v>51300</v>
          </cell>
          <cell r="E2680" t="str">
            <v>F1067</v>
          </cell>
        </row>
        <row r="2681">
          <cell r="C2681" t="str">
            <v>51300</v>
          </cell>
          <cell r="E2681" t="str">
            <v>G1144</v>
          </cell>
        </row>
        <row r="2682">
          <cell r="C2682" t="str">
            <v>51300</v>
          </cell>
          <cell r="E2682" t="str">
            <v>H1138</v>
          </cell>
        </row>
        <row r="2683">
          <cell r="C2683" t="str">
            <v>51300</v>
          </cell>
          <cell r="E2683" t="str">
            <v>H1144</v>
          </cell>
        </row>
        <row r="2684">
          <cell r="C2684" t="str">
            <v>51300</v>
          </cell>
          <cell r="E2684" t="str">
            <v>H1207</v>
          </cell>
        </row>
        <row r="2685">
          <cell r="C2685" t="str">
            <v>51300</v>
          </cell>
          <cell r="E2685" t="str">
            <v>J1142</v>
          </cell>
        </row>
        <row r="2686">
          <cell r="C2686" t="str">
            <v>51300</v>
          </cell>
          <cell r="E2686" t="str">
            <v>M1138</v>
          </cell>
        </row>
        <row r="2687">
          <cell r="C2687" t="str">
            <v>51300</v>
          </cell>
          <cell r="E2687" t="str">
            <v>M1142</v>
          </cell>
        </row>
        <row r="2688">
          <cell r="C2688" t="str">
            <v>51300</v>
          </cell>
          <cell r="E2688" t="str">
            <v>M1144</v>
          </cell>
        </row>
        <row r="2689">
          <cell r="C2689" t="str">
            <v>51300</v>
          </cell>
          <cell r="E2689" t="str">
            <v>M1206</v>
          </cell>
        </row>
        <row r="2690">
          <cell r="C2690" t="str">
            <v>51300</v>
          </cell>
          <cell r="E2690" t="str">
            <v>N1206</v>
          </cell>
        </row>
        <row r="2691">
          <cell r="C2691" t="str">
            <v>51300</v>
          </cell>
          <cell r="E2691" t="str">
            <v>P1138</v>
          </cell>
        </row>
        <row r="2692">
          <cell r="C2692" t="str">
            <v>51300</v>
          </cell>
          <cell r="E2692" t="str">
            <v>P1142</v>
          </cell>
        </row>
        <row r="2693">
          <cell r="C2693" t="str">
            <v>51300</v>
          </cell>
          <cell r="E2693" t="str">
            <v>P1144</v>
          </cell>
        </row>
        <row r="2694">
          <cell r="C2694" t="str">
            <v>51300</v>
          </cell>
          <cell r="E2694" t="str">
            <v>P1206</v>
          </cell>
        </row>
        <row r="2695">
          <cell r="C2695" t="str">
            <v>51300</v>
          </cell>
          <cell r="E2695" t="str">
            <v>Q1142</v>
          </cell>
        </row>
        <row r="2696">
          <cell r="C2696" t="str">
            <v>51300</v>
          </cell>
          <cell r="E2696" t="str">
            <v>Q1206</v>
          </cell>
        </row>
        <row r="2697">
          <cell r="C2697" t="str">
            <v>51300</v>
          </cell>
          <cell r="E2697" t="str">
            <v>R1067</v>
          </cell>
        </row>
        <row r="2698">
          <cell r="C2698" t="str">
            <v>51300</v>
          </cell>
          <cell r="E2698" t="str">
            <v>R1138</v>
          </cell>
        </row>
        <row r="2699">
          <cell r="C2699" t="str">
            <v>51300</v>
          </cell>
          <cell r="E2699" t="str">
            <v>R1142</v>
          </cell>
        </row>
        <row r="2700">
          <cell r="C2700" t="str">
            <v>51300</v>
          </cell>
          <cell r="E2700" t="str">
            <v>R1206</v>
          </cell>
        </row>
        <row r="2701">
          <cell r="C2701" t="str">
            <v>51300</v>
          </cell>
          <cell r="E2701" t="str">
            <v>S1138</v>
          </cell>
        </row>
        <row r="2702">
          <cell r="C2702" t="str">
            <v>51300</v>
          </cell>
          <cell r="E2702" t="str">
            <v>S1142</v>
          </cell>
        </row>
        <row r="2703">
          <cell r="C2703" t="str">
            <v>51300</v>
          </cell>
          <cell r="E2703" t="str">
            <v>S1206</v>
          </cell>
        </row>
        <row r="2704">
          <cell r="C2704" t="str">
            <v>51300</v>
          </cell>
          <cell r="E2704" t="str">
            <v>T1067</v>
          </cell>
        </row>
        <row r="2705">
          <cell r="C2705" t="str">
            <v>51300</v>
          </cell>
          <cell r="E2705" t="str">
            <v>T1142</v>
          </cell>
        </row>
        <row r="2706">
          <cell r="C2706" t="str">
            <v>51300</v>
          </cell>
          <cell r="E2706" t="str">
            <v>T1152</v>
          </cell>
        </row>
        <row r="2707">
          <cell r="C2707" t="str">
            <v>51300</v>
          </cell>
          <cell r="E2707" t="str">
            <v>T1162</v>
          </cell>
        </row>
        <row r="2708">
          <cell r="C2708" t="str">
            <v>51300</v>
          </cell>
          <cell r="E2708" t="str">
            <v>T1206</v>
          </cell>
        </row>
        <row r="2709">
          <cell r="C2709" t="str">
            <v>51300</v>
          </cell>
          <cell r="E2709" t="str">
            <v>U1138</v>
          </cell>
        </row>
        <row r="2710">
          <cell r="C2710" t="str">
            <v>51300</v>
          </cell>
          <cell r="E2710" t="str">
            <v>U1142</v>
          </cell>
        </row>
        <row r="2711">
          <cell r="C2711" t="str">
            <v>51300</v>
          </cell>
          <cell r="E2711" t="str">
            <v>U1145</v>
          </cell>
        </row>
        <row r="2712">
          <cell r="C2712" t="str">
            <v>51300</v>
          </cell>
          <cell r="E2712" t="str">
            <v>U1206</v>
          </cell>
        </row>
        <row r="2713">
          <cell r="C2713" t="str">
            <v>51300</v>
          </cell>
          <cell r="E2713" t="str">
            <v>02019</v>
          </cell>
        </row>
        <row r="2714">
          <cell r="C2714" t="str">
            <v>51400</v>
          </cell>
          <cell r="E2714" t="str">
            <v>A1150</v>
          </cell>
        </row>
        <row r="2715">
          <cell r="C2715" t="str">
            <v>51400</v>
          </cell>
          <cell r="E2715" t="str">
            <v>A1155</v>
          </cell>
        </row>
        <row r="2716">
          <cell r="C2716" t="str">
            <v>51400</v>
          </cell>
          <cell r="E2716" t="str">
            <v>A1185</v>
          </cell>
        </row>
        <row r="2717">
          <cell r="C2717" t="str">
            <v>51400</v>
          </cell>
          <cell r="E2717" t="str">
            <v>B1070</v>
          </cell>
        </row>
        <row r="2718">
          <cell r="C2718" t="str">
            <v>51400</v>
          </cell>
          <cell r="E2718" t="str">
            <v>B1155</v>
          </cell>
        </row>
        <row r="2719">
          <cell r="C2719" t="str">
            <v>51400</v>
          </cell>
          <cell r="E2719" t="str">
            <v>B1185</v>
          </cell>
        </row>
        <row r="2720">
          <cell r="C2720" t="str">
            <v>51400</v>
          </cell>
          <cell r="E2720" t="str">
            <v>C1070</v>
          </cell>
        </row>
        <row r="2721">
          <cell r="C2721" t="str">
            <v>51400</v>
          </cell>
          <cell r="E2721" t="str">
            <v>C1155</v>
          </cell>
        </row>
        <row r="2722">
          <cell r="C2722" t="str">
            <v>51400</v>
          </cell>
          <cell r="E2722" t="str">
            <v>D1155</v>
          </cell>
        </row>
        <row r="2723">
          <cell r="C2723" t="str">
            <v>51400</v>
          </cell>
          <cell r="E2723" t="str">
            <v>E1155</v>
          </cell>
        </row>
        <row r="2724">
          <cell r="C2724" t="str">
            <v>51400</v>
          </cell>
          <cell r="E2724" t="str">
            <v>F1070</v>
          </cell>
        </row>
        <row r="2725">
          <cell r="C2725" t="str">
            <v>51400</v>
          </cell>
          <cell r="E2725" t="str">
            <v>F1160</v>
          </cell>
        </row>
        <row r="2726">
          <cell r="C2726" t="str">
            <v>51400</v>
          </cell>
          <cell r="E2726" t="str">
            <v>G1155</v>
          </cell>
        </row>
        <row r="2727">
          <cell r="C2727" t="str">
            <v>51400</v>
          </cell>
          <cell r="E2727" t="str">
            <v>H1160</v>
          </cell>
        </row>
        <row r="2728">
          <cell r="C2728" t="str">
            <v>51400</v>
          </cell>
          <cell r="E2728" t="str">
            <v>H2026</v>
          </cell>
        </row>
        <row r="2729">
          <cell r="C2729" t="str">
            <v>51400</v>
          </cell>
          <cell r="E2729" t="str">
            <v>M1145</v>
          </cell>
        </row>
        <row r="2730">
          <cell r="C2730" t="str">
            <v>51400</v>
          </cell>
          <cell r="E2730" t="str">
            <v>M1185</v>
          </cell>
        </row>
        <row r="2731">
          <cell r="C2731" t="str">
            <v>51400</v>
          </cell>
          <cell r="E2731" t="str">
            <v>P1180</v>
          </cell>
        </row>
        <row r="2732">
          <cell r="C2732" t="str">
            <v>51400</v>
          </cell>
          <cell r="E2732" t="str">
            <v>P1185</v>
          </cell>
        </row>
        <row r="2733">
          <cell r="C2733" t="str">
            <v>51400</v>
          </cell>
          <cell r="E2733" t="str">
            <v>Q1180</v>
          </cell>
        </row>
        <row r="2734">
          <cell r="C2734" t="str">
            <v>51400</v>
          </cell>
          <cell r="E2734" t="str">
            <v>R1070</v>
          </cell>
        </row>
        <row r="2735">
          <cell r="C2735" t="str">
            <v>51400</v>
          </cell>
          <cell r="E2735" t="str">
            <v>R1145</v>
          </cell>
        </row>
        <row r="2736">
          <cell r="C2736" t="str">
            <v>51400</v>
          </cell>
          <cell r="E2736" t="str">
            <v>R1185</v>
          </cell>
        </row>
        <row r="2737">
          <cell r="C2737" t="str">
            <v>51400</v>
          </cell>
          <cell r="E2737" t="str">
            <v>R1596</v>
          </cell>
        </row>
        <row r="2738">
          <cell r="C2738" t="str">
            <v>51400</v>
          </cell>
          <cell r="E2738" t="str">
            <v>S1145</v>
          </cell>
        </row>
        <row r="2739">
          <cell r="C2739" t="str">
            <v>51400</v>
          </cell>
          <cell r="E2739" t="str">
            <v>T1180</v>
          </cell>
        </row>
        <row r="2740">
          <cell r="C2740" t="str">
            <v>51400</v>
          </cell>
          <cell r="E2740" t="str">
            <v>T1185</v>
          </cell>
        </row>
        <row r="2741">
          <cell r="C2741" t="str">
            <v>51400</v>
          </cell>
          <cell r="E2741" t="str">
            <v>V1180</v>
          </cell>
        </row>
        <row r="2742">
          <cell r="C2742" t="str">
            <v>51400</v>
          </cell>
          <cell r="E2742" t="str">
            <v>V1370</v>
          </cell>
        </row>
        <row r="2743">
          <cell r="C2743" t="str">
            <v>52800</v>
          </cell>
          <cell r="E2743" t="str">
            <v>A1906</v>
          </cell>
        </row>
        <row r="2744">
          <cell r="C2744" t="str">
            <v>55200</v>
          </cell>
          <cell r="E2744" t="str">
            <v>A2349</v>
          </cell>
        </row>
        <row r="2745">
          <cell r="C2745" t="str">
            <v>55200</v>
          </cell>
          <cell r="E2745" t="str">
            <v>B2349</v>
          </cell>
        </row>
        <row r="2746">
          <cell r="C2746" t="str">
            <v>55200</v>
          </cell>
          <cell r="E2746" t="str">
            <v>C2343</v>
          </cell>
        </row>
        <row r="2747">
          <cell r="C2747" t="str">
            <v>55200</v>
          </cell>
          <cell r="E2747" t="str">
            <v>C2349</v>
          </cell>
        </row>
        <row r="2748">
          <cell r="C2748" t="str">
            <v>55200</v>
          </cell>
          <cell r="E2748" t="str">
            <v>E2343</v>
          </cell>
        </row>
        <row r="2749">
          <cell r="C2749" t="str">
            <v>55200</v>
          </cell>
          <cell r="E2749" t="str">
            <v>F2343</v>
          </cell>
        </row>
        <row r="2750">
          <cell r="C2750" t="str">
            <v>55200</v>
          </cell>
          <cell r="E2750" t="str">
            <v>G2348</v>
          </cell>
        </row>
        <row r="2751">
          <cell r="C2751" t="str">
            <v>55200</v>
          </cell>
          <cell r="E2751" t="str">
            <v>P2343</v>
          </cell>
        </row>
        <row r="2752">
          <cell r="C2752" t="str">
            <v>55200</v>
          </cell>
          <cell r="E2752" t="str">
            <v>Q2343</v>
          </cell>
        </row>
        <row r="2753">
          <cell r="C2753" t="str">
            <v>55200</v>
          </cell>
          <cell r="E2753" t="str">
            <v>R2343</v>
          </cell>
        </row>
        <row r="2754">
          <cell r="C2754" t="str">
            <v>55200</v>
          </cell>
          <cell r="E2754" t="str">
            <v>T2343</v>
          </cell>
        </row>
        <row r="2755">
          <cell r="C2755" t="str">
            <v>55200</v>
          </cell>
          <cell r="E2755" t="str">
            <v>U2343</v>
          </cell>
        </row>
        <row r="2756">
          <cell r="C2756" t="str">
            <v>55200</v>
          </cell>
          <cell r="E2756" t="str">
            <v>V2341</v>
          </cell>
        </row>
        <row r="2757">
          <cell r="C2757" t="str">
            <v>55200</v>
          </cell>
          <cell r="E2757" t="str">
            <v>V2343</v>
          </cell>
        </row>
        <row r="2758">
          <cell r="C2758" t="str">
            <v>55300</v>
          </cell>
          <cell r="E2758" t="str">
            <v>A2135</v>
          </cell>
        </row>
        <row r="2759">
          <cell r="C2759" t="str">
            <v>55300</v>
          </cell>
          <cell r="E2759" t="str">
            <v>B2135</v>
          </cell>
        </row>
        <row r="2760">
          <cell r="C2760" t="str">
            <v>55300</v>
          </cell>
          <cell r="E2760" t="str">
            <v>C2135</v>
          </cell>
        </row>
        <row r="2761">
          <cell r="C2761" t="str">
            <v>55300</v>
          </cell>
          <cell r="E2761" t="str">
            <v>D2076</v>
          </cell>
        </row>
        <row r="2762">
          <cell r="C2762" t="str">
            <v>55300</v>
          </cell>
          <cell r="E2762" t="str">
            <v>E2148</v>
          </cell>
        </row>
        <row r="2763">
          <cell r="C2763" t="str">
            <v>55300</v>
          </cell>
          <cell r="E2763" t="str">
            <v>F2148</v>
          </cell>
        </row>
        <row r="2764">
          <cell r="C2764" t="str">
            <v>55300</v>
          </cell>
          <cell r="E2764" t="str">
            <v>G2076</v>
          </cell>
        </row>
        <row r="2765">
          <cell r="C2765" t="str">
            <v>55300</v>
          </cell>
          <cell r="E2765" t="str">
            <v>K2076</v>
          </cell>
        </row>
        <row r="2766">
          <cell r="C2766" t="str">
            <v>55300</v>
          </cell>
          <cell r="E2766" t="str">
            <v>L2148</v>
          </cell>
        </row>
        <row r="2767">
          <cell r="C2767" t="str">
            <v>55300</v>
          </cell>
          <cell r="E2767" t="str">
            <v>M2134</v>
          </cell>
        </row>
        <row r="2768">
          <cell r="C2768" t="str">
            <v>55300</v>
          </cell>
          <cell r="E2768" t="str">
            <v>M2148</v>
          </cell>
        </row>
        <row r="2769">
          <cell r="C2769" t="str">
            <v>55300</v>
          </cell>
          <cell r="E2769" t="str">
            <v>M2180</v>
          </cell>
        </row>
        <row r="2770">
          <cell r="C2770" t="str">
            <v>55300</v>
          </cell>
          <cell r="E2770" t="str">
            <v>R2076</v>
          </cell>
        </row>
        <row r="2771">
          <cell r="C2771" t="str">
            <v>55300</v>
          </cell>
          <cell r="E2771" t="str">
            <v>R2133</v>
          </cell>
        </row>
        <row r="2772">
          <cell r="C2772" t="str">
            <v>55300</v>
          </cell>
          <cell r="E2772" t="str">
            <v>R2134</v>
          </cell>
        </row>
        <row r="2773">
          <cell r="C2773" t="str">
            <v>55300</v>
          </cell>
          <cell r="E2773" t="str">
            <v>R2148</v>
          </cell>
        </row>
        <row r="2774">
          <cell r="C2774" t="str">
            <v>55300</v>
          </cell>
          <cell r="E2774" t="str">
            <v>T2148</v>
          </cell>
        </row>
        <row r="2775">
          <cell r="C2775" t="str">
            <v>55400</v>
          </cell>
          <cell r="E2775" t="str">
            <v>H2209</v>
          </cell>
        </row>
        <row r="2776">
          <cell r="C2776" t="str">
            <v>55400</v>
          </cell>
          <cell r="E2776" t="str">
            <v>R2216</v>
          </cell>
        </row>
        <row r="2777">
          <cell r="C2777" t="str">
            <v>27207</v>
          </cell>
          <cell r="E2777" t="str">
            <v>02435</v>
          </cell>
        </row>
        <row r="2778">
          <cell r="C2778" t="str">
            <v>84300</v>
          </cell>
          <cell r="E2778" t="str">
            <v>M2490</v>
          </cell>
        </row>
        <row r="2779">
          <cell r="C2779" t="str">
            <v>84300</v>
          </cell>
          <cell r="E2779" t="str">
            <v>02463</v>
          </cell>
        </row>
        <row r="2780">
          <cell r="C2780" t="str">
            <v>84400</v>
          </cell>
          <cell r="E2780" t="str">
            <v>A2477</v>
          </cell>
        </row>
        <row r="2781">
          <cell r="C2781" t="str">
            <v>84400</v>
          </cell>
          <cell r="E2781" t="str">
            <v>02465</v>
          </cell>
        </row>
        <row r="2782">
          <cell r="C2782" t="str">
            <v>84400</v>
          </cell>
          <cell r="E2782" t="str">
            <v>02477</v>
          </cell>
        </row>
        <row r="2783">
          <cell r="C2783" t="str">
            <v>84400</v>
          </cell>
          <cell r="E2783" t="str">
            <v>02478</v>
          </cell>
        </row>
        <row r="2784">
          <cell r="C2784" t="str">
            <v>84500</v>
          </cell>
          <cell r="E2784" t="str">
            <v>02467</v>
          </cell>
        </row>
        <row r="2785">
          <cell r="C2785" t="str">
            <v>84600</v>
          </cell>
          <cell r="E2785" t="str">
            <v>02480</v>
          </cell>
        </row>
        <row r="2786">
          <cell r="C2786" t="str">
            <v>84700</v>
          </cell>
          <cell r="E2786" t="str">
            <v>02481</v>
          </cell>
        </row>
        <row r="2787">
          <cell r="C2787" t="str">
            <v>84800</v>
          </cell>
          <cell r="E2787" t="str">
            <v>02482</v>
          </cell>
        </row>
        <row r="2788">
          <cell r="C2788" t="str">
            <v>84810</v>
          </cell>
          <cell r="E2788" t="str">
            <v>02483</v>
          </cell>
        </row>
        <row r="2789">
          <cell r="C2789" t="str">
            <v>84820</v>
          </cell>
          <cell r="E2789" t="str">
            <v>02485</v>
          </cell>
        </row>
        <row r="2790">
          <cell r="C2790" t="str">
            <v>84830</v>
          </cell>
          <cell r="E2790" t="str">
            <v>02486</v>
          </cell>
        </row>
        <row r="2791">
          <cell r="C2791" t="str">
            <v>84830</v>
          </cell>
          <cell r="E2791" t="str">
            <v>02487</v>
          </cell>
        </row>
        <row r="2792">
          <cell r="C2792" t="str">
            <v>29807</v>
          </cell>
          <cell r="E2792" t="str">
            <v>02994</v>
          </cell>
        </row>
        <row r="2793">
          <cell r="C2793" t="str">
            <v>70600</v>
          </cell>
          <cell r="E2793" t="str">
            <v>A2534</v>
          </cell>
        </row>
        <row r="2794">
          <cell r="C2794" t="str">
            <v>70600</v>
          </cell>
          <cell r="E2794" t="str">
            <v>A2669</v>
          </cell>
        </row>
        <row r="2795">
          <cell r="C2795" t="str">
            <v>70600</v>
          </cell>
          <cell r="E2795" t="str">
            <v>A2791</v>
          </cell>
        </row>
        <row r="2796">
          <cell r="C2796" t="str">
            <v>70600</v>
          </cell>
          <cell r="E2796" t="str">
            <v>A2985</v>
          </cell>
        </row>
        <row r="2797">
          <cell r="C2797" t="str">
            <v>70600</v>
          </cell>
          <cell r="E2797" t="str">
            <v>M2965</v>
          </cell>
        </row>
        <row r="2798">
          <cell r="C2798" t="str">
            <v>70600</v>
          </cell>
          <cell r="E2798" t="str">
            <v>Q2875</v>
          </cell>
        </row>
        <row r="2799">
          <cell r="C2799" t="str">
            <v>70600</v>
          </cell>
          <cell r="E2799" t="str">
            <v>02534</v>
          </cell>
        </row>
        <row r="2800">
          <cell r="C2800" t="str">
            <v>70600</v>
          </cell>
          <cell r="E2800" t="str">
            <v>02664</v>
          </cell>
        </row>
        <row r="2801">
          <cell r="C2801" t="str">
            <v>70600</v>
          </cell>
          <cell r="E2801" t="str">
            <v>02791</v>
          </cell>
        </row>
        <row r="2802">
          <cell r="C2802" t="str">
            <v>70600</v>
          </cell>
          <cell r="E2802" t="str">
            <v>02843</v>
          </cell>
        </row>
        <row r="2803">
          <cell r="C2803" t="str">
            <v>70600</v>
          </cell>
          <cell r="E2803" t="str">
            <v>02848</v>
          </cell>
        </row>
        <row r="2804">
          <cell r="C2804" t="str">
            <v>70600</v>
          </cell>
          <cell r="E2804" t="str">
            <v>02892</v>
          </cell>
        </row>
        <row r="2805">
          <cell r="C2805" t="str">
            <v>70600</v>
          </cell>
          <cell r="E2805" t="str">
            <v>02965</v>
          </cell>
        </row>
        <row r="2806">
          <cell r="C2806" t="str">
            <v>70700</v>
          </cell>
          <cell r="E2806" t="str">
            <v>A2792</v>
          </cell>
        </row>
        <row r="2807">
          <cell r="C2807" t="str">
            <v>70700</v>
          </cell>
          <cell r="E2807" t="str">
            <v>A2877</v>
          </cell>
        </row>
        <row r="2808">
          <cell r="C2808" t="str">
            <v>70700</v>
          </cell>
          <cell r="E2808" t="str">
            <v>A2900</v>
          </cell>
        </row>
        <row r="2809">
          <cell r="C2809" t="str">
            <v>70700</v>
          </cell>
          <cell r="E2809" t="str">
            <v>A2940</v>
          </cell>
        </row>
        <row r="2810">
          <cell r="C2810" t="str">
            <v>70700</v>
          </cell>
          <cell r="E2810" t="str">
            <v>B2542</v>
          </cell>
        </row>
        <row r="2811">
          <cell r="C2811" t="str">
            <v>70700</v>
          </cell>
          <cell r="E2811" t="str">
            <v>B2792</v>
          </cell>
        </row>
        <row r="2812">
          <cell r="C2812" t="str">
            <v>70700</v>
          </cell>
          <cell r="E2812" t="str">
            <v>B2877</v>
          </cell>
        </row>
        <row r="2813">
          <cell r="C2813" t="str">
            <v>70700</v>
          </cell>
          <cell r="E2813" t="str">
            <v>B2900</v>
          </cell>
        </row>
        <row r="2814">
          <cell r="C2814" t="str">
            <v>70700</v>
          </cell>
          <cell r="E2814" t="str">
            <v>B2940</v>
          </cell>
        </row>
        <row r="2815">
          <cell r="C2815" t="str">
            <v>70700</v>
          </cell>
          <cell r="E2815" t="str">
            <v>C2877</v>
          </cell>
        </row>
        <row r="2816">
          <cell r="C2816" t="str">
            <v>70700</v>
          </cell>
          <cell r="E2816" t="str">
            <v>C2900</v>
          </cell>
        </row>
        <row r="2817">
          <cell r="C2817" t="str">
            <v>70700</v>
          </cell>
          <cell r="E2817" t="str">
            <v>D2877</v>
          </cell>
        </row>
        <row r="2818">
          <cell r="C2818" t="str">
            <v>70700</v>
          </cell>
          <cell r="E2818" t="str">
            <v>D2940</v>
          </cell>
        </row>
        <row r="2819">
          <cell r="C2819" t="str">
            <v>70700</v>
          </cell>
          <cell r="E2819" t="str">
            <v>E2792</v>
          </cell>
        </row>
        <row r="2820">
          <cell r="C2820" t="str">
            <v>70700</v>
          </cell>
          <cell r="E2820" t="str">
            <v>E2900</v>
          </cell>
        </row>
        <row r="2821">
          <cell r="C2821" t="str">
            <v>70700</v>
          </cell>
          <cell r="E2821" t="str">
            <v>F2520</v>
          </cell>
        </row>
        <row r="2822">
          <cell r="C2822" t="str">
            <v>70700</v>
          </cell>
          <cell r="E2822" t="str">
            <v>F2542</v>
          </cell>
        </row>
        <row r="2823">
          <cell r="C2823" t="str">
            <v>70700</v>
          </cell>
          <cell r="E2823" t="str">
            <v>F2792</v>
          </cell>
        </row>
        <row r="2824">
          <cell r="C2824" t="str">
            <v>70700</v>
          </cell>
          <cell r="E2824" t="str">
            <v>F2877</v>
          </cell>
        </row>
        <row r="2825">
          <cell r="C2825" t="str">
            <v>70700</v>
          </cell>
          <cell r="E2825" t="str">
            <v>F2900</v>
          </cell>
        </row>
        <row r="2826">
          <cell r="C2826" t="str">
            <v>70700</v>
          </cell>
          <cell r="E2826" t="str">
            <v>L2542</v>
          </cell>
        </row>
        <row r="2827">
          <cell r="C2827" t="str">
            <v>70700</v>
          </cell>
          <cell r="E2827" t="str">
            <v>L2670</v>
          </cell>
        </row>
        <row r="2828">
          <cell r="C2828" t="str">
            <v>70700</v>
          </cell>
          <cell r="E2828" t="str">
            <v>L2792</v>
          </cell>
        </row>
        <row r="2829">
          <cell r="C2829" t="str">
            <v>70700</v>
          </cell>
          <cell r="E2829" t="str">
            <v>L2849</v>
          </cell>
        </row>
        <row r="2830">
          <cell r="C2830" t="str">
            <v>70700</v>
          </cell>
          <cell r="E2830" t="str">
            <v>L2900</v>
          </cell>
        </row>
        <row r="2831">
          <cell r="C2831" t="str">
            <v>70700</v>
          </cell>
          <cell r="E2831" t="str">
            <v>M2542</v>
          </cell>
        </row>
        <row r="2832">
          <cell r="C2832" t="str">
            <v>70700</v>
          </cell>
          <cell r="E2832" t="str">
            <v>M2670</v>
          </cell>
        </row>
        <row r="2833">
          <cell r="C2833" t="str">
            <v>70700</v>
          </cell>
          <cell r="E2833" t="str">
            <v>M2792</v>
          </cell>
        </row>
        <row r="2834">
          <cell r="C2834" t="str">
            <v>70700</v>
          </cell>
          <cell r="E2834" t="str">
            <v>M2849</v>
          </cell>
        </row>
        <row r="2835">
          <cell r="C2835" t="str">
            <v>70700</v>
          </cell>
          <cell r="E2835" t="str">
            <v>M2900</v>
          </cell>
        </row>
        <row r="2836">
          <cell r="C2836" t="str">
            <v>70700</v>
          </cell>
          <cell r="E2836" t="str">
            <v>P2792</v>
          </cell>
        </row>
        <row r="2837">
          <cell r="C2837" t="str">
            <v>70700</v>
          </cell>
          <cell r="E2837" t="str">
            <v>Q2520</v>
          </cell>
        </row>
        <row r="2838">
          <cell r="C2838" t="str">
            <v>70700</v>
          </cell>
          <cell r="E2838" t="str">
            <v>Q2542</v>
          </cell>
        </row>
        <row r="2839">
          <cell r="C2839" t="str">
            <v>70700</v>
          </cell>
          <cell r="E2839" t="str">
            <v>Q2670</v>
          </cell>
        </row>
        <row r="2840">
          <cell r="C2840" t="str">
            <v>70700</v>
          </cell>
          <cell r="E2840" t="str">
            <v>Q2792</v>
          </cell>
        </row>
        <row r="2841">
          <cell r="C2841" t="str">
            <v>70700</v>
          </cell>
          <cell r="E2841" t="str">
            <v>Q2849</v>
          </cell>
        </row>
        <row r="2842">
          <cell r="C2842" t="str">
            <v>70700</v>
          </cell>
          <cell r="E2842" t="str">
            <v>R2520</v>
          </cell>
        </row>
        <row r="2843">
          <cell r="C2843" t="str">
            <v>70700</v>
          </cell>
          <cell r="E2843" t="str">
            <v>R2542</v>
          </cell>
        </row>
        <row r="2844">
          <cell r="C2844" t="str">
            <v>70700</v>
          </cell>
          <cell r="E2844" t="str">
            <v>R2597</v>
          </cell>
        </row>
        <row r="2845">
          <cell r="C2845" t="str">
            <v>70700</v>
          </cell>
          <cell r="E2845" t="str">
            <v>R2670</v>
          </cell>
        </row>
        <row r="2846">
          <cell r="C2846" t="str">
            <v>70700</v>
          </cell>
          <cell r="E2846" t="str">
            <v>R2792</v>
          </cell>
        </row>
        <row r="2847">
          <cell r="C2847" t="str">
            <v>70700</v>
          </cell>
          <cell r="E2847" t="str">
            <v>R2849</v>
          </cell>
        </row>
        <row r="2848">
          <cell r="C2848" t="str">
            <v>70700</v>
          </cell>
          <cell r="E2848" t="str">
            <v>R2900</v>
          </cell>
        </row>
        <row r="2849">
          <cell r="C2849" t="str">
            <v>70700</v>
          </cell>
          <cell r="E2849" t="str">
            <v>S2875</v>
          </cell>
        </row>
        <row r="2850">
          <cell r="C2850" t="str">
            <v>70700</v>
          </cell>
          <cell r="E2850" t="str">
            <v>T2792</v>
          </cell>
        </row>
        <row r="2851">
          <cell r="C2851" t="str">
            <v>70700</v>
          </cell>
          <cell r="E2851" t="str">
            <v>T2875</v>
          </cell>
        </row>
        <row r="2852">
          <cell r="C2852" t="str">
            <v>70700</v>
          </cell>
          <cell r="E2852" t="str">
            <v>T2900</v>
          </cell>
        </row>
        <row r="2853">
          <cell r="C2853" t="str">
            <v>70700</v>
          </cell>
          <cell r="E2853" t="str">
            <v>U2875</v>
          </cell>
        </row>
        <row r="2854">
          <cell r="C2854" t="str">
            <v>70700</v>
          </cell>
          <cell r="E2854" t="str">
            <v>V2875</v>
          </cell>
        </row>
        <row r="2855">
          <cell r="C2855" t="str">
            <v>70700</v>
          </cell>
          <cell r="E2855" t="str">
            <v>02988</v>
          </cell>
        </row>
        <row r="2856">
          <cell r="C2856" t="str">
            <v>70810</v>
          </cell>
          <cell r="E2856" t="str">
            <v>F2517</v>
          </cell>
        </row>
        <row r="2857">
          <cell r="C2857" t="str">
            <v>70810</v>
          </cell>
          <cell r="E2857" t="str">
            <v>F2545</v>
          </cell>
        </row>
        <row r="2858">
          <cell r="C2858" t="str">
            <v>70810</v>
          </cell>
          <cell r="E2858" t="str">
            <v>G2545</v>
          </cell>
        </row>
        <row r="2859">
          <cell r="C2859" t="str">
            <v>70810</v>
          </cell>
          <cell r="E2859" t="str">
            <v>L2600</v>
          </cell>
        </row>
        <row r="2860">
          <cell r="C2860" t="str">
            <v>70810</v>
          </cell>
          <cell r="E2860" t="str">
            <v>P2794</v>
          </cell>
        </row>
        <row r="2861">
          <cell r="C2861" t="str">
            <v>70810</v>
          </cell>
          <cell r="E2861" t="str">
            <v>Q2517</v>
          </cell>
        </row>
        <row r="2862">
          <cell r="C2862" t="str">
            <v>70810</v>
          </cell>
          <cell r="E2862" t="str">
            <v>Q2545</v>
          </cell>
        </row>
        <row r="2863">
          <cell r="C2863" t="str">
            <v>70810</v>
          </cell>
          <cell r="E2863" t="str">
            <v>R2517</v>
          </cell>
        </row>
        <row r="2864">
          <cell r="C2864" t="str">
            <v>70810</v>
          </cell>
          <cell r="E2864" t="str">
            <v>R2545</v>
          </cell>
        </row>
        <row r="2865">
          <cell r="C2865" t="str">
            <v>70810</v>
          </cell>
          <cell r="E2865" t="str">
            <v>R2794</v>
          </cell>
        </row>
        <row r="2866">
          <cell r="C2866" t="str">
            <v>70810</v>
          </cell>
          <cell r="E2866" t="str">
            <v>R2901</v>
          </cell>
        </row>
        <row r="2867">
          <cell r="C2867" t="str">
            <v>70810</v>
          </cell>
          <cell r="E2867" t="str">
            <v>S2600</v>
          </cell>
        </row>
        <row r="2868">
          <cell r="C2868" t="str">
            <v>70810</v>
          </cell>
          <cell r="E2868" t="str">
            <v>T2517</v>
          </cell>
        </row>
        <row r="2869">
          <cell r="C2869" t="str">
            <v>70820</v>
          </cell>
          <cell r="E2869" t="str">
            <v>A2904</v>
          </cell>
        </row>
        <row r="2870">
          <cell r="C2870" t="str">
            <v>70820</v>
          </cell>
          <cell r="E2870" t="str">
            <v>A2907</v>
          </cell>
        </row>
        <row r="2871">
          <cell r="C2871" t="str">
            <v>70820</v>
          </cell>
          <cell r="E2871" t="str">
            <v>B2854</v>
          </cell>
        </row>
        <row r="2872">
          <cell r="C2872" t="str">
            <v>70820</v>
          </cell>
          <cell r="E2872" t="str">
            <v>B2907</v>
          </cell>
        </row>
        <row r="2873">
          <cell r="C2873" t="str">
            <v>70820</v>
          </cell>
          <cell r="E2873" t="str">
            <v>E2546</v>
          </cell>
        </row>
        <row r="2874">
          <cell r="C2874" t="str">
            <v>70820</v>
          </cell>
          <cell r="E2874" t="str">
            <v>E2606</v>
          </cell>
        </row>
        <row r="2875">
          <cell r="C2875" t="str">
            <v>70820</v>
          </cell>
          <cell r="E2875" t="str">
            <v>E2801</v>
          </cell>
        </row>
        <row r="2876">
          <cell r="C2876" t="str">
            <v>70820</v>
          </cell>
          <cell r="E2876" t="str">
            <v>E2854</v>
          </cell>
        </row>
        <row r="2877">
          <cell r="C2877" t="str">
            <v>70820</v>
          </cell>
          <cell r="E2877" t="str">
            <v>F2524</v>
          </cell>
        </row>
        <row r="2878">
          <cell r="C2878" t="str">
            <v>70820</v>
          </cell>
          <cell r="E2878" t="str">
            <v>F2546</v>
          </cell>
        </row>
        <row r="2879">
          <cell r="C2879" t="str">
            <v>70820</v>
          </cell>
          <cell r="E2879" t="str">
            <v>F2606</v>
          </cell>
        </row>
        <row r="2880">
          <cell r="C2880" t="str">
            <v>70820</v>
          </cell>
          <cell r="E2880" t="str">
            <v>F2676</v>
          </cell>
        </row>
        <row r="2881">
          <cell r="C2881" t="str">
            <v>70820</v>
          </cell>
          <cell r="E2881" t="str">
            <v>F2801</v>
          </cell>
        </row>
        <row r="2882">
          <cell r="C2882" t="str">
            <v>70820</v>
          </cell>
          <cell r="E2882" t="str">
            <v>F2854</v>
          </cell>
        </row>
        <row r="2883">
          <cell r="C2883" t="str">
            <v>70820</v>
          </cell>
          <cell r="E2883" t="str">
            <v>F2904</v>
          </cell>
        </row>
        <row r="2884">
          <cell r="C2884" t="str">
            <v>70820</v>
          </cell>
          <cell r="E2884" t="str">
            <v>G2546</v>
          </cell>
        </row>
        <row r="2885">
          <cell r="C2885" t="str">
            <v>70820</v>
          </cell>
          <cell r="E2885" t="str">
            <v>G2801</v>
          </cell>
        </row>
        <row r="2886">
          <cell r="C2886" t="str">
            <v>70820</v>
          </cell>
          <cell r="E2886" t="str">
            <v>G2904</v>
          </cell>
        </row>
        <row r="2887">
          <cell r="C2887" t="str">
            <v>70820</v>
          </cell>
          <cell r="E2887" t="str">
            <v>H2546</v>
          </cell>
        </row>
        <row r="2888">
          <cell r="C2888" t="str">
            <v>70820</v>
          </cell>
          <cell r="E2888" t="str">
            <v>H2854</v>
          </cell>
        </row>
        <row r="2889">
          <cell r="C2889" t="str">
            <v>70820</v>
          </cell>
          <cell r="E2889" t="str">
            <v>H2877</v>
          </cell>
        </row>
        <row r="2890">
          <cell r="C2890" t="str">
            <v>70820</v>
          </cell>
          <cell r="E2890" t="str">
            <v>H2997</v>
          </cell>
        </row>
        <row r="2891">
          <cell r="C2891" t="str">
            <v>70820</v>
          </cell>
          <cell r="E2891" t="str">
            <v>K2877</v>
          </cell>
        </row>
        <row r="2892">
          <cell r="C2892" t="str">
            <v>70820</v>
          </cell>
          <cell r="E2892" t="str">
            <v>L2546</v>
          </cell>
        </row>
        <row r="2893">
          <cell r="C2893" t="str">
            <v>70820</v>
          </cell>
          <cell r="E2893" t="str">
            <v>L2854</v>
          </cell>
        </row>
        <row r="2894">
          <cell r="C2894" t="str">
            <v>70820</v>
          </cell>
          <cell r="E2894" t="str">
            <v>L2877</v>
          </cell>
        </row>
        <row r="2895">
          <cell r="C2895" t="str">
            <v>70820</v>
          </cell>
          <cell r="E2895" t="str">
            <v>M2546</v>
          </cell>
        </row>
        <row r="2896">
          <cell r="C2896" t="str">
            <v>70820</v>
          </cell>
          <cell r="E2896" t="str">
            <v>M2606</v>
          </cell>
        </row>
        <row r="2897">
          <cell r="C2897" t="str">
            <v>70820</v>
          </cell>
          <cell r="E2897" t="str">
            <v>M2676</v>
          </cell>
        </row>
        <row r="2898">
          <cell r="C2898" t="str">
            <v>70820</v>
          </cell>
          <cell r="E2898" t="str">
            <v>M2801</v>
          </cell>
        </row>
        <row r="2899">
          <cell r="C2899" t="str">
            <v>70820</v>
          </cell>
          <cell r="E2899" t="str">
            <v>M2854</v>
          </cell>
        </row>
        <row r="2900">
          <cell r="C2900" t="str">
            <v>70820</v>
          </cell>
          <cell r="E2900" t="str">
            <v>M2877</v>
          </cell>
        </row>
        <row r="2901">
          <cell r="C2901" t="str">
            <v>70820</v>
          </cell>
          <cell r="E2901" t="str">
            <v>M2904</v>
          </cell>
        </row>
        <row r="2902">
          <cell r="C2902" t="str">
            <v>70820</v>
          </cell>
          <cell r="E2902" t="str">
            <v>N2877</v>
          </cell>
        </row>
        <row r="2903">
          <cell r="C2903" t="str">
            <v>70820</v>
          </cell>
          <cell r="E2903" t="str">
            <v>P2546</v>
          </cell>
        </row>
        <row r="2904">
          <cell r="C2904" t="str">
            <v>70820</v>
          </cell>
          <cell r="E2904" t="str">
            <v>P2676</v>
          </cell>
        </row>
        <row r="2905">
          <cell r="C2905" t="str">
            <v>70820</v>
          </cell>
          <cell r="E2905" t="str">
            <v>P2801</v>
          </cell>
        </row>
        <row r="2906">
          <cell r="C2906" t="str">
            <v>70820</v>
          </cell>
          <cell r="E2906" t="str">
            <v>P2854</v>
          </cell>
        </row>
        <row r="2907">
          <cell r="C2907" t="str">
            <v>70820</v>
          </cell>
          <cell r="E2907" t="str">
            <v>P2877</v>
          </cell>
        </row>
        <row r="2908">
          <cell r="C2908" t="str">
            <v>70820</v>
          </cell>
          <cell r="E2908" t="str">
            <v>P2904</v>
          </cell>
        </row>
        <row r="2909">
          <cell r="C2909" t="str">
            <v>70820</v>
          </cell>
          <cell r="E2909" t="str">
            <v>Q2546</v>
          </cell>
        </row>
        <row r="2910">
          <cell r="C2910" t="str">
            <v>70820</v>
          </cell>
          <cell r="E2910" t="str">
            <v>Q2676</v>
          </cell>
        </row>
        <row r="2911">
          <cell r="C2911" t="str">
            <v>70820</v>
          </cell>
          <cell r="E2911" t="str">
            <v>Q2801</v>
          </cell>
        </row>
        <row r="2912">
          <cell r="C2912" t="str">
            <v>70820</v>
          </cell>
          <cell r="E2912" t="str">
            <v>Q2854</v>
          </cell>
        </row>
        <row r="2913">
          <cell r="C2913" t="str">
            <v>70820</v>
          </cell>
          <cell r="E2913" t="str">
            <v>Q2877</v>
          </cell>
        </row>
        <row r="2914">
          <cell r="C2914" t="str">
            <v>70820</v>
          </cell>
          <cell r="E2914" t="str">
            <v>Q2904</v>
          </cell>
        </row>
        <row r="2915">
          <cell r="C2915" t="str">
            <v>70820</v>
          </cell>
          <cell r="E2915" t="str">
            <v>R2524</v>
          </cell>
        </row>
        <row r="2916">
          <cell r="C2916" t="str">
            <v>70820</v>
          </cell>
          <cell r="E2916" t="str">
            <v>R2546</v>
          </cell>
        </row>
        <row r="2917">
          <cell r="C2917" t="str">
            <v>70820</v>
          </cell>
          <cell r="E2917" t="str">
            <v>R2606</v>
          </cell>
        </row>
        <row r="2918">
          <cell r="C2918" t="str">
            <v>70820</v>
          </cell>
          <cell r="E2918" t="str">
            <v>R2676</v>
          </cell>
        </row>
        <row r="2919">
          <cell r="C2919" t="str">
            <v>70820</v>
          </cell>
          <cell r="E2919" t="str">
            <v>R2801</v>
          </cell>
        </row>
        <row r="2920">
          <cell r="C2920" t="str">
            <v>70820</v>
          </cell>
          <cell r="E2920" t="str">
            <v>R2854</v>
          </cell>
        </row>
        <row r="2921">
          <cell r="C2921" t="str">
            <v>70820</v>
          </cell>
          <cell r="E2921" t="str">
            <v>R2877</v>
          </cell>
        </row>
        <row r="2922">
          <cell r="C2922" t="str">
            <v>70820</v>
          </cell>
          <cell r="E2922" t="str">
            <v>R2904</v>
          </cell>
        </row>
        <row r="2923">
          <cell r="C2923" t="str">
            <v>70820</v>
          </cell>
          <cell r="E2923" t="str">
            <v>S2546</v>
          </cell>
        </row>
        <row r="2924">
          <cell r="C2924" t="str">
            <v>70820</v>
          </cell>
          <cell r="E2924" t="str">
            <v>S2606</v>
          </cell>
        </row>
        <row r="2925">
          <cell r="C2925" t="str">
            <v>70820</v>
          </cell>
          <cell r="E2925" t="str">
            <v>S2854</v>
          </cell>
        </row>
        <row r="2926">
          <cell r="C2926" t="str">
            <v>70820</v>
          </cell>
          <cell r="E2926" t="str">
            <v>T2546</v>
          </cell>
        </row>
        <row r="2927">
          <cell r="C2927" t="str">
            <v>70820</v>
          </cell>
          <cell r="E2927" t="str">
            <v>T2676</v>
          </cell>
        </row>
        <row r="2928">
          <cell r="C2928" t="str">
            <v>70820</v>
          </cell>
          <cell r="E2928" t="str">
            <v>T2801</v>
          </cell>
        </row>
        <row r="2929">
          <cell r="C2929" t="str">
            <v>70820</v>
          </cell>
          <cell r="E2929" t="str">
            <v>T2854</v>
          </cell>
        </row>
        <row r="2930">
          <cell r="C2930" t="str">
            <v>70820</v>
          </cell>
          <cell r="E2930" t="str">
            <v>T2904</v>
          </cell>
        </row>
        <row r="2931">
          <cell r="C2931" t="str">
            <v>70820</v>
          </cell>
          <cell r="E2931" t="str">
            <v>U2546</v>
          </cell>
        </row>
        <row r="2932">
          <cell r="C2932" t="str">
            <v>70820</v>
          </cell>
          <cell r="E2932" t="str">
            <v>U2676</v>
          </cell>
        </row>
        <row r="2933">
          <cell r="C2933" t="str">
            <v>70820</v>
          </cell>
          <cell r="E2933" t="str">
            <v>U2801</v>
          </cell>
        </row>
        <row r="2934">
          <cell r="C2934" t="str">
            <v>70820</v>
          </cell>
          <cell r="E2934" t="str">
            <v>U2854</v>
          </cell>
        </row>
        <row r="2935">
          <cell r="C2935" t="str">
            <v>70820</v>
          </cell>
          <cell r="E2935" t="str">
            <v>U2904</v>
          </cell>
        </row>
        <row r="2936">
          <cell r="C2936" t="str">
            <v>70820</v>
          </cell>
          <cell r="E2936" t="str">
            <v>V2524</v>
          </cell>
        </row>
        <row r="2937">
          <cell r="C2937" t="str">
            <v>70820</v>
          </cell>
          <cell r="E2937" t="str">
            <v>V2676</v>
          </cell>
        </row>
        <row r="2938">
          <cell r="C2938" t="str">
            <v>70820</v>
          </cell>
          <cell r="E2938" t="str">
            <v>V2854</v>
          </cell>
        </row>
        <row r="2939">
          <cell r="C2939" t="str">
            <v>70820</v>
          </cell>
          <cell r="E2939" t="str">
            <v>W2854</v>
          </cell>
        </row>
        <row r="2940">
          <cell r="C2940" t="str">
            <v>70820</v>
          </cell>
          <cell r="E2940" t="str">
            <v>W2875</v>
          </cell>
        </row>
        <row r="2941">
          <cell r="C2941" t="str">
            <v>70820</v>
          </cell>
          <cell r="E2941" t="str">
            <v>X2875</v>
          </cell>
        </row>
        <row r="2942">
          <cell r="C2942" t="str">
            <v>70820</v>
          </cell>
          <cell r="E2942" t="str">
            <v>Y2875</v>
          </cell>
        </row>
        <row r="2943">
          <cell r="C2943" t="str">
            <v>70830</v>
          </cell>
          <cell r="E2943" t="str">
            <v>A2533</v>
          </cell>
        </row>
        <row r="2944">
          <cell r="C2944" t="str">
            <v>70830</v>
          </cell>
          <cell r="E2944" t="str">
            <v>A2550</v>
          </cell>
        </row>
        <row r="2945">
          <cell r="C2945" t="str">
            <v>70830</v>
          </cell>
          <cell r="E2945" t="str">
            <v>A2859</v>
          </cell>
        </row>
        <row r="2946">
          <cell r="C2946" t="str">
            <v>70830</v>
          </cell>
          <cell r="E2946" t="str">
            <v>A2878</v>
          </cell>
        </row>
        <row r="2947">
          <cell r="C2947" t="str">
            <v>70830</v>
          </cell>
          <cell r="E2947" t="str">
            <v>A2980</v>
          </cell>
        </row>
        <row r="2948">
          <cell r="C2948" t="str">
            <v>70830</v>
          </cell>
          <cell r="E2948" t="str">
            <v>B2533</v>
          </cell>
        </row>
        <row r="2949">
          <cell r="C2949" t="str">
            <v>70830</v>
          </cell>
          <cell r="E2949" t="str">
            <v>B2616</v>
          </cell>
        </row>
        <row r="2950">
          <cell r="C2950" t="str">
            <v>70830</v>
          </cell>
          <cell r="E2950" t="str">
            <v>B2858</v>
          </cell>
        </row>
        <row r="2951">
          <cell r="C2951" t="str">
            <v>70830</v>
          </cell>
          <cell r="E2951" t="str">
            <v>B2859</v>
          </cell>
        </row>
        <row r="2952">
          <cell r="C2952" t="str">
            <v>70830</v>
          </cell>
          <cell r="E2952" t="str">
            <v>B2878</v>
          </cell>
        </row>
        <row r="2953">
          <cell r="C2953" t="str">
            <v>70830</v>
          </cell>
          <cell r="E2953" t="str">
            <v>B2910</v>
          </cell>
        </row>
        <row r="2954">
          <cell r="C2954" t="str">
            <v>70830</v>
          </cell>
          <cell r="E2954" t="str">
            <v>B2911</v>
          </cell>
        </row>
        <row r="2955">
          <cell r="C2955" t="str">
            <v>70830</v>
          </cell>
          <cell r="E2955" t="str">
            <v>B2980</v>
          </cell>
        </row>
        <row r="2956">
          <cell r="C2956" t="str">
            <v>70830</v>
          </cell>
          <cell r="E2956" t="str">
            <v>C2532</v>
          </cell>
        </row>
        <row r="2957">
          <cell r="C2957" t="str">
            <v>70830</v>
          </cell>
          <cell r="E2957" t="str">
            <v>C2550</v>
          </cell>
        </row>
        <row r="2958">
          <cell r="C2958" t="str">
            <v>70830</v>
          </cell>
          <cell r="E2958" t="str">
            <v>C2616</v>
          </cell>
        </row>
        <row r="2959">
          <cell r="C2959" t="str">
            <v>70830</v>
          </cell>
          <cell r="E2959" t="str">
            <v>C2812</v>
          </cell>
        </row>
        <row r="2960">
          <cell r="C2960" t="str">
            <v>70830</v>
          </cell>
          <cell r="E2960" t="str">
            <v>C2859</v>
          </cell>
        </row>
        <row r="2961">
          <cell r="C2961" t="str">
            <v>70830</v>
          </cell>
          <cell r="E2961" t="str">
            <v>C2878</v>
          </cell>
        </row>
        <row r="2962">
          <cell r="C2962" t="str">
            <v>70830</v>
          </cell>
          <cell r="E2962" t="str">
            <v>C2911</v>
          </cell>
        </row>
        <row r="2963">
          <cell r="C2963" t="str">
            <v>70830</v>
          </cell>
          <cell r="E2963" t="str">
            <v>C2980</v>
          </cell>
        </row>
        <row r="2964">
          <cell r="C2964" t="str">
            <v>70830</v>
          </cell>
          <cell r="E2964" t="str">
            <v>D2533</v>
          </cell>
        </row>
        <row r="2965">
          <cell r="C2965" t="str">
            <v>70830</v>
          </cell>
          <cell r="E2965" t="str">
            <v>D2550</v>
          </cell>
        </row>
        <row r="2966">
          <cell r="C2966" t="str">
            <v>70830</v>
          </cell>
          <cell r="E2966" t="str">
            <v>D2812</v>
          </cell>
        </row>
        <row r="2967">
          <cell r="C2967" t="str">
            <v>70830</v>
          </cell>
          <cell r="E2967" t="str">
            <v>D2859</v>
          </cell>
        </row>
        <row r="2968">
          <cell r="C2968" t="str">
            <v>70830</v>
          </cell>
          <cell r="E2968" t="str">
            <v>D2910</v>
          </cell>
        </row>
        <row r="2969">
          <cell r="C2969" t="str">
            <v>70830</v>
          </cell>
          <cell r="E2969" t="str">
            <v>D2911</v>
          </cell>
        </row>
        <row r="2970">
          <cell r="C2970" t="str">
            <v>70830</v>
          </cell>
          <cell r="E2970" t="str">
            <v>D2980</v>
          </cell>
        </row>
        <row r="2971">
          <cell r="C2971" t="str">
            <v>70830</v>
          </cell>
          <cell r="E2971" t="str">
            <v>E2533</v>
          </cell>
        </row>
        <row r="2972">
          <cell r="C2972" t="str">
            <v>70830</v>
          </cell>
          <cell r="E2972" t="str">
            <v>E2547</v>
          </cell>
        </row>
        <row r="2973">
          <cell r="C2973" t="str">
            <v>70830</v>
          </cell>
          <cell r="E2973" t="str">
            <v>E2550</v>
          </cell>
        </row>
        <row r="2974">
          <cell r="C2974" t="str">
            <v>70830</v>
          </cell>
          <cell r="E2974" t="str">
            <v>E2811</v>
          </cell>
        </row>
        <row r="2975">
          <cell r="C2975" t="str">
            <v>70830</v>
          </cell>
          <cell r="E2975" t="str">
            <v>E2858</v>
          </cell>
        </row>
        <row r="2976">
          <cell r="C2976" t="str">
            <v>70830</v>
          </cell>
          <cell r="E2976" t="str">
            <v>E2859</v>
          </cell>
        </row>
        <row r="2977">
          <cell r="C2977" t="str">
            <v>70830</v>
          </cell>
          <cell r="E2977" t="str">
            <v>E2910</v>
          </cell>
        </row>
        <row r="2978">
          <cell r="C2978" t="str">
            <v>70830</v>
          </cell>
          <cell r="E2978" t="str">
            <v>E2911</v>
          </cell>
        </row>
        <row r="2979">
          <cell r="C2979" t="str">
            <v>70830</v>
          </cell>
          <cell r="E2979" t="str">
            <v>F2532</v>
          </cell>
        </row>
        <row r="2980">
          <cell r="C2980" t="str">
            <v>70830</v>
          </cell>
          <cell r="E2980" t="str">
            <v>F2547</v>
          </cell>
        </row>
        <row r="2981">
          <cell r="C2981" t="str">
            <v>70830</v>
          </cell>
          <cell r="E2981" t="str">
            <v>F2550</v>
          </cell>
        </row>
        <row r="2982">
          <cell r="C2982" t="str">
            <v>70830</v>
          </cell>
          <cell r="E2982" t="str">
            <v>F2811</v>
          </cell>
        </row>
        <row r="2983">
          <cell r="C2983" t="str">
            <v>70830</v>
          </cell>
          <cell r="E2983" t="str">
            <v>F2858</v>
          </cell>
        </row>
        <row r="2984">
          <cell r="C2984" t="str">
            <v>70830</v>
          </cell>
          <cell r="E2984" t="str">
            <v>F2859</v>
          </cell>
        </row>
        <row r="2985">
          <cell r="C2985" t="str">
            <v>70830</v>
          </cell>
          <cell r="E2985" t="str">
            <v>F2910</v>
          </cell>
        </row>
        <row r="2986">
          <cell r="C2986" t="str">
            <v>70830</v>
          </cell>
          <cell r="E2986" t="str">
            <v>F2911</v>
          </cell>
        </row>
        <row r="2987">
          <cell r="C2987" t="str">
            <v>70830</v>
          </cell>
          <cell r="E2987" t="str">
            <v>G2811</v>
          </cell>
        </row>
        <row r="2988">
          <cell r="C2988" t="str">
            <v>70830</v>
          </cell>
          <cell r="E2988" t="str">
            <v>G2859</v>
          </cell>
        </row>
        <row r="2989">
          <cell r="C2989" t="str">
            <v>70830</v>
          </cell>
          <cell r="E2989" t="str">
            <v>G2911</v>
          </cell>
        </row>
        <row r="2990">
          <cell r="C2990" t="str">
            <v>70830</v>
          </cell>
          <cell r="E2990" t="str">
            <v>H2532</v>
          </cell>
        </row>
        <row r="2991">
          <cell r="C2991" t="str">
            <v>70830</v>
          </cell>
          <cell r="E2991" t="str">
            <v>H2533</v>
          </cell>
        </row>
        <row r="2992">
          <cell r="C2992" t="str">
            <v>70830</v>
          </cell>
          <cell r="E2992" t="str">
            <v>H2858</v>
          </cell>
        </row>
        <row r="2993">
          <cell r="C2993" t="str">
            <v>70830</v>
          </cell>
          <cell r="E2993" t="str">
            <v>H2859</v>
          </cell>
        </row>
        <row r="2994">
          <cell r="C2994" t="str">
            <v>70830</v>
          </cell>
          <cell r="E2994" t="str">
            <v>H2911</v>
          </cell>
        </row>
        <row r="2995">
          <cell r="C2995" t="str">
            <v>70830</v>
          </cell>
          <cell r="E2995" t="str">
            <v>J2550</v>
          </cell>
        </row>
        <row r="2996">
          <cell r="C2996" t="str">
            <v>70830</v>
          </cell>
          <cell r="E2996" t="str">
            <v>J2859</v>
          </cell>
        </row>
        <row r="2997">
          <cell r="C2997" t="str">
            <v>70830</v>
          </cell>
          <cell r="E2997" t="str">
            <v>J2911</v>
          </cell>
        </row>
        <row r="2998">
          <cell r="C2998" t="str">
            <v>70830</v>
          </cell>
          <cell r="E2998" t="str">
            <v>K2911</v>
          </cell>
        </row>
        <row r="2999">
          <cell r="C2999" t="str">
            <v>70830</v>
          </cell>
          <cell r="E2999" t="str">
            <v>L2858</v>
          </cell>
        </row>
        <row r="3000">
          <cell r="C3000" t="str">
            <v>70830</v>
          </cell>
          <cell r="E3000" t="str">
            <v>L2910</v>
          </cell>
        </row>
        <row r="3001">
          <cell r="C3001" t="str">
            <v>70830</v>
          </cell>
          <cell r="E3001" t="str">
            <v>M2550</v>
          </cell>
        </row>
        <row r="3002">
          <cell r="C3002" t="str">
            <v>70830</v>
          </cell>
          <cell r="E3002" t="str">
            <v>M2683</v>
          </cell>
        </row>
        <row r="3003">
          <cell r="C3003" t="str">
            <v>70830</v>
          </cell>
          <cell r="E3003" t="str">
            <v>M2811</v>
          </cell>
        </row>
        <row r="3004">
          <cell r="C3004" t="str">
            <v>70830</v>
          </cell>
          <cell r="E3004" t="str">
            <v>M2858</v>
          </cell>
        </row>
        <row r="3005">
          <cell r="C3005" t="str">
            <v>70830</v>
          </cell>
          <cell r="E3005" t="str">
            <v>M2910</v>
          </cell>
        </row>
        <row r="3006">
          <cell r="C3006" t="str">
            <v>70830</v>
          </cell>
          <cell r="E3006" t="str">
            <v>M2911</v>
          </cell>
        </row>
        <row r="3007">
          <cell r="C3007" t="str">
            <v>70830</v>
          </cell>
          <cell r="E3007" t="str">
            <v>N2550</v>
          </cell>
        </row>
        <row r="3008">
          <cell r="C3008" t="str">
            <v>70830</v>
          </cell>
          <cell r="E3008" t="str">
            <v>N2911</v>
          </cell>
        </row>
        <row r="3009">
          <cell r="C3009" t="str">
            <v>70830</v>
          </cell>
          <cell r="E3009" t="str">
            <v>P2683</v>
          </cell>
        </row>
        <row r="3010">
          <cell r="C3010" t="str">
            <v>70830</v>
          </cell>
          <cell r="E3010" t="str">
            <v>P2811</v>
          </cell>
        </row>
        <row r="3011">
          <cell r="C3011" t="str">
            <v>70830</v>
          </cell>
          <cell r="E3011" t="str">
            <v>P2858</v>
          </cell>
        </row>
        <row r="3012">
          <cell r="C3012" t="str">
            <v>70830</v>
          </cell>
          <cell r="E3012" t="str">
            <v>P2910</v>
          </cell>
        </row>
        <row r="3013">
          <cell r="C3013" t="str">
            <v>70830</v>
          </cell>
          <cell r="E3013" t="str">
            <v>Q2532</v>
          </cell>
        </row>
        <row r="3014">
          <cell r="C3014" t="str">
            <v>70830</v>
          </cell>
          <cell r="E3014" t="str">
            <v>Q2550</v>
          </cell>
        </row>
        <row r="3015">
          <cell r="C3015" t="str">
            <v>70830</v>
          </cell>
          <cell r="E3015" t="str">
            <v>Q2811</v>
          </cell>
        </row>
        <row r="3016">
          <cell r="C3016" t="str">
            <v>70830</v>
          </cell>
          <cell r="E3016" t="str">
            <v>Q2858</v>
          </cell>
        </row>
        <row r="3017">
          <cell r="C3017" t="str">
            <v>70830</v>
          </cell>
          <cell r="E3017" t="str">
            <v>Q2910</v>
          </cell>
        </row>
        <row r="3018">
          <cell r="C3018" t="str">
            <v>70830</v>
          </cell>
          <cell r="E3018" t="str">
            <v>R2532</v>
          </cell>
        </row>
        <row r="3019">
          <cell r="C3019" t="str">
            <v>70830</v>
          </cell>
          <cell r="E3019" t="str">
            <v>R2547</v>
          </cell>
        </row>
        <row r="3020">
          <cell r="C3020" t="str">
            <v>70830</v>
          </cell>
          <cell r="E3020" t="str">
            <v>R2550</v>
          </cell>
        </row>
        <row r="3021">
          <cell r="C3021" t="str">
            <v>70830</v>
          </cell>
          <cell r="E3021" t="str">
            <v>R2616</v>
          </cell>
        </row>
        <row r="3022">
          <cell r="C3022" t="str">
            <v>70830</v>
          </cell>
          <cell r="E3022" t="str">
            <v>R2811</v>
          </cell>
        </row>
        <row r="3023">
          <cell r="C3023" t="str">
            <v>70830</v>
          </cell>
          <cell r="E3023" t="str">
            <v>R2858</v>
          </cell>
        </row>
        <row r="3024">
          <cell r="C3024" t="str">
            <v>70830</v>
          </cell>
          <cell r="E3024" t="str">
            <v>R2910</v>
          </cell>
        </row>
        <row r="3025">
          <cell r="C3025" t="str">
            <v>70830</v>
          </cell>
          <cell r="E3025" t="str">
            <v>T2532</v>
          </cell>
        </row>
        <row r="3026">
          <cell r="C3026" t="str">
            <v>70830</v>
          </cell>
          <cell r="E3026" t="str">
            <v>T2547</v>
          </cell>
        </row>
        <row r="3027">
          <cell r="C3027" t="str">
            <v>70830</v>
          </cell>
          <cell r="E3027" t="str">
            <v>T2683</v>
          </cell>
        </row>
        <row r="3028">
          <cell r="C3028" t="str">
            <v>70830</v>
          </cell>
          <cell r="E3028" t="str">
            <v>T2811</v>
          </cell>
        </row>
        <row r="3029">
          <cell r="C3029" t="str">
            <v>70830</v>
          </cell>
          <cell r="E3029" t="str">
            <v>T2858</v>
          </cell>
        </row>
        <row r="3030">
          <cell r="C3030" t="str">
            <v>70830</v>
          </cell>
          <cell r="E3030" t="str">
            <v>T2877</v>
          </cell>
        </row>
        <row r="3031">
          <cell r="C3031" t="str">
            <v>70830</v>
          </cell>
          <cell r="E3031" t="str">
            <v>T2910</v>
          </cell>
        </row>
        <row r="3032">
          <cell r="C3032" t="str">
            <v>70830</v>
          </cell>
          <cell r="E3032" t="str">
            <v>U2683</v>
          </cell>
        </row>
        <row r="3033">
          <cell r="C3033" t="str">
            <v>70830</v>
          </cell>
          <cell r="E3033" t="str">
            <v>U2811</v>
          </cell>
        </row>
        <row r="3034">
          <cell r="C3034" t="str">
            <v>70830</v>
          </cell>
          <cell r="E3034" t="str">
            <v>U2877</v>
          </cell>
        </row>
        <row r="3035">
          <cell r="C3035" t="str">
            <v>70830</v>
          </cell>
          <cell r="E3035" t="str">
            <v>U2910</v>
          </cell>
        </row>
        <row r="3036">
          <cell r="C3036" t="str">
            <v>70830</v>
          </cell>
          <cell r="E3036" t="str">
            <v>V2683</v>
          </cell>
        </row>
        <row r="3037">
          <cell r="C3037" t="str">
            <v>70830</v>
          </cell>
          <cell r="E3037" t="str">
            <v>V2811</v>
          </cell>
        </row>
        <row r="3038">
          <cell r="C3038" t="str">
            <v>70830</v>
          </cell>
          <cell r="E3038" t="str">
            <v>V2877</v>
          </cell>
        </row>
        <row r="3039">
          <cell r="C3039" t="str">
            <v>70830</v>
          </cell>
          <cell r="E3039" t="str">
            <v>W2683</v>
          </cell>
        </row>
        <row r="3040">
          <cell r="C3040" t="str">
            <v>70830</v>
          </cell>
          <cell r="E3040" t="str">
            <v>W2877</v>
          </cell>
        </row>
        <row r="3041">
          <cell r="C3041" t="str">
            <v>70830</v>
          </cell>
          <cell r="E3041" t="str">
            <v>X2877</v>
          </cell>
        </row>
        <row r="3042">
          <cell r="C3042" t="str">
            <v>70830</v>
          </cell>
          <cell r="E3042" t="str">
            <v>Y2877</v>
          </cell>
        </row>
        <row r="3043">
          <cell r="C3043" t="str">
            <v>70830</v>
          </cell>
          <cell r="E3043" t="str">
            <v>Z2875</v>
          </cell>
        </row>
        <row r="3044">
          <cell r="C3044" t="str">
            <v>70830</v>
          </cell>
          <cell r="E3044" t="str">
            <v>Z2877</v>
          </cell>
        </row>
        <row r="3045">
          <cell r="C3045" t="str">
            <v>70840</v>
          </cell>
          <cell r="E3045" t="str">
            <v>C2912</v>
          </cell>
        </row>
        <row r="3046">
          <cell r="C3046" t="str">
            <v>70840</v>
          </cell>
          <cell r="E3046" t="str">
            <v>D2878</v>
          </cell>
        </row>
        <row r="3047">
          <cell r="C3047" t="str">
            <v>70840</v>
          </cell>
          <cell r="E3047" t="str">
            <v>E2813</v>
          </cell>
        </row>
        <row r="3048">
          <cell r="C3048" t="str">
            <v>70840</v>
          </cell>
          <cell r="E3048" t="str">
            <v>E2878</v>
          </cell>
        </row>
        <row r="3049">
          <cell r="C3049" t="str">
            <v>70840</v>
          </cell>
          <cell r="E3049" t="str">
            <v>F2536</v>
          </cell>
        </row>
        <row r="3050">
          <cell r="C3050" t="str">
            <v>70840</v>
          </cell>
          <cell r="E3050" t="str">
            <v>F2548</v>
          </cell>
        </row>
        <row r="3051">
          <cell r="C3051" t="str">
            <v>70840</v>
          </cell>
          <cell r="E3051" t="str">
            <v>F2619</v>
          </cell>
        </row>
        <row r="3052">
          <cell r="C3052" t="str">
            <v>70840</v>
          </cell>
          <cell r="E3052" t="str">
            <v>F2813</v>
          </cell>
        </row>
        <row r="3053">
          <cell r="C3053" t="str">
            <v>70840</v>
          </cell>
          <cell r="E3053" t="str">
            <v>F2863</v>
          </cell>
        </row>
        <row r="3054">
          <cell r="C3054" t="str">
            <v>70840</v>
          </cell>
          <cell r="E3054" t="str">
            <v>F2878</v>
          </cell>
        </row>
        <row r="3055">
          <cell r="C3055" t="str">
            <v>70840</v>
          </cell>
          <cell r="E3055" t="str">
            <v>F2912</v>
          </cell>
        </row>
        <row r="3056">
          <cell r="C3056" t="str">
            <v>70840</v>
          </cell>
          <cell r="E3056" t="str">
            <v>G2863</v>
          </cell>
        </row>
        <row r="3057">
          <cell r="C3057" t="str">
            <v>70840</v>
          </cell>
          <cell r="E3057" t="str">
            <v>G2878</v>
          </cell>
        </row>
        <row r="3058">
          <cell r="C3058" t="str">
            <v>70840</v>
          </cell>
          <cell r="E3058" t="str">
            <v>H2863</v>
          </cell>
        </row>
        <row r="3059">
          <cell r="C3059" t="str">
            <v>70840</v>
          </cell>
          <cell r="E3059" t="str">
            <v>H2878</v>
          </cell>
        </row>
        <row r="3060">
          <cell r="C3060" t="str">
            <v>70840</v>
          </cell>
          <cell r="E3060" t="str">
            <v>J2878</v>
          </cell>
        </row>
        <row r="3061">
          <cell r="C3061" t="str">
            <v>70840</v>
          </cell>
          <cell r="E3061" t="str">
            <v>K2878</v>
          </cell>
        </row>
        <row r="3062">
          <cell r="C3062" t="str">
            <v>70840</v>
          </cell>
          <cell r="E3062" t="str">
            <v>L2878</v>
          </cell>
        </row>
        <row r="3063">
          <cell r="C3063" t="str">
            <v>70840</v>
          </cell>
          <cell r="E3063" t="str">
            <v>M2548</v>
          </cell>
        </row>
        <row r="3064">
          <cell r="C3064" t="str">
            <v>70840</v>
          </cell>
          <cell r="E3064" t="str">
            <v>M2813</v>
          </cell>
        </row>
        <row r="3065">
          <cell r="C3065" t="str">
            <v>70840</v>
          </cell>
          <cell r="E3065" t="str">
            <v>M2878</v>
          </cell>
        </row>
        <row r="3066">
          <cell r="C3066" t="str">
            <v>70840</v>
          </cell>
          <cell r="E3066" t="str">
            <v>M2912</v>
          </cell>
        </row>
        <row r="3067">
          <cell r="C3067" t="str">
            <v>70840</v>
          </cell>
          <cell r="E3067" t="str">
            <v>N2878</v>
          </cell>
        </row>
        <row r="3068">
          <cell r="C3068" t="str">
            <v>70840</v>
          </cell>
          <cell r="E3068" t="str">
            <v>P2878</v>
          </cell>
        </row>
        <row r="3069">
          <cell r="C3069" t="str">
            <v>70840</v>
          </cell>
          <cell r="E3069" t="str">
            <v>Q2813</v>
          </cell>
        </row>
        <row r="3070">
          <cell r="C3070" t="str">
            <v>70840</v>
          </cell>
          <cell r="E3070" t="str">
            <v>Q2878</v>
          </cell>
        </row>
        <row r="3071">
          <cell r="C3071" t="str">
            <v>70840</v>
          </cell>
          <cell r="E3071" t="str">
            <v>Q2912</v>
          </cell>
        </row>
        <row r="3072">
          <cell r="C3072" t="str">
            <v>70840</v>
          </cell>
          <cell r="E3072" t="str">
            <v>R2536</v>
          </cell>
        </row>
        <row r="3073">
          <cell r="C3073" t="str">
            <v>70840</v>
          </cell>
          <cell r="E3073" t="str">
            <v>R2548</v>
          </cell>
        </row>
        <row r="3074">
          <cell r="C3074" t="str">
            <v>70840</v>
          </cell>
          <cell r="E3074" t="str">
            <v>R2619</v>
          </cell>
        </row>
        <row r="3075">
          <cell r="C3075" t="str">
            <v>70840</v>
          </cell>
          <cell r="E3075" t="str">
            <v>R2813</v>
          </cell>
        </row>
        <row r="3076">
          <cell r="C3076" t="str">
            <v>70840</v>
          </cell>
          <cell r="E3076" t="str">
            <v>R2863</v>
          </cell>
        </row>
        <row r="3077">
          <cell r="C3077" t="str">
            <v>70840</v>
          </cell>
          <cell r="E3077" t="str">
            <v>R2878</v>
          </cell>
        </row>
        <row r="3078">
          <cell r="C3078" t="str">
            <v>70840</v>
          </cell>
          <cell r="E3078" t="str">
            <v>R2912</v>
          </cell>
        </row>
        <row r="3079">
          <cell r="C3079" t="str">
            <v>70840</v>
          </cell>
          <cell r="E3079" t="str">
            <v>S2878</v>
          </cell>
        </row>
        <row r="3080">
          <cell r="C3080" t="str">
            <v>70840</v>
          </cell>
          <cell r="E3080" t="str">
            <v>T2863</v>
          </cell>
        </row>
        <row r="3081">
          <cell r="C3081" t="str">
            <v>70910</v>
          </cell>
          <cell r="E3081" t="str">
            <v>A2876</v>
          </cell>
        </row>
        <row r="3082">
          <cell r="C3082" t="str">
            <v>70910</v>
          </cell>
          <cell r="E3082" t="str">
            <v>A2879</v>
          </cell>
        </row>
        <row r="3083">
          <cell r="C3083" t="str">
            <v>70910</v>
          </cell>
          <cell r="E3083" t="str">
            <v>B2879</v>
          </cell>
        </row>
        <row r="3084">
          <cell r="C3084" t="str">
            <v>70910</v>
          </cell>
          <cell r="E3084" t="str">
            <v>C2879</v>
          </cell>
        </row>
        <row r="3085">
          <cell r="C3085" t="str">
            <v>70910</v>
          </cell>
          <cell r="E3085" t="str">
            <v>D2879</v>
          </cell>
        </row>
        <row r="3086">
          <cell r="C3086" t="str">
            <v>70910</v>
          </cell>
          <cell r="E3086" t="str">
            <v>E2818</v>
          </cell>
        </row>
        <row r="3087">
          <cell r="C3087" t="str">
            <v>70910</v>
          </cell>
          <cell r="E3087" t="str">
            <v>F2541</v>
          </cell>
        </row>
        <row r="3088">
          <cell r="C3088" t="str">
            <v>70910</v>
          </cell>
          <cell r="E3088" t="str">
            <v>F2551</v>
          </cell>
        </row>
        <row r="3089">
          <cell r="C3089" t="str">
            <v>70910</v>
          </cell>
          <cell r="E3089" t="str">
            <v>F2818</v>
          </cell>
        </row>
        <row r="3090">
          <cell r="C3090" t="str">
            <v>70910</v>
          </cell>
          <cell r="E3090" t="str">
            <v>F2879</v>
          </cell>
        </row>
        <row r="3091">
          <cell r="C3091" t="str">
            <v>70910</v>
          </cell>
          <cell r="E3091" t="str">
            <v>F2915</v>
          </cell>
        </row>
        <row r="3092">
          <cell r="C3092" t="str">
            <v>70910</v>
          </cell>
          <cell r="E3092" t="str">
            <v>G2551</v>
          </cell>
        </row>
        <row r="3093">
          <cell r="C3093" t="str">
            <v>70910</v>
          </cell>
          <cell r="E3093" t="str">
            <v>P2818</v>
          </cell>
        </row>
        <row r="3094">
          <cell r="C3094" t="str">
            <v>70910</v>
          </cell>
          <cell r="E3094" t="str">
            <v>R2541</v>
          </cell>
        </row>
        <row r="3095">
          <cell r="C3095" t="str">
            <v>70910</v>
          </cell>
          <cell r="E3095" t="str">
            <v>R2551</v>
          </cell>
        </row>
        <row r="3096">
          <cell r="C3096" t="str">
            <v>70910</v>
          </cell>
          <cell r="E3096" t="str">
            <v>R2818</v>
          </cell>
        </row>
        <row r="3097">
          <cell r="C3097" t="str">
            <v>70910</v>
          </cell>
          <cell r="E3097" t="str">
            <v>R2915</v>
          </cell>
        </row>
        <row r="3098">
          <cell r="C3098" t="str">
            <v>70910</v>
          </cell>
          <cell r="E3098" t="str">
            <v>T2541</v>
          </cell>
        </row>
        <row r="3099">
          <cell r="C3099" t="str">
            <v>70910</v>
          </cell>
          <cell r="E3099" t="str">
            <v>T2818</v>
          </cell>
        </row>
        <row r="3100">
          <cell r="C3100" t="str">
            <v>70910</v>
          </cell>
          <cell r="E3100" t="str">
            <v>T2915</v>
          </cell>
        </row>
        <row r="3101">
          <cell r="C3101" t="str">
            <v>70910</v>
          </cell>
          <cell r="E3101" t="str">
            <v>U2878</v>
          </cell>
        </row>
        <row r="3102">
          <cell r="C3102" t="str">
            <v>70910</v>
          </cell>
          <cell r="E3102" t="str">
            <v>V2878</v>
          </cell>
        </row>
        <row r="3103">
          <cell r="C3103" t="str">
            <v>70910</v>
          </cell>
          <cell r="E3103" t="str">
            <v>W2878</v>
          </cell>
        </row>
        <row r="3104">
          <cell r="C3104" t="str">
            <v>70910</v>
          </cell>
          <cell r="E3104" t="str">
            <v>X2878</v>
          </cell>
        </row>
        <row r="3105">
          <cell r="C3105" t="str">
            <v>70910</v>
          </cell>
          <cell r="E3105" t="str">
            <v>Y2878</v>
          </cell>
        </row>
        <row r="3106">
          <cell r="C3106" t="str">
            <v>70910</v>
          </cell>
          <cell r="E3106" t="str">
            <v>Z2878</v>
          </cell>
        </row>
        <row r="3107">
          <cell r="C3107" t="str">
            <v>70920</v>
          </cell>
          <cell r="E3107" t="str">
            <v>A2549</v>
          </cell>
        </row>
        <row r="3108">
          <cell r="C3108" t="str">
            <v>70920</v>
          </cell>
          <cell r="E3108" t="str">
            <v>A2870</v>
          </cell>
        </row>
        <row r="3109">
          <cell r="C3109" t="str">
            <v>70920</v>
          </cell>
          <cell r="E3109" t="str">
            <v>B2822</v>
          </cell>
        </row>
        <row r="3110">
          <cell r="C3110" t="str">
            <v>70920</v>
          </cell>
          <cell r="E3110" t="str">
            <v>B2876</v>
          </cell>
        </row>
        <row r="3111">
          <cell r="C3111" t="str">
            <v>70920</v>
          </cell>
          <cell r="E3111" t="str">
            <v>B2920</v>
          </cell>
        </row>
        <row r="3112">
          <cell r="C3112" t="str">
            <v>70920</v>
          </cell>
          <cell r="E3112" t="str">
            <v>B2925</v>
          </cell>
        </row>
        <row r="3113">
          <cell r="C3113" t="str">
            <v>70920</v>
          </cell>
          <cell r="E3113" t="str">
            <v>C2549</v>
          </cell>
        </row>
        <row r="3114">
          <cell r="C3114" t="str">
            <v>70920</v>
          </cell>
          <cell r="E3114" t="str">
            <v>C2822</v>
          </cell>
        </row>
        <row r="3115">
          <cell r="C3115" t="str">
            <v>70920</v>
          </cell>
          <cell r="E3115" t="str">
            <v>C2870</v>
          </cell>
        </row>
        <row r="3116">
          <cell r="C3116" t="str">
            <v>70920</v>
          </cell>
          <cell r="E3116" t="str">
            <v>C2876</v>
          </cell>
        </row>
        <row r="3117">
          <cell r="C3117" t="str">
            <v>70920</v>
          </cell>
          <cell r="E3117" t="str">
            <v>C2920</v>
          </cell>
        </row>
        <row r="3118">
          <cell r="C3118" t="str">
            <v>70920</v>
          </cell>
          <cell r="E3118" t="str">
            <v>C2925</v>
          </cell>
        </row>
        <row r="3119">
          <cell r="C3119" t="str">
            <v>70920</v>
          </cell>
          <cell r="E3119" t="str">
            <v>D2543</v>
          </cell>
        </row>
        <row r="3120">
          <cell r="C3120" t="str">
            <v>70920</v>
          </cell>
          <cell r="E3120" t="str">
            <v>D2549</v>
          </cell>
        </row>
        <row r="3121">
          <cell r="C3121" t="str">
            <v>70920</v>
          </cell>
          <cell r="E3121" t="str">
            <v>D2822</v>
          </cell>
        </row>
        <row r="3122">
          <cell r="C3122" t="str">
            <v>70920</v>
          </cell>
          <cell r="E3122" t="str">
            <v>D2870</v>
          </cell>
        </row>
        <row r="3123">
          <cell r="C3123" t="str">
            <v>70920</v>
          </cell>
          <cell r="E3123" t="str">
            <v>D2920</v>
          </cell>
        </row>
        <row r="3124">
          <cell r="C3124" t="str">
            <v>70920</v>
          </cell>
          <cell r="E3124" t="str">
            <v>D2925</v>
          </cell>
        </row>
        <row r="3125">
          <cell r="C3125" t="str">
            <v>70920</v>
          </cell>
          <cell r="E3125" t="str">
            <v>E2690</v>
          </cell>
        </row>
        <row r="3126">
          <cell r="C3126" t="str">
            <v>70920</v>
          </cell>
          <cell r="E3126" t="str">
            <v>E2920</v>
          </cell>
        </row>
        <row r="3127">
          <cell r="C3127" t="str">
            <v>70920</v>
          </cell>
          <cell r="E3127" t="str">
            <v>F2549</v>
          </cell>
        </row>
        <row r="3128">
          <cell r="C3128" t="str">
            <v>70920</v>
          </cell>
          <cell r="E3128" t="str">
            <v>F2820</v>
          </cell>
        </row>
        <row r="3129">
          <cell r="C3129" t="str">
            <v>70920</v>
          </cell>
          <cell r="E3129" t="str">
            <v>F2916</v>
          </cell>
        </row>
        <row r="3130">
          <cell r="C3130" t="str">
            <v>70920</v>
          </cell>
          <cell r="E3130" t="str">
            <v>G2543</v>
          </cell>
        </row>
        <row r="3131">
          <cell r="C3131" t="str">
            <v>70920</v>
          </cell>
          <cell r="E3131" t="str">
            <v>G2870</v>
          </cell>
        </row>
        <row r="3132">
          <cell r="C3132" t="str">
            <v>70920</v>
          </cell>
          <cell r="E3132" t="str">
            <v>H2543</v>
          </cell>
        </row>
        <row r="3133">
          <cell r="C3133" t="str">
            <v>70920</v>
          </cell>
          <cell r="E3133" t="str">
            <v>H2879</v>
          </cell>
        </row>
        <row r="3134">
          <cell r="C3134" t="str">
            <v>70920</v>
          </cell>
          <cell r="E3134" t="str">
            <v>H2920</v>
          </cell>
        </row>
        <row r="3135">
          <cell r="C3135" t="str">
            <v>70920</v>
          </cell>
          <cell r="E3135" t="str">
            <v>H2992</v>
          </cell>
        </row>
        <row r="3136">
          <cell r="C3136" t="str">
            <v>70920</v>
          </cell>
          <cell r="E3136" t="str">
            <v>J2549</v>
          </cell>
        </row>
        <row r="3137">
          <cell r="C3137" t="str">
            <v>70920</v>
          </cell>
          <cell r="E3137" t="str">
            <v>J2920</v>
          </cell>
        </row>
        <row r="3138">
          <cell r="C3138" t="str">
            <v>70920</v>
          </cell>
          <cell r="E3138" t="str">
            <v>J2925</v>
          </cell>
        </row>
        <row r="3139">
          <cell r="C3139" t="str">
            <v>70920</v>
          </cell>
          <cell r="E3139" t="str">
            <v>K2549</v>
          </cell>
        </row>
        <row r="3140">
          <cell r="C3140" t="str">
            <v>70920</v>
          </cell>
          <cell r="E3140" t="str">
            <v>K2879</v>
          </cell>
        </row>
        <row r="3141">
          <cell r="C3141" t="str">
            <v>70920</v>
          </cell>
          <cell r="E3141" t="str">
            <v>L2870</v>
          </cell>
        </row>
        <row r="3142">
          <cell r="C3142" t="str">
            <v>70920</v>
          </cell>
          <cell r="E3142" t="str">
            <v>L2879</v>
          </cell>
        </row>
        <row r="3143">
          <cell r="C3143" t="str">
            <v>70920</v>
          </cell>
          <cell r="E3143" t="str">
            <v>L2920</v>
          </cell>
        </row>
        <row r="3144">
          <cell r="C3144" t="str">
            <v>70920</v>
          </cell>
          <cell r="E3144" t="str">
            <v>L2925</v>
          </cell>
        </row>
        <row r="3145">
          <cell r="C3145" t="str">
            <v>70920</v>
          </cell>
          <cell r="E3145" t="str">
            <v>M2549</v>
          </cell>
        </row>
        <row r="3146">
          <cell r="C3146" t="str">
            <v>70920</v>
          </cell>
          <cell r="E3146" t="str">
            <v>M2690</v>
          </cell>
        </row>
        <row r="3147">
          <cell r="C3147" t="str">
            <v>70920</v>
          </cell>
          <cell r="E3147" t="str">
            <v>M2820</v>
          </cell>
        </row>
        <row r="3148">
          <cell r="C3148" t="str">
            <v>70920</v>
          </cell>
          <cell r="E3148" t="str">
            <v>N2549</v>
          </cell>
        </row>
        <row r="3149">
          <cell r="C3149" t="str">
            <v>70920</v>
          </cell>
          <cell r="E3149" t="str">
            <v>P2690</v>
          </cell>
        </row>
        <row r="3150">
          <cell r="C3150" t="str">
            <v>70920</v>
          </cell>
          <cell r="E3150" t="str">
            <v>P2820</v>
          </cell>
        </row>
        <row r="3151">
          <cell r="C3151" t="str">
            <v>70920</v>
          </cell>
          <cell r="E3151" t="str">
            <v>P2916</v>
          </cell>
        </row>
        <row r="3152">
          <cell r="C3152" t="str">
            <v>70920</v>
          </cell>
          <cell r="E3152" t="str">
            <v>Q2879</v>
          </cell>
        </row>
        <row r="3153">
          <cell r="C3153" t="str">
            <v>70920</v>
          </cell>
          <cell r="E3153" t="str">
            <v>Q2916</v>
          </cell>
        </row>
        <row r="3154">
          <cell r="C3154" t="str">
            <v>70920</v>
          </cell>
          <cell r="E3154" t="str">
            <v>R2544</v>
          </cell>
        </row>
        <row r="3155">
          <cell r="C3155" t="str">
            <v>70920</v>
          </cell>
          <cell r="E3155" t="str">
            <v>R2549</v>
          </cell>
        </row>
        <row r="3156">
          <cell r="C3156" t="str">
            <v>70920</v>
          </cell>
          <cell r="E3156" t="str">
            <v>R2625</v>
          </cell>
        </row>
        <row r="3157">
          <cell r="C3157" t="str">
            <v>70920</v>
          </cell>
          <cell r="E3157" t="str">
            <v>R2690</v>
          </cell>
        </row>
        <row r="3158">
          <cell r="C3158" t="str">
            <v>70920</v>
          </cell>
          <cell r="E3158" t="str">
            <v>R2820</v>
          </cell>
        </row>
        <row r="3159">
          <cell r="C3159" t="str">
            <v>70920</v>
          </cell>
          <cell r="E3159" t="str">
            <v>R2870</v>
          </cell>
        </row>
        <row r="3160">
          <cell r="C3160" t="str">
            <v>70920</v>
          </cell>
          <cell r="E3160" t="str">
            <v>R2879</v>
          </cell>
        </row>
        <row r="3161">
          <cell r="C3161" t="str">
            <v>70920</v>
          </cell>
          <cell r="E3161" t="str">
            <v>R2916</v>
          </cell>
        </row>
        <row r="3162">
          <cell r="C3162" t="str">
            <v>70920</v>
          </cell>
          <cell r="E3162" t="str">
            <v>S2879</v>
          </cell>
        </row>
        <row r="3163">
          <cell r="C3163" t="str">
            <v>70920</v>
          </cell>
          <cell r="E3163" t="str">
            <v>T2549</v>
          </cell>
        </row>
        <row r="3164">
          <cell r="C3164" t="str">
            <v>70920</v>
          </cell>
          <cell r="E3164" t="str">
            <v>T2820</v>
          </cell>
        </row>
        <row r="3165">
          <cell r="C3165" t="str">
            <v>70920</v>
          </cell>
          <cell r="E3165" t="str">
            <v>U2549</v>
          </cell>
        </row>
        <row r="3166">
          <cell r="C3166" t="str">
            <v>70920</v>
          </cell>
          <cell r="E3166" t="str">
            <v>U2879</v>
          </cell>
        </row>
        <row r="3167">
          <cell r="C3167" t="str">
            <v>31507</v>
          </cell>
          <cell r="E3167" t="str">
            <v>B3130</v>
          </cell>
        </row>
        <row r="3168">
          <cell r="C3168" t="str">
            <v>56800</v>
          </cell>
          <cell r="E3168" t="str">
            <v>K3052</v>
          </cell>
        </row>
        <row r="3169">
          <cell r="C3169" t="str">
            <v>56800</v>
          </cell>
          <cell r="E3169" t="str">
            <v>K3059</v>
          </cell>
        </row>
        <row r="3170">
          <cell r="C3170" t="str">
            <v>56800</v>
          </cell>
          <cell r="E3170" t="str">
            <v>M3059</v>
          </cell>
        </row>
        <row r="3171">
          <cell r="C3171" t="str">
            <v>56800</v>
          </cell>
          <cell r="E3171" t="str">
            <v>Q3059</v>
          </cell>
        </row>
        <row r="3172">
          <cell r="C3172" t="str">
            <v>56900</v>
          </cell>
          <cell r="E3172" t="str">
            <v>A3044</v>
          </cell>
        </row>
        <row r="3173">
          <cell r="C3173" t="str">
            <v>56900</v>
          </cell>
          <cell r="E3173" t="str">
            <v>A3049</v>
          </cell>
        </row>
        <row r="3174">
          <cell r="C3174" t="str">
            <v>56900</v>
          </cell>
          <cell r="E3174" t="str">
            <v>A3060</v>
          </cell>
        </row>
        <row r="3175">
          <cell r="C3175" t="str">
            <v>56900</v>
          </cell>
          <cell r="E3175" t="str">
            <v>A3073</v>
          </cell>
        </row>
        <row r="3176">
          <cell r="C3176" t="str">
            <v>56900</v>
          </cell>
          <cell r="E3176" t="str">
            <v>B3044</v>
          </cell>
        </row>
        <row r="3177">
          <cell r="C3177" t="str">
            <v>56900</v>
          </cell>
          <cell r="E3177" t="str">
            <v>B3046</v>
          </cell>
        </row>
        <row r="3178">
          <cell r="C3178" t="str">
            <v>56900</v>
          </cell>
          <cell r="E3178" t="str">
            <v>B3049</v>
          </cell>
        </row>
        <row r="3179">
          <cell r="C3179" t="str">
            <v>56900</v>
          </cell>
          <cell r="E3179" t="str">
            <v>B3079</v>
          </cell>
        </row>
        <row r="3180">
          <cell r="C3180" t="str">
            <v>56900</v>
          </cell>
          <cell r="E3180" t="str">
            <v>B3080</v>
          </cell>
        </row>
        <row r="3181">
          <cell r="C3181" t="str">
            <v>56900</v>
          </cell>
          <cell r="E3181" t="str">
            <v>H3070</v>
          </cell>
        </row>
        <row r="3182">
          <cell r="C3182" t="str">
            <v>56900</v>
          </cell>
          <cell r="E3182" t="str">
            <v>P3044</v>
          </cell>
        </row>
        <row r="3183">
          <cell r="C3183" t="str">
            <v>56900</v>
          </cell>
          <cell r="E3183" t="str">
            <v>P3046</v>
          </cell>
        </row>
        <row r="3184">
          <cell r="C3184" t="str">
            <v>56900</v>
          </cell>
          <cell r="E3184" t="str">
            <v>P3049</v>
          </cell>
        </row>
        <row r="3185">
          <cell r="C3185" t="str">
            <v>56900</v>
          </cell>
          <cell r="E3185" t="str">
            <v>P3073</v>
          </cell>
        </row>
        <row r="3186">
          <cell r="C3186" t="str">
            <v>56900</v>
          </cell>
          <cell r="E3186" t="str">
            <v>P3074</v>
          </cell>
        </row>
        <row r="3187">
          <cell r="C3187" t="str">
            <v>56900</v>
          </cell>
          <cell r="E3187" t="str">
            <v>P3079</v>
          </cell>
        </row>
        <row r="3188">
          <cell r="C3188" t="str">
            <v>56900</v>
          </cell>
          <cell r="E3188" t="str">
            <v>R3044</v>
          </cell>
        </row>
        <row r="3189">
          <cell r="C3189" t="str">
            <v>56900</v>
          </cell>
          <cell r="E3189" t="str">
            <v>R3046</v>
          </cell>
        </row>
        <row r="3190">
          <cell r="C3190" t="str">
            <v>56900</v>
          </cell>
          <cell r="E3190" t="str">
            <v>R3049</v>
          </cell>
        </row>
        <row r="3191">
          <cell r="C3191" t="str">
            <v>56900</v>
          </cell>
          <cell r="E3191" t="str">
            <v>R3058</v>
          </cell>
        </row>
        <row r="3192">
          <cell r="C3192" t="str">
            <v>56900</v>
          </cell>
          <cell r="E3192" t="str">
            <v>R3071</v>
          </cell>
        </row>
        <row r="3193">
          <cell r="C3193" t="str">
            <v>56900</v>
          </cell>
          <cell r="E3193" t="str">
            <v>R3073</v>
          </cell>
        </row>
        <row r="3194">
          <cell r="C3194" t="str">
            <v>56900</v>
          </cell>
          <cell r="E3194" t="str">
            <v>R3074</v>
          </cell>
        </row>
        <row r="3195">
          <cell r="C3195" t="str">
            <v>56900</v>
          </cell>
          <cell r="E3195" t="str">
            <v>R3079</v>
          </cell>
        </row>
        <row r="3196">
          <cell r="C3196" t="str">
            <v>56900</v>
          </cell>
          <cell r="E3196" t="str">
            <v>R3080</v>
          </cell>
        </row>
        <row r="3197">
          <cell r="C3197" t="str">
            <v>56900</v>
          </cell>
          <cell r="E3197" t="str">
            <v>S3049</v>
          </cell>
        </row>
        <row r="3198">
          <cell r="C3198" t="str">
            <v>56900</v>
          </cell>
          <cell r="E3198" t="str">
            <v>S3073</v>
          </cell>
        </row>
        <row r="3199">
          <cell r="C3199" t="str">
            <v>56900</v>
          </cell>
          <cell r="E3199" t="str">
            <v>S3074</v>
          </cell>
        </row>
        <row r="3200">
          <cell r="C3200" t="str">
            <v>56900</v>
          </cell>
          <cell r="E3200" t="str">
            <v>S3079</v>
          </cell>
        </row>
        <row r="3201">
          <cell r="C3201" t="str">
            <v>56910</v>
          </cell>
          <cell r="E3201" t="str">
            <v>A3070</v>
          </cell>
        </row>
        <row r="3202">
          <cell r="C3202" t="str">
            <v>56910</v>
          </cell>
          <cell r="E3202" t="str">
            <v>03015</v>
          </cell>
        </row>
        <row r="3203">
          <cell r="C3203" t="str">
            <v>56920</v>
          </cell>
          <cell r="E3203" t="str">
            <v>B3070</v>
          </cell>
        </row>
        <row r="3204">
          <cell r="C3204" t="str">
            <v>56920</v>
          </cell>
          <cell r="E3204" t="str">
            <v>03016</v>
          </cell>
        </row>
        <row r="3205">
          <cell r="C3205" t="str">
            <v>56930</v>
          </cell>
          <cell r="E3205" t="str">
            <v>C3070</v>
          </cell>
        </row>
        <row r="3206">
          <cell r="C3206" t="str">
            <v>56930</v>
          </cell>
          <cell r="E3206" t="str">
            <v>03017</v>
          </cell>
        </row>
        <row r="3207">
          <cell r="C3207" t="str">
            <v>57000</v>
          </cell>
          <cell r="E3207" t="str">
            <v>A3007</v>
          </cell>
        </row>
        <row r="3208">
          <cell r="C3208" t="str">
            <v>57000</v>
          </cell>
          <cell r="E3208" t="str">
            <v>A3072</v>
          </cell>
        </row>
        <row r="3209">
          <cell r="C3209" t="str">
            <v>57000</v>
          </cell>
          <cell r="E3209" t="str">
            <v>A3141</v>
          </cell>
        </row>
        <row r="3210">
          <cell r="C3210" t="str">
            <v>57000</v>
          </cell>
          <cell r="E3210" t="str">
            <v>A3142</v>
          </cell>
        </row>
        <row r="3211">
          <cell r="C3211" t="str">
            <v>57000</v>
          </cell>
          <cell r="E3211" t="str">
            <v>A3143</v>
          </cell>
        </row>
        <row r="3212">
          <cell r="C3212" t="str">
            <v>57000</v>
          </cell>
          <cell r="E3212" t="str">
            <v>A3144</v>
          </cell>
        </row>
        <row r="3213">
          <cell r="C3213" t="str">
            <v>57000</v>
          </cell>
          <cell r="E3213" t="str">
            <v>A3182</v>
          </cell>
        </row>
        <row r="3214">
          <cell r="C3214" t="str">
            <v>57000</v>
          </cell>
          <cell r="E3214" t="str">
            <v>A3183</v>
          </cell>
        </row>
        <row r="3215">
          <cell r="C3215" t="str">
            <v>57000</v>
          </cell>
          <cell r="E3215" t="str">
            <v>A3184</v>
          </cell>
        </row>
        <row r="3216">
          <cell r="C3216" t="str">
            <v>57000</v>
          </cell>
          <cell r="E3216" t="str">
            <v>B3004</v>
          </cell>
        </row>
        <row r="3217">
          <cell r="C3217" t="str">
            <v>57000</v>
          </cell>
          <cell r="E3217" t="str">
            <v>B3007</v>
          </cell>
        </row>
        <row r="3218">
          <cell r="C3218" t="str">
            <v>57000</v>
          </cell>
          <cell r="E3218" t="str">
            <v>B3072</v>
          </cell>
        </row>
        <row r="3219">
          <cell r="C3219" t="str">
            <v>57000</v>
          </cell>
          <cell r="E3219" t="str">
            <v>B3091</v>
          </cell>
        </row>
        <row r="3220">
          <cell r="C3220" t="str">
            <v>57000</v>
          </cell>
          <cell r="E3220" t="str">
            <v>B3092</v>
          </cell>
        </row>
        <row r="3221">
          <cell r="C3221" t="str">
            <v>57000</v>
          </cell>
          <cell r="E3221" t="str">
            <v>B3098</v>
          </cell>
        </row>
        <row r="3222">
          <cell r="C3222" t="str">
            <v>57000</v>
          </cell>
          <cell r="E3222" t="str">
            <v>B3099</v>
          </cell>
        </row>
        <row r="3223">
          <cell r="C3223" t="str">
            <v>57000</v>
          </cell>
          <cell r="E3223" t="str">
            <v>B3100</v>
          </cell>
        </row>
        <row r="3224">
          <cell r="C3224" t="str">
            <v>57000</v>
          </cell>
          <cell r="E3224" t="str">
            <v>B3106</v>
          </cell>
        </row>
        <row r="3225">
          <cell r="C3225" t="str">
            <v>57000</v>
          </cell>
          <cell r="E3225" t="str">
            <v>B3112</v>
          </cell>
        </row>
        <row r="3226">
          <cell r="C3226" t="str">
            <v>57000</v>
          </cell>
          <cell r="E3226" t="str">
            <v>B3113</v>
          </cell>
        </row>
        <row r="3227">
          <cell r="C3227" t="str">
            <v>57000</v>
          </cell>
          <cell r="E3227" t="str">
            <v>B3114</v>
          </cell>
        </row>
        <row r="3228">
          <cell r="C3228" t="str">
            <v>57000</v>
          </cell>
          <cell r="E3228" t="str">
            <v>B3115</v>
          </cell>
        </row>
        <row r="3229">
          <cell r="C3229" t="str">
            <v>57000</v>
          </cell>
          <cell r="E3229" t="str">
            <v>B3116</v>
          </cell>
        </row>
        <row r="3230">
          <cell r="C3230" t="str">
            <v>57000</v>
          </cell>
          <cell r="E3230" t="str">
            <v>B3117</v>
          </cell>
        </row>
        <row r="3231">
          <cell r="C3231" t="str">
            <v>57000</v>
          </cell>
          <cell r="E3231" t="str">
            <v>B3118</v>
          </cell>
        </row>
        <row r="3232">
          <cell r="C3232" t="str">
            <v>57000</v>
          </cell>
          <cell r="E3232" t="str">
            <v>B3119</v>
          </cell>
        </row>
        <row r="3233">
          <cell r="C3233" t="str">
            <v>57000</v>
          </cell>
          <cell r="E3233" t="str">
            <v>B3122</v>
          </cell>
        </row>
        <row r="3234">
          <cell r="C3234" t="str">
            <v>57000</v>
          </cell>
          <cell r="E3234" t="str">
            <v>B3123</v>
          </cell>
        </row>
        <row r="3235">
          <cell r="C3235" t="str">
            <v>57000</v>
          </cell>
          <cell r="E3235" t="str">
            <v>B3124</v>
          </cell>
        </row>
        <row r="3236">
          <cell r="C3236" t="str">
            <v>57000</v>
          </cell>
          <cell r="E3236" t="str">
            <v>B3125</v>
          </cell>
        </row>
        <row r="3237">
          <cell r="C3237" t="str">
            <v>57000</v>
          </cell>
          <cell r="E3237" t="str">
            <v>B3127</v>
          </cell>
        </row>
        <row r="3238">
          <cell r="C3238" t="str">
            <v>57000</v>
          </cell>
          <cell r="E3238" t="str">
            <v>B3128</v>
          </cell>
        </row>
        <row r="3239">
          <cell r="C3239" t="str">
            <v>57000</v>
          </cell>
          <cell r="E3239" t="str">
            <v>B3129</v>
          </cell>
        </row>
        <row r="3240">
          <cell r="C3240" t="str">
            <v>57000</v>
          </cell>
          <cell r="E3240" t="str">
            <v>B3131</v>
          </cell>
        </row>
        <row r="3241">
          <cell r="C3241" t="str">
            <v>57000</v>
          </cell>
          <cell r="E3241" t="str">
            <v>B3132</v>
          </cell>
        </row>
        <row r="3242">
          <cell r="C3242" t="str">
            <v>57000</v>
          </cell>
          <cell r="E3242" t="str">
            <v>B3133</v>
          </cell>
        </row>
        <row r="3243">
          <cell r="C3243" t="str">
            <v>57000</v>
          </cell>
          <cell r="E3243" t="str">
            <v>B3134</v>
          </cell>
        </row>
        <row r="3244">
          <cell r="C3244" t="str">
            <v>57000</v>
          </cell>
          <cell r="E3244" t="str">
            <v>B3135</v>
          </cell>
        </row>
        <row r="3245">
          <cell r="C3245" t="str">
            <v>57000</v>
          </cell>
          <cell r="E3245" t="str">
            <v>B3136</v>
          </cell>
        </row>
        <row r="3246">
          <cell r="C3246" t="str">
            <v>57000</v>
          </cell>
          <cell r="E3246" t="str">
            <v>B3137</v>
          </cell>
        </row>
        <row r="3247">
          <cell r="C3247" t="str">
            <v>57000</v>
          </cell>
          <cell r="E3247" t="str">
            <v>B3138</v>
          </cell>
        </row>
        <row r="3248">
          <cell r="C3248" t="str">
            <v>57000</v>
          </cell>
          <cell r="E3248" t="str">
            <v>B3139</v>
          </cell>
        </row>
        <row r="3249">
          <cell r="C3249" t="str">
            <v>57000</v>
          </cell>
          <cell r="E3249" t="str">
            <v>B3141</v>
          </cell>
        </row>
        <row r="3250">
          <cell r="C3250" t="str">
            <v>57000</v>
          </cell>
          <cell r="E3250" t="str">
            <v>B3142</v>
          </cell>
        </row>
        <row r="3251">
          <cell r="C3251" t="str">
            <v>57000</v>
          </cell>
          <cell r="E3251" t="str">
            <v>B3143</v>
          </cell>
        </row>
        <row r="3252">
          <cell r="C3252" t="str">
            <v>57000</v>
          </cell>
          <cell r="E3252" t="str">
            <v>B3144</v>
          </cell>
        </row>
        <row r="3253">
          <cell r="C3253" t="str">
            <v>57000</v>
          </cell>
          <cell r="E3253" t="str">
            <v>B3182</v>
          </cell>
        </row>
        <row r="3254">
          <cell r="C3254" t="str">
            <v>57000</v>
          </cell>
          <cell r="E3254" t="str">
            <v>B3183</v>
          </cell>
        </row>
        <row r="3255">
          <cell r="C3255" t="str">
            <v>57000</v>
          </cell>
          <cell r="E3255" t="str">
            <v>B3184</v>
          </cell>
        </row>
        <row r="3256">
          <cell r="C3256" t="str">
            <v>57000</v>
          </cell>
          <cell r="E3256" t="str">
            <v>C3141</v>
          </cell>
        </row>
        <row r="3257">
          <cell r="C3257" t="str">
            <v>57000</v>
          </cell>
          <cell r="E3257" t="str">
            <v>C3142</v>
          </cell>
        </row>
        <row r="3258">
          <cell r="C3258" t="str">
            <v>57000</v>
          </cell>
          <cell r="E3258" t="str">
            <v>C3143</v>
          </cell>
        </row>
        <row r="3259">
          <cell r="C3259" t="str">
            <v>57000</v>
          </cell>
          <cell r="E3259" t="str">
            <v>C3144</v>
          </cell>
        </row>
        <row r="3260">
          <cell r="C3260" t="str">
            <v>57000</v>
          </cell>
          <cell r="E3260" t="str">
            <v>C3182</v>
          </cell>
        </row>
        <row r="3261">
          <cell r="C3261" t="str">
            <v>57000</v>
          </cell>
          <cell r="E3261" t="str">
            <v>C3183</v>
          </cell>
        </row>
        <row r="3262">
          <cell r="C3262" t="str">
            <v>57000</v>
          </cell>
          <cell r="E3262" t="str">
            <v>C3184</v>
          </cell>
        </row>
        <row r="3263">
          <cell r="C3263" t="str">
            <v>57000</v>
          </cell>
          <cell r="E3263" t="str">
            <v>D3106</v>
          </cell>
        </row>
        <row r="3264">
          <cell r="C3264" t="str">
            <v>57000</v>
          </cell>
          <cell r="E3264" t="str">
            <v>D3141</v>
          </cell>
        </row>
        <row r="3265">
          <cell r="C3265" t="str">
            <v>57000</v>
          </cell>
          <cell r="E3265" t="str">
            <v>D3142</v>
          </cell>
        </row>
        <row r="3266">
          <cell r="C3266" t="str">
            <v>57000</v>
          </cell>
          <cell r="E3266" t="str">
            <v>D3143</v>
          </cell>
        </row>
        <row r="3267">
          <cell r="C3267" t="str">
            <v>57000</v>
          </cell>
          <cell r="E3267" t="str">
            <v>D3144</v>
          </cell>
        </row>
        <row r="3268">
          <cell r="C3268" t="str">
            <v>57000</v>
          </cell>
          <cell r="E3268" t="str">
            <v>D3182</v>
          </cell>
        </row>
        <row r="3269">
          <cell r="C3269" t="str">
            <v>57000</v>
          </cell>
          <cell r="E3269" t="str">
            <v>D3183</v>
          </cell>
        </row>
        <row r="3270">
          <cell r="C3270" t="str">
            <v>57000</v>
          </cell>
          <cell r="E3270" t="str">
            <v>D3184</v>
          </cell>
        </row>
        <row r="3271">
          <cell r="C3271" t="str">
            <v>57000</v>
          </cell>
          <cell r="E3271" t="str">
            <v>E3119</v>
          </cell>
        </row>
        <row r="3272">
          <cell r="C3272" t="str">
            <v>57000</v>
          </cell>
          <cell r="E3272" t="str">
            <v>E3141</v>
          </cell>
        </row>
        <row r="3273">
          <cell r="C3273" t="str">
            <v>57000</v>
          </cell>
          <cell r="E3273" t="str">
            <v>E3142</v>
          </cell>
        </row>
        <row r="3274">
          <cell r="C3274" t="str">
            <v>57000</v>
          </cell>
          <cell r="E3274" t="str">
            <v>E3143</v>
          </cell>
        </row>
        <row r="3275">
          <cell r="C3275" t="str">
            <v>57000</v>
          </cell>
          <cell r="E3275" t="str">
            <v>E3144</v>
          </cell>
        </row>
        <row r="3276">
          <cell r="C3276" t="str">
            <v>57000</v>
          </cell>
          <cell r="E3276" t="str">
            <v>E3182</v>
          </cell>
        </row>
        <row r="3277">
          <cell r="C3277" t="str">
            <v>57000</v>
          </cell>
          <cell r="E3277" t="str">
            <v>E3183</v>
          </cell>
        </row>
        <row r="3278">
          <cell r="C3278" t="str">
            <v>57000</v>
          </cell>
          <cell r="E3278" t="str">
            <v>E3184</v>
          </cell>
        </row>
        <row r="3279">
          <cell r="C3279" t="str">
            <v>57000</v>
          </cell>
          <cell r="E3279" t="str">
            <v>F3113</v>
          </cell>
        </row>
        <row r="3280">
          <cell r="C3280" t="str">
            <v>57000</v>
          </cell>
          <cell r="E3280" t="str">
            <v>F3141</v>
          </cell>
        </row>
        <row r="3281">
          <cell r="C3281" t="str">
            <v>57000</v>
          </cell>
          <cell r="E3281" t="str">
            <v>F3142</v>
          </cell>
        </row>
        <row r="3282">
          <cell r="C3282" t="str">
            <v>57000</v>
          </cell>
          <cell r="E3282" t="str">
            <v>F3143</v>
          </cell>
        </row>
        <row r="3283">
          <cell r="C3283" t="str">
            <v>57000</v>
          </cell>
          <cell r="E3283" t="str">
            <v>F3144</v>
          </cell>
        </row>
        <row r="3284">
          <cell r="C3284" t="str">
            <v>57000</v>
          </cell>
          <cell r="E3284" t="str">
            <v>F3182</v>
          </cell>
        </row>
        <row r="3285">
          <cell r="C3285" t="str">
            <v>57000</v>
          </cell>
          <cell r="E3285" t="str">
            <v>F3183</v>
          </cell>
        </row>
        <row r="3286">
          <cell r="C3286" t="str">
            <v>57000</v>
          </cell>
          <cell r="E3286" t="str">
            <v>F3184</v>
          </cell>
        </row>
        <row r="3287">
          <cell r="C3287" t="str">
            <v>57000</v>
          </cell>
          <cell r="E3287" t="str">
            <v>H3080</v>
          </cell>
        </row>
        <row r="3288">
          <cell r="C3288" t="str">
            <v>57000</v>
          </cell>
          <cell r="E3288" t="str">
            <v>J3061</v>
          </cell>
        </row>
        <row r="3289">
          <cell r="C3289" t="str">
            <v>57000</v>
          </cell>
          <cell r="E3289" t="str">
            <v>J3062</v>
          </cell>
        </row>
        <row r="3290">
          <cell r="C3290" t="str">
            <v>57000</v>
          </cell>
          <cell r="E3290" t="str">
            <v>J3119</v>
          </cell>
        </row>
        <row r="3291">
          <cell r="C3291" t="str">
            <v>57000</v>
          </cell>
          <cell r="E3291" t="str">
            <v>J3135</v>
          </cell>
        </row>
        <row r="3292">
          <cell r="C3292" t="str">
            <v>57000</v>
          </cell>
          <cell r="E3292" t="str">
            <v>J3136</v>
          </cell>
        </row>
        <row r="3293">
          <cell r="C3293" t="str">
            <v>57000</v>
          </cell>
          <cell r="E3293" t="str">
            <v>J3137</v>
          </cell>
        </row>
        <row r="3294">
          <cell r="C3294" t="str">
            <v>57000</v>
          </cell>
          <cell r="E3294" t="str">
            <v>K3062</v>
          </cell>
        </row>
        <row r="3295">
          <cell r="C3295" t="str">
            <v>57000</v>
          </cell>
          <cell r="E3295" t="str">
            <v>K3098</v>
          </cell>
        </row>
        <row r="3296">
          <cell r="C3296" t="str">
            <v>57000</v>
          </cell>
          <cell r="E3296" t="str">
            <v>K3113</v>
          </cell>
        </row>
        <row r="3297">
          <cell r="C3297" t="str">
            <v>57000</v>
          </cell>
          <cell r="E3297" t="str">
            <v>K3119</v>
          </cell>
        </row>
        <row r="3298">
          <cell r="C3298" t="str">
            <v>57000</v>
          </cell>
          <cell r="E3298" t="str">
            <v>K3135</v>
          </cell>
        </row>
        <row r="3299">
          <cell r="C3299" t="str">
            <v>57000</v>
          </cell>
          <cell r="E3299" t="str">
            <v>K3136</v>
          </cell>
        </row>
        <row r="3300">
          <cell r="C3300" t="str">
            <v>57000</v>
          </cell>
          <cell r="E3300" t="str">
            <v>K3137</v>
          </cell>
        </row>
        <row r="3301">
          <cell r="C3301" t="str">
            <v>57000</v>
          </cell>
          <cell r="E3301" t="str">
            <v>L3113</v>
          </cell>
        </row>
        <row r="3302">
          <cell r="C3302" t="str">
            <v>57000</v>
          </cell>
          <cell r="E3302" t="str">
            <v>L3136</v>
          </cell>
        </row>
        <row r="3303">
          <cell r="C3303" t="str">
            <v>57000</v>
          </cell>
          <cell r="E3303" t="str">
            <v>L3137</v>
          </cell>
        </row>
        <row r="3304">
          <cell r="C3304" t="str">
            <v>57000</v>
          </cell>
          <cell r="E3304" t="str">
            <v>M3106</v>
          </cell>
        </row>
        <row r="3305">
          <cell r="C3305" t="str">
            <v>57000</v>
          </cell>
          <cell r="E3305" t="str">
            <v>M3113</v>
          </cell>
        </row>
        <row r="3306">
          <cell r="C3306" t="str">
            <v>57000</v>
          </cell>
          <cell r="E3306" t="str">
            <v>N3113</v>
          </cell>
        </row>
        <row r="3307">
          <cell r="C3307" t="str">
            <v>57000</v>
          </cell>
          <cell r="E3307" t="str">
            <v>N3182</v>
          </cell>
        </row>
        <row r="3308">
          <cell r="C3308" t="str">
            <v>57000</v>
          </cell>
          <cell r="E3308" t="str">
            <v>N3183</v>
          </cell>
        </row>
        <row r="3309">
          <cell r="C3309" t="str">
            <v>57000</v>
          </cell>
          <cell r="E3309" t="str">
            <v>N3184</v>
          </cell>
        </row>
        <row r="3310">
          <cell r="C3310" t="str">
            <v>57000</v>
          </cell>
          <cell r="E3310" t="str">
            <v>P3098</v>
          </cell>
        </row>
        <row r="3311">
          <cell r="C3311" t="str">
            <v>57000</v>
          </cell>
          <cell r="E3311" t="str">
            <v>P3099</v>
          </cell>
        </row>
        <row r="3312">
          <cell r="C3312" t="str">
            <v>57000</v>
          </cell>
          <cell r="E3312" t="str">
            <v>P3100</v>
          </cell>
        </row>
        <row r="3313">
          <cell r="C3313" t="str">
            <v>57000</v>
          </cell>
          <cell r="E3313" t="str">
            <v>P3106</v>
          </cell>
        </row>
        <row r="3314">
          <cell r="C3314" t="str">
            <v>57000</v>
          </cell>
          <cell r="E3314" t="str">
            <v>P3112</v>
          </cell>
        </row>
        <row r="3315">
          <cell r="C3315" t="str">
            <v>57000</v>
          </cell>
          <cell r="E3315" t="str">
            <v>P3113</v>
          </cell>
        </row>
        <row r="3316">
          <cell r="C3316" t="str">
            <v>57000</v>
          </cell>
          <cell r="E3316" t="str">
            <v>P3114</v>
          </cell>
        </row>
        <row r="3317">
          <cell r="C3317" t="str">
            <v>57000</v>
          </cell>
          <cell r="E3317" t="str">
            <v>P3115</v>
          </cell>
        </row>
        <row r="3318">
          <cell r="C3318" t="str">
            <v>57000</v>
          </cell>
          <cell r="E3318" t="str">
            <v>P3116</v>
          </cell>
        </row>
        <row r="3319">
          <cell r="C3319" t="str">
            <v>57000</v>
          </cell>
          <cell r="E3319" t="str">
            <v>P3117</v>
          </cell>
        </row>
        <row r="3320">
          <cell r="C3320" t="str">
            <v>57000</v>
          </cell>
          <cell r="E3320" t="str">
            <v>P3118</v>
          </cell>
        </row>
        <row r="3321">
          <cell r="C3321" t="str">
            <v>57000</v>
          </cell>
          <cell r="E3321" t="str">
            <v>P3120</v>
          </cell>
        </row>
        <row r="3322">
          <cell r="C3322" t="str">
            <v>57000</v>
          </cell>
          <cell r="E3322" t="str">
            <v>P3122</v>
          </cell>
        </row>
        <row r="3323">
          <cell r="C3323" t="str">
            <v>57000</v>
          </cell>
          <cell r="E3323" t="str">
            <v>P3123</v>
          </cell>
        </row>
        <row r="3324">
          <cell r="C3324" t="str">
            <v>57000</v>
          </cell>
          <cell r="E3324" t="str">
            <v>P3126</v>
          </cell>
        </row>
        <row r="3325">
          <cell r="C3325" t="str">
            <v>57000</v>
          </cell>
          <cell r="E3325" t="str">
            <v>P3127</v>
          </cell>
        </row>
        <row r="3326">
          <cell r="C3326" t="str">
            <v>57000</v>
          </cell>
          <cell r="E3326" t="str">
            <v>P3128</v>
          </cell>
        </row>
        <row r="3327">
          <cell r="C3327" t="str">
            <v>57000</v>
          </cell>
          <cell r="E3327" t="str">
            <v>P3129</v>
          </cell>
        </row>
        <row r="3328">
          <cell r="C3328" t="str">
            <v>57000</v>
          </cell>
          <cell r="E3328" t="str">
            <v>P3131</v>
          </cell>
        </row>
        <row r="3329">
          <cell r="C3329" t="str">
            <v>57000</v>
          </cell>
          <cell r="E3329" t="str">
            <v>P3132</v>
          </cell>
        </row>
        <row r="3330">
          <cell r="C3330" t="str">
            <v>57000</v>
          </cell>
          <cell r="E3330" t="str">
            <v>P3133</v>
          </cell>
        </row>
        <row r="3331">
          <cell r="C3331" t="str">
            <v>57000</v>
          </cell>
          <cell r="E3331" t="str">
            <v>P3134</v>
          </cell>
        </row>
        <row r="3332">
          <cell r="C3332" t="str">
            <v>57000</v>
          </cell>
          <cell r="E3332" t="str">
            <v>P3138</v>
          </cell>
        </row>
        <row r="3333">
          <cell r="C3333" t="str">
            <v>57000</v>
          </cell>
          <cell r="E3333" t="str">
            <v>P3139</v>
          </cell>
        </row>
        <row r="3334">
          <cell r="C3334" t="str">
            <v>57000</v>
          </cell>
          <cell r="E3334" t="str">
            <v>R3097</v>
          </cell>
        </row>
        <row r="3335">
          <cell r="C3335" t="str">
            <v>57000</v>
          </cell>
          <cell r="E3335" t="str">
            <v>R3098</v>
          </cell>
        </row>
        <row r="3336">
          <cell r="C3336" t="str">
            <v>57000</v>
          </cell>
          <cell r="E3336" t="str">
            <v>R3099</v>
          </cell>
        </row>
        <row r="3337">
          <cell r="C3337" t="str">
            <v>57000</v>
          </cell>
          <cell r="E3337" t="str">
            <v>R3100</v>
          </cell>
        </row>
        <row r="3338">
          <cell r="C3338" t="str">
            <v>57000</v>
          </cell>
          <cell r="E3338" t="str">
            <v>R3106</v>
          </cell>
        </row>
        <row r="3339">
          <cell r="C3339" t="str">
            <v>57000</v>
          </cell>
          <cell r="E3339" t="str">
            <v>R3112</v>
          </cell>
        </row>
        <row r="3340">
          <cell r="C3340" t="str">
            <v>57000</v>
          </cell>
          <cell r="E3340" t="str">
            <v>R3113</v>
          </cell>
        </row>
        <row r="3341">
          <cell r="C3341" t="str">
            <v>57000</v>
          </cell>
          <cell r="E3341" t="str">
            <v>R3114</v>
          </cell>
        </row>
        <row r="3342">
          <cell r="C3342" t="str">
            <v>57000</v>
          </cell>
          <cell r="E3342" t="str">
            <v>R3116</v>
          </cell>
        </row>
        <row r="3343">
          <cell r="C3343" t="str">
            <v>57000</v>
          </cell>
          <cell r="E3343" t="str">
            <v>R3117</v>
          </cell>
        </row>
        <row r="3344">
          <cell r="C3344" t="str">
            <v>57000</v>
          </cell>
          <cell r="E3344" t="str">
            <v>R3118</v>
          </cell>
        </row>
        <row r="3345">
          <cell r="C3345" t="str">
            <v>57000</v>
          </cell>
          <cell r="E3345" t="str">
            <v>R3119</v>
          </cell>
        </row>
        <row r="3346">
          <cell r="C3346" t="str">
            <v>57000</v>
          </cell>
          <cell r="E3346" t="str">
            <v>R3120</v>
          </cell>
        </row>
        <row r="3347">
          <cell r="C3347" t="str">
            <v>57000</v>
          </cell>
          <cell r="E3347" t="str">
            <v>R3123</v>
          </cell>
        </row>
        <row r="3348">
          <cell r="C3348" t="str">
            <v>57000</v>
          </cell>
          <cell r="E3348" t="str">
            <v>R3124</v>
          </cell>
        </row>
        <row r="3349">
          <cell r="C3349" t="str">
            <v>57000</v>
          </cell>
          <cell r="E3349" t="str">
            <v>R3125</v>
          </cell>
        </row>
        <row r="3350">
          <cell r="C3350" t="str">
            <v>57000</v>
          </cell>
          <cell r="E3350" t="str">
            <v>R3126</v>
          </cell>
        </row>
        <row r="3351">
          <cell r="C3351" t="str">
            <v>57000</v>
          </cell>
          <cell r="E3351" t="str">
            <v>R3127</v>
          </cell>
        </row>
        <row r="3352">
          <cell r="C3352" t="str">
            <v>57000</v>
          </cell>
          <cell r="E3352" t="str">
            <v>R3128</v>
          </cell>
        </row>
        <row r="3353">
          <cell r="C3353" t="str">
            <v>57000</v>
          </cell>
          <cell r="E3353" t="str">
            <v>R3129</v>
          </cell>
        </row>
        <row r="3354">
          <cell r="C3354" t="str">
            <v>57000</v>
          </cell>
          <cell r="E3354" t="str">
            <v>R3131</v>
          </cell>
        </row>
        <row r="3355">
          <cell r="C3355" t="str">
            <v>57000</v>
          </cell>
          <cell r="E3355" t="str">
            <v>R3132</v>
          </cell>
        </row>
        <row r="3356">
          <cell r="C3356" t="str">
            <v>57000</v>
          </cell>
          <cell r="E3356" t="str">
            <v>R3133</v>
          </cell>
        </row>
        <row r="3357">
          <cell r="C3357" t="str">
            <v>57000</v>
          </cell>
          <cell r="E3357" t="str">
            <v>R3134</v>
          </cell>
        </row>
        <row r="3358">
          <cell r="C3358" t="str">
            <v>57000</v>
          </cell>
          <cell r="E3358" t="str">
            <v>R3135</v>
          </cell>
        </row>
        <row r="3359">
          <cell r="C3359" t="str">
            <v>57000</v>
          </cell>
          <cell r="E3359" t="str">
            <v>R3136</v>
          </cell>
        </row>
        <row r="3360">
          <cell r="C3360" t="str">
            <v>57000</v>
          </cell>
          <cell r="E3360" t="str">
            <v>R3137</v>
          </cell>
        </row>
        <row r="3361">
          <cell r="C3361" t="str">
            <v>57000</v>
          </cell>
          <cell r="E3361" t="str">
            <v>R3138</v>
          </cell>
        </row>
        <row r="3362">
          <cell r="C3362" t="str">
            <v>57000</v>
          </cell>
          <cell r="E3362" t="str">
            <v>R3139</v>
          </cell>
        </row>
        <row r="3363">
          <cell r="C3363" t="str">
            <v>57000</v>
          </cell>
          <cell r="E3363" t="str">
            <v>R3143</v>
          </cell>
        </row>
        <row r="3364">
          <cell r="C3364" t="str">
            <v>57000</v>
          </cell>
          <cell r="E3364" t="str">
            <v>R3144</v>
          </cell>
        </row>
        <row r="3365">
          <cell r="C3365" t="str">
            <v>57000</v>
          </cell>
          <cell r="E3365" t="str">
            <v>S3098</v>
          </cell>
        </row>
        <row r="3366">
          <cell r="C3366" t="str">
            <v>57000</v>
          </cell>
          <cell r="E3366" t="str">
            <v>S3099</v>
          </cell>
        </row>
        <row r="3367">
          <cell r="C3367" t="str">
            <v>57000</v>
          </cell>
          <cell r="E3367" t="str">
            <v>S3113</v>
          </cell>
        </row>
        <row r="3368">
          <cell r="C3368" t="str">
            <v>57000</v>
          </cell>
          <cell r="E3368" t="str">
            <v>S3115</v>
          </cell>
        </row>
        <row r="3369">
          <cell r="C3369" t="str">
            <v>57000</v>
          </cell>
          <cell r="E3369" t="str">
            <v>S3116</v>
          </cell>
        </row>
        <row r="3370">
          <cell r="C3370" t="str">
            <v>57000</v>
          </cell>
          <cell r="E3370" t="str">
            <v>S3118</v>
          </cell>
        </row>
        <row r="3371">
          <cell r="C3371" t="str">
            <v>57000</v>
          </cell>
          <cell r="E3371" t="str">
            <v>S3120</v>
          </cell>
        </row>
        <row r="3372">
          <cell r="C3372" t="str">
            <v>57000</v>
          </cell>
          <cell r="E3372" t="str">
            <v>S3122</v>
          </cell>
        </row>
        <row r="3373">
          <cell r="C3373" t="str">
            <v>57000</v>
          </cell>
          <cell r="E3373" t="str">
            <v>S3124</v>
          </cell>
        </row>
        <row r="3374">
          <cell r="C3374" t="str">
            <v>57000</v>
          </cell>
          <cell r="E3374" t="str">
            <v>S3127</v>
          </cell>
        </row>
        <row r="3375">
          <cell r="C3375" t="str">
            <v>57000</v>
          </cell>
          <cell r="E3375" t="str">
            <v>S3128</v>
          </cell>
        </row>
        <row r="3376">
          <cell r="C3376" t="str">
            <v>57000</v>
          </cell>
          <cell r="E3376" t="str">
            <v>S3133</v>
          </cell>
        </row>
        <row r="3377">
          <cell r="C3377" t="str">
            <v>57000</v>
          </cell>
          <cell r="E3377" t="str">
            <v>S3134</v>
          </cell>
        </row>
        <row r="3378">
          <cell r="C3378" t="str">
            <v>57000</v>
          </cell>
          <cell r="E3378" t="str">
            <v>S3135</v>
          </cell>
        </row>
        <row r="3379">
          <cell r="C3379" t="str">
            <v>57000</v>
          </cell>
          <cell r="E3379" t="str">
            <v>S3137</v>
          </cell>
        </row>
        <row r="3380">
          <cell r="C3380" t="str">
            <v>57000</v>
          </cell>
          <cell r="E3380" t="str">
            <v>S3138</v>
          </cell>
        </row>
        <row r="3381">
          <cell r="C3381" t="str">
            <v>57000</v>
          </cell>
          <cell r="E3381" t="str">
            <v>S3139</v>
          </cell>
        </row>
        <row r="3382">
          <cell r="C3382" t="str">
            <v>57000</v>
          </cell>
          <cell r="E3382" t="str">
            <v>U3100</v>
          </cell>
        </row>
        <row r="3383">
          <cell r="C3383" t="str">
            <v>57000</v>
          </cell>
          <cell r="E3383" t="str">
            <v>03085</v>
          </cell>
        </row>
        <row r="3384">
          <cell r="C3384" t="str">
            <v>57100</v>
          </cell>
          <cell r="E3384" t="str">
            <v>A3032</v>
          </cell>
        </row>
        <row r="3385">
          <cell r="C3385" t="str">
            <v>57100</v>
          </cell>
          <cell r="E3385" t="str">
            <v>A3034</v>
          </cell>
        </row>
        <row r="3386">
          <cell r="C3386" t="str">
            <v>57100</v>
          </cell>
          <cell r="E3386" t="str">
            <v>A3077</v>
          </cell>
        </row>
        <row r="3387">
          <cell r="C3387" t="str">
            <v>57100</v>
          </cell>
          <cell r="E3387" t="str">
            <v>A3081</v>
          </cell>
        </row>
        <row r="3388">
          <cell r="C3388" t="str">
            <v>57100</v>
          </cell>
          <cell r="E3388" t="str">
            <v>A3082</v>
          </cell>
        </row>
        <row r="3389">
          <cell r="C3389" t="str">
            <v>57100</v>
          </cell>
          <cell r="E3389" t="str">
            <v>A3084</v>
          </cell>
        </row>
        <row r="3390">
          <cell r="C3390" t="str">
            <v>57100</v>
          </cell>
          <cell r="E3390" t="str">
            <v>A3085</v>
          </cell>
        </row>
        <row r="3391">
          <cell r="C3391" t="str">
            <v>57100</v>
          </cell>
          <cell r="E3391" t="str">
            <v>A3086</v>
          </cell>
        </row>
        <row r="3392">
          <cell r="C3392" t="str">
            <v>57100</v>
          </cell>
          <cell r="E3392" t="str">
            <v>A3087</v>
          </cell>
        </row>
        <row r="3393">
          <cell r="C3393" t="str">
            <v>57100</v>
          </cell>
          <cell r="E3393" t="str">
            <v>A3088</v>
          </cell>
        </row>
        <row r="3394">
          <cell r="C3394" t="str">
            <v>57100</v>
          </cell>
          <cell r="E3394" t="str">
            <v>A3091</v>
          </cell>
        </row>
        <row r="3395">
          <cell r="C3395" t="str">
            <v>57100</v>
          </cell>
          <cell r="E3395" t="str">
            <v>A3092</v>
          </cell>
        </row>
        <row r="3396">
          <cell r="C3396" t="str">
            <v>57100</v>
          </cell>
          <cell r="E3396" t="str">
            <v>A3094</v>
          </cell>
        </row>
        <row r="3397">
          <cell r="C3397" t="str">
            <v>57100</v>
          </cell>
          <cell r="E3397" t="str">
            <v>A3098</v>
          </cell>
        </row>
        <row r="3398">
          <cell r="C3398" t="str">
            <v>57100</v>
          </cell>
          <cell r="E3398" t="str">
            <v>A3099</v>
          </cell>
        </row>
        <row r="3399">
          <cell r="C3399" t="str">
            <v>57100</v>
          </cell>
          <cell r="E3399" t="str">
            <v>A3100</v>
          </cell>
        </row>
        <row r="3400">
          <cell r="C3400" t="str">
            <v>57100</v>
          </cell>
          <cell r="E3400" t="str">
            <v>A3106</v>
          </cell>
        </row>
        <row r="3401">
          <cell r="C3401" t="str">
            <v>57100</v>
          </cell>
          <cell r="E3401" t="str">
            <v>A3112</v>
          </cell>
        </row>
        <row r="3402">
          <cell r="C3402" t="str">
            <v>57100</v>
          </cell>
          <cell r="E3402" t="str">
            <v>H3086</v>
          </cell>
        </row>
        <row r="3403">
          <cell r="C3403" t="str">
            <v>57200</v>
          </cell>
          <cell r="E3403" t="str">
            <v>A3089</v>
          </cell>
        </row>
        <row r="3404">
          <cell r="C3404" t="str">
            <v>57200</v>
          </cell>
          <cell r="E3404" t="str">
            <v>A3095</v>
          </cell>
        </row>
        <row r="3405">
          <cell r="C3405" t="str">
            <v>57200</v>
          </cell>
          <cell r="E3405" t="str">
            <v>A3101</v>
          </cell>
        </row>
        <row r="3406">
          <cell r="C3406" t="str">
            <v>57200</v>
          </cell>
          <cell r="E3406" t="str">
            <v>A3107</v>
          </cell>
        </row>
        <row r="3407">
          <cell r="C3407" t="str">
            <v>57200</v>
          </cell>
          <cell r="E3407" t="str">
            <v>A3108</v>
          </cell>
        </row>
        <row r="3408">
          <cell r="C3408" t="str">
            <v>57200</v>
          </cell>
          <cell r="E3408" t="str">
            <v>B3006</v>
          </cell>
        </row>
        <row r="3409">
          <cell r="C3409" t="str">
            <v>57200</v>
          </cell>
          <cell r="E3409" t="str">
            <v>B3089</v>
          </cell>
        </row>
        <row r="3410">
          <cell r="C3410" t="str">
            <v>57200</v>
          </cell>
          <cell r="E3410" t="str">
            <v>C3089</v>
          </cell>
        </row>
        <row r="3411">
          <cell r="C3411" t="str">
            <v>57200</v>
          </cell>
          <cell r="E3411" t="str">
            <v>C3090</v>
          </cell>
        </row>
        <row r="3412">
          <cell r="C3412" t="str">
            <v>57200</v>
          </cell>
          <cell r="E3412" t="str">
            <v>C3095</v>
          </cell>
        </row>
        <row r="3413">
          <cell r="C3413" t="str">
            <v>57200</v>
          </cell>
          <cell r="E3413" t="str">
            <v>C3096</v>
          </cell>
        </row>
        <row r="3414">
          <cell r="C3414" t="str">
            <v>57200</v>
          </cell>
          <cell r="E3414" t="str">
            <v>C3101</v>
          </cell>
        </row>
        <row r="3415">
          <cell r="C3415" t="str">
            <v>57200</v>
          </cell>
          <cell r="E3415" t="str">
            <v>C3104</v>
          </cell>
        </row>
        <row r="3416">
          <cell r="C3416" t="str">
            <v>57200</v>
          </cell>
          <cell r="E3416" t="str">
            <v>D3089</v>
          </cell>
        </row>
        <row r="3417">
          <cell r="C3417" t="str">
            <v>57200</v>
          </cell>
          <cell r="E3417" t="str">
            <v>D3095</v>
          </cell>
        </row>
        <row r="3418">
          <cell r="C3418" t="str">
            <v>57200</v>
          </cell>
          <cell r="E3418" t="str">
            <v>D3096</v>
          </cell>
        </row>
        <row r="3419">
          <cell r="C3419" t="str">
            <v>57200</v>
          </cell>
          <cell r="E3419" t="str">
            <v>D3108</v>
          </cell>
        </row>
        <row r="3420">
          <cell r="C3420" t="str">
            <v>57200</v>
          </cell>
          <cell r="E3420" t="str">
            <v>E3005</v>
          </cell>
        </row>
        <row r="3421">
          <cell r="C3421" t="str">
            <v>57200</v>
          </cell>
          <cell r="E3421" t="str">
            <v>E3006</v>
          </cell>
        </row>
        <row r="3422">
          <cell r="C3422" t="str">
            <v>57200</v>
          </cell>
          <cell r="E3422" t="str">
            <v>E3009</v>
          </cell>
        </row>
        <row r="3423">
          <cell r="C3423" t="str">
            <v>57200</v>
          </cell>
          <cell r="E3423" t="str">
            <v>E3089</v>
          </cell>
        </row>
        <row r="3424">
          <cell r="C3424" t="str">
            <v>57200</v>
          </cell>
          <cell r="E3424" t="str">
            <v>E3090</v>
          </cell>
        </row>
        <row r="3425">
          <cell r="C3425" t="str">
            <v>57200</v>
          </cell>
          <cell r="E3425" t="str">
            <v>E3095</v>
          </cell>
        </row>
        <row r="3426">
          <cell r="C3426" t="str">
            <v>57200</v>
          </cell>
          <cell r="E3426" t="str">
            <v>E3101</v>
          </cell>
        </row>
        <row r="3427">
          <cell r="C3427" t="str">
            <v>57200</v>
          </cell>
          <cell r="E3427" t="str">
            <v>E3107</v>
          </cell>
        </row>
        <row r="3428">
          <cell r="C3428" t="str">
            <v>57200</v>
          </cell>
          <cell r="E3428" t="str">
            <v>E3108</v>
          </cell>
        </row>
        <row r="3429">
          <cell r="C3429" t="str">
            <v>57200</v>
          </cell>
          <cell r="E3429" t="str">
            <v>E3110</v>
          </cell>
        </row>
        <row r="3430">
          <cell r="C3430" t="str">
            <v>57200</v>
          </cell>
          <cell r="E3430" t="str">
            <v>F3089</v>
          </cell>
        </row>
        <row r="3431">
          <cell r="C3431" t="str">
            <v>57200</v>
          </cell>
          <cell r="E3431" t="str">
            <v>F3090</v>
          </cell>
        </row>
        <row r="3432">
          <cell r="C3432" t="str">
            <v>57200</v>
          </cell>
          <cell r="E3432" t="str">
            <v>F3095</v>
          </cell>
        </row>
        <row r="3433">
          <cell r="C3433" t="str">
            <v>57200</v>
          </cell>
          <cell r="E3433" t="str">
            <v>F3101</v>
          </cell>
        </row>
        <row r="3434">
          <cell r="C3434" t="str">
            <v>57200</v>
          </cell>
          <cell r="E3434" t="str">
            <v>F3104</v>
          </cell>
        </row>
        <row r="3435">
          <cell r="C3435" t="str">
            <v>57200</v>
          </cell>
          <cell r="E3435" t="str">
            <v>G3090</v>
          </cell>
        </row>
        <row r="3436">
          <cell r="C3436" t="str">
            <v>57200</v>
          </cell>
          <cell r="E3436" t="str">
            <v>G3091</v>
          </cell>
        </row>
        <row r="3437">
          <cell r="C3437" t="str">
            <v>57200</v>
          </cell>
          <cell r="E3437" t="str">
            <v>G3096</v>
          </cell>
        </row>
        <row r="3438">
          <cell r="C3438" t="str">
            <v>57200</v>
          </cell>
          <cell r="E3438" t="str">
            <v>G3098</v>
          </cell>
        </row>
        <row r="3439">
          <cell r="C3439" t="str">
            <v>57200</v>
          </cell>
          <cell r="E3439" t="str">
            <v>P3096</v>
          </cell>
        </row>
        <row r="3440">
          <cell r="C3440" t="str">
            <v>57200</v>
          </cell>
          <cell r="E3440" t="str">
            <v>P3108</v>
          </cell>
        </row>
        <row r="3441">
          <cell r="C3441" t="str">
            <v>57200</v>
          </cell>
          <cell r="E3441" t="str">
            <v>03110</v>
          </cell>
        </row>
        <row r="3442">
          <cell r="C3442" t="str">
            <v>57200</v>
          </cell>
          <cell r="E3442" t="str">
            <v>03111</v>
          </cell>
        </row>
        <row r="3443">
          <cell r="C3443" t="str">
            <v>57300</v>
          </cell>
          <cell r="E3443" t="str">
            <v>D3070</v>
          </cell>
        </row>
        <row r="3444">
          <cell r="C3444" t="str">
            <v>57300</v>
          </cell>
          <cell r="E3444" t="str">
            <v>03022</v>
          </cell>
        </row>
        <row r="3445">
          <cell r="C3445" t="str">
            <v>57300</v>
          </cell>
          <cell r="E3445" t="str">
            <v>03023</v>
          </cell>
        </row>
        <row r="3446">
          <cell r="C3446" t="str">
            <v>57570</v>
          </cell>
          <cell r="E3446" t="str">
            <v>03115</v>
          </cell>
        </row>
        <row r="3447">
          <cell r="C3447" t="str">
            <v>33807</v>
          </cell>
          <cell r="E3447" t="str">
            <v>03579</v>
          </cell>
        </row>
        <row r="3448">
          <cell r="C3448" t="str">
            <v>59000</v>
          </cell>
          <cell r="E3448" t="str">
            <v>A3345</v>
          </cell>
        </row>
        <row r="3449">
          <cell r="C3449" t="str">
            <v>59000</v>
          </cell>
          <cell r="E3449" t="str">
            <v>B3345</v>
          </cell>
        </row>
        <row r="3450">
          <cell r="C3450" t="str">
            <v>59000</v>
          </cell>
          <cell r="E3450" t="str">
            <v>C3345</v>
          </cell>
        </row>
        <row r="3451">
          <cell r="C3451" t="str">
            <v>59000</v>
          </cell>
          <cell r="E3451" t="str">
            <v>F3345</v>
          </cell>
        </row>
        <row r="3452">
          <cell r="C3452" t="str">
            <v>59000</v>
          </cell>
          <cell r="E3452" t="str">
            <v>M3350</v>
          </cell>
        </row>
        <row r="3453">
          <cell r="C3453" t="str">
            <v>59000</v>
          </cell>
          <cell r="E3453" t="str">
            <v>N3346</v>
          </cell>
        </row>
        <row r="3454">
          <cell r="C3454" t="str">
            <v>59000</v>
          </cell>
          <cell r="E3454" t="str">
            <v>03345</v>
          </cell>
        </row>
        <row r="3455">
          <cell r="C3455" t="str">
            <v>59000</v>
          </cell>
          <cell r="E3455" t="str">
            <v>03350</v>
          </cell>
        </row>
        <row r="3456">
          <cell r="C3456" t="str">
            <v>59100</v>
          </cell>
          <cell r="E3456" t="str">
            <v>A3357</v>
          </cell>
        </row>
        <row r="3457">
          <cell r="C3457" t="str">
            <v>59100</v>
          </cell>
          <cell r="E3457" t="str">
            <v>B3320</v>
          </cell>
        </row>
        <row r="3458">
          <cell r="C3458" t="str">
            <v>59100</v>
          </cell>
          <cell r="E3458" t="str">
            <v>B3321</v>
          </cell>
        </row>
        <row r="3459">
          <cell r="C3459" t="str">
            <v>59100</v>
          </cell>
          <cell r="E3459" t="str">
            <v>B3322</v>
          </cell>
        </row>
        <row r="3460">
          <cell r="C3460" t="str">
            <v>59100</v>
          </cell>
          <cell r="E3460" t="str">
            <v>B3323</v>
          </cell>
        </row>
        <row r="3461">
          <cell r="C3461" t="str">
            <v>59100</v>
          </cell>
          <cell r="E3461" t="str">
            <v>B3324</v>
          </cell>
        </row>
        <row r="3462">
          <cell r="C3462" t="str">
            <v>59100</v>
          </cell>
          <cell r="E3462" t="str">
            <v>B3325</v>
          </cell>
        </row>
        <row r="3463">
          <cell r="C3463" t="str">
            <v>59100</v>
          </cell>
          <cell r="E3463" t="str">
            <v>B3326</v>
          </cell>
        </row>
        <row r="3464">
          <cell r="C3464" t="str">
            <v>59100</v>
          </cell>
          <cell r="E3464" t="str">
            <v>B3357</v>
          </cell>
        </row>
        <row r="3465">
          <cell r="C3465" t="str">
            <v>59100</v>
          </cell>
          <cell r="E3465" t="str">
            <v>C3357</v>
          </cell>
        </row>
        <row r="3466">
          <cell r="C3466" t="str">
            <v>59100</v>
          </cell>
          <cell r="E3466" t="str">
            <v>F3357</v>
          </cell>
        </row>
        <row r="3467">
          <cell r="C3467" t="str">
            <v>59100</v>
          </cell>
          <cell r="E3467" t="str">
            <v>P3320</v>
          </cell>
        </row>
        <row r="3468">
          <cell r="C3468" t="str">
            <v>59100</v>
          </cell>
          <cell r="E3468" t="str">
            <v>P3321</v>
          </cell>
        </row>
        <row r="3469">
          <cell r="C3469" t="str">
            <v>59100</v>
          </cell>
          <cell r="E3469" t="str">
            <v>P3322</v>
          </cell>
        </row>
        <row r="3470">
          <cell r="C3470" t="str">
            <v>59100</v>
          </cell>
          <cell r="E3470" t="str">
            <v>P3323</v>
          </cell>
        </row>
        <row r="3471">
          <cell r="C3471" t="str">
            <v>59100</v>
          </cell>
          <cell r="E3471" t="str">
            <v>P3324</v>
          </cell>
        </row>
        <row r="3472">
          <cell r="C3472" t="str">
            <v>59100</v>
          </cell>
          <cell r="E3472" t="str">
            <v>P3325</v>
          </cell>
        </row>
        <row r="3473">
          <cell r="C3473" t="str">
            <v>59100</v>
          </cell>
          <cell r="E3473" t="str">
            <v>R3320</v>
          </cell>
        </row>
        <row r="3474">
          <cell r="C3474" t="str">
            <v>59100</v>
          </cell>
          <cell r="E3474" t="str">
            <v>R3321</v>
          </cell>
        </row>
        <row r="3475">
          <cell r="C3475" t="str">
            <v>59100</v>
          </cell>
          <cell r="E3475" t="str">
            <v>R3322</v>
          </cell>
        </row>
        <row r="3476">
          <cell r="C3476" t="str">
            <v>59100</v>
          </cell>
          <cell r="E3476" t="str">
            <v>R3325</v>
          </cell>
        </row>
        <row r="3477">
          <cell r="C3477" t="str">
            <v>59100</v>
          </cell>
          <cell r="E3477" t="str">
            <v>S3322</v>
          </cell>
        </row>
        <row r="3478">
          <cell r="C3478" t="str">
            <v>59100</v>
          </cell>
          <cell r="E3478" t="str">
            <v>S3323</v>
          </cell>
        </row>
        <row r="3479">
          <cell r="C3479" t="str">
            <v>59100</v>
          </cell>
          <cell r="E3479" t="str">
            <v>S3324</v>
          </cell>
        </row>
        <row r="3480">
          <cell r="C3480" t="str">
            <v>59100</v>
          </cell>
          <cell r="E3480" t="str">
            <v>03363</v>
          </cell>
        </row>
        <row r="3481">
          <cell r="C3481" t="str">
            <v>59200</v>
          </cell>
          <cell r="E3481" t="str">
            <v>A3328</v>
          </cell>
        </row>
        <row r="3482">
          <cell r="C3482" t="str">
            <v>59200</v>
          </cell>
          <cell r="E3482" t="str">
            <v>A3349</v>
          </cell>
        </row>
        <row r="3483">
          <cell r="C3483" t="str">
            <v>59200</v>
          </cell>
          <cell r="E3483" t="str">
            <v>A3385</v>
          </cell>
        </row>
        <row r="3484">
          <cell r="C3484" t="str">
            <v>59200</v>
          </cell>
          <cell r="E3484" t="str">
            <v>A3387</v>
          </cell>
        </row>
        <row r="3485">
          <cell r="C3485" t="str">
            <v>59200</v>
          </cell>
          <cell r="E3485" t="str">
            <v>A3388</v>
          </cell>
        </row>
        <row r="3486">
          <cell r="C3486" t="str">
            <v>59200</v>
          </cell>
          <cell r="E3486" t="str">
            <v>A3394</v>
          </cell>
        </row>
        <row r="3487">
          <cell r="C3487" t="str">
            <v>59200</v>
          </cell>
          <cell r="E3487" t="str">
            <v>A3395</v>
          </cell>
        </row>
        <row r="3488">
          <cell r="C3488" t="str">
            <v>59200</v>
          </cell>
          <cell r="E3488" t="str">
            <v>A3456</v>
          </cell>
        </row>
        <row r="3489">
          <cell r="C3489" t="str">
            <v>59200</v>
          </cell>
          <cell r="E3489" t="str">
            <v>A3466</v>
          </cell>
        </row>
        <row r="3490">
          <cell r="C3490" t="str">
            <v>59200</v>
          </cell>
          <cell r="E3490" t="str">
            <v>A3468</v>
          </cell>
        </row>
        <row r="3491">
          <cell r="C3491" t="str">
            <v>59200</v>
          </cell>
          <cell r="E3491" t="str">
            <v>B3317</v>
          </cell>
        </row>
        <row r="3492">
          <cell r="C3492" t="str">
            <v>59200</v>
          </cell>
          <cell r="E3492" t="str">
            <v>B3318</v>
          </cell>
        </row>
        <row r="3493">
          <cell r="C3493" t="str">
            <v>59200</v>
          </cell>
          <cell r="E3493" t="str">
            <v>B3319</v>
          </cell>
        </row>
        <row r="3494">
          <cell r="C3494" t="str">
            <v>59200</v>
          </cell>
          <cell r="E3494" t="str">
            <v>B3327</v>
          </cell>
        </row>
        <row r="3495">
          <cell r="C3495" t="str">
            <v>59200</v>
          </cell>
          <cell r="E3495" t="str">
            <v>B3328</v>
          </cell>
        </row>
        <row r="3496">
          <cell r="C3496" t="str">
            <v>59200</v>
          </cell>
          <cell r="E3496" t="str">
            <v>B3330</v>
          </cell>
        </row>
        <row r="3497">
          <cell r="C3497" t="str">
            <v>59200</v>
          </cell>
          <cell r="E3497" t="str">
            <v>B3331</v>
          </cell>
        </row>
        <row r="3498">
          <cell r="C3498" t="str">
            <v>59200</v>
          </cell>
          <cell r="E3498" t="str">
            <v>B3332</v>
          </cell>
        </row>
        <row r="3499">
          <cell r="C3499" t="str">
            <v>59200</v>
          </cell>
          <cell r="E3499" t="str">
            <v>B3333</v>
          </cell>
        </row>
        <row r="3500">
          <cell r="C3500" t="str">
            <v>59200</v>
          </cell>
          <cell r="E3500" t="str">
            <v>B3335</v>
          </cell>
        </row>
        <row r="3501">
          <cell r="C3501" t="str">
            <v>59200</v>
          </cell>
          <cell r="E3501" t="str">
            <v>B3336</v>
          </cell>
        </row>
        <row r="3502">
          <cell r="C3502" t="str">
            <v>59200</v>
          </cell>
          <cell r="E3502" t="str">
            <v>B3337</v>
          </cell>
        </row>
        <row r="3503">
          <cell r="C3503" t="str">
            <v>59200</v>
          </cell>
          <cell r="E3503" t="str">
            <v>B3340</v>
          </cell>
        </row>
        <row r="3504">
          <cell r="C3504" t="str">
            <v>59200</v>
          </cell>
          <cell r="E3504" t="str">
            <v>B3341</v>
          </cell>
        </row>
        <row r="3505">
          <cell r="C3505" t="str">
            <v>59200</v>
          </cell>
          <cell r="E3505" t="str">
            <v>B3344</v>
          </cell>
        </row>
        <row r="3506">
          <cell r="C3506" t="str">
            <v>59200</v>
          </cell>
          <cell r="E3506" t="str">
            <v>B3347</v>
          </cell>
        </row>
        <row r="3507">
          <cell r="C3507" t="str">
            <v>59200</v>
          </cell>
          <cell r="E3507" t="str">
            <v>B3348</v>
          </cell>
        </row>
        <row r="3508">
          <cell r="C3508" t="str">
            <v>59200</v>
          </cell>
          <cell r="E3508" t="str">
            <v>B3349</v>
          </cell>
        </row>
        <row r="3509">
          <cell r="C3509" t="str">
            <v>59200</v>
          </cell>
          <cell r="E3509" t="str">
            <v>B3375</v>
          </cell>
        </row>
        <row r="3510">
          <cell r="C3510" t="str">
            <v>59200</v>
          </cell>
          <cell r="E3510" t="str">
            <v>B3376</v>
          </cell>
        </row>
        <row r="3511">
          <cell r="C3511" t="str">
            <v>59200</v>
          </cell>
          <cell r="E3511" t="str">
            <v>B3382</v>
          </cell>
        </row>
        <row r="3512">
          <cell r="C3512" t="str">
            <v>59200</v>
          </cell>
          <cell r="E3512" t="str">
            <v>B3385</v>
          </cell>
        </row>
        <row r="3513">
          <cell r="C3513" t="str">
            <v>59200</v>
          </cell>
          <cell r="E3513" t="str">
            <v>B3387</v>
          </cell>
        </row>
        <row r="3514">
          <cell r="C3514" t="str">
            <v>59200</v>
          </cell>
          <cell r="E3514" t="str">
            <v>B3388</v>
          </cell>
        </row>
        <row r="3515">
          <cell r="C3515" t="str">
            <v>59200</v>
          </cell>
          <cell r="E3515" t="str">
            <v>B3389</v>
          </cell>
        </row>
        <row r="3516">
          <cell r="C3516" t="str">
            <v>59200</v>
          </cell>
          <cell r="E3516" t="str">
            <v>B3394</v>
          </cell>
        </row>
        <row r="3517">
          <cell r="C3517" t="str">
            <v>59200</v>
          </cell>
          <cell r="E3517" t="str">
            <v>B3395</v>
          </cell>
        </row>
        <row r="3518">
          <cell r="C3518" t="str">
            <v>59200</v>
          </cell>
          <cell r="E3518" t="str">
            <v>B3396</v>
          </cell>
        </row>
        <row r="3519">
          <cell r="C3519" t="str">
            <v>59200</v>
          </cell>
          <cell r="E3519" t="str">
            <v>B3397</v>
          </cell>
        </row>
        <row r="3520">
          <cell r="C3520" t="str">
            <v>59200</v>
          </cell>
          <cell r="E3520" t="str">
            <v>B3398</v>
          </cell>
        </row>
        <row r="3521">
          <cell r="C3521" t="str">
            <v>59200</v>
          </cell>
          <cell r="E3521" t="str">
            <v>B3404</v>
          </cell>
        </row>
        <row r="3522">
          <cell r="C3522" t="str">
            <v>59200</v>
          </cell>
          <cell r="E3522" t="str">
            <v>B3405</v>
          </cell>
        </row>
        <row r="3523">
          <cell r="C3523" t="str">
            <v>59200</v>
          </cell>
          <cell r="E3523" t="str">
            <v>B3406</v>
          </cell>
        </row>
        <row r="3524">
          <cell r="C3524" t="str">
            <v>59200</v>
          </cell>
          <cell r="E3524" t="str">
            <v>B3407</v>
          </cell>
        </row>
        <row r="3525">
          <cell r="C3525" t="str">
            <v>59200</v>
          </cell>
          <cell r="E3525" t="str">
            <v>B3412</v>
          </cell>
        </row>
        <row r="3526">
          <cell r="C3526" t="str">
            <v>59200</v>
          </cell>
          <cell r="E3526" t="str">
            <v>B3423</v>
          </cell>
        </row>
        <row r="3527">
          <cell r="C3527" t="str">
            <v>59200</v>
          </cell>
          <cell r="E3527" t="str">
            <v>B3424</v>
          </cell>
        </row>
        <row r="3528">
          <cell r="C3528" t="str">
            <v>59200</v>
          </cell>
          <cell r="E3528" t="str">
            <v>B3456</v>
          </cell>
        </row>
        <row r="3529">
          <cell r="C3529" t="str">
            <v>59200</v>
          </cell>
          <cell r="E3529" t="str">
            <v>B3468</v>
          </cell>
        </row>
        <row r="3530">
          <cell r="C3530" t="str">
            <v>59200</v>
          </cell>
          <cell r="E3530" t="str">
            <v>B3592</v>
          </cell>
        </row>
        <row r="3531">
          <cell r="C3531" t="str">
            <v>59200</v>
          </cell>
          <cell r="E3531" t="str">
            <v>B3593</v>
          </cell>
        </row>
        <row r="3532">
          <cell r="C3532" t="str">
            <v>59200</v>
          </cell>
          <cell r="E3532" t="str">
            <v>C3328</v>
          </cell>
        </row>
        <row r="3533">
          <cell r="C3533" t="str">
            <v>59200</v>
          </cell>
          <cell r="E3533" t="str">
            <v>C3329</v>
          </cell>
        </row>
        <row r="3534">
          <cell r="C3534" t="str">
            <v>59200</v>
          </cell>
          <cell r="E3534" t="str">
            <v>C3349</v>
          </cell>
        </row>
        <row r="3535">
          <cell r="C3535" t="str">
            <v>59200</v>
          </cell>
          <cell r="E3535" t="str">
            <v>C3385</v>
          </cell>
        </row>
        <row r="3536">
          <cell r="C3536" t="str">
            <v>59200</v>
          </cell>
          <cell r="E3536" t="str">
            <v>C3386</v>
          </cell>
        </row>
        <row r="3537">
          <cell r="C3537" t="str">
            <v>59200</v>
          </cell>
          <cell r="E3537" t="str">
            <v>C3387</v>
          </cell>
        </row>
        <row r="3538">
          <cell r="C3538" t="str">
            <v>59200</v>
          </cell>
          <cell r="E3538" t="str">
            <v>C3388</v>
          </cell>
        </row>
        <row r="3539">
          <cell r="C3539" t="str">
            <v>59200</v>
          </cell>
          <cell r="E3539" t="str">
            <v>C3394</v>
          </cell>
        </row>
        <row r="3540">
          <cell r="C3540" t="str">
            <v>59200</v>
          </cell>
          <cell r="E3540" t="str">
            <v>C3395</v>
          </cell>
        </row>
        <row r="3541">
          <cell r="C3541" t="str">
            <v>59200</v>
          </cell>
          <cell r="E3541" t="str">
            <v>C3456</v>
          </cell>
        </row>
        <row r="3542">
          <cell r="C3542" t="str">
            <v>59200</v>
          </cell>
          <cell r="E3542" t="str">
            <v>C3466</v>
          </cell>
        </row>
        <row r="3543">
          <cell r="C3543" t="str">
            <v>59200</v>
          </cell>
          <cell r="E3543" t="str">
            <v>C3468</v>
          </cell>
        </row>
        <row r="3544">
          <cell r="C3544" t="str">
            <v>59200</v>
          </cell>
          <cell r="E3544" t="str">
            <v>D3328</v>
          </cell>
        </row>
        <row r="3545">
          <cell r="C3545" t="str">
            <v>59200</v>
          </cell>
          <cell r="E3545" t="str">
            <v>D3329</v>
          </cell>
        </row>
        <row r="3546">
          <cell r="C3546" t="str">
            <v>59200</v>
          </cell>
          <cell r="E3546" t="str">
            <v>D3456</v>
          </cell>
        </row>
        <row r="3547">
          <cell r="C3547" t="str">
            <v>59200</v>
          </cell>
          <cell r="E3547" t="str">
            <v>D3466</v>
          </cell>
        </row>
        <row r="3548">
          <cell r="C3548" t="str">
            <v>59200</v>
          </cell>
          <cell r="E3548" t="str">
            <v>D3467</v>
          </cell>
        </row>
        <row r="3549">
          <cell r="C3549" t="str">
            <v>59200</v>
          </cell>
          <cell r="E3549" t="str">
            <v>E3328</v>
          </cell>
        </row>
        <row r="3550">
          <cell r="C3550" t="str">
            <v>59200</v>
          </cell>
          <cell r="E3550" t="str">
            <v>E3456</v>
          </cell>
        </row>
        <row r="3551">
          <cell r="C3551" t="str">
            <v>59200</v>
          </cell>
          <cell r="E3551" t="str">
            <v>E3466</v>
          </cell>
        </row>
        <row r="3552">
          <cell r="C3552" t="str">
            <v>59200</v>
          </cell>
          <cell r="E3552" t="str">
            <v>F3328</v>
          </cell>
        </row>
        <row r="3553">
          <cell r="C3553" t="str">
            <v>59200</v>
          </cell>
          <cell r="E3553" t="str">
            <v>F3329</v>
          </cell>
        </row>
        <row r="3554">
          <cell r="C3554" t="str">
            <v>59200</v>
          </cell>
          <cell r="E3554" t="str">
            <v>F3456</v>
          </cell>
        </row>
        <row r="3555">
          <cell r="C3555" t="str">
            <v>59200</v>
          </cell>
          <cell r="E3555" t="str">
            <v>F3466</v>
          </cell>
        </row>
        <row r="3556">
          <cell r="C3556" t="str">
            <v>59200</v>
          </cell>
          <cell r="E3556" t="str">
            <v>F3468</v>
          </cell>
        </row>
        <row r="3557">
          <cell r="C3557" t="str">
            <v>59200</v>
          </cell>
          <cell r="E3557" t="str">
            <v>F3469</v>
          </cell>
        </row>
        <row r="3558">
          <cell r="C3558" t="str">
            <v>59200</v>
          </cell>
          <cell r="E3558" t="str">
            <v>F3473</v>
          </cell>
        </row>
        <row r="3559">
          <cell r="C3559" t="str">
            <v>59200</v>
          </cell>
          <cell r="E3559" t="str">
            <v>G3182</v>
          </cell>
        </row>
        <row r="3560">
          <cell r="C3560" t="str">
            <v>59200</v>
          </cell>
          <cell r="E3560" t="str">
            <v>G3183</v>
          </cell>
        </row>
        <row r="3561">
          <cell r="C3561" t="str">
            <v>59200</v>
          </cell>
          <cell r="E3561" t="str">
            <v>G3184</v>
          </cell>
        </row>
        <row r="3562">
          <cell r="C3562" t="str">
            <v>59200</v>
          </cell>
          <cell r="E3562" t="str">
            <v>H3182</v>
          </cell>
        </row>
        <row r="3563">
          <cell r="C3563" t="str">
            <v>59200</v>
          </cell>
          <cell r="E3563" t="str">
            <v>H3183</v>
          </cell>
        </row>
        <row r="3564">
          <cell r="C3564" t="str">
            <v>59200</v>
          </cell>
          <cell r="E3564" t="str">
            <v>H3184</v>
          </cell>
        </row>
        <row r="3565">
          <cell r="C3565" t="str">
            <v>59200</v>
          </cell>
          <cell r="E3565" t="str">
            <v>H3327</v>
          </cell>
        </row>
        <row r="3566">
          <cell r="C3566" t="str">
            <v>59200</v>
          </cell>
          <cell r="E3566" t="str">
            <v>J3182</v>
          </cell>
        </row>
        <row r="3567">
          <cell r="C3567" t="str">
            <v>59200</v>
          </cell>
          <cell r="E3567" t="str">
            <v>J3183</v>
          </cell>
        </row>
        <row r="3568">
          <cell r="C3568" t="str">
            <v>59200</v>
          </cell>
          <cell r="E3568" t="str">
            <v>J3184</v>
          </cell>
        </row>
        <row r="3569">
          <cell r="C3569" t="str">
            <v>59200</v>
          </cell>
          <cell r="E3569" t="str">
            <v>K3182</v>
          </cell>
        </row>
        <row r="3570">
          <cell r="C3570" t="str">
            <v>59200</v>
          </cell>
          <cell r="E3570" t="str">
            <v>K3183</v>
          </cell>
        </row>
        <row r="3571">
          <cell r="C3571" t="str">
            <v>59200</v>
          </cell>
          <cell r="E3571" t="str">
            <v>K3184</v>
          </cell>
        </row>
        <row r="3572">
          <cell r="C3572" t="str">
            <v>59200</v>
          </cell>
          <cell r="E3572" t="str">
            <v>L3182</v>
          </cell>
        </row>
        <row r="3573">
          <cell r="C3573" t="str">
            <v>59200</v>
          </cell>
          <cell r="E3573" t="str">
            <v>L3183</v>
          </cell>
        </row>
        <row r="3574">
          <cell r="C3574" t="str">
            <v>59200</v>
          </cell>
          <cell r="E3574" t="str">
            <v>L3184</v>
          </cell>
        </row>
        <row r="3575">
          <cell r="C3575" t="str">
            <v>59200</v>
          </cell>
          <cell r="E3575" t="str">
            <v>M3182</v>
          </cell>
        </row>
        <row r="3576">
          <cell r="C3576" t="str">
            <v>59200</v>
          </cell>
          <cell r="E3576" t="str">
            <v>M3183</v>
          </cell>
        </row>
        <row r="3577">
          <cell r="C3577" t="str">
            <v>59200</v>
          </cell>
          <cell r="E3577" t="str">
            <v>M3470</v>
          </cell>
        </row>
        <row r="3578">
          <cell r="C3578" t="str">
            <v>59200</v>
          </cell>
          <cell r="E3578" t="str">
            <v>P3182</v>
          </cell>
        </row>
        <row r="3579">
          <cell r="C3579" t="str">
            <v>59200</v>
          </cell>
          <cell r="E3579" t="str">
            <v>P3183</v>
          </cell>
        </row>
        <row r="3580">
          <cell r="C3580" t="str">
            <v>59200</v>
          </cell>
          <cell r="E3580" t="str">
            <v>P3184</v>
          </cell>
        </row>
        <row r="3581">
          <cell r="C3581" t="str">
            <v>59200</v>
          </cell>
          <cell r="E3581" t="str">
            <v>P3330</v>
          </cell>
        </row>
        <row r="3582">
          <cell r="C3582" t="str">
            <v>59200</v>
          </cell>
          <cell r="E3582" t="str">
            <v>P3331</v>
          </cell>
        </row>
        <row r="3583">
          <cell r="C3583" t="str">
            <v>59200</v>
          </cell>
          <cell r="E3583" t="str">
            <v>P3332</v>
          </cell>
        </row>
        <row r="3584">
          <cell r="C3584" t="str">
            <v>59200</v>
          </cell>
          <cell r="E3584" t="str">
            <v>P3333</v>
          </cell>
        </row>
        <row r="3585">
          <cell r="C3585" t="str">
            <v>59200</v>
          </cell>
          <cell r="E3585" t="str">
            <v>P3334</v>
          </cell>
        </row>
        <row r="3586">
          <cell r="C3586" t="str">
            <v>59200</v>
          </cell>
          <cell r="E3586" t="str">
            <v>P3335</v>
          </cell>
        </row>
        <row r="3587">
          <cell r="C3587" t="str">
            <v>59200</v>
          </cell>
          <cell r="E3587" t="str">
            <v>P3340</v>
          </cell>
        </row>
        <row r="3588">
          <cell r="C3588" t="str">
            <v>59200</v>
          </cell>
          <cell r="E3588" t="str">
            <v>P3368</v>
          </cell>
        </row>
        <row r="3589">
          <cell r="C3589" t="str">
            <v>59200</v>
          </cell>
          <cell r="E3589" t="str">
            <v>P3375</v>
          </cell>
        </row>
        <row r="3590">
          <cell r="C3590" t="str">
            <v>59200</v>
          </cell>
          <cell r="E3590" t="str">
            <v>P3376</v>
          </cell>
        </row>
        <row r="3591">
          <cell r="C3591" t="str">
            <v>59200</v>
          </cell>
          <cell r="E3591" t="str">
            <v>P3381</v>
          </cell>
        </row>
        <row r="3592">
          <cell r="C3592" t="str">
            <v>59200</v>
          </cell>
          <cell r="E3592" t="str">
            <v>P3382</v>
          </cell>
        </row>
        <row r="3593">
          <cell r="C3593" t="str">
            <v>59200</v>
          </cell>
          <cell r="E3593" t="str">
            <v>P3383</v>
          </cell>
        </row>
        <row r="3594">
          <cell r="C3594" t="str">
            <v>59200</v>
          </cell>
          <cell r="E3594" t="str">
            <v>P3389</v>
          </cell>
        </row>
        <row r="3595">
          <cell r="C3595" t="str">
            <v>59200</v>
          </cell>
          <cell r="E3595" t="str">
            <v>P3390</v>
          </cell>
        </row>
        <row r="3596">
          <cell r="C3596" t="str">
            <v>59200</v>
          </cell>
          <cell r="E3596" t="str">
            <v>P3396</v>
          </cell>
        </row>
        <row r="3597">
          <cell r="C3597" t="str">
            <v>59200</v>
          </cell>
          <cell r="E3597" t="str">
            <v>P3407</v>
          </cell>
        </row>
        <row r="3598">
          <cell r="C3598" t="str">
            <v>59200</v>
          </cell>
          <cell r="E3598" t="str">
            <v>P3412</v>
          </cell>
        </row>
        <row r="3599">
          <cell r="C3599" t="str">
            <v>59200</v>
          </cell>
          <cell r="E3599" t="str">
            <v>P3423</v>
          </cell>
        </row>
        <row r="3600">
          <cell r="C3600" t="str">
            <v>59200</v>
          </cell>
          <cell r="E3600" t="str">
            <v>P3424</v>
          </cell>
        </row>
        <row r="3601">
          <cell r="C3601" t="str">
            <v>59200</v>
          </cell>
          <cell r="E3601" t="str">
            <v>R3317</v>
          </cell>
        </row>
        <row r="3602">
          <cell r="C3602" t="str">
            <v>59200</v>
          </cell>
          <cell r="E3602" t="str">
            <v>R3318</v>
          </cell>
        </row>
        <row r="3603">
          <cell r="C3603" t="str">
            <v>59200</v>
          </cell>
          <cell r="E3603" t="str">
            <v>R3319</v>
          </cell>
        </row>
        <row r="3604">
          <cell r="C3604" t="str">
            <v>59200</v>
          </cell>
          <cell r="E3604" t="str">
            <v>R3330</v>
          </cell>
        </row>
        <row r="3605">
          <cell r="C3605" t="str">
            <v>59200</v>
          </cell>
          <cell r="E3605" t="str">
            <v>R3331</v>
          </cell>
        </row>
        <row r="3606">
          <cell r="C3606" t="str">
            <v>59200</v>
          </cell>
          <cell r="E3606" t="str">
            <v>R3332</v>
          </cell>
        </row>
        <row r="3607">
          <cell r="C3607" t="str">
            <v>59200</v>
          </cell>
          <cell r="E3607" t="str">
            <v>R3333</v>
          </cell>
        </row>
        <row r="3608">
          <cell r="C3608" t="str">
            <v>59200</v>
          </cell>
          <cell r="E3608" t="str">
            <v>R3337</v>
          </cell>
        </row>
        <row r="3609">
          <cell r="C3609" t="str">
            <v>59200</v>
          </cell>
          <cell r="E3609" t="str">
            <v>R3341</v>
          </cell>
        </row>
        <row r="3610">
          <cell r="C3610" t="str">
            <v>59200</v>
          </cell>
          <cell r="E3610" t="str">
            <v>R3344</v>
          </cell>
        </row>
        <row r="3611">
          <cell r="C3611" t="str">
            <v>59200</v>
          </cell>
          <cell r="E3611" t="str">
            <v>R3347</v>
          </cell>
        </row>
        <row r="3612">
          <cell r="C3612" t="str">
            <v>59200</v>
          </cell>
          <cell r="E3612" t="str">
            <v>R3348</v>
          </cell>
        </row>
        <row r="3613">
          <cell r="C3613" t="str">
            <v>59200</v>
          </cell>
          <cell r="E3613" t="str">
            <v>R3366</v>
          </cell>
        </row>
        <row r="3614">
          <cell r="C3614" t="str">
            <v>59200</v>
          </cell>
          <cell r="E3614" t="str">
            <v>R3371</v>
          </cell>
        </row>
        <row r="3615">
          <cell r="C3615" t="str">
            <v>59200</v>
          </cell>
          <cell r="E3615" t="str">
            <v>R3375</v>
          </cell>
        </row>
        <row r="3616">
          <cell r="C3616" t="str">
            <v>59200</v>
          </cell>
          <cell r="E3616" t="str">
            <v>R3383</v>
          </cell>
        </row>
        <row r="3617">
          <cell r="C3617" t="str">
            <v>59200</v>
          </cell>
          <cell r="E3617" t="str">
            <v>R3390</v>
          </cell>
        </row>
        <row r="3618">
          <cell r="C3618" t="str">
            <v>59200</v>
          </cell>
          <cell r="E3618" t="str">
            <v>R3396</v>
          </cell>
        </row>
        <row r="3619">
          <cell r="C3619" t="str">
            <v>59200</v>
          </cell>
          <cell r="E3619" t="str">
            <v>R3397</v>
          </cell>
        </row>
        <row r="3620">
          <cell r="C3620" t="str">
            <v>59200</v>
          </cell>
          <cell r="E3620" t="str">
            <v>R3398</v>
          </cell>
        </row>
        <row r="3621">
          <cell r="C3621" t="str">
            <v>59200</v>
          </cell>
          <cell r="E3621" t="str">
            <v>R3404</v>
          </cell>
        </row>
        <row r="3622">
          <cell r="C3622" t="str">
            <v>59200</v>
          </cell>
          <cell r="E3622" t="str">
            <v>R3405</v>
          </cell>
        </row>
        <row r="3623">
          <cell r="C3623" t="str">
            <v>59200</v>
          </cell>
          <cell r="E3623" t="str">
            <v>R3406</v>
          </cell>
        </row>
        <row r="3624">
          <cell r="C3624" t="str">
            <v>59200</v>
          </cell>
          <cell r="E3624" t="str">
            <v>R3407</v>
          </cell>
        </row>
        <row r="3625">
          <cell r="C3625" t="str">
            <v>59200</v>
          </cell>
          <cell r="E3625" t="str">
            <v>R3412</v>
          </cell>
        </row>
        <row r="3626">
          <cell r="C3626" t="str">
            <v>59200</v>
          </cell>
          <cell r="E3626" t="str">
            <v>R3423</v>
          </cell>
        </row>
        <row r="3627">
          <cell r="C3627" t="str">
            <v>59200</v>
          </cell>
          <cell r="E3627" t="str">
            <v>R3424</v>
          </cell>
        </row>
        <row r="3628">
          <cell r="C3628" t="str">
            <v>59200</v>
          </cell>
          <cell r="E3628" t="str">
            <v>S3331</v>
          </cell>
        </row>
        <row r="3629">
          <cell r="C3629" t="str">
            <v>59200</v>
          </cell>
          <cell r="E3629" t="str">
            <v>S3334</v>
          </cell>
        </row>
        <row r="3630">
          <cell r="C3630" t="str">
            <v>59200</v>
          </cell>
          <cell r="E3630" t="str">
            <v>S3335</v>
          </cell>
        </row>
        <row r="3631">
          <cell r="C3631" t="str">
            <v>59200</v>
          </cell>
          <cell r="E3631" t="str">
            <v>S3337</v>
          </cell>
        </row>
        <row r="3632">
          <cell r="C3632" t="str">
            <v>59200</v>
          </cell>
          <cell r="E3632" t="str">
            <v>S3348</v>
          </cell>
        </row>
        <row r="3633">
          <cell r="C3633" t="str">
            <v>59200</v>
          </cell>
          <cell r="E3633" t="str">
            <v>S3368</v>
          </cell>
        </row>
        <row r="3634">
          <cell r="C3634" t="str">
            <v>59200</v>
          </cell>
          <cell r="E3634" t="str">
            <v>S3375</v>
          </cell>
        </row>
        <row r="3635">
          <cell r="C3635" t="str">
            <v>59200</v>
          </cell>
          <cell r="E3635" t="str">
            <v>S3389</v>
          </cell>
        </row>
        <row r="3636">
          <cell r="C3636" t="str">
            <v>59200</v>
          </cell>
          <cell r="E3636" t="str">
            <v>S3397</v>
          </cell>
        </row>
        <row r="3637">
          <cell r="C3637" t="str">
            <v>59200</v>
          </cell>
          <cell r="E3637" t="str">
            <v>S3398</v>
          </cell>
        </row>
        <row r="3638">
          <cell r="C3638" t="str">
            <v>59200</v>
          </cell>
          <cell r="E3638" t="str">
            <v>S3404</v>
          </cell>
        </row>
        <row r="3639">
          <cell r="C3639" t="str">
            <v>59200</v>
          </cell>
          <cell r="E3639" t="str">
            <v>S3405</v>
          </cell>
        </row>
        <row r="3640">
          <cell r="C3640" t="str">
            <v>59200</v>
          </cell>
          <cell r="E3640" t="str">
            <v>S3406</v>
          </cell>
        </row>
        <row r="3641">
          <cell r="C3641" t="str">
            <v>59200</v>
          </cell>
          <cell r="E3641" t="str">
            <v>S3407</v>
          </cell>
        </row>
        <row r="3642">
          <cell r="C3642" t="str">
            <v>59200</v>
          </cell>
          <cell r="E3642" t="str">
            <v>S3412</v>
          </cell>
        </row>
        <row r="3643">
          <cell r="C3643" t="str">
            <v>59200</v>
          </cell>
          <cell r="E3643" t="str">
            <v>S3423</v>
          </cell>
        </row>
        <row r="3644">
          <cell r="C3644" t="str">
            <v>59200</v>
          </cell>
          <cell r="E3644" t="str">
            <v>S3424</v>
          </cell>
        </row>
        <row r="3645">
          <cell r="C3645" t="str">
            <v>59200</v>
          </cell>
          <cell r="E3645" t="str">
            <v>03387</v>
          </cell>
        </row>
        <row r="3646">
          <cell r="C3646" t="str">
            <v>59300</v>
          </cell>
          <cell r="E3646" t="str">
            <v>A3390</v>
          </cell>
        </row>
        <row r="3647">
          <cell r="C3647" t="str">
            <v>59300</v>
          </cell>
          <cell r="E3647" t="str">
            <v>A3403</v>
          </cell>
        </row>
        <row r="3648">
          <cell r="C3648" t="str">
            <v>59300</v>
          </cell>
          <cell r="E3648" t="str">
            <v>A3408</v>
          </cell>
        </row>
        <row r="3649">
          <cell r="C3649" t="str">
            <v>59300</v>
          </cell>
          <cell r="E3649" t="str">
            <v>A3413</v>
          </cell>
        </row>
        <row r="3650">
          <cell r="C3650" t="str">
            <v>59300</v>
          </cell>
          <cell r="E3650" t="str">
            <v>A3414</v>
          </cell>
        </row>
        <row r="3651">
          <cell r="C3651" t="str">
            <v>59300</v>
          </cell>
          <cell r="E3651" t="str">
            <v>A3415</v>
          </cell>
        </row>
        <row r="3652">
          <cell r="C3652" t="str">
            <v>59300</v>
          </cell>
          <cell r="E3652" t="str">
            <v>A3427</v>
          </cell>
        </row>
        <row r="3653">
          <cell r="C3653" t="str">
            <v>59300</v>
          </cell>
          <cell r="E3653" t="str">
            <v>A3438</v>
          </cell>
        </row>
        <row r="3654">
          <cell r="C3654" t="str">
            <v>59300</v>
          </cell>
          <cell r="E3654" t="str">
            <v>A3439</v>
          </cell>
        </row>
        <row r="3655">
          <cell r="C3655" t="str">
            <v>59300</v>
          </cell>
          <cell r="E3655" t="str">
            <v>A3440</v>
          </cell>
        </row>
        <row r="3656">
          <cell r="C3656" t="str">
            <v>59300</v>
          </cell>
          <cell r="E3656" t="str">
            <v>A3478</v>
          </cell>
        </row>
        <row r="3657">
          <cell r="C3657" t="str">
            <v>59300</v>
          </cell>
          <cell r="E3657" t="str">
            <v>A3488</v>
          </cell>
        </row>
        <row r="3658">
          <cell r="C3658" t="str">
            <v>59300</v>
          </cell>
          <cell r="E3658" t="str">
            <v>A3489</v>
          </cell>
        </row>
        <row r="3659">
          <cell r="C3659" t="str">
            <v>59300</v>
          </cell>
          <cell r="E3659" t="str">
            <v>A3491</v>
          </cell>
        </row>
        <row r="3660">
          <cell r="C3660" t="str">
            <v>59300</v>
          </cell>
          <cell r="E3660" t="str">
            <v>B3220</v>
          </cell>
        </row>
        <row r="3661">
          <cell r="C3661" t="str">
            <v>59300</v>
          </cell>
          <cell r="E3661" t="str">
            <v>B3390</v>
          </cell>
        </row>
        <row r="3662">
          <cell r="C3662" t="str">
            <v>59300</v>
          </cell>
          <cell r="E3662" t="str">
            <v>B3391</v>
          </cell>
        </row>
        <row r="3663">
          <cell r="C3663" t="str">
            <v>59300</v>
          </cell>
          <cell r="E3663" t="str">
            <v>B3399</v>
          </cell>
        </row>
        <row r="3664">
          <cell r="C3664" t="str">
            <v>59300</v>
          </cell>
          <cell r="E3664" t="str">
            <v>B3400</v>
          </cell>
        </row>
        <row r="3665">
          <cell r="C3665" t="str">
            <v>59300</v>
          </cell>
          <cell r="E3665" t="str">
            <v>B3401</v>
          </cell>
        </row>
        <row r="3666">
          <cell r="C3666" t="str">
            <v>59300</v>
          </cell>
          <cell r="E3666" t="str">
            <v>B3402</v>
          </cell>
        </row>
        <row r="3667">
          <cell r="C3667" t="str">
            <v>59300</v>
          </cell>
          <cell r="E3667" t="str">
            <v>B3403</v>
          </cell>
        </row>
        <row r="3668">
          <cell r="C3668" t="str">
            <v>59300</v>
          </cell>
          <cell r="E3668" t="str">
            <v>B3408</v>
          </cell>
        </row>
        <row r="3669">
          <cell r="C3669" t="str">
            <v>59300</v>
          </cell>
          <cell r="E3669" t="str">
            <v>B3409</v>
          </cell>
        </row>
        <row r="3670">
          <cell r="C3670" t="str">
            <v>59300</v>
          </cell>
          <cell r="E3670" t="str">
            <v>B3411</v>
          </cell>
        </row>
        <row r="3671">
          <cell r="C3671" t="str">
            <v>59300</v>
          </cell>
          <cell r="E3671" t="str">
            <v>B3413</v>
          </cell>
        </row>
        <row r="3672">
          <cell r="C3672" t="str">
            <v>59300</v>
          </cell>
          <cell r="E3672" t="str">
            <v>B3414</v>
          </cell>
        </row>
        <row r="3673">
          <cell r="C3673" t="str">
            <v>59300</v>
          </cell>
          <cell r="E3673" t="str">
            <v>B3415</v>
          </cell>
        </row>
        <row r="3674">
          <cell r="C3674" t="str">
            <v>59300</v>
          </cell>
          <cell r="E3674" t="str">
            <v>B3416</v>
          </cell>
        </row>
        <row r="3675">
          <cell r="C3675" t="str">
            <v>59300</v>
          </cell>
          <cell r="E3675" t="str">
            <v>B3417</v>
          </cell>
        </row>
        <row r="3676">
          <cell r="C3676" t="str">
            <v>59300</v>
          </cell>
          <cell r="E3676" t="str">
            <v>B3418</v>
          </cell>
        </row>
        <row r="3677">
          <cell r="C3677" t="str">
            <v>59300</v>
          </cell>
          <cell r="E3677" t="str">
            <v>B3419</v>
          </cell>
        </row>
        <row r="3678">
          <cell r="C3678" t="str">
            <v>59300</v>
          </cell>
          <cell r="E3678" t="str">
            <v>B3420</v>
          </cell>
        </row>
        <row r="3679">
          <cell r="C3679" t="str">
            <v>59300</v>
          </cell>
          <cell r="E3679" t="str">
            <v>B3421</v>
          </cell>
        </row>
        <row r="3680">
          <cell r="C3680" t="str">
            <v>59300</v>
          </cell>
          <cell r="E3680" t="str">
            <v>B3422</v>
          </cell>
        </row>
        <row r="3681">
          <cell r="C3681" t="str">
            <v>59300</v>
          </cell>
          <cell r="E3681" t="str">
            <v>B3427</v>
          </cell>
        </row>
        <row r="3682">
          <cell r="C3682" t="str">
            <v>59300</v>
          </cell>
          <cell r="E3682" t="str">
            <v>B3428</v>
          </cell>
        </row>
        <row r="3683">
          <cell r="C3683" t="str">
            <v>59300</v>
          </cell>
          <cell r="E3683" t="str">
            <v>B3438</v>
          </cell>
        </row>
        <row r="3684">
          <cell r="C3684" t="str">
            <v>59300</v>
          </cell>
          <cell r="E3684" t="str">
            <v>B3439</v>
          </cell>
        </row>
        <row r="3685">
          <cell r="C3685" t="str">
            <v>59300</v>
          </cell>
          <cell r="E3685" t="str">
            <v>B3440</v>
          </cell>
        </row>
        <row r="3686">
          <cell r="C3686" t="str">
            <v>59300</v>
          </cell>
          <cell r="E3686" t="str">
            <v>B3452</v>
          </cell>
        </row>
        <row r="3687">
          <cell r="C3687" t="str">
            <v>59300</v>
          </cell>
          <cell r="E3687" t="str">
            <v>B3478</v>
          </cell>
        </row>
        <row r="3688">
          <cell r="C3688" t="str">
            <v>59300</v>
          </cell>
          <cell r="E3688" t="str">
            <v>B3480</v>
          </cell>
        </row>
        <row r="3689">
          <cell r="C3689" t="str">
            <v>59300</v>
          </cell>
          <cell r="E3689" t="str">
            <v>B3487</v>
          </cell>
        </row>
        <row r="3690">
          <cell r="C3690" t="str">
            <v>59300</v>
          </cell>
          <cell r="E3690" t="str">
            <v>B3488</v>
          </cell>
        </row>
        <row r="3691">
          <cell r="C3691" t="str">
            <v>59300</v>
          </cell>
          <cell r="E3691" t="str">
            <v>B3490</v>
          </cell>
        </row>
        <row r="3692">
          <cell r="C3692" t="str">
            <v>59300</v>
          </cell>
          <cell r="E3692" t="str">
            <v>B3491</v>
          </cell>
        </row>
        <row r="3693">
          <cell r="C3693" t="str">
            <v>59300</v>
          </cell>
          <cell r="E3693" t="str">
            <v>B3492</v>
          </cell>
        </row>
        <row r="3694">
          <cell r="C3694" t="str">
            <v>59300</v>
          </cell>
          <cell r="E3694" t="str">
            <v>B3505</v>
          </cell>
        </row>
        <row r="3695">
          <cell r="C3695" t="str">
            <v>59300</v>
          </cell>
          <cell r="E3695" t="str">
            <v>B3600</v>
          </cell>
        </row>
        <row r="3696">
          <cell r="C3696" t="str">
            <v>59300</v>
          </cell>
          <cell r="E3696" t="str">
            <v>B3601</v>
          </cell>
        </row>
        <row r="3697">
          <cell r="C3697" t="str">
            <v>59300</v>
          </cell>
          <cell r="E3697" t="str">
            <v>B3602</v>
          </cell>
        </row>
        <row r="3698">
          <cell r="C3698" t="str">
            <v>59300</v>
          </cell>
          <cell r="E3698" t="str">
            <v>C3220</v>
          </cell>
        </row>
        <row r="3699">
          <cell r="C3699" t="str">
            <v>59300</v>
          </cell>
          <cell r="E3699" t="str">
            <v>C3390</v>
          </cell>
        </row>
        <row r="3700">
          <cell r="C3700" t="str">
            <v>59300</v>
          </cell>
          <cell r="E3700" t="str">
            <v>C3391</v>
          </cell>
        </row>
        <row r="3701">
          <cell r="C3701" t="str">
            <v>59300</v>
          </cell>
          <cell r="E3701" t="str">
            <v>C3399</v>
          </cell>
        </row>
        <row r="3702">
          <cell r="C3702" t="str">
            <v>59300</v>
          </cell>
          <cell r="E3702" t="str">
            <v>C3400</v>
          </cell>
        </row>
        <row r="3703">
          <cell r="C3703" t="str">
            <v>59300</v>
          </cell>
          <cell r="E3703" t="str">
            <v>C3401</v>
          </cell>
        </row>
        <row r="3704">
          <cell r="C3704" t="str">
            <v>59300</v>
          </cell>
          <cell r="E3704" t="str">
            <v>C3402</v>
          </cell>
        </row>
        <row r="3705">
          <cell r="C3705" t="str">
            <v>59300</v>
          </cell>
          <cell r="E3705" t="str">
            <v>C3403</v>
          </cell>
        </row>
        <row r="3706">
          <cell r="C3706" t="str">
            <v>59300</v>
          </cell>
          <cell r="E3706" t="str">
            <v>C3408</v>
          </cell>
        </row>
        <row r="3707">
          <cell r="C3707" t="str">
            <v>59300</v>
          </cell>
          <cell r="E3707" t="str">
            <v>C3409</v>
          </cell>
        </row>
        <row r="3708">
          <cell r="C3708" t="str">
            <v>59300</v>
          </cell>
          <cell r="E3708" t="str">
            <v>C3410</v>
          </cell>
        </row>
        <row r="3709">
          <cell r="C3709" t="str">
            <v>59300</v>
          </cell>
          <cell r="E3709" t="str">
            <v>C3411</v>
          </cell>
        </row>
        <row r="3710">
          <cell r="C3710" t="str">
            <v>59300</v>
          </cell>
          <cell r="E3710" t="str">
            <v>C3413</v>
          </cell>
        </row>
        <row r="3711">
          <cell r="C3711" t="str">
            <v>59300</v>
          </cell>
          <cell r="E3711" t="str">
            <v>C3414</v>
          </cell>
        </row>
        <row r="3712">
          <cell r="C3712" t="str">
            <v>59300</v>
          </cell>
          <cell r="E3712" t="str">
            <v>C3415</v>
          </cell>
        </row>
        <row r="3713">
          <cell r="C3713" t="str">
            <v>59300</v>
          </cell>
          <cell r="E3713" t="str">
            <v>C3416</v>
          </cell>
        </row>
        <row r="3714">
          <cell r="C3714" t="str">
            <v>59300</v>
          </cell>
          <cell r="E3714" t="str">
            <v>C3417</v>
          </cell>
        </row>
        <row r="3715">
          <cell r="C3715" t="str">
            <v>59300</v>
          </cell>
          <cell r="E3715" t="str">
            <v>C3418</v>
          </cell>
        </row>
        <row r="3716">
          <cell r="C3716" t="str">
            <v>59300</v>
          </cell>
          <cell r="E3716" t="str">
            <v>C3419</v>
          </cell>
        </row>
        <row r="3717">
          <cell r="C3717" t="str">
            <v>59300</v>
          </cell>
          <cell r="E3717" t="str">
            <v>C3420</v>
          </cell>
        </row>
        <row r="3718">
          <cell r="C3718" t="str">
            <v>59300</v>
          </cell>
          <cell r="E3718" t="str">
            <v>C3421</v>
          </cell>
        </row>
        <row r="3719">
          <cell r="C3719" t="str">
            <v>59300</v>
          </cell>
          <cell r="E3719" t="str">
            <v>C3422</v>
          </cell>
        </row>
        <row r="3720">
          <cell r="C3720" t="str">
            <v>59300</v>
          </cell>
          <cell r="E3720" t="str">
            <v>C3427</v>
          </cell>
        </row>
        <row r="3721">
          <cell r="C3721" t="str">
            <v>59300</v>
          </cell>
          <cell r="E3721" t="str">
            <v>C3428</v>
          </cell>
        </row>
        <row r="3722">
          <cell r="C3722" t="str">
            <v>59300</v>
          </cell>
          <cell r="E3722" t="str">
            <v>C3438</v>
          </cell>
        </row>
        <row r="3723">
          <cell r="C3723" t="str">
            <v>59300</v>
          </cell>
          <cell r="E3723" t="str">
            <v>C3439</v>
          </cell>
        </row>
        <row r="3724">
          <cell r="C3724" t="str">
            <v>59300</v>
          </cell>
          <cell r="E3724" t="str">
            <v>C3440</v>
          </cell>
        </row>
        <row r="3725">
          <cell r="C3725" t="str">
            <v>59300</v>
          </cell>
          <cell r="E3725" t="str">
            <v>C3478</v>
          </cell>
        </row>
        <row r="3726">
          <cell r="C3726" t="str">
            <v>59300</v>
          </cell>
          <cell r="E3726" t="str">
            <v>C3479</v>
          </cell>
        </row>
        <row r="3727">
          <cell r="C3727" t="str">
            <v>59300</v>
          </cell>
          <cell r="E3727" t="str">
            <v>C3480</v>
          </cell>
        </row>
        <row r="3728">
          <cell r="C3728" t="str">
            <v>59300</v>
          </cell>
          <cell r="E3728" t="str">
            <v>C3484</v>
          </cell>
        </row>
        <row r="3729">
          <cell r="C3729" t="str">
            <v>59300</v>
          </cell>
          <cell r="E3729" t="str">
            <v>C3487</v>
          </cell>
        </row>
        <row r="3730">
          <cell r="C3730" t="str">
            <v>59300</v>
          </cell>
          <cell r="E3730" t="str">
            <v>C3488</v>
          </cell>
        </row>
        <row r="3731">
          <cell r="C3731" t="str">
            <v>59300</v>
          </cell>
          <cell r="E3731" t="str">
            <v>C3490</v>
          </cell>
        </row>
        <row r="3732">
          <cell r="C3732" t="str">
            <v>59300</v>
          </cell>
          <cell r="E3732" t="str">
            <v>C3491</v>
          </cell>
        </row>
        <row r="3733">
          <cell r="C3733" t="str">
            <v>59300</v>
          </cell>
          <cell r="E3733" t="str">
            <v>C3492</v>
          </cell>
        </row>
        <row r="3734">
          <cell r="C3734" t="str">
            <v>59300</v>
          </cell>
          <cell r="E3734" t="str">
            <v>C3505</v>
          </cell>
        </row>
        <row r="3735">
          <cell r="C3735" t="str">
            <v>59300</v>
          </cell>
          <cell r="E3735" t="str">
            <v>C3598</v>
          </cell>
        </row>
        <row r="3736">
          <cell r="C3736" t="str">
            <v>59300</v>
          </cell>
          <cell r="E3736" t="str">
            <v>C3599</v>
          </cell>
        </row>
        <row r="3737">
          <cell r="C3737" t="str">
            <v>59300</v>
          </cell>
          <cell r="E3737" t="str">
            <v>C3600</v>
          </cell>
        </row>
        <row r="3738">
          <cell r="C3738" t="str">
            <v>59300</v>
          </cell>
          <cell r="E3738" t="str">
            <v>C3601</v>
          </cell>
        </row>
        <row r="3739">
          <cell r="C3739" t="str">
            <v>59300</v>
          </cell>
          <cell r="E3739" t="str">
            <v>C3602</v>
          </cell>
        </row>
        <row r="3740">
          <cell r="C3740" t="str">
            <v>59300</v>
          </cell>
          <cell r="E3740" t="str">
            <v>D3390</v>
          </cell>
        </row>
        <row r="3741">
          <cell r="C3741" t="str">
            <v>59300</v>
          </cell>
          <cell r="E3741" t="str">
            <v>D3400</v>
          </cell>
        </row>
        <row r="3742">
          <cell r="C3742" t="str">
            <v>59300</v>
          </cell>
          <cell r="E3742" t="str">
            <v>D3403</v>
          </cell>
        </row>
        <row r="3743">
          <cell r="C3743" t="str">
            <v>59300</v>
          </cell>
          <cell r="E3743" t="str">
            <v>D3416</v>
          </cell>
        </row>
        <row r="3744">
          <cell r="C3744" t="str">
            <v>59300</v>
          </cell>
          <cell r="E3744" t="str">
            <v>D3419</v>
          </cell>
        </row>
        <row r="3745">
          <cell r="C3745" t="str">
            <v>59300</v>
          </cell>
          <cell r="E3745" t="str">
            <v>D3422</v>
          </cell>
        </row>
        <row r="3746">
          <cell r="C3746" t="str">
            <v>59300</v>
          </cell>
          <cell r="E3746" t="str">
            <v>D3480</v>
          </cell>
        </row>
        <row r="3747">
          <cell r="C3747" t="str">
            <v>59300</v>
          </cell>
          <cell r="E3747" t="str">
            <v>D3487</v>
          </cell>
        </row>
        <row r="3748">
          <cell r="C3748" t="str">
            <v>59300</v>
          </cell>
          <cell r="E3748" t="str">
            <v>D3488</v>
          </cell>
        </row>
        <row r="3749">
          <cell r="C3749" t="str">
            <v>59300</v>
          </cell>
          <cell r="E3749" t="str">
            <v>D3490</v>
          </cell>
        </row>
        <row r="3750">
          <cell r="C3750" t="str">
            <v>59300</v>
          </cell>
          <cell r="E3750" t="str">
            <v>D3492</v>
          </cell>
        </row>
        <row r="3751">
          <cell r="C3751" t="str">
            <v>59300</v>
          </cell>
          <cell r="E3751" t="str">
            <v>D3505</v>
          </cell>
        </row>
        <row r="3752">
          <cell r="C3752" t="str">
            <v>59300</v>
          </cell>
          <cell r="E3752" t="str">
            <v>E3390</v>
          </cell>
        </row>
        <row r="3753">
          <cell r="C3753" t="str">
            <v>59300</v>
          </cell>
          <cell r="E3753" t="str">
            <v>E3400</v>
          </cell>
        </row>
        <row r="3754">
          <cell r="C3754" t="str">
            <v>59300</v>
          </cell>
          <cell r="E3754" t="str">
            <v>E3403</v>
          </cell>
        </row>
        <row r="3755">
          <cell r="C3755" t="str">
            <v>59300</v>
          </cell>
          <cell r="E3755" t="str">
            <v>E3416</v>
          </cell>
        </row>
        <row r="3756">
          <cell r="C3756" t="str">
            <v>59300</v>
          </cell>
          <cell r="E3756" t="str">
            <v>E3417</v>
          </cell>
        </row>
        <row r="3757">
          <cell r="C3757" t="str">
            <v>59300</v>
          </cell>
          <cell r="E3757" t="str">
            <v>E3419</v>
          </cell>
        </row>
        <row r="3758">
          <cell r="C3758" t="str">
            <v>59300</v>
          </cell>
          <cell r="E3758" t="str">
            <v>E3488</v>
          </cell>
        </row>
        <row r="3759">
          <cell r="C3759" t="str">
            <v>59300</v>
          </cell>
          <cell r="E3759" t="str">
            <v>E3492</v>
          </cell>
        </row>
        <row r="3760">
          <cell r="C3760" t="str">
            <v>59300</v>
          </cell>
          <cell r="E3760" t="str">
            <v>F3408</v>
          </cell>
        </row>
        <row r="3761">
          <cell r="C3761" t="str">
            <v>59300</v>
          </cell>
          <cell r="E3761" t="str">
            <v>G3600</v>
          </cell>
        </row>
        <row r="3762">
          <cell r="C3762" t="str">
            <v>59300</v>
          </cell>
          <cell r="E3762" t="str">
            <v>J3403</v>
          </cell>
        </row>
        <row r="3763">
          <cell r="C3763" t="str">
            <v>59300</v>
          </cell>
          <cell r="E3763" t="str">
            <v>J3416</v>
          </cell>
        </row>
        <row r="3764">
          <cell r="C3764" t="str">
            <v>59300</v>
          </cell>
          <cell r="E3764" t="str">
            <v>J3417</v>
          </cell>
        </row>
        <row r="3765">
          <cell r="C3765" t="str">
            <v>59300</v>
          </cell>
          <cell r="E3765" t="str">
            <v>J3421</v>
          </cell>
        </row>
        <row r="3766">
          <cell r="C3766" t="str">
            <v>59300</v>
          </cell>
          <cell r="E3766" t="str">
            <v>K3498</v>
          </cell>
        </row>
        <row r="3767">
          <cell r="C3767" t="str">
            <v>59300</v>
          </cell>
          <cell r="E3767" t="str">
            <v>L3391</v>
          </cell>
        </row>
        <row r="3768">
          <cell r="C3768" t="str">
            <v>59300</v>
          </cell>
          <cell r="E3768" t="str">
            <v>L3399</v>
          </cell>
        </row>
        <row r="3769">
          <cell r="C3769" t="str">
            <v>59300</v>
          </cell>
          <cell r="E3769" t="str">
            <v>L3400</v>
          </cell>
        </row>
        <row r="3770">
          <cell r="C3770" t="str">
            <v>59300</v>
          </cell>
          <cell r="E3770" t="str">
            <v>L3401</v>
          </cell>
        </row>
        <row r="3771">
          <cell r="C3771" t="str">
            <v>59300</v>
          </cell>
          <cell r="E3771" t="str">
            <v>L3402</v>
          </cell>
        </row>
        <row r="3772">
          <cell r="C3772" t="str">
            <v>59300</v>
          </cell>
          <cell r="E3772" t="str">
            <v>L3403</v>
          </cell>
        </row>
        <row r="3773">
          <cell r="C3773" t="str">
            <v>59300</v>
          </cell>
          <cell r="E3773" t="str">
            <v>L3411</v>
          </cell>
        </row>
        <row r="3774">
          <cell r="C3774" t="str">
            <v>59300</v>
          </cell>
          <cell r="E3774" t="str">
            <v>L3416</v>
          </cell>
        </row>
        <row r="3775">
          <cell r="C3775" t="str">
            <v>59300</v>
          </cell>
          <cell r="E3775" t="str">
            <v>L3417</v>
          </cell>
        </row>
        <row r="3776">
          <cell r="C3776" t="str">
            <v>59300</v>
          </cell>
          <cell r="E3776" t="str">
            <v>L3418</v>
          </cell>
        </row>
        <row r="3777">
          <cell r="C3777" t="str">
            <v>59300</v>
          </cell>
          <cell r="E3777" t="str">
            <v>L3419</v>
          </cell>
        </row>
        <row r="3778">
          <cell r="C3778" t="str">
            <v>59300</v>
          </cell>
          <cell r="E3778" t="str">
            <v>L3421</v>
          </cell>
        </row>
        <row r="3779">
          <cell r="C3779" t="str">
            <v>59300</v>
          </cell>
          <cell r="E3779" t="str">
            <v>L3422</v>
          </cell>
        </row>
        <row r="3780">
          <cell r="C3780" t="str">
            <v>59300</v>
          </cell>
          <cell r="E3780" t="str">
            <v>L3428</v>
          </cell>
        </row>
        <row r="3781">
          <cell r="C3781" t="str">
            <v>59300</v>
          </cell>
          <cell r="E3781" t="str">
            <v>L3480</v>
          </cell>
        </row>
        <row r="3782">
          <cell r="C3782" t="str">
            <v>59300</v>
          </cell>
          <cell r="E3782" t="str">
            <v>L3484</v>
          </cell>
        </row>
        <row r="3783">
          <cell r="C3783" t="str">
            <v>59300</v>
          </cell>
          <cell r="E3783" t="str">
            <v>L3487</v>
          </cell>
        </row>
        <row r="3784">
          <cell r="C3784" t="str">
            <v>59300</v>
          </cell>
          <cell r="E3784" t="str">
            <v>L3488</v>
          </cell>
        </row>
        <row r="3785">
          <cell r="C3785" t="str">
            <v>59300</v>
          </cell>
          <cell r="E3785" t="str">
            <v>L3490</v>
          </cell>
        </row>
        <row r="3786">
          <cell r="C3786" t="str">
            <v>59300</v>
          </cell>
          <cell r="E3786" t="str">
            <v>L3492</v>
          </cell>
        </row>
        <row r="3787">
          <cell r="C3787" t="str">
            <v>59300</v>
          </cell>
          <cell r="E3787" t="str">
            <v>L3498</v>
          </cell>
        </row>
        <row r="3788">
          <cell r="C3788" t="str">
            <v>59300</v>
          </cell>
          <cell r="E3788" t="str">
            <v>L3505</v>
          </cell>
        </row>
        <row r="3789">
          <cell r="C3789" t="str">
            <v>59300</v>
          </cell>
          <cell r="E3789" t="str">
            <v>L3598</v>
          </cell>
        </row>
        <row r="3790">
          <cell r="C3790" t="str">
            <v>59300</v>
          </cell>
          <cell r="E3790" t="str">
            <v>L3600</v>
          </cell>
        </row>
        <row r="3791">
          <cell r="C3791" t="str">
            <v>59300</v>
          </cell>
          <cell r="E3791" t="str">
            <v>L3601</v>
          </cell>
        </row>
        <row r="3792">
          <cell r="C3792" t="str">
            <v>59300</v>
          </cell>
          <cell r="E3792" t="str">
            <v>L3602</v>
          </cell>
        </row>
        <row r="3793">
          <cell r="C3793" t="str">
            <v>59300</v>
          </cell>
          <cell r="E3793" t="str">
            <v>M3220</v>
          </cell>
        </row>
        <row r="3794">
          <cell r="C3794" t="str">
            <v>59300</v>
          </cell>
          <cell r="E3794" t="str">
            <v>M3391</v>
          </cell>
        </row>
        <row r="3795">
          <cell r="C3795" t="str">
            <v>59300</v>
          </cell>
          <cell r="E3795" t="str">
            <v>M3399</v>
          </cell>
        </row>
        <row r="3796">
          <cell r="C3796" t="str">
            <v>59300</v>
          </cell>
          <cell r="E3796" t="str">
            <v>M3400</v>
          </cell>
        </row>
        <row r="3797">
          <cell r="C3797" t="str">
            <v>59300</v>
          </cell>
          <cell r="E3797" t="str">
            <v>M3402</v>
          </cell>
        </row>
        <row r="3798">
          <cell r="C3798" t="str">
            <v>59300</v>
          </cell>
          <cell r="E3798" t="str">
            <v>M3403</v>
          </cell>
        </row>
        <row r="3799">
          <cell r="C3799" t="str">
            <v>59300</v>
          </cell>
          <cell r="E3799" t="str">
            <v>M3410</v>
          </cell>
        </row>
        <row r="3800">
          <cell r="C3800" t="str">
            <v>59300</v>
          </cell>
          <cell r="E3800" t="str">
            <v>M3411</v>
          </cell>
        </row>
        <row r="3801">
          <cell r="C3801" t="str">
            <v>59300</v>
          </cell>
          <cell r="E3801" t="str">
            <v>M3416</v>
          </cell>
        </row>
        <row r="3802">
          <cell r="C3802" t="str">
            <v>59300</v>
          </cell>
          <cell r="E3802" t="str">
            <v>M3417</v>
          </cell>
        </row>
        <row r="3803">
          <cell r="C3803" t="str">
            <v>59300</v>
          </cell>
          <cell r="E3803" t="str">
            <v>M3418</v>
          </cell>
        </row>
        <row r="3804">
          <cell r="C3804" t="str">
            <v>59300</v>
          </cell>
          <cell r="E3804" t="str">
            <v>M3419</v>
          </cell>
        </row>
        <row r="3805">
          <cell r="C3805" t="str">
            <v>59300</v>
          </cell>
          <cell r="E3805" t="str">
            <v>M3421</v>
          </cell>
        </row>
        <row r="3806">
          <cell r="C3806" t="str">
            <v>59300</v>
          </cell>
          <cell r="E3806" t="str">
            <v>M3422</v>
          </cell>
        </row>
        <row r="3807">
          <cell r="C3807" t="str">
            <v>59300</v>
          </cell>
          <cell r="E3807" t="str">
            <v>M3428</v>
          </cell>
        </row>
        <row r="3808">
          <cell r="C3808" t="str">
            <v>59300</v>
          </cell>
          <cell r="E3808" t="str">
            <v>M3480</v>
          </cell>
        </row>
        <row r="3809">
          <cell r="C3809" t="str">
            <v>59300</v>
          </cell>
          <cell r="E3809" t="str">
            <v>M3487</v>
          </cell>
        </row>
        <row r="3810">
          <cell r="C3810" t="str">
            <v>59300</v>
          </cell>
          <cell r="E3810" t="str">
            <v>M3488</v>
          </cell>
        </row>
        <row r="3811">
          <cell r="C3811" t="str">
            <v>59300</v>
          </cell>
          <cell r="E3811" t="str">
            <v>M3490</v>
          </cell>
        </row>
        <row r="3812">
          <cell r="C3812" t="str">
            <v>59300</v>
          </cell>
          <cell r="E3812" t="str">
            <v>M3492</v>
          </cell>
        </row>
        <row r="3813">
          <cell r="C3813" t="str">
            <v>59300</v>
          </cell>
          <cell r="E3813" t="str">
            <v>M3505</v>
          </cell>
        </row>
        <row r="3814">
          <cell r="C3814" t="str">
            <v>59300</v>
          </cell>
          <cell r="E3814" t="str">
            <v>M3598</v>
          </cell>
        </row>
        <row r="3815">
          <cell r="C3815" t="str">
            <v>59300</v>
          </cell>
          <cell r="E3815" t="str">
            <v>M3600</v>
          </cell>
        </row>
        <row r="3816">
          <cell r="C3816" t="str">
            <v>59300</v>
          </cell>
          <cell r="E3816" t="str">
            <v>M3601</v>
          </cell>
        </row>
        <row r="3817">
          <cell r="C3817" t="str">
            <v>59300</v>
          </cell>
          <cell r="E3817" t="str">
            <v>M3602</v>
          </cell>
        </row>
        <row r="3818">
          <cell r="C3818" t="str">
            <v>59300</v>
          </cell>
          <cell r="E3818" t="str">
            <v>N3418</v>
          </cell>
        </row>
        <row r="3819">
          <cell r="C3819" t="str">
            <v>59300</v>
          </cell>
          <cell r="E3819" t="str">
            <v>R3494</v>
          </cell>
        </row>
        <row r="3820">
          <cell r="C3820" t="str">
            <v>59300</v>
          </cell>
          <cell r="E3820" t="str">
            <v>03490</v>
          </cell>
        </row>
        <row r="3821">
          <cell r="C3821" t="str">
            <v>59400</v>
          </cell>
          <cell r="E3821" t="str">
            <v>A3434</v>
          </cell>
        </row>
        <row r="3822">
          <cell r="C3822" t="str">
            <v>59400</v>
          </cell>
          <cell r="E3822" t="str">
            <v>A3444</v>
          </cell>
        </row>
        <row r="3823">
          <cell r="C3823" t="str">
            <v>59400</v>
          </cell>
          <cell r="E3823" t="str">
            <v>A3447</v>
          </cell>
        </row>
        <row r="3824">
          <cell r="C3824" t="str">
            <v>59400</v>
          </cell>
          <cell r="E3824" t="str">
            <v>A3450</v>
          </cell>
        </row>
        <row r="3825">
          <cell r="C3825" t="str">
            <v>59400</v>
          </cell>
          <cell r="E3825" t="str">
            <v>A3451</v>
          </cell>
        </row>
        <row r="3826">
          <cell r="C3826" t="str">
            <v>59400</v>
          </cell>
          <cell r="E3826" t="str">
            <v>A3455</v>
          </cell>
        </row>
        <row r="3827">
          <cell r="C3827" t="str">
            <v>59400</v>
          </cell>
          <cell r="E3827" t="str">
            <v>A3457</v>
          </cell>
        </row>
        <row r="3828">
          <cell r="C3828" t="str">
            <v>59400</v>
          </cell>
          <cell r="E3828" t="str">
            <v>A3458</v>
          </cell>
        </row>
        <row r="3829">
          <cell r="C3829" t="str">
            <v>59400</v>
          </cell>
          <cell r="E3829" t="str">
            <v>A3469</v>
          </cell>
        </row>
        <row r="3830">
          <cell r="C3830" t="str">
            <v>59400</v>
          </cell>
          <cell r="E3830" t="str">
            <v>A3495</v>
          </cell>
        </row>
        <row r="3831">
          <cell r="C3831" t="str">
            <v>59400</v>
          </cell>
          <cell r="E3831" t="str">
            <v>A3500</v>
          </cell>
        </row>
        <row r="3832">
          <cell r="C3832" t="str">
            <v>59400</v>
          </cell>
          <cell r="E3832" t="str">
            <v>A3503</v>
          </cell>
        </row>
        <row r="3833">
          <cell r="C3833" t="str">
            <v>59400</v>
          </cell>
          <cell r="E3833" t="str">
            <v>A3504</v>
          </cell>
        </row>
        <row r="3834">
          <cell r="C3834" t="str">
            <v>59400</v>
          </cell>
          <cell r="E3834" t="str">
            <v>B3392</v>
          </cell>
        </row>
        <row r="3835">
          <cell r="C3835" t="str">
            <v>59400</v>
          </cell>
          <cell r="E3835" t="str">
            <v>B3393</v>
          </cell>
        </row>
        <row r="3836">
          <cell r="C3836" t="str">
            <v>59400</v>
          </cell>
          <cell r="E3836" t="str">
            <v>B3426</v>
          </cell>
        </row>
        <row r="3837">
          <cell r="C3837" t="str">
            <v>59400</v>
          </cell>
          <cell r="E3837" t="str">
            <v>B3430</v>
          </cell>
        </row>
        <row r="3838">
          <cell r="C3838" t="str">
            <v>59400</v>
          </cell>
          <cell r="E3838" t="str">
            <v>B3431</v>
          </cell>
        </row>
        <row r="3839">
          <cell r="C3839" t="str">
            <v>59400</v>
          </cell>
          <cell r="E3839" t="str">
            <v>B3432</v>
          </cell>
        </row>
        <row r="3840">
          <cell r="C3840" t="str">
            <v>59400</v>
          </cell>
          <cell r="E3840" t="str">
            <v>B3433</v>
          </cell>
        </row>
        <row r="3841">
          <cell r="C3841" t="str">
            <v>59400</v>
          </cell>
          <cell r="E3841" t="str">
            <v>B3434</v>
          </cell>
        </row>
        <row r="3842">
          <cell r="C3842" t="str">
            <v>59400</v>
          </cell>
          <cell r="E3842" t="str">
            <v>B3435</v>
          </cell>
        </row>
        <row r="3843">
          <cell r="C3843" t="str">
            <v>59400</v>
          </cell>
          <cell r="E3843" t="str">
            <v>B3436</v>
          </cell>
        </row>
        <row r="3844">
          <cell r="C3844" t="str">
            <v>59400</v>
          </cell>
          <cell r="E3844" t="str">
            <v>B3437</v>
          </cell>
        </row>
        <row r="3845">
          <cell r="C3845" t="str">
            <v>59400</v>
          </cell>
          <cell r="E3845" t="str">
            <v>B3441</v>
          </cell>
        </row>
        <row r="3846">
          <cell r="C3846" t="str">
            <v>59400</v>
          </cell>
          <cell r="E3846" t="str">
            <v>B3442</v>
          </cell>
        </row>
        <row r="3847">
          <cell r="C3847" t="str">
            <v>59400</v>
          </cell>
          <cell r="E3847" t="str">
            <v>B3443</v>
          </cell>
        </row>
        <row r="3848">
          <cell r="C3848" t="str">
            <v>59400</v>
          </cell>
          <cell r="E3848" t="str">
            <v>B3444</v>
          </cell>
        </row>
        <row r="3849">
          <cell r="C3849" t="str">
            <v>59400</v>
          </cell>
          <cell r="E3849" t="str">
            <v>B3445</v>
          </cell>
        </row>
        <row r="3850">
          <cell r="C3850" t="str">
            <v>59400</v>
          </cell>
          <cell r="E3850" t="str">
            <v>B3446</v>
          </cell>
        </row>
        <row r="3851">
          <cell r="C3851" t="str">
            <v>59400</v>
          </cell>
          <cell r="E3851" t="str">
            <v>B3447</v>
          </cell>
        </row>
        <row r="3852">
          <cell r="C3852" t="str">
            <v>59400</v>
          </cell>
          <cell r="E3852" t="str">
            <v>B3448</v>
          </cell>
        </row>
        <row r="3853">
          <cell r="C3853" t="str">
            <v>59400</v>
          </cell>
          <cell r="E3853" t="str">
            <v>B3449</v>
          </cell>
        </row>
        <row r="3854">
          <cell r="C3854" t="str">
            <v>59400</v>
          </cell>
          <cell r="E3854" t="str">
            <v>B3450</v>
          </cell>
        </row>
        <row r="3855">
          <cell r="C3855" t="str">
            <v>59400</v>
          </cell>
          <cell r="E3855" t="str">
            <v>B3451</v>
          </cell>
        </row>
        <row r="3856">
          <cell r="C3856" t="str">
            <v>59400</v>
          </cell>
          <cell r="E3856" t="str">
            <v>B3453</v>
          </cell>
        </row>
        <row r="3857">
          <cell r="C3857" t="str">
            <v>59400</v>
          </cell>
          <cell r="E3857" t="str">
            <v>B3454</v>
          </cell>
        </row>
        <row r="3858">
          <cell r="C3858" t="str">
            <v>59400</v>
          </cell>
          <cell r="E3858" t="str">
            <v>B3455</v>
          </cell>
        </row>
        <row r="3859">
          <cell r="C3859" t="str">
            <v>59400</v>
          </cell>
          <cell r="E3859" t="str">
            <v>B3457</v>
          </cell>
        </row>
        <row r="3860">
          <cell r="C3860" t="str">
            <v>59400</v>
          </cell>
          <cell r="E3860" t="str">
            <v>B3458</v>
          </cell>
        </row>
        <row r="3861">
          <cell r="C3861" t="str">
            <v>59400</v>
          </cell>
          <cell r="E3861" t="str">
            <v>B3459</v>
          </cell>
        </row>
        <row r="3862">
          <cell r="C3862" t="str">
            <v>59400</v>
          </cell>
          <cell r="E3862" t="str">
            <v>B3460</v>
          </cell>
        </row>
        <row r="3863">
          <cell r="C3863" t="str">
            <v>59400</v>
          </cell>
          <cell r="E3863" t="str">
            <v>B3462</v>
          </cell>
        </row>
        <row r="3864">
          <cell r="C3864" t="str">
            <v>59400</v>
          </cell>
          <cell r="E3864" t="str">
            <v>B3463</v>
          </cell>
        </row>
        <row r="3865">
          <cell r="C3865" t="str">
            <v>59400</v>
          </cell>
          <cell r="E3865" t="str">
            <v>B3464</v>
          </cell>
        </row>
        <row r="3866">
          <cell r="C3866" t="str">
            <v>59400</v>
          </cell>
          <cell r="E3866" t="str">
            <v>B3465</v>
          </cell>
        </row>
        <row r="3867">
          <cell r="C3867" t="str">
            <v>59400</v>
          </cell>
          <cell r="E3867" t="str">
            <v>B3469</v>
          </cell>
        </row>
        <row r="3868">
          <cell r="C3868" t="str">
            <v>59400</v>
          </cell>
          <cell r="E3868" t="str">
            <v>B3483</v>
          </cell>
        </row>
        <row r="3869">
          <cell r="C3869" t="str">
            <v>59400</v>
          </cell>
          <cell r="E3869" t="str">
            <v>B3485</v>
          </cell>
        </row>
        <row r="3870">
          <cell r="C3870" t="str">
            <v>59400</v>
          </cell>
          <cell r="E3870" t="str">
            <v>B3493</v>
          </cell>
        </row>
        <row r="3871">
          <cell r="C3871" t="str">
            <v>59400</v>
          </cell>
          <cell r="E3871" t="str">
            <v>B3495</v>
          </cell>
        </row>
        <row r="3872">
          <cell r="C3872" t="str">
            <v>59400</v>
          </cell>
          <cell r="E3872" t="str">
            <v>B3496</v>
          </cell>
        </row>
        <row r="3873">
          <cell r="C3873" t="str">
            <v>59400</v>
          </cell>
          <cell r="E3873" t="str">
            <v>B3499</v>
          </cell>
        </row>
        <row r="3874">
          <cell r="C3874" t="str">
            <v>59400</v>
          </cell>
          <cell r="E3874" t="str">
            <v>B3500</v>
          </cell>
        </row>
        <row r="3875">
          <cell r="C3875" t="str">
            <v>59400</v>
          </cell>
          <cell r="E3875" t="str">
            <v>B3503</v>
          </cell>
        </row>
        <row r="3876">
          <cell r="C3876" t="str">
            <v>59400</v>
          </cell>
          <cell r="E3876" t="str">
            <v>B3504</v>
          </cell>
        </row>
        <row r="3877">
          <cell r="C3877" t="str">
            <v>59400</v>
          </cell>
          <cell r="E3877" t="str">
            <v>B3597</v>
          </cell>
        </row>
        <row r="3878">
          <cell r="C3878" t="str">
            <v>59400</v>
          </cell>
          <cell r="E3878" t="str">
            <v>C3392</v>
          </cell>
        </row>
        <row r="3879">
          <cell r="C3879" t="str">
            <v>59400</v>
          </cell>
          <cell r="E3879" t="str">
            <v>C3393</v>
          </cell>
        </row>
        <row r="3880">
          <cell r="C3880" t="str">
            <v>59400</v>
          </cell>
          <cell r="E3880" t="str">
            <v>C3426</v>
          </cell>
        </row>
        <row r="3881">
          <cell r="C3881" t="str">
            <v>59400</v>
          </cell>
          <cell r="E3881" t="str">
            <v>C3429</v>
          </cell>
        </row>
        <row r="3882">
          <cell r="C3882" t="str">
            <v>59400</v>
          </cell>
          <cell r="E3882" t="str">
            <v>C3430</v>
          </cell>
        </row>
        <row r="3883">
          <cell r="C3883" t="str">
            <v>59400</v>
          </cell>
          <cell r="E3883" t="str">
            <v>C3431</v>
          </cell>
        </row>
        <row r="3884">
          <cell r="C3884" t="str">
            <v>59400</v>
          </cell>
          <cell r="E3884" t="str">
            <v>C3432</v>
          </cell>
        </row>
        <row r="3885">
          <cell r="C3885" t="str">
            <v>59400</v>
          </cell>
          <cell r="E3885" t="str">
            <v>C3433</v>
          </cell>
        </row>
        <row r="3886">
          <cell r="C3886" t="str">
            <v>59400</v>
          </cell>
          <cell r="E3886" t="str">
            <v>C3434</v>
          </cell>
        </row>
        <row r="3887">
          <cell r="C3887" t="str">
            <v>59400</v>
          </cell>
          <cell r="E3887" t="str">
            <v>C3435</v>
          </cell>
        </row>
        <row r="3888">
          <cell r="C3888" t="str">
            <v>59400</v>
          </cell>
          <cell r="E3888" t="str">
            <v>C3436</v>
          </cell>
        </row>
        <row r="3889">
          <cell r="C3889" t="str">
            <v>59400</v>
          </cell>
          <cell r="E3889" t="str">
            <v>C3437</v>
          </cell>
        </row>
        <row r="3890">
          <cell r="C3890" t="str">
            <v>59400</v>
          </cell>
          <cell r="E3890" t="str">
            <v>C3441</v>
          </cell>
        </row>
        <row r="3891">
          <cell r="C3891" t="str">
            <v>59400</v>
          </cell>
          <cell r="E3891" t="str">
            <v>C3442</v>
          </cell>
        </row>
        <row r="3892">
          <cell r="C3892" t="str">
            <v>59400</v>
          </cell>
          <cell r="E3892" t="str">
            <v>C3443</v>
          </cell>
        </row>
        <row r="3893">
          <cell r="C3893" t="str">
            <v>59400</v>
          </cell>
          <cell r="E3893" t="str">
            <v>C3444</v>
          </cell>
        </row>
        <row r="3894">
          <cell r="C3894" t="str">
            <v>59400</v>
          </cell>
          <cell r="E3894" t="str">
            <v>C3445</v>
          </cell>
        </row>
        <row r="3895">
          <cell r="C3895" t="str">
            <v>59400</v>
          </cell>
          <cell r="E3895" t="str">
            <v>C3447</v>
          </cell>
        </row>
        <row r="3896">
          <cell r="C3896" t="str">
            <v>59400</v>
          </cell>
          <cell r="E3896" t="str">
            <v>C3448</v>
          </cell>
        </row>
        <row r="3897">
          <cell r="C3897" t="str">
            <v>59400</v>
          </cell>
          <cell r="E3897" t="str">
            <v>C3449</v>
          </cell>
        </row>
        <row r="3898">
          <cell r="C3898" t="str">
            <v>59400</v>
          </cell>
          <cell r="E3898" t="str">
            <v>C3450</v>
          </cell>
        </row>
        <row r="3899">
          <cell r="C3899" t="str">
            <v>59400</v>
          </cell>
          <cell r="E3899" t="str">
            <v>C3451</v>
          </cell>
        </row>
        <row r="3900">
          <cell r="C3900" t="str">
            <v>59400</v>
          </cell>
          <cell r="E3900" t="str">
            <v>C3453</v>
          </cell>
        </row>
        <row r="3901">
          <cell r="C3901" t="str">
            <v>59400</v>
          </cell>
          <cell r="E3901" t="str">
            <v>C3454</v>
          </cell>
        </row>
        <row r="3902">
          <cell r="C3902" t="str">
            <v>59400</v>
          </cell>
          <cell r="E3902" t="str">
            <v>C3455</v>
          </cell>
        </row>
        <row r="3903">
          <cell r="C3903" t="str">
            <v>59400</v>
          </cell>
          <cell r="E3903" t="str">
            <v>C3457</v>
          </cell>
        </row>
        <row r="3904">
          <cell r="C3904" t="str">
            <v>59400</v>
          </cell>
          <cell r="E3904" t="str">
            <v>C3458</v>
          </cell>
        </row>
        <row r="3905">
          <cell r="C3905" t="str">
            <v>59400</v>
          </cell>
          <cell r="E3905" t="str">
            <v>C3459</v>
          </cell>
        </row>
        <row r="3906">
          <cell r="C3906" t="str">
            <v>59400</v>
          </cell>
          <cell r="E3906" t="str">
            <v>C3460</v>
          </cell>
        </row>
        <row r="3907">
          <cell r="C3907" t="str">
            <v>59400</v>
          </cell>
          <cell r="E3907" t="str">
            <v>C3462</v>
          </cell>
        </row>
        <row r="3908">
          <cell r="C3908" t="str">
            <v>59400</v>
          </cell>
          <cell r="E3908" t="str">
            <v>C3465</v>
          </cell>
        </row>
        <row r="3909">
          <cell r="C3909" t="str">
            <v>59400</v>
          </cell>
          <cell r="E3909" t="str">
            <v>C3469</v>
          </cell>
        </row>
        <row r="3910">
          <cell r="C3910" t="str">
            <v>59400</v>
          </cell>
          <cell r="E3910" t="str">
            <v>C3483</v>
          </cell>
        </row>
        <row r="3911">
          <cell r="C3911" t="str">
            <v>59400</v>
          </cell>
          <cell r="E3911" t="str">
            <v>C3485</v>
          </cell>
        </row>
        <row r="3912">
          <cell r="C3912" t="str">
            <v>59400</v>
          </cell>
          <cell r="E3912" t="str">
            <v>C3493</v>
          </cell>
        </row>
        <row r="3913">
          <cell r="C3913" t="str">
            <v>59400</v>
          </cell>
          <cell r="E3913" t="str">
            <v>C3495</v>
          </cell>
        </row>
        <row r="3914">
          <cell r="C3914" t="str">
            <v>59400</v>
          </cell>
          <cell r="E3914" t="str">
            <v>C3496</v>
          </cell>
        </row>
        <row r="3915">
          <cell r="C3915" t="str">
            <v>59400</v>
          </cell>
          <cell r="E3915" t="str">
            <v>C3499</v>
          </cell>
        </row>
        <row r="3916">
          <cell r="C3916" t="str">
            <v>59400</v>
          </cell>
          <cell r="E3916" t="str">
            <v>C3500</v>
          </cell>
        </row>
        <row r="3917">
          <cell r="C3917" t="str">
            <v>59400</v>
          </cell>
          <cell r="E3917" t="str">
            <v>C3501</v>
          </cell>
        </row>
        <row r="3918">
          <cell r="C3918" t="str">
            <v>59400</v>
          </cell>
          <cell r="E3918" t="str">
            <v>C3503</v>
          </cell>
        </row>
        <row r="3919">
          <cell r="C3919" t="str">
            <v>59400</v>
          </cell>
          <cell r="E3919" t="str">
            <v>C3504</v>
          </cell>
        </row>
        <row r="3920">
          <cell r="C3920" t="str">
            <v>59400</v>
          </cell>
          <cell r="E3920" t="str">
            <v>C3590</v>
          </cell>
        </row>
        <row r="3921">
          <cell r="C3921" t="str">
            <v>59400</v>
          </cell>
          <cell r="E3921" t="str">
            <v>C3591</v>
          </cell>
        </row>
        <row r="3922">
          <cell r="C3922" t="str">
            <v>59400</v>
          </cell>
          <cell r="E3922" t="str">
            <v>C3592</v>
          </cell>
        </row>
        <row r="3923">
          <cell r="C3923" t="str">
            <v>59400</v>
          </cell>
          <cell r="E3923" t="str">
            <v>C3595</v>
          </cell>
        </row>
        <row r="3924">
          <cell r="C3924" t="str">
            <v>59400</v>
          </cell>
          <cell r="E3924" t="str">
            <v>C3597</v>
          </cell>
        </row>
        <row r="3925">
          <cell r="C3925" t="str">
            <v>59400</v>
          </cell>
          <cell r="E3925" t="str">
            <v>D3392</v>
          </cell>
        </row>
        <row r="3926">
          <cell r="C3926" t="str">
            <v>59400</v>
          </cell>
          <cell r="E3926" t="str">
            <v>D3393</v>
          </cell>
        </row>
        <row r="3927">
          <cell r="C3927" t="str">
            <v>59400</v>
          </cell>
          <cell r="E3927" t="str">
            <v>D3426</v>
          </cell>
        </row>
        <row r="3928">
          <cell r="C3928" t="str">
            <v>59400</v>
          </cell>
          <cell r="E3928" t="str">
            <v>D3431</v>
          </cell>
        </row>
        <row r="3929">
          <cell r="C3929" t="str">
            <v>59400</v>
          </cell>
          <cell r="E3929" t="str">
            <v>D3432</v>
          </cell>
        </row>
        <row r="3930">
          <cell r="C3930" t="str">
            <v>59400</v>
          </cell>
          <cell r="E3930" t="str">
            <v>D3434</v>
          </cell>
        </row>
        <row r="3931">
          <cell r="C3931" t="str">
            <v>59400</v>
          </cell>
          <cell r="E3931" t="str">
            <v>D3435</v>
          </cell>
        </row>
        <row r="3932">
          <cell r="C3932" t="str">
            <v>59400</v>
          </cell>
          <cell r="E3932" t="str">
            <v>D3436</v>
          </cell>
        </row>
        <row r="3933">
          <cell r="C3933" t="str">
            <v>59400</v>
          </cell>
          <cell r="E3933" t="str">
            <v>D3437</v>
          </cell>
        </row>
        <row r="3934">
          <cell r="C3934" t="str">
            <v>59400</v>
          </cell>
          <cell r="E3934" t="str">
            <v>D3441</v>
          </cell>
        </row>
        <row r="3935">
          <cell r="C3935" t="str">
            <v>59400</v>
          </cell>
          <cell r="E3935" t="str">
            <v>D3442</v>
          </cell>
        </row>
        <row r="3936">
          <cell r="C3936" t="str">
            <v>59400</v>
          </cell>
          <cell r="E3936" t="str">
            <v>D3443</v>
          </cell>
        </row>
        <row r="3937">
          <cell r="C3937" t="str">
            <v>59400</v>
          </cell>
          <cell r="E3937" t="str">
            <v>D3448</v>
          </cell>
        </row>
        <row r="3938">
          <cell r="C3938" t="str">
            <v>59400</v>
          </cell>
          <cell r="E3938" t="str">
            <v>D3449</v>
          </cell>
        </row>
        <row r="3939">
          <cell r="C3939" t="str">
            <v>59400</v>
          </cell>
          <cell r="E3939" t="str">
            <v>D3453</v>
          </cell>
        </row>
        <row r="3940">
          <cell r="C3940" t="str">
            <v>59400</v>
          </cell>
          <cell r="E3940" t="str">
            <v>D3454</v>
          </cell>
        </row>
        <row r="3941">
          <cell r="C3941" t="str">
            <v>59400</v>
          </cell>
          <cell r="E3941" t="str">
            <v>D3455</v>
          </cell>
        </row>
        <row r="3942">
          <cell r="C3942" t="str">
            <v>59400</v>
          </cell>
          <cell r="E3942" t="str">
            <v>D3459</v>
          </cell>
        </row>
        <row r="3943">
          <cell r="C3943" t="str">
            <v>59400</v>
          </cell>
          <cell r="E3943" t="str">
            <v>D3460</v>
          </cell>
        </row>
        <row r="3944">
          <cell r="C3944" t="str">
            <v>59400</v>
          </cell>
          <cell r="E3944" t="str">
            <v>D3462</v>
          </cell>
        </row>
        <row r="3945">
          <cell r="C3945" t="str">
            <v>59400</v>
          </cell>
          <cell r="E3945" t="str">
            <v>D3463</v>
          </cell>
        </row>
        <row r="3946">
          <cell r="C3946" t="str">
            <v>59400</v>
          </cell>
          <cell r="E3946" t="str">
            <v>D3465</v>
          </cell>
        </row>
        <row r="3947">
          <cell r="C3947" t="str">
            <v>59400</v>
          </cell>
          <cell r="E3947" t="str">
            <v>D3483</v>
          </cell>
        </row>
        <row r="3948">
          <cell r="C3948" t="str">
            <v>59400</v>
          </cell>
          <cell r="E3948" t="str">
            <v>D3485</v>
          </cell>
        </row>
        <row r="3949">
          <cell r="C3949" t="str">
            <v>59400</v>
          </cell>
          <cell r="E3949" t="str">
            <v>D3493</v>
          </cell>
        </row>
        <row r="3950">
          <cell r="C3950" t="str">
            <v>59400</v>
          </cell>
          <cell r="E3950" t="str">
            <v>D3495</v>
          </cell>
        </row>
        <row r="3951">
          <cell r="C3951" t="str">
            <v>59400</v>
          </cell>
          <cell r="E3951" t="str">
            <v>D3496</v>
          </cell>
        </row>
        <row r="3952">
          <cell r="C3952" t="str">
            <v>59400</v>
          </cell>
          <cell r="E3952" t="str">
            <v>D3497</v>
          </cell>
        </row>
        <row r="3953">
          <cell r="C3953" t="str">
            <v>59400</v>
          </cell>
          <cell r="E3953" t="str">
            <v>D3499</v>
          </cell>
        </row>
        <row r="3954">
          <cell r="C3954" t="str">
            <v>59400</v>
          </cell>
          <cell r="E3954" t="str">
            <v>D3500</v>
          </cell>
        </row>
        <row r="3955">
          <cell r="C3955" t="str">
            <v>59400</v>
          </cell>
          <cell r="E3955" t="str">
            <v>D3501</v>
          </cell>
        </row>
        <row r="3956">
          <cell r="C3956" t="str">
            <v>59400</v>
          </cell>
          <cell r="E3956" t="str">
            <v>D3504</v>
          </cell>
        </row>
        <row r="3957">
          <cell r="C3957" t="str">
            <v>59400</v>
          </cell>
          <cell r="E3957" t="str">
            <v>D3590</v>
          </cell>
        </row>
        <row r="3958">
          <cell r="C3958" t="str">
            <v>59400</v>
          </cell>
          <cell r="E3958" t="str">
            <v>D3591</v>
          </cell>
        </row>
        <row r="3959">
          <cell r="C3959" t="str">
            <v>59400</v>
          </cell>
          <cell r="E3959" t="str">
            <v>D3592</v>
          </cell>
        </row>
        <row r="3960">
          <cell r="C3960" t="str">
            <v>59400</v>
          </cell>
          <cell r="E3960" t="str">
            <v>D3595</v>
          </cell>
        </row>
        <row r="3961">
          <cell r="C3961" t="str">
            <v>59400</v>
          </cell>
          <cell r="E3961" t="str">
            <v>D3597</v>
          </cell>
        </row>
        <row r="3962">
          <cell r="C3962" t="str">
            <v>59400</v>
          </cell>
          <cell r="E3962" t="str">
            <v>E3393</v>
          </cell>
        </row>
        <row r="3963">
          <cell r="C3963" t="str">
            <v>59400</v>
          </cell>
          <cell r="E3963" t="str">
            <v>E3426</v>
          </cell>
        </row>
        <row r="3964">
          <cell r="C3964" t="str">
            <v>59400</v>
          </cell>
          <cell r="E3964" t="str">
            <v>E3431</v>
          </cell>
        </row>
        <row r="3965">
          <cell r="C3965" t="str">
            <v>59400</v>
          </cell>
          <cell r="E3965" t="str">
            <v>E3432</v>
          </cell>
        </row>
        <row r="3966">
          <cell r="C3966" t="str">
            <v>59400</v>
          </cell>
          <cell r="E3966" t="str">
            <v>E3433</v>
          </cell>
        </row>
        <row r="3967">
          <cell r="C3967" t="str">
            <v>59400</v>
          </cell>
          <cell r="E3967" t="str">
            <v>E3434</v>
          </cell>
        </row>
        <row r="3968">
          <cell r="C3968" t="str">
            <v>59400</v>
          </cell>
          <cell r="E3968" t="str">
            <v>E3435</v>
          </cell>
        </row>
        <row r="3969">
          <cell r="C3969" t="str">
            <v>59400</v>
          </cell>
          <cell r="E3969" t="str">
            <v>E3436</v>
          </cell>
        </row>
        <row r="3970">
          <cell r="C3970" t="str">
            <v>59400</v>
          </cell>
          <cell r="E3970" t="str">
            <v>E3437</v>
          </cell>
        </row>
        <row r="3971">
          <cell r="C3971" t="str">
            <v>59400</v>
          </cell>
          <cell r="E3971" t="str">
            <v>E3440</v>
          </cell>
        </row>
        <row r="3972">
          <cell r="C3972" t="str">
            <v>59400</v>
          </cell>
          <cell r="E3972" t="str">
            <v>E3441</v>
          </cell>
        </row>
        <row r="3973">
          <cell r="C3973" t="str">
            <v>59400</v>
          </cell>
          <cell r="E3973" t="str">
            <v>E3442</v>
          </cell>
        </row>
        <row r="3974">
          <cell r="C3974" t="str">
            <v>59400</v>
          </cell>
          <cell r="E3974" t="str">
            <v>E3443</v>
          </cell>
        </row>
        <row r="3975">
          <cell r="C3975" t="str">
            <v>59400</v>
          </cell>
          <cell r="E3975" t="str">
            <v>E3444</v>
          </cell>
        </row>
        <row r="3976">
          <cell r="C3976" t="str">
            <v>59400</v>
          </cell>
          <cell r="E3976" t="str">
            <v>E3445</v>
          </cell>
        </row>
        <row r="3977">
          <cell r="C3977" t="str">
            <v>59400</v>
          </cell>
          <cell r="E3977" t="str">
            <v>E3446</v>
          </cell>
        </row>
        <row r="3978">
          <cell r="C3978" t="str">
            <v>59400</v>
          </cell>
          <cell r="E3978" t="str">
            <v>E3447</v>
          </cell>
        </row>
        <row r="3979">
          <cell r="C3979" t="str">
            <v>59400</v>
          </cell>
          <cell r="E3979" t="str">
            <v>E3448</v>
          </cell>
        </row>
        <row r="3980">
          <cell r="C3980" t="str">
            <v>59400</v>
          </cell>
          <cell r="E3980" t="str">
            <v>E3449</v>
          </cell>
        </row>
        <row r="3981">
          <cell r="C3981" t="str">
            <v>59400</v>
          </cell>
          <cell r="E3981" t="str">
            <v>E3450</v>
          </cell>
        </row>
        <row r="3982">
          <cell r="C3982" t="str">
            <v>59400</v>
          </cell>
          <cell r="E3982" t="str">
            <v>E3453</v>
          </cell>
        </row>
        <row r="3983">
          <cell r="C3983" t="str">
            <v>59400</v>
          </cell>
          <cell r="E3983" t="str">
            <v>E3454</v>
          </cell>
        </row>
        <row r="3984">
          <cell r="C3984" t="str">
            <v>59400</v>
          </cell>
          <cell r="E3984" t="str">
            <v>E3455</v>
          </cell>
        </row>
        <row r="3985">
          <cell r="C3985" t="str">
            <v>59400</v>
          </cell>
          <cell r="E3985" t="str">
            <v>E3457</v>
          </cell>
        </row>
        <row r="3986">
          <cell r="C3986" t="str">
            <v>59400</v>
          </cell>
          <cell r="E3986" t="str">
            <v>E3459</v>
          </cell>
        </row>
        <row r="3987">
          <cell r="C3987" t="str">
            <v>59400</v>
          </cell>
          <cell r="E3987" t="str">
            <v>E3463</v>
          </cell>
        </row>
        <row r="3988">
          <cell r="C3988" t="str">
            <v>59400</v>
          </cell>
          <cell r="E3988" t="str">
            <v>E3477</v>
          </cell>
        </row>
        <row r="3989">
          <cell r="C3989" t="str">
            <v>59400</v>
          </cell>
          <cell r="E3989" t="str">
            <v>E3483</v>
          </cell>
        </row>
        <row r="3990">
          <cell r="C3990" t="str">
            <v>59400</v>
          </cell>
          <cell r="E3990" t="str">
            <v>E3493</v>
          </cell>
        </row>
        <row r="3991">
          <cell r="C3991" t="str">
            <v>59400</v>
          </cell>
          <cell r="E3991" t="str">
            <v>E3495</v>
          </cell>
        </row>
        <row r="3992">
          <cell r="C3992" t="str">
            <v>59400</v>
          </cell>
          <cell r="E3992" t="str">
            <v>E3496</v>
          </cell>
        </row>
        <row r="3993">
          <cell r="C3993" t="str">
            <v>59400</v>
          </cell>
          <cell r="E3993" t="str">
            <v>E3499</v>
          </cell>
        </row>
        <row r="3994">
          <cell r="C3994" t="str">
            <v>59400</v>
          </cell>
          <cell r="E3994" t="str">
            <v>E3500</v>
          </cell>
        </row>
        <row r="3995">
          <cell r="C3995" t="str">
            <v>59400</v>
          </cell>
          <cell r="E3995" t="str">
            <v>E3503</v>
          </cell>
        </row>
        <row r="3996">
          <cell r="C3996" t="str">
            <v>59400</v>
          </cell>
          <cell r="E3996" t="str">
            <v>E3504</v>
          </cell>
        </row>
        <row r="3997">
          <cell r="C3997" t="str">
            <v>59400</v>
          </cell>
          <cell r="E3997" t="str">
            <v>E3593</v>
          </cell>
        </row>
        <row r="3998">
          <cell r="C3998" t="str">
            <v>59400</v>
          </cell>
          <cell r="E3998" t="str">
            <v>E3594</v>
          </cell>
        </row>
        <row r="3999">
          <cell r="C3999" t="str">
            <v>59400</v>
          </cell>
          <cell r="E3999" t="str">
            <v>E3595</v>
          </cell>
        </row>
        <row r="4000">
          <cell r="C4000" t="str">
            <v>59400</v>
          </cell>
          <cell r="E4000" t="str">
            <v>E3597</v>
          </cell>
        </row>
        <row r="4001">
          <cell r="C4001" t="str">
            <v>59400</v>
          </cell>
          <cell r="E4001" t="str">
            <v>E3598</v>
          </cell>
        </row>
        <row r="4002">
          <cell r="C4002" t="str">
            <v>59400</v>
          </cell>
          <cell r="E4002" t="str">
            <v>E3599</v>
          </cell>
        </row>
        <row r="4003">
          <cell r="C4003" t="str">
            <v>59400</v>
          </cell>
          <cell r="E4003" t="str">
            <v>E3601</v>
          </cell>
        </row>
        <row r="4004">
          <cell r="C4004" t="str">
            <v>59400</v>
          </cell>
          <cell r="E4004" t="str">
            <v>E3602</v>
          </cell>
        </row>
        <row r="4005">
          <cell r="C4005" t="str">
            <v>59400</v>
          </cell>
          <cell r="E4005" t="str">
            <v>F3392</v>
          </cell>
        </row>
        <row r="4006">
          <cell r="C4006" t="str">
            <v>59400</v>
          </cell>
          <cell r="E4006" t="str">
            <v>F3393</v>
          </cell>
        </row>
        <row r="4007">
          <cell r="C4007" t="str">
            <v>59400</v>
          </cell>
          <cell r="E4007" t="str">
            <v>F3426</v>
          </cell>
        </row>
        <row r="4008">
          <cell r="C4008" t="str">
            <v>59400</v>
          </cell>
          <cell r="E4008" t="str">
            <v>F3428</v>
          </cell>
        </row>
        <row r="4009">
          <cell r="C4009" t="str">
            <v>59400</v>
          </cell>
          <cell r="E4009" t="str">
            <v>F3429</v>
          </cell>
        </row>
        <row r="4010">
          <cell r="C4010" t="str">
            <v>59400</v>
          </cell>
          <cell r="E4010" t="str">
            <v>F3430</v>
          </cell>
        </row>
        <row r="4011">
          <cell r="C4011" t="str">
            <v>59400</v>
          </cell>
          <cell r="E4011" t="str">
            <v>F3431</v>
          </cell>
        </row>
        <row r="4012">
          <cell r="C4012" t="str">
            <v>59400</v>
          </cell>
          <cell r="E4012" t="str">
            <v>F3432</v>
          </cell>
        </row>
        <row r="4013">
          <cell r="C4013" t="str">
            <v>59400</v>
          </cell>
          <cell r="E4013" t="str">
            <v>F3433</v>
          </cell>
        </row>
        <row r="4014">
          <cell r="C4014" t="str">
            <v>59400</v>
          </cell>
          <cell r="E4014" t="str">
            <v>F3434</v>
          </cell>
        </row>
        <row r="4015">
          <cell r="C4015" t="str">
            <v>59400</v>
          </cell>
          <cell r="E4015" t="str">
            <v>F3435</v>
          </cell>
        </row>
        <row r="4016">
          <cell r="C4016" t="str">
            <v>59400</v>
          </cell>
          <cell r="E4016" t="str">
            <v>F3436</v>
          </cell>
        </row>
        <row r="4017">
          <cell r="C4017" t="str">
            <v>59400</v>
          </cell>
          <cell r="E4017" t="str">
            <v>F3437</v>
          </cell>
        </row>
        <row r="4018">
          <cell r="C4018" t="str">
            <v>59400</v>
          </cell>
          <cell r="E4018" t="str">
            <v>F3438</v>
          </cell>
        </row>
        <row r="4019">
          <cell r="C4019" t="str">
            <v>59400</v>
          </cell>
          <cell r="E4019" t="str">
            <v>F3439</v>
          </cell>
        </row>
        <row r="4020">
          <cell r="C4020" t="str">
            <v>59400</v>
          </cell>
          <cell r="E4020" t="str">
            <v>F3441</v>
          </cell>
        </row>
        <row r="4021">
          <cell r="C4021" t="str">
            <v>59400</v>
          </cell>
          <cell r="E4021" t="str">
            <v>F3442</v>
          </cell>
        </row>
        <row r="4022">
          <cell r="C4022" t="str">
            <v>59400</v>
          </cell>
          <cell r="E4022" t="str">
            <v>F3443</v>
          </cell>
        </row>
        <row r="4023">
          <cell r="C4023" t="str">
            <v>59400</v>
          </cell>
          <cell r="E4023" t="str">
            <v>F3444</v>
          </cell>
        </row>
        <row r="4024">
          <cell r="C4024" t="str">
            <v>59400</v>
          </cell>
          <cell r="E4024" t="str">
            <v>F3445</v>
          </cell>
        </row>
        <row r="4025">
          <cell r="C4025" t="str">
            <v>59400</v>
          </cell>
          <cell r="E4025" t="str">
            <v>F3446</v>
          </cell>
        </row>
        <row r="4026">
          <cell r="C4026" t="str">
            <v>59400</v>
          </cell>
          <cell r="E4026" t="str">
            <v>F3447</v>
          </cell>
        </row>
        <row r="4027">
          <cell r="C4027" t="str">
            <v>59400</v>
          </cell>
          <cell r="E4027" t="str">
            <v>F3448</v>
          </cell>
        </row>
        <row r="4028">
          <cell r="C4028" t="str">
            <v>59400</v>
          </cell>
          <cell r="E4028" t="str">
            <v>F3449</v>
          </cell>
        </row>
        <row r="4029">
          <cell r="C4029" t="str">
            <v>59400</v>
          </cell>
          <cell r="E4029" t="str">
            <v>F3450</v>
          </cell>
        </row>
        <row r="4030">
          <cell r="C4030" t="str">
            <v>59400</v>
          </cell>
          <cell r="E4030" t="str">
            <v>F3451</v>
          </cell>
        </row>
        <row r="4031">
          <cell r="C4031" t="str">
            <v>59400</v>
          </cell>
          <cell r="E4031" t="str">
            <v>F3453</v>
          </cell>
        </row>
        <row r="4032">
          <cell r="C4032" t="str">
            <v>59400</v>
          </cell>
          <cell r="E4032" t="str">
            <v>F3454</v>
          </cell>
        </row>
        <row r="4033">
          <cell r="C4033" t="str">
            <v>59400</v>
          </cell>
          <cell r="E4033" t="str">
            <v>F3455</v>
          </cell>
        </row>
        <row r="4034">
          <cell r="C4034" t="str">
            <v>59400</v>
          </cell>
          <cell r="E4034" t="str">
            <v>F3457</v>
          </cell>
        </row>
        <row r="4035">
          <cell r="C4035" t="str">
            <v>59400</v>
          </cell>
          <cell r="E4035" t="str">
            <v>F3458</v>
          </cell>
        </row>
        <row r="4036">
          <cell r="C4036" t="str">
            <v>59400</v>
          </cell>
          <cell r="E4036" t="str">
            <v>F3459</v>
          </cell>
        </row>
        <row r="4037">
          <cell r="C4037" t="str">
            <v>59400</v>
          </cell>
          <cell r="E4037" t="str">
            <v>F3461</v>
          </cell>
        </row>
        <row r="4038">
          <cell r="C4038" t="str">
            <v>59400</v>
          </cell>
          <cell r="E4038" t="str">
            <v>F3463</v>
          </cell>
        </row>
        <row r="4039">
          <cell r="C4039" t="str">
            <v>59400</v>
          </cell>
          <cell r="E4039" t="str">
            <v>F3465</v>
          </cell>
        </row>
        <row r="4040">
          <cell r="C4040" t="str">
            <v>59400</v>
          </cell>
          <cell r="E4040" t="str">
            <v>F3493</v>
          </cell>
        </row>
        <row r="4041">
          <cell r="C4041" t="str">
            <v>59400</v>
          </cell>
          <cell r="E4041" t="str">
            <v>F3495</v>
          </cell>
        </row>
        <row r="4042">
          <cell r="C4042" t="str">
            <v>59400</v>
          </cell>
          <cell r="E4042" t="str">
            <v>F3496</v>
          </cell>
        </row>
        <row r="4043">
          <cell r="C4043" t="str">
            <v>59400</v>
          </cell>
          <cell r="E4043" t="str">
            <v>F3498</v>
          </cell>
        </row>
        <row r="4044">
          <cell r="C4044" t="str">
            <v>59400</v>
          </cell>
          <cell r="E4044" t="str">
            <v>F3499</v>
          </cell>
        </row>
        <row r="4045">
          <cell r="C4045" t="str">
            <v>59400</v>
          </cell>
          <cell r="E4045" t="str">
            <v>F3500</v>
          </cell>
        </row>
        <row r="4046">
          <cell r="C4046" t="str">
            <v>59400</v>
          </cell>
          <cell r="E4046" t="str">
            <v>F3503</v>
          </cell>
        </row>
        <row r="4047">
          <cell r="C4047" t="str">
            <v>59400</v>
          </cell>
          <cell r="E4047" t="str">
            <v>F3504</v>
          </cell>
        </row>
        <row r="4048">
          <cell r="C4048" t="str">
            <v>59400</v>
          </cell>
          <cell r="E4048" t="str">
            <v>F3590</v>
          </cell>
        </row>
        <row r="4049">
          <cell r="C4049" t="str">
            <v>59400</v>
          </cell>
          <cell r="E4049" t="str">
            <v>F3595</v>
          </cell>
        </row>
        <row r="4050">
          <cell r="C4050" t="str">
            <v>59400</v>
          </cell>
          <cell r="E4050" t="str">
            <v>F3597</v>
          </cell>
        </row>
        <row r="4051">
          <cell r="C4051" t="str">
            <v>59400</v>
          </cell>
          <cell r="E4051" t="str">
            <v>F3601</v>
          </cell>
        </row>
        <row r="4052">
          <cell r="C4052" t="str">
            <v>59400</v>
          </cell>
          <cell r="E4052" t="str">
            <v>F3602</v>
          </cell>
        </row>
        <row r="4053">
          <cell r="C4053" t="str">
            <v>59400</v>
          </cell>
          <cell r="E4053" t="str">
            <v>G3434</v>
          </cell>
        </row>
        <row r="4054">
          <cell r="C4054" t="str">
            <v>59400</v>
          </cell>
          <cell r="E4054" t="str">
            <v>G3437</v>
          </cell>
        </row>
        <row r="4055">
          <cell r="C4055" t="str">
            <v>59400</v>
          </cell>
          <cell r="E4055" t="str">
            <v>G3441</v>
          </cell>
        </row>
        <row r="4056">
          <cell r="C4056" t="str">
            <v>59400</v>
          </cell>
          <cell r="E4056" t="str">
            <v>G3442</v>
          </cell>
        </row>
        <row r="4057">
          <cell r="C4057" t="str">
            <v>59400</v>
          </cell>
          <cell r="E4057" t="str">
            <v>G3448</v>
          </cell>
        </row>
        <row r="4058">
          <cell r="C4058" t="str">
            <v>59400</v>
          </cell>
          <cell r="E4058" t="str">
            <v>G3459</v>
          </cell>
        </row>
        <row r="4059">
          <cell r="C4059" t="str">
            <v>59400</v>
          </cell>
          <cell r="E4059" t="str">
            <v>G3496</v>
          </cell>
        </row>
        <row r="4060">
          <cell r="C4060" t="str">
            <v>59400</v>
          </cell>
          <cell r="E4060" t="str">
            <v>G3498</v>
          </cell>
        </row>
        <row r="4061">
          <cell r="C4061" t="str">
            <v>59400</v>
          </cell>
          <cell r="E4061" t="str">
            <v>H3393</v>
          </cell>
        </row>
        <row r="4062">
          <cell r="C4062" t="str">
            <v>59400</v>
          </cell>
          <cell r="E4062" t="str">
            <v>H3439</v>
          </cell>
        </row>
        <row r="4063">
          <cell r="C4063" t="str">
            <v>59400</v>
          </cell>
          <cell r="E4063" t="str">
            <v>H3449</v>
          </cell>
        </row>
        <row r="4064">
          <cell r="C4064" t="str">
            <v>59400</v>
          </cell>
          <cell r="E4064" t="str">
            <v>H3458</v>
          </cell>
        </row>
        <row r="4065">
          <cell r="C4065" t="str">
            <v>59400</v>
          </cell>
          <cell r="E4065" t="str">
            <v>H3463</v>
          </cell>
        </row>
        <row r="4066">
          <cell r="C4066" t="str">
            <v>59400</v>
          </cell>
          <cell r="E4066" t="str">
            <v>H3493</v>
          </cell>
        </row>
        <row r="4067">
          <cell r="C4067" t="str">
            <v>59400</v>
          </cell>
          <cell r="E4067" t="str">
            <v>H3495</v>
          </cell>
        </row>
        <row r="4068">
          <cell r="C4068" t="str">
            <v>59400</v>
          </cell>
          <cell r="E4068" t="str">
            <v>H3498</v>
          </cell>
        </row>
        <row r="4069">
          <cell r="C4069" t="str">
            <v>59400</v>
          </cell>
          <cell r="E4069" t="str">
            <v>H3499</v>
          </cell>
        </row>
        <row r="4070">
          <cell r="C4070" t="str">
            <v>59400</v>
          </cell>
          <cell r="E4070" t="str">
            <v>H3501</v>
          </cell>
        </row>
        <row r="4071">
          <cell r="C4071" t="str">
            <v>59400</v>
          </cell>
          <cell r="E4071" t="str">
            <v>H3507</v>
          </cell>
        </row>
        <row r="4072">
          <cell r="C4072" t="str">
            <v>59400</v>
          </cell>
          <cell r="E4072" t="str">
            <v>H3602</v>
          </cell>
        </row>
        <row r="4073">
          <cell r="C4073" t="str">
            <v>59400</v>
          </cell>
          <cell r="E4073" t="str">
            <v>J3392</v>
          </cell>
        </row>
        <row r="4074">
          <cell r="C4074" t="str">
            <v>59400</v>
          </cell>
          <cell r="E4074" t="str">
            <v>J3393</v>
          </cell>
        </row>
        <row r="4075">
          <cell r="C4075" t="str">
            <v>59400</v>
          </cell>
          <cell r="E4075" t="str">
            <v>J3426</v>
          </cell>
        </row>
        <row r="4076">
          <cell r="C4076" t="str">
            <v>59400</v>
          </cell>
          <cell r="E4076" t="str">
            <v>J3434</v>
          </cell>
        </row>
        <row r="4077">
          <cell r="C4077" t="str">
            <v>59400</v>
          </cell>
          <cell r="E4077" t="str">
            <v>J3436</v>
          </cell>
        </row>
        <row r="4078">
          <cell r="C4078" t="str">
            <v>59400</v>
          </cell>
          <cell r="E4078" t="str">
            <v>J3445</v>
          </cell>
        </row>
        <row r="4079">
          <cell r="C4079" t="str">
            <v>59400</v>
          </cell>
          <cell r="E4079" t="str">
            <v>J3453</v>
          </cell>
        </row>
        <row r="4080">
          <cell r="C4080" t="str">
            <v>59400</v>
          </cell>
          <cell r="E4080" t="str">
            <v>J3455</v>
          </cell>
        </row>
        <row r="4081">
          <cell r="C4081" t="str">
            <v>59400</v>
          </cell>
          <cell r="E4081" t="str">
            <v>J3465</v>
          </cell>
        </row>
        <row r="4082">
          <cell r="C4082" t="str">
            <v>59400</v>
          </cell>
          <cell r="E4082" t="str">
            <v>J3493</v>
          </cell>
        </row>
        <row r="4083">
          <cell r="C4083" t="str">
            <v>59400</v>
          </cell>
          <cell r="E4083" t="str">
            <v>K3265</v>
          </cell>
        </row>
        <row r="4084">
          <cell r="C4084" t="str">
            <v>59400</v>
          </cell>
          <cell r="E4084" t="str">
            <v>K3445</v>
          </cell>
        </row>
        <row r="4085">
          <cell r="C4085" t="str">
            <v>59400</v>
          </cell>
          <cell r="E4085" t="str">
            <v>K3449</v>
          </cell>
        </row>
        <row r="4086">
          <cell r="C4086" t="str">
            <v>59400</v>
          </cell>
          <cell r="E4086" t="str">
            <v>K3477</v>
          </cell>
        </row>
        <row r="4087">
          <cell r="C4087" t="str">
            <v>59400</v>
          </cell>
          <cell r="E4087" t="str">
            <v>K3597</v>
          </cell>
        </row>
        <row r="4088">
          <cell r="C4088" t="str">
            <v>59400</v>
          </cell>
          <cell r="E4088" t="str">
            <v>K3601</v>
          </cell>
        </row>
        <row r="4089">
          <cell r="C4089" t="str">
            <v>59400</v>
          </cell>
          <cell r="E4089" t="str">
            <v>K3602</v>
          </cell>
        </row>
        <row r="4090">
          <cell r="C4090" t="str">
            <v>59400</v>
          </cell>
          <cell r="E4090" t="str">
            <v>L3426</v>
          </cell>
        </row>
        <row r="4091">
          <cell r="C4091" t="str">
            <v>59400</v>
          </cell>
          <cell r="E4091" t="str">
            <v>L3432</v>
          </cell>
        </row>
        <row r="4092">
          <cell r="C4092" t="str">
            <v>59400</v>
          </cell>
          <cell r="E4092" t="str">
            <v>L3436</v>
          </cell>
        </row>
        <row r="4093">
          <cell r="C4093" t="str">
            <v>59400</v>
          </cell>
          <cell r="E4093" t="str">
            <v>L3442</v>
          </cell>
        </row>
        <row r="4094">
          <cell r="C4094" t="str">
            <v>59400</v>
          </cell>
          <cell r="E4094" t="str">
            <v>L3453</v>
          </cell>
        </row>
        <row r="4095">
          <cell r="C4095" t="str">
            <v>59400</v>
          </cell>
          <cell r="E4095" t="str">
            <v>L3465</v>
          </cell>
        </row>
        <row r="4096">
          <cell r="C4096" t="str">
            <v>59400</v>
          </cell>
          <cell r="E4096" t="str">
            <v>L3477</v>
          </cell>
        </row>
        <row r="4097">
          <cell r="C4097" t="str">
            <v>59400</v>
          </cell>
          <cell r="E4097" t="str">
            <v>L3483</v>
          </cell>
        </row>
        <row r="4098">
          <cell r="C4098" t="str">
            <v>59400</v>
          </cell>
          <cell r="E4098" t="str">
            <v>L3485</v>
          </cell>
        </row>
        <row r="4099">
          <cell r="C4099" t="str">
            <v>59400</v>
          </cell>
          <cell r="E4099" t="str">
            <v>L3495</v>
          </cell>
        </row>
        <row r="4100">
          <cell r="C4100" t="str">
            <v>59400</v>
          </cell>
          <cell r="E4100" t="str">
            <v>M3392</v>
          </cell>
        </row>
        <row r="4101">
          <cell r="C4101" t="str">
            <v>59400</v>
          </cell>
          <cell r="E4101" t="str">
            <v>M3393</v>
          </cell>
        </row>
        <row r="4102">
          <cell r="C4102" t="str">
            <v>59400</v>
          </cell>
          <cell r="E4102" t="str">
            <v>M3426</v>
          </cell>
        </row>
        <row r="4103">
          <cell r="C4103" t="str">
            <v>59400</v>
          </cell>
          <cell r="E4103" t="str">
            <v>M3432</v>
          </cell>
        </row>
        <row r="4104">
          <cell r="C4104" t="str">
            <v>59400</v>
          </cell>
          <cell r="E4104" t="str">
            <v>M3434</v>
          </cell>
        </row>
        <row r="4105">
          <cell r="C4105" t="str">
            <v>59400</v>
          </cell>
          <cell r="E4105" t="str">
            <v>M3436</v>
          </cell>
        </row>
        <row r="4106">
          <cell r="C4106" t="str">
            <v>59400</v>
          </cell>
          <cell r="E4106" t="str">
            <v>M3441</v>
          </cell>
        </row>
        <row r="4107">
          <cell r="C4107" t="str">
            <v>59400</v>
          </cell>
          <cell r="E4107" t="str">
            <v>M3442</v>
          </cell>
        </row>
        <row r="4108">
          <cell r="C4108" t="str">
            <v>59400</v>
          </cell>
          <cell r="E4108" t="str">
            <v>M3443</v>
          </cell>
        </row>
        <row r="4109">
          <cell r="C4109" t="str">
            <v>59400</v>
          </cell>
          <cell r="E4109" t="str">
            <v>M3445</v>
          </cell>
        </row>
        <row r="4110">
          <cell r="C4110" t="str">
            <v>59400</v>
          </cell>
          <cell r="E4110" t="str">
            <v>M3448</v>
          </cell>
        </row>
        <row r="4111">
          <cell r="C4111" t="str">
            <v>59400</v>
          </cell>
          <cell r="E4111" t="str">
            <v>M3449</v>
          </cell>
        </row>
        <row r="4112">
          <cell r="C4112" t="str">
            <v>59400</v>
          </cell>
          <cell r="E4112" t="str">
            <v>M3453</v>
          </cell>
        </row>
        <row r="4113">
          <cell r="C4113" t="str">
            <v>59400</v>
          </cell>
          <cell r="E4113" t="str">
            <v>M3454</v>
          </cell>
        </row>
        <row r="4114">
          <cell r="C4114" t="str">
            <v>59400</v>
          </cell>
          <cell r="E4114" t="str">
            <v>M3455</v>
          </cell>
        </row>
        <row r="4115">
          <cell r="C4115" t="str">
            <v>59400</v>
          </cell>
          <cell r="E4115" t="str">
            <v>M3459</v>
          </cell>
        </row>
        <row r="4116">
          <cell r="C4116" t="str">
            <v>59400</v>
          </cell>
          <cell r="E4116" t="str">
            <v>M3477</v>
          </cell>
        </row>
        <row r="4117">
          <cell r="C4117" t="str">
            <v>59400</v>
          </cell>
          <cell r="E4117" t="str">
            <v>M3483</v>
          </cell>
        </row>
        <row r="4118">
          <cell r="C4118" t="str">
            <v>59400</v>
          </cell>
          <cell r="E4118" t="str">
            <v>M3485</v>
          </cell>
        </row>
        <row r="4119">
          <cell r="C4119" t="str">
            <v>59400</v>
          </cell>
          <cell r="E4119" t="str">
            <v>M3493</v>
          </cell>
        </row>
        <row r="4120">
          <cell r="C4120" t="str">
            <v>59400</v>
          </cell>
          <cell r="E4120" t="str">
            <v>M3495</v>
          </cell>
        </row>
        <row r="4121">
          <cell r="C4121" t="str">
            <v>59400</v>
          </cell>
          <cell r="E4121" t="str">
            <v>M3500</v>
          </cell>
        </row>
        <row r="4122">
          <cell r="C4122" t="str">
            <v>59400</v>
          </cell>
          <cell r="E4122" t="str">
            <v>N3449</v>
          </cell>
        </row>
        <row r="4123">
          <cell r="C4123" t="str">
            <v>59400</v>
          </cell>
          <cell r="E4123" t="str">
            <v>N3493</v>
          </cell>
        </row>
        <row r="4124">
          <cell r="C4124" t="str">
            <v>59400</v>
          </cell>
          <cell r="E4124" t="str">
            <v>N3495</v>
          </cell>
        </row>
        <row r="4125">
          <cell r="C4125" t="str">
            <v>59400</v>
          </cell>
          <cell r="E4125" t="str">
            <v>N3496</v>
          </cell>
        </row>
        <row r="4126">
          <cell r="C4126" t="str">
            <v>59400</v>
          </cell>
          <cell r="E4126" t="str">
            <v>N3601</v>
          </cell>
        </row>
        <row r="4127">
          <cell r="C4127" t="str">
            <v>59400</v>
          </cell>
          <cell r="E4127" t="str">
            <v>N3602</v>
          </cell>
        </row>
        <row r="4128">
          <cell r="C4128" t="str">
            <v>59400</v>
          </cell>
          <cell r="E4128" t="str">
            <v>P3434</v>
          </cell>
        </row>
        <row r="4129">
          <cell r="C4129" t="str">
            <v>59400</v>
          </cell>
          <cell r="E4129" t="str">
            <v>R3485</v>
          </cell>
        </row>
        <row r="4130">
          <cell r="C4130" t="str">
            <v>59400</v>
          </cell>
          <cell r="E4130" t="str">
            <v>T3434</v>
          </cell>
        </row>
        <row r="4131">
          <cell r="C4131" t="str">
            <v>59400</v>
          </cell>
          <cell r="E4131" t="str">
            <v>U3393</v>
          </cell>
        </row>
        <row r="4132">
          <cell r="C4132" t="str">
            <v>59400</v>
          </cell>
          <cell r="E4132" t="str">
            <v>U3434</v>
          </cell>
        </row>
        <row r="4133">
          <cell r="C4133" t="str">
            <v>59400</v>
          </cell>
          <cell r="E4133" t="str">
            <v>U3441</v>
          </cell>
        </row>
        <row r="4134">
          <cell r="C4134" t="str">
            <v>59400</v>
          </cell>
          <cell r="E4134" t="str">
            <v>U3442</v>
          </cell>
        </row>
        <row r="4135">
          <cell r="C4135" t="str">
            <v>59400</v>
          </cell>
          <cell r="E4135" t="str">
            <v>U3443</v>
          </cell>
        </row>
        <row r="4136">
          <cell r="C4136" t="str">
            <v>59400</v>
          </cell>
          <cell r="E4136" t="str">
            <v>U3448</v>
          </cell>
        </row>
        <row r="4137">
          <cell r="C4137" t="str">
            <v>59400</v>
          </cell>
          <cell r="E4137" t="str">
            <v>U3449</v>
          </cell>
        </row>
        <row r="4138">
          <cell r="C4138" t="str">
            <v>59400</v>
          </cell>
          <cell r="E4138" t="str">
            <v>U3453</v>
          </cell>
        </row>
        <row r="4139">
          <cell r="C4139" t="str">
            <v>59400</v>
          </cell>
          <cell r="E4139" t="str">
            <v>U3454</v>
          </cell>
        </row>
        <row r="4140">
          <cell r="C4140" t="str">
            <v>59400</v>
          </cell>
          <cell r="E4140" t="str">
            <v>U3459</v>
          </cell>
        </row>
        <row r="4141">
          <cell r="C4141" t="str">
            <v>59400</v>
          </cell>
          <cell r="E4141" t="str">
            <v>U3463</v>
          </cell>
        </row>
        <row r="4142">
          <cell r="C4142" t="str">
            <v>59400</v>
          </cell>
          <cell r="E4142" t="str">
            <v>U3465</v>
          </cell>
        </row>
        <row r="4143">
          <cell r="C4143" t="str">
            <v>59400</v>
          </cell>
          <cell r="E4143" t="str">
            <v>U3493</v>
          </cell>
        </row>
        <row r="4144">
          <cell r="C4144" t="str">
            <v>59400</v>
          </cell>
          <cell r="E4144" t="str">
            <v>U3495</v>
          </cell>
        </row>
        <row r="4145">
          <cell r="C4145" t="str">
            <v>59400</v>
          </cell>
          <cell r="E4145" t="str">
            <v>U3496</v>
          </cell>
        </row>
        <row r="4146">
          <cell r="C4146" t="str">
            <v>59400</v>
          </cell>
          <cell r="E4146" t="str">
            <v>U3498</v>
          </cell>
        </row>
        <row r="4147">
          <cell r="C4147" t="str">
            <v>59400</v>
          </cell>
          <cell r="E4147" t="str">
            <v>U3499</v>
          </cell>
        </row>
        <row r="4148">
          <cell r="C4148" t="str">
            <v>59400</v>
          </cell>
          <cell r="E4148" t="str">
            <v>U3504</v>
          </cell>
        </row>
        <row r="4149">
          <cell r="C4149" t="str">
            <v>59400</v>
          </cell>
          <cell r="E4149" t="str">
            <v>U3590</v>
          </cell>
        </row>
        <row r="4150">
          <cell r="C4150" t="str">
            <v>59400</v>
          </cell>
          <cell r="E4150" t="str">
            <v>U3597</v>
          </cell>
        </row>
        <row r="4151">
          <cell r="C4151" t="str">
            <v>59400</v>
          </cell>
          <cell r="E4151" t="str">
            <v>U3601</v>
          </cell>
        </row>
        <row r="4152">
          <cell r="C4152" t="str">
            <v>59400</v>
          </cell>
          <cell r="E4152" t="str">
            <v>U3602</v>
          </cell>
        </row>
        <row r="4153">
          <cell r="C4153" t="str">
            <v>59400</v>
          </cell>
          <cell r="E4153" t="str">
            <v>V3434</v>
          </cell>
        </row>
        <row r="4154">
          <cell r="C4154" t="str">
            <v>59400</v>
          </cell>
          <cell r="E4154" t="str">
            <v>W3393</v>
          </cell>
        </row>
        <row r="4155">
          <cell r="C4155" t="str">
            <v>59400</v>
          </cell>
          <cell r="E4155" t="str">
            <v>W3441</v>
          </cell>
        </row>
        <row r="4156">
          <cell r="C4156" t="str">
            <v>59400</v>
          </cell>
          <cell r="E4156" t="str">
            <v>W3442</v>
          </cell>
        </row>
        <row r="4157">
          <cell r="C4157" t="str">
            <v>59400</v>
          </cell>
          <cell r="E4157" t="str">
            <v>W3443</v>
          </cell>
        </row>
        <row r="4158">
          <cell r="C4158" t="str">
            <v>59400</v>
          </cell>
          <cell r="E4158" t="str">
            <v>W3448</v>
          </cell>
        </row>
        <row r="4159">
          <cell r="C4159" t="str">
            <v>59400</v>
          </cell>
          <cell r="E4159" t="str">
            <v>W3449</v>
          </cell>
        </row>
        <row r="4160">
          <cell r="C4160" t="str">
            <v>59400</v>
          </cell>
          <cell r="E4160" t="str">
            <v>W3451</v>
          </cell>
        </row>
        <row r="4161">
          <cell r="C4161" t="str">
            <v>59400</v>
          </cell>
          <cell r="E4161" t="str">
            <v>W3453</v>
          </cell>
        </row>
        <row r="4162">
          <cell r="C4162" t="str">
            <v>59400</v>
          </cell>
          <cell r="E4162" t="str">
            <v>W3454</v>
          </cell>
        </row>
        <row r="4163">
          <cell r="C4163" t="str">
            <v>59400</v>
          </cell>
          <cell r="E4163" t="str">
            <v>W3459</v>
          </cell>
        </row>
        <row r="4164">
          <cell r="C4164" t="str">
            <v>59400</v>
          </cell>
          <cell r="E4164" t="str">
            <v>W3463</v>
          </cell>
        </row>
        <row r="4165">
          <cell r="C4165" t="str">
            <v>59400</v>
          </cell>
          <cell r="E4165" t="str">
            <v>W3465</v>
          </cell>
        </row>
        <row r="4166">
          <cell r="C4166" t="str">
            <v>59400</v>
          </cell>
          <cell r="E4166" t="str">
            <v>W3493</v>
          </cell>
        </row>
        <row r="4167">
          <cell r="C4167" t="str">
            <v>59400</v>
          </cell>
          <cell r="E4167" t="str">
            <v>W3495</v>
          </cell>
        </row>
        <row r="4168">
          <cell r="C4168" t="str">
            <v>59400</v>
          </cell>
          <cell r="E4168" t="str">
            <v>W3496</v>
          </cell>
        </row>
        <row r="4169">
          <cell r="C4169" t="str">
            <v>59400</v>
          </cell>
          <cell r="E4169" t="str">
            <v>W3498</v>
          </cell>
        </row>
        <row r="4170">
          <cell r="C4170" t="str">
            <v>59400</v>
          </cell>
          <cell r="E4170" t="str">
            <v>W3499</v>
          </cell>
        </row>
        <row r="4171">
          <cell r="C4171" t="str">
            <v>59400</v>
          </cell>
          <cell r="E4171" t="str">
            <v>W3504</v>
          </cell>
        </row>
        <row r="4172">
          <cell r="C4172" t="str">
            <v>59400</v>
          </cell>
          <cell r="E4172" t="str">
            <v>W3597</v>
          </cell>
        </row>
        <row r="4173">
          <cell r="C4173" t="str">
            <v>59400</v>
          </cell>
          <cell r="E4173" t="str">
            <v>W3601</v>
          </cell>
        </row>
        <row r="4174">
          <cell r="C4174" t="str">
            <v>59400</v>
          </cell>
          <cell r="E4174" t="str">
            <v>W3602</v>
          </cell>
        </row>
        <row r="4175">
          <cell r="C4175" t="str">
            <v>59400</v>
          </cell>
          <cell r="E4175" t="str">
            <v>03507</v>
          </cell>
        </row>
        <row r="4176">
          <cell r="C4176" t="str">
            <v>59500</v>
          </cell>
          <cell r="E4176" t="str">
            <v>A3474</v>
          </cell>
        </row>
        <row r="4177">
          <cell r="C4177" t="str">
            <v>59500</v>
          </cell>
          <cell r="E4177" t="str">
            <v>A3477</v>
          </cell>
        </row>
        <row r="4178">
          <cell r="C4178" t="str">
            <v>59500</v>
          </cell>
          <cell r="E4178" t="str">
            <v>A3481</v>
          </cell>
        </row>
        <row r="4179">
          <cell r="C4179" t="str">
            <v>59500</v>
          </cell>
          <cell r="E4179" t="str">
            <v>A3482</v>
          </cell>
        </row>
        <row r="4180">
          <cell r="C4180" t="str">
            <v>59500</v>
          </cell>
          <cell r="E4180" t="str">
            <v>A3483</v>
          </cell>
        </row>
        <row r="4181">
          <cell r="C4181" t="str">
            <v>59500</v>
          </cell>
          <cell r="E4181" t="str">
            <v>A3485</v>
          </cell>
        </row>
        <row r="4182">
          <cell r="C4182" t="str">
            <v>59500</v>
          </cell>
          <cell r="E4182" t="str">
            <v>A3494</v>
          </cell>
        </row>
        <row r="4183">
          <cell r="C4183" t="str">
            <v>59500</v>
          </cell>
          <cell r="E4183" t="str">
            <v>A3498</v>
          </cell>
        </row>
        <row r="4184">
          <cell r="C4184" t="str">
            <v>59500</v>
          </cell>
          <cell r="E4184" t="str">
            <v>B3476</v>
          </cell>
        </row>
        <row r="4185">
          <cell r="C4185" t="str">
            <v>59500</v>
          </cell>
          <cell r="E4185" t="str">
            <v>B3477</v>
          </cell>
        </row>
        <row r="4186">
          <cell r="C4186" t="str">
            <v>59500</v>
          </cell>
          <cell r="E4186" t="str">
            <v>B3481</v>
          </cell>
        </row>
        <row r="4187">
          <cell r="C4187" t="str">
            <v>59500</v>
          </cell>
          <cell r="E4187" t="str">
            <v>B3482</v>
          </cell>
        </row>
        <row r="4188">
          <cell r="C4188" t="str">
            <v>59500</v>
          </cell>
          <cell r="E4188" t="str">
            <v>B3494</v>
          </cell>
        </row>
        <row r="4189">
          <cell r="C4189" t="str">
            <v>59500</v>
          </cell>
          <cell r="E4189" t="str">
            <v>B3498</v>
          </cell>
        </row>
        <row r="4190">
          <cell r="C4190" t="str">
            <v>59500</v>
          </cell>
          <cell r="E4190" t="str">
            <v>C3471</v>
          </cell>
        </row>
        <row r="4191">
          <cell r="C4191" t="str">
            <v>59500</v>
          </cell>
          <cell r="E4191" t="str">
            <v>C3474</v>
          </cell>
        </row>
        <row r="4192">
          <cell r="C4192" t="str">
            <v>59500</v>
          </cell>
          <cell r="E4192" t="str">
            <v>C3475</v>
          </cell>
        </row>
        <row r="4193">
          <cell r="C4193" t="str">
            <v>59500</v>
          </cell>
          <cell r="E4193" t="str">
            <v>C3477</v>
          </cell>
        </row>
        <row r="4194">
          <cell r="C4194" t="str">
            <v>59500</v>
          </cell>
          <cell r="E4194" t="str">
            <v>C3481</v>
          </cell>
        </row>
        <row r="4195">
          <cell r="C4195" t="str">
            <v>59500</v>
          </cell>
          <cell r="E4195" t="str">
            <v>C3482</v>
          </cell>
        </row>
        <row r="4196">
          <cell r="C4196" t="str">
            <v>59500</v>
          </cell>
          <cell r="E4196" t="str">
            <v>C3494</v>
          </cell>
        </row>
        <row r="4197">
          <cell r="C4197" t="str">
            <v>59500</v>
          </cell>
          <cell r="E4197" t="str">
            <v>C3498</v>
          </cell>
        </row>
        <row r="4198">
          <cell r="C4198" t="str">
            <v>59500</v>
          </cell>
          <cell r="E4198" t="str">
            <v>C3507</v>
          </cell>
        </row>
        <row r="4199">
          <cell r="C4199" t="str">
            <v>59500</v>
          </cell>
          <cell r="E4199" t="str">
            <v>C3593</v>
          </cell>
        </row>
        <row r="4200">
          <cell r="C4200" t="str">
            <v>59500</v>
          </cell>
          <cell r="E4200" t="str">
            <v>C3594</v>
          </cell>
        </row>
        <row r="4201">
          <cell r="C4201" t="str">
            <v>59500</v>
          </cell>
          <cell r="E4201" t="str">
            <v>C3596</v>
          </cell>
        </row>
        <row r="4202">
          <cell r="C4202" t="str">
            <v>59500</v>
          </cell>
          <cell r="E4202" t="str">
            <v>D3475</v>
          </cell>
        </row>
        <row r="4203">
          <cell r="C4203" t="str">
            <v>59500</v>
          </cell>
          <cell r="E4203" t="str">
            <v>D3482</v>
          </cell>
        </row>
        <row r="4204">
          <cell r="C4204" t="str">
            <v>59500</v>
          </cell>
          <cell r="E4204" t="str">
            <v>D3494</v>
          </cell>
        </row>
        <row r="4205">
          <cell r="C4205" t="str">
            <v>59500</v>
          </cell>
          <cell r="E4205" t="str">
            <v>D3498</v>
          </cell>
        </row>
        <row r="4206">
          <cell r="C4206" t="str">
            <v>59500</v>
          </cell>
          <cell r="E4206" t="str">
            <v>D3593</v>
          </cell>
        </row>
        <row r="4207">
          <cell r="C4207" t="str">
            <v>59500</v>
          </cell>
          <cell r="E4207" t="str">
            <v>D3594</v>
          </cell>
        </row>
        <row r="4208">
          <cell r="C4208" t="str">
            <v>59500</v>
          </cell>
          <cell r="E4208" t="str">
            <v>E3471</v>
          </cell>
        </row>
        <row r="4209">
          <cell r="C4209" t="str">
            <v>59500</v>
          </cell>
          <cell r="E4209" t="str">
            <v>F3471</v>
          </cell>
        </row>
        <row r="4210">
          <cell r="C4210" t="str">
            <v>59500</v>
          </cell>
          <cell r="E4210" t="str">
            <v>F3474</v>
          </cell>
        </row>
        <row r="4211">
          <cell r="C4211" t="str">
            <v>59500</v>
          </cell>
          <cell r="E4211" t="str">
            <v>F3475</v>
          </cell>
        </row>
        <row r="4212">
          <cell r="C4212" t="str">
            <v>59500</v>
          </cell>
          <cell r="E4212" t="str">
            <v>F3477</v>
          </cell>
        </row>
        <row r="4213">
          <cell r="C4213" t="str">
            <v>59500</v>
          </cell>
          <cell r="E4213" t="str">
            <v>F3481</v>
          </cell>
        </row>
        <row r="4214">
          <cell r="C4214" t="str">
            <v>59500</v>
          </cell>
          <cell r="E4214" t="str">
            <v>F3482</v>
          </cell>
        </row>
        <row r="4215">
          <cell r="C4215" t="str">
            <v>59500</v>
          </cell>
          <cell r="E4215" t="str">
            <v>F3483</v>
          </cell>
        </row>
        <row r="4216">
          <cell r="C4216" t="str">
            <v>59500</v>
          </cell>
          <cell r="E4216" t="str">
            <v>F3485</v>
          </cell>
        </row>
        <row r="4217">
          <cell r="C4217" t="str">
            <v>59500</v>
          </cell>
          <cell r="E4217" t="str">
            <v>F3489</v>
          </cell>
        </row>
        <row r="4218">
          <cell r="C4218" t="str">
            <v>59500</v>
          </cell>
          <cell r="E4218" t="str">
            <v>F3494</v>
          </cell>
        </row>
        <row r="4219">
          <cell r="C4219" t="str">
            <v>59500</v>
          </cell>
          <cell r="E4219" t="str">
            <v>G3477</v>
          </cell>
        </row>
        <row r="4220">
          <cell r="C4220" t="str">
            <v>59500</v>
          </cell>
          <cell r="E4220" t="str">
            <v>G3482</v>
          </cell>
        </row>
        <row r="4221">
          <cell r="C4221" t="str">
            <v>59500</v>
          </cell>
          <cell r="E4221" t="str">
            <v>G3483</v>
          </cell>
        </row>
        <row r="4222">
          <cell r="C4222" t="str">
            <v>59500</v>
          </cell>
          <cell r="E4222" t="str">
            <v>H3470</v>
          </cell>
        </row>
        <row r="4223">
          <cell r="C4223" t="str">
            <v>59500</v>
          </cell>
          <cell r="E4223" t="str">
            <v>H3472</v>
          </cell>
        </row>
        <row r="4224">
          <cell r="C4224" t="str">
            <v>59500</v>
          </cell>
          <cell r="E4224" t="str">
            <v>H3474</v>
          </cell>
        </row>
        <row r="4225">
          <cell r="C4225" t="str">
            <v>59500</v>
          </cell>
          <cell r="E4225" t="str">
            <v>H3477</v>
          </cell>
        </row>
        <row r="4226">
          <cell r="C4226" t="str">
            <v>59500</v>
          </cell>
          <cell r="E4226" t="str">
            <v>H3479</v>
          </cell>
        </row>
        <row r="4227">
          <cell r="C4227" t="str">
            <v>59500</v>
          </cell>
          <cell r="E4227" t="str">
            <v>H3481</v>
          </cell>
        </row>
        <row r="4228">
          <cell r="C4228" t="str">
            <v>59500</v>
          </cell>
          <cell r="E4228" t="str">
            <v>H3482</v>
          </cell>
        </row>
        <row r="4229">
          <cell r="C4229" t="str">
            <v>59500</v>
          </cell>
          <cell r="E4229" t="str">
            <v>H3483</v>
          </cell>
        </row>
        <row r="4230">
          <cell r="C4230" t="str">
            <v>59500</v>
          </cell>
          <cell r="E4230" t="str">
            <v>H3484</v>
          </cell>
        </row>
        <row r="4231">
          <cell r="C4231" t="str">
            <v>59500</v>
          </cell>
          <cell r="E4231" t="str">
            <v>H3485</v>
          </cell>
        </row>
        <row r="4232">
          <cell r="C4232" t="str">
            <v>59500</v>
          </cell>
          <cell r="E4232" t="str">
            <v>H3494</v>
          </cell>
        </row>
        <row r="4233">
          <cell r="C4233" t="str">
            <v>59500</v>
          </cell>
          <cell r="E4233" t="str">
            <v>J3477</v>
          </cell>
        </row>
        <row r="4234">
          <cell r="C4234" t="str">
            <v>59500</v>
          </cell>
          <cell r="E4234" t="str">
            <v>J3478</v>
          </cell>
        </row>
        <row r="4235">
          <cell r="C4235" t="str">
            <v>59500</v>
          </cell>
          <cell r="E4235" t="str">
            <v>J3479</v>
          </cell>
        </row>
        <row r="4236">
          <cell r="C4236" t="str">
            <v>59500</v>
          </cell>
          <cell r="E4236" t="str">
            <v>J3482</v>
          </cell>
        </row>
        <row r="4237">
          <cell r="C4237" t="str">
            <v>59500</v>
          </cell>
          <cell r="E4237" t="str">
            <v>J3483</v>
          </cell>
        </row>
        <row r="4238">
          <cell r="C4238" t="str">
            <v>59500</v>
          </cell>
          <cell r="E4238" t="str">
            <v>J3486</v>
          </cell>
        </row>
        <row r="4239">
          <cell r="C4239" t="str">
            <v>59500</v>
          </cell>
          <cell r="E4239" t="str">
            <v>J3489</v>
          </cell>
        </row>
        <row r="4240">
          <cell r="C4240" t="str">
            <v>59500</v>
          </cell>
          <cell r="E4240" t="str">
            <v>K3483</v>
          </cell>
        </row>
        <row r="4241">
          <cell r="C4241" t="str">
            <v>59500</v>
          </cell>
          <cell r="E4241" t="str">
            <v>K3485</v>
          </cell>
        </row>
        <row r="4242">
          <cell r="C4242" t="str">
            <v>59500</v>
          </cell>
          <cell r="E4242" t="str">
            <v>K3494</v>
          </cell>
        </row>
        <row r="4243">
          <cell r="C4243" t="str">
            <v>59500</v>
          </cell>
          <cell r="E4243" t="str">
            <v>L3473</v>
          </cell>
        </row>
        <row r="4244">
          <cell r="C4244" t="str">
            <v>59500</v>
          </cell>
          <cell r="E4244" t="str">
            <v>L3476</v>
          </cell>
        </row>
        <row r="4245">
          <cell r="C4245" t="str">
            <v>59500</v>
          </cell>
          <cell r="E4245" t="str">
            <v>N3477</v>
          </cell>
        </row>
        <row r="4246">
          <cell r="C4246" t="str">
            <v>59500</v>
          </cell>
          <cell r="E4246" t="str">
            <v>P3477</v>
          </cell>
        </row>
        <row r="4247">
          <cell r="C4247" t="str">
            <v>59500</v>
          </cell>
          <cell r="E4247" t="str">
            <v>U3474</v>
          </cell>
        </row>
        <row r="4248">
          <cell r="C4248" t="str">
            <v>59500</v>
          </cell>
          <cell r="E4248" t="str">
            <v>W3474</v>
          </cell>
        </row>
        <row r="4249">
          <cell r="C4249" t="str">
            <v>59500</v>
          </cell>
          <cell r="E4249" t="str">
            <v>W3477</v>
          </cell>
        </row>
        <row r="4250">
          <cell r="C4250" t="str">
            <v>59500</v>
          </cell>
          <cell r="E4250" t="str">
            <v>W3482</v>
          </cell>
        </row>
        <row r="4251">
          <cell r="C4251" t="str">
            <v>59500</v>
          </cell>
          <cell r="E4251" t="str">
            <v>W3483</v>
          </cell>
        </row>
        <row r="4252">
          <cell r="C4252" t="str">
            <v>59500</v>
          </cell>
          <cell r="E4252" t="str">
            <v>W3485</v>
          </cell>
        </row>
        <row r="4253">
          <cell r="C4253" t="str">
            <v>59500</v>
          </cell>
          <cell r="E4253" t="str">
            <v>W3494</v>
          </cell>
        </row>
        <row r="4254">
          <cell r="C4254" t="str">
            <v>59500</v>
          </cell>
          <cell r="E4254" t="str">
            <v>W3590</v>
          </cell>
        </row>
        <row r="4255">
          <cell r="C4255" t="str">
            <v>59500</v>
          </cell>
          <cell r="E4255" t="str">
            <v>W3594</v>
          </cell>
        </row>
        <row r="4256">
          <cell r="C4256" t="str">
            <v>59500</v>
          </cell>
          <cell r="E4256" t="str">
            <v>03476</v>
          </cell>
        </row>
        <row r="4257">
          <cell r="C4257" t="str">
            <v>59600</v>
          </cell>
          <cell r="E4257" t="str">
            <v>A3562</v>
          </cell>
        </row>
        <row r="4258">
          <cell r="C4258" t="str">
            <v>59600</v>
          </cell>
          <cell r="E4258" t="str">
            <v>B3560</v>
          </cell>
        </row>
        <row r="4259">
          <cell r="C4259" t="str">
            <v>59600</v>
          </cell>
          <cell r="E4259" t="str">
            <v>B3561</v>
          </cell>
        </row>
        <row r="4260">
          <cell r="C4260" t="str">
            <v>59600</v>
          </cell>
          <cell r="E4260" t="str">
            <v>B3562</v>
          </cell>
        </row>
        <row r="4261">
          <cell r="C4261" t="str">
            <v>59600</v>
          </cell>
          <cell r="E4261" t="str">
            <v>C3560</v>
          </cell>
        </row>
        <row r="4262">
          <cell r="C4262" t="str">
            <v>59600</v>
          </cell>
          <cell r="E4262" t="str">
            <v>C3561</v>
          </cell>
        </row>
        <row r="4263">
          <cell r="C4263" t="str">
            <v>59600</v>
          </cell>
          <cell r="E4263" t="str">
            <v>C3562</v>
          </cell>
        </row>
        <row r="4264">
          <cell r="C4264" t="str">
            <v>59600</v>
          </cell>
          <cell r="E4264" t="str">
            <v>D3560</v>
          </cell>
        </row>
        <row r="4265">
          <cell r="C4265" t="str">
            <v>59600</v>
          </cell>
          <cell r="E4265" t="str">
            <v>D3561</v>
          </cell>
        </row>
        <row r="4266">
          <cell r="C4266" t="str">
            <v>59600</v>
          </cell>
          <cell r="E4266" t="str">
            <v>D3562</v>
          </cell>
        </row>
        <row r="4267">
          <cell r="C4267" t="str">
            <v>59600</v>
          </cell>
          <cell r="E4267" t="str">
            <v>E3561</v>
          </cell>
        </row>
        <row r="4268">
          <cell r="C4268" t="str">
            <v>59600</v>
          </cell>
          <cell r="E4268" t="str">
            <v>F3561</v>
          </cell>
        </row>
        <row r="4269">
          <cell r="C4269" t="str">
            <v>59600</v>
          </cell>
          <cell r="E4269" t="str">
            <v>F3562</v>
          </cell>
        </row>
        <row r="4270">
          <cell r="C4270" t="str">
            <v>59600</v>
          </cell>
          <cell r="E4270" t="str">
            <v>H3561</v>
          </cell>
        </row>
        <row r="4271">
          <cell r="C4271" t="str">
            <v>59600</v>
          </cell>
          <cell r="E4271" t="str">
            <v>J3561</v>
          </cell>
        </row>
        <row r="4272">
          <cell r="C4272" t="str">
            <v>59600</v>
          </cell>
          <cell r="E4272" t="str">
            <v>L3560</v>
          </cell>
        </row>
        <row r="4273">
          <cell r="C4273" t="str">
            <v>59600</v>
          </cell>
          <cell r="E4273" t="str">
            <v>L3562</v>
          </cell>
        </row>
        <row r="4274">
          <cell r="C4274" t="str">
            <v>59600</v>
          </cell>
          <cell r="E4274" t="str">
            <v>M3560</v>
          </cell>
        </row>
        <row r="4275">
          <cell r="C4275" t="str">
            <v>59600</v>
          </cell>
          <cell r="E4275" t="str">
            <v>M3561</v>
          </cell>
        </row>
        <row r="4276">
          <cell r="C4276" t="str">
            <v>59600</v>
          </cell>
          <cell r="E4276" t="str">
            <v>M3562</v>
          </cell>
        </row>
        <row r="4277">
          <cell r="C4277" t="str">
            <v>59600</v>
          </cell>
          <cell r="E4277" t="str">
            <v>U3561</v>
          </cell>
        </row>
        <row r="4278">
          <cell r="C4278" t="str">
            <v>59600</v>
          </cell>
          <cell r="E4278" t="str">
            <v>W3561</v>
          </cell>
        </row>
        <row r="4279">
          <cell r="C4279" t="str">
            <v>59600</v>
          </cell>
          <cell r="E4279" t="str">
            <v>03580</v>
          </cell>
        </row>
        <row r="4280">
          <cell r="C4280" t="str">
            <v>59700</v>
          </cell>
          <cell r="E4280" t="str">
            <v>A3512</v>
          </cell>
        </row>
        <row r="4281">
          <cell r="C4281" t="str">
            <v>59700</v>
          </cell>
          <cell r="E4281" t="str">
            <v>B3511</v>
          </cell>
        </row>
        <row r="4282">
          <cell r="C4282" t="str">
            <v>59700</v>
          </cell>
          <cell r="E4282" t="str">
            <v>B3512</v>
          </cell>
        </row>
        <row r="4283">
          <cell r="C4283" t="str">
            <v>59700</v>
          </cell>
          <cell r="E4283" t="str">
            <v>D3512</v>
          </cell>
        </row>
        <row r="4284">
          <cell r="C4284" t="str">
            <v>59700</v>
          </cell>
          <cell r="E4284" t="str">
            <v>03510</v>
          </cell>
        </row>
        <row r="4285">
          <cell r="C4285" t="str">
            <v>59800</v>
          </cell>
          <cell r="E4285" t="str">
            <v>A3526</v>
          </cell>
        </row>
        <row r="4286">
          <cell r="C4286" t="str">
            <v>59800</v>
          </cell>
          <cell r="E4286" t="str">
            <v>B3526</v>
          </cell>
        </row>
        <row r="4287">
          <cell r="C4287" t="str">
            <v>59800</v>
          </cell>
          <cell r="E4287" t="str">
            <v>C3526</v>
          </cell>
        </row>
        <row r="4288">
          <cell r="C4288" t="str">
            <v>59800</v>
          </cell>
          <cell r="E4288" t="str">
            <v>D3526</v>
          </cell>
        </row>
        <row r="4289">
          <cell r="C4289" t="str">
            <v>59800</v>
          </cell>
          <cell r="E4289" t="str">
            <v>F3526</v>
          </cell>
        </row>
        <row r="4290">
          <cell r="C4290" t="str">
            <v>59800</v>
          </cell>
          <cell r="E4290" t="str">
            <v>H3524</v>
          </cell>
        </row>
        <row r="4291">
          <cell r="C4291" t="str">
            <v>59800</v>
          </cell>
          <cell r="E4291" t="str">
            <v>H3525</v>
          </cell>
        </row>
        <row r="4292">
          <cell r="C4292" t="str">
            <v>36107</v>
          </cell>
          <cell r="E4292" t="str">
            <v>03789</v>
          </cell>
        </row>
        <row r="4293">
          <cell r="C4293" t="str">
            <v>88500</v>
          </cell>
          <cell r="E4293" t="str">
            <v>G3705</v>
          </cell>
        </row>
        <row r="4294">
          <cell r="C4294" t="str">
            <v>88500</v>
          </cell>
          <cell r="E4294" t="str">
            <v>M3701</v>
          </cell>
        </row>
        <row r="4295">
          <cell r="C4295" t="str">
            <v>88500</v>
          </cell>
          <cell r="E4295" t="str">
            <v>N3709</v>
          </cell>
        </row>
        <row r="4296">
          <cell r="C4296" t="str">
            <v>88500</v>
          </cell>
          <cell r="E4296" t="str">
            <v>03701</v>
          </cell>
        </row>
        <row r="4297">
          <cell r="C4297" t="str">
            <v>88600</v>
          </cell>
          <cell r="E4297" t="str">
            <v>F3710</v>
          </cell>
        </row>
        <row r="4298">
          <cell r="C4298" t="str">
            <v>88700</v>
          </cell>
          <cell r="E4298" t="str">
            <v>A3719</v>
          </cell>
        </row>
        <row r="4299">
          <cell r="C4299" t="str">
            <v>88700</v>
          </cell>
          <cell r="E4299" t="str">
            <v>A3721</v>
          </cell>
        </row>
        <row r="4300">
          <cell r="C4300" t="str">
            <v>88700</v>
          </cell>
          <cell r="E4300" t="str">
            <v>A3725</v>
          </cell>
        </row>
        <row r="4301">
          <cell r="C4301" t="str">
            <v>88700</v>
          </cell>
          <cell r="E4301" t="str">
            <v>A3726</v>
          </cell>
        </row>
        <row r="4302">
          <cell r="C4302" t="str">
            <v>88700</v>
          </cell>
          <cell r="E4302" t="str">
            <v>A3730</v>
          </cell>
        </row>
        <row r="4303">
          <cell r="C4303" t="str">
            <v>88700</v>
          </cell>
          <cell r="E4303" t="str">
            <v>A3731</v>
          </cell>
        </row>
        <row r="4304">
          <cell r="C4304" t="str">
            <v>88700</v>
          </cell>
          <cell r="E4304" t="str">
            <v>A3735</v>
          </cell>
        </row>
        <row r="4305">
          <cell r="C4305" t="str">
            <v>88700</v>
          </cell>
          <cell r="E4305" t="str">
            <v>A3736</v>
          </cell>
        </row>
        <row r="4306">
          <cell r="C4306" t="str">
            <v>88700</v>
          </cell>
          <cell r="E4306" t="str">
            <v>A3738</v>
          </cell>
        </row>
        <row r="4307">
          <cell r="C4307" t="str">
            <v>88700</v>
          </cell>
          <cell r="E4307" t="str">
            <v>A3739</v>
          </cell>
        </row>
        <row r="4308">
          <cell r="C4308" t="str">
            <v>88700</v>
          </cell>
          <cell r="E4308" t="str">
            <v>A3743</v>
          </cell>
        </row>
        <row r="4309">
          <cell r="C4309" t="str">
            <v>88700</v>
          </cell>
          <cell r="E4309" t="str">
            <v>A3758</v>
          </cell>
        </row>
        <row r="4310">
          <cell r="C4310" t="str">
            <v>88700</v>
          </cell>
          <cell r="E4310" t="str">
            <v>B3714</v>
          </cell>
        </row>
        <row r="4311">
          <cell r="C4311" t="str">
            <v>88700</v>
          </cell>
          <cell r="E4311" t="str">
            <v>B3719</v>
          </cell>
        </row>
        <row r="4312">
          <cell r="C4312" t="str">
            <v>88700</v>
          </cell>
          <cell r="E4312" t="str">
            <v>D3714</v>
          </cell>
        </row>
        <row r="4313">
          <cell r="C4313" t="str">
            <v>88700</v>
          </cell>
          <cell r="E4313" t="str">
            <v>D3715</v>
          </cell>
        </row>
        <row r="4314">
          <cell r="C4314" t="str">
            <v>88700</v>
          </cell>
          <cell r="E4314" t="str">
            <v>D3716</v>
          </cell>
        </row>
        <row r="4315">
          <cell r="C4315" t="str">
            <v>88700</v>
          </cell>
          <cell r="E4315" t="str">
            <v>D3718</v>
          </cell>
        </row>
        <row r="4316">
          <cell r="C4316" t="str">
            <v>88700</v>
          </cell>
          <cell r="E4316" t="str">
            <v>D3719</v>
          </cell>
        </row>
        <row r="4317">
          <cell r="C4317" t="str">
            <v>88700</v>
          </cell>
          <cell r="E4317" t="str">
            <v>D3720</v>
          </cell>
        </row>
        <row r="4318">
          <cell r="C4318" t="str">
            <v>88700</v>
          </cell>
          <cell r="E4318" t="str">
            <v>D3721</v>
          </cell>
        </row>
        <row r="4319">
          <cell r="C4319" t="str">
            <v>88700</v>
          </cell>
          <cell r="E4319" t="str">
            <v>D3726</v>
          </cell>
        </row>
        <row r="4320">
          <cell r="C4320" t="str">
            <v>88700</v>
          </cell>
          <cell r="E4320" t="str">
            <v>D3727</v>
          </cell>
        </row>
        <row r="4321">
          <cell r="C4321" t="str">
            <v>88700</v>
          </cell>
          <cell r="E4321" t="str">
            <v>D3728</v>
          </cell>
        </row>
        <row r="4322">
          <cell r="C4322" t="str">
            <v>88700</v>
          </cell>
          <cell r="E4322" t="str">
            <v>D3729</v>
          </cell>
        </row>
        <row r="4323">
          <cell r="C4323" t="str">
            <v>88700</v>
          </cell>
          <cell r="E4323" t="str">
            <v>D3730</v>
          </cell>
        </row>
        <row r="4324">
          <cell r="C4324" t="str">
            <v>88700</v>
          </cell>
          <cell r="E4324" t="str">
            <v>D3731</v>
          </cell>
        </row>
        <row r="4325">
          <cell r="C4325" t="str">
            <v>88700</v>
          </cell>
          <cell r="E4325" t="str">
            <v>D3732</v>
          </cell>
        </row>
        <row r="4326">
          <cell r="C4326" t="str">
            <v>88700</v>
          </cell>
          <cell r="E4326" t="str">
            <v>D3733</v>
          </cell>
        </row>
        <row r="4327">
          <cell r="C4327" t="str">
            <v>88700</v>
          </cell>
          <cell r="E4327" t="str">
            <v>D3735</v>
          </cell>
        </row>
        <row r="4328">
          <cell r="C4328" t="str">
            <v>88700</v>
          </cell>
          <cell r="E4328" t="str">
            <v>D3736</v>
          </cell>
        </row>
        <row r="4329">
          <cell r="C4329" t="str">
            <v>88700</v>
          </cell>
          <cell r="E4329" t="str">
            <v>D3737</v>
          </cell>
        </row>
        <row r="4330">
          <cell r="C4330" t="str">
            <v>88700</v>
          </cell>
          <cell r="E4330" t="str">
            <v>D3738</v>
          </cell>
        </row>
        <row r="4331">
          <cell r="C4331" t="str">
            <v>88700</v>
          </cell>
          <cell r="E4331" t="str">
            <v>D3739</v>
          </cell>
        </row>
        <row r="4332">
          <cell r="C4332" t="str">
            <v>88700</v>
          </cell>
          <cell r="E4332" t="str">
            <v>D3740</v>
          </cell>
        </row>
        <row r="4333">
          <cell r="C4333" t="str">
            <v>88700</v>
          </cell>
          <cell r="E4333" t="str">
            <v>D3741</v>
          </cell>
        </row>
        <row r="4334">
          <cell r="C4334" t="str">
            <v>88700</v>
          </cell>
          <cell r="E4334" t="str">
            <v>D3743</v>
          </cell>
        </row>
        <row r="4335">
          <cell r="C4335" t="str">
            <v>88700</v>
          </cell>
          <cell r="E4335" t="str">
            <v>D3746</v>
          </cell>
        </row>
        <row r="4336">
          <cell r="C4336" t="str">
            <v>88700</v>
          </cell>
          <cell r="E4336" t="str">
            <v>D3747</v>
          </cell>
        </row>
        <row r="4337">
          <cell r="C4337" t="str">
            <v>88700</v>
          </cell>
          <cell r="E4337" t="str">
            <v>D3758</v>
          </cell>
        </row>
        <row r="4338">
          <cell r="C4338" t="str">
            <v>88700</v>
          </cell>
          <cell r="E4338" t="str">
            <v>E3714</v>
          </cell>
        </row>
        <row r="4339">
          <cell r="C4339" t="str">
            <v>88700</v>
          </cell>
          <cell r="E4339" t="str">
            <v>E3715</v>
          </cell>
        </row>
        <row r="4340">
          <cell r="C4340" t="str">
            <v>88700</v>
          </cell>
          <cell r="E4340" t="str">
            <v>E3716</v>
          </cell>
        </row>
        <row r="4341">
          <cell r="C4341" t="str">
            <v>88700</v>
          </cell>
          <cell r="E4341" t="str">
            <v>E3718</v>
          </cell>
        </row>
        <row r="4342">
          <cell r="C4342" t="str">
            <v>88700</v>
          </cell>
          <cell r="E4342" t="str">
            <v>E3719</v>
          </cell>
        </row>
        <row r="4343">
          <cell r="C4343" t="str">
            <v>88700</v>
          </cell>
          <cell r="E4343" t="str">
            <v>E3720</v>
          </cell>
        </row>
        <row r="4344">
          <cell r="C4344" t="str">
            <v>88700</v>
          </cell>
          <cell r="E4344" t="str">
            <v>E3721</v>
          </cell>
        </row>
        <row r="4345">
          <cell r="C4345" t="str">
            <v>88700</v>
          </cell>
          <cell r="E4345" t="str">
            <v>E3726</v>
          </cell>
        </row>
        <row r="4346">
          <cell r="C4346" t="str">
            <v>88700</v>
          </cell>
          <cell r="E4346" t="str">
            <v>E3727</v>
          </cell>
        </row>
        <row r="4347">
          <cell r="C4347" t="str">
            <v>88700</v>
          </cell>
          <cell r="E4347" t="str">
            <v>E3728</v>
          </cell>
        </row>
        <row r="4348">
          <cell r="C4348" t="str">
            <v>88700</v>
          </cell>
          <cell r="E4348" t="str">
            <v>E3729</v>
          </cell>
        </row>
        <row r="4349">
          <cell r="C4349" t="str">
            <v>88700</v>
          </cell>
          <cell r="E4349" t="str">
            <v>E3730</v>
          </cell>
        </row>
        <row r="4350">
          <cell r="C4350" t="str">
            <v>88700</v>
          </cell>
          <cell r="E4350" t="str">
            <v>E3731</v>
          </cell>
        </row>
        <row r="4351">
          <cell r="C4351" t="str">
            <v>88700</v>
          </cell>
          <cell r="E4351" t="str">
            <v>E3732</v>
          </cell>
        </row>
        <row r="4352">
          <cell r="C4352" t="str">
            <v>88700</v>
          </cell>
          <cell r="E4352" t="str">
            <v>E3733</v>
          </cell>
        </row>
        <row r="4353">
          <cell r="C4353" t="str">
            <v>88700</v>
          </cell>
          <cell r="E4353" t="str">
            <v>E3735</v>
          </cell>
        </row>
        <row r="4354">
          <cell r="C4354" t="str">
            <v>88700</v>
          </cell>
          <cell r="E4354" t="str">
            <v>E3736</v>
          </cell>
        </row>
        <row r="4355">
          <cell r="C4355" t="str">
            <v>88700</v>
          </cell>
          <cell r="E4355" t="str">
            <v>E3737</v>
          </cell>
        </row>
        <row r="4356">
          <cell r="C4356" t="str">
            <v>88700</v>
          </cell>
          <cell r="E4356" t="str">
            <v>E3738</v>
          </cell>
        </row>
        <row r="4357">
          <cell r="C4357" t="str">
            <v>88700</v>
          </cell>
          <cell r="E4357" t="str">
            <v>E3739</v>
          </cell>
        </row>
        <row r="4358">
          <cell r="C4358" t="str">
            <v>88700</v>
          </cell>
          <cell r="E4358" t="str">
            <v>E3740</v>
          </cell>
        </row>
        <row r="4359">
          <cell r="C4359" t="str">
            <v>88700</v>
          </cell>
          <cell r="E4359" t="str">
            <v>E3741</v>
          </cell>
        </row>
        <row r="4360">
          <cell r="C4360" t="str">
            <v>88700</v>
          </cell>
          <cell r="E4360" t="str">
            <v>E3743</v>
          </cell>
        </row>
        <row r="4361">
          <cell r="C4361" t="str">
            <v>88700</v>
          </cell>
          <cell r="E4361" t="str">
            <v>E3746</v>
          </cell>
        </row>
        <row r="4362">
          <cell r="C4362" t="str">
            <v>88700</v>
          </cell>
          <cell r="E4362" t="str">
            <v>E3747</v>
          </cell>
        </row>
        <row r="4363">
          <cell r="C4363" t="str">
            <v>88700</v>
          </cell>
          <cell r="E4363" t="str">
            <v>E3758</v>
          </cell>
        </row>
        <row r="4364">
          <cell r="C4364" t="str">
            <v>88700</v>
          </cell>
          <cell r="E4364" t="str">
            <v>F3714</v>
          </cell>
        </row>
        <row r="4365">
          <cell r="C4365" t="str">
            <v>88700</v>
          </cell>
          <cell r="E4365" t="str">
            <v>F3715</v>
          </cell>
        </row>
        <row r="4366">
          <cell r="C4366" t="str">
            <v>88700</v>
          </cell>
          <cell r="E4366" t="str">
            <v>F3716</v>
          </cell>
        </row>
        <row r="4367">
          <cell r="C4367" t="str">
            <v>88700</v>
          </cell>
          <cell r="E4367" t="str">
            <v>F3717</v>
          </cell>
        </row>
        <row r="4368">
          <cell r="C4368" t="str">
            <v>88700</v>
          </cell>
          <cell r="E4368" t="str">
            <v>F3718</v>
          </cell>
        </row>
        <row r="4369">
          <cell r="C4369" t="str">
            <v>88700</v>
          </cell>
          <cell r="E4369" t="str">
            <v>F3719</v>
          </cell>
        </row>
        <row r="4370">
          <cell r="C4370" t="str">
            <v>88700</v>
          </cell>
          <cell r="E4370" t="str">
            <v>F3720</v>
          </cell>
        </row>
        <row r="4371">
          <cell r="C4371" t="str">
            <v>88700</v>
          </cell>
          <cell r="E4371" t="str">
            <v>F3721</v>
          </cell>
        </row>
        <row r="4372">
          <cell r="C4372" t="str">
            <v>88700</v>
          </cell>
          <cell r="E4372" t="str">
            <v>F3726</v>
          </cell>
        </row>
        <row r="4373">
          <cell r="C4373" t="str">
            <v>88700</v>
          </cell>
          <cell r="E4373" t="str">
            <v>F3727</v>
          </cell>
        </row>
        <row r="4374">
          <cell r="C4374" t="str">
            <v>88700</v>
          </cell>
          <cell r="E4374" t="str">
            <v>F3728</v>
          </cell>
        </row>
        <row r="4375">
          <cell r="C4375" t="str">
            <v>88700</v>
          </cell>
          <cell r="E4375" t="str">
            <v>F3729</v>
          </cell>
        </row>
        <row r="4376">
          <cell r="C4376" t="str">
            <v>88700</v>
          </cell>
          <cell r="E4376" t="str">
            <v>F3730</v>
          </cell>
        </row>
        <row r="4377">
          <cell r="C4377" t="str">
            <v>88700</v>
          </cell>
          <cell r="E4377" t="str">
            <v>F3731</v>
          </cell>
        </row>
        <row r="4378">
          <cell r="C4378" t="str">
            <v>88700</v>
          </cell>
          <cell r="E4378" t="str">
            <v>F3732</v>
          </cell>
        </row>
        <row r="4379">
          <cell r="C4379" t="str">
            <v>88700</v>
          </cell>
          <cell r="E4379" t="str">
            <v>F3735</v>
          </cell>
        </row>
        <row r="4380">
          <cell r="C4380" t="str">
            <v>88700</v>
          </cell>
          <cell r="E4380" t="str">
            <v>F3736</v>
          </cell>
        </row>
        <row r="4381">
          <cell r="C4381" t="str">
            <v>88700</v>
          </cell>
          <cell r="E4381" t="str">
            <v>F3737</v>
          </cell>
        </row>
        <row r="4382">
          <cell r="C4382" t="str">
            <v>88700</v>
          </cell>
          <cell r="E4382" t="str">
            <v>F3738</v>
          </cell>
        </row>
        <row r="4383">
          <cell r="C4383" t="str">
            <v>88700</v>
          </cell>
          <cell r="E4383" t="str">
            <v>F3739</v>
          </cell>
        </row>
        <row r="4384">
          <cell r="C4384" t="str">
            <v>88700</v>
          </cell>
          <cell r="E4384" t="str">
            <v>F3740</v>
          </cell>
        </row>
        <row r="4385">
          <cell r="C4385" t="str">
            <v>88700</v>
          </cell>
          <cell r="E4385" t="str">
            <v>F3741</v>
          </cell>
        </row>
        <row r="4386">
          <cell r="C4386" t="str">
            <v>88700</v>
          </cell>
          <cell r="E4386" t="str">
            <v>F3743</v>
          </cell>
        </row>
        <row r="4387">
          <cell r="C4387" t="str">
            <v>88700</v>
          </cell>
          <cell r="E4387" t="str">
            <v>F3745</v>
          </cell>
        </row>
        <row r="4388">
          <cell r="C4388" t="str">
            <v>88700</v>
          </cell>
          <cell r="E4388" t="str">
            <v>F3746</v>
          </cell>
        </row>
        <row r="4389">
          <cell r="C4389" t="str">
            <v>88700</v>
          </cell>
          <cell r="E4389" t="str">
            <v>F3747</v>
          </cell>
        </row>
        <row r="4390">
          <cell r="C4390" t="str">
            <v>88700</v>
          </cell>
          <cell r="E4390" t="str">
            <v>F3758</v>
          </cell>
        </row>
        <row r="4391">
          <cell r="C4391" t="str">
            <v>88700</v>
          </cell>
          <cell r="E4391" t="str">
            <v>G3714</v>
          </cell>
        </row>
        <row r="4392">
          <cell r="C4392" t="str">
            <v>88700</v>
          </cell>
          <cell r="E4392" t="str">
            <v>G3718</v>
          </cell>
        </row>
        <row r="4393">
          <cell r="C4393" t="str">
            <v>88700</v>
          </cell>
          <cell r="E4393" t="str">
            <v>G3719</v>
          </cell>
        </row>
        <row r="4394">
          <cell r="C4394" t="str">
            <v>88700</v>
          </cell>
          <cell r="E4394" t="str">
            <v>G3734</v>
          </cell>
        </row>
        <row r="4395">
          <cell r="C4395" t="str">
            <v>88700</v>
          </cell>
          <cell r="E4395" t="str">
            <v>G3739</v>
          </cell>
        </row>
        <row r="4396">
          <cell r="C4396" t="str">
            <v>88700</v>
          </cell>
          <cell r="E4396" t="str">
            <v>H3724</v>
          </cell>
        </row>
        <row r="4397">
          <cell r="C4397" t="str">
            <v>88700</v>
          </cell>
          <cell r="E4397" t="str">
            <v>H3734</v>
          </cell>
        </row>
        <row r="4398">
          <cell r="C4398" t="str">
            <v>88700</v>
          </cell>
          <cell r="E4398" t="str">
            <v>J3714</v>
          </cell>
        </row>
        <row r="4399">
          <cell r="C4399" t="str">
            <v>88700</v>
          </cell>
          <cell r="E4399" t="str">
            <v>J3718</v>
          </cell>
        </row>
        <row r="4400">
          <cell r="C4400" t="str">
            <v>88700</v>
          </cell>
          <cell r="E4400" t="str">
            <v>J3719</v>
          </cell>
        </row>
        <row r="4401">
          <cell r="C4401" t="str">
            <v>88700</v>
          </cell>
          <cell r="E4401" t="str">
            <v>J3720</v>
          </cell>
        </row>
        <row r="4402">
          <cell r="C4402" t="str">
            <v>88700</v>
          </cell>
          <cell r="E4402" t="str">
            <v>J3721</v>
          </cell>
        </row>
        <row r="4403">
          <cell r="C4403" t="str">
            <v>88700</v>
          </cell>
          <cell r="E4403" t="str">
            <v>J3726</v>
          </cell>
        </row>
        <row r="4404">
          <cell r="C4404" t="str">
            <v>88700</v>
          </cell>
          <cell r="E4404" t="str">
            <v>J3729</v>
          </cell>
        </row>
        <row r="4405">
          <cell r="C4405" t="str">
            <v>88700</v>
          </cell>
          <cell r="E4405" t="str">
            <v>J3730</v>
          </cell>
        </row>
        <row r="4406">
          <cell r="C4406" t="str">
            <v>88700</v>
          </cell>
          <cell r="E4406" t="str">
            <v>J3731</v>
          </cell>
        </row>
        <row r="4407">
          <cell r="C4407" t="str">
            <v>88700</v>
          </cell>
          <cell r="E4407" t="str">
            <v>J3732</v>
          </cell>
        </row>
        <row r="4408">
          <cell r="C4408" t="str">
            <v>88700</v>
          </cell>
          <cell r="E4408" t="str">
            <v>J3735</v>
          </cell>
        </row>
        <row r="4409">
          <cell r="C4409" t="str">
            <v>88700</v>
          </cell>
          <cell r="E4409" t="str">
            <v>J3736</v>
          </cell>
        </row>
        <row r="4410">
          <cell r="C4410" t="str">
            <v>88700</v>
          </cell>
          <cell r="E4410" t="str">
            <v>J3737</v>
          </cell>
        </row>
        <row r="4411">
          <cell r="C4411" t="str">
            <v>88700</v>
          </cell>
          <cell r="E4411" t="str">
            <v>J3739</v>
          </cell>
        </row>
        <row r="4412">
          <cell r="C4412" t="str">
            <v>88700</v>
          </cell>
          <cell r="E4412" t="str">
            <v>J3740</v>
          </cell>
        </row>
        <row r="4413">
          <cell r="C4413" t="str">
            <v>88700</v>
          </cell>
          <cell r="E4413" t="str">
            <v>J3741</v>
          </cell>
        </row>
        <row r="4414">
          <cell r="C4414" t="str">
            <v>88700</v>
          </cell>
          <cell r="E4414" t="str">
            <v>J3746</v>
          </cell>
        </row>
        <row r="4415">
          <cell r="C4415" t="str">
            <v>88700</v>
          </cell>
          <cell r="E4415" t="str">
            <v>J3747</v>
          </cell>
        </row>
        <row r="4416">
          <cell r="C4416" t="str">
            <v>88700</v>
          </cell>
          <cell r="E4416" t="str">
            <v>K3726</v>
          </cell>
        </row>
        <row r="4417">
          <cell r="C4417" t="str">
            <v>88700</v>
          </cell>
          <cell r="E4417" t="str">
            <v>L3714</v>
          </cell>
        </row>
        <row r="4418">
          <cell r="C4418" t="str">
            <v>88700</v>
          </cell>
          <cell r="E4418" t="str">
            <v>L3718</v>
          </cell>
        </row>
        <row r="4419">
          <cell r="C4419" t="str">
            <v>88700</v>
          </cell>
          <cell r="E4419" t="str">
            <v>L3719</v>
          </cell>
        </row>
        <row r="4420">
          <cell r="C4420" t="str">
            <v>88700</v>
          </cell>
          <cell r="E4420" t="str">
            <v>L3720</v>
          </cell>
        </row>
        <row r="4421">
          <cell r="C4421" t="str">
            <v>88700</v>
          </cell>
          <cell r="E4421" t="str">
            <v>L3721</v>
          </cell>
        </row>
        <row r="4422">
          <cell r="C4422" t="str">
            <v>88700</v>
          </cell>
          <cell r="E4422" t="str">
            <v>L3726</v>
          </cell>
        </row>
        <row r="4423">
          <cell r="C4423" t="str">
            <v>88700</v>
          </cell>
          <cell r="E4423" t="str">
            <v>L3729</v>
          </cell>
        </row>
        <row r="4424">
          <cell r="C4424" t="str">
            <v>88700</v>
          </cell>
          <cell r="E4424" t="str">
            <v>L3730</v>
          </cell>
        </row>
        <row r="4425">
          <cell r="C4425" t="str">
            <v>88700</v>
          </cell>
          <cell r="E4425" t="str">
            <v>L3731</v>
          </cell>
        </row>
        <row r="4426">
          <cell r="C4426" t="str">
            <v>88700</v>
          </cell>
          <cell r="E4426" t="str">
            <v>L3732</v>
          </cell>
        </row>
        <row r="4427">
          <cell r="C4427" t="str">
            <v>88700</v>
          </cell>
          <cell r="E4427" t="str">
            <v>L3733</v>
          </cell>
        </row>
        <row r="4428">
          <cell r="C4428" t="str">
            <v>88700</v>
          </cell>
          <cell r="E4428" t="str">
            <v>L3735</v>
          </cell>
        </row>
        <row r="4429">
          <cell r="C4429" t="str">
            <v>88700</v>
          </cell>
          <cell r="E4429" t="str">
            <v>L3736</v>
          </cell>
        </row>
        <row r="4430">
          <cell r="C4430" t="str">
            <v>88700</v>
          </cell>
          <cell r="E4430" t="str">
            <v>L3737</v>
          </cell>
        </row>
        <row r="4431">
          <cell r="C4431" t="str">
            <v>88700</v>
          </cell>
          <cell r="E4431" t="str">
            <v>L3738</v>
          </cell>
        </row>
        <row r="4432">
          <cell r="C4432" t="str">
            <v>88700</v>
          </cell>
          <cell r="E4432" t="str">
            <v>L3739</v>
          </cell>
        </row>
        <row r="4433">
          <cell r="C4433" t="str">
            <v>88700</v>
          </cell>
          <cell r="E4433" t="str">
            <v>L3740</v>
          </cell>
        </row>
        <row r="4434">
          <cell r="C4434" t="str">
            <v>88700</v>
          </cell>
          <cell r="E4434" t="str">
            <v>L3741</v>
          </cell>
        </row>
        <row r="4435">
          <cell r="C4435" t="str">
            <v>88700</v>
          </cell>
          <cell r="E4435" t="str">
            <v>M3714</v>
          </cell>
        </row>
        <row r="4436">
          <cell r="C4436" t="str">
            <v>88700</v>
          </cell>
          <cell r="E4436" t="str">
            <v>M3718</v>
          </cell>
        </row>
        <row r="4437">
          <cell r="C4437" t="str">
            <v>88700</v>
          </cell>
          <cell r="E4437" t="str">
            <v>M3719</v>
          </cell>
        </row>
        <row r="4438">
          <cell r="C4438" t="str">
            <v>88700</v>
          </cell>
          <cell r="E4438" t="str">
            <v>M3720</v>
          </cell>
        </row>
        <row r="4439">
          <cell r="C4439" t="str">
            <v>88700</v>
          </cell>
          <cell r="E4439" t="str">
            <v>M3721</v>
          </cell>
        </row>
        <row r="4440">
          <cell r="C4440" t="str">
            <v>88700</v>
          </cell>
          <cell r="E4440" t="str">
            <v>M3726</v>
          </cell>
        </row>
        <row r="4441">
          <cell r="C4441" t="str">
            <v>88700</v>
          </cell>
          <cell r="E4441" t="str">
            <v>M3729</v>
          </cell>
        </row>
        <row r="4442">
          <cell r="C4442" t="str">
            <v>88700</v>
          </cell>
          <cell r="E4442" t="str">
            <v>M3730</v>
          </cell>
        </row>
        <row r="4443">
          <cell r="C4443" t="str">
            <v>88700</v>
          </cell>
          <cell r="E4443" t="str">
            <v>M3731</v>
          </cell>
        </row>
        <row r="4444">
          <cell r="C4444" t="str">
            <v>88700</v>
          </cell>
          <cell r="E4444" t="str">
            <v>M3732</v>
          </cell>
        </row>
        <row r="4445">
          <cell r="C4445" t="str">
            <v>88700</v>
          </cell>
          <cell r="E4445" t="str">
            <v>M3733</v>
          </cell>
        </row>
        <row r="4446">
          <cell r="C4446" t="str">
            <v>88700</v>
          </cell>
          <cell r="E4446" t="str">
            <v>M3735</v>
          </cell>
        </row>
        <row r="4447">
          <cell r="C4447" t="str">
            <v>88700</v>
          </cell>
          <cell r="E4447" t="str">
            <v>M3736</v>
          </cell>
        </row>
        <row r="4448">
          <cell r="C4448" t="str">
            <v>88700</v>
          </cell>
          <cell r="E4448" t="str">
            <v>M3737</v>
          </cell>
        </row>
        <row r="4449">
          <cell r="C4449" t="str">
            <v>88700</v>
          </cell>
          <cell r="E4449" t="str">
            <v>M3738</v>
          </cell>
        </row>
        <row r="4450">
          <cell r="C4450" t="str">
            <v>88700</v>
          </cell>
          <cell r="E4450" t="str">
            <v>M3739</v>
          </cell>
        </row>
        <row r="4451">
          <cell r="C4451" t="str">
            <v>88700</v>
          </cell>
          <cell r="E4451" t="str">
            <v>M3740</v>
          </cell>
        </row>
        <row r="4452">
          <cell r="C4452" t="str">
            <v>88700</v>
          </cell>
          <cell r="E4452" t="str">
            <v>M3741</v>
          </cell>
        </row>
        <row r="4453">
          <cell r="C4453" t="str">
            <v>88700</v>
          </cell>
          <cell r="E4453" t="str">
            <v>P3714</v>
          </cell>
        </row>
        <row r="4454">
          <cell r="C4454" t="str">
            <v>88700</v>
          </cell>
          <cell r="E4454" t="str">
            <v>P3718</v>
          </cell>
        </row>
        <row r="4455">
          <cell r="C4455" t="str">
            <v>88700</v>
          </cell>
          <cell r="E4455" t="str">
            <v>P3719</v>
          </cell>
        </row>
        <row r="4456">
          <cell r="C4456" t="str">
            <v>88700</v>
          </cell>
          <cell r="E4456" t="str">
            <v>P3736</v>
          </cell>
        </row>
        <row r="4457">
          <cell r="C4457" t="str">
            <v>88700</v>
          </cell>
          <cell r="E4457" t="str">
            <v>P3738</v>
          </cell>
        </row>
        <row r="4458">
          <cell r="C4458" t="str">
            <v>88700</v>
          </cell>
          <cell r="E4458" t="str">
            <v>U3730</v>
          </cell>
        </row>
        <row r="4459">
          <cell r="C4459" t="str">
            <v>88700</v>
          </cell>
          <cell r="E4459" t="str">
            <v>U3741</v>
          </cell>
        </row>
        <row r="4460">
          <cell r="C4460" t="str">
            <v>88700</v>
          </cell>
          <cell r="E4460" t="str">
            <v>V3737</v>
          </cell>
        </row>
        <row r="4461">
          <cell r="C4461" t="str">
            <v>88700</v>
          </cell>
          <cell r="E4461" t="str">
            <v>W3730</v>
          </cell>
        </row>
        <row r="4462">
          <cell r="C4462" t="str">
            <v>88700</v>
          </cell>
          <cell r="E4462" t="str">
            <v>W3741</v>
          </cell>
        </row>
        <row r="4463">
          <cell r="C4463" t="str">
            <v>88700</v>
          </cell>
          <cell r="E4463" t="str">
            <v>W3746</v>
          </cell>
        </row>
        <row r="4464">
          <cell r="C4464" t="str">
            <v>88700</v>
          </cell>
          <cell r="E4464" t="str">
            <v>03737</v>
          </cell>
        </row>
        <row r="4465">
          <cell r="C4465" t="str">
            <v>88900</v>
          </cell>
          <cell r="E4465" t="str">
            <v>H3754</v>
          </cell>
        </row>
        <row r="4466">
          <cell r="C4466" t="str">
            <v>89200</v>
          </cell>
          <cell r="E4466" t="str">
            <v>A3763</v>
          </cell>
        </row>
        <row r="4467">
          <cell r="C4467" t="str">
            <v>89200</v>
          </cell>
          <cell r="E4467" t="str">
            <v>A3764</v>
          </cell>
        </row>
        <row r="4468">
          <cell r="C4468" t="str">
            <v>89200</v>
          </cell>
          <cell r="E4468" t="str">
            <v>A3766</v>
          </cell>
        </row>
        <row r="4469">
          <cell r="C4469" t="str">
            <v>89200</v>
          </cell>
          <cell r="E4469" t="str">
            <v>A3782</v>
          </cell>
        </row>
        <row r="4470">
          <cell r="C4470" t="str">
            <v>89200</v>
          </cell>
          <cell r="E4470" t="str">
            <v>D3761</v>
          </cell>
        </row>
        <row r="4471">
          <cell r="C4471" t="str">
            <v>89200</v>
          </cell>
          <cell r="E4471" t="str">
            <v>D3763</v>
          </cell>
        </row>
        <row r="4472">
          <cell r="C4472" t="str">
            <v>89200</v>
          </cell>
          <cell r="E4472" t="str">
            <v>D3764</v>
          </cell>
        </row>
        <row r="4473">
          <cell r="C4473" t="str">
            <v>89200</v>
          </cell>
          <cell r="E4473" t="str">
            <v>D3766</v>
          </cell>
        </row>
        <row r="4474">
          <cell r="C4474" t="str">
            <v>89200</v>
          </cell>
          <cell r="E4474" t="str">
            <v>D3767</v>
          </cell>
        </row>
        <row r="4475">
          <cell r="C4475" t="str">
            <v>89200</v>
          </cell>
          <cell r="E4475" t="str">
            <v>D3775</v>
          </cell>
        </row>
        <row r="4476">
          <cell r="C4476" t="str">
            <v>89200</v>
          </cell>
          <cell r="E4476" t="str">
            <v>D3781</v>
          </cell>
        </row>
        <row r="4477">
          <cell r="C4477" t="str">
            <v>89200</v>
          </cell>
          <cell r="E4477" t="str">
            <v>D3782</v>
          </cell>
        </row>
        <row r="4478">
          <cell r="C4478" t="str">
            <v>89200</v>
          </cell>
          <cell r="E4478" t="str">
            <v>D3783</v>
          </cell>
        </row>
        <row r="4479">
          <cell r="C4479" t="str">
            <v>89200</v>
          </cell>
          <cell r="E4479" t="str">
            <v>E3761</v>
          </cell>
        </row>
        <row r="4480">
          <cell r="C4480" t="str">
            <v>89200</v>
          </cell>
          <cell r="E4480" t="str">
            <v>E3763</v>
          </cell>
        </row>
        <row r="4481">
          <cell r="C4481" t="str">
            <v>89200</v>
          </cell>
          <cell r="E4481" t="str">
            <v>E3764</v>
          </cell>
        </row>
        <row r="4482">
          <cell r="C4482" t="str">
            <v>89200</v>
          </cell>
          <cell r="E4482" t="str">
            <v>E3765</v>
          </cell>
        </row>
        <row r="4483">
          <cell r="C4483" t="str">
            <v>89200</v>
          </cell>
          <cell r="E4483" t="str">
            <v>E3766</v>
          </cell>
        </row>
        <row r="4484">
          <cell r="C4484" t="str">
            <v>89200</v>
          </cell>
          <cell r="E4484" t="str">
            <v>E3767</v>
          </cell>
        </row>
        <row r="4485">
          <cell r="C4485" t="str">
            <v>89200</v>
          </cell>
          <cell r="E4485" t="str">
            <v>E3770</v>
          </cell>
        </row>
        <row r="4486">
          <cell r="C4486" t="str">
            <v>89200</v>
          </cell>
          <cell r="E4486" t="str">
            <v>E3775</v>
          </cell>
        </row>
        <row r="4487">
          <cell r="C4487" t="str">
            <v>89200</v>
          </cell>
          <cell r="E4487" t="str">
            <v>E3781</v>
          </cell>
        </row>
        <row r="4488">
          <cell r="C4488" t="str">
            <v>89200</v>
          </cell>
          <cell r="E4488" t="str">
            <v>E3782</v>
          </cell>
        </row>
        <row r="4489">
          <cell r="C4489" t="str">
            <v>89200</v>
          </cell>
          <cell r="E4489" t="str">
            <v>E3783</v>
          </cell>
        </row>
        <row r="4490">
          <cell r="C4490" t="str">
            <v>89200</v>
          </cell>
          <cell r="E4490" t="str">
            <v>F3761</v>
          </cell>
        </row>
        <row r="4491">
          <cell r="C4491" t="str">
            <v>89200</v>
          </cell>
          <cell r="E4491" t="str">
            <v>F3763</v>
          </cell>
        </row>
        <row r="4492">
          <cell r="C4492" t="str">
            <v>89200</v>
          </cell>
          <cell r="E4492" t="str">
            <v>F3764</v>
          </cell>
        </row>
        <row r="4493">
          <cell r="C4493" t="str">
            <v>89200</v>
          </cell>
          <cell r="E4493" t="str">
            <v>F3765</v>
          </cell>
        </row>
        <row r="4494">
          <cell r="C4494" t="str">
            <v>89200</v>
          </cell>
          <cell r="E4494" t="str">
            <v>F3766</v>
          </cell>
        </row>
        <row r="4495">
          <cell r="C4495" t="str">
            <v>89200</v>
          </cell>
          <cell r="E4495" t="str">
            <v>F3770</v>
          </cell>
        </row>
        <row r="4496">
          <cell r="C4496" t="str">
            <v>89200</v>
          </cell>
          <cell r="E4496" t="str">
            <v>F3775</v>
          </cell>
        </row>
        <row r="4497">
          <cell r="C4497" t="str">
            <v>89200</v>
          </cell>
          <cell r="E4497" t="str">
            <v>F3781</v>
          </cell>
        </row>
        <row r="4498">
          <cell r="C4498" t="str">
            <v>89200</v>
          </cell>
          <cell r="E4498" t="str">
            <v>F3782</v>
          </cell>
        </row>
        <row r="4499">
          <cell r="C4499" t="str">
            <v>89200</v>
          </cell>
          <cell r="E4499" t="str">
            <v>F3783</v>
          </cell>
        </row>
        <row r="4500">
          <cell r="C4500" t="str">
            <v>89200</v>
          </cell>
          <cell r="E4500" t="str">
            <v>J3761</v>
          </cell>
        </row>
        <row r="4501">
          <cell r="C4501" t="str">
            <v>89200</v>
          </cell>
          <cell r="E4501" t="str">
            <v>J3763</v>
          </cell>
        </row>
        <row r="4502">
          <cell r="C4502" t="str">
            <v>89200</v>
          </cell>
          <cell r="E4502" t="str">
            <v>J3764</v>
          </cell>
        </row>
        <row r="4503">
          <cell r="C4503" t="str">
            <v>89200</v>
          </cell>
          <cell r="E4503" t="str">
            <v>J3766</v>
          </cell>
        </row>
        <row r="4504">
          <cell r="C4504" t="str">
            <v>89200</v>
          </cell>
          <cell r="E4504" t="str">
            <v>J3775</v>
          </cell>
        </row>
        <row r="4505">
          <cell r="C4505" t="str">
            <v>89200</v>
          </cell>
          <cell r="E4505" t="str">
            <v>J3781</v>
          </cell>
        </row>
        <row r="4506">
          <cell r="C4506" t="str">
            <v>89200</v>
          </cell>
          <cell r="E4506" t="str">
            <v>J3782</v>
          </cell>
        </row>
        <row r="4507">
          <cell r="C4507" t="str">
            <v>89200</v>
          </cell>
          <cell r="E4507" t="str">
            <v>J3783</v>
          </cell>
        </row>
        <row r="4508">
          <cell r="C4508" t="str">
            <v>89200</v>
          </cell>
          <cell r="E4508" t="str">
            <v>L3761</v>
          </cell>
        </row>
        <row r="4509">
          <cell r="C4509" t="str">
            <v>89200</v>
          </cell>
          <cell r="E4509" t="str">
            <v>L3763</v>
          </cell>
        </row>
        <row r="4510">
          <cell r="C4510" t="str">
            <v>89200</v>
          </cell>
          <cell r="E4510" t="str">
            <v>L3764</v>
          </cell>
        </row>
        <row r="4511">
          <cell r="C4511" t="str">
            <v>89200</v>
          </cell>
          <cell r="E4511" t="str">
            <v>L3766</v>
          </cell>
        </row>
        <row r="4512">
          <cell r="C4512" t="str">
            <v>89200</v>
          </cell>
          <cell r="E4512" t="str">
            <v>L3775</v>
          </cell>
        </row>
        <row r="4513">
          <cell r="C4513" t="str">
            <v>89200</v>
          </cell>
          <cell r="E4513" t="str">
            <v>L3781</v>
          </cell>
        </row>
        <row r="4514">
          <cell r="C4514" t="str">
            <v>89200</v>
          </cell>
          <cell r="E4514" t="str">
            <v>L3782</v>
          </cell>
        </row>
        <row r="4515">
          <cell r="C4515" t="str">
            <v>89200</v>
          </cell>
          <cell r="E4515" t="str">
            <v>L3783</v>
          </cell>
        </row>
        <row r="4516">
          <cell r="C4516" t="str">
            <v>89200</v>
          </cell>
          <cell r="E4516" t="str">
            <v>M3761</v>
          </cell>
        </row>
        <row r="4517">
          <cell r="C4517" t="str">
            <v>89200</v>
          </cell>
          <cell r="E4517" t="str">
            <v>M3763</v>
          </cell>
        </row>
        <row r="4518">
          <cell r="C4518" t="str">
            <v>89200</v>
          </cell>
          <cell r="E4518" t="str">
            <v>M3764</v>
          </cell>
        </row>
        <row r="4519">
          <cell r="C4519" t="str">
            <v>89200</v>
          </cell>
          <cell r="E4519" t="str">
            <v>M3766</v>
          </cell>
        </row>
        <row r="4520">
          <cell r="C4520" t="str">
            <v>89200</v>
          </cell>
          <cell r="E4520" t="str">
            <v>M3775</v>
          </cell>
        </row>
        <row r="4521">
          <cell r="C4521" t="str">
            <v>89200</v>
          </cell>
          <cell r="E4521" t="str">
            <v>M3781</v>
          </cell>
        </row>
        <row r="4522">
          <cell r="C4522" t="str">
            <v>89200</v>
          </cell>
          <cell r="E4522" t="str">
            <v>M3782</v>
          </cell>
        </row>
        <row r="4523">
          <cell r="C4523" t="str">
            <v>89200</v>
          </cell>
          <cell r="E4523" t="str">
            <v>M3783</v>
          </cell>
        </row>
        <row r="4524">
          <cell r="C4524" t="str">
            <v>89200</v>
          </cell>
          <cell r="E4524" t="str">
            <v>P3761</v>
          </cell>
        </row>
        <row r="4525">
          <cell r="C4525" t="str">
            <v>89200</v>
          </cell>
          <cell r="E4525" t="str">
            <v>P3764</v>
          </cell>
        </row>
        <row r="4526">
          <cell r="C4526" t="str">
            <v>89200</v>
          </cell>
          <cell r="E4526" t="str">
            <v>P3775</v>
          </cell>
        </row>
        <row r="4527">
          <cell r="C4527" t="str">
            <v>89200</v>
          </cell>
          <cell r="E4527" t="str">
            <v>P3783</v>
          </cell>
        </row>
        <row r="4528">
          <cell r="C4528" t="str">
            <v>89200</v>
          </cell>
          <cell r="E4528" t="str">
            <v>U3781</v>
          </cell>
        </row>
        <row r="4529">
          <cell r="C4529" t="str">
            <v>89200</v>
          </cell>
          <cell r="E4529" t="str">
            <v>03772</v>
          </cell>
        </row>
        <row r="4530">
          <cell r="C4530" t="str">
            <v>89300</v>
          </cell>
          <cell r="E4530" t="str">
            <v>F3787</v>
          </cell>
        </row>
        <row r="4531">
          <cell r="C4531" t="str">
            <v>89300</v>
          </cell>
          <cell r="E4531" t="str">
            <v>G3780</v>
          </cell>
        </row>
        <row r="4532">
          <cell r="C4532" t="str">
            <v>89300</v>
          </cell>
          <cell r="E4532" t="str">
            <v>G3786</v>
          </cell>
        </row>
        <row r="4533">
          <cell r="C4533" t="str">
            <v>37507</v>
          </cell>
          <cell r="E4533" t="str">
            <v>03989</v>
          </cell>
        </row>
        <row r="4534">
          <cell r="C4534" t="str">
            <v>76400</v>
          </cell>
          <cell r="E4534" t="str">
            <v>F3906</v>
          </cell>
        </row>
        <row r="4535">
          <cell r="C4535" t="str">
            <v>76400</v>
          </cell>
          <cell r="E4535" t="str">
            <v>M3909</v>
          </cell>
        </row>
        <row r="4536">
          <cell r="C4536" t="str">
            <v>76400</v>
          </cell>
          <cell r="E4536" t="str">
            <v>P3909</v>
          </cell>
        </row>
        <row r="4537">
          <cell r="C4537" t="str">
            <v>76500</v>
          </cell>
          <cell r="E4537" t="str">
            <v>F3915</v>
          </cell>
        </row>
        <row r="4538">
          <cell r="C4538" t="str">
            <v>76500</v>
          </cell>
          <cell r="E4538" t="str">
            <v>F3922</v>
          </cell>
        </row>
        <row r="4539">
          <cell r="C4539" t="str">
            <v>76500</v>
          </cell>
          <cell r="E4539" t="str">
            <v>M3922</v>
          </cell>
        </row>
        <row r="4540">
          <cell r="C4540" t="str">
            <v>76500</v>
          </cell>
          <cell r="E4540" t="str">
            <v>P3922</v>
          </cell>
        </row>
        <row r="4541">
          <cell r="C4541" t="str">
            <v>76500</v>
          </cell>
          <cell r="E4541" t="str">
            <v>R3915</v>
          </cell>
        </row>
        <row r="4542">
          <cell r="C4542" t="str">
            <v>76910</v>
          </cell>
          <cell r="E4542" t="str">
            <v>A3936</v>
          </cell>
        </row>
        <row r="4543">
          <cell r="C4543" t="str">
            <v>76910</v>
          </cell>
          <cell r="E4543" t="str">
            <v>A3937</v>
          </cell>
        </row>
        <row r="4544">
          <cell r="C4544" t="str">
            <v>76910</v>
          </cell>
          <cell r="E4544" t="str">
            <v>A3940</v>
          </cell>
        </row>
        <row r="4545">
          <cell r="C4545" t="str">
            <v>76910</v>
          </cell>
          <cell r="E4545" t="str">
            <v>B3945</v>
          </cell>
        </row>
        <row r="4546">
          <cell r="C4546" t="str">
            <v>76910</v>
          </cell>
          <cell r="E4546" t="str">
            <v>C3936</v>
          </cell>
        </row>
        <row r="4547">
          <cell r="C4547" t="str">
            <v>76910</v>
          </cell>
          <cell r="E4547" t="str">
            <v>C3937</v>
          </cell>
        </row>
        <row r="4548">
          <cell r="C4548" t="str">
            <v>76910</v>
          </cell>
          <cell r="E4548" t="str">
            <v>C3938</v>
          </cell>
        </row>
        <row r="4549">
          <cell r="C4549" t="str">
            <v>76910</v>
          </cell>
          <cell r="E4549" t="str">
            <v>C3940</v>
          </cell>
        </row>
        <row r="4550">
          <cell r="C4550" t="str">
            <v>76910</v>
          </cell>
          <cell r="E4550" t="str">
            <v>C3943</v>
          </cell>
        </row>
        <row r="4551">
          <cell r="C4551" t="str">
            <v>76910</v>
          </cell>
          <cell r="E4551" t="str">
            <v>D3917</v>
          </cell>
        </row>
        <row r="4552">
          <cell r="C4552" t="str">
            <v>76910</v>
          </cell>
          <cell r="E4552" t="str">
            <v>D3935</v>
          </cell>
        </row>
        <row r="4553">
          <cell r="C4553" t="str">
            <v>76910</v>
          </cell>
          <cell r="E4553" t="str">
            <v>D3936</v>
          </cell>
        </row>
        <row r="4554">
          <cell r="C4554" t="str">
            <v>76910</v>
          </cell>
          <cell r="E4554" t="str">
            <v>D3940</v>
          </cell>
        </row>
        <row r="4555">
          <cell r="C4555" t="str">
            <v>76910</v>
          </cell>
          <cell r="E4555" t="str">
            <v>E3930</v>
          </cell>
        </row>
        <row r="4556">
          <cell r="C4556" t="str">
            <v>76910</v>
          </cell>
          <cell r="E4556" t="str">
            <v>E3933</v>
          </cell>
        </row>
        <row r="4557">
          <cell r="C4557" t="str">
            <v>76910</v>
          </cell>
          <cell r="E4557" t="str">
            <v>E3936</v>
          </cell>
        </row>
        <row r="4558">
          <cell r="C4558" t="str">
            <v>76910</v>
          </cell>
          <cell r="E4558" t="str">
            <v>E3937</v>
          </cell>
        </row>
        <row r="4559">
          <cell r="C4559" t="str">
            <v>76910</v>
          </cell>
          <cell r="E4559" t="str">
            <v>F3919</v>
          </cell>
        </row>
        <row r="4560">
          <cell r="C4560" t="str">
            <v>76910</v>
          </cell>
          <cell r="E4560" t="str">
            <v>F3920</v>
          </cell>
        </row>
        <row r="4561">
          <cell r="C4561" t="str">
            <v>76910</v>
          </cell>
          <cell r="E4561" t="str">
            <v>F3923</v>
          </cell>
        </row>
        <row r="4562">
          <cell r="C4562" t="str">
            <v>76910</v>
          </cell>
          <cell r="E4562" t="str">
            <v>F3924</v>
          </cell>
        </row>
        <row r="4563">
          <cell r="C4563" t="str">
            <v>76910</v>
          </cell>
          <cell r="E4563" t="str">
            <v>F3925</v>
          </cell>
        </row>
        <row r="4564">
          <cell r="C4564" t="str">
            <v>76910</v>
          </cell>
          <cell r="E4564" t="str">
            <v>F3926</v>
          </cell>
        </row>
        <row r="4565">
          <cell r="C4565" t="str">
            <v>76910</v>
          </cell>
          <cell r="E4565" t="str">
            <v>F3928</v>
          </cell>
        </row>
        <row r="4566">
          <cell r="C4566" t="str">
            <v>76910</v>
          </cell>
          <cell r="E4566" t="str">
            <v>F3929</v>
          </cell>
        </row>
        <row r="4567">
          <cell r="C4567" t="str">
            <v>76910</v>
          </cell>
          <cell r="E4567" t="str">
            <v>F3930</v>
          </cell>
        </row>
        <row r="4568">
          <cell r="C4568" t="str">
            <v>76910</v>
          </cell>
          <cell r="E4568" t="str">
            <v>F3931</v>
          </cell>
        </row>
        <row r="4569">
          <cell r="C4569" t="str">
            <v>76910</v>
          </cell>
          <cell r="E4569" t="str">
            <v>F3935</v>
          </cell>
        </row>
        <row r="4570">
          <cell r="C4570" t="str">
            <v>76910</v>
          </cell>
          <cell r="E4570" t="str">
            <v>F3936</v>
          </cell>
        </row>
        <row r="4571">
          <cell r="C4571" t="str">
            <v>76910</v>
          </cell>
          <cell r="E4571" t="str">
            <v>F3937</v>
          </cell>
        </row>
        <row r="4572">
          <cell r="C4572" t="str">
            <v>76910</v>
          </cell>
          <cell r="E4572" t="str">
            <v>F3939</v>
          </cell>
        </row>
        <row r="4573">
          <cell r="C4573" t="str">
            <v>76910</v>
          </cell>
          <cell r="E4573" t="str">
            <v>F3943</v>
          </cell>
        </row>
        <row r="4574">
          <cell r="C4574" t="str">
            <v>76910</v>
          </cell>
          <cell r="E4574" t="str">
            <v>F3950</v>
          </cell>
        </row>
        <row r="4575">
          <cell r="C4575" t="str">
            <v>76910</v>
          </cell>
          <cell r="E4575" t="str">
            <v>F3951</v>
          </cell>
        </row>
        <row r="4576">
          <cell r="C4576" t="str">
            <v>76910</v>
          </cell>
          <cell r="E4576" t="str">
            <v>F3952</v>
          </cell>
        </row>
        <row r="4577">
          <cell r="C4577" t="str">
            <v>76910</v>
          </cell>
          <cell r="E4577" t="str">
            <v>F3953</v>
          </cell>
        </row>
        <row r="4578">
          <cell r="C4578" t="str">
            <v>76910</v>
          </cell>
          <cell r="E4578" t="str">
            <v>F3958</v>
          </cell>
        </row>
        <row r="4579">
          <cell r="C4579" t="str">
            <v>76910</v>
          </cell>
          <cell r="E4579" t="str">
            <v>F3959</v>
          </cell>
        </row>
        <row r="4580">
          <cell r="C4580" t="str">
            <v>76910</v>
          </cell>
          <cell r="E4580" t="str">
            <v>G3916</v>
          </cell>
        </row>
        <row r="4581">
          <cell r="C4581" t="str">
            <v>76910</v>
          </cell>
          <cell r="E4581" t="str">
            <v>G3930</v>
          </cell>
        </row>
        <row r="4582">
          <cell r="C4582" t="str">
            <v>76910</v>
          </cell>
          <cell r="E4582" t="str">
            <v>G3936</v>
          </cell>
        </row>
        <row r="4583">
          <cell r="C4583" t="str">
            <v>76910</v>
          </cell>
          <cell r="E4583" t="str">
            <v>G3937</v>
          </cell>
        </row>
        <row r="4584">
          <cell r="C4584" t="str">
            <v>76910</v>
          </cell>
          <cell r="E4584" t="str">
            <v>G3939</v>
          </cell>
        </row>
        <row r="4585">
          <cell r="C4585" t="str">
            <v>76910</v>
          </cell>
          <cell r="E4585" t="str">
            <v>G3943</v>
          </cell>
        </row>
        <row r="4586">
          <cell r="C4586" t="str">
            <v>76910</v>
          </cell>
          <cell r="E4586" t="str">
            <v>H3927</v>
          </cell>
        </row>
        <row r="4587">
          <cell r="C4587" t="str">
            <v>76910</v>
          </cell>
          <cell r="E4587" t="str">
            <v>H3943</v>
          </cell>
        </row>
        <row r="4588">
          <cell r="C4588" t="str">
            <v>76910</v>
          </cell>
          <cell r="E4588" t="str">
            <v>H3945</v>
          </cell>
        </row>
        <row r="4589">
          <cell r="C4589" t="str">
            <v>76910</v>
          </cell>
          <cell r="E4589" t="str">
            <v>H3947</v>
          </cell>
        </row>
        <row r="4590">
          <cell r="C4590" t="str">
            <v>76910</v>
          </cell>
          <cell r="E4590" t="str">
            <v>J3945</v>
          </cell>
        </row>
        <row r="4591">
          <cell r="C4591" t="str">
            <v>76910</v>
          </cell>
          <cell r="E4591" t="str">
            <v>L3945</v>
          </cell>
        </row>
        <row r="4592">
          <cell r="C4592" t="str">
            <v>76910</v>
          </cell>
          <cell r="E4592" t="str">
            <v>L3947</v>
          </cell>
        </row>
        <row r="4593">
          <cell r="C4593" t="str">
            <v>76910</v>
          </cell>
          <cell r="E4593" t="str">
            <v>M3930</v>
          </cell>
        </row>
        <row r="4594">
          <cell r="C4594" t="str">
            <v>76910</v>
          </cell>
          <cell r="E4594" t="str">
            <v>M3933</v>
          </cell>
        </row>
        <row r="4595">
          <cell r="C4595" t="str">
            <v>76910</v>
          </cell>
          <cell r="E4595" t="str">
            <v>M3935</v>
          </cell>
        </row>
        <row r="4596">
          <cell r="C4596" t="str">
            <v>76910</v>
          </cell>
          <cell r="E4596" t="str">
            <v>Q3928</v>
          </cell>
        </row>
        <row r="4597">
          <cell r="C4597" t="str">
            <v>76910</v>
          </cell>
          <cell r="E4597" t="str">
            <v>Q3930</v>
          </cell>
        </row>
        <row r="4598">
          <cell r="C4598" t="str">
            <v>76910</v>
          </cell>
          <cell r="E4598" t="str">
            <v>R3930</v>
          </cell>
        </row>
        <row r="4599">
          <cell r="C4599" t="str">
            <v>76910</v>
          </cell>
          <cell r="E4599" t="str">
            <v>R3939</v>
          </cell>
        </row>
        <row r="4600">
          <cell r="C4600" t="str">
            <v>76910</v>
          </cell>
          <cell r="E4600" t="str">
            <v>S3930</v>
          </cell>
        </row>
        <row r="4601">
          <cell r="C4601" t="str">
            <v>76910</v>
          </cell>
          <cell r="E4601" t="str">
            <v>T3935</v>
          </cell>
        </row>
        <row r="4602">
          <cell r="C4602" t="str">
            <v>76910</v>
          </cell>
          <cell r="E4602" t="str">
            <v>03947</v>
          </cell>
        </row>
        <row r="4603">
          <cell r="C4603" t="str">
            <v>76920</v>
          </cell>
          <cell r="E4603" t="str">
            <v>F3941</v>
          </cell>
        </row>
        <row r="4604">
          <cell r="C4604" t="str">
            <v>76920</v>
          </cell>
          <cell r="E4604" t="str">
            <v>F3942</v>
          </cell>
        </row>
        <row r="4605">
          <cell r="C4605" t="str">
            <v>76920</v>
          </cell>
          <cell r="E4605" t="str">
            <v>F3954</v>
          </cell>
        </row>
        <row r="4606">
          <cell r="C4606" t="str">
            <v>76920</v>
          </cell>
          <cell r="E4606" t="str">
            <v>F3955</v>
          </cell>
        </row>
        <row r="4607">
          <cell r="C4607" t="str">
            <v>76920</v>
          </cell>
          <cell r="E4607" t="str">
            <v>F3956</v>
          </cell>
        </row>
        <row r="4608">
          <cell r="C4608" t="str">
            <v>76920</v>
          </cell>
          <cell r="E4608" t="str">
            <v>F3957</v>
          </cell>
        </row>
        <row r="4609">
          <cell r="C4609" t="str">
            <v>77200</v>
          </cell>
          <cell r="E4609" t="str">
            <v>F3970</v>
          </cell>
        </row>
        <row r="4610">
          <cell r="C4610" t="str">
            <v>77200</v>
          </cell>
          <cell r="E4610" t="str">
            <v>F3972</v>
          </cell>
        </row>
        <row r="4611">
          <cell r="C4611" t="str">
            <v>77200</v>
          </cell>
          <cell r="E4611" t="str">
            <v>F3973</v>
          </cell>
        </row>
        <row r="4612">
          <cell r="C4612" t="str">
            <v>77200</v>
          </cell>
          <cell r="E4612" t="str">
            <v>F3974</v>
          </cell>
        </row>
        <row r="4613">
          <cell r="C4613" t="str">
            <v>77200</v>
          </cell>
          <cell r="E4613" t="str">
            <v>F3975</v>
          </cell>
        </row>
        <row r="4614">
          <cell r="C4614" t="str">
            <v>77200</v>
          </cell>
          <cell r="E4614" t="str">
            <v>F3976</v>
          </cell>
        </row>
        <row r="4615">
          <cell r="C4615" t="str">
            <v>77200</v>
          </cell>
          <cell r="E4615" t="str">
            <v>03976</v>
          </cell>
        </row>
        <row r="4616">
          <cell r="C4616" t="str">
            <v>86100</v>
          </cell>
          <cell r="E4616" t="str">
            <v>G3700</v>
          </cell>
        </row>
        <row r="4617">
          <cell r="C4617" t="str">
            <v>86100</v>
          </cell>
          <cell r="E4617" t="str">
            <v>M3700</v>
          </cell>
        </row>
        <row r="4618">
          <cell r="C4618" t="str">
            <v>86200</v>
          </cell>
          <cell r="E4618" t="str">
            <v>G3710</v>
          </cell>
        </row>
        <row r="4619">
          <cell r="C4619" t="str">
            <v>86300</v>
          </cell>
          <cell r="E4619" t="str">
            <v>A3734</v>
          </cell>
        </row>
        <row r="4620">
          <cell r="C4620" t="str">
            <v>86300</v>
          </cell>
          <cell r="E4620" t="str">
            <v>A3742</v>
          </cell>
        </row>
        <row r="4621">
          <cell r="C4621" t="str">
            <v>86300</v>
          </cell>
          <cell r="E4621" t="str">
            <v>A3749</v>
          </cell>
        </row>
        <row r="4622">
          <cell r="C4622" t="str">
            <v>86300</v>
          </cell>
          <cell r="E4622" t="str">
            <v>A3752</v>
          </cell>
        </row>
        <row r="4623">
          <cell r="C4623" t="str">
            <v>86300</v>
          </cell>
          <cell r="E4623" t="str">
            <v>B3734</v>
          </cell>
        </row>
        <row r="4624">
          <cell r="C4624" t="str">
            <v>86300</v>
          </cell>
          <cell r="E4624" t="str">
            <v>C3734</v>
          </cell>
        </row>
        <row r="4625">
          <cell r="C4625" t="str">
            <v>86300</v>
          </cell>
          <cell r="E4625" t="str">
            <v>D3734</v>
          </cell>
        </row>
        <row r="4626">
          <cell r="C4626" t="str">
            <v>86300</v>
          </cell>
          <cell r="E4626" t="str">
            <v>D3749</v>
          </cell>
        </row>
        <row r="4627">
          <cell r="C4627" t="str">
            <v>86300</v>
          </cell>
          <cell r="E4627" t="str">
            <v>D3752</v>
          </cell>
        </row>
        <row r="4628">
          <cell r="C4628" t="str">
            <v>86300</v>
          </cell>
          <cell r="E4628" t="str">
            <v>E3734</v>
          </cell>
        </row>
        <row r="4629">
          <cell r="C4629" t="str">
            <v>86300</v>
          </cell>
          <cell r="E4629" t="str">
            <v>E3742</v>
          </cell>
        </row>
        <row r="4630">
          <cell r="C4630" t="str">
            <v>86300</v>
          </cell>
          <cell r="E4630" t="str">
            <v>E3749</v>
          </cell>
        </row>
        <row r="4631">
          <cell r="C4631" t="str">
            <v>86300</v>
          </cell>
          <cell r="E4631" t="str">
            <v>E3752</v>
          </cell>
        </row>
        <row r="4632">
          <cell r="C4632" t="str">
            <v>86300</v>
          </cell>
          <cell r="E4632" t="str">
            <v>F3734</v>
          </cell>
        </row>
        <row r="4633">
          <cell r="C4633" t="str">
            <v>86300</v>
          </cell>
          <cell r="E4633" t="str">
            <v>F3742</v>
          </cell>
        </row>
        <row r="4634">
          <cell r="C4634" t="str">
            <v>86300</v>
          </cell>
          <cell r="E4634" t="str">
            <v>F3744</v>
          </cell>
        </row>
        <row r="4635">
          <cell r="C4635" t="str">
            <v>86300</v>
          </cell>
          <cell r="E4635" t="str">
            <v>F3749</v>
          </cell>
        </row>
        <row r="4636">
          <cell r="C4636" t="str">
            <v>86300</v>
          </cell>
          <cell r="E4636" t="str">
            <v>F3752</v>
          </cell>
        </row>
        <row r="4637">
          <cell r="C4637" t="str">
            <v>86300</v>
          </cell>
          <cell r="E4637" t="str">
            <v>G3738</v>
          </cell>
        </row>
        <row r="4638">
          <cell r="C4638" t="str">
            <v>86300</v>
          </cell>
          <cell r="E4638" t="str">
            <v>G3740</v>
          </cell>
        </row>
        <row r="4639">
          <cell r="C4639" t="str">
            <v>86300</v>
          </cell>
          <cell r="E4639" t="str">
            <v>K3734</v>
          </cell>
        </row>
        <row r="4640">
          <cell r="C4640" t="str">
            <v>86300</v>
          </cell>
          <cell r="E4640" t="str">
            <v>L3734</v>
          </cell>
        </row>
        <row r="4641">
          <cell r="C4641" t="str">
            <v>86300</v>
          </cell>
          <cell r="E4641" t="str">
            <v>M3734</v>
          </cell>
        </row>
        <row r="4642">
          <cell r="C4642" t="str">
            <v>86300</v>
          </cell>
          <cell r="E4642" t="str">
            <v>N3734</v>
          </cell>
        </row>
        <row r="4643">
          <cell r="C4643" t="str">
            <v>86300</v>
          </cell>
          <cell r="E4643" t="str">
            <v>P3734</v>
          </cell>
        </row>
        <row r="4644">
          <cell r="C4644" t="str">
            <v>86300</v>
          </cell>
          <cell r="E4644" t="str">
            <v>Q3734</v>
          </cell>
        </row>
        <row r="4645">
          <cell r="C4645" t="str">
            <v>86300</v>
          </cell>
          <cell r="E4645" t="str">
            <v>R3734</v>
          </cell>
        </row>
        <row r="4646">
          <cell r="C4646" t="str">
            <v>86300</v>
          </cell>
          <cell r="E4646" t="str">
            <v>S3734</v>
          </cell>
        </row>
        <row r="4647">
          <cell r="C4647" t="str">
            <v>86300</v>
          </cell>
          <cell r="E4647" t="str">
            <v>T3734</v>
          </cell>
        </row>
        <row r="4648">
          <cell r="C4648" t="str">
            <v>86300</v>
          </cell>
          <cell r="E4648" t="str">
            <v>U3734</v>
          </cell>
        </row>
        <row r="4649">
          <cell r="C4649" t="str">
            <v>86300</v>
          </cell>
          <cell r="E4649" t="str">
            <v>W3734</v>
          </cell>
        </row>
        <row r="4650">
          <cell r="C4650" t="str">
            <v>86300</v>
          </cell>
          <cell r="E4650" t="str">
            <v>Y3734</v>
          </cell>
        </row>
        <row r="4651">
          <cell r="C4651" t="str">
            <v>86400</v>
          </cell>
          <cell r="E4651" t="str">
            <v>G3744</v>
          </cell>
        </row>
        <row r="4652">
          <cell r="C4652" t="str">
            <v>86500</v>
          </cell>
          <cell r="E4652" t="str">
            <v>G3750</v>
          </cell>
        </row>
        <row r="4653">
          <cell r="C4653" t="str">
            <v>86500</v>
          </cell>
          <cell r="E4653" t="str">
            <v>G3751</v>
          </cell>
        </row>
        <row r="4654">
          <cell r="C4654" t="str">
            <v>86500</v>
          </cell>
          <cell r="E4654" t="str">
            <v>G3754</v>
          </cell>
        </row>
        <row r="4655">
          <cell r="C4655" t="str">
            <v>86500</v>
          </cell>
          <cell r="E4655" t="str">
            <v>03756</v>
          </cell>
        </row>
        <row r="4656">
          <cell r="C4656" t="str">
            <v>44000</v>
          </cell>
          <cell r="E4656" t="str">
            <v>A6502</v>
          </cell>
        </row>
        <row r="4657">
          <cell r="C4657" t="str">
            <v>44000</v>
          </cell>
          <cell r="E4657" t="str">
            <v>B6502</v>
          </cell>
        </row>
        <row r="4658">
          <cell r="C4658" t="str">
            <v>44000</v>
          </cell>
          <cell r="E4658" t="str">
            <v>C6502</v>
          </cell>
        </row>
        <row r="4659">
          <cell r="C4659" t="str">
            <v>44000</v>
          </cell>
          <cell r="E4659" t="str">
            <v>C6503</v>
          </cell>
        </row>
        <row r="4660">
          <cell r="C4660" t="str">
            <v>44000</v>
          </cell>
          <cell r="E4660" t="str">
            <v>D6502</v>
          </cell>
        </row>
        <row r="4661">
          <cell r="C4661" t="str">
            <v>44000</v>
          </cell>
          <cell r="E4661" t="str">
            <v>D6503</v>
          </cell>
        </row>
        <row r="4662">
          <cell r="C4662" t="str">
            <v>44000</v>
          </cell>
          <cell r="E4662" t="str">
            <v>E6502</v>
          </cell>
        </row>
        <row r="4663">
          <cell r="C4663" t="str">
            <v>44000</v>
          </cell>
          <cell r="E4663" t="str">
            <v>E6503</v>
          </cell>
        </row>
        <row r="4664">
          <cell r="C4664" t="str">
            <v>44000</v>
          </cell>
          <cell r="E4664" t="str">
            <v>F6502</v>
          </cell>
        </row>
        <row r="4665">
          <cell r="C4665" t="str">
            <v>44000</v>
          </cell>
          <cell r="E4665" t="str">
            <v>F6503</v>
          </cell>
        </row>
        <row r="4666">
          <cell r="C4666" t="str">
            <v>44200</v>
          </cell>
          <cell r="E4666" t="str">
            <v>A6512</v>
          </cell>
        </row>
        <row r="4667">
          <cell r="C4667" t="str">
            <v>44200</v>
          </cell>
          <cell r="E4667" t="str">
            <v>A6513</v>
          </cell>
        </row>
        <row r="4668">
          <cell r="C4668" t="str">
            <v>44200</v>
          </cell>
          <cell r="E4668" t="str">
            <v>B6512</v>
          </cell>
        </row>
        <row r="4669">
          <cell r="C4669" t="str">
            <v>44200</v>
          </cell>
          <cell r="E4669" t="str">
            <v>B6513</v>
          </cell>
        </row>
        <row r="4670">
          <cell r="C4670" t="str">
            <v>44200</v>
          </cell>
          <cell r="E4670" t="str">
            <v>C6512</v>
          </cell>
        </row>
        <row r="4671">
          <cell r="C4671" t="str">
            <v>44200</v>
          </cell>
          <cell r="E4671" t="str">
            <v>C6513</v>
          </cell>
        </row>
        <row r="4672">
          <cell r="C4672" t="str">
            <v>44200</v>
          </cell>
          <cell r="E4672" t="str">
            <v>D6512</v>
          </cell>
        </row>
        <row r="4673">
          <cell r="C4673" t="str">
            <v>44200</v>
          </cell>
          <cell r="E4673" t="str">
            <v>D6513</v>
          </cell>
        </row>
        <row r="4674">
          <cell r="C4674" t="str">
            <v>44200</v>
          </cell>
          <cell r="E4674" t="str">
            <v>E6512</v>
          </cell>
        </row>
        <row r="4675">
          <cell r="C4675" t="str">
            <v>44200</v>
          </cell>
          <cell r="E4675" t="str">
            <v>E6513</v>
          </cell>
        </row>
        <row r="4676">
          <cell r="C4676" t="str">
            <v>44200</v>
          </cell>
          <cell r="E4676" t="str">
            <v>F6512</v>
          </cell>
        </row>
        <row r="4677">
          <cell r="C4677" t="str">
            <v>44200</v>
          </cell>
          <cell r="E4677" t="str">
            <v>F6513</v>
          </cell>
        </row>
        <row r="4678">
          <cell r="C4678" t="str">
            <v>44400</v>
          </cell>
          <cell r="E4678" t="str">
            <v>A6522</v>
          </cell>
        </row>
        <row r="4679">
          <cell r="C4679" t="str">
            <v>44400</v>
          </cell>
          <cell r="E4679" t="str">
            <v>B6522</v>
          </cell>
        </row>
        <row r="4680">
          <cell r="C4680" t="str">
            <v>44400</v>
          </cell>
          <cell r="E4680" t="str">
            <v>C6522</v>
          </cell>
        </row>
        <row r="4681">
          <cell r="C4681" t="str">
            <v>44400</v>
          </cell>
          <cell r="E4681" t="str">
            <v>D6522</v>
          </cell>
        </row>
        <row r="4682">
          <cell r="C4682" t="str">
            <v>44400</v>
          </cell>
          <cell r="E4682" t="str">
            <v>E6522</v>
          </cell>
        </row>
        <row r="4683">
          <cell r="C4683" t="str">
            <v>44400</v>
          </cell>
          <cell r="E4683" t="str">
            <v>F6522</v>
          </cell>
        </row>
        <row r="4684">
          <cell r="C4684" t="str">
            <v>44500</v>
          </cell>
          <cell r="E4684" t="str">
            <v>A6533</v>
          </cell>
        </row>
        <row r="4685">
          <cell r="C4685" t="str">
            <v>44500</v>
          </cell>
          <cell r="E4685" t="str">
            <v>B6533</v>
          </cell>
        </row>
        <row r="4686">
          <cell r="C4686" t="str">
            <v>44500</v>
          </cell>
          <cell r="E4686" t="str">
            <v>B6534</v>
          </cell>
        </row>
        <row r="4687">
          <cell r="C4687" t="str">
            <v>44500</v>
          </cell>
          <cell r="E4687" t="str">
            <v>C6533</v>
          </cell>
        </row>
        <row r="4688">
          <cell r="C4688" t="str">
            <v>44500</v>
          </cell>
          <cell r="E4688" t="str">
            <v>C6534</v>
          </cell>
        </row>
        <row r="4689">
          <cell r="C4689" t="str">
            <v>44500</v>
          </cell>
          <cell r="E4689" t="str">
            <v>D6533</v>
          </cell>
        </row>
        <row r="4690">
          <cell r="C4690" t="str">
            <v>44500</v>
          </cell>
          <cell r="E4690" t="str">
            <v>D6534</v>
          </cell>
        </row>
        <row r="4691">
          <cell r="C4691" t="str">
            <v>44500</v>
          </cell>
          <cell r="E4691" t="str">
            <v>E6533</v>
          </cell>
        </row>
        <row r="4692">
          <cell r="C4692" t="str">
            <v>44500</v>
          </cell>
          <cell r="E4692" t="str">
            <v>E6534</v>
          </cell>
        </row>
        <row r="4693">
          <cell r="C4693" t="str">
            <v>44500</v>
          </cell>
          <cell r="E4693" t="str">
            <v>F6533</v>
          </cell>
        </row>
        <row r="4694">
          <cell r="C4694" t="str">
            <v>44500</v>
          </cell>
          <cell r="E4694" t="str">
            <v>F6534</v>
          </cell>
        </row>
        <row r="4695">
          <cell r="C4695" t="str">
            <v>44600</v>
          </cell>
          <cell r="E4695" t="str">
            <v>A6550</v>
          </cell>
        </row>
        <row r="4696">
          <cell r="C4696" t="str">
            <v>44600</v>
          </cell>
          <cell r="E4696" t="str">
            <v>C6550</v>
          </cell>
        </row>
        <row r="4697">
          <cell r="C4697" t="str">
            <v>44600</v>
          </cell>
          <cell r="E4697" t="str">
            <v>D6535</v>
          </cell>
        </row>
        <row r="4698">
          <cell r="C4698" t="str">
            <v>44600</v>
          </cell>
          <cell r="E4698" t="str">
            <v>D6550</v>
          </cell>
        </row>
        <row r="4699">
          <cell r="C4699" t="str">
            <v>44600</v>
          </cell>
          <cell r="E4699" t="str">
            <v>E6550</v>
          </cell>
        </row>
        <row r="4700">
          <cell r="C4700" t="str">
            <v>44600</v>
          </cell>
          <cell r="E4700" t="str">
            <v>F6535</v>
          </cell>
        </row>
        <row r="4701">
          <cell r="C4701" t="str">
            <v>44600</v>
          </cell>
          <cell r="E4701" t="str">
            <v>F6550</v>
          </cell>
        </row>
        <row r="4702">
          <cell r="C4702" t="str">
            <v>44600</v>
          </cell>
          <cell r="E4702" t="str">
            <v>06550</v>
          </cell>
        </row>
        <row r="4703">
          <cell r="C4703" t="str">
            <v>44700</v>
          </cell>
          <cell r="E4703" t="str">
            <v>A6540</v>
          </cell>
        </row>
        <row r="4704">
          <cell r="C4704" t="str">
            <v>44700</v>
          </cell>
          <cell r="E4704" t="str">
            <v>R6540</v>
          </cell>
        </row>
        <row r="4705">
          <cell r="C4705" t="str">
            <v>44700</v>
          </cell>
          <cell r="E4705" t="str">
            <v>06540</v>
          </cell>
        </row>
        <row r="4706">
          <cell r="C4706" t="str">
            <v>48000</v>
          </cell>
          <cell r="E4706" t="str">
            <v>A6752</v>
          </cell>
        </row>
        <row r="4707">
          <cell r="C4707" t="str">
            <v>48000</v>
          </cell>
          <cell r="E4707" t="str">
            <v>D6752</v>
          </cell>
        </row>
        <row r="4708">
          <cell r="C4708" t="str">
            <v>48000</v>
          </cell>
          <cell r="E4708" t="str">
            <v>E6752</v>
          </cell>
        </row>
        <row r="4709">
          <cell r="C4709" t="str">
            <v>48000</v>
          </cell>
          <cell r="E4709" t="str">
            <v>F6752</v>
          </cell>
        </row>
        <row r="4710">
          <cell r="C4710" t="str">
            <v>48100</v>
          </cell>
          <cell r="E4710" t="str">
            <v>A6755</v>
          </cell>
        </row>
        <row r="4711">
          <cell r="C4711" t="str">
            <v>48100</v>
          </cell>
          <cell r="E4711" t="str">
            <v>A6758</v>
          </cell>
        </row>
        <row r="4712">
          <cell r="C4712" t="str">
            <v>48100</v>
          </cell>
          <cell r="E4712" t="str">
            <v>B6758</v>
          </cell>
        </row>
        <row r="4713">
          <cell r="C4713" t="str">
            <v>48100</v>
          </cell>
          <cell r="E4713" t="str">
            <v>D6755</v>
          </cell>
        </row>
        <row r="4714">
          <cell r="C4714" t="str">
            <v>48100</v>
          </cell>
          <cell r="E4714" t="str">
            <v>D6758</v>
          </cell>
        </row>
        <row r="4715">
          <cell r="C4715" t="str">
            <v>48100</v>
          </cell>
          <cell r="E4715" t="str">
            <v>E6755</v>
          </cell>
        </row>
        <row r="4716">
          <cell r="C4716" t="str">
            <v>48100</v>
          </cell>
          <cell r="E4716" t="str">
            <v>E6758</v>
          </cell>
        </row>
        <row r="4717">
          <cell r="C4717" t="str">
            <v>48100</v>
          </cell>
          <cell r="E4717" t="str">
            <v>F6755</v>
          </cell>
        </row>
        <row r="4718">
          <cell r="C4718" t="str">
            <v>48100</v>
          </cell>
          <cell r="E4718" t="str">
            <v>F6758</v>
          </cell>
        </row>
        <row r="4719">
          <cell r="C4719" t="str">
            <v>48100</v>
          </cell>
          <cell r="E4719" t="str">
            <v>H6757</v>
          </cell>
        </row>
        <row r="4720">
          <cell r="C4720" t="str">
            <v>48200</v>
          </cell>
          <cell r="E4720" t="str">
            <v>A6762</v>
          </cell>
        </row>
        <row r="4721">
          <cell r="C4721" t="str">
            <v>48200</v>
          </cell>
          <cell r="E4721" t="str">
            <v>A6765</v>
          </cell>
        </row>
        <row r="4722">
          <cell r="C4722" t="str">
            <v>48200</v>
          </cell>
          <cell r="E4722" t="str">
            <v>D6762</v>
          </cell>
        </row>
        <row r="4723">
          <cell r="C4723" t="str">
            <v>48200</v>
          </cell>
          <cell r="E4723" t="str">
            <v>D6765</v>
          </cell>
        </row>
        <row r="4724">
          <cell r="C4724" t="str">
            <v>48200</v>
          </cell>
          <cell r="E4724" t="str">
            <v>E6762</v>
          </cell>
        </row>
        <row r="4725">
          <cell r="C4725" t="str">
            <v>48200</v>
          </cell>
          <cell r="E4725" t="str">
            <v>E6765</v>
          </cell>
        </row>
        <row r="4726">
          <cell r="C4726" t="str">
            <v>48200</v>
          </cell>
          <cell r="E4726" t="str">
            <v>F6762</v>
          </cell>
        </row>
        <row r="4727">
          <cell r="C4727" t="str">
            <v>48200</v>
          </cell>
          <cell r="E4727" t="str">
            <v>F6765</v>
          </cell>
        </row>
        <row r="4728">
          <cell r="C4728" t="str">
            <v>48300</v>
          </cell>
          <cell r="E4728" t="str">
            <v>H6770</v>
          </cell>
        </row>
        <row r="4729">
          <cell r="C4729" t="str">
            <v>48300</v>
          </cell>
          <cell r="E4729" t="str">
            <v>H6771</v>
          </cell>
        </row>
        <row r="4730">
          <cell r="C4730" t="str">
            <v>48600</v>
          </cell>
          <cell r="E4730" t="str">
            <v>G6778</v>
          </cell>
        </row>
        <row r="4731">
          <cell r="C4731" t="str">
            <v>48600</v>
          </cell>
          <cell r="E4731" t="str">
            <v>H6775</v>
          </cell>
        </row>
        <row r="4732">
          <cell r="C4732" t="str">
            <v>60100</v>
          </cell>
          <cell r="E4732" t="str">
            <v>F6950</v>
          </cell>
        </row>
        <row r="4733">
          <cell r="C4733" t="str">
            <v>60100</v>
          </cell>
          <cell r="E4733" t="str">
            <v>G6950</v>
          </cell>
        </row>
        <row r="4734">
          <cell r="C4734" t="str">
            <v>60100</v>
          </cell>
          <cell r="E4734" t="str">
            <v>G6951</v>
          </cell>
        </row>
        <row r="4735">
          <cell r="C4735" t="str">
            <v>60400</v>
          </cell>
          <cell r="E4735" t="str">
            <v>F6955</v>
          </cell>
        </row>
        <row r="4736">
          <cell r="C4736" t="str">
            <v>60700</v>
          </cell>
          <cell r="E4736" t="str">
            <v>F6960</v>
          </cell>
        </row>
        <row r="4737">
          <cell r="C4737" t="str">
            <v>45100</v>
          </cell>
          <cell r="E4737" t="str">
            <v>A6712</v>
          </cell>
        </row>
        <row r="4738">
          <cell r="C4738" t="str">
            <v>45100</v>
          </cell>
          <cell r="E4738" t="str">
            <v>A6713</v>
          </cell>
        </row>
        <row r="4739">
          <cell r="C4739" t="str">
            <v>45100</v>
          </cell>
          <cell r="E4739" t="str">
            <v>A6714</v>
          </cell>
        </row>
        <row r="4740">
          <cell r="C4740" t="str">
            <v>45100</v>
          </cell>
          <cell r="E4740" t="str">
            <v>A6715</v>
          </cell>
        </row>
        <row r="4741">
          <cell r="C4741" t="str">
            <v>45100</v>
          </cell>
          <cell r="E4741" t="str">
            <v>A6716</v>
          </cell>
        </row>
        <row r="4742">
          <cell r="C4742" t="str">
            <v>45100</v>
          </cell>
          <cell r="E4742" t="str">
            <v>A6719</v>
          </cell>
        </row>
        <row r="4743">
          <cell r="C4743" t="str">
            <v>45100</v>
          </cell>
          <cell r="E4743" t="str">
            <v>B6712</v>
          </cell>
        </row>
        <row r="4744">
          <cell r="C4744" t="str">
            <v>45100</v>
          </cell>
          <cell r="E4744" t="str">
            <v>B6713</v>
          </cell>
        </row>
        <row r="4745">
          <cell r="C4745" t="str">
            <v>45100</v>
          </cell>
          <cell r="E4745" t="str">
            <v>B6714</v>
          </cell>
        </row>
        <row r="4746">
          <cell r="C4746" t="str">
            <v>45100</v>
          </cell>
          <cell r="E4746" t="str">
            <v>B6715</v>
          </cell>
        </row>
        <row r="4747">
          <cell r="C4747" t="str">
            <v>45100</v>
          </cell>
          <cell r="E4747" t="str">
            <v>B6716</v>
          </cell>
        </row>
        <row r="4748">
          <cell r="C4748" t="str">
            <v>45100</v>
          </cell>
          <cell r="E4748" t="str">
            <v>B6719</v>
          </cell>
        </row>
        <row r="4749">
          <cell r="C4749" t="str">
            <v>45100</v>
          </cell>
          <cell r="E4749" t="str">
            <v>C6712</v>
          </cell>
        </row>
        <row r="4750">
          <cell r="C4750" t="str">
            <v>45100</v>
          </cell>
          <cell r="E4750" t="str">
            <v>C6713</v>
          </cell>
        </row>
        <row r="4751">
          <cell r="C4751" t="str">
            <v>45100</v>
          </cell>
          <cell r="E4751" t="str">
            <v>C6714</v>
          </cell>
        </row>
        <row r="4752">
          <cell r="C4752" t="str">
            <v>45100</v>
          </cell>
          <cell r="E4752" t="str">
            <v>C6715</v>
          </cell>
        </row>
        <row r="4753">
          <cell r="C4753" t="str">
            <v>45100</v>
          </cell>
          <cell r="E4753" t="str">
            <v>C6716</v>
          </cell>
        </row>
        <row r="4754">
          <cell r="C4754" t="str">
            <v>45100</v>
          </cell>
          <cell r="E4754" t="str">
            <v>C6718</v>
          </cell>
        </row>
        <row r="4755">
          <cell r="C4755" t="str">
            <v>45100</v>
          </cell>
          <cell r="E4755" t="str">
            <v>C6719</v>
          </cell>
        </row>
        <row r="4756">
          <cell r="C4756" t="str">
            <v>45100</v>
          </cell>
          <cell r="E4756" t="str">
            <v>D6712</v>
          </cell>
        </row>
        <row r="4757">
          <cell r="C4757" t="str">
            <v>45100</v>
          </cell>
          <cell r="E4757" t="str">
            <v>D6713</v>
          </cell>
        </row>
        <row r="4758">
          <cell r="C4758" t="str">
            <v>45100</v>
          </cell>
          <cell r="E4758" t="str">
            <v>D6714</v>
          </cell>
        </row>
        <row r="4759">
          <cell r="C4759" t="str">
            <v>45100</v>
          </cell>
          <cell r="E4759" t="str">
            <v>D6715</v>
          </cell>
        </row>
        <row r="4760">
          <cell r="C4760" t="str">
            <v>45100</v>
          </cell>
          <cell r="E4760" t="str">
            <v>D6716</v>
          </cell>
        </row>
        <row r="4761">
          <cell r="C4761" t="str">
            <v>45100</v>
          </cell>
          <cell r="E4761" t="str">
            <v>D6718</v>
          </cell>
        </row>
        <row r="4762">
          <cell r="C4762" t="str">
            <v>45100</v>
          </cell>
          <cell r="E4762" t="str">
            <v>D6719</v>
          </cell>
        </row>
        <row r="4763">
          <cell r="C4763" t="str">
            <v>45100</v>
          </cell>
          <cell r="E4763" t="str">
            <v>E6712</v>
          </cell>
        </row>
        <row r="4764">
          <cell r="C4764" t="str">
            <v>45100</v>
          </cell>
          <cell r="E4764" t="str">
            <v>E6713</v>
          </cell>
        </row>
        <row r="4765">
          <cell r="C4765" t="str">
            <v>45100</v>
          </cell>
          <cell r="E4765" t="str">
            <v>E6714</v>
          </cell>
        </row>
        <row r="4766">
          <cell r="C4766" t="str">
            <v>45100</v>
          </cell>
          <cell r="E4766" t="str">
            <v>E6715</v>
          </cell>
        </row>
        <row r="4767">
          <cell r="C4767" t="str">
            <v>45100</v>
          </cell>
          <cell r="E4767" t="str">
            <v>E6716</v>
          </cell>
        </row>
        <row r="4768">
          <cell r="C4768" t="str">
            <v>45100</v>
          </cell>
          <cell r="E4768" t="str">
            <v>E6718</v>
          </cell>
        </row>
        <row r="4769">
          <cell r="C4769" t="str">
            <v>45100</v>
          </cell>
          <cell r="E4769" t="str">
            <v>E6719</v>
          </cell>
        </row>
        <row r="4770">
          <cell r="C4770" t="str">
            <v>45100</v>
          </cell>
          <cell r="E4770" t="str">
            <v>F6712</v>
          </cell>
        </row>
        <row r="4771">
          <cell r="C4771" t="str">
            <v>45100</v>
          </cell>
          <cell r="E4771" t="str">
            <v>F6713</v>
          </cell>
        </row>
        <row r="4772">
          <cell r="C4772" t="str">
            <v>45100</v>
          </cell>
          <cell r="E4772" t="str">
            <v>F6714</v>
          </cell>
        </row>
        <row r="4773">
          <cell r="C4773" t="str">
            <v>45100</v>
          </cell>
          <cell r="E4773" t="str">
            <v>F6715</v>
          </cell>
        </row>
        <row r="4774">
          <cell r="C4774" t="str">
            <v>45100</v>
          </cell>
          <cell r="E4774" t="str">
            <v>F6716</v>
          </cell>
        </row>
        <row r="4775">
          <cell r="C4775" t="str">
            <v>45100</v>
          </cell>
          <cell r="E4775" t="str">
            <v>F6719</v>
          </cell>
        </row>
        <row r="4776">
          <cell r="C4776" t="str">
            <v>45100</v>
          </cell>
          <cell r="E4776" t="str">
            <v>H6712</v>
          </cell>
        </row>
        <row r="4777">
          <cell r="C4777" t="str">
            <v>45400</v>
          </cell>
          <cell r="E4777" t="str">
            <v>A6666</v>
          </cell>
        </row>
        <row r="4778">
          <cell r="C4778" t="str">
            <v>45400</v>
          </cell>
          <cell r="E4778" t="str">
            <v>A6667</v>
          </cell>
        </row>
        <row r="4779">
          <cell r="C4779" t="str">
            <v>45400</v>
          </cell>
          <cell r="E4779" t="str">
            <v>A6684</v>
          </cell>
        </row>
        <row r="4780">
          <cell r="C4780" t="str">
            <v>45400</v>
          </cell>
          <cell r="E4780" t="str">
            <v>A6690</v>
          </cell>
        </row>
        <row r="4781">
          <cell r="C4781" t="str">
            <v>45400</v>
          </cell>
          <cell r="E4781" t="str">
            <v>A6697</v>
          </cell>
        </row>
        <row r="4782">
          <cell r="C4782" t="str">
            <v>45400</v>
          </cell>
          <cell r="E4782" t="str">
            <v>B6646</v>
          </cell>
        </row>
        <row r="4783">
          <cell r="C4783" t="str">
            <v>45400</v>
          </cell>
          <cell r="E4783" t="str">
            <v>B6684</v>
          </cell>
        </row>
        <row r="4784">
          <cell r="C4784" t="str">
            <v>45400</v>
          </cell>
          <cell r="E4784" t="str">
            <v>B6697</v>
          </cell>
        </row>
        <row r="4785">
          <cell r="C4785" t="str">
            <v>45400</v>
          </cell>
          <cell r="E4785" t="str">
            <v>C6623</v>
          </cell>
        </row>
        <row r="4786">
          <cell r="C4786" t="str">
            <v>45400</v>
          </cell>
          <cell r="E4786" t="str">
            <v>C6624</v>
          </cell>
        </row>
        <row r="4787">
          <cell r="C4787" t="str">
            <v>45400</v>
          </cell>
          <cell r="E4787" t="str">
            <v>C6684</v>
          </cell>
        </row>
        <row r="4788">
          <cell r="C4788" t="str">
            <v>45400</v>
          </cell>
          <cell r="E4788" t="str">
            <v>C6697</v>
          </cell>
        </row>
        <row r="4789">
          <cell r="C4789" t="str">
            <v>45400</v>
          </cell>
          <cell r="E4789" t="str">
            <v>D6643</v>
          </cell>
        </row>
        <row r="4790">
          <cell r="C4790" t="str">
            <v>45400</v>
          </cell>
          <cell r="E4790" t="str">
            <v>D6644</v>
          </cell>
        </row>
        <row r="4791">
          <cell r="C4791" t="str">
            <v>45400</v>
          </cell>
          <cell r="E4791" t="str">
            <v>D6646</v>
          </cell>
        </row>
        <row r="4792">
          <cell r="C4792" t="str">
            <v>45400</v>
          </cell>
          <cell r="E4792" t="str">
            <v>D6647</v>
          </cell>
        </row>
        <row r="4793">
          <cell r="C4793" t="str">
            <v>45400</v>
          </cell>
          <cell r="E4793" t="str">
            <v>D6648</v>
          </cell>
        </row>
        <row r="4794">
          <cell r="C4794" t="str">
            <v>45400</v>
          </cell>
          <cell r="E4794" t="str">
            <v>D6684</v>
          </cell>
        </row>
        <row r="4795">
          <cell r="C4795" t="str">
            <v>45400</v>
          </cell>
          <cell r="E4795" t="str">
            <v>D6697</v>
          </cell>
        </row>
        <row r="4796">
          <cell r="C4796" t="str">
            <v>45400</v>
          </cell>
          <cell r="E4796" t="str">
            <v>E6684</v>
          </cell>
        </row>
        <row r="4797">
          <cell r="C4797" t="str">
            <v>45400</v>
          </cell>
          <cell r="E4797" t="str">
            <v>E6697</v>
          </cell>
        </row>
        <row r="4798">
          <cell r="C4798" t="str">
            <v>45400</v>
          </cell>
          <cell r="E4798" t="str">
            <v>F6602</v>
          </cell>
        </row>
        <row r="4799">
          <cell r="C4799" t="str">
            <v>45400</v>
          </cell>
          <cell r="E4799" t="str">
            <v>F6603</v>
          </cell>
        </row>
        <row r="4800">
          <cell r="C4800" t="str">
            <v>45400</v>
          </cell>
          <cell r="E4800" t="str">
            <v>F6611</v>
          </cell>
        </row>
        <row r="4801">
          <cell r="C4801" t="str">
            <v>45400</v>
          </cell>
          <cell r="E4801" t="str">
            <v>F6697</v>
          </cell>
        </row>
        <row r="4802">
          <cell r="C4802" t="str">
            <v>45400</v>
          </cell>
          <cell r="E4802" t="str">
            <v>G6684</v>
          </cell>
        </row>
        <row r="4803">
          <cell r="C4803" t="str">
            <v>45400</v>
          </cell>
          <cell r="E4803" t="str">
            <v>G6697</v>
          </cell>
        </row>
        <row r="4804">
          <cell r="C4804" t="str">
            <v>45400</v>
          </cell>
          <cell r="E4804" t="str">
            <v>H6600</v>
          </cell>
        </row>
        <row r="4805">
          <cell r="C4805" t="str">
            <v>45400</v>
          </cell>
          <cell r="E4805" t="str">
            <v>H6667</v>
          </cell>
        </row>
        <row r="4806">
          <cell r="C4806" t="str">
            <v>45400</v>
          </cell>
          <cell r="E4806" t="str">
            <v>H6671</v>
          </cell>
        </row>
        <row r="4807">
          <cell r="C4807" t="str">
            <v>45400</v>
          </cell>
          <cell r="E4807" t="str">
            <v>H6682</v>
          </cell>
        </row>
        <row r="4808">
          <cell r="C4808" t="str">
            <v>45400</v>
          </cell>
          <cell r="E4808" t="str">
            <v>J6681</v>
          </cell>
        </row>
        <row r="4809">
          <cell r="C4809" t="str">
            <v>45400</v>
          </cell>
          <cell r="E4809" t="str">
            <v>J6682</v>
          </cell>
        </row>
        <row r="4810">
          <cell r="C4810" t="str">
            <v>45400</v>
          </cell>
          <cell r="E4810" t="str">
            <v>K6671</v>
          </cell>
        </row>
        <row r="4811">
          <cell r="C4811" t="str">
            <v>45400</v>
          </cell>
          <cell r="E4811" t="str">
            <v>L6671</v>
          </cell>
        </row>
        <row r="4812">
          <cell r="C4812" t="str">
            <v>45400</v>
          </cell>
          <cell r="E4812" t="str">
            <v>06662</v>
          </cell>
        </row>
        <row r="4813">
          <cell r="C4813" t="str">
            <v>45400</v>
          </cell>
          <cell r="E4813" t="str">
            <v>06668</v>
          </cell>
        </row>
        <row r="4814">
          <cell r="C4814" t="str">
            <v>45400</v>
          </cell>
          <cell r="E4814" t="str">
            <v>06670</v>
          </cell>
        </row>
        <row r="4815">
          <cell r="C4815" t="str">
            <v>45400</v>
          </cell>
          <cell r="E4815" t="str">
            <v>06680</v>
          </cell>
        </row>
        <row r="4816">
          <cell r="C4816" t="str">
            <v>45400</v>
          </cell>
          <cell r="E4816" t="str">
            <v>06681</v>
          </cell>
        </row>
        <row r="4817">
          <cell r="C4817" t="str">
            <v>45400</v>
          </cell>
          <cell r="E4817" t="str">
            <v>06682</v>
          </cell>
        </row>
        <row r="4818">
          <cell r="C4818" t="str">
            <v>45400</v>
          </cell>
          <cell r="E4818" t="str">
            <v>06683</v>
          </cell>
        </row>
        <row r="4819">
          <cell r="C4819" t="str">
            <v>45400</v>
          </cell>
          <cell r="E4819" t="str">
            <v>06685</v>
          </cell>
        </row>
        <row r="4820">
          <cell r="C4820" t="str">
            <v>45500</v>
          </cell>
          <cell r="E4820" t="str">
            <v>06701</v>
          </cell>
        </row>
        <row r="4821">
          <cell r="C4821" t="str">
            <v>45500</v>
          </cell>
          <cell r="E4821" t="str">
            <v>06702</v>
          </cell>
        </row>
        <row r="4822">
          <cell r="C4822" t="str">
            <v>45600</v>
          </cell>
          <cell r="E4822" t="str">
            <v>A6722</v>
          </cell>
        </row>
        <row r="4823">
          <cell r="C4823" t="str">
            <v>45600</v>
          </cell>
          <cell r="E4823" t="str">
            <v>A6723</v>
          </cell>
        </row>
        <row r="4824">
          <cell r="C4824" t="str">
            <v>45600</v>
          </cell>
          <cell r="E4824" t="str">
            <v>A6727</v>
          </cell>
        </row>
        <row r="4825">
          <cell r="C4825" t="str">
            <v>45600</v>
          </cell>
          <cell r="E4825" t="str">
            <v>A6730</v>
          </cell>
        </row>
        <row r="4826">
          <cell r="C4826" t="str">
            <v>45600</v>
          </cell>
          <cell r="E4826" t="str">
            <v>A6732</v>
          </cell>
        </row>
        <row r="4827">
          <cell r="C4827" t="str">
            <v>45600</v>
          </cell>
          <cell r="E4827" t="str">
            <v>A6733</v>
          </cell>
        </row>
        <row r="4828">
          <cell r="C4828" t="str">
            <v>45600</v>
          </cell>
          <cell r="E4828" t="str">
            <v>A6734</v>
          </cell>
        </row>
        <row r="4829">
          <cell r="C4829" t="str">
            <v>45600</v>
          </cell>
          <cell r="E4829" t="str">
            <v>A6736</v>
          </cell>
        </row>
        <row r="4830">
          <cell r="C4830" t="str">
            <v>45600</v>
          </cell>
          <cell r="E4830" t="str">
            <v>A6737</v>
          </cell>
        </row>
        <row r="4831">
          <cell r="C4831" t="str">
            <v>45600</v>
          </cell>
          <cell r="E4831" t="str">
            <v>A6741</v>
          </cell>
        </row>
        <row r="4832">
          <cell r="C4832" t="str">
            <v>45600</v>
          </cell>
          <cell r="E4832" t="str">
            <v>A6744</v>
          </cell>
        </row>
        <row r="4833">
          <cell r="C4833" t="str">
            <v>45600</v>
          </cell>
          <cell r="E4833" t="str">
            <v>A6748</v>
          </cell>
        </row>
        <row r="4834">
          <cell r="C4834" t="str">
            <v>45600</v>
          </cell>
          <cell r="E4834" t="str">
            <v>A6749</v>
          </cell>
        </row>
        <row r="4835">
          <cell r="C4835" t="str">
            <v>45600</v>
          </cell>
          <cell r="E4835" t="str">
            <v>A6753</v>
          </cell>
        </row>
        <row r="4836">
          <cell r="C4836" t="str">
            <v>45600</v>
          </cell>
          <cell r="E4836" t="str">
            <v>B6701</v>
          </cell>
        </row>
        <row r="4837">
          <cell r="C4837" t="str">
            <v>45600</v>
          </cell>
          <cell r="E4837" t="str">
            <v>B6727</v>
          </cell>
        </row>
        <row r="4838">
          <cell r="C4838" t="str">
            <v>45600</v>
          </cell>
          <cell r="E4838" t="str">
            <v>B6732</v>
          </cell>
        </row>
        <row r="4839">
          <cell r="C4839" t="str">
            <v>45600</v>
          </cell>
          <cell r="E4839" t="str">
            <v>B6733</v>
          </cell>
        </row>
        <row r="4840">
          <cell r="C4840" t="str">
            <v>45600</v>
          </cell>
          <cell r="E4840" t="str">
            <v>B6736</v>
          </cell>
        </row>
        <row r="4841">
          <cell r="C4841" t="str">
            <v>45600</v>
          </cell>
          <cell r="E4841" t="str">
            <v>B6737</v>
          </cell>
        </row>
        <row r="4842">
          <cell r="C4842" t="str">
            <v>45600</v>
          </cell>
          <cell r="E4842" t="str">
            <v>B6741</v>
          </cell>
        </row>
        <row r="4843">
          <cell r="C4843" t="str">
            <v>45600</v>
          </cell>
          <cell r="E4843" t="str">
            <v>B6744</v>
          </cell>
        </row>
        <row r="4844">
          <cell r="C4844" t="str">
            <v>45600</v>
          </cell>
          <cell r="E4844" t="str">
            <v>B6745</v>
          </cell>
        </row>
        <row r="4845">
          <cell r="C4845" t="str">
            <v>45600</v>
          </cell>
          <cell r="E4845" t="str">
            <v>B6749</v>
          </cell>
        </row>
        <row r="4846">
          <cell r="C4846" t="str">
            <v>45600</v>
          </cell>
          <cell r="E4846" t="str">
            <v>B6750</v>
          </cell>
        </row>
        <row r="4847">
          <cell r="C4847" t="str">
            <v>45600</v>
          </cell>
          <cell r="E4847" t="str">
            <v>B6753</v>
          </cell>
        </row>
        <row r="4848">
          <cell r="C4848" t="str">
            <v>45600</v>
          </cell>
          <cell r="E4848" t="str">
            <v>C6727</v>
          </cell>
        </row>
        <row r="4849">
          <cell r="C4849" t="str">
            <v>45600</v>
          </cell>
          <cell r="E4849" t="str">
            <v>C6730</v>
          </cell>
        </row>
        <row r="4850">
          <cell r="C4850" t="str">
            <v>45600</v>
          </cell>
          <cell r="E4850" t="str">
            <v>C6732</v>
          </cell>
        </row>
        <row r="4851">
          <cell r="C4851" t="str">
            <v>45600</v>
          </cell>
          <cell r="E4851" t="str">
            <v>C6733</v>
          </cell>
        </row>
        <row r="4852">
          <cell r="C4852" t="str">
            <v>45600</v>
          </cell>
          <cell r="E4852" t="str">
            <v>C6736</v>
          </cell>
        </row>
        <row r="4853">
          <cell r="C4853" t="str">
            <v>45600</v>
          </cell>
          <cell r="E4853" t="str">
            <v>C6737</v>
          </cell>
        </row>
        <row r="4854">
          <cell r="C4854" t="str">
            <v>45600</v>
          </cell>
          <cell r="E4854" t="str">
            <v>C6741</v>
          </cell>
        </row>
        <row r="4855">
          <cell r="C4855" t="str">
            <v>45600</v>
          </cell>
          <cell r="E4855" t="str">
            <v>C6744</v>
          </cell>
        </row>
        <row r="4856">
          <cell r="C4856" t="str">
            <v>45600</v>
          </cell>
          <cell r="E4856" t="str">
            <v>C6745</v>
          </cell>
        </row>
        <row r="4857">
          <cell r="C4857" t="str">
            <v>45600</v>
          </cell>
          <cell r="E4857" t="str">
            <v>C6747</v>
          </cell>
        </row>
        <row r="4858">
          <cell r="C4858" t="str">
            <v>45600</v>
          </cell>
          <cell r="E4858" t="str">
            <v>C6748</v>
          </cell>
        </row>
        <row r="4859">
          <cell r="C4859" t="str">
            <v>45600</v>
          </cell>
          <cell r="E4859" t="str">
            <v>C6749</v>
          </cell>
        </row>
        <row r="4860">
          <cell r="C4860" t="str">
            <v>45600</v>
          </cell>
          <cell r="E4860" t="str">
            <v>D6723</v>
          </cell>
        </row>
        <row r="4861">
          <cell r="C4861" t="str">
            <v>45600</v>
          </cell>
          <cell r="E4861" t="str">
            <v>D6727</v>
          </cell>
        </row>
        <row r="4862">
          <cell r="C4862" t="str">
            <v>45600</v>
          </cell>
          <cell r="E4862" t="str">
            <v>D6732</v>
          </cell>
        </row>
        <row r="4863">
          <cell r="C4863" t="str">
            <v>45600</v>
          </cell>
          <cell r="E4863" t="str">
            <v>D6733</v>
          </cell>
        </row>
        <row r="4864">
          <cell r="C4864" t="str">
            <v>45600</v>
          </cell>
          <cell r="E4864" t="str">
            <v>D6736</v>
          </cell>
        </row>
        <row r="4865">
          <cell r="C4865" t="str">
            <v>45600</v>
          </cell>
          <cell r="E4865" t="str">
            <v>D6737</v>
          </cell>
        </row>
        <row r="4866">
          <cell r="C4866" t="str">
            <v>45600</v>
          </cell>
          <cell r="E4866" t="str">
            <v>D6738</v>
          </cell>
        </row>
        <row r="4867">
          <cell r="C4867" t="str">
            <v>45600</v>
          </cell>
          <cell r="E4867" t="str">
            <v>D6739</v>
          </cell>
        </row>
        <row r="4868">
          <cell r="C4868" t="str">
            <v>45600</v>
          </cell>
          <cell r="E4868" t="str">
            <v>D6741</v>
          </cell>
        </row>
        <row r="4869">
          <cell r="C4869" t="str">
            <v>45600</v>
          </cell>
          <cell r="E4869" t="str">
            <v>D6744</v>
          </cell>
        </row>
        <row r="4870">
          <cell r="C4870" t="str">
            <v>45600</v>
          </cell>
          <cell r="E4870" t="str">
            <v>D6746</v>
          </cell>
        </row>
        <row r="4871">
          <cell r="C4871" t="str">
            <v>45600</v>
          </cell>
          <cell r="E4871" t="str">
            <v>D6747</v>
          </cell>
        </row>
        <row r="4872">
          <cell r="C4872" t="str">
            <v>45600</v>
          </cell>
          <cell r="E4872" t="str">
            <v>D6748</v>
          </cell>
        </row>
        <row r="4873">
          <cell r="C4873" t="str">
            <v>45600</v>
          </cell>
          <cell r="E4873" t="str">
            <v>D6749</v>
          </cell>
        </row>
        <row r="4874">
          <cell r="C4874" t="str">
            <v>45600</v>
          </cell>
          <cell r="E4874" t="str">
            <v>D6753</v>
          </cell>
        </row>
        <row r="4875">
          <cell r="C4875" t="str">
            <v>45600</v>
          </cell>
          <cell r="E4875" t="str">
            <v>E6717</v>
          </cell>
        </row>
        <row r="4876">
          <cell r="C4876" t="str">
            <v>45600</v>
          </cell>
          <cell r="E4876" t="str">
            <v>E6727</v>
          </cell>
        </row>
        <row r="4877">
          <cell r="C4877" t="str">
            <v>45600</v>
          </cell>
          <cell r="E4877" t="str">
            <v>E6730</v>
          </cell>
        </row>
        <row r="4878">
          <cell r="C4878" t="str">
            <v>45600</v>
          </cell>
          <cell r="E4878" t="str">
            <v>E6732</v>
          </cell>
        </row>
        <row r="4879">
          <cell r="C4879" t="str">
            <v>45600</v>
          </cell>
          <cell r="E4879" t="str">
            <v>E6733</v>
          </cell>
        </row>
        <row r="4880">
          <cell r="C4880" t="str">
            <v>45600</v>
          </cell>
          <cell r="E4880" t="str">
            <v>E6735</v>
          </cell>
        </row>
        <row r="4881">
          <cell r="C4881" t="str">
            <v>45600</v>
          </cell>
          <cell r="E4881" t="str">
            <v>E6736</v>
          </cell>
        </row>
        <row r="4882">
          <cell r="C4882" t="str">
            <v>45600</v>
          </cell>
          <cell r="E4882" t="str">
            <v>E6737</v>
          </cell>
        </row>
        <row r="4883">
          <cell r="C4883" t="str">
            <v>45600</v>
          </cell>
          <cell r="E4883" t="str">
            <v>E6739</v>
          </cell>
        </row>
        <row r="4884">
          <cell r="C4884" t="str">
            <v>45600</v>
          </cell>
          <cell r="E4884" t="str">
            <v>E6741</v>
          </cell>
        </row>
        <row r="4885">
          <cell r="C4885" t="str">
            <v>45600</v>
          </cell>
          <cell r="E4885" t="str">
            <v>E6744</v>
          </cell>
        </row>
        <row r="4886">
          <cell r="C4886" t="str">
            <v>45600</v>
          </cell>
          <cell r="E4886" t="str">
            <v>E6746</v>
          </cell>
        </row>
        <row r="4887">
          <cell r="C4887" t="str">
            <v>45600</v>
          </cell>
          <cell r="E4887" t="str">
            <v>E6748</v>
          </cell>
        </row>
        <row r="4888">
          <cell r="C4888" t="str">
            <v>45600</v>
          </cell>
          <cell r="E4888" t="str">
            <v>E6749</v>
          </cell>
        </row>
        <row r="4889">
          <cell r="C4889" t="str">
            <v>45600</v>
          </cell>
          <cell r="E4889" t="str">
            <v>E6751</v>
          </cell>
        </row>
        <row r="4890">
          <cell r="C4890" t="str">
            <v>45600</v>
          </cell>
          <cell r="E4890" t="str">
            <v>F6723</v>
          </cell>
        </row>
        <row r="4891">
          <cell r="C4891" t="str">
            <v>45600</v>
          </cell>
          <cell r="E4891" t="str">
            <v>F6727</v>
          </cell>
        </row>
        <row r="4892">
          <cell r="C4892" t="str">
            <v>45600</v>
          </cell>
          <cell r="E4892" t="str">
            <v>F6730</v>
          </cell>
        </row>
        <row r="4893">
          <cell r="C4893" t="str">
            <v>45600</v>
          </cell>
          <cell r="E4893" t="str">
            <v>F6732</v>
          </cell>
        </row>
        <row r="4894">
          <cell r="C4894" t="str">
            <v>45600</v>
          </cell>
          <cell r="E4894" t="str">
            <v>F6733</v>
          </cell>
        </row>
        <row r="4895">
          <cell r="C4895" t="str">
            <v>45600</v>
          </cell>
          <cell r="E4895" t="str">
            <v>F6735</v>
          </cell>
        </row>
        <row r="4896">
          <cell r="C4896" t="str">
            <v>45600</v>
          </cell>
          <cell r="E4896" t="str">
            <v>F6736</v>
          </cell>
        </row>
        <row r="4897">
          <cell r="C4897" t="str">
            <v>45600</v>
          </cell>
          <cell r="E4897" t="str">
            <v>F6737</v>
          </cell>
        </row>
        <row r="4898">
          <cell r="C4898" t="str">
            <v>45600</v>
          </cell>
          <cell r="E4898" t="str">
            <v>F6739</v>
          </cell>
        </row>
        <row r="4899">
          <cell r="C4899" t="str">
            <v>45600</v>
          </cell>
          <cell r="E4899" t="str">
            <v>F6741</v>
          </cell>
        </row>
        <row r="4900">
          <cell r="C4900" t="str">
            <v>45600</v>
          </cell>
          <cell r="E4900" t="str">
            <v>F6744</v>
          </cell>
        </row>
        <row r="4901">
          <cell r="C4901" t="str">
            <v>45600</v>
          </cell>
          <cell r="E4901" t="str">
            <v>F6745</v>
          </cell>
        </row>
        <row r="4902">
          <cell r="C4902" t="str">
            <v>45600</v>
          </cell>
          <cell r="E4902" t="str">
            <v>G6735</v>
          </cell>
        </row>
        <row r="4903">
          <cell r="C4903" t="str">
            <v>45600</v>
          </cell>
          <cell r="E4903" t="str">
            <v>G6736</v>
          </cell>
        </row>
        <row r="4904">
          <cell r="C4904" t="str">
            <v>45600</v>
          </cell>
          <cell r="E4904" t="str">
            <v>G6745</v>
          </cell>
        </row>
        <row r="4905">
          <cell r="C4905" t="str">
            <v>45600</v>
          </cell>
          <cell r="E4905" t="str">
            <v>G6748</v>
          </cell>
        </row>
        <row r="4906">
          <cell r="C4906" t="str">
            <v>45600</v>
          </cell>
          <cell r="E4906" t="str">
            <v>H6733</v>
          </cell>
        </row>
        <row r="4907">
          <cell r="C4907" t="str">
            <v>45600</v>
          </cell>
          <cell r="E4907" t="str">
            <v>H6734</v>
          </cell>
        </row>
        <row r="4908">
          <cell r="C4908" t="str">
            <v>45600</v>
          </cell>
          <cell r="E4908" t="str">
            <v>H6735</v>
          </cell>
        </row>
        <row r="4909">
          <cell r="C4909" t="str">
            <v>45600</v>
          </cell>
          <cell r="E4909" t="str">
            <v>H6736</v>
          </cell>
        </row>
        <row r="4910">
          <cell r="C4910" t="str">
            <v>45600</v>
          </cell>
          <cell r="E4910" t="str">
            <v>H6747</v>
          </cell>
        </row>
        <row r="4911">
          <cell r="C4911" t="str">
            <v>45600</v>
          </cell>
          <cell r="E4911" t="str">
            <v>H6748</v>
          </cell>
        </row>
        <row r="4912">
          <cell r="C4912" t="str">
            <v>45600</v>
          </cell>
          <cell r="E4912" t="str">
            <v>H6749</v>
          </cell>
        </row>
        <row r="4913">
          <cell r="C4913" t="str">
            <v>45600</v>
          </cell>
          <cell r="E4913" t="str">
            <v>H6752</v>
          </cell>
        </row>
        <row r="4914">
          <cell r="C4914" t="str">
            <v>45600</v>
          </cell>
          <cell r="E4914" t="str">
            <v>J6723</v>
          </cell>
        </row>
        <row r="4915">
          <cell r="C4915" t="str">
            <v>45600</v>
          </cell>
          <cell r="E4915" t="str">
            <v>J6730</v>
          </cell>
        </row>
        <row r="4916">
          <cell r="C4916" t="str">
            <v>45600</v>
          </cell>
          <cell r="E4916" t="str">
            <v>J6735</v>
          </cell>
        </row>
        <row r="4917">
          <cell r="C4917" t="str">
            <v>45600</v>
          </cell>
          <cell r="E4917" t="str">
            <v>J6747</v>
          </cell>
        </row>
        <row r="4918">
          <cell r="C4918" t="str">
            <v>45600</v>
          </cell>
          <cell r="E4918" t="str">
            <v>J6748</v>
          </cell>
        </row>
        <row r="4919">
          <cell r="C4919" t="str">
            <v>45600</v>
          </cell>
          <cell r="E4919" t="str">
            <v>K6280</v>
          </cell>
        </row>
        <row r="4920">
          <cell r="C4920" t="str">
            <v>45600</v>
          </cell>
          <cell r="E4920" t="str">
            <v>K6735</v>
          </cell>
        </row>
        <row r="4921">
          <cell r="C4921" t="str">
            <v>45600</v>
          </cell>
          <cell r="E4921" t="str">
            <v>K6736</v>
          </cell>
        </row>
        <row r="4922">
          <cell r="C4922" t="str">
            <v>45600</v>
          </cell>
          <cell r="E4922" t="str">
            <v>K6748</v>
          </cell>
        </row>
        <row r="4923">
          <cell r="C4923" t="str">
            <v>45600</v>
          </cell>
          <cell r="E4923" t="str">
            <v>L6723</v>
          </cell>
        </row>
        <row r="4924">
          <cell r="C4924" t="str">
            <v>45600</v>
          </cell>
          <cell r="E4924" t="str">
            <v>M6730</v>
          </cell>
        </row>
        <row r="4925">
          <cell r="C4925" t="str">
            <v>45600</v>
          </cell>
          <cell r="E4925" t="str">
            <v>M6736</v>
          </cell>
        </row>
        <row r="4926">
          <cell r="C4926" t="str">
            <v>45600</v>
          </cell>
          <cell r="E4926" t="str">
            <v>M6747</v>
          </cell>
        </row>
        <row r="4927">
          <cell r="C4927" t="str">
            <v>45600</v>
          </cell>
          <cell r="E4927" t="str">
            <v>N6723</v>
          </cell>
        </row>
        <row r="4928">
          <cell r="C4928" t="str">
            <v>45600</v>
          </cell>
          <cell r="E4928" t="str">
            <v>N6736</v>
          </cell>
        </row>
        <row r="4929">
          <cell r="C4929" t="str">
            <v>45600</v>
          </cell>
          <cell r="E4929" t="str">
            <v>N6740</v>
          </cell>
        </row>
        <row r="4930">
          <cell r="C4930" t="str">
            <v>45600</v>
          </cell>
          <cell r="E4930" t="str">
            <v>N6748</v>
          </cell>
        </row>
        <row r="4931">
          <cell r="C4931" t="str">
            <v>45600</v>
          </cell>
          <cell r="E4931" t="str">
            <v>P6723</v>
          </cell>
        </row>
        <row r="4932">
          <cell r="C4932" t="str">
            <v>45600</v>
          </cell>
          <cell r="E4932" t="str">
            <v>P6735</v>
          </cell>
        </row>
        <row r="4933">
          <cell r="C4933" t="str">
            <v>45600</v>
          </cell>
          <cell r="E4933" t="str">
            <v>P6736</v>
          </cell>
        </row>
        <row r="4934">
          <cell r="C4934" t="str">
            <v>45600</v>
          </cell>
          <cell r="E4934" t="str">
            <v>P6747</v>
          </cell>
        </row>
        <row r="4935">
          <cell r="C4935" t="str">
            <v>45600</v>
          </cell>
          <cell r="E4935" t="str">
            <v>P6748</v>
          </cell>
        </row>
        <row r="4936">
          <cell r="C4936" t="str">
            <v>45600</v>
          </cell>
          <cell r="E4936" t="str">
            <v>P6750</v>
          </cell>
        </row>
        <row r="4937">
          <cell r="C4937" t="str">
            <v>45600</v>
          </cell>
          <cell r="E4937" t="str">
            <v>P6751</v>
          </cell>
        </row>
        <row r="4938">
          <cell r="C4938" t="str">
            <v>45600</v>
          </cell>
          <cell r="E4938" t="str">
            <v>Q6723</v>
          </cell>
        </row>
        <row r="4939">
          <cell r="C4939" t="str">
            <v>45600</v>
          </cell>
          <cell r="E4939" t="str">
            <v>Q6735</v>
          </cell>
        </row>
        <row r="4940">
          <cell r="C4940" t="str">
            <v>45600</v>
          </cell>
          <cell r="E4940" t="str">
            <v>Q6736</v>
          </cell>
        </row>
        <row r="4941">
          <cell r="C4941" t="str">
            <v>45600</v>
          </cell>
          <cell r="E4941" t="str">
            <v>Q6748</v>
          </cell>
        </row>
        <row r="4942">
          <cell r="C4942" t="str">
            <v>45600</v>
          </cell>
          <cell r="E4942" t="str">
            <v>R6723</v>
          </cell>
        </row>
        <row r="4943">
          <cell r="C4943" t="str">
            <v>45600</v>
          </cell>
          <cell r="E4943" t="str">
            <v>R6735</v>
          </cell>
        </row>
        <row r="4944">
          <cell r="C4944" t="str">
            <v>45600</v>
          </cell>
          <cell r="E4944" t="str">
            <v>R6747</v>
          </cell>
        </row>
        <row r="4945">
          <cell r="C4945" t="str">
            <v>45600</v>
          </cell>
          <cell r="E4945" t="str">
            <v>R6748</v>
          </cell>
        </row>
        <row r="4946">
          <cell r="C4946" t="str">
            <v>45600</v>
          </cell>
          <cell r="E4946" t="str">
            <v>S6723</v>
          </cell>
        </row>
        <row r="4947">
          <cell r="C4947" t="str">
            <v>45600</v>
          </cell>
          <cell r="E4947" t="str">
            <v>S6735</v>
          </cell>
        </row>
        <row r="4948">
          <cell r="C4948" t="str">
            <v>45600</v>
          </cell>
          <cell r="E4948" t="str">
            <v>S6739</v>
          </cell>
        </row>
        <row r="4949">
          <cell r="C4949" t="str">
            <v>45600</v>
          </cell>
          <cell r="E4949" t="str">
            <v>S6740</v>
          </cell>
        </row>
        <row r="4950">
          <cell r="C4950" t="str">
            <v>45600</v>
          </cell>
          <cell r="E4950" t="str">
            <v>S6748</v>
          </cell>
        </row>
        <row r="4951">
          <cell r="C4951" t="str">
            <v>45600</v>
          </cell>
          <cell r="E4951" t="str">
            <v>T6730</v>
          </cell>
        </row>
        <row r="4952">
          <cell r="C4952" t="str">
            <v>45600</v>
          </cell>
          <cell r="E4952" t="str">
            <v>T6739</v>
          </cell>
        </row>
        <row r="4953">
          <cell r="C4953" t="str">
            <v>45600</v>
          </cell>
          <cell r="E4953" t="str">
            <v>T6748</v>
          </cell>
        </row>
        <row r="4954">
          <cell r="C4954" t="str">
            <v>45600</v>
          </cell>
          <cell r="E4954" t="str">
            <v>T6750</v>
          </cell>
        </row>
        <row r="4955">
          <cell r="C4955" t="str">
            <v>45600</v>
          </cell>
          <cell r="E4955" t="str">
            <v>U6723</v>
          </cell>
        </row>
        <row r="4956">
          <cell r="C4956" t="str">
            <v>45600</v>
          </cell>
          <cell r="E4956" t="str">
            <v>U6735</v>
          </cell>
        </row>
        <row r="4957">
          <cell r="C4957" t="str">
            <v>45600</v>
          </cell>
          <cell r="E4957" t="str">
            <v>V6730</v>
          </cell>
        </row>
        <row r="4958">
          <cell r="C4958" t="str">
            <v>45600</v>
          </cell>
          <cell r="E4958" t="str">
            <v>V6745</v>
          </cell>
        </row>
        <row r="4959">
          <cell r="C4959" t="str">
            <v>45600</v>
          </cell>
          <cell r="E4959" t="str">
            <v>W6723</v>
          </cell>
        </row>
        <row r="4960">
          <cell r="C4960" t="str">
            <v>45600</v>
          </cell>
          <cell r="E4960" t="str">
            <v>W6730</v>
          </cell>
        </row>
        <row r="4961">
          <cell r="C4961" t="str">
            <v>45600</v>
          </cell>
          <cell r="E4961" t="str">
            <v>W6735</v>
          </cell>
        </row>
        <row r="4962">
          <cell r="C4962" t="str">
            <v>45600</v>
          </cell>
          <cell r="E4962" t="str">
            <v>X6723</v>
          </cell>
        </row>
        <row r="4963">
          <cell r="C4963" t="str">
            <v>45600</v>
          </cell>
          <cell r="E4963" t="str">
            <v>X6730</v>
          </cell>
        </row>
        <row r="4964">
          <cell r="C4964" t="str">
            <v>45600</v>
          </cell>
          <cell r="E4964" t="str">
            <v>Y6723</v>
          </cell>
        </row>
        <row r="4965">
          <cell r="C4965" t="str">
            <v>45600</v>
          </cell>
          <cell r="E4965" t="str">
            <v>Y6745</v>
          </cell>
        </row>
        <row r="4966">
          <cell r="C4966" t="str">
            <v>45600</v>
          </cell>
          <cell r="E4966" t="str">
            <v>Z6730</v>
          </cell>
        </row>
        <row r="4967">
          <cell r="C4967" t="str">
            <v>48800</v>
          </cell>
          <cell r="E4967" t="str">
            <v>A6931</v>
          </cell>
        </row>
        <row r="4968">
          <cell r="C4968" t="str">
            <v>48800</v>
          </cell>
          <cell r="E4968" t="str">
            <v>A6933</v>
          </cell>
        </row>
        <row r="4969">
          <cell r="C4969" t="str">
            <v>48800</v>
          </cell>
          <cell r="E4969" t="str">
            <v>A6938</v>
          </cell>
        </row>
        <row r="4970">
          <cell r="C4970" t="str">
            <v>48800</v>
          </cell>
          <cell r="E4970" t="str">
            <v>A6939</v>
          </cell>
        </row>
        <row r="4971">
          <cell r="C4971" t="str">
            <v>48800</v>
          </cell>
          <cell r="E4971" t="str">
            <v>B6931</v>
          </cell>
        </row>
        <row r="4972">
          <cell r="C4972" t="str">
            <v>48800</v>
          </cell>
          <cell r="E4972" t="str">
            <v>D6933</v>
          </cell>
        </row>
        <row r="4973">
          <cell r="C4973" t="str">
            <v>48800</v>
          </cell>
          <cell r="E4973" t="str">
            <v>D6938</v>
          </cell>
        </row>
        <row r="4974">
          <cell r="C4974" t="str">
            <v>48800</v>
          </cell>
          <cell r="E4974" t="str">
            <v>D6939</v>
          </cell>
        </row>
        <row r="4975">
          <cell r="C4975" t="str">
            <v>48800</v>
          </cell>
          <cell r="E4975" t="str">
            <v>E6933</v>
          </cell>
        </row>
        <row r="4976">
          <cell r="C4976" t="str">
            <v>48800</v>
          </cell>
          <cell r="E4976" t="str">
            <v>E6938</v>
          </cell>
        </row>
        <row r="4977">
          <cell r="C4977" t="str">
            <v>48800</v>
          </cell>
          <cell r="E4977" t="str">
            <v>E6939</v>
          </cell>
        </row>
        <row r="4978">
          <cell r="C4978" t="str">
            <v>48800</v>
          </cell>
          <cell r="E4978" t="str">
            <v>F6933</v>
          </cell>
        </row>
        <row r="4979">
          <cell r="C4979" t="str">
            <v>48800</v>
          </cell>
          <cell r="E4979" t="str">
            <v>F6938</v>
          </cell>
        </row>
        <row r="4980">
          <cell r="C4980" t="str">
            <v>48800</v>
          </cell>
          <cell r="E4980" t="str">
            <v>F6939</v>
          </cell>
        </row>
        <row r="4981">
          <cell r="C4981" t="str">
            <v>48900</v>
          </cell>
          <cell r="E4981" t="str">
            <v>D6934</v>
          </cell>
        </row>
        <row r="4982">
          <cell r="C4982" t="str">
            <v>48900</v>
          </cell>
          <cell r="E4982" t="str">
            <v>G6935</v>
          </cell>
        </row>
        <row r="4983">
          <cell r="C4983" t="str">
            <v>48900</v>
          </cell>
          <cell r="E4983" t="str">
            <v>H6933</v>
          </cell>
        </row>
        <row r="4984">
          <cell r="C4984" t="str">
            <v>49300</v>
          </cell>
          <cell r="E4984" t="str">
            <v>A6875</v>
          </cell>
        </row>
        <row r="4985">
          <cell r="C4985" t="str">
            <v>49300</v>
          </cell>
          <cell r="E4985" t="str">
            <v>H6800</v>
          </cell>
        </row>
        <row r="4986">
          <cell r="C4986" t="str">
            <v>49300</v>
          </cell>
          <cell r="E4986" t="str">
            <v>06910</v>
          </cell>
        </row>
        <row r="4987">
          <cell r="C4987" t="str">
            <v>49300</v>
          </cell>
          <cell r="E4987" t="str">
            <v>06912</v>
          </cell>
        </row>
        <row r="4988">
          <cell r="C4988" t="str">
            <v>49400</v>
          </cell>
          <cell r="E4988" t="str">
            <v>06921</v>
          </cell>
        </row>
        <row r="4989">
          <cell r="C4989" t="str">
            <v>49400</v>
          </cell>
          <cell r="E4989" t="str">
            <v>06922</v>
          </cell>
        </row>
        <row r="4990">
          <cell r="C4990" t="str">
            <v>49500</v>
          </cell>
          <cell r="E4990" t="str">
            <v>A6942</v>
          </cell>
        </row>
        <row r="4991">
          <cell r="C4991" t="str">
            <v>49500</v>
          </cell>
          <cell r="E4991" t="str">
            <v>A6944</v>
          </cell>
        </row>
        <row r="4992">
          <cell r="C4992" t="str">
            <v>49500</v>
          </cell>
          <cell r="E4992" t="str">
            <v>A6946</v>
          </cell>
        </row>
        <row r="4993">
          <cell r="C4993" t="str">
            <v>49500</v>
          </cell>
          <cell r="E4993" t="str">
            <v>A6947</v>
          </cell>
        </row>
        <row r="4994">
          <cell r="C4994" t="str">
            <v>49500</v>
          </cell>
          <cell r="E4994" t="str">
            <v>A6951</v>
          </cell>
        </row>
        <row r="4995">
          <cell r="C4995" t="str">
            <v>49500</v>
          </cell>
          <cell r="E4995" t="str">
            <v>B6946</v>
          </cell>
        </row>
        <row r="4996">
          <cell r="C4996" t="str">
            <v>49500</v>
          </cell>
          <cell r="E4996" t="str">
            <v>B6947</v>
          </cell>
        </row>
        <row r="4997">
          <cell r="C4997" t="str">
            <v>49500</v>
          </cell>
          <cell r="E4997" t="str">
            <v>B6953</v>
          </cell>
        </row>
        <row r="4998">
          <cell r="C4998" t="str">
            <v>49500</v>
          </cell>
          <cell r="E4998" t="str">
            <v>C6943</v>
          </cell>
        </row>
        <row r="4999">
          <cell r="C4999" t="str">
            <v>49500</v>
          </cell>
          <cell r="E4999" t="str">
            <v>C6946</v>
          </cell>
        </row>
        <row r="5000">
          <cell r="C5000" t="str">
            <v>49500</v>
          </cell>
          <cell r="E5000" t="str">
            <v>D6944</v>
          </cell>
        </row>
        <row r="5001">
          <cell r="C5001" t="str">
            <v>49500</v>
          </cell>
          <cell r="E5001" t="str">
            <v>D6945</v>
          </cell>
        </row>
        <row r="5002">
          <cell r="C5002" t="str">
            <v>49500</v>
          </cell>
          <cell r="E5002" t="str">
            <v>D6946</v>
          </cell>
        </row>
        <row r="5003">
          <cell r="C5003" t="str">
            <v>49500</v>
          </cell>
          <cell r="E5003" t="str">
            <v>D6947</v>
          </cell>
        </row>
        <row r="5004">
          <cell r="C5004" t="str">
            <v>49500</v>
          </cell>
          <cell r="E5004" t="str">
            <v>D6951</v>
          </cell>
        </row>
        <row r="5005">
          <cell r="C5005" t="str">
            <v>49500</v>
          </cell>
          <cell r="E5005" t="str">
            <v>E6942</v>
          </cell>
        </row>
        <row r="5006">
          <cell r="C5006" t="str">
            <v>49500</v>
          </cell>
          <cell r="E5006" t="str">
            <v>E6944</v>
          </cell>
        </row>
        <row r="5007">
          <cell r="C5007" t="str">
            <v>49500</v>
          </cell>
          <cell r="E5007" t="str">
            <v>E6946</v>
          </cell>
        </row>
        <row r="5008">
          <cell r="C5008" t="str">
            <v>49500</v>
          </cell>
          <cell r="E5008" t="str">
            <v>E6947</v>
          </cell>
        </row>
        <row r="5009">
          <cell r="C5009" t="str">
            <v>49500</v>
          </cell>
          <cell r="E5009" t="str">
            <v>E6948</v>
          </cell>
        </row>
        <row r="5010">
          <cell r="C5010" t="str">
            <v>49500</v>
          </cell>
          <cell r="E5010" t="str">
            <v>E6951</v>
          </cell>
        </row>
        <row r="5011">
          <cell r="C5011" t="str">
            <v>49500</v>
          </cell>
          <cell r="E5011" t="str">
            <v>F6943</v>
          </cell>
        </row>
        <row r="5012">
          <cell r="C5012" t="str">
            <v>49500</v>
          </cell>
          <cell r="E5012" t="str">
            <v>F6944</v>
          </cell>
        </row>
        <row r="5013">
          <cell r="C5013" t="str">
            <v>49500</v>
          </cell>
          <cell r="E5013" t="str">
            <v>F6945</v>
          </cell>
        </row>
        <row r="5014">
          <cell r="C5014" t="str">
            <v>49500</v>
          </cell>
          <cell r="E5014" t="str">
            <v>F6946</v>
          </cell>
        </row>
        <row r="5015">
          <cell r="C5015" t="str">
            <v>49500</v>
          </cell>
          <cell r="E5015" t="str">
            <v>F6947</v>
          </cell>
        </row>
        <row r="5016">
          <cell r="C5016" t="str">
            <v>49500</v>
          </cell>
          <cell r="E5016" t="str">
            <v>F6948</v>
          </cell>
        </row>
        <row r="5017">
          <cell r="C5017" t="str">
            <v>49500</v>
          </cell>
          <cell r="E5017" t="str">
            <v>G6946</v>
          </cell>
        </row>
        <row r="5018">
          <cell r="C5018" t="str">
            <v>49500</v>
          </cell>
          <cell r="E5018" t="str">
            <v>G6948</v>
          </cell>
        </row>
        <row r="5019">
          <cell r="C5019" t="str">
            <v>49500</v>
          </cell>
          <cell r="E5019" t="str">
            <v>G6953</v>
          </cell>
        </row>
        <row r="5020">
          <cell r="C5020" t="str">
            <v>49500</v>
          </cell>
          <cell r="E5020" t="str">
            <v>H6945</v>
          </cell>
        </row>
        <row r="5021">
          <cell r="C5021" t="str">
            <v>49500</v>
          </cell>
          <cell r="E5021" t="str">
            <v>H6953</v>
          </cell>
        </row>
        <row r="5022">
          <cell r="C5022" t="str">
            <v>49500</v>
          </cell>
          <cell r="E5022" t="str">
            <v>J6943</v>
          </cell>
        </row>
        <row r="5023">
          <cell r="C5023" t="str">
            <v>49500</v>
          </cell>
          <cell r="E5023" t="str">
            <v>J6946</v>
          </cell>
        </row>
        <row r="5024">
          <cell r="C5024" t="str">
            <v>49500</v>
          </cell>
          <cell r="E5024" t="str">
            <v>J6947</v>
          </cell>
        </row>
        <row r="5025">
          <cell r="C5025" t="str">
            <v>49500</v>
          </cell>
          <cell r="E5025" t="str">
            <v>J6948</v>
          </cell>
        </row>
        <row r="5026">
          <cell r="C5026" t="str">
            <v>49500</v>
          </cell>
          <cell r="E5026" t="str">
            <v>K6943</v>
          </cell>
        </row>
        <row r="5027">
          <cell r="C5027" t="str">
            <v>49500</v>
          </cell>
          <cell r="E5027" t="str">
            <v>K6946</v>
          </cell>
        </row>
        <row r="5028">
          <cell r="C5028" t="str">
            <v>49500</v>
          </cell>
          <cell r="E5028" t="str">
            <v>L6944</v>
          </cell>
        </row>
        <row r="5029">
          <cell r="C5029" t="str">
            <v>49500</v>
          </cell>
          <cell r="E5029" t="str">
            <v>L6945</v>
          </cell>
        </row>
        <row r="5030">
          <cell r="C5030" t="str">
            <v>49500</v>
          </cell>
          <cell r="E5030" t="str">
            <v>L6946</v>
          </cell>
        </row>
        <row r="5031">
          <cell r="C5031" t="str">
            <v>49500</v>
          </cell>
          <cell r="E5031" t="str">
            <v>M6944</v>
          </cell>
        </row>
        <row r="5032">
          <cell r="C5032" t="str">
            <v>49500</v>
          </cell>
          <cell r="E5032" t="str">
            <v>M6946</v>
          </cell>
        </row>
        <row r="5033">
          <cell r="C5033" t="str">
            <v>49500</v>
          </cell>
          <cell r="E5033" t="str">
            <v>N6943</v>
          </cell>
        </row>
        <row r="5034">
          <cell r="C5034" t="str">
            <v>49500</v>
          </cell>
          <cell r="E5034" t="str">
            <v>Q6953</v>
          </cell>
        </row>
        <row r="5035">
          <cell r="C5035" t="str">
            <v>49500</v>
          </cell>
          <cell r="E5035" t="str">
            <v>R6944</v>
          </cell>
        </row>
        <row r="5036">
          <cell r="C5036" t="str">
            <v>49500</v>
          </cell>
          <cell r="E5036" t="str">
            <v>R6946</v>
          </cell>
        </row>
        <row r="5037">
          <cell r="C5037" t="str">
            <v>49500</v>
          </cell>
          <cell r="E5037" t="str">
            <v>R6953</v>
          </cell>
        </row>
        <row r="5038">
          <cell r="C5038" t="str">
            <v>49500</v>
          </cell>
          <cell r="E5038" t="str">
            <v>S6953</v>
          </cell>
        </row>
        <row r="5039">
          <cell r="C5039" t="str">
            <v>49500</v>
          </cell>
          <cell r="E5039" t="str">
            <v>T6946</v>
          </cell>
        </row>
        <row r="5040">
          <cell r="C5040" t="str">
            <v>49500</v>
          </cell>
          <cell r="E5040" t="str">
            <v>T6947</v>
          </cell>
        </row>
        <row r="5041">
          <cell r="C5041" t="str">
            <v>49500</v>
          </cell>
          <cell r="E5041" t="str">
            <v>T6953</v>
          </cell>
        </row>
        <row r="5042">
          <cell r="C5042" t="str">
            <v>49500</v>
          </cell>
          <cell r="E5042" t="str">
            <v>U6946</v>
          </cell>
        </row>
        <row r="5043">
          <cell r="C5043" t="str">
            <v>49500</v>
          </cell>
          <cell r="E5043" t="str">
            <v>U6948</v>
          </cell>
        </row>
        <row r="5044">
          <cell r="C5044" t="str">
            <v>49500</v>
          </cell>
          <cell r="E5044" t="str">
            <v>U6953</v>
          </cell>
        </row>
        <row r="5045">
          <cell r="C5045" t="str">
            <v>49500</v>
          </cell>
          <cell r="E5045" t="str">
            <v>V6946</v>
          </cell>
        </row>
        <row r="5046">
          <cell r="C5046" t="str">
            <v>49500</v>
          </cell>
          <cell r="E5046" t="str">
            <v>V6948</v>
          </cell>
        </row>
        <row r="5047">
          <cell r="C5047" t="str">
            <v>49500</v>
          </cell>
          <cell r="E5047" t="str">
            <v>V6953</v>
          </cell>
        </row>
        <row r="5048">
          <cell r="C5048" t="str">
            <v>49500</v>
          </cell>
          <cell r="E5048" t="str">
            <v>W6946</v>
          </cell>
        </row>
        <row r="5049">
          <cell r="C5049" t="str">
            <v>49500</v>
          </cell>
          <cell r="E5049" t="str">
            <v>W6948</v>
          </cell>
        </row>
        <row r="5050">
          <cell r="C5050" t="str">
            <v>49500</v>
          </cell>
          <cell r="E5050" t="str">
            <v>W6953</v>
          </cell>
        </row>
        <row r="5051">
          <cell r="C5051" t="str">
            <v>49500</v>
          </cell>
          <cell r="E5051" t="str">
            <v>X6943</v>
          </cell>
        </row>
        <row r="5052">
          <cell r="C5052" t="str">
            <v>49500</v>
          </cell>
          <cell r="E5052" t="str">
            <v>Y6943</v>
          </cell>
        </row>
        <row r="5053">
          <cell r="C5053" t="str">
            <v>49500</v>
          </cell>
          <cell r="E5053" t="str">
            <v>Y6946</v>
          </cell>
        </row>
        <row r="5054">
          <cell r="C5054" t="str">
            <v>49500</v>
          </cell>
          <cell r="E5054" t="str">
            <v>Y6948</v>
          </cell>
        </row>
        <row r="5055">
          <cell r="C5055" t="str">
            <v>49500</v>
          </cell>
          <cell r="E5055" t="str">
            <v>Y6953</v>
          </cell>
        </row>
        <row r="5056">
          <cell r="C5056" t="str">
            <v>61100</v>
          </cell>
          <cell r="E5056" t="str">
            <v>F6975</v>
          </cell>
        </row>
        <row r="5057">
          <cell r="C5057" t="str">
            <v>61100</v>
          </cell>
          <cell r="E5057" t="str">
            <v>G6993</v>
          </cell>
        </row>
        <row r="5058">
          <cell r="C5058" t="str">
            <v>61500</v>
          </cell>
          <cell r="E5058" t="str">
            <v>A6992</v>
          </cell>
        </row>
        <row r="5059">
          <cell r="C5059" t="str">
            <v>61500</v>
          </cell>
          <cell r="E5059" t="str">
            <v>C6992</v>
          </cell>
        </row>
        <row r="5060">
          <cell r="C5060" t="str">
            <v>61500</v>
          </cell>
          <cell r="E5060" t="str">
            <v>D6992</v>
          </cell>
        </row>
        <row r="5061">
          <cell r="C5061" t="str">
            <v>61500</v>
          </cell>
          <cell r="E5061" t="str">
            <v>F6992</v>
          </cell>
        </row>
        <row r="5062">
          <cell r="C5062" t="str">
            <v>61500</v>
          </cell>
          <cell r="E5062" t="str">
            <v>F6993</v>
          </cell>
        </row>
        <row r="5063">
          <cell r="C5063" t="str">
            <v>61500</v>
          </cell>
          <cell r="E5063" t="str">
            <v>G6990</v>
          </cell>
        </row>
        <row r="5064">
          <cell r="C5064" t="str">
            <v>61500</v>
          </cell>
          <cell r="E5064" t="str">
            <v>H6990</v>
          </cell>
        </row>
        <row r="5065">
          <cell r="C5065" t="str">
            <v>61500</v>
          </cell>
          <cell r="E5065" t="str">
            <v>H6992</v>
          </cell>
        </row>
        <row r="5066">
          <cell r="C5066" t="str">
            <v>61500</v>
          </cell>
          <cell r="E5066" t="str">
            <v>H6993</v>
          </cell>
        </row>
        <row r="5067">
          <cell r="C5067" t="str">
            <v>61500</v>
          </cell>
          <cell r="E5067" t="str">
            <v>J6993</v>
          </cell>
        </row>
        <row r="5068">
          <cell r="C5068" t="str">
            <v>61500</v>
          </cell>
          <cell r="E5068" t="str">
            <v>K6990</v>
          </cell>
        </row>
        <row r="5069">
          <cell r="C5069" t="str">
            <v>61500</v>
          </cell>
          <cell r="E5069" t="str">
            <v>L6990</v>
          </cell>
        </row>
        <row r="5070">
          <cell r="C5070" t="str">
            <v>61500</v>
          </cell>
          <cell r="E5070" t="str">
            <v>L6992</v>
          </cell>
        </row>
        <row r="5071">
          <cell r="C5071" t="str">
            <v>61500</v>
          </cell>
          <cell r="E5071" t="str">
            <v>M6990</v>
          </cell>
        </row>
        <row r="5072">
          <cell r="C5072" t="str">
            <v>61500</v>
          </cell>
          <cell r="E5072" t="str">
            <v>N6992</v>
          </cell>
        </row>
        <row r="5073">
          <cell r="C5073" t="str">
            <v>61500</v>
          </cell>
          <cell r="E5073" t="str">
            <v>N6993</v>
          </cell>
        </row>
        <row r="5074">
          <cell r="C5074" t="str">
            <v>61500</v>
          </cell>
          <cell r="E5074" t="str">
            <v>R6993</v>
          </cell>
        </row>
        <row r="5075">
          <cell r="C5075" t="str">
            <v>61500</v>
          </cell>
          <cell r="E5075" t="str">
            <v>T6992</v>
          </cell>
        </row>
        <row r="5076">
          <cell r="C5076" t="str">
            <v>61500</v>
          </cell>
          <cell r="E5076" t="str">
            <v>U6993</v>
          </cell>
        </row>
        <row r="5077">
          <cell r="C5077" t="str">
            <v>61500</v>
          </cell>
          <cell r="E5077" t="str">
            <v>V6992</v>
          </cell>
        </row>
        <row r="5078">
          <cell r="C5078" t="str">
            <v>61500</v>
          </cell>
          <cell r="E5078" t="str">
            <v>V6993</v>
          </cell>
        </row>
        <row r="5079">
          <cell r="C5079" t="str">
            <v>61500</v>
          </cell>
          <cell r="E5079" t="str">
            <v>W6993</v>
          </cell>
        </row>
        <row r="5080">
          <cell r="C5080" t="str">
            <v>61500</v>
          </cell>
          <cell r="E5080" t="str">
            <v>Y6992</v>
          </cell>
        </row>
      </sheetData>
      <sheetData sheetId="7"/>
      <sheetData sheetId="8"/>
      <sheetData sheetId="9" refreshError="1"/>
      <sheetData sheetId="10" refreshError="1"/>
      <sheetData sheetId="11" refreshError="1"/>
      <sheetData sheetId="12" refreshError="1"/>
      <sheetData sheetId="13"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06"/>
      <sheetName val="Retained Earnings"/>
      <sheetName val="Retained Earnings Summary"/>
      <sheetName val="Common Stock Issuance"/>
      <sheetName val="Stock Plans Distri Support"/>
      <sheetName val="Bond Issuance Cost"/>
      <sheetName val="CECONY Topside ARO"/>
      <sheetName val="CECONY Plant"/>
      <sheetName val="LT Debt Summary"/>
      <sheetName val="Commercial Paper"/>
    </sheetNames>
    <sheetDataSet>
      <sheetData sheetId="0"/>
      <sheetData sheetId="1"/>
      <sheetData sheetId="2"/>
      <sheetData sheetId="3"/>
      <sheetData sheetId="4">
        <row r="3">
          <cell r="A3" t="str">
            <v>June</v>
          </cell>
        </row>
      </sheetData>
      <sheetData sheetId="5"/>
      <sheetData sheetId="6"/>
      <sheetData sheetId="7"/>
      <sheetData sheetId="8"/>
      <sheetData sheetId="9"/>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5 Total Dollars"/>
      <sheetName val="Sch 5 Bud-Est Remarks"/>
      <sheetName val="Sch 5 Est-Bud Remarks"/>
      <sheetName val="SCH 6 O&amp;M ONLY"/>
      <sheetName val="Schedule 14"/>
      <sheetName val="Sch 5 Total Dollars Fld Op No"/>
      <sheetName val="Sch 5 Bud-Est Remarks Fld Op No"/>
      <sheetName val="Sch 5 Est-Bud Remarks Fld Op No"/>
      <sheetName val="SCH 6 O&amp;M ONLY FLD OP NORTH"/>
      <sheetName val="Schedule 14 FLD OP NORTH"/>
      <sheetName val="Sch 5 Total Dollars Fld Op So"/>
      <sheetName val="Sch 5 Bud-Est Remarks Fld Op So"/>
      <sheetName val="Sch 5 Est-Bud Remarks Fld Op So"/>
      <sheetName val="SCH 6 O&amp;M ONLY FLD OP SOUTH"/>
      <sheetName val="Sch 14 Fld Ops South"/>
      <sheetName val="Syste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ss Salvage Impact"/>
      <sheetName val="Gross Removal Impact"/>
      <sheetName val="Summary"/>
      <sheetName val="Specifics"/>
      <sheetName val="RCS History"/>
      <sheetName val="Daily_Injection___Load_Query"/>
      <sheetName val="Daily_Injection___Load_Query_Qu"/>
      <sheetName val="Daily_Injection___Load_Query2"/>
      <sheetName val="Daily Normal 2013-14"/>
      <sheetName val="n"/>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A1" t="str">
            <v>Annual Report of Consolidated Edison Company of New York, Inc.</v>
          </cell>
          <cell r="G1" t="str">
            <v>Year ended December 31, 2007</v>
          </cell>
        </row>
        <row r="3">
          <cell r="A3" t="str">
            <v>TEMPORARY INCOME TAX DIFFERENCES - SFAS 109</v>
          </cell>
        </row>
        <row r="5">
          <cell r="A5" t="str">
            <v>1.</v>
          </cell>
          <cell r="C5" t="str">
            <v>Report below the accumulated deferred Federal income tax assets/liabilities, as of December 31 of the reporting year, that result</v>
          </cell>
        </row>
        <row r="6">
          <cell r="C6" t="str">
            <v>purely from the implementation of SFAS - 109, "Accounting for Income Taxes", and in accordance with the Commission's associated</v>
          </cell>
        </row>
        <row r="7">
          <cell r="C7" t="str">
            <v>Policy Statement (issued January 15, 1993) in Case 92-M-1005.</v>
          </cell>
        </row>
        <row r="9">
          <cell r="A9" t="str">
            <v>Line</v>
          </cell>
          <cell r="D9" t="str">
            <v>Debits</v>
          </cell>
          <cell r="E9" t="str">
            <v>Credits</v>
          </cell>
        </row>
        <row r="10">
          <cell r="A10" t="str">
            <v>No.</v>
          </cell>
          <cell r="C10" t="str">
            <v>Item</v>
          </cell>
          <cell r="D10" t="str">
            <v>Account 190</v>
          </cell>
          <cell r="E10" t="str">
            <v>Account 281</v>
          </cell>
          <cell r="F10" t="str">
            <v>Account 282</v>
          </cell>
          <cell r="G10" t="str">
            <v>Account 283</v>
          </cell>
          <cell r="H10" t="str">
            <v>Total</v>
          </cell>
        </row>
        <row r="11">
          <cell r="C11" t="str">
            <v>(a)</v>
          </cell>
          <cell r="D11" t="str">
            <v>(b)</v>
          </cell>
          <cell r="E11" t="str">
            <v>(c)</v>
          </cell>
          <cell r="F11" t="str">
            <v>(d)</v>
          </cell>
          <cell r="G11" t="str">
            <v>(e)</v>
          </cell>
          <cell r="H11" t="str">
            <v>(f)</v>
          </cell>
        </row>
        <row r="12">
          <cell r="C12" t="str">
            <v>AFUDC</v>
          </cell>
        </row>
        <row r="13">
          <cell r="A13">
            <v>1</v>
          </cell>
          <cell r="C13" t="str">
            <v>AFUDC - Net of Tax - Plant</v>
          </cell>
          <cell r="H13">
            <v>0</v>
          </cell>
        </row>
        <row r="14">
          <cell r="A14">
            <v>2</v>
          </cell>
          <cell r="C14" t="str">
            <v>AFUDC - Equity Component - Plant</v>
          </cell>
          <cell r="H14">
            <v>0</v>
          </cell>
        </row>
        <row r="15">
          <cell r="A15">
            <v>3</v>
          </cell>
          <cell r="C15" t="str">
            <v>Other Net of Tax Items (specify)</v>
          </cell>
          <cell r="H15">
            <v>0</v>
          </cell>
        </row>
        <row r="16">
          <cell r="A16">
            <v>4</v>
          </cell>
          <cell r="H16">
            <v>0</v>
          </cell>
        </row>
        <row r="17">
          <cell r="C17" t="str">
            <v>Prior Flow-Through Items</v>
          </cell>
        </row>
        <row r="18">
          <cell r="A18">
            <v>5</v>
          </cell>
          <cell r="C18" t="str">
            <v>Depreciation</v>
          </cell>
          <cell r="H18">
            <v>0</v>
          </cell>
        </row>
        <row r="19">
          <cell r="A19">
            <v>6</v>
          </cell>
          <cell r="C19" t="str">
            <v>Asset Base Difference (non - ITC)</v>
          </cell>
          <cell r="H19">
            <v>0</v>
          </cell>
        </row>
        <row r="20">
          <cell r="A20">
            <v>7</v>
          </cell>
          <cell r="C20" t="str">
            <v>Other (specify)</v>
          </cell>
          <cell r="H20">
            <v>0</v>
          </cell>
        </row>
        <row r="21">
          <cell r="A21">
            <v>8</v>
          </cell>
          <cell r="H21">
            <v>0</v>
          </cell>
        </row>
        <row r="22">
          <cell r="C22" t="str">
            <v>ITC</v>
          </cell>
        </row>
        <row r="23">
          <cell r="A23">
            <v>9</v>
          </cell>
          <cell r="C23" t="str">
            <v>Section 46(f)(1) ITC</v>
          </cell>
          <cell r="H23">
            <v>0</v>
          </cell>
        </row>
        <row r="24">
          <cell r="A24">
            <v>10</v>
          </cell>
          <cell r="C24" t="str">
            <v>Section 46(f)(2) ITC</v>
          </cell>
          <cell r="H24">
            <v>0</v>
          </cell>
        </row>
        <row r="25">
          <cell r="A25">
            <v>11</v>
          </cell>
          <cell r="H25">
            <v>0</v>
          </cell>
        </row>
        <row r="26">
          <cell r="C26" t="str">
            <v>Other Items</v>
          </cell>
        </row>
        <row r="27">
          <cell r="A27">
            <v>12</v>
          </cell>
          <cell r="H27">
            <v>0</v>
          </cell>
        </row>
        <row r="28">
          <cell r="A28">
            <v>13</v>
          </cell>
          <cell r="H28">
            <v>0</v>
          </cell>
        </row>
        <row r="29">
          <cell r="A29">
            <v>14</v>
          </cell>
          <cell r="H29">
            <v>0</v>
          </cell>
        </row>
        <row r="30">
          <cell r="A30">
            <v>15</v>
          </cell>
          <cell r="H30">
            <v>0</v>
          </cell>
        </row>
        <row r="31">
          <cell r="A31">
            <v>16</v>
          </cell>
          <cell r="C31" t="str">
            <v>Total</v>
          </cell>
          <cell r="D31">
            <v>0</v>
          </cell>
          <cell r="E31">
            <v>0</v>
          </cell>
          <cell r="F31">
            <v>0</v>
          </cell>
          <cell r="G31">
            <v>0</v>
          </cell>
          <cell r="H31">
            <v>0</v>
          </cell>
        </row>
        <row r="32">
          <cell r="C32" t="str">
            <v>Gross-up of above amounts for income</v>
          </cell>
        </row>
        <row r="33">
          <cell r="A33">
            <v>17</v>
          </cell>
          <cell r="C33" t="str">
            <v>tax effects; etc.</v>
          </cell>
          <cell r="D33" t="str">
            <v xml:space="preserve"> </v>
          </cell>
        </row>
        <row r="34">
          <cell r="A34" t="str">
            <v>NYPSC 182-93</v>
          </cell>
        </row>
        <row r="35">
          <cell r="A35" t="str">
            <v>22</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ign off Page"/>
      <sheetName val="O&amp;R"/>
      <sheetName val="RECO"/>
      <sheetName val="PIKE"/>
      <sheetName val="DropDown"/>
      <sheetName val="Sheet1"/>
    </sheetNames>
    <sheetDataSet>
      <sheetData sheetId="0"/>
      <sheetData sheetId="1"/>
      <sheetData sheetId="2"/>
      <sheetData sheetId="3"/>
      <sheetData sheetId="4"/>
      <sheetData sheetId="5">
        <row r="14">
          <cell r="B14" t="str">
            <v>General Accounting</v>
          </cell>
          <cell r="D14" t="str">
            <v>Accrual/Reversal</v>
          </cell>
          <cell r="F14" t="str">
            <v>John Coalmon</v>
          </cell>
          <cell r="H14" t="str">
            <v>John Coalmon</v>
          </cell>
          <cell r="J14" t="str">
            <v>Day -5 +</v>
          </cell>
          <cell r="N14" t="str">
            <v>Day -5 +</v>
          </cell>
        </row>
        <row r="15">
          <cell r="B15" t="str">
            <v>Property Records</v>
          </cell>
          <cell r="D15" t="str">
            <v>Non Accrual/Reversal</v>
          </cell>
          <cell r="F15" t="str">
            <v>Mitch McLean</v>
          </cell>
          <cell r="J15" t="str">
            <v>Day -5</v>
          </cell>
          <cell r="N15" t="str">
            <v>Day -5</v>
          </cell>
        </row>
        <row r="16">
          <cell r="B16" t="str">
            <v>Accounts Receivable</v>
          </cell>
          <cell r="F16" t="str">
            <v>Mike Degravina</v>
          </cell>
          <cell r="J16" t="str">
            <v>Day -4</v>
          </cell>
          <cell r="N16" t="str">
            <v>Day -4</v>
          </cell>
        </row>
        <row r="17">
          <cell r="B17" t="str">
            <v>Spring Valley</v>
          </cell>
          <cell r="F17" t="str">
            <v>Dennis Nguyen</v>
          </cell>
          <cell r="J17" t="str">
            <v>Day -3</v>
          </cell>
          <cell r="N17" t="str">
            <v>Day -3</v>
          </cell>
        </row>
        <row r="18">
          <cell r="J18" t="str">
            <v>Day -2</v>
          </cell>
          <cell r="N18" t="str">
            <v>Day -2</v>
          </cell>
        </row>
        <row r="19">
          <cell r="J19" t="str">
            <v>Day -1</v>
          </cell>
          <cell r="N19" t="str">
            <v>Day -1</v>
          </cell>
        </row>
        <row r="20">
          <cell r="J20" t="str">
            <v>Day 1</v>
          </cell>
          <cell r="N20" t="str">
            <v>Day 1</v>
          </cell>
        </row>
        <row r="21">
          <cell r="J21" t="str">
            <v>Day 2</v>
          </cell>
          <cell r="N21" t="str">
            <v>Day 2</v>
          </cell>
        </row>
        <row r="22">
          <cell r="J22" t="str">
            <v>Day 3</v>
          </cell>
          <cell r="N22" t="str">
            <v>Day 3</v>
          </cell>
        </row>
        <row r="23">
          <cell r="J23" t="str">
            <v>Day 4</v>
          </cell>
          <cell r="N23" t="str">
            <v>Day 4</v>
          </cell>
        </row>
        <row r="24">
          <cell r="J24" t="str">
            <v>Day 5</v>
          </cell>
          <cell r="N24" t="str">
            <v>Day 5</v>
          </cell>
        </row>
        <row r="25">
          <cell r="N25" t="str">
            <v>Day 5 +</v>
          </cell>
        </row>
      </sheetData>
      <sheetData sheetId="6"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Customize Your Invoice"/>
      <sheetName val="Invoice"/>
      <sheetName val="Backup"/>
      <sheetName val="Macros"/>
      <sheetName val="ATW"/>
      <sheetName val="Lock"/>
      <sheetName val="Intl Data Table"/>
      <sheetName val="TemplateInformation"/>
    </sheetNames>
    <sheetDataSet>
      <sheetData sheetId="0"/>
      <sheetData sheetId="1">
        <row r="15">
          <cell r="E15" t="str">
            <v>NY</v>
          </cell>
        </row>
        <row r="24">
          <cell r="D24" t="b">
            <v>0</v>
          </cell>
        </row>
        <row r="28">
          <cell r="D28" t="b">
            <v>0</v>
          </cell>
        </row>
      </sheetData>
      <sheetData sheetId="2"/>
      <sheetData sheetId="3"/>
      <sheetData sheetId="4" refreshError="1"/>
      <sheetData sheetId="5"/>
      <sheetData sheetId="6"/>
      <sheetData sheetId="7"/>
      <sheetData sheetId="8"/>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ount_Info"/>
      <sheetName val="List"/>
      <sheetName val="Daily"/>
      <sheetName val="Cash upload"/>
      <sheetName val="M01"/>
      <sheetName val="Control sheet "/>
      <sheetName val="Capital Funding"/>
      <sheetName val="Commercial Paper"/>
      <sheetName val="Dividend Funding (BONY)"/>
      <sheetName val="ESPP"/>
      <sheetName val="DRIP"/>
      <sheetName val="ESOP"/>
      <sheetName val="Dividend"/>
      <sheetName val="Taxes"/>
      <sheetName val="A&amp;G"/>
      <sheetName val="LTIP"/>
    </sheetNames>
    <sheetDataSet>
      <sheetData sheetId="0" refreshError="1"/>
      <sheetData sheetId="1" refreshError="1"/>
      <sheetData sheetId="2">
        <row r="16">
          <cell r="AB16">
            <v>928025.42999999993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BB Equity"/>
      <sheetName val="Board Book Info"/>
      <sheetName val="Stock Plans Distri Support"/>
      <sheetName val="DRIP"/>
      <sheetName val="ESOP"/>
      <sheetName val="LTIP"/>
      <sheetName val="ESPP"/>
      <sheetName val="Trfr of capital"/>
      <sheetName val="Equity Recon"/>
      <sheetName val="Equity Recon (2)"/>
      <sheetName val="BB vs Al Scotland Schedule"/>
      <sheetName val="ESPP Reconciliation"/>
    </sheetNames>
    <sheetDataSet>
      <sheetData sheetId="0">
        <row r="2">
          <cell r="A2" t="str">
            <v>January</v>
          </cell>
          <cell r="C2">
            <v>0.1</v>
          </cell>
        </row>
      </sheetData>
      <sheetData sheetId="1" refreshError="1"/>
      <sheetData sheetId="2" refreshError="1"/>
      <sheetData sheetId="3"/>
      <sheetData sheetId="4">
        <row r="8">
          <cell r="A8" t="str">
            <v>Month</v>
          </cell>
          <cell r="B8" t="str">
            <v># of Shares</v>
          </cell>
          <cell r="D8" t="str">
            <v>Shares @ par value</v>
          </cell>
          <cell r="E8" t="str">
            <v>Add'l paid in capital</v>
          </cell>
          <cell r="G8" t="str">
            <v>Non-Cash Dividend</v>
          </cell>
          <cell r="I8" t="str">
            <v>Net change of Equity</v>
          </cell>
          <cell r="K8" t="str">
            <v xml:space="preserve">Expected Cash </v>
          </cell>
          <cell r="L8" t="str">
            <v>Cash Received</v>
          </cell>
          <cell r="M8" t="str">
            <v>Difference</v>
          </cell>
        </row>
        <row r="9">
          <cell r="A9" t="str">
            <v>January</v>
          </cell>
          <cell r="B9">
            <v>13901</v>
          </cell>
          <cell r="D9">
            <v>1390.1000000000001</v>
          </cell>
          <cell r="E9">
            <v>551595.14</v>
          </cell>
          <cell r="I9">
            <v>552985.24</v>
          </cell>
          <cell r="K9">
            <v>552985.24</v>
          </cell>
          <cell r="L9">
            <v>552985.24</v>
          </cell>
          <cell r="M9">
            <v>0</v>
          </cell>
        </row>
        <row r="10">
          <cell r="A10" t="str">
            <v>February</v>
          </cell>
          <cell r="B10">
            <v>10878</v>
          </cell>
          <cell r="D10">
            <v>1087.8</v>
          </cell>
          <cell r="E10">
            <v>436913.66</v>
          </cell>
          <cell r="I10">
            <v>438001.45999999996</v>
          </cell>
          <cell r="K10">
            <v>438001.45999999996</v>
          </cell>
          <cell r="L10">
            <v>438001.46</v>
          </cell>
          <cell r="M10">
            <v>0</v>
          </cell>
        </row>
        <row r="11">
          <cell r="A11" t="str">
            <v>March</v>
          </cell>
          <cell r="B11">
            <v>291972</v>
          </cell>
          <cell r="D11">
            <v>29197.200000000001</v>
          </cell>
          <cell r="E11">
            <v>10210561.68</v>
          </cell>
          <cell r="G11">
            <v>-9618812.1400000006</v>
          </cell>
          <cell r="I11">
            <v>10239758.879999999</v>
          </cell>
          <cell r="K11">
            <v>620946.73999999836</v>
          </cell>
          <cell r="L11">
            <v>605987.93999999948</v>
          </cell>
          <cell r="M11">
            <v>14958.799999998882</v>
          </cell>
        </row>
        <row r="12">
          <cell r="A12" t="str">
            <v>April</v>
          </cell>
          <cell r="B12">
            <v>21720</v>
          </cell>
          <cell r="D12">
            <v>2172</v>
          </cell>
          <cell r="E12">
            <v>820371.65</v>
          </cell>
          <cell r="I12">
            <v>822543.65</v>
          </cell>
          <cell r="K12">
            <v>822543.65</v>
          </cell>
          <cell r="L12">
            <v>837482.77</v>
          </cell>
          <cell r="M12">
            <v>-14939.119999999995</v>
          </cell>
        </row>
        <row r="13">
          <cell r="A13" t="str">
            <v>May</v>
          </cell>
          <cell r="B13">
            <v>15270</v>
          </cell>
          <cell r="D13">
            <v>1527</v>
          </cell>
          <cell r="E13">
            <v>555411.48</v>
          </cell>
          <cell r="G13">
            <v>-264.91000000000003</v>
          </cell>
          <cell r="I13">
            <v>556938.48</v>
          </cell>
          <cell r="K13">
            <v>556673.56999999995</v>
          </cell>
          <cell r="L13">
            <v>556673.56999999995</v>
          </cell>
          <cell r="M13">
            <v>0</v>
          </cell>
        </row>
        <row r="14">
          <cell r="A14" t="str">
            <v>June</v>
          </cell>
          <cell r="B14">
            <v>281458</v>
          </cell>
          <cell r="D14">
            <v>28145.800000000003</v>
          </cell>
          <cell r="E14">
            <v>10278566.110000001</v>
          </cell>
          <cell r="G14">
            <v>-9660425.9100000001</v>
          </cell>
          <cell r="I14">
            <v>10306711.910000002</v>
          </cell>
          <cell r="K14">
            <v>646286.00000000186</v>
          </cell>
          <cell r="L14">
            <v>646286</v>
          </cell>
          <cell r="M14">
            <v>1.862645149230957E-9</v>
          </cell>
        </row>
        <row r="15">
          <cell r="A15" t="str">
            <v>July</v>
          </cell>
          <cell r="D15">
            <v>0</v>
          </cell>
          <cell r="I15">
            <v>0</v>
          </cell>
          <cell r="K15">
            <v>0</v>
          </cell>
          <cell r="M15">
            <v>0</v>
          </cell>
        </row>
        <row r="16">
          <cell r="A16" t="str">
            <v>August</v>
          </cell>
          <cell r="D16">
            <v>0</v>
          </cell>
          <cell r="I16">
            <v>0</v>
          </cell>
          <cell r="K16">
            <v>0</v>
          </cell>
          <cell r="M16">
            <v>0</v>
          </cell>
        </row>
        <row r="17">
          <cell r="A17" t="str">
            <v>September</v>
          </cell>
          <cell r="D17">
            <v>0</v>
          </cell>
          <cell r="I17">
            <v>0</v>
          </cell>
          <cell r="K17">
            <v>0</v>
          </cell>
          <cell r="M17">
            <v>0</v>
          </cell>
        </row>
        <row r="18">
          <cell r="A18" t="str">
            <v>October</v>
          </cell>
          <cell r="D18">
            <v>0</v>
          </cell>
          <cell r="I18">
            <v>0</v>
          </cell>
          <cell r="K18">
            <v>0</v>
          </cell>
          <cell r="M18">
            <v>0</v>
          </cell>
        </row>
        <row r="19">
          <cell r="A19" t="str">
            <v>November</v>
          </cell>
          <cell r="D19">
            <v>0</v>
          </cell>
          <cell r="I19">
            <v>0</v>
          </cell>
          <cell r="K19">
            <v>0</v>
          </cell>
          <cell r="M19">
            <v>0</v>
          </cell>
        </row>
        <row r="20">
          <cell r="A20" t="str">
            <v>December</v>
          </cell>
          <cell r="D20">
            <v>0</v>
          </cell>
          <cell r="I20">
            <v>0</v>
          </cell>
          <cell r="K20">
            <v>0</v>
          </cell>
          <cell r="M20">
            <v>0</v>
          </cell>
        </row>
        <row r="22">
          <cell r="A22" t="str">
            <v>Current YTD Total</v>
          </cell>
          <cell r="B22">
            <v>635199</v>
          </cell>
          <cell r="D22">
            <v>63519.900000000009</v>
          </cell>
          <cell r="E22">
            <v>22853419.720000003</v>
          </cell>
          <cell r="G22">
            <v>-19279502.960000001</v>
          </cell>
          <cell r="I22">
            <v>22916939.620000001</v>
          </cell>
          <cell r="K22">
            <v>3637436.66</v>
          </cell>
          <cell r="L22">
            <v>3637416.9799999991</v>
          </cell>
          <cell r="M22">
            <v>19.680000000749715</v>
          </cell>
        </row>
        <row r="31">
          <cell r="A31" t="str">
            <v>January</v>
          </cell>
          <cell r="B31">
            <v>13901</v>
          </cell>
          <cell r="D31">
            <v>1390.1000000000001</v>
          </cell>
          <cell r="E31">
            <v>551595.14</v>
          </cell>
          <cell r="G31">
            <v>0</v>
          </cell>
          <cell r="I31">
            <v>552985.24</v>
          </cell>
          <cell r="K31">
            <v>552985.24</v>
          </cell>
          <cell r="L31">
            <v>552985.24</v>
          </cell>
          <cell r="M31">
            <v>0</v>
          </cell>
        </row>
        <row r="32">
          <cell r="A32" t="str">
            <v>February</v>
          </cell>
          <cell r="B32">
            <v>24779</v>
          </cell>
          <cell r="D32">
            <v>2477.9</v>
          </cell>
          <cell r="E32">
            <v>988508.8</v>
          </cell>
          <cell r="G32">
            <v>0</v>
          </cell>
          <cell r="I32">
            <v>990986.70000000007</v>
          </cell>
          <cell r="K32">
            <v>990986.70000000007</v>
          </cell>
          <cell r="L32">
            <v>990986.7</v>
          </cell>
          <cell r="M32">
            <v>1.1641532182693481E-10</v>
          </cell>
        </row>
        <row r="33">
          <cell r="A33" t="str">
            <v>March</v>
          </cell>
          <cell r="B33">
            <v>316751</v>
          </cell>
          <cell r="D33">
            <v>31675.100000000002</v>
          </cell>
          <cell r="E33">
            <v>11199070.48</v>
          </cell>
          <cell r="G33">
            <v>-9618812.1400000006</v>
          </cell>
          <cell r="I33">
            <v>11230745.58</v>
          </cell>
          <cell r="K33">
            <v>1611933.4399999995</v>
          </cell>
          <cell r="L33">
            <v>1596974.6399999994</v>
          </cell>
          <cell r="M33">
            <v>14958.800000000047</v>
          </cell>
        </row>
        <row r="34">
          <cell r="A34" t="str">
            <v>April</v>
          </cell>
          <cell r="B34">
            <v>338471</v>
          </cell>
          <cell r="D34">
            <v>33847.1</v>
          </cell>
          <cell r="E34">
            <v>12019442.130000001</v>
          </cell>
          <cell r="G34">
            <v>-9618812.1400000006</v>
          </cell>
          <cell r="I34">
            <v>12053289.23</v>
          </cell>
          <cell r="K34">
            <v>2434477.09</v>
          </cell>
          <cell r="L34">
            <v>2434457.4099999992</v>
          </cell>
          <cell r="M34">
            <v>19.680000000633299</v>
          </cell>
        </row>
        <row r="35">
          <cell r="A35" t="str">
            <v>May</v>
          </cell>
          <cell r="B35">
            <v>353741</v>
          </cell>
          <cell r="D35">
            <v>35374.1</v>
          </cell>
          <cell r="E35">
            <v>12574853.610000001</v>
          </cell>
          <cell r="G35">
            <v>-9619077.0500000007</v>
          </cell>
          <cell r="I35">
            <v>12610227.710000001</v>
          </cell>
          <cell r="K35">
            <v>2991150.66</v>
          </cell>
          <cell r="L35">
            <v>2991130.9799999991</v>
          </cell>
          <cell r="M35">
            <v>19.680000001098961</v>
          </cell>
        </row>
        <row r="36">
          <cell r="A36" t="str">
            <v>June</v>
          </cell>
          <cell r="B36">
            <v>635199</v>
          </cell>
          <cell r="D36">
            <v>63519.9</v>
          </cell>
          <cell r="E36">
            <v>22853419.720000003</v>
          </cell>
          <cell r="G36">
            <v>-19279502.960000001</v>
          </cell>
          <cell r="I36">
            <v>22916939.620000001</v>
          </cell>
          <cell r="K36">
            <v>3637436.66</v>
          </cell>
          <cell r="L36">
            <v>3637416.9799999991</v>
          </cell>
          <cell r="M36">
            <v>19.680000001098961</v>
          </cell>
        </row>
        <row r="37">
          <cell r="A37" t="str">
            <v>July</v>
          </cell>
          <cell r="B37">
            <v>635199</v>
          </cell>
          <cell r="D37">
            <v>63519.9</v>
          </cell>
          <cell r="E37">
            <v>22853419.720000003</v>
          </cell>
          <cell r="G37">
            <v>-19279502.960000001</v>
          </cell>
          <cell r="I37">
            <v>22916939.620000001</v>
          </cell>
          <cell r="K37">
            <v>3637436.66</v>
          </cell>
          <cell r="L37">
            <v>3637416.9799999991</v>
          </cell>
          <cell r="M37">
            <v>19.680000001098961</v>
          </cell>
        </row>
        <row r="38">
          <cell r="A38" t="str">
            <v>August</v>
          </cell>
          <cell r="B38">
            <v>635199</v>
          </cell>
          <cell r="D38">
            <v>63519.9</v>
          </cell>
          <cell r="E38">
            <v>22853419.720000003</v>
          </cell>
          <cell r="G38">
            <v>-19279502.960000001</v>
          </cell>
          <cell r="I38">
            <v>22916939.620000001</v>
          </cell>
          <cell r="K38">
            <v>3637436.66</v>
          </cell>
          <cell r="L38">
            <v>3637416.9799999991</v>
          </cell>
          <cell r="M38">
            <v>19.680000001098961</v>
          </cell>
        </row>
        <row r="39">
          <cell r="A39" t="str">
            <v>September</v>
          </cell>
          <cell r="B39">
            <v>635199</v>
          </cell>
          <cell r="D39">
            <v>63519.9</v>
          </cell>
          <cell r="E39">
            <v>22853419.720000003</v>
          </cell>
          <cell r="G39">
            <v>-19279502.960000001</v>
          </cell>
          <cell r="I39">
            <v>22916939.620000001</v>
          </cell>
          <cell r="K39">
            <v>3637436.66</v>
          </cell>
          <cell r="L39">
            <v>3637416.9799999991</v>
          </cell>
          <cell r="M39">
            <v>19.680000001098961</v>
          </cell>
        </row>
        <row r="40">
          <cell r="A40" t="str">
            <v>October</v>
          </cell>
          <cell r="B40">
            <v>635199</v>
          </cell>
          <cell r="D40">
            <v>63519.9</v>
          </cell>
          <cell r="E40">
            <v>22853419.720000003</v>
          </cell>
          <cell r="G40">
            <v>-19279502.960000001</v>
          </cell>
          <cell r="I40">
            <v>22916939.620000001</v>
          </cell>
          <cell r="K40">
            <v>3637436.66</v>
          </cell>
          <cell r="L40">
            <v>3637416.9799999991</v>
          </cell>
          <cell r="M40">
            <v>19.680000001098961</v>
          </cell>
        </row>
        <row r="41">
          <cell r="A41" t="str">
            <v>November</v>
          </cell>
          <cell r="B41">
            <v>635199</v>
          </cell>
          <cell r="D41">
            <v>63519.9</v>
          </cell>
          <cell r="E41">
            <v>22853419.720000003</v>
          </cell>
          <cell r="G41">
            <v>-19279502.960000001</v>
          </cell>
          <cell r="I41">
            <v>22916939.620000001</v>
          </cell>
          <cell r="K41">
            <v>3637436.66</v>
          </cell>
          <cell r="L41">
            <v>3637416.9799999991</v>
          </cell>
          <cell r="M41">
            <v>19.680000001098961</v>
          </cell>
        </row>
        <row r="42">
          <cell r="A42" t="str">
            <v>December</v>
          </cell>
          <cell r="B42">
            <v>635199</v>
          </cell>
          <cell r="D42">
            <v>63519.9</v>
          </cell>
          <cell r="E42">
            <v>22853419.720000003</v>
          </cell>
          <cell r="G42">
            <v>-19279502.960000001</v>
          </cell>
          <cell r="I42">
            <v>22916939.620000001</v>
          </cell>
          <cell r="K42">
            <v>3637436.66</v>
          </cell>
          <cell r="L42">
            <v>3637416.9799999991</v>
          </cell>
          <cell r="M42">
            <v>19.680000001098961</v>
          </cell>
        </row>
      </sheetData>
      <sheetData sheetId="5">
        <row r="8">
          <cell r="A8" t="str">
            <v>Month</v>
          </cell>
          <cell r="B8" t="str">
            <v># of Shares</v>
          </cell>
          <cell r="D8" t="str">
            <v>Shares @ par value</v>
          </cell>
          <cell r="E8" t="str">
            <v>Add'l paid in capital</v>
          </cell>
          <cell r="G8" t="str">
            <v>Gain on ESOP</v>
          </cell>
          <cell r="H8" t="str">
            <v>Tax Benefit</v>
          </cell>
          <cell r="J8" t="str">
            <v>Net change of Equity</v>
          </cell>
          <cell r="L8" t="str">
            <v xml:space="preserve">Expected Cash </v>
          </cell>
          <cell r="M8" t="str">
            <v>Cash Received</v>
          </cell>
          <cell r="N8" t="str">
            <v>Difference</v>
          </cell>
        </row>
        <row r="9">
          <cell r="A9" t="str">
            <v>January</v>
          </cell>
          <cell r="D9">
            <v>0</v>
          </cell>
          <cell r="J9">
            <v>0</v>
          </cell>
          <cell r="L9">
            <v>0</v>
          </cell>
          <cell r="N9">
            <v>0</v>
          </cell>
        </row>
        <row r="10">
          <cell r="A10" t="str">
            <v>February</v>
          </cell>
          <cell r="D10">
            <v>0</v>
          </cell>
          <cell r="J10">
            <v>0</v>
          </cell>
          <cell r="L10">
            <v>0</v>
          </cell>
          <cell r="N10">
            <v>0</v>
          </cell>
        </row>
        <row r="11">
          <cell r="A11" t="str">
            <v>March</v>
          </cell>
          <cell r="D11">
            <v>0</v>
          </cell>
          <cell r="J11">
            <v>0</v>
          </cell>
          <cell r="L11">
            <v>0</v>
          </cell>
          <cell r="N11">
            <v>0</v>
          </cell>
        </row>
        <row r="12">
          <cell r="A12" t="str">
            <v>April</v>
          </cell>
          <cell r="D12">
            <v>0</v>
          </cell>
          <cell r="J12">
            <v>0</v>
          </cell>
          <cell r="L12">
            <v>0</v>
          </cell>
          <cell r="N12">
            <v>0</v>
          </cell>
        </row>
        <row r="13">
          <cell r="A13" t="str">
            <v>May</v>
          </cell>
          <cell r="B13">
            <v>10000</v>
          </cell>
          <cell r="D13">
            <v>1000</v>
          </cell>
          <cell r="E13">
            <v>349000</v>
          </cell>
          <cell r="G13">
            <v>-25000</v>
          </cell>
          <cell r="H13">
            <v>10153</v>
          </cell>
          <cell r="J13">
            <v>335153</v>
          </cell>
          <cell r="L13">
            <v>325000</v>
          </cell>
          <cell r="M13">
            <v>325000</v>
          </cell>
          <cell r="N13">
            <v>0</v>
          </cell>
        </row>
        <row r="14">
          <cell r="A14" t="str">
            <v>June</v>
          </cell>
          <cell r="D14">
            <v>0</v>
          </cell>
          <cell r="J14">
            <v>0</v>
          </cell>
          <cell r="L14">
            <v>0</v>
          </cell>
          <cell r="N14">
            <v>0</v>
          </cell>
        </row>
        <row r="15">
          <cell r="A15" t="str">
            <v>July</v>
          </cell>
          <cell r="D15">
            <v>0</v>
          </cell>
          <cell r="J15">
            <v>0</v>
          </cell>
          <cell r="L15">
            <v>0</v>
          </cell>
          <cell r="N15">
            <v>0</v>
          </cell>
        </row>
        <row r="16">
          <cell r="A16" t="str">
            <v>August</v>
          </cell>
          <cell r="D16">
            <v>0</v>
          </cell>
          <cell r="J16">
            <v>0</v>
          </cell>
          <cell r="L16">
            <v>0</v>
          </cell>
          <cell r="N16">
            <v>0</v>
          </cell>
        </row>
        <row r="17">
          <cell r="A17" t="str">
            <v>September</v>
          </cell>
          <cell r="D17">
            <v>0</v>
          </cell>
          <cell r="J17">
            <v>0</v>
          </cell>
          <cell r="L17">
            <v>0</v>
          </cell>
          <cell r="N17">
            <v>0</v>
          </cell>
        </row>
        <row r="18">
          <cell r="A18" t="str">
            <v>October</v>
          </cell>
          <cell r="D18">
            <v>0</v>
          </cell>
          <cell r="J18">
            <v>0</v>
          </cell>
          <cell r="L18">
            <v>0</v>
          </cell>
          <cell r="N18">
            <v>0</v>
          </cell>
        </row>
        <row r="19">
          <cell r="A19" t="str">
            <v>November</v>
          </cell>
          <cell r="D19">
            <v>0</v>
          </cell>
          <cell r="J19">
            <v>0</v>
          </cell>
          <cell r="L19">
            <v>0</v>
          </cell>
          <cell r="N19">
            <v>0</v>
          </cell>
        </row>
        <row r="20">
          <cell r="A20" t="str">
            <v>December</v>
          </cell>
          <cell r="D20">
            <v>0</v>
          </cell>
          <cell r="J20">
            <v>0</v>
          </cell>
          <cell r="L20">
            <v>0</v>
          </cell>
          <cell r="N20">
            <v>0</v>
          </cell>
        </row>
        <row r="22">
          <cell r="A22" t="str">
            <v>Current YTD Total</v>
          </cell>
          <cell r="B22">
            <v>10000</v>
          </cell>
          <cell r="D22">
            <v>1000</v>
          </cell>
          <cell r="E22">
            <v>349000</v>
          </cell>
          <cell r="G22">
            <v>-25000</v>
          </cell>
          <cell r="H22">
            <v>10153</v>
          </cell>
          <cell r="J22">
            <v>335153</v>
          </cell>
          <cell r="L22">
            <v>325000</v>
          </cell>
          <cell r="M22">
            <v>325000</v>
          </cell>
          <cell r="N22">
            <v>0</v>
          </cell>
        </row>
        <row r="30">
          <cell r="A30" t="str">
            <v>YTD</v>
          </cell>
        </row>
        <row r="31">
          <cell r="A31" t="str">
            <v>January</v>
          </cell>
          <cell r="B31">
            <v>0</v>
          </cell>
          <cell r="D31">
            <v>0</v>
          </cell>
          <cell r="E31">
            <v>0</v>
          </cell>
          <cell r="G31">
            <v>0</v>
          </cell>
          <cell r="H31">
            <v>0</v>
          </cell>
          <cell r="J31">
            <v>0</v>
          </cell>
          <cell r="L31">
            <v>0</v>
          </cell>
          <cell r="M31">
            <v>0</v>
          </cell>
          <cell r="N31">
            <v>0</v>
          </cell>
        </row>
        <row r="32">
          <cell r="A32" t="str">
            <v>February</v>
          </cell>
          <cell r="B32">
            <v>0</v>
          </cell>
          <cell r="D32">
            <v>0</v>
          </cell>
          <cell r="E32">
            <v>0</v>
          </cell>
          <cell r="G32">
            <v>0</v>
          </cell>
          <cell r="H32">
            <v>0</v>
          </cell>
          <cell r="J32">
            <v>0</v>
          </cell>
          <cell r="L32">
            <v>0</v>
          </cell>
          <cell r="M32">
            <v>0</v>
          </cell>
          <cell r="N32">
            <v>0</v>
          </cell>
        </row>
        <row r="33">
          <cell r="A33" t="str">
            <v>March</v>
          </cell>
          <cell r="B33">
            <v>0</v>
          </cell>
          <cell r="D33">
            <v>0</v>
          </cell>
          <cell r="E33">
            <v>0</v>
          </cell>
          <cell r="G33">
            <v>0</v>
          </cell>
          <cell r="H33">
            <v>0</v>
          </cell>
          <cell r="J33">
            <v>0</v>
          </cell>
          <cell r="L33">
            <v>0</v>
          </cell>
          <cell r="M33">
            <v>0</v>
          </cell>
          <cell r="N33">
            <v>0</v>
          </cell>
        </row>
        <row r="34">
          <cell r="A34" t="str">
            <v>April</v>
          </cell>
          <cell r="B34">
            <v>0</v>
          </cell>
          <cell r="D34">
            <v>0</v>
          </cell>
          <cell r="E34">
            <v>0</v>
          </cell>
          <cell r="G34">
            <v>0</v>
          </cell>
          <cell r="H34">
            <v>0</v>
          </cell>
          <cell r="J34">
            <v>0</v>
          </cell>
          <cell r="L34">
            <v>0</v>
          </cell>
          <cell r="M34">
            <v>0</v>
          </cell>
          <cell r="N34">
            <v>0</v>
          </cell>
        </row>
        <row r="35">
          <cell r="A35" t="str">
            <v>May</v>
          </cell>
          <cell r="B35">
            <v>10000</v>
          </cell>
          <cell r="D35">
            <v>1000</v>
          </cell>
          <cell r="E35">
            <v>349000</v>
          </cell>
          <cell r="G35">
            <v>-25000</v>
          </cell>
          <cell r="H35">
            <v>10153</v>
          </cell>
          <cell r="J35">
            <v>335153</v>
          </cell>
          <cell r="L35">
            <v>325000</v>
          </cell>
          <cell r="M35">
            <v>325000</v>
          </cell>
          <cell r="N35">
            <v>0</v>
          </cell>
        </row>
        <row r="36">
          <cell r="A36" t="str">
            <v>June</v>
          </cell>
          <cell r="B36">
            <v>10000</v>
          </cell>
          <cell r="D36">
            <v>1000</v>
          </cell>
          <cell r="E36">
            <v>349000</v>
          </cell>
          <cell r="G36">
            <v>-25000</v>
          </cell>
          <cell r="H36">
            <v>10153</v>
          </cell>
          <cell r="J36">
            <v>335153</v>
          </cell>
          <cell r="L36">
            <v>325000</v>
          </cell>
          <cell r="M36">
            <v>325000</v>
          </cell>
          <cell r="N36">
            <v>0</v>
          </cell>
        </row>
        <row r="37">
          <cell r="A37" t="str">
            <v>July</v>
          </cell>
          <cell r="B37">
            <v>10000</v>
          </cell>
          <cell r="D37">
            <v>1000</v>
          </cell>
          <cell r="E37">
            <v>349000</v>
          </cell>
          <cell r="G37">
            <v>-25000</v>
          </cell>
          <cell r="H37">
            <v>10153</v>
          </cell>
          <cell r="J37">
            <v>335153</v>
          </cell>
          <cell r="L37">
            <v>325000</v>
          </cell>
          <cell r="M37">
            <v>325000</v>
          </cell>
          <cell r="N37">
            <v>0</v>
          </cell>
        </row>
        <row r="38">
          <cell r="A38" t="str">
            <v>August</v>
          </cell>
          <cell r="B38">
            <v>10000</v>
          </cell>
          <cell r="D38">
            <v>1000</v>
          </cell>
          <cell r="E38">
            <v>349000</v>
          </cell>
          <cell r="G38">
            <v>-25000</v>
          </cell>
          <cell r="H38">
            <v>10153</v>
          </cell>
          <cell r="J38">
            <v>335153</v>
          </cell>
          <cell r="L38">
            <v>325000</v>
          </cell>
          <cell r="M38">
            <v>325000</v>
          </cell>
          <cell r="N38">
            <v>0</v>
          </cell>
        </row>
        <row r="39">
          <cell r="A39" t="str">
            <v>September</v>
          </cell>
          <cell r="B39">
            <v>10000</v>
          </cell>
          <cell r="D39">
            <v>1000</v>
          </cell>
          <cell r="E39">
            <v>349000</v>
          </cell>
          <cell r="G39">
            <v>-25000</v>
          </cell>
          <cell r="H39">
            <v>10153</v>
          </cell>
          <cell r="J39">
            <v>335153</v>
          </cell>
          <cell r="L39">
            <v>325000</v>
          </cell>
          <cell r="M39">
            <v>325000</v>
          </cell>
          <cell r="N39">
            <v>0</v>
          </cell>
        </row>
        <row r="40">
          <cell r="A40" t="str">
            <v>October</v>
          </cell>
          <cell r="B40">
            <v>10000</v>
          </cell>
          <cell r="D40">
            <v>1000</v>
          </cell>
          <cell r="E40">
            <v>349000</v>
          </cell>
          <cell r="G40">
            <v>-25000</v>
          </cell>
          <cell r="H40">
            <v>10153</v>
          </cell>
          <cell r="J40">
            <v>335153</v>
          </cell>
          <cell r="L40">
            <v>325000</v>
          </cell>
          <cell r="M40">
            <v>325000</v>
          </cell>
          <cell r="N40">
            <v>0</v>
          </cell>
        </row>
        <row r="41">
          <cell r="A41" t="str">
            <v>November</v>
          </cell>
          <cell r="B41">
            <v>10000</v>
          </cell>
          <cell r="D41">
            <v>1000</v>
          </cell>
          <cell r="E41">
            <v>349000</v>
          </cell>
          <cell r="G41">
            <v>-25000</v>
          </cell>
          <cell r="H41">
            <v>10153</v>
          </cell>
          <cell r="J41">
            <v>335153</v>
          </cell>
          <cell r="L41">
            <v>325000</v>
          </cell>
          <cell r="M41">
            <v>325000</v>
          </cell>
          <cell r="N41">
            <v>0</v>
          </cell>
        </row>
        <row r="42">
          <cell r="A42" t="str">
            <v>December</v>
          </cell>
          <cell r="B42">
            <v>10000</v>
          </cell>
          <cell r="D42">
            <v>1000</v>
          </cell>
          <cell r="E42">
            <v>349000</v>
          </cell>
          <cell r="G42">
            <v>-25000</v>
          </cell>
          <cell r="H42">
            <v>10153</v>
          </cell>
          <cell r="J42">
            <v>335153</v>
          </cell>
          <cell r="L42">
            <v>325000</v>
          </cell>
          <cell r="M42">
            <v>325000</v>
          </cell>
          <cell r="N42">
            <v>0</v>
          </cell>
        </row>
      </sheetData>
      <sheetData sheetId="6">
        <row r="8">
          <cell r="A8" t="str">
            <v>Month</v>
          </cell>
          <cell r="B8" t="str">
            <v># of Shares</v>
          </cell>
          <cell r="D8" t="str">
            <v>Shares @ par value</v>
          </cell>
          <cell r="E8" t="str">
            <v>Add'l paid in capital</v>
          </cell>
          <cell r="G8" t="str">
            <v>Net change of Equity/Expected Cash</v>
          </cell>
          <cell r="I8" t="str">
            <v>Cash Received</v>
          </cell>
          <cell r="J8" t="str">
            <v>Difference</v>
          </cell>
        </row>
        <row r="9">
          <cell r="A9" t="str">
            <v>January</v>
          </cell>
          <cell r="D9">
            <v>0</v>
          </cell>
          <cell r="G9">
            <v>0</v>
          </cell>
          <cell r="J9">
            <v>0</v>
          </cell>
        </row>
        <row r="10">
          <cell r="A10" t="str">
            <v>February</v>
          </cell>
          <cell r="B10">
            <v>5475</v>
          </cell>
          <cell r="D10">
            <v>547.5</v>
          </cell>
          <cell r="E10">
            <v>192275.34000000003</v>
          </cell>
          <cell r="G10">
            <v>192822.84000000003</v>
          </cell>
          <cell r="J10">
            <v>192822.84000000003</v>
          </cell>
        </row>
        <row r="11">
          <cell r="A11" t="str">
            <v>March</v>
          </cell>
          <cell r="B11">
            <v>125</v>
          </cell>
          <cell r="D11">
            <v>12.5</v>
          </cell>
          <cell r="G11">
            <v>12.5</v>
          </cell>
          <cell r="J11">
            <v>12.5</v>
          </cell>
        </row>
        <row r="12">
          <cell r="A12" t="str">
            <v>April</v>
          </cell>
          <cell r="B12">
            <v>655</v>
          </cell>
          <cell r="D12">
            <v>65.5</v>
          </cell>
          <cell r="G12">
            <v>65.5</v>
          </cell>
          <cell r="J12">
            <v>65.5</v>
          </cell>
        </row>
        <row r="13">
          <cell r="A13" t="str">
            <v>May</v>
          </cell>
          <cell r="B13">
            <v>20710</v>
          </cell>
          <cell r="D13">
            <v>2071</v>
          </cell>
          <cell r="G13">
            <v>2071</v>
          </cell>
          <cell r="J13">
            <v>2071</v>
          </cell>
        </row>
        <row r="14">
          <cell r="A14" t="str">
            <v>June</v>
          </cell>
          <cell r="B14">
            <v>125</v>
          </cell>
          <cell r="D14">
            <v>12.5</v>
          </cell>
          <cell r="G14">
            <v>12.5</v>
          </cell>
          <cell r="J14">
            <v>12.5</v>
          </cell>
        </row>
        <row r="15">
          <cell r="A15" t="str">
            <v>July</v>
          </cell>
          <cell r="D15">
            <v>0</v>
          </cell>
          <cell r="G15">
            <v>0</v>
          </cell>
          <cell r="J15">
            <v>0</v>
          </cell>
        </row>
        <row r="16">
          <cell r="A16" t="str">
            <v>August</v>
          </cell>
          <cell r="D16">
            <v>0</v>
          </cell>
          <cell r="G16">
            <v>0</v>
          </cell>
          <cell r="J16">
            <v>0</v>
          </cell>
        </row>
        <row r="17">
          <cell r="A17" t="str">
            <v>September</v>
          </cell>
          <cell r="D17">
            <v>0</v>
          </cell>
          <cell r="G17">
            <v>0</v>
          </cell>
          <cell r="J17">
            <v>0</v>
          </cell>
        </row>
        <row r="18">
          <cell r="A18" t="str">
            <v>October</v>
          </cell>
          <cell r="D18">
            <v>0</v>
          </cell>
          <cell r="G18">
            <v>0</v>
          </cell>
          <cell r="J18">
            <v>0</v>
          </cell>
        </row>
        <row r="19">
          <cell r="A19" t="str">
            <v>November</v>
          </cell>
          <cell r="D19">
            <v>0</v>
          </cell>
          <cell r="G19">
            <v>0</v>
          </cell>
          <cell r="J19">
            <v>0</v>
          </cell>
        </row>
        <row r="20">
          <cell r="A20" t="str">
            <v>December</v>
          </cell>
          <cell r="D20">
            <v>0</v>
          </cell>
          <cell r="G20">
            <v>0</v>
          </cell>
          <cell r="J20">
            <v>0</v>
          </cell>
        </row>
        <row r="22">
          <cell r="A22" t="str">
            <v>Current YTD Total</v>
          </cell>
          <cell r="B22">
            <v>27090</v>
          </cell>
          <cell r="D22">
            <v>2709</v>
          </cell>
          <cell r="E22">
            <v>192275.34000000003</v>
          </cell>
          <cell r="G22">
            <v>194984.34000000003</v>
          </cell>
          <cell r="I22">
            <v>0</v>
          </cell>
          <cell r="J22">
            <v>194984.34000000003</v>
          </cell>
        </row>
        <row r="30">
          <cell r="A30" t="str">
            <v>YTD</v>
          </cell>
        </row>
        <row r="31">
          <cell r="A31" t="str">
            <v>January</v>
          </cell>
          <cell r="B31">
            <v>0</v>
          </cell>
          <cell r="D31">
            <v>0</v>
          </cell>
          <cell r="E31">
            <v>0</v>
          </cell>
          <cell r="G31">
            <v>0</v>
          </cell>
          <cell r="I31">
            <v>0</v>
          </cell>
          <cell r="J31">
            <v>0</v>
          </cell>
        </row>
        <row r="32">
          <cell r="A32" t="str">
            <v>February</v>
          </cell>
          <cell r="B32">
            <v>5475</v>
          </cell>
          <cell r="D32">
            <v>547.5</v>
          </cell>
          <cell r="E32">
            <v>192275.34000000003</v>
          </cell>
          <cell r="G32">
            <v>192822.84000000003</v>
          </cell>
          <cell r="I32">
            <v>0</v>
          </cell>
          <cell r="J32">
            <v>192822.84000000003</v>
          </cell>
        </row>
        <row r="33">
          <cell r="A33" t="str">
            <v>March</v>
          </cell>
          <cell r="B33">
            <v>5600</v>
          </cell>
          <cell r="D33">
            <v>560</v>
          </cell>
          <cell r="E33">
            <v>192275.34000000003</v>
          </cell>
          <cell r="G33">
            <v>192835.34000000003</v>
          </cell>
          <cell r="I33">
            <v>0</v>
          </cell>
          <cell r="J33">
            <v>192835.34000000003</v>
          </cell>
        </row>
        <row r="34">
          <cell r="A34" t="str">
            <v>April</v>
          </cell>
          <cell r="B34">
            <v>6255</v>
          </cell>
          <cell r="D34">
            <v>625.5</v>
          </cell>
          <cell r="E34">
            <v>192275.34000000003</v>
          </cell>
          <cell r="G34">
            <v>192900.84000000003</v>
          </cell>
          <cell r="I34">
            <v>0</v>
          </cell>
          <cell r="J34">
            <v>192900.84000000003</v>
          </cell>
        </row>
        <row r="35">
          <cell r="A35" t="str">
            <v>May</v>
          </cell>
          <cell r="B35">
            <v>26965</v>
          </cell>
          <cell r="D35">
            <v>2696.5</v>
          </cell>
          <cell r="E35">
            <v>192275.34000000003</v>
          </cell>
          <cell r="G35">
            <v>194971.84000000003</v>
          </cell>
          <cell r="I35">
            <v>0</v>
          </cell>
          <cell r="J35">
            <v>194971.84000000003</v>
          </cell>
        </row>
        <row r="36">
          <cell r="A36" t="str">
            <v>June</v>
          </cell>
          <cell r="B36">
            <v>27090</v>
          </cell>
          <cell r="D36">
            <v>2709</v>
          </cell>
          <cell r="E36">
            <v>192275.34000000003</v>
          </cell>
          <cell r="G36">
            <v>194984.34000000003</v>
          </cell>
          <cell r="I36">
            <v>0</v>
          </cell>
          <cell r="J36">
            <v>194984.34000000003</v>
          </cell>
        </row>
        <row r="37">
          <cell r="A37" t="str">
            <v>July</v>
          </cell>
          <cell r="B37">
            <v>27090</v>
          </cell>
          <cell r="D37">
            <v>2709</v>
          </cell>
          <cell r="E37">
            <v>192275.34000000003</v>
          </cell>
          <cell r="G37">
            <v>194984.34000000003</v>
          </cell>
          <cell r="I37">
            <v>0</v>
          </cell>
          <cell r="J37">
            <v>194984.34000000003</v>
          </cell>
        </row>
        <row r="38">
          <cell r="A38" t="str">
            <v>August</v>
          </cell>
          <cell r="B38">
            <v>27090</v>
          </cell>
          <cell r="D38">
            <v>2709</v>
          </cell>
          <cell r="E38">
            <v>192275.34000000003</v>
          </cell>
          <cell r="G38">
            <v>194984.34000000003</v>
          </cell>
          <cell r="I38">
            <v>0</v>
          </cell>
          <cell r="J38">
            <v>194984.34000000003</v>
          </cell>
        </row>
        <row r="39">
          <cell r="A39" t="str">
            <v>September</v>
          </cell>
          <cell r="B39">
            <v>27090</v>
          </cell>
          <cell r="D39">
            <v>2709</v>
          </cell>
          <cell r="E39">
            <v>192275.34000000003</v>
          </cell>
          <cell r="G39">
            <v>194984.34000000003</v>
          </cell>
          <cell r="I39">
            <v>0</v>
          </cell>
          <cell r="J39">
            <v>194984.34000000003</v>
          </cell>
        </row>
        <row r="40">
          <cell r="A40" t="str">
            <v>October</v>
          </cell>
          <cell r="B40">
            <v>27090</v>
          </cell>
          <cell r="D40">
            <v>2709</v>
          </cell>
          <cell r="E40">
            <v>192275.34000000003</v>
          </cell>
          <cell r="G40">
            <v>194984.34000000003</v>
          </cell>
          <cell r="I40">
            <v>0</v>
          </cell>
          <cell r="J40">
            <v>194984.34000000003</v>
          </cell>
        </row>
        <row r="41">
          <cell r="A41" t="str">
            <v>November</v>
          </cell>
          <cell r="B41">
            <v>27090</v>
          </cell>
          <cell r="D41">
            <v>2709</v>
          </cell>
          <cell r="E41">
            <v>192275.34000000003</v>
          </cell>
          <cell r="G41">
            <v>194984.34000000003</v>
          </cell>
          <cell r="I41">
            <v>0</v>
          </cell>
          <cell r="J41">
            <v>194984.34000000003</v>
          </cell>
        </row>
        <row r="42">
          <cell r="A42" t="str">
            <v>December</v>
          </cell>
          <cell r="B42">
            <v>27090</v>
          </cell>
          <cell r="D42">
            <v>2709</v>
          </cell>
          <cell r="E42">
            <v>192275.34000000003</v>
          </cell>
          <cell r="G42">
            <v>194984.34000000003</v>
          </cell>
          <cell r="I42">
            <v>0</v>
          </cell>
          <cell r="J42">
            <v>194984.34000000003</v>
          </cell>
        </row>
      </sheetData>
      <sheetData sheetId="7">
        <row r="8">
          <cell r="A8" t="str">
            <v>Month</v>
          </cell>
          <cell r="B8" t="str">
            <v># of Shares</v>
          </cell>
          <cell r="D8" t="str">
            <v>Shares @ par value</v>
          </cell>
          <cell r="E8" t="str">
            <v>Add'l paid in capital</v>
          </cell>
          <cell r="G8" t="str">
            <v>Non-Cash Dividend</v>
          </cell>
          <cell r="I8" t="str">
            <v>Net change of Equity</v>
          </cell>
          <cell r="K8" t="str">
            <v>Expected Cash</v>
          </cell>
          <cell r="M8" t="str">
            <v>Cash Received</v>
          </cell>
          <cell r="N8" t="str">
            <v>Difference</v>
          </cell>
        </row>
        <row r="9">
          <cell r="A9" t="str">
            <v>January</v>
          </cell>
          <cell r="B9">
            <v>112858</v>
          </cell>
          <cell r="D9">
            <v>11285.800000000001</v>
          </cell>
          <cell r="E9">
            <v>4350243.13</v>
          </cell>
          <cell r="I9">
            <v>4361528.93</v>
          </cell>
          <cell r="K9">
            <v>4361528.93</v>
          </cell>
          <cell r="M9">
            <v>1986425.95</v>
          </cell>
          <cell r="N9">
            <v>2375102.9799999995</v>
          </cell>
        </row>
        <row r="10">
          <cell r="A10" t="str">
            <v>February</v>
          </cell>
          <cell r="B10">
            <v>51160</v>
          </cell>
          <cell r="D10">
            <v>5116</v>
          </cell>
          <cell r="E10">
            <v>1998717.16</v>
          </cell>
          <cell r="I10">
            <v>2003833.16</v>
          </cell>
          <cell r="K10">
            <v>2003833.16</v>
          </cell>
          <cell r="M10">
            <v>475530.23</v>
          </cell>
          <cell r="N10">
            <v>1528302.93</v>
          </cell>
        </row>
        <row r="11">
          <cell r="A11" t="str">
            <v>March</v>
          </cell>
          <cell r="B11">
            <v>45752</v>
          </cell>
          <cell r="D11">
            <v>4575.2</v>
          </cell>
          <cell r="E11">
            <v>1789004.85</v>
          </cell>
          <cell r="G11">
            <v>-2316554.1</v>
          </cell>
          <cell r="I11">
            <v>1793580.05</v>
          </cell>
          <cell r="K11">
            <v>-522974.05000000005</v>
          </cell>
          <cell r="M11">
            <v>2381975.7599999998</v>
          </cell>
          <cell r="N11">
            <v>-2904949.8099999996</v>
          </cell>
        </row>
        <row r="12">
          <cell r="A12" t="str">
            <v>April</v>
          </cell>
          <cell r="B12">
            <v>125742</v>
          </cell>
          <cell r="D12">
            <v>12574.2</v>
          </cell>
          <cell r="E12">
            <v>4420682.8600000003</v>
          </cell>
          <cell r="I12">
            <v>4433257.0600000005</v>
          </cell>
          <cell r="K12">
            <v>4433257.0600000005</v>
          </cell>
          <cell r="M12">
            <v>2458688.7999999998</v>
          </cell>
          <cell r="N12">
            <v>1974568.2600000007</v>
          </cell>
        </row>
        <row r="13">
          <cell r="A13" t="str">
            <v>May</v>
          </cell>
          <cell r="B13">
            <v>50040</v>
          </cell>
          <cell r="D13">
            <v>5004</v>
          </cell>
          <cell r="E13">
            <v>1883628.33</v>
          </cell>
          <cell r="I13">
            <v>1888632.33</v>
          </cell>
          <cell r="K13">
            <v>1888632.33</v>
          </cell>
          <cell r="M13">
            <v>2128235.29</v>
          </cell>
          <cell r="N13">
            <v>-239602.95999999996</v>
          </cell>
        </row>
        <row r="14">
          <cell r="A14" t="str">
            <v>June</v>
          </cell>
          <cell r="B14">
            <v>59608</v>
          </cell>
          <cell r="D14">
            <v>5960.8</v>
          </cell>
          <cell r="E14">
            <v>2149033.44</v>
          </cell>
          <cell r="G14">
            <v>-2215782.98</v>
          </cell>
          <cell r="I14">
            <v>2154994.2399999998</v>
          </cell>
          <cell r="K14">
            <v>-60788.740000000224</v>
          </cell>
          <cell r="M14">
            <v>1863645.3</v>
          </cell>
          <cell r="N14">
            <v>-1924434.0400000003</v>
          </cell>
        </row>
        <row r="15">
          <cell r="A15" t="str">
            <v>July</v>
          </cell>
          <cell r="D15">
            <v>0</v>
          </cell>
          <cell r="I15">
            <v>0</v>
          </cell>
          <cell r="K15">
            <v>0</v>
          </cell>
          <cell r="N15">
            <v>0</v>
          </cell>
        </row>
        <row r="16">
          <cell r="A16" t="str">
            <v>August</v>
          </cell>
          <cell r="D16">
            <v>0</v>
          </cell>
          <cell r="I16">
            <v>0</v>
          </cell>
          <cell r="K16">
            <v>0</v>
          </cell>
          <cell r="N16">
            <v>0</v>
          </cell>
        </row>
        <row r="17">
          <cell r="A17" t="str">
            <v>September</v>
          </cell>
          <cell r="D17">
            <v>0</v>
          </cell>
          <cell r="I17">
            <v>0</v>
          </cell>
          <cell r="K17">
            <v>0</v>
          </cell>
          <cell r="N17">
            <v>0</v>
          </cell>
        </row>
        <row r="18">
          <cell r="A18" t="str">
            <v>October</v>
          </cell>
          <cell r="D18">
            <v>0</v>
          </cell>
          <cell r="I18">
            <v>0</v>
          </cell>
          <cell r="K18">
            <v>0</v>
          </cell>
          <cell r="N18">
            <v>0</v>
          </cell>
        </row>
        <row r="19">
          <cell r="A19" t="str">
            <v>November</v>
          </cell>
          <cell r="D19">
            <v>0</v>
          </cell>
          <cell r="I19">
            <v>0</v>
          </cell>
          <cell r="K19">
            <v>0</v>
          </cell>
          <cell r="N19">
            <v>0</v>
          </cell>
        </row>
        <row r="20">
          <cell r="A20" t="str">
            <v>December</v>
          </cell>
          <cell r="D20">
            <v>0</v>
          </cell>
          <cell r="I20">
            <v>0</v>
          </cell>
          <cell r="K20">
            <v>0</v>
          </cell>
          <cell r="N20">
            <v>0</v>
          </cell>
        </row>
        <row r="22">
          <cell r="A22" t="str">
            <v>Current YTD Total</v>
          </cell>
          <cell r="B22">
            <v>445160</v>
          </cell>
          <cell r="D22">
            <v>44516.000000000007</v>
          </cell>
          <cell r="E22">
            <v>16591309.77</v>
          </cell>
          <cell r="G22">
            <v>-4532337.08</v>
          </cell>
          <cell r="I22">
            <v>16635825.77</v>
          </cell>
          <cell r="K22">
            <v>12103488.690000001</v>
          </cell>
          <cell r="M22">
            <v>11294501.33</v>
          </cell>
          <cell r="N22">
            <v>808987.3600000001</v>
          </cell>
        </row>
        <row r="31">
          <cell r="A31" t="str">
            <v>January</v>
          </cell>
          <cell r="B31">
            <v>112858</v>
          </cell>
          <cell r="D31">
            <v>11285.800000000001</v>
          </cell>
          <cell r="E31">
            <v>4350243.13</v>
          </cell>
          <cell r="G31">
            <v>0</v>
          </cell>
          <cell r="I31">
            <v>4361528.93</v>
          </cell>
          <cell r="K31">
            <v>0</v>
          </cell>
          <cell r="M31">
            <v>1986425.95</v>
          </cell>
          <cell r="N31">
            <v>2375102.9799999995</v>
          </cell>
        </row>
        <row r="32">
          <cell r="A32" t="str">
            <v>February</v>
          </cell>
          <cell r="B32">
            <v>164018</v>
          </cell>
          <cell r="D32">
            <v>16401.8</v>
          </cell>
          <cell r="E32">
            <v>6348960.29</v>
          </cell>
          <cell r="G32">
            <v>0</v>
          </cell>
          <cell r="I32">
            <v>6365362.0899999999</v>
          </cell>
          <cell r="K32">
            <v>0</v>
          </cell>
          <cell r="M32">
            <v>2461956.1799999997</v>
          </cell>
          <cell r="N32">
            <v>3903405.91</v>
          </cell>
        </row>
        <row r="33">
          <cell r="A33" t="str">
            <v>March</v>
          </cell>
          <cell r="B33">
            <v>209770</v>
          </cell>
          <cell r="D33">
            <v>20977</v>
          </cell>
          <cell r="E33">
            <v>8137965.1400000006</v>
          </cell>
          <cell r="G33">
            <v>-2316554.1</v>
          </cell>
          <cell r="I33">
            <v>8158942.1400000006</v>
          </cell>
          <cell r="K33">
            <v>-2316554.1</v>
          </cell>
          <cell r="M33">
            <v>4843931.9399999995</v>
          </cell>
          <cell r="N33">
            <v>3315010.2000000011</v>
          </cell>
        </row>
        <row r="34">
          <cell r="A34" t="str">
            <v>April</v>
          </cell>
          <cell r="B34">
            <v>335512</v>
          </cell>
          <cell r="D34">
            <v>33551.200000000004</v>
          </cell>
          <cell r="E34">
            <v>12558648</v>
          </cell>
          <cell r="G34">
            <v>-2316554.1</v>
          </cell>
          <cell r="I34">
            <v>12592199.199999999</v>
          </cell>
          <cell r="K34">
            <v>-2316554.1</v>
          </cell>
          <cell r="M34">
            <v>7302620.7399999993</v>
          </cell>
          <cell r="N34">
            <v>5289578.46</v>
          </cell>
        </row>
        <row r="35">
          <cell r="A35" t="str">
            <v>May</v>
          </cell>
          <cell r="B35">
            <v>385552</v>
          </cell>
          <cell r="D35">
            <v>38555.200000000004</v>
          </cell>
          <cell r="E35">
            <v>14442276.33</v>
          </cell>
          <cell r="G35">
            <v>-2316554.1</v>
          </cell>
          <cell r="I35">
            <v>14480831.529999999</v>
          </cell>
          <cell r="K35">
            <v>-2316554.1</v>
          </cell>
          <cell r="M35">
            <v>9430856.0299999993</v>
          </cell>
          <cell r="N35">
            <v>5049975.5</v>
          </cell>
        </row>
        <row r="36">
          <cell r="A36" t="str">
            <v>June</v>
          </cell>
          <cell r="B36">
            <v>445160</v>
          </cell>
          <cell r="D36">
            <v>44516</v>
          </cell>
          <cell r="E36">
            <v>16591309.77</v>
          </cell>
          <cell r="G36">
            <v>-4532337.08</v>
          </cell>
          <cell r="I36">
            <v>16635825.77</v>
          </cell>
          <cell r="K36">
            <v>-4532337.08</v>
          </cell>
          <cell r="M36">
            <v>11294501.33</v>
          </cell>
          <cell r="N36">
            <v>5341324.4399999995</v>
          </cell>
        </row>
        <row r="37">
          <cell r="A37" t="str">
            <v>July</v>
          </cell>
          <cell r="B37">
            <v>445160</v>
          </cell>
          <cell r="D37">
            <v>44516</v>
          </cell>
          <cell r="E37">
            <v>16591309.77</v>
          </cell>
          <cell r="G37">
            <v>-4532337.08</v>
          </cell>
          <cell r="I37">
            <v>16635825.77</v>
          </cell>
          <cell r="K37">
            <v>-4532337.08</v>
          </cell>
          <cell r="M37">
            <v>11294501.33</v>
          </cell>
          <cell r="N37">
            <v>5341324.4399999995</v>
          </cell>
        </row>
        <row r="38">
          <cell r="A38" t="str">
            <v>August</v>
          </cell>
          <cell r="B38">
            <v>445160</v>
          </cell>
          <cell r="D38">
            <v>44516</v>
          </cell>
          <cell r="E38">
            <v>16591309.77</v>
          </cell>
          <cell r="G38">
            <v>-4532337.08</v>
          </cell>
          <cell r="I38">
            <v>16635825.77</v>
          </cell>
          <cell r="K38">
            <v>-4532337.08</v>
          </cell>
          <cell r="M38">
            <v>11294501.33</v>
          </cell>
          <cell r="N38">
            <v>5341324.4399999995</v>
          </cell>
        </row>
        <row r="39">
          <cell r="A39" t="str">
            <v>September</v>
          </cell>
          <cell r="B39">
            <v>445160</v>
          </cell>
          <cell r="D39">
            <v>44516</v>
          </cell>
          <cell r="E39">
            <v>16591309.77</v>
          </cell>
          <cell r="G39">
            <v>-4532337.08</v>
          </cell>
          <cell r="I39">
            <v>16635825.77</v>
          </cell>
          <cell r="K39">
            <v>-4532337.08</v>
          </cell>
          <cell r="M39">
            <v>11294501.33</v>
          </cell>
          <cell r="N39">
            <v>5341324.4399999995</v>
          </cell>
        </row>
        <row r="40">
          <cell r="A40" t="str">
            <v>October</v>
          </cell>
          <cell r="B40">
            <v>445160</v>
          </cell>
          <cell r="D40">
            <v>44516</v>
          </cell>
          <cell r="E40">
            <v>16591309.77</v>
          </cell>
          <cell r="G40">
            <v>-4532337.08</v>
          </cell>
          <cell r="I40">
            <v>16635825.77</v>
          </cell>
          <cell r="K40">
            <v>-4532337.08</v>
          </cell>
          <cell r="M40">
            <v>11294501.33</v>
          </cell>
          <cell r="N40">
            <v>5341324.4399999995</v>
          </cell>
        </row>
        <row r="41">
          <cell r="A41" t="str">
            <v>November</v>
          </cell>
          <cell r="B41">
            <v>445160</v>
          </cell>
          <cell r="D41">
            <v>44516</v>
          </cell>
          <cell r="E41">
            <v>16591309.77</v>
          </cell>
          <cell r="G41">
            <v>-4532337.08</v>
          </cell>
          <cell r="I41">
            <v>16635825.77</v>
          </cell>
          <cell r="K41">
            <v>-4532337.08</v>
          </cell>
          <cell r="M41">
            <v>11294501.33</v>
          </cell>
          <cell r="N41">
            <v>5341324.4399999995</v>
          </cell>
        </row>
        <row r="42">
          <cell r="A42" t="str">
            <v>December</v>
          </cell>
          <cell r="B42">
            <v>445160</v>
          </cell>
          <cell r="D42">
            <v>44516</v>
          </cell>
          <cell r="E42">
            <v>16591309.77</v>
          </cell>
          <cell r="G42">
            <v>-4532337.08</v>
          </cell>
          <cell r="I42">
            <v>16635825.77</v>
          </cell>
          <cell r="K42">
            <v>-4532337.08</v>
          </cell>
          <cell r="M42">
            <v>11294501.33</v>
          </cell>
          <cell r="N42">
            <v>5341324.4399999995</v>
          </cell>
        </row>
      </sheetData>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of Gas"/>
      <sheetName val="DD &amp; Transportation MRA"/>
      <sheetName val="GCF &amp; MRA"/>
      <sheetName val="SC20"/>
      <sheetName val="Bronx Bi Mthly"/>
      <sheetName val="Off System Sales"/>
      <sheetName val="CNG"/>
      <sheetName val="MTA"/>
      <sheetName val="MTA SALES"/>
      <sheetName val="Therms "/>
      <sheetName val="C-FUEL09"/>
      <sheetName val="SC 20"/>
    </sheetNames>
    <sheetDataSet>
      <sheetData sheetId="0"/>
      <sheetData sheetId="1"/>
      <sheetData sheetId="2"/>
      <sheetData sheetId="3" refreshError="1"/>
      <sheetData sheetId="4"/>
      <sheetData sheetId="5"/>
      <sheetData sheetId="6"/>
      <sheetData sheetId="7"/>
      <sheetData sheetId="8"/>
      <sheetData sheetId="9"/>
      <sheetData sheetId="10"/>
      <sheetData sheetId="1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01"/>
      <sheetName val="Daily"/>
      <sheetName val="Capital Funding"/>
      <sheetName val="Control sheet "/>
      <sheetName val="Commercial Paper"/>
      <sheetName val="Dividend Funding (BONY)"/>
      <sheetName val="ESPP"/>
      <sheetName val="ESOP"/>
      <sheetName val="DRIP"/>
      <sheetName val="Dividend"/>
      <sheetName val="Hawkeye Pmt"/>
      <sheetName val="Taxes"/>
      <sheetName val="A&amp;G"/>
      <sheetName val="LTIP"/>
      <sheetName val="Honeoye"/>
      <sheetName val="Account_Info"/>
      <sheetName val="List"/>
    </sheetNames>
    <sheetDataSet>
      <sheetData sheetId="0" refreshError="1"/>
      <sheetData sheetId="1" refreshError="1">
        <row r="15">
          <cell r="AB15">
            <v>962972.5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BB Equity"/>
      <sheetName val="Board Book Info"/>
      <sheetName val="Stock Plans Distri Support"/>
      <sheetName val="ESOP"/>
      <sheetName val="ESOP Treasury Shares"/>
      <sheetName val="DRIP"/>
      <sheetName val="ESPP"/>
      <sheetName val="ESPP Treasury Shares"/>
      <sheetName val="LTIP"/>
      <sheetName val="LTIP Treasury Shares"/>
      <sheetName val="Equity"/>
      <sheetName val="TRFR OF CAPITAL"/>
      <sheetName val="ESPP Reconciliation"/>
      <sheetName val="HFM"/>
    </sheetNames>
    <sheetDataSet>
      <sheetData sheetId="0">
        <row r="2">
          <cell r="A2" t="str">
            <v>January</v>
          </cell>
        </row>
      </sheetData>
      <sheetData sheetId="1"/>
      <sheetData sheetId="2"/>
      <sheetData sheetId="3"/>
      <sheetData sheetId="4">
        <row r="8">
          <cell r="A8" t="str">
            <v>Month</v>
          </cell>
        </row>
      </sheetData>
      <sheetData sheetId="5">
        <row r="5">
          <cell r="B5" t="str">
            <v>CEI Account #</v>
          </cell>
          <cell r="C5" t="str">
            <v>CEI Account #</v>
          </cell>
          <cell r="E5">
            <v>2170002</v>
          </cell>
          <cell r="F5">
            <v>2100001</v>
          </cell>
          <cell r="G5">
            <v>2170002</v>
          </cell>
          <cell r="H5">
            <v>2070001</v>
          </cell>
        </row>
        <row r="6">
          <cell r="C6" t="str">
            <v>JE M16</v>
          </cell>
          <cell r="F6" t="str">
            <v>JE M16</v>
          </cell>
          <cell r="G6" t="str">
            <v>JE M16</v>
          </cell>
          <cell r="H6" t="str">
            <v>JE M05</v>
          </cell>
          <cell r="K6" t="str">
            <v>JE M01</v>
          </cell>
        </row>
        <row r="7">
          <cell r="E7" t="str">
            <v>a</v>
          </cell>
          <cell r="F7" t="str">
            <v>b</v>
          </cell>
          <cell r="G7" t="str">
            <v>c</v>
          </cell>
          <cell r="H7" t="str">
            <v>d</v>
          </cell>
          <cell r="I7" t="str">
            <v>e=a+b+c+d</v>
          </cell>
          <cell r="K7" t="str">
            <v>g</v>
          </cell>
        </row>
        <row r="8">
          <cell r="A8" t="str">
            <v>Month</v>
          </cell>
          <cell r="B8" t="str">
            <v># of Treasury Shares Purchased per ARP's Schedule</v>
          </cell>
          <cell r="C8" t="str">
            <v># of Treasury Shares</v>
          </cell>
          <cell r="E8" t="str">
            <v>Fair Value of Treasury Shares Purchased per ARP's Schedule</v>
          </cell>
          <cell r="F8" t="str">
            <v>Gain/Loss on Sale of Treasury Stock</v>
          </cell>
          <cell r="G8" t="str">
            <v>Treasury Shares Used to Satisfy ESOP</v>
          </cell>
          <cell r="H8" t="str">
            <v>Tax Expense</v>
          </cell>
          <cell r="I8" t="str">
            <v>Net change of Equity</v>
          </cell>
          <cell r="K8" t="str">
            <v>Cash Received</v>
          </cell>
        </row>
        <row r="9">
          <cell r="A9" t="str">
            <v>January</v>
          </cell>
          <cell r="B9">
            <v>132747</v>
          </cell>
          <cell r="C9">
            <v>36300</v>
          </cell>
          <cell r="E9">
            <v>-7876002.8700000001</v>
          </cell>
          <cell r="F9">
            <v>-373115.17</v>
          </cell>
          <cell r="G9">
            <v>1962229.1700000002</v>
          </cell>
          <cell r="I9">
            <v>-6286888.8700000001</v>
          </cell>
          <cell r="K9">
            <v>1722371.5</v>
          </cell>
        </row>
        <row r="10">
          <cell r="A10" t="str">
            <v>February</v>
          </cell>
          <cell r="B10">
            <v>88902</v>
          </cell>
          <cell r="C10">
            <v>35700</v>
          </cell>
          <cell r="E10">
            <v>-5251104.05</v>
          </cell>
          <cell r="F10">
            <v>-510941.08</v>
          </cell>
          <cell r="G10">
            <v>2016533.58</v>
          </cell>
          <cell r="I10">
            <v>-3745511.55</v>
          </cell>
          <cell r="K10">
            <v>1355647.5</v>
          </cell>
        </row>
        <row r="11">
          <cell r="A11" t="str">
            <v>March</v>
          </cell>
          <cell r="B11">
            <v>99494</v>
          </cell>
          <cell r="C11">
            <v>31900</v>
          </cell>
          <cell r="E11">
            <v>-5792948.0899999999</v>
          </cell>
          <cell r="F11">
            <v>-407206.11</v>
          </cell>
          <cell r="G11">
            <v>1763971.11</v>
          </cell>
          <cell r="I11">
            <v>-4436183.09</v>
          </cell>
          <cell r="K11">
            <v>1442945</v>
          </cell>
        </row>
        <row r="12">
          <cell r="A12" t="str">
            <v>April</v>
          </cell>
          <cell r="B12">
            <v>129494</v>
          </cell>
          <cell r="C12">
            <v>58100</v>
          </cell>
          <cell r="E12">
            <v>-7504820.9900000002</v>
          </cell>
          <cell r="F12">
            <v>-836506.76</v>
          </cell>
          <cell r="G12">
            <v>3331974.76</v>
          </cell>
          <cell r="I12">
            <v>-5009352.99</v>
          </cell>
          <cell r="K12">
            <v>1687153</v>
          </cell>
        </row>
        <row r="13">
          <cell r="A13" t="str">
            <v>May</v>
          </cell>
          <cell r="B13">
            <v>86804</v>
          </cell>
          <cell r="C13">
            <v>12350</v>
          </cell>
          <cell r="E13">
            <v>-5170571.91</v>
          </cell>
          <cell r="F13">
            <v>-202240.46</v>
          </cell>
          <cell r="G13">
            <v>716118.46</v>
          </cell>
          <cell r="I13">
            <v>-4656693.91</v>
          </cell>
          <cell r="K13">
            <v>1256538</v>
          </cell>
        </row>
        <row r="14">
          <cell r="A14" t="str">
            <v>June</v>
          </cell>
          <cell r="B14">
            <v>115557</v>
          </cell>
          <cell r="C14">
            <v>81800</v>
          </cell>
          <cell r="E14">
            <v>-7187755.5800000001</v>
          </cell>
          <cell r="F14">
            <v>-1253638.5900000001</v>
          </cell>
          <cell r="G14">
            <v>4825070.59</v>
          </cell>
          <cell r="I14">
            <v>-3616323.58</v>
          </cell>
          <cell r="K14">
            <v>3613852</v>
          </cell>
        </row>
        <row r="15">
          <cell r="A15" t="str">
            <v>July</v>
          </cell>
          <cell r="B15">
            <v>107165</v>
          </cell>
          <cell r="C15">
            <v>27500</v>
          </cell>
          <cell r="E15">
            <v>-6742081.4299999997</v>
          </cell>
          <cell r="F15">
            <v>-385209.5</v>
          </cell>
          <cell r="G15">
            <v>1615427</v>
          </cell>
          <cell r="I15">
            <v>-5511863.9299999997</v>
          </cell>
          <cell r="K15">
            <v>962972.5</v>
          </cell>
        </row>
        <row r="16">
          <cell r="A16" t="str">
            <v>August</v>
          </cell>
          <cell r="B16">
            <v>46777</v>
          </cell>
          <cell r="C16">
            <v>7200</v>
          </cell>
          <cell r="E16">
            <v>-2987893.75</v>
          </cell>
          <cell r="F16">
            <v>-121613.16</v>
          </cell>
          <cell r="G16">
            <v>422948.16</v>
          </cell>
          <cell r="I16">
            <v>-2686558.75</v>
          </cell>
          <cell r="K16">
            <v>613400</v>
          </cell>
        </row>
        <row r="17">
          <cell r="A17" t="str">
            <v>September</v>
          </cell>
          <cell r="B17">
            <v>49752</v>
          </cell>
          <cell r="C17">
            <v>8500</v>
          </cell>
          <cell r="E17">
            <v>-2968407</v>
          </cell>
          <cell r="F17">
            <v>-141068.65</v>
          </cell>
          <cell r="G17">
            <v>498243.65</v>
          </cell>
          <cell r="I17">
            <v>-2611232</v>
          </cell>
          <cell r="K17">
            <v>399355</v>
          </cell>
        </row>
        <row r="18">
          <cell r="A18" t="str">
            <v>October</v>
          </cell>
          <cell r="I18">
            <v>0</v>
          </cell>
        </row>
        <row r="19">
          <cell r="A19" t="str">
            <v>November</v>
          </cell>
          <cell r="I19">
            <v>0</v>
          </cell>
        </row>
        <row r="20">
          <cell r="A20" t="str">
            <v>December</v>
          </cell>
          <cell r="I20">
            <v>0</v>
          </cell>
        </row>
        <row r="22">
          <cell r="A22" t="str">
            <v>Current YTD Total</v>
          </cell>
          <cell r="B22">
            <v>856692</v>
          </cell>
          <cell r="C22">
            <v>299350</v>
          </cell>
          <cell r="E22">
            <v>-51481585.670000002</v>
          </cell>
          <cell r="F22">
            <v>-4231539.4800000004</v>
          </cell>
          <cell r="G22">
            <v>17152516.48</v>
          </cell>
          <cell r="H22">
            <v>0</v>
          </cell>
          <cell r="I22">
            <v>-38560608.670000002</v>
          </cell>
          <cell r="K22">
            <v>13054234.5</v>
          </cell>
        </row>
        <row r="30">
          <cell r="A30" t="str">
            <v>YTD</v>
          </cell>
        </row>
        <row r="31">
          <cell r="A31" t="str">
            <v>January</v>
          </cell>
          <cell r="B31">
            <v>132747</v>
          </cell>
          <cell r="C31">
            <v>36300</v>
          </cell>
          <cell r="E31">
            <v>-7876002.8700000001</v>
          </cell>
          <cell r="F31">
            <v>-373115.17</v>
          </cell>
          <cell r="G31">
            <v>1962229.1700000002</v>
          </cell>
          <cell r="H31">
            <v>0</v>
          </cell>
          <cell r="I31">
            <v>-6286888.8700000001</v>
          </cell>
          <cell r="K31">
            <v>1722371.5</v>
          </cell>
        </row>
        <row r="32">
          <cell r="A32" t="str">
            <v>February</v>
          </cell>
          <cell r="B32">
            <v>221649</v>
          </cell>
          <cell r="C32">
            <v>72000</v>
          </cell>
          <cell r="E32">
            <v>-13127106.92</v>
          </cell>
          <cell r="F32">
            <v>-884056.25</v>
          </cell>
          <cell r="G32">
            <v>3978762.75</v>
          </cell>
          <cell r="H32">
            <v>0</v>
          </cell>
          <cell r="I32">
            <v>-10032400.42</v>
          </cell>
          <cell r="K32">
            <v>3078019</v>
          </cell>
        </row>
        <row r="33">
          <cell r="A33" t="str">
            <v>March</v>
          </cell>
          <cell r="B33">
            <v>321143</v>
          </cell>
          <cell r="C33">
            <v>103900</v>
          </cell>
          <cell r="E33">
            <v>-18920055.009999998</v>
          </cell>
          <cell r="F33">
            <v>-1291262.3599999999</v>
          </cell>
          <cell r="G33">
            <v>5742733.8600000003</v>
          </cell>
          <cell r="H33">
            <v>0</v>
          </cell>
          <cell r="I33">
            <v>-14468583.509999998</v>
          </cell>
          <cell r="K33">
            <v>4520964</v>
          </cell>
        </row>
        <row r="34">
          <cell r="A34" t="str">
            <v>April</v>
          </cell>
          <cell r="B34">
            <v>450637</v>
          </cell>
          <cell r="C34">
            <v>162000</v>
          </cell>
          <cell r="E34">
            <v>-26424876</v>
          </cell>
          <cell r="F34">
            <v>-2127769.12</v>
          </cell>
          <cell r="G34">
            <v>9074708.620000001</v>
          </cell>
          <cell r="H34">
            <v>0</v>
          </cell>
          <cell r="I34">
            <v>-19477936.5</v>
          </cell>
          <cell r="K34">
            <v>6208117</v>
          </cell>
        </row>
        <row r="35">
          <cell r="A35" t="str">
            <v>May</v>
          </cell>
          <cell r="B35">
            <v>537441</v>
          </cell>
          <cell r="C35">
            <v>174350</v>
          </cell>
          <cell r="E35">
            <v>-31595447.91</v>
          </cell>
          <cell r="F35">
            <v>-2330009.58</v>
          </cell>
          <cell r="G35">
            <v>9790827.0800000019</v>
          </cell>
          <cell r="H35">
            <v>0</v>
          </cell>
          <cell r="I35">
            <v>-24134630.41</v>
          </cell>
          <cell r="K35">
            <v>7464655</v>
          </cell>
        </row>
        <row r="36">
          <cell r="A36" t="str">
            <v>June</v>
          </cell>
          <cell r="B36">
            <v>652998</v>
          </cell>
          <cell r="C36">
            <v>256150</v>
          </cell>
          <cell r="E36">
            <v>-38783203.490000002</v>
          </cell>
          <cell r="F36">
            <v>-3583648.17</v>
          </cell>
          <cell r="G36">
            <v>14615897.670000002</v>
          </cell>
          <cell r="H36">
            <v>0</v>
          </cell>
          <cell r="I36">
            <v>-27750953.990000002</v>
          </cell>
          <cell r="K36">
            <v>11078507</v>
          </cell>
        </row>
        <row r="37">
          <cell r="A37" t="str">
            <v>July</v>
          </cell>
          <cell r="B37">
            <v>760163</v>
          </cell>
          <cell r="C37">
            <v>283650</v>
          </cell>
          <cell r="E37">
            <v>-45525284.920000002</v>
          </cell>
          <cell r="F37">
            <v>-3968857.67</v>
          </cell>
          <cell r="G37">
            <v>16231324.670000002</v>
          </cell>
          <cell r="H37">
            <v>0</v>
          </cell>
          <cell r="I37">
            <v>-33262817.920000002</v>
          </cell>
          <cell r="K37">
            <v>12041479.5</v>
          </cell>
        </row>
        <row r="38">
          <cell r="A38" t="str">
            <v>August</v>
          </cell>
          <cell r="B38">
            <v>806940</v>
          </cell>
          <cell r="C38">
            <v>290850</v>
          </cell>
          <cell r="E38">
            <v>-48513178.670000002</v>
          </cell>
          <cell r="F38">
            <v>-4090470.83</v>
          </cell>
          <cell r="G38">
            <v>16654272.830000002</v>
          </cell>
          <cell r="H38">
            <v>0</v>
          </cell>
          <cell r="I38">
            <v>-35949376.670000002</v>
          </cell>
          <cell r="K38">
            <v>12654879.5</v>
          </cell>
        </row>
        <row r="39">
          <cell r="A39" t="str">
            <v>September</v>
          </cell>
          <cell r="B39">
            <v>856692</v>
          </cell>
          <cell r="C39">
            <v>299350</v>
          </cell>
          <cell r="E39">
            <v>-51481585.670000002</v>
          </cell>
          <cell r="F39">
            <v>-4231539.4800000004</v>
          </cell>
          <cell r="G39">
            <v>17152516.48</v>
          </cell>
          <cell r="H39">
            <v>0</v>
          </cell>
          <cell r="I39">
            <v>-38560608.670000002</v>
          </cell>
          <cell r="K39">
            <v>13054234.5</v>
          </cell>
        </row>
        <row r="40">
          <cell r="A40" t="str">
            <v>October</v>
          </cell>
          <cell r="B40">
            <v>856692</v>
          </cell>
          <cell r="C40">
            <v>299350</v>
          </cell>
          <cell r="E40">
            <v>-51481585.670000002</v>
          </cell>
          <cell r="F40">
            <v>-4231539.4800000004</v>
          </cell>
          <cell r="G40">
            <v>17152516.48</v>
          </cell>
          <cell r="H40">
            <v>0</v>
          </cell>
          <cell r="I40">
            <v>-38560608.670000002</v>
          </cell>
          <cell r="K40">
            <v>13054234.5</v>
          </cell>
        </row>
        <row r="41">
          <cell r="A41" t="str">
            <v>November</v>
          </cell>
          <cell r="B41">
            <v>856692</v>
          </cell>
          <cell r="C41">
            <v>299350</v>
          </cell>
          <cell r="E41">
            <v>-51481585.670000002</v>
          </cell>
          <cell r="F41">
            <v>-4231539.4800000004</v>
          </cell>
          <cell r="G41">
            <v>17152516.48</v>
          </cell>
          <cell r="H41">
            <v>0</v>
          </cell>
          <cell r="I41">
            <v>-38560608.670000002</v>
          </cell>
          <cell r="K41">
            <v>13054234.5</v>
          </cell>
        </row>
        <row r="42">
          <cell r="A42" t="str">
            <v>December</v>
          </cell>
          <cell r="B42">
            <v>856692</v>
          </cell>
          <cell r="C42">
            <v>299350</v>
          </cell>
          <cell r="E42">
            <v>-51481585.670000002</v>
          </cell>
          <cell r="F42">
            <v>-4231539.4800000004</v>
          </cell>
          <cell r="G42">
            <v>17152516.48</v>
          </cell>
          <cell r="H42">
            <v>0</v>
          </cell>
          <cell r="I42">
            <v>-38560608.670000002</v>
          </cell>
          <cell r="K42">
            <v>13054234.5</v>
          </cell>
        </row>
      </sheetData>
      <sheetData sheetId="6">
        <row r="8">
          <cell r="A8" t="str">
            <v>Month</v>
          </cell>
        </row>
      </sheetData>
      <sheetData sheetId="7">
        <row r="8">
          <cell r="A8" t="str">
            <v>Month</v>
          </cell>
        </row>
      </sheetData>
      <sheetData sheetId="8">
        <row r="5">
          <cell r="B5" t="str">
            <v>CEI Account #</v>
          </cell>
          <cell r="D5">
            <v>2100001</v>
          </cell>
          <cell r="E5">
            <v>2170002</v>
          </cell>
          <cell r="G5">
            <v>2420005</v>
          </cell>
        </row>
        <row r="6">
          <cell r="B6" t="str">
            <v>JE M19</v>
          </cell>
          <cell r="D6" t="str">
            <v>JE M19</v>
          </cell>
          <cell r="E6" t="str">
            <v>JE M19</v>
          </cell>
          <cell r="G6" t="str">
            <v>JE Q 05</v>
          </cell>
          <cell r="M6" t="str">
            <v>JE M01</v>
          </cell>
        </row>
        <row r="7">
          <cell r="D7" t="str">
            <v>b</v>
          </cell>
          <cell r="E7" t="str">
            <v>c</v>
          </cell>
          <cell r="G7" t="str">
            <v>c</v>
          </cell>
          <cell r="I7" t="str">
            <v>d=a+b</v>
          </cell>
          <cell r="K7" t="str">
            <v>e=a+b+c</v>
          </cell>
          <cell r="M7" t="str">
            <v>f</v>
          </cell>
          <cell r="N7" t="str">
            <v>e-f</v>
          </cell>
        </row>
        <row r="8">
          <cell r="A8" t="str">
            <v>Month</v>
          </cell>
          <cell r="B8" t="str">
            <v># Treasury of Shares</v>
          </cell>
          <cell r="D8" t="str">
            <v>Gain/Loss on Sale of Treasury Stock</v>
          </cell>
          <cell r="E8" t="str">
            <v>Treasury Shares Used to Satisfy ESPP</v>
          </cell>
          <cell r="G8" t="str">
            <v>Non-Cash Dividend</v>
          </cell>
          <cell r="I8" t="str">
            <v>Net change of Equity</v>
          </cell>
          <cell r="K8" t="str">
            <v>Expected Cash</v>
          </cell>
          <cell r="M8" t="str">
            <v>Cash Received</v>
          </cell>
          <cell r="N8" t="str">
            <v>Difference</v>
          </cell>
        </row>
        <row r="9">
          <cell r="A9" t="str">
            <v>January</v>
          </cell>
          <cell r="B9">
            <v>85126</v>
          </cell>
          <cell r="D9">
            <v>477624.11</v>
          </cell>
          <cell r="E9">
            <v>4583624.21</v>
          </cell>
          <cell r="I9">
            <v>5061248.32</v>
          </cell>
          <cell r="K9">
            <v>5061248.32</v>
          </cell>
          <cell r="M9">
            <v>2347120.4700000002</v>
          </cell>
          <cell r="N9">
            <v>2714127.85</v>
          </cell>
        </row>
        <row r="10">
          <cell r="A10" t="str">
            <v>February</v>
          </cell>
          <cell r="B10">
            <v>39275</v>
          </cell>
          <cell r="D10">
            <v>135465.73000000045</v>
          </cell>
          <cell r="E10">
            <v>2191882.5099999998</v>
          </cell>
          <cell r="I10">
            <v>2327348.2400000002</v>
          </cell>
          <cell r="K10">
            <v>2327348.2400000002</v>
          </cell>
          <cell r="M10">
            <v>2643437.9900000002</v>
          </cell>
          <cell r="N10">
            <v>-316089.75</v>
          </cell>
        </row>
        <row r="11">
          <cell r="A11" t="str">
            <v>March</v>
          </cell>
          <cell r="B11">
            <v>40492</v>
          </cell>
          <cell r="D11">
            <v>112402.56</v>
          </cell>
          <cell r="E11">
            <v>2254149.4500000002</v>
          </cell>
          <cell r="G11">
            <v>-2486762.2400000002</v>
          </cell>
          <cell r="I11">
            <v>2366552.0100000002</v>
          </cell>
          <cell r="K11">
            <v>-120210.22999999998</v>
          </cell>
          <cell r="M11">
            <v>1574197.94</v>
          </cell>
          <cell r="N11">
            <v>-1694408.17</v>
          </cell>
        </row>
        <row r="12">
          <cell r="A12" t="str">
            <v>April</v>
          </cell>
          <cell r="B12">
            <v>93294</v>
          </cell>
          <cell r="D12">
            <v>83794.389999999665</v>
          </cell>
          <cell r="E12">
            <v>5372391.5300000003</v>
          </cell>
          <cell r="I12">
            <v>5456185.9199999999</v>
          </cell>
          <cell r="K12">
            <v>5456185.9199999999</v>
          </cell>
          <cell r="M12">
            <v>3760289.14</v>
          </cell>
          <cell r="N12">
            <v>1695896.7799999998</v>
          </cell>
        </row>
        <row r="13">
          <cell r="A13" t="str">
            <v>May</v>
          </cell>
          <cell r="B13">
            <v>41589</v>
          </cell>
          <cell r="D13">
            <v>12115.379999999888</v>
          </cell>
          <cell r="E13">
            <v>2411550.64</v>
          </cell>
          <cell r="I13">
            <v>2423666.02</v>
          </cell>
          <cell r="K13">
            <v>2423666.02</v>
          </cell>
          <cell r="M13">
            <v>2506466.12</v>
          </cell>
          <cell r="N13">
            <v>-82800.100000000093</v>
          </cell>
        </row>
        <row r="14">
          <cell r="A14" t="str">
            <v>June</v>
          </cell>
          <cell r="B14">
            <v>41357</v>
          </cell>
          <cell r="D14">
            <v>20322.75</v>
          </cell>
          <cell r="E14">
            <v>2429338.2000000002</v>
          </cell>
          <cell r="G14">
            <v>-2423432.92</v>
          </cell>
          <cell r="I14">
            <v>2449660.9500000002</v>
          </cell>
          <cell r="K14">
            <v>26228.030000000261</v>
          </cell>
          <cell r="M14">
            <v>2715407.42</v>
          </cell>
          <cell r="N14">
            <v>-2689179.3899999997</v>
          </cell>
        </row>
        <row r="15">
          <cell r="A15" t="str">
            <v>July</v>
          </cell>
          <cell r="B15">
            <v>87570</v>
          </cell>
          <cell r="D15">
            <v>278974.87999999989</v>
          </cell>
          <cell r="E15">
            <v>5144107</v>
          </cell>
          <cell r="I15">
            <v>5423081.8799999999</v>
          </cell>
          <cell r="K15">
            <v>5423081.8799999999</v>
          </cell>
          <cell r="M15">
            <v>1085362.7699999998</v>
          </cell>
          <cell r="N15">
            <v>4337719.1100000003</v>
          </cell>
        </row>
        <row r="16">
          <cell r="A16" t="str">
            <v>August</v>
          </cell>
          <cell r="B16">
            <v>22777</v>
          </cell>
          <cell r="D16">
            <v>95712.830000000075</v>
          </cell>
          <cell r="E16">
            <v>1337654.6499999999</v>
          </cell>
          <cell r="I16">
            <v>1433367.48</v>
          </cell>
          <cell r="K16">
            <v>1433367.48</v>
          </cell>
          <cell r="M16">
            <v>3289844.19</v>
          </cell>
          <cell r="N16">
            <v>-1856476.71</v>
          </cell>
        </row>
        <row r="17">
          <cell r="A17" t="str">
            <v>September</v>
          </cell>
          <cell r="B17">
            <v>37552</v>
          </cell>
          <cell r="D17">
            <v>168354.77000000002</v>
          </cell>
          <cell r="E17">
            <v>2201181.83</v>
          </cell>
          <cell r="G17">
            <v>-2340392.09</v>
          </cell>
          <cell r="I17">
            <v>2369536.6</v>
          </cell>
          <cell r="K17">
            <v>29144.510000000242</v>
          </cell>
          <cell r="M17">
            <v>2499500</v>
          </cell>
          <cell r="N17">
            <v>-2470355.4899999998</v>
          </cell>
        </row>
        <row r="18">
          <cell r="A18" t="str">
            <v>October</v>
          </cell>
          <cell r="I18">
            <v>0</v>
          </cell>
          <cell r="K18">
            <v>0</v>
          </cell>
          <cell r="N18">
            <v>0</v>
          </cell>
        </row>
        <row r="19">
          <cell r="A19" t="str">
            <v>November</v>
          </cell>
          <cell r="I19">
            <v>0</v>
          </cell>
          <cell r="K19">
            <v>0</v>
          </cell>
          <cell r="N19">
            <v>0</v>
          </cell>
        </row>
        <row r="20">
          <cell r="A20" t="str">
            <v>December</v>
          </cell>
          <cell r="I20">
            <v>0</v>
          </cell>
          <cell r="K20">
            <v>0</v>
          </cell>
          <cell r="N20">
            <v>0</v>
          </cell>
        </row>
        <row r="22">
          <cell r="A22" t="str">
            <v>Current YTD Total</v>
          </cell>
          <cell r="B22">
            <v>489032</v>
          </cell>
          <cell r="D22">
            <v>1384767.4</v>
          </cell>
          <cell r="E22">
            <v>27925880.019999996</v>
          </cell>
          <cell r="G22">
            <v>-7250587.25</v>
          </cell>
          <cell r="I22">
            <v>29310647.420000002</v>
          </cell>
          <cell r="K22">
            <v>22060060.170000002</v>
          </cell>
          <cell r="M22">
            <v>22421626.039999999</v>
          </cell>
          <cell r="N22">
            <v>-361565.86999999918</v>
          </cell>
        </row>
        <row r="24">
          <cell r="A24" t="str">
            <v>Quarter</v>
          </cell>
        </row>
        <row r="25">
          <cell r="A25" t="str">
            <v>1st Quarter</v>
          </cell>
          <cell r="B25">
            <v>164893</v>
          </cell>
          <cell r="D25">
            <v>725492.40000000037</v>
          </cell>
          <cell r="E25">
            <v>9029656.1699999999</v>
          </cell>
          <cell r="G25">
            <v>-2486762.2400000002</v>
          </cell>
          <cell r="I25">
            <v>9755148.5700000003</v>
          </cell>
          <cell r="K25">
            <v>7268386.3300000001</v>
          </cell>
          <cell r="M25">
            <v>6564756.4000000004</v>
          </cell>
          <cell r="N25">
            <v>703629.9299999997</v>
          </cell>
        </row>
        <row r="26">
          <cell r="A26" t="str">
            <v>2nd Quarter</v>
          </cell>
          <cell r="B26">
            <v>176240</v>
          </cell>
          <cell r="D26">
            <v>116232.51999999955</v>
          </cell>
          <cell r="E26">
            <v>10213280.370000001</v>
          </cell>
          <cell r="G26">
            <v>-2423432.92</v>
          </cell>
          <cell r="I26">
            <v>10329512.890000001</v>
          </cell>
          <cell r="K26">
            <v>7906079.9700000007</v>
          </cell>
          <cell r="M26">
            <v>8982162.6799999997</v>
          </cell>
          <cell r="N26">
            <v>-1076082.709999999</v>
          </cell>
        </row>
        <row r="27">
          <cell r="A27" t="str">
            <v>3rd Quarter</v>
          </cell>
          <cell r="B27">
            <v>147899</v>
          </cell>
          <cell r="D27">
            <v>543042.48</v>
          </cell>
          <cell r="E27">
            <v>8682943.4800000004</v>
          </cell>
          <cell r="G27">
            <v>-2340392.09</v>
          </cell>
          <cell r="I27">
            <v>9225985.9600000009</v>
          </cell>
          <cell r="K27">
            <v>-2340392.09</v>
          </cell>
          <cell r="M27">
            <v>6874706.96</v>
          </cell>
          <cell r="N27">
            <v>2351279.0000000009</v>
          </cell>
        </row>
        <row r="28">
          <cell r="A28" t="str">
            <v>4th Quarter</v>
          </cell>
          <cell r="B28">
            <v>0</v>
          </cell>
          <cell r="D28">
            <v>0</v>
          </cell>
          <cell r="E28">
            <v>0</v>
          </cell>
          <cell r="G28">
            <v>0</v>
          </cell>
          <cell r="I28">
            <v>0</v>
          </cell>
          <cell r="K28">
            <v>0</v>
          </cell>
          <cell r="M28">
            <v>0</v>
          </cell>
          <cell r="N28">
            <v>0</v>
          </cell>
        </row>
        <row r="30">
          <cell r="A30" t="str">
            <v>YTD</v>
          </cell>
        </row>
        <row r="31">
          <cell r="A31" t="str">
            <v>January</v>
          </cell>
          <cell r="B31">
            <v>85126</v>
          </cell>
          <cell r="D31">
            <v>477624.11</v>
          </cell>
          <cell r="E31">
            <v>4583624.21</v>
          </cell>
          <cell r="G31">
            <v>0</v>
          </cell>
          <cell r="I31">
            <v>5061248.32</v>
          </cell>
          <cell r="K31">
            <v>5061248.32</v>
          </cell>
          <cell r="M31">
            <v>2347120.4700000002</v>
          </cell>
          <cell r="N31">
            <v>2714127.85</v>
          </cell>
        </row>
        <row r="32">
          <cell r="A32" t="str">
            <v>February</v>
          </cell>
          <cell r="B32">
            <v>124401</v>
          </cell>
          <cell r="D32">
            <v>613089.84000000043</v>
          </cell>
          <cell r="E32">
            <v>6775506.7199999997</v>
          </cell>
          <cell r="G32">
            <v>0</v>
          </cell>
          <cell r="I32">
            <v>7388596.5600000005</v>
          </cell>
          <cell r="K32">
            <v>7388596.5600000005</v>
          </cell>
          <cell r="M32">
            <v>4990558.4600000009</v>
          </cell>
          <cell r="N32">
            <v>2398038.0999999996</v>
          </cell>
        </row>
        <row r="33">
          <cell r="A33" t="str">
            <v>March</v>
          </cell>
          <cell r="B33">
            <v>164893</v>
          </cell>
          <cell r="D33">
            <v>725492.40000000037</v>
          </cell>
          <cell r="E33">
            <v>9029656.1699999999</v>
          </cell>
          <cell r="G33">
            <v>-2486762.2400000002</v>
          </cell>
          <cell r="I33">
            <v>9755148.5700000003</v>
          </cell>
          <cell r="K33">
            <v>7268386.3300000001</v>
          </cell>
          <cell r="M33">
            <v>6564756.4000000004</v>
          </cell>
          <cell r="N33">
            <v>703629.9299999997</v>
          </cell>
        </row>
        <row r="34">
          <cell r="A34" t="str">
            <v>April</v>
          </cell>
          <cell r="B34">
            <v>258187</v>
          </cell>
          <cell r="D34">
            <v>809286.79</v>
          </cell>
          <cell r="E34">
            <v>14402047.699999999</v>
          </cell>
          <cell r="G34">
            <v>-2486762.2400000002</v>
          </cell>
          <cell r="I34">
            <v>15211334.489999998</v>
          </cell>
          <cell r="K34">
            <v>12724572.249999998</v>
          </cell>
          <cell r="M34">
            <v>10325045.540000001</v>
          </cell>
          <cell r="N34">
            <v>2399526.7099999972</v>
          </cell>
        </row>
        <row r="35">
          <cell r="A35" t="str">
            <v>May</v>
          </cell>
          <cell r="B35">
            <v>299776</v>
          </cell>
          <cell r="D35">
            <v>821402.16999999993</v>
          </cell>
          <cell r="E35">
            <v>16813598.34</v>
          </cell>
          <cell r="G35">
            <v>-2486762.2400000002</v>
          </cell>
          <cell r="I35">
            <v>17635000.509999998</v>
          </cell>
          <cell r="K35">
            <v>15148238.269999998</v>
          </cell>
          <cell r="M35">
            <v>12831511.66</v>
          </cell>
          <cell r="N35">
            <v>2316726.6099999975</v>
          </cell>
        </row>
        <row r="36">
          <cell r="A36" t="str">
            <v>June</v>
          </cell>
          <cell r="B36">
            <v>341133</v>
          </cell>
          <cell r="D36">
            <v>841724.91999999993</v>
          </cell>
          <cell r="E36">
            <v>19242936.539999999</v>
          </cell>
          <cell r="G36">
            <v>-4910195.16</v>
          </cell>
          <cell r="I36">
            <v>20084661.460000001</v>
          </cell>
          <cell r="K36">
            <v>15174466.300000001</v>
          </cell>
          <cell r="M36">
            <v>15546919.08</v>
          </cell>
          <cell r="N36">
            <v>-372452.77999999933</v>
          </cell>
        </row>
        <row r="37">
          <cell r="A37" t="str">
            <v>July</v>
          </cell>
          <cell r="B37">
            <v>428703</v>
          </cell>
          <cell r="D37">
            <v>1120699.7999999998</v>
          </cell>
          <cell r="E37">
            <v>24387043.539999999</v>
          </cell>
          <cell r="G37">
            <v>-4910195.16</v>
          </cell>
          <cell r="I37">
            <v>25507743.34</v>
          </cell>
          <cell r="K37">
            <v>20597548.18</v>
          </cell>
          <cell r="M37">
            <v>16632281.85</v>
          </cell>
          <cell r="N37">
            <v>3965266.33</v>
          </cell>
        </row>
        <row r="38">
          <cell r="A38" t="str">
            <v>August</v>
          </cell>
          <cell r="B38">
            <v>451480</v>
          </cell>
          <cell r="D38">
            <v>1216412.6299999999</v>
          </cell>
          <cell r="E38">
            <v>25724698.189999998</v>
          </cell>
          <cell r="G38">
            <v>-4910195.16</v>
          </cell>
          <cell r="I38">
            <v>26941110.819999997</v>
          </cell>
          <cell r="K38">
            <v>22030915.659999996</v>
          </cell>
          <cell r="M38">
            <v>19922126.039999999</v>
          </cell>
          <cell r="N38">
            <v>2108789.6199999973</v>
          </cell>
        </row>
        <row r="39">
          <cell r="A39" t="str">
            <v>September</v>
          </cell>
          <cell r="B39">
            <v>489032</v>
          </cell>
          <cell r="D39">
            <v>1384767.4</v>
          </cell>
          <cell r="E39">
            <v>27925880.019999996</v>
          </cell>
          <cell r="G39">
            <v>-7250587.25</v>
          </cell>
          <cell r="I39">
            <v>29310647.419999994</v>
          </cell>
          <cell r="K39">
            <v>22060060.169999994</v>
          </cell>
          <cell r="M39">
            <v>22421626.039999999</v>
          </cell>
          <cell r="N39">
            <v>-361565.87000000477</v>
          </cell>
        </row>
        <row r="40">
          <cell r="A40" t="str">
            <v>October</v>
          </cell>
          <cell r="B40">
            <v>489032</v>
          </cell>
          <cell r="D40">
            <v>1384767.4</v>
          </cell>
          <cell r="E40">
            <v>27925880.019999996</v>
          </cell>
          <cell r="G40">
            <v>-7250587.25</v>
          </cell>
          <cell r="I40">
            <v>29310647.419999994</v>
          </cell>
          <cell r="K40">
            <v>22060060.169999994</v>
          </cell>
          <cell r="M40">
            <v>22421626.039999999</v>
          </cell>
          <cell r="N40">
            <v>-361565.87000000477</v>
          </cell>
        </row>
        <row r="41">
          <cell r="A41" t="str">
            <v>November</v>
          </cell>
          <cell r="B41">
            <v>489032</v>
          </cell>
          <cell r="D41">
            <v>1384767.4</v>
          </cell>
          <cell r="E41">
            <v>27925880.019999996</v>
          </cell>
          <cell r="G41">
            <v>-7250587.25</v>
          </cell>
          <cell r="I41">
            <v>29310647.419999994</v>
          </cell>
          <cell r="K41">
            <v>22060060.169999994</v>
          </cell>
          <cell r="M41">
            <v>22421626.039999999</v>
          </cell>
          <cell r="N41">
            <v>-361565.87000000477</v>
          </cell>
        </row>
        <row r="42">
          <cell r="A42" t="str">
            <v>December</v>
          </cell>
          <cell r="B42">
            <v>489032</v>
          </cell>
          <cell r="D42">
            <v>1384767.4</v>
          </cell>
          <cell r="E42">
            <v>27925880.019999996</v>
          </cell>
          <cell r="G42">
            <v>-7250587.25</v>
          </cell>
          <cell r="I42">
            <v>29310647.419999994</v>
          </cell>
          <cell r="K42">
            <v>22060060.169999994</v>
          </cell>
          <cell r="M42">
            <v>22421626.039999999</v>
          </cell>
          <cell r="N42">
            <v>-361565.87000000477</v>
          </cell>
        </row>
      </sheetData>
      <sheetData sheetId="9">
        <row r="8">
          <cell r="A8" t="str">
            <v>Month</v>
          </cell>
        </row>
      </sheetData>
      <sheetData sheetId="10">
        <row r="5">
          <cell r="B5" t="str">
            <v>CEI Account #</v>
          </cell>
          <cell r="D5">
            <v>2100001</v>
          </cell>
          <cell r="E5">
            <v>2170002</v>
          </cell>
          <cell r="G5">
            <v>2070002</v>
          </cell>
          <cell r="I5">
            <v>2070002</v>
          </cell>
        </row>
        <row r="6">
          <cell r="B6" t="str">
            <v>X03</v>
          </cell>
          <cell r="D6" t="str">
            <v>X03</v>
          </cell>
          <cell r="E6" t="str">
            <v>X03</v>
          </cell>
          <cell r="I6" t="str">
            <v>JE Q13</v>
          </cell>
        </row>
        <row r="7">
          <cell r="D7" t="str">
            <v>a</v>
          </cell>
          <cell r="E7" t="str">
            <v>b</v>
          </cell>
          <cell r="G7" t="str">
            <v>c</v>
          </cell>
          <cell r="I7" t="str">
            <v xml:space="preserve">d </v>
          </cell>
          <cell r="K7" t="str">
            <v>e=a+b+c+d</v>
          </cell>
          <cell r="M7" t="str">
            <v>f</v>
          </cell>
          <cell r="N7" t="str">
            <v>e-f</v>
          </cell>
        </row>
        <row r="8">
          <cell r="A8" t="str">
            <v>Month</v>
          </cell>
          <cell r="B8" t="str">
            <v># of Treasury Shares</v>
          </cell>
          <cell r="D8" t="str">
            <v>Gain/Loss on Sale of Treasury Stock</v>
          </cell>
          <cell r="E8" t="str">
            <v>Treasury Shares Used to Satisfy ESPP</v>
          </cell>
          <cell r="G8" t="str">
            <v>LTIP payout</v>
          </cell>
          <cell r="I8" t="str">
            <v>Deferr Stock Compensation</v>
          </cell>
          <cell r="K8" t="str">
            <v>Net change of Equity/Expected Cash</v>
          </cell>
          <cell r="M8" t="str">
            <v>Cash Received</v>
          </cell>
          <cell r="N8" t="str">
            <v>Difference</v>
          </cell>
        </row>
        <row r="9">
          <cell r="A9" t="str">
            <v>January</v>
          </cell>
          <cell r="B9">
            <v>3431</v>
          </cell>
          <cell r="D9">
            <v>-134182.74000000002</v>
          </cell>
          <cell r="E9">
            <v>184861.25</v>
          </cell>
          <cell r="K9">
            <v>50678.50999999998</v>
          </cell>
          <cell r="N9">
            <v>50678.50999999998</v>
          </cell>
        </row>
        <row r="10">
          <cell r="A10" t="str">
            <v>February</v>
          </cell>
          <cell r="B10">
            <v>41694</v>
          </cell>
          <cell r="D10">
            <v>96101.35</v>
          </cell>
          <cell r="E10">
            <v>2334162.9700000002</v>
          </cell>
          <cell r="K10">
            <v>2430264.3200000003</v>
          </cell>
          <cell r="N10">
            <v>2430264.3200000003</v>
          </cell>
        </row>
        <row r="11">
          <cell r="A11" t="str">
            <v>March</v>
          </cell>
        </row>
        <row r="12">
          <cell r="A12" t="str">
            <v>April</v>
          </cell>
          <cell r="B12">
            <v>5065</v>
          </cell>
          <cell r="D12">
            <v>6752.6579999999958</v>
          </cell>
          <cell r="E12">
            <v>289144.64199999999</v>
          </cell>
          <cell r="K12">
            <v>295897.3</v>
          </cell>
          <cell r="N12">
            <v>295897.3</v>
          </cell>
        </row>
        <row r="13">
          <cell r="A13" t="str">
            <v>May</v>
          </cell>
          <cell r="K13">
            <v>0</v>
          </cell>
          <cell r="N13">
            <v>0</v>
          </cell>
        </row>
        <row r="14">
          <cell r="A14" t="str">
            <v>June</v>
          </cell>
          <cell r="K14">
            <v>0</v>
          </cell>
          <cell r="N14">
            <v>0</v>
          </cell>
        </row>
        <row r="15">
          <cell r="A15" t="str">
            <v>July</v>
          </cell>
          <cell r="B15">
            <v>1495</v>
          </cell>
          <cell r="D15">
            <v>5153.5600000000004</v>
          </cell>
          <cell r="E15">
            <v>87820.49</v>
          </cell>
          <cell r="K15">
            <v>92974.05</v>
          </cell>
          <cell r="N15">
            <v>92974.05</v>
          </cell>
        </row>
        <row r="16">
          <cell r="A16" t="str">
            <v>August</v>
          </cell>
          <cell r="K16">
            <v>0</v>
          </cell>
          <cell r="N16">
            <v>0</v>
          </cell>
        </row>
        <row r="17">
          <cell r="A17" t="str">
            <v>September</v>
          </cell>
          <cell r="K17">
            <v>0</v>
          </cell>
          <cell r="N17">
            <v>0</v>
          </cell>
        </row>
        <row r="18">
          <cell r="A18" t="str">
            <v>October</v>
          </cell>
          <cell r="K18">
            <v>0</v>
          </cell>
          <cell r="N18">
            <v>0</v>
          </cell>
        </row>
        <row r="19">
          <cell r="A19" t="str">
            <v>November</v>
          </cell>
          <cell r="K19">
            <v>0</v>
          </cell>
          <cell r="N19">
            <v>0</v>
          </cell>
        </row>
        <row r="20">
          <cell r="A20" t="str">
            <v>December</v>
          </cell>
          <cell r="K20">
            <v>0</v>
          </cell>
          <cell r="N20">
            <v>0</v>
          </cell>
        </row>
        <row r="22">
          <cell r="A22" t="str">
            <v>Current YTD Total</v>
          </cell>
          <cell r="B22">
            <v>51685</v>
          </cell>
          <cell r="D22">
            <v>-26175.172000000017</v>
          </cell>
          <cell r="E22">
            <v>2895989.3520000004</v>
          </cell>
          <cell r="G22">
            <v>0</v>
          </cell>
          <cell r="I22">
            <v>0</v>
          </cell>
          <cell r="K22">
            <v>2869814.1799999997</v>
          </cell>
          <cell r="M22">
            <v>0</v>
          </cell>
          <cell r="N22">
            <v>2869814.1799999997</v>
          </cell>
        </row>
        <row r="30">
          <cell r="A30" t="str">
            <v>YTD</v>
          </cell>
        </row>
        <row r="31">
          <cell r="A31" t="str">
            <v>January</v>
          </cell>
          <cell r="B31">
            <v>3431</v>
          </cell>
          <cell r="D31">
            <v>-134182.74000000002</v>
          </cell>
          <cell r="E31">
            <v>184861.25</v>
          </cell>
          <cell r="G31">
            <v>0</v>
          </cell>
          <cell r="I31">
            <v>0</v>
          </cell>
          <cell r="K31">
            <v>50678.50999999998</v>
          </cell>
          <cell r="M31">
            <v>0</v>
          </cell>
          <cell r="N31">
            <v>50678.50999999998</v>
          </cell>
        </row>
        <row r="32">
          <cell r="A32" t="str">
            <v>February</v>
          </cell>
          <cell r="B32">
            <v>45125</v>
          </cell>
          <cell r="D32">
            <v>-38081.390000000014</v>
          </cell>
          <cell r="E32">
            <v>2519024.2200000002</v>
          </cell>
          <cell r="G32">
            <v>0</v>
          </cell>
          <cell r="I32">
            <v>0</v>
          </cell>
          <cell r="K32">
            <v>2480942.83</v>
          </cell>
          <cell r="M32">
            <v>0</v>
          </cell>
          <cell r="N32">
            <v>2480942.83</v>
          </cell>
        </row>
        <row r="33">
          <cell r="A33" t="str">
            <v>March</v>
          </cell>
          <cell r="B33">
            <v>50190</v>
          </cell>
          <cell r="D33">
            <v>-31328.732000000018</v>
          </cell>
          <cell r="E33">
            <v>2808168.8620000002</v>
          </cell>
          <cell r="G33">
            <v>0</v>
          </cell>
          <cell r="I33">
            <v>0</v>
          </cell>
          <cell r="K33">
            <v>2776840.1300000004</v>
          </cell>
          <cell r="M33">
            <v>0</v>
          </cell>
          <cell r="N33">
            <v>2776840.1300000004</v>
          </cell>
        </row>
        <row r="34">
          <cell r="A34" t="str">
            <v>April</v>
          </cell>
          <cell r="B34">
            <v>50190</v>
          </cell>
          <cell r="D34">
            <v>-31328.732000000018</v>
          </cell>
          <cell r="E34">
            <v>2808168.8620000002</v>
          </cell>
          <cell r="G34">
            <v>0</v>
          </cell>
          <cell r="I34">
            <v>0</v>
          </cell>
          <cell r="K34">
            <v>2776840.1300000004</v>
          </cell>
          <cell r="M34">
            <v>0</v>
          </cell>
          <cell r="N34">
            <v>2776840.1300000004</v>
          </cell>
        </row>
        <row r="35">
          <cell r="A35" t="str">
            <v>May</v>
          </cell>
          <cell r="B35">
            <v>50190</v>
          </cell>
          <cell r="D35">
            <v>-31328.732000000018</v>
          </cell>
          <cell r="E35">
            <v>2808168.8620000002</v>
          </cell>
          <cell r="G35">
            <v>0</v>
          </cell>
          <cell r="I35">
            <v>0</v>
          </cell>
          <cell r="K35">
            <v>2776840.1300000004</v>
          </cell>
          <cell r="M35">
            <v>0</v>
          </cell>
          <cell r="N35">
            <v>2776840.1300000004</v>
          </cell>
        </row>
        <row r="36">
          <cell r="A36" t="str">
            <v>June</v>
          </cell>
          <cell r="B36">
            <v>50190</v>
          </cell>
          <cell r="D36">
            <v>-31328.732000000018</v>
          </cell>
          <cell r="E36">
            <v>2808168.8620000002</v>
          </cell>
          <cell r="G36">
            <v>0</v>
          </cell>
          <cell r="I36">
            <v>0</v>
          </cell>
          <cell r="K36">
            <v>2776840.1300000004</v>
          </cell>
          <cell r="M36">
            <v>0</v>
          </cell>
          <cell r="N36">
            <v>2776840.1300000004</v>
          </cell>
        </row>
        <row r="37">
          <cell r="A37" t="str">
            <v>July</v>
          </cell>
          <cell r="B37">
            <v>51685</v>
          </cell>
          <cell r="D37">
            <v>-26175.172000000017</v>
          </cell>
          <cell r="E37">
            <v>2895989.3520000004</v>
          </cell>
          <cell r="G37">
            <v>0</v>
          </cell>
          <cell r="I37">
            <v>0</v>
          </cell>
          <cell r="K37">
            <v>2869814.1800000006</v>
          </cell>
          <cell r="M37">
            <v>0</v>
          </cell>
          <cell r="N37">
            <v>2869814.1800000006</v>
          </cell>
        </row>
        <row r="38">
          <cell r="A38" t="str">
            <v>August</v>
          </cell>
          <cell r="B38">
            <v>51685</v>
          </cell>
          <cell r="D38">
            <v>-26175.172000000017</v>
          </cell>
          <cell r="E38">
            <v>2895989.3520000004</v>
          </cell>
          <cell r="G38">
            <v>0</v>
          </cell>
          <cell r="I38">
            <v>0</v>
          </cell>
          <cell r="K38">
            <v>2869814.1800000006</v>
          </cell>
          <cell r="M38">
            <v>0</v>
          </cell>
          <cell r="N38">
            <v>2869814.1800000006</v>
          </cell>
        </row>
        <row r="39">
          <cell r="A39" t="str">
            <v>September</v>
          </cell>
          <cell r="B39">
            <v>51685</v>
          </cell>
          <cell r="D39">
            <v>-26175.172000000017</v>
          </cell>
          <cell r="E39">
            <v>2895989.3520000004</v>
          </cell>
          <cell r="G39">
            <v>0</v>
          </cell>
          <cell r="I39">
            <v>0</v>
          </cell>
          <cell r="K39">
            <v>2869814.1800000006</v>
          </cell>
          <cell r="M39">
            <v>0</v>
          </cell>
          <cell r="N39">
            <v>2869814.1800000006</v>
          </cell>
        </row>
        <row r="40">
          <cell r="A40" t="str">
            <v>October</v>
          </cell>
          <cell r="B40">
            <v>51685</v>
          </cell>
          <cell r="D40">
            <v>-26175.172000000017</v>
          </cell>
          <cell r="E40">
            <v>2711128.1020000004</v>
          </cell>
          <cell r="G40">
            <v>0</v>
          </cell>
          <cell r="I40">
            <v>0</v>
          </cell>
          <cell r="K40">
            <v>2684952.9300000006</v>
          </cell>
          <cell r="M40">
            <v>0</v>
          </cell>
          <cell r="N40">
            <v>2684952.9300000006</v>
          </cell>
        </row>
        <row r="41">
          <cell r="A41" t="str">
            <v>November</v>
          </cell>
          <cell r="B41">
            <v>51685</v>
          </cell>
          <cell r="D41">
            <v>-26175.172000000017</v>
          </cell>
          <cell r="E41">
            <v>376965.13199999998</v>
          </cell>
          <cell r="G41">
            <v>0</v>
          </cell>
          <cell r="I41">
            <v>0</v>
          </cell>
          <cell r="K41">
            <v>350789.95999999996</v>
          </cell>
          <cell r="M41">
            <v>0</v>
          </cell>
          <cell r="N41">
            <v>350789.95999999996</v>
          </cell>
        </row>
        <row r="42">
          <cell r="A42" t="str">
            <v>December</v>
          </cell>
          <cell r="B42">
            <v>51685</v>
          </cell>
          <cell r="D42">
            <v>-26175.172000000017</v>
          </cell>
          <cell r="E42">
            <v>376965.13199999998</v>
          </cell>
          <cell r="G42">
            <v>0</v>
          </cell>
          <cell r="I42">
            <v>0</v>
          </cell>
          <cell r="K42">
            <v>350789.95999999996</v>
          </cell>
          <cell r="M42">
            <v>0</v>
          </cell>
          <cell r="N42">
            <v>350789.95999999996</v>
          </cell>
        </row>
      </sheetData>
      <sheetData sheetId="11"/>
      <sheetData sheetId="12"/>
      <sheetData sheetId="13"/>
      <sheetData sheetId="14">
        <row r="14">
          <cell r="D14">
            <v>1984573.7699995041</v>
          </cell>
        </row>
      </sheetData>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Period"/>
      <sheetName val="12months"/>
      <sheetName val="Quarter"/>
      <sheetName val="Summary"/>
      <sheetName val="EXHIBIT 2"/>
    </sheetNames>
    <sheetDataSet>
      <sheetData sheetId="0"/>
      <sheetData sheetId="1"/>
      <sheetData sheetId="2"/>
      <sheetData sheetId="3"/>
      <sheetData sheetId="4" refreshError="1">
        <row r="4">
          <cell r="A4">
            <v>199501</v>
          </cell>
          <cell r="E4">
            <v>0</v>
          </cell>
          <cell r="G4">
            <v>199501</v>
          </cell>
          <cell r="H4">
            <v>0</v>
          </cell>
          <cell r="I4">
            <v>0</v>
          </cell>
          <cell r="J4">
            <v>0</v>
          </cell>
          <cell r="K4">
            <v>0</v>
          </cell>
          <cell r="M4">
            <v>199501</v>
          </cell>
          <cell r="N4">
            <v>0</v>
          </cell>
          <cell r="O4">
            <v>0</v>
          </cell>
          <cell r="P4">
            <v>0</v>
          </cell>
          <cell r="Q4">
            <v>0</v>
          </cell>
          <cell r="S4">
            <v>199501</v>
          </cell>
          <cell r="T4">
            <v>0</v>
          </cell>
          <cell r="U4">
            <v>0</v>
          </cell>
          <cell r="V4">
            <v>0</v>
          </cell>
          <cell r="W4">
            <v>0</v>
          </cell>
        </row>
        <row r="5">
          <cell r="A5">
            <v>199502</v>
          </cell>
          <cell r="E5">
            <v>0</v>
          </cell>
          <cell r="G5">
            <v>199502</v>
          </cell>
          <cell r="H5">
            <v>0</v>
          </cell>
          <cell r="I5">
            <v>0</v>
          </cell>
          <cell r="J5">
            <v>0</v>
          </cell>
          <cell r="K5">
            <v>0</v>
          </cell>
          <cell r="M5">
            <v>199502</v>
          </cell>
          <cell r="N5">
            <v>0</v>
          </cell>
          <cell r="O5">
            <v>0</v>
          </cell>
          <cell r="P5">
            <v>0</v>
          </cell>
          <cell r="Q5">
            <v>0</v>
          </cell>
          <cell r="S5">
            <v>199502</v>
          </cell>
          <cell r="T5">
            <v>0</v>
          </cell>
          <cell r="U5">
            <v>0</v>
          </cell>
          <cell r="V5">
            <v>0</v>
          </cell>
          <cell r="W5">
            <v>0</v>
          </cell>
        </row>
        <row r="6">
          <cell r="A6">
            <v>199503</v>
          </cell>
          <cell r="E6">
            <v>0</v>
          </cell>
          <cell r="G6">
            <v>199503</v>
          </cell>
          <cell r="H6">
            <v>0</v>
          </cell>
          <cell r="I6">
            <v>0</v>
          </cell>
          <cell r="J6">
            <v>0</v>
          </cell>
          <cell r="K6">
            <v>0</v>
          </cell>
          <cell r="M6">
            <v>199503</v>
          </cell>
          <cell r="N6">
            <v>0</v>
          </cell>
          <cell r="O6">
            <v>0</v>
          </cell>
          <cell r="P6">
            <v>0</v>
          </cell>
          <cell r="Q6">
            <v>0</v>
          </cell>
          <cell r="S6">
            <v>199503</v>
          </cell>
          <cell r="T6">
            <v>0</v>
          </cell>
          <cell r="U6">
            <v>0</v>
          </cell>
          <cell r="V6">
            <v>0</v>
          </cell>
          <cell r="W6">
            <v>0</v>
          </cell>
        </row>
        <row r="7">
          <cell r="A7">
            <v>199504</v>
          </cell>
          <cell r="E7">
            <v>0</v>
          </cell>
          <cell r="G7">
            <v>199504</v>
          </cell>
          <cell r="H7">
            <v>0</v>
          </cell>
          <cell r="I7">
            <v>0</v>
          </cell>
          <cell r="J7">
            <v>0</v>
          </cell>
          <cell r="K7">
            <v>0</v>
          </cell>
          <cell r="M7">
            <v>199504</v>
          </cell>
          <cell r="N7">
            <v>0</v>
          </cell>
          <cell r="O7">
            <v>0</v>
          </cell>
          <cell r="P7">
            <v>0</v>
          </cell>
          <cell r="Q7">
            <v>0</v>
          </cell>
          <cell r="S7">
            <v>199504</v>
          </cell>
          <cell r="T7">
            <v>0</v>
          </cell>
          <cell r="U7">
            <v>0</v>
          </cell>
          <cell r="V7">
            <v>0</v>
          </cell>
          <cell r="W7">
            <v>0</v>
          </cell>
        </row>
        <row r="8">
          <cell r="A8">
            <v>199505</v>
          </cell>
          <cell r="E8">
            <v>0</v>
          </cell>
          <cell r="G8">
            <v>199505</v>
          </cell>
          <cell r="H8">
            <v>0</v>
          </cell>
          <cell r="I8">
            <v>0</v>
          </cell>
          <cell r="J8">
            <v>0</v>
          </cell>
          <cell r="K8">
            <v>0</v>
          </cell>
          <cell r="M8">
            <v>199505</v>
          </cell>
          <cell r="N8">
            <v>0</v>
          </cell>
          <cell r="O8">
            <v>0</v>
          </cell>
          <cell r="P8">
            <v>0</v>
          </cell>
          <cell r="Q8">
            <v>0</v>
          </cell>
          <cell r="S8">
            <v>199505</v>
          </cell>
          <cell r="T8">
            <v>0</v>
          </cell>
          <cell r="U8">
            <v>0</v>
          </cell>
          <cell r="V8">
            <v>0</v>
          </cell>
          <cell r="W8">
            <v>0</v>
          </cell>
        </row>
        <row r="9">
          <cell r="A9">
            <v>199506</v>
          </cell>
          <cell r="E9">
            <v>0</v>
          </cell>
          <cell r="G9">
            <v>199506</v>
          </cell>
          <cell r="H9">
            <v>0</v>
          </cell>
          <cell r="I9">
            <v>0</v>
          </cell>
          <cell r="J9">
            <v>0</v>
          </cell>
          <cell r="K9">
            <v>0</v>
          </cell>
          <cell r="M9">
            <v>199506</v>
          </cell>
          <cell r="N9">
            <v>0</v>
          </cell>
          <cell r="O9">
            <v>0</v>
          </cell>
          <cell r="P9">
            <v>0</v>
          </cell>
          <cell r="Q9">
            <v>0</v>
          </cell>
          <cell r="S9">
            <v>199506</v>
          </cell>
          <cell r="T9">
            <v>0</v>
          </cell>
          <cell r="U9">
            <v>0</v>
          </cell>
          <cell r="V9">
            <v>0</v>
          </cell>
          <cell r="W9">
            <v>0</v>
          </cell>
        </row>
        <row r="10">
          <cell r="A10">
            <v>199507</v>
          </cell>
          <cell r="B10">
            <v>29714764.629999999</v>
          </cell>
          <cell r="C10">
            <v>6251790.7999999998</v>
          </cell>
          <cell r="D10">
            <v>1885503.5</v>
          </cell>
          <cell r="E10">
            <v>37852058.93</v>
          </cell>
          <cell r="G10">
            <v>199507</v>
          </cell>
          <cell r="H10">
            <v>29714764.629999999</v>
          </cell>
          <cell r="I10">
            <v>6251790.7999999998</v>
          </cell>
          <cell r="J10">
            <v>1885503.5</v>
          </cell>
          <cell r="K10">
            <v>37852058.93</v>
          </cell>
          <cell r="M10">
            <v>199507</v>
          </cell>
          <cell r="N10">
            <v>29714764.629999999</v>
          </cell>
          <cell r="O10">
            <v>6251790.7999999998</v>
          </cell>
          <cell r="P10">
            <v>1885503.5</v>
          </cell>
          <cell r="Q10">
            <v>37852058.93</v>
          </cell>
          <cell r="S10">
            <v>199507</v>
          </cell>
          <cell r="T10">
            <v>29714764.629999999</v>
          </cell>
          <cell r="U10">
            <v>6251790.7999999998</v>
          </cell>
          <cell r="V10">
            <v>1885503.5</v>
          </cell>
          <cell r="W10">
            <v>37852058.93</v>
          </cell>
        </row>
        <row r="11">
          <cell r="A11">
            <v>199508</v>
          </cell>
          <cell r="B11">
            <v>31855614.539999999</v>
          </cell>
          <cell r="C11">
            <v>5742583.7400000002</v>
          </cell>
          <cell r="D11">
            <v>1996466.47</v>
          </cell>
          <cell r="E11">
            <v>39594664.75</v>
          </cell>
          <cell r="G11">
            <v>199508</v>
          </cell>
          <cell r="H11">
            <v>61570379.170000002</v>
          </cell>
          <cell r="I11">
            <v>11994374.539999999</v>
          </cell>
          <cell r="J11">
            <v>3881969.97</v>
          </cell>
          <cell r="K11">
            <v>77446723.680000007</v>
          </cell>
          <cell r="M11">
            <v>199508</v>
          </cell>
          <cell r="N11">
            <v>61570379.170000002</v>
          </cell>
          <cell r="O11">
            <v>11994374.539999999</v>
          </cell>
          <cell r="P11">
            <v>3881969.97</v>
          </cell>
          <cell r="Q11">
            <v>77446723.680000007</v>
          </cell>
          <cell r="S11">
            <v>199508</v>
          </cell>
          <cell r="T11">
            <v>61570379.170000002</v>
          </cell>
          <cell r="U11">
            <v>11994374.539999999</v>
          </cell>
          <cell r="V11">
            <v>3881969.97</v>
          </cell>
          <cell r="W11">
            <v>77446723.680000007</v>
          </cell>
        </row>
        <row r="12">
          <cell r="A12">
            <v>199509</v>
          </cell>
          <cell r="B12">
            <v>26538673.73</v>
          </cell>
          <cell r="C12">
            <v>5187083.2699999996</v>
          </cell>
          <cell r="D12">
            <v>2117742.62</v>
          </cell>
          <cell r="E12">
            <v>33843499.619999997</v>
          </cell>
          <cell r="G12">
            <v>199509</v>
          </cell>
          <cell r="H12">
            <v>88109052.900000006</v>
          </cell>
          <cell r="I12">
            <v>17181457.809999999</v>
          </cell>
          <cell r="J12">
            <v>5999712.5899999999</v>
          </cell>
          <cell r="K12">
            <v>111290223.30000001</v>
          </cell>
          <cell r="M12">
            <v>199509</v>
          </cell>
          <cell r="N12">
            <v>88109052.900000006</v>
          </cell>
          <cell r="O12">
            <v>17181457.809999999</v>
          </cell>
          <cell r="P12">
            <v>5999712.5899999999</v>
          </cell>
          <cell r="Q12">
            <v>111290223.30000001</v>
          </cell>
          <cell r="S12">
            <v>199509</v>
          </cell>
          <cell r="T12">
            <v>88109052.900000006</v>
          </cell>
          <cell r="U12">
            <v>17181457.809999999</v>
          </cell>
          <cell r="V12">
            <v>5999712.5899999999</v>
          </cell>
          <cell r="W12">
            <v>111290223.30000001</v>
          </cell>
        </row>
        <row r="13">
          <cell r="A13">
            <v>199510</v>
          </cell>
          <cell r="B13">
            <v>30236726.649999999</v>
          </cell>
          <cell r="C13">
            <v>5476153.8600000003</v>
          </cell>
          <cell r="D13">
            <v>2842162.08</v>
          </cell>
          <cell r="E13">
            <v>38555042.589999996</v>
          </cell>
          <cell r="G13">
            <v>199510</v>
          </cell>
          <cell r="H13">
            <v>118345779.55</v>
          </cell>
          <cell r="I13">
            <v>22657611.670000002</v>
          </cell>
          <cell r="J13">
            <v>8841874.6699999999</v>
          </cell>
          <cell r="K13">
            <v>149845265.88999999</v>
          </cell>
          <cell r="M13">
            <v>199510</v>
          </cell>
          <cell r="N13">
            <v>118345779.55</v>
          </cell>
          <cell r="O13">
            <v>22657611.670000002</v>
          </cell>
          <cell r="P13">
            <v>8841874.6699999999</v>
          </cell>
          <cell r="Q13">
            <v>149845265.88999999</v>
          </cell>
          <cell r="S13">
            <v>199510</v>
          </cell>
          <cell r="T13">
            <v>88631014.920000002</v>
          </cell>
          <cell r="U13">
            <v>16405820.869999999</v>
          </cell>
          <cell r="V13">
            <v>6956371.1699999999</v>
          </cell>
          <cell r="W13">
            <v>111993206.96000001</v>
          </cell>
        </row>
        <row r="14">
          <cell r="A14">
            <v>199511</v>
          </cell>
          <cell r="B14">
            <v>34450892.969999999</v>
          </cell>
          <cell r="C14">
            <v>5384833.4500000002</v>
          </cell>
          <cell r="D14">
            <v>3040941.32</v>
          </cell>
          <cell r="E14">
            <v>42876667.740000002</v>
          </cell>
          <cell r="G14">
            <v>199511</v>
          </cell>
          <cell r="H14">
            <v>152796672.52000001</v>
          </cell>
          <cell r="I14">
            <v>28042445.120000001</v>
          </cell>
          <cell r="J14">
            <v>11882815.99</v>
          </cell>
          <cell r="K14">
            <v>192721933.63000003</v>
          </cell>
          <cell r="M14">
            <v>199511</v>
          </cell>
          <cell r="N14">
            <v>152796672.52000001</v>
          </cell>
          <cell r="O14">
            <v>28042445.120000001</v>
          </cell>
          <cell r="P14">
            <v>11882815.99</v>
          </cell>
          <cell r="Q14">
            <v>192721933.63000003</v>
          </cell>
          <cell r="S14">
            <v>199511</v>
          </cell>
          <cell r="T14">
            <v>91226293.349999994</v>
          </cell>
          <cell r="U14">
            <v>16048070.58</v>
          </cell>
          <cell r="V14">
            <v>8000846.0199999996</v>
          </cell>
          <cell r="W14">
            <v>115275209.94999999</v>
          </cell>
        </row>
        <row r="15">
          <cell r="A15">
            <v>199512</v>
          </cell>
          <cell r="B15">
            <v>37878879.379999995</v>
          </cell>
          <cell r="C15">
            <v>5069800.5399999991</v>
          </cell>
          <cell r="D15">
            <v>4505918.33</v>
          </cell>
          <cell r="E15">
            <v>47454598.249999993</v>
          </cell>
          <cell r="G15">
            <v>199512</v>
          </cell>
          <cell r="H15">
            <v>190675551.90000001</v>
          </cell>
          <cell r="I15">
            <v>33112245.66</v>
          </cell>
          <cell r="J15">
            <v>16388734.32</v>
          </cell>
          <cell r="K15">
            <v>240176531.88</v>
          </cell>
          <cell r="M15">
            <v>199512</v>
          </cell>
          <cell r="N15">
            <v>190675551.90000001</v>
          </cell>
          <cell r="O15">
            <v>33112245.66</v>
          </cell>
          <cell r="P15">
            <v>16388734.32</v>
          </cell>
          <cell r="Q15">
            <v>240176531.88</v>
          </cell>
          <cell r="S15">
            <v>199512</v>
          </cell>
          <cell r="T15">
            <v>102566499</v>
          </cell>
          <cell r="U15">
            <v>15930787.85</v>
          </cell>
          <cell r="V15">
            <v>10389021.73</v>
          </cell>
          <cell r="W15">
            <v>128886308.58</v>
          </cell>
        </row>
        <row r="16">
          <cell r="A16">
            <v>199601</v>
          </cell>
          <cell r="B16">
            <v>33619853.539999999</v>
          </cell>
          <cell r="C16">
            <v>5251451.33</v>
          </cell>
          <cell r="D16">
            <v>3604411.19</v>
          </cell>
          <cell r="E16">
            <v>42475716.059999995</v>
          </cell>
          <cell r="G16">
            <v>199601</v>
          </cell>
          <cell r="H16">
            <v>33619853.539999999</v>
          </cell>
          <cell r="I16">
            <v>5251451.33</v>
          </cell>
          <cell r="J16">
            <v>3604411.19</v>
          </cell>
          <cell r="K16">
            <v>42475716.059999995</v>
          </cell>
          <cell r="M16">
            <v>199601</v>
          </cell>
          <cell r="N16">
            <v>224295405.44</v>
          </cell>
          <cell r="O16">
            <v>38363696.990000002</v>
          </cell>
          <cell r="P16">
            <v>19993145.510000002</v>
          </cell>
          <cell r="Q16">
            <v>282652247.94</v>
          </cell>
          <cell r="S16">
            <v>199601</v>
          </cell>
          <cell r="T16">
            <v>105949625.89</v>
          </cell>
          <cell r="U16">
            <v>15706085.32</v>
          </cell>
          <cell r="V16">
            <v>11151270.84</v>
          </cell>
          <cell r="W16">
            <v>132806982.05000001</v>
          </cell>
        </row>
        <row r="17">
          <cell r="A17">
            <v>199602</v>
          </cell>
          <cell r="B17">
            <v>29980309.57</v>
          </cell>
          <cell r="C17">
            <v>6298697.3899999997</v>
          </cell>
          <cell r="D17">
            <v>2717123.19</v>
          </cell>
          <cell r="E17">
            <v>38996130.149999999</v>
          </cell>
          <cell r="G17">
            <v>199602</v>
          </cell>
          <cell r="H17">
            <v>63600163.109999999</v>
          </cell>
          <cell r="I17">
            <v>11550148.720000001</v>
          </cell>
          <cell r="J17">
            <v>6321534.3799999999</v>
          </cell>
          <cell r="K17">
            <v>81471846.209999993</v>
          </cell>
          <cell r="M17">
            <v>199602</v>
          </cell>
          <cell r="N17">
            <v>254275715.00999999</v>
          </cell>
          <cell r="O17">
            <v>44662394.380000003</v>
          </cell>
          <cell r="P17">
            <v>22710268.699999999</v>
          </cell>
          <cell r="Q17">
            <v>321648378.08999997</v>
          </cell>
          <cell r="S17">
            <v>199602</v>
          </cell>
          <cell r="T17">
            <v>101479042.48999999</v>
          </cell>
          <cell r="U17">
            <v>16619949.26</v>
          </cell>
          <cell r="V17">
            <v>10827452.710000001</v>
          </cell>
          <cell r="W17">
            <v>128926444.46000001</v>
          </cell>
        </row>
        <row r="18">
          <cell r="A18">
            <v>199603</v>
          </cell>
          <cell r="B18">
            <v>34541391.060000002</v>
          </cell>
          <cell r="C18">
            <v>6089313.9800000004</v>
          </cell>
          <cell r="D18">
            <v>2932112.36</v>
          </cell>
          <cell r="E18">
            <v>43562817.400000006</v>
          </cell>
          <cell r="G18">
            <v>199603</v>
          </cell>
          <cell r="H18">
            <v>98141554.170000002</v>
          </cell>
          <cell r="I18">
            <v>17639462.699999999</v>
          </cell>
          <cell r="J18">
            <v>9253646.7400000002</v>
          </cell>
          <cell r="K18">
            <v>125034663.61</v>
          </cell>
          <cell r="M18">
            <v>199603</v>
          </cell>
          <cell r="N18">
            <v>288817106.06999999</v>
          </cell>
          <cell r="O18">
            <v>50751708.359999999</v>
          </cell>
          <cell r="P18">
            <v>25642381.059999999</v>
          </cell>
          <cell r="Q18">
            <v>365211195.49000001</v>
          </cell>
          <cell r="S18">
            <v>199603</v>
          </cell>
          <cell r="T18">
            <v>98141554.170000002</v>
          </cell>
          <cell r="U18">
            <v>17639462.699999999</v>
          </cell>
          <cell r="V18">
            <v>9253646.7400000002</v>
          </cell>
          <cell r="W18">
            <v>125034663.61</v>
          </cell>
        </row>
        <row r="19">
          <cell r="A19">
            <v>199604</v>
          </cell>
          <cell r="B19">
            <v>31175215.98</v>
          </cell>
          <cell r="C19">
            <v>6214149.6299999999</v>
          </cell>
          <cell r="D19">
            <v>2957887.08</v>
          </cell>
          <cell r="E19">
            <v>40347252.689999998</v>
          </cell>
          <cell r="G19">
            <v>199604</v>
          </cell>
          <cell r="H19">
            <v>129316770.15000001</v>
          </cell>
          <cell r="I19">
            <v>23853612.329999998</v>
          </cell>
          <cell r="J19">
            <v>12211533.82</v>
          </cell>
          <cell r="K19">
            <v>165381916.30000001</v>
          </cell>
          <cell r="M19">
            <v>199604</v>
          </cell>
          <cell r="N19">
            <v>319992322.05000001</v>
          </cell>
          <cell r="O19">
            <v>56965857.990000002</v>
          </cell>
          <cell r="P19">
            <v>28600268.140000001</v>
          </cell>
          <cell r="Q19">
            <v>405558448.18000001</v>
          </cell>
          <cell r="S19">
            <v>199604</v>
          </cell>
          <cell r="T19">
            <v>95696916.609999999</v>
          </cell>
          <cell r="U19">
            <v>18602161</v>
          </cell>
          <cell r="V19">
            <v>8607122.6300000008</v>
          </cell>
          <cell r="W19">
            <v>122906200.23999999</v>
          </cell>
        </row>
        <row r="20">
          <cell r="A20">
            <v>199605</v>
          </cell>
          <cell r="B20">
            <v>30177978.969999999</v>
          </cell>
          <cell r="C20">
            <v>6730647.6799999997</v>
          </cell>
          <cell r="D20">
            <v>2973510.39</v>
          </cell>
          <cell r="E20">
            <v>39882137.039999999</v>
          </cell>
          <cell r="G20">
            <v>199605</v>
          </cell>
          <cell r="H20">
            <v>159494749.12</v>
          </cell>
          <cell r="I20">
            <v>30584260.010000002</v>
          </cell>
          <cell r="J20">
            <v>15185044.210000001</v>
          </cell>
          <cell r="K20">
            <v>205264053.34</v>
          </cell>
          <cell r="M20">
            <v>199605</v>
          </cell>
          <cell r="N20">
            <v>350170301.01999998</v>
          </cell>
          <cell r="O20">
            <v>63696505.670000002</v>
          </cell>
          <cell r="P20">
            <v>31573778.530000001</v>
          </cell>
          <cell r="Q20">
            <v>445440585.22000003</v>
          </cell>
          <cell r="S20">
            <v>199605</v>
          </cell>
          <cell r="T20">
            <v>95894586.010000005</v>
          </cell>
          <cell r="U20">
            <v>19034111.289999999</v>
          </cell>
          <cell r="V20">
            <v>8863509.8300000001</v>
          </cell>
          <cell r="W20">
            <v>123792207.13000001</v>
          </cell>
        </row>
        <row r="21">
          <cell r="A21">
            <v>199606</v>
          </cell>
          <cell r="B21">
            <v>33761403.960000001</v>
          </cell>
          <cell r="C21">
            <v>6993761.7599999998</v>
          </cell>
          <cell r="D21">
            <v>2931045.42</v>
          </cell>
          <cell r="E21">
            <v>43686211.140000001</v>
          </cell>
          <cell r="G21">
            <v>199606</v>
          </cell>
          <cell r="H21">
            <v>193256153.08000001</v>
          </cell>
          <cell r="I21">
            <v>37578021.770000003</v>
          </cell>
          <cell r="J21">
            <v>18116089.629999999</v>
          </cell>
          <cell r="K21">
            <v>248950264.48000002</v>
          </cell>
          <cell r="M21">
            <v>199606</v>
          </cell>
          <cell r="N21">
            <v>383931704.98000002</v>
          </cell>
          <cell r="O21">
            <v>70690267.430000007</v>
          </cell>
          <cell r="P21">
            <v>34504823.950000003</v>
          </cell>
          <cell r="Q21">
            <v>489126796.36000001</v>
          </cell>
          <cell r="S21">
            <v>199606</v>
          </cell>
          <cell r="T21">
            <v>95114598.909999996</v>
          </cell>
          <cell r="U21">
            <v>19938559.07</v>
          </cell>
          <cell r="V21">
            <v>8862442.8900000006</v>
          </cell>
          <cell r="W21">
            <v>123915600.86999999</v>
          </cell>
        </row>
        <row r="22">
          <cell r="A22">
            <v>199607</v>
          </cell>
          <cell r="B22">
            <v>27951710.68</v>
          </cell>
          <cell r="C22">
            <v>5903501.7000000002</v>
          </cell>
          <cell r="D22">
            <v>2905197.75</v>
          </cell>
          <cell r="E22">
            <v>36760410.130000003</v>
          </cell>
          <cell r="G22">
            <v>199607</v>
          </cell>
          <cell r="H22">
            <v>221207863.75999999</v>
          </cell>
          <cell r="I22">
            <v>43481523.469999999</v>
          </cell>
          <cell r="J22">
            <v>21021287.379999999</v>
          </cell>
          <cell r="K22">
            <v>285710674.61000001</v>
          </cell>
          <cell r="M22">
            <v>199607</v>
          </cell>
          <cell r="N22">
            <v>382168651.02999997</v>
          </cell>
          <cell r="O22">
            <v>70341978.329999998</v>
          </cell>
          <cell r="P22">
            <v>35524518.200000003</v>
          </cell>
          <cell r="Q22">
            <v>488035147.55999994</v>
          </cell>
          <cell r="S22">
            <v>199607</v>
          </cell>
          <cell r="T22">
            <v>91891093.609999999</v>
          </cell>
          <cell r="U22">
            <v>19627911.140000001</v>
          </cell>
          <cell r="V22">
            <v>8809753.5600000005</v>
          </cell>
          <cell r="W22">
            <v>120328758.31</v>
          </cell>
        </row>
        <row r="23">
          <cell r="A23">
            <v>199608</v>
          </cell>
          <cell r="B23">
            <v>26443118.739999998</v>
          </cell>
          <cell r="C23">
            <v>5066744.7</v>
          </cell>
          <cell r="D23">
            <v>2089989.19</v>
          </cell>
          <cell r="E23">
            <v>33599852.629999995</v>
          </cell>
          <cell r="G23">
            <v>199608</v>
          </cell>
          <cell r="H23">
            <v>247650982.5</v>
          </cell>
          <cell r="I23">
            <v>48548268.170000002</v>
          </cell>
          <cell r="J23">
            <v>23111276.57</v>
          </cell>
          <cell r="K23">
            <v>319310527.24000001</v>
          </cell>
          <cell r="M23">
            <v>199608</v>
          </cell>
          <cell r="N23">
            <v>376756155.23000002</v>
          </cell>
          <cell r="O23">
            <v>69666139.290000007</v>
          </cell>
          <cell r="P23">
            <v>35618040.920000002</v>
          </cell>
          <cell r="Q23">
            <v>482040335.44000006</v>
          </cell>
          <cell r="S23">
            <v>199608</v>
          </cell>
          <cell r="T23">
            <v>88156233.379999995</v>
          </cell>
          <cell r="U23">
            <v>17964008.16</v>
          </cell>
          <cell r="V23">
            <v>7926232.3600000003</v>
          </cell>
          <cell r="W23">
            <v>114046473.89999999</v>
          </cell>
        </row>
        <row r="24">
          <cell r="A24">
            <v>199609</v>
          </cell>
          <cell r="B24">
            <v>23321868.010000002</v>
          </cell>
          <cell r="C24">
            <v>4718695.78</v>
          </cell>
          <cell r="D24">
            <v>2129035.7999999998</v>
          </cell>
          <cell r="E24">
            <v>30169599.590000004</v>
          </cell>
          <cell r="G24">
            <v>199609</v>
          </cell>
          <cell r="H24">
            <v>270972850.50999999</v>
          </cell>
          <cell r="I24">
            <v>53266963.950000003</v>
          </cell>
          <cell r="J24">
            <v>25240312.370000001</v>
          </cell>
          <cell r="K24">
            <v>349480126.82999998</v>
          </cell>
          <cell r="M24">
            <v>199609</v>
          </cell>
          <cell r="N24">
            <v>373539349.50999999</v>
          </cell>
          <cell r="O24">
            <v>69197751.799999997</v>
          </cell>
          <cell r="P24">
            <v>35629334.100000001</v>
          </cell>
          <cell r="Q24">
            <v>478366435.41000003</v>
          </cell>
          <cell r="S24">
            <v>199609</v>
          </cell>
          <cell r="T24">
            <v>77716697.430000007</v>
          </cell>
          <cell r="U24">
            <v>15688942.18</v>
          </cell>
          <cell r="V24">
            <v>7124222.7400000002</v>
          </cell>
          <cell r="W24">
            <v>100529862.35000001</v>
          </cell>
        </row>
        <row r="25">
          <cell r="A25">
            <v>199610</v>
          </cell>
          <cell r="B25">
            <v>32781840.23</v>
          </cell>
          <cell r="C25">
            <v>4520388.3099999996</v>
          </cell>
          <cell r="D25">
            <v>3160890.86</v>
          </cell>
          <cell r="E25">
            <v>40463119.399999999</v>
          </cell>
          <cell r="G25">
            <v>199610</v>
          </cell>
          <cell r="H25">
            <v>303754690.74000001</v>
          </cell>
          <cell r="I25">
            <v>57787352.259999998</v>
          </cell>
          <cell r="J25">
            <v>28401203.23</v>
          </cell>
          <cell r="K25">
            <v>389943246.23000002</v>
          </cell>
          <cell r="M25">
            <v>199610</v>
          </cell>
          <cell r="N25">
            <v>376084463.08999997</v>
          </cell>
          <cell r="O25">
            <v>68241986.25</v>
          </cell>
          <cell r="P25">
            <v>35948062.880000003</v>
          </cell>
          <cell r="Q25">
            <v>480274512.21999997</v>
          </cell>
          <cell r="S25">
            <v>199610</v>
          </cell>
          <cell r="T25">
            <v>82546826.980000004</v>
          </cell>
          <cell r="U25">
            <v>14305828.789999999</v>
          </cell>
          <cell r="V25">
            <v>7379915.8499999996</v>
          </cell>
          <cell r="W25">
            <v>104232571.62</v>
          </cell>
        </row>
        <row r="26">
          <cell r="A26">
            <v>199611</v>
          </cell>
          <cell r="B26">
            <v>27466505.579999998</v>
          </cell>
          <cell r="C26">
            <v>4972094.51</v>
          </cell>
          <cell r="D26">
            <v>3841337.29</v>
          </cell>
          <cell r="E26">
            <v>36279937.379999995</v>
          </cell>
          <cell r="G26">
            <v>199611</v>
          </cell>
          <cell r="H26">
            <v>331221196.31999999</v>
          </cell>
          <cell r="I26">
            <v>62759446.770000003</v>
          </cell>
          <cell r="J26">
            <v>32242540.52</v>
          </cell>
          <cell r="K26">
            <v>426223183.60999995</v>
          </cell>
          <cell r="M26">
            <v>199611</v>
          </cell>
          <cell r="N26">
            <v>369100075.69999999</v>
          </cell>
          <cell r="O26">
            <v>67829247.310000002</v>
          </cell>
          <cell r="P26">
            <v>36748458.850000001</v>
          </cell>
          <cell r="Q26">
            <v>473677781.86000001</v>
          </cell>
          <cell r="S26">
            <v>199611</v>
          </cell>
          <cell r="T26">
            <v>83570213.819999993</v>
          </cell>
          <cell r="U26">
            <v>14211178.6</v>
          </cell>
          <cell r="V26">
            <v>9131263.9499999993</v>
          </cell>
          <cell r="W26">
            <v>106912656.36999999</v>
          </cell>
        </row>
        <row r="27">
          <cell r="A27">
            <v>199612</v>
          </cell>
          <cell r="B27">
            <v>23703798.880000003</v>
          </cell>
          <cell r="C27">
            <v>5286512.7300000004</v>
          </cell>
          <cell r="D27">
            <v>3601702.72</v>
          </cell>
          <cell r="E27">
            <v>32592014.330000002</v>
          </cell>
          <cell r="G27">
            <v>199612</v>
          </cell>
          <cell r="H27">
            <v>354924995.19999999</v>
          </cell>
          <cell r="I27">
            <v>68045959.5</v>
          </cell>
          <cell r="J27">
            <v>35844243.240000002</v>
          </cell>
          <cell r="K27">
            <v>458815197.94</v>
          </cell>
          <cell r="M27">
            <v>199612</v>
          </cell>
          <cell r="N27">
            <v>354924995.19999999</v>
          </cell>
          <cell r="O27">
            <v>68045959.5</v>
          </cell>
          <cell r="P27">
            <v>35844243.240000002</v>
          </cell>
          <cell r="Q27">
            <v>458815197.94</v>
          </cell>
          <cell r="S27">
            <v>199612</v>
          </cell>
          <cell r="T27">
            <v>83952144.689999998</v>
          </cell>
          <cell r="U27">
            <v>14778995.550000001</v>
          </cell>
          <cell r="V27">
            <v>10603930.869999999</v>
          </cell>
          <cell r="W27">
            <v>109335071.11</v>
          </cell>
        </row>
        <row r="28">
          <cell r="A28">
            <v>199701</v>
          </cell>
          <cell r="B28">
            <v>30249859.079999998</v>
          </cell>
          <cell r="C28">
            <v>5278345.7</v>
          </cell>
          <cell r="D28">
            <v>2662832.1800000002</v>
          </cell>
          <cell r="E28">
            <v>38191036.960000001</v>
          </cell>
          <cell r="G28">
            <v>199701</v>
          </cell>
          <cell r="H28">
            <v>30249859.079999998</v>
          </cell>
          <cell r="I28">
            <v>5278345.7</v>
          </cell>
          <cell r="J28">
            <v>2662832.1800000002</v>
          </cell>
          <cell r="K28">
            <v>38191036.960000001</v>
          </cell>
          <cell r="M28">
            <v>199701</v>
          </cell>
          <cell r="N28">
            <v>351555000.74000001</v>
          </cell>
          <cell r="O28">
            <v>68072853.870000005</v>
          </cell>
          <cell r="P28">
            <v>34902664.229999997</v>
          </cell>
          <cell r="Q28">
            <v>454530518.84000003</v>
          </cell>
          <cell r="S28">
            <v>199701</v>
          </cell>
          <cell r="T28">
            <v>81420163.540000007</v>
          </cell>
          <cell r="U28">
            <v>15536952.939999999</v>
          </cell>
          <cell r="V28">
            <v>10105872.189999999</v>
          </cell>
          <cell r="W28">
            <v>107062988.67</v>
          </cell>
        </row>
        <row r="29">
          <cell r="A29">
            <v>199702</v>
          </cell>
          <cell r="B29">
            <v>28254245.59</v>
          </cell>
          <cell r="C29">
            <v>5240393.8099999996</v>
          </cell>
          <cell r="D29">
            <v>2189206.9900000002</v>
          </cell>
          <cell r="E29">
            <v>35683846.390000001</v>
          </cell>
          <cell r="G29">
            <v>199702</v>
          </cell>
          <cell r="H29">
            <v>58504104.670000002</v>
          </cell>
          <cell r="I29">
            <v>10518739.51</v>
          </cell>
          <cell r="J29">
            <v>4852039.17</v>
          </cell>
          <cell r="K29">
            <v>73874883.350000009</v>
          </cell>
          <cell r="M29">
            <v>199702</v>
          </cell>
          <cell r="N29">
            <v>349828936.75999999</v>
          </cell>
          <cell r="O29">
            <v>67014550.289999999</v>
          </cell>
          <cell r="P29">
            <v>34374748.030000001</v>
          </cell>
          <cell r="Q29">
            <v>451218235.08000004</v>
          </cell>
          <cell r="S29">
            <v>199702</v>
          </cell>
          <cell r="T29">
            <v>82207903.549999997</v>
          </cell>
          <cell r="U29">
            <v>15805252.24</v>
          </cell>
          <cell r="V29">
            <v>8453741.8900000006</v>
          </cell>
          <cell r="W29">
            <v>106466897.67999999</v>
          </cell>
        </row>
        <row r="30">
          <cell r="A30">
            <v>199703</v>
          </cell>
          <cell r="B30">
            <v>32905403.760000002</v>
          </cell>
          <cell r="C30">
            <v>5528874.0700000003</v>
          </cell>
          <cell r="D30">
            <v>1853889.78</v>
          </cell>
          <cell r="E30">
            <v>40288167.609999999</v>
          </cell>
          <cell r="G30">
            <v>199703</v>
          </cell>
          <cell r="H30">
            <v>91409508.430000007</v>
          </cell>
          <cell r="I30">
            <v>16047613.58</v>
          </cell>
          <cell r="J30">
            <v>6705928.9500000002</v>
          </cell>
          <cell r="K30">
            <v>114163050.96000001</v>
          </cell>
          <cell r="M30">
            <v>199703</v>
          </cell>
          <cell r="N30">
            <v>348192949.45999998</v>
          </cell>
          <cell r="O30">
            <v>66454110.380000003</v>
          </cell>
          <cell r="P30">
            <v>33296525.449999999</v>
          </cell>
          <cell r="Q30">
            <v>447943585.28999996</v>
          </cell>
          <cell r="S30">
            <v>199703</v>
          </cell>
          <cell r="T30">
            <v>91409508.430000007</v>
          </cell>
          <cell r="U30">
            <v>16047613.58</v>
          </cell>
          <cell r="V30">
            <v>6705928.9500000002</v>
          </cell>
          <cell r="W30">
            <v>114163050.96000001</v>
          </cell>
        </row>
        <row r="31">
          <cell r="A31">
            <v>199704</v>
          </cell>
          <cell r="B31">
            <v>44161931.100000001</v>
          </cell>
          <cell r="C31">
            <v>4919182.59</v>
          </cell>
          <cell r="D31">
            <v>2064961.45</v>
          </cell>
          <cell r="E31">
            <v>51146075.140000001</v>
          </cell>
          <cell r="G31">
            <v>199704</v>
          </cell>
          <cell r="H31">
            <v>135571439.53</v>
          </cell>
          <cell r="I31">
            <v>20966796.170000002</v>
          </cell>
          <cell r="J31">
            <v>8770890.4000000004</v>
          </cell>
          <cell r="K31">
            <v>165309126.09999999</v>
          </cell>
          <cell r="M31">
            <v>199704</v>
          </cell>
          <cell r="N31">
            <v>361179664.57999998</v>
          </cell>
          <cell r="O31">
            <v>65159143.340000004</v>
          </cell>
          <cell r="P31">
            <v>32403599.82</v>
          </cell>
          <cell r="Q31">
            <v>458742407.73999995</v>
          </cell>
          <cell r="S31">
            <v>199704</v>
          </cell>
          <cell r="T31">
            <v>105321580.45</v>
          </cell>
          <cell r="U31">
            <v>15688450.470000001</v>
          </cell>
          <cell r="V31">
            <v>6108058.2199999997</v>
          </cell>
          <cell r="W31">
            <v>127118089.14</v>
          </cell>
        </row>
        <row r="32">
          <cell r="A32">
            <v>199705</v>
          </cell>
          <cell r="B32">
            <v>49882027.990000002</v>
          </cell>
          <cell r="C32">
            <v>5333292.76</v>
          </cell>
          <cell r="D32">
            <v>2263963.7999999998</v>
          </cell>
          <cell r="E32">
            <v>57479284.549999997</v>
          </cell>
          <cell r="G32">
            <v>199705</v>
          </cell>
          <cell r="H32">
            <v>185453467.52000001</v>
          </cell>
          <cell r="I32">
            <v>26300088.93</v>
          </cell>
          <cell r="J32">
            <v>11034854.199999999</v>
          </cell>
          <cell r="K32">
            <v>222788410.65000001</v>
          </cell>
          <cell r="M32">
            <v>199705</v>
          </cell>
          <cell r="N32">
            <v>380883713.60000002</v>
          </cell>
          <cell r="O32">
            <v>63761788.420000002</v>
          </cell>
          <cell r="P32">
            <v>31694053.23</v>
          </cell>
          <cell r="Q32">
            <v>476339555.25000006</v>
          </cell>
          <cell r="S32">
            <v>199705</v>
          </cell>
          <cell r="T32">
            <v>126949362.84999999</v>
          </cell>
          <cell r="U32">
            <v>15781349.42</v>
          </cell>
          <cell r="V32">
            <v>6182815.0300000003</v>
          </cell>
          <cell r="W32">
            <v>148913527.29999998</v>
          </cell>
        </row>
        <row r="33">
          <cell r="A33">
            <v>199706</v>
          </cell>
          <cell r="B33">
            <v>30263066.170000002</v>
          </cell>
          <cell r="C33">
            <v>5699561.6100000003</v>
          </cell>
          <cell r="D33">
            <v>2270976.29</v>
          </cell>
          <cell r="E33">
            <v>38233604.07</v>
          </cell>
          <cell r="G33">
            <v>199706</v>
          </cell>
          <cell r="H33">
            <v>215716533.69</v>
          </cell>
          <cell r="I33">
            <v>31999650.539999999</v>
          </cell>
          <cell r="J33">
            <v>13305830.49</v>
          </cell>
          <cell r="K33">
            <v>261022014.72</v>
          </cell>
          <cell r="M33">
            <v>199706</v>
          </cell>
          <cell r="N33">
            <v>377385375.81</v>
          </cell>
          <cell r="O33">
            <v>62467588.270000003</v>
          </cell>
          <cell r="P33">
            <v>31033984.100000001</v>
          </cell>
          <cell r="Q33">
            <v>470886948.18000001</v>
          </cell>
          <cell r="S33">
            <v>199706</v>
          </cell>
          <cell r="T33">
            <v>124307025.26000001</v>
          </cell>
          <cell r="U33">
            <v>15952036.960000001</v>
          </cell>
          <cell r="V33">
            <v>6599901.54</v>
          </cell>
          <cell r="W33">
            <v>146858963.75999999</v>
          </cell>
        </row>
        <row r="34">
          <cell r="A34">
            <v>199707</v>
          </cell>
          <cell r="B34">
            <v>31807928.280000001</v>
          </cell>
          <cell r="C34">
            <v>4801102.2699999996</v>
          </cell>
          <cell r="D34">
            <v>2199382.12</v>
          </cell>
          <cell r="E34">
            <v>38808412.669999994</v>
          </cell>
          <cell r="G34">
            <v>199707</v>
          </cell>
          <cell r="H34">
            <v>247524461.97</v>
          </cell>
          <cell r="I34">
            <v>36800752.810000002</v>
          </cell>
          <cell r="J34">
            <v>15505212.609999999</v>
          </cell>
          <cell r="K34">
            <v>299830427.38999999</v>
          </cell>
          <cell r="M34">
            <v>199707</v>
          </cell>
          <cell r="N34">
            <v>381241593.41000003</v>
          </cell>
          <cell r="O34">
            <v>61365188.840000004</v>
          </cell>
          <cell r="P34">
            <v>30328168.469999999</v>
          </cell>
          <cell r="Q34">
            <v>472934950.72000003</v>
          </cell>
          <cell r="S34">
            <v>199707</v>
          </cell>
          <cell r="T34">
            <v>111953022.44</v>
          </cell>
          <cell r="U34">
            <v>15833956.640000001</v>
          </cell>
          <cell r="V34">
            <v>6734322.21</v>
          </cell>
          <cell r="W34">
            <v>134521301.28999999</v>
          </cell>
        </row>
        <row r="35">
          <cell r="A35">
            <v>199708</v>
          </cell>
          <cell r="B35">
            <v>28177108.359999999</v>
          </cell>
          <cell r="C35">
            <v>5186146.6100000003</v>
          </cell>
          <cell r="D35">
            <v>1505343.52</v>
          </cell>
          <cell r="E35">
            <v>34868598.490000002</v>
          </cell>
          <cell r="G35">
            <v>199708</v>
          </cell>
          <cell r="H35">
            <v>275701570.32999998</v>
          </cell>
          <cell r="I35">
            <v>41986899.420000002</v>
          </cell>
          <cell r="J35">
            <v>17010556.129999999</v>
          </cell>
          <cell r="K35">
            <v>334699025.88</v>
          </cell>
          <cell r="M35">
            <v>199708</v>
          </cell>
          <cell r="N35">
            <v>382975583.02999997</v>
          </cell>
          <cell r="O35">
            <v>61484590.75</v>
          </cell>
          <cell r="P35">
            <v>29743522.800000001</v>
          </cell>
          <cell r="Q35">
            <v>474203696.57999998</v>
          </cell>
          <cell r="S35">
            <v>199708</v>
          </cell>
          <cell r="T35">
            <v>90248102.810000002</v>
          </cell>
          <cell r="U35">
            <v>15686810.49</v>
          </cell>
          <cell r="V35">
            <v>5975701.9299999997</v>
          </cell>
          <cell r="W35">
            <v>111910615.22999999</v>
          </cell>
        </row>
        <row r="36">
          <cell r="A36">
            <v>199709</v>
          </cell>
          <cell r="B36">
            <v>25534241.989999998</v>
          </cell>
          <cell r="C36">
            <v>4763402.9800000004</v>
          </cell>
          <cell r="D36">
            <v>2254461.4</v>
          </cell>
          <cell r="E36">
            <v>32552106.369999997</v>
          </cell>
          <cell r="G36">
            <v>199709</v>
          </cell>
          <cell r="H36">
            <v>301235812.31999999</v>
          </cell>
          <cell r="I36">
            <v>46750302.399999999</v>
          </cell>
          <cell r="J36">
            <v>19265017.530000001</v>
          </cell>
          <cell r="K36">
            <v>367251132.25</v>
          </cell>
          <cell r="M36">
            <v>199709</v>
          </cell>
          <cell r="N36">
            <v>385187957.00999999</v>
          </cell>
          <cell r="O36">
            <v>61529297.950000003</v>
          </cell>
          <cell r="P36">
            <v>29868948.399999999</v>
          </cell>
          <cell r="Q36">
            <v>476586203.35999995</v>
          </cell>
          <cell r="S36">
            <v>199709</v>
          </cell>
          <cell r="T36">
            <v>85519278.629999995</v>
          </cell>
          <cell r="U36">
            <v>14750651.859999999</v>
          </cell>
          <cell r="V36">
            <v>5959187.04</v>
          </cell>
          <cell r="W36">
            <v>106229117.53</v>
          </cell>
        </row>
        <row r="37">
          <cell r="A37">
            <v>199710</v>
          </cell>
          <cell r="B37">
            <v>29754146.039999999</v>
          </cell>
          <cell r="C37">
            <v>4553520.42</v>
          </cell>
          <cell r="D37">
            <v>2283491.59</v>
          </cell>
          <cell r="E37">
            <v>36591158.049999997</v>
          </cell>
          <cell r="G37">
            <v>199710</v>
          </cell>
          <cell r="H37">
            <v>330989958.36000001</v>
          </cell>
          <cell r="I37">
            <v>51303822.82</v>
          </cell>
          <cell r="J37">
            <v>21548509.120000001</v>
          </cell>
          <cell r="K37">
            <v>403842290.30000001</v>
          </cell>
          <cell r="M37">
            <v>199710</v>
          </cell>
          <cell r="N37">
            <v>382160262.81999999</v>
          </cell>
          <cell r="O37">
            <v>61562430.060000002</v>
          </cell>
          <cell r="P37">
            <v>28991549.129999999</v>
          </cell>
          <cell r="Q37">
            <v>472714242.00999999</v>
          </cell>
          <cell r="S37">
            <v>199710</v>
          </cell>
          <cell r="T37">
            <v>83465496.390000001</v>
          </cell>
          <cell r="U37">
            <v>14503070.01</v>
          </cell>
          <cell r="V37">
            <v>6043296.5099999998</v>
          </cell>
          <cell r="W37">
            <v>104011862.91000001</v>
          </cell>
        </row>
        <row r="38">
          <cell r="A38">
            <v>199711</v>
          </cell>
          <cell r="B38">
            <v>26486177.850000001</v>
          </cell>
          <cell r="C38">
            <v>3851681.38</v>
          </cell>
          <cell r="D38">
            <v>1959298.12</v>
          </cell>
          <cell r="E38">
            <v>32297157.350000001</v>
          </cell>
          <cell r="G38">
            <v>199711</v>
          </cell>
          <cell r="H38">
            <v>357476136.20999998</v>
          </cell>
          <cell r="I38">
            <v>55155504.200000003</v>
          </cell>
          <cell r="J38">
            <v>23507807.239999998</v>
          </cell>
          <cell r="K38">
            <v>436139447.64999998</v>
          </cell>
          <cell r="M38">
            <v>199711</v>
          </cell>
          <cell r="N38">
            <v>381179935.08999997</v>
          </cell>
          <cell r="O38">
            <v>60442016.93</v>
          </cell>
          <cell r="P38">
            <v>27109509.960000001</v>
          </cell>
          <cell r="Q38">
            <v>468731461.97999996</v>
          </cell>
          <cell r="S38">
            <v>199711</v>
          </cell>
          <cell r="T38">
            <v>81774565.879999995</v>
          </cell>
          <cell r="U38">
            <v>13168604.779999999</v>
          </cell>
          <cell r="V38">
            <v>6497251.1100000003</v>
          </cell>
          <cell r="W38">
            <v>101440421.77</v>
          </cell>
        </row>
        <row r="39">
          <cell r="A39">
            <v>199712</v>
          </cell>
          <cell r="B39">
            <v>31473248.789999999</v>
          </cell>
          <cell r="C39">
            <v>3002924.36</v>
          </cell>
          <cell r="D39">
            <v>4172016.26</v>
          </cell>
          <cell r="E39">
            <v>38648189.409999996</v>
          </cell>
          <cell r="G39">
            <v>199712</v>
          </cell>
          <cell r="H39">
            <v>388949385</v>
          </cell>
          <cell r="I39">
            <v>58158428.560000002</v>
          </cell>
          <cell r="J39">
            <v>27679823.5</v>
          </cell>
          <cell r="K39">
            <v>474787637.06</v>
          </cell>
          <cell r="M39">
            <v>199712</v>
          </cell>
          <cell r="N39">
            <v>388949385</v>
          </cell>
          <cell r="O39">
            <v>58158428.560000002</v>
          </cell>
          <cell r="P39">
            <v>27679823.5</v>
          </cell>
          <cell r="Q39">
            <v>474787637.06</v>
          </cell>
          <cell r="S39">
            <v>199712</v>
          </cell>
          <cell r="T39">
            <v>87713572.680000007</v>
          </cell>
          <cell r="U39">
            <v>11408126.16</v>
          </cell>
          <cell r="V39">
            <v>8414805.9700000007</v>
          </cell>
          <cell r="W39">
            <v>107536504.81</v>
          </cell>
        </row>
        <row r="40">
          <cell r="A40">
            <v>199801</v>
          </cell>
          <cell r="B40">
            <v>26956708.989999998</v>
          </cell>
          <cell r="C40">
            <v>4728390.25</v>
          </cell>
          <cell r="D40">
            <v>2005296.42</v>
          </cell>
          <cell r="E40">
            <v>33690395.659999996</v>
          </cell>
          <cell r="G40">
            <v>199801</v>
          </cell>
          <cell r="H40">
            <v>26956708.989999998</v>
          </cell>
          <cell r="I40">
            <v>4728390.25</v>
          </cell>
          <cell r="J40">
            <v>2005296.42</v>
          </cell>
          <cell r="K40">
            <v>33690395.659999996</v>
          </cell>
          <cell r="M40">
            <v>199801</v>
          </cell>
          <cell r="N40">
            <v>385656234.91000003</v>
          </cell>
          <cell r="O40">
            <v>57608473.109999999</v>
          </cell>
          <cell r="P40">
            <v>27022287.739999998</v>
          </cell>
          <cell r="Q40">
            <v>470286995.76000005</v>
          </cell>
          <cell r="S40">
            <v>199801</v>
          </cell>
          <cell r="T40">
            <v>84916135.629999995</v>
          </cell>
          <cell r="U40">
            <v>11582995.99</v>
          </cell>
          <cell r="V40">
            <v>8136610.7999999998</v>
          </cell>
          <cell r="W40">
            <v>104635742.41999999</v>
          </cell>
        </row>
        <row r="41">
          <cell r="A41">
            <v>199802</v>
          </cell>
          <cell r="B41">
            <v>33422224.219999999</v>
          </cell>
          <cell r="C41">
            <v>4418603.0599999996</v>
          </cell>
          <cell r="D41">
            <v>1870522.23</v>
          </cell>
          <cell r="E41">
            <v>39711349.509999998</v>
          </cell>
          <cell r="G41">
            <v>199802</v>
          </cell>
          <cell r="H41">
            <v>60378933.210000001</v>
          </cell>
          <cell r="I41">
            <v>9146993.3100000005</v>
          </cell>
          <cell r="J41">
            <v>3875818.65</v>
          </cell>
          <cell r="K41">
            <v>73401745.170000002</v>
          </cell>
          <cell r="M41">
            <v>199802</v>
          </cell>
          <cell r="N41">
            <v>390824213.54000002</v>
          </cell>
          <cell r="O41">
            <v>56786682.359999999</v>
          </cell>
          <cell r="P41">
            <v>26703602.98</v>
          </cell>
          <cell r="Q41">
            <v>474314498.88000005</v>
          </cell>
          <cell r="S41">
            <v>199802</v>
          </cell>
          <cell r="T41">
            <v>91852182</v>
          </cell>
          <cell r="U41">
            <v>12149917.67</v>
          </cell>
          <cell r="V41">
            <v>8047834.9100000001</v>
          </cell>
          <cell r="W41">
            <v>112049934.58</v>
          </cell>
        </row>
        <row r="42">
          <cell r="A42">
            <v>199803</v>
          </cell>
          <cell r="B42">
            <v>37304623.509999998</v>
          </cell>
          <cell r="C42">
            <v>5127990.8</v>
          </cell>
          <cell r="D42">
            <v>2140866.5699999998</v>
          </cell>
          <cell r="E42">
            <v>44573480.879999995</v>
          </cell>
          <cell r="G42">
            <v>199803</v>
          </cell>
          <cell r="H42">
            <v>97683556.719999999</v>
          </cell>
          <cell r="I42">
            <v>14274984.109999999</v>
          </cell>
          <cell r="J42">
            <v>6016685.2199999997</v>
          </cell>
          <cell r="K42">
            <v>117975226.05</v>
          </cell>
          <cell r="M42">
            <v>199803</v>
          </cell>
          <cell r="N42">
            <v>395223433.29000002</v>
          </cell>
          <cell r="O42">
            <v>56385799.090000004</v>
          </cell>
          <cell r="P42">
            <v>26990579.77</v>
          </cell>
          <cell r="Q42">
            <v>478599812.14999998</v>
          </cell>
          <cell r="S42">
            <v>199803</v>
          </cell>
          <cell r="T42">
            <v>97683556.719999999</v>
          </cell>
          <cell r="U42">
            <v>14274984.109999999</v>
          </cell>
          <cell r="V42">
            <v>6016685.2199999997</v>
          </cell>
          <cell r="W42">
            <v>117975226.05</v>
          </cell>
        </row>
        <row r="43">
          <cell r="A43">
            <v>199804</v>
          </cell>
          <cell r="B43">
            <v>34992532.109999999</v>
          </cell>
          <cell r="C43">
            <v>6073256.7000000002</v>
          </cell>
          <cell r="D43">
            <v>2715560.82</v>
          </cell>
          <cell r="E43">
            <v>43781349.630000003</v>
          </cell>
          <cell r="G43">
            <v>199804</v>
          </cell>
          <cell r="H43">
            <v>132676088.83</v>
          </cell>
          <cell r="I43">
            <v>20348240.809999999</v>
          </cell>
          <cell r="J43">
            <v>8732246.0399999991</v>
          </cell>
          <cell r="K43">
            <v>161756575.67999998</v>
          </cell>
          <cell r="M43">
            <v>199804</v>
          </cell>
          <cell r="N43">
            <v>386054034.30000001</v>
          </cell>
          <cell r="O43">
            <v>57539873.200000003</v>
          </cell>
          <cell r="P43">
            <v>27641179.140000001</v>
          </cell>
          <cell r="Q43">
            <v>471235086.63999999</v>
          </cell>
          <cell r="S43">
            <v>199804</v>
          </cell>
          <cell r="T43">
            <v>105719379.84</v>
          </cell>
          <cell r="U43">
            <v>15619850.560000001</v>
          </cell>
          <cell r="V43">
            <v>6726949.6200000001</v>
          </cell>
          <cell r="W43">
            <v>128066180.02000001</v>
          </cell>
        </row>
        <row r="44">
          <cell r="A44">
            <v>199805</v>
          </cell>
          <cell r="B44">
            <v>35141675.74000001</v>
          </cell>
          <cell r="C44">
            <v>5814190.6900000013</v>
          </cell>
          <cell r="D44">
            <v>1951484.35</v>
          </cell>
          <cell r="E44">
            <v>42907350.780000009</v>
          </cell>
          <cell r="G44">
            <v>199805</v>
          </cell>
          <cell r="H44">
            <v>167817764.56999999</v>
          </cell>
          <cell r="I44">
            <v>26162431.5</v>
          </cell>
          <cell r="J44">
            <v>10683730.390000001</v>
          </cell>
          <cell r="K44">
            <v>204663926.45999998</v>
          </cell>
          <cell r="M44">
            <v>199805</v>
          </cell>
          <cell r="N44">
            <v>371313682.05000001</v>
          </cell>
          <cell r="O44">
            <v>58020771.130000003</v>
          </cell>
          <cell r="P44">
            <v>27328699.690000001</v>
          </cell>
          <cell r="Q44">
            <v>456663152.87</v>
          </cell>
          <cell r="S44">
            <v>199805</v>
          </cell>
          <cell r="T44">
            <v>107438831.36</v>
          </cell>
          <cell r="U44">
            <v>17015438.190000001</v>
          </cell>
          <cell r="V44">
            <v>6807911.7400000002</v>
          </cell>
          <cell r="W44">
            <v>131262181.28999999</v>
          </cell>
        </row>
        <row r="45">
          <cell r="A45">
            <v>199806</v>
          </cell>
          <cell r="B45">
            <v>38567886.960000001</v>
          </cell>
          <cell r="C45">
            <v>5007087.9000000004</v>
          </cell>
          <cell r="D45">
            <v>2445486.0299999998</v>
          </cell>
          <cell r="E45">
            <v>46020460.890000001</v>
          </cell>
          <cell r="G45">
            <v>199806</v>
          </cell>
          <cell r="H45">
            <v>206385651.53</v>
          </cell>
          <cell r="I45">
            <v>31169519.399999999</v>
          </cell>
          <cell r="J45">
            <v>13129216.42</v>
          </cell>
          <cell r="K45">
            <v>250684387.34999999</v>
          </cell>
          <cell r="M45">
            <v>199806</v>
          </cell>
          <cell r="N45">
            <v>379618502.83999997</v>
          </cell>
          <cell r="O45">
            <v>57328297.420000002</v>
          </cell>
          <cell r="P45">
            <v>27503209.43</v>
          </cell>
          <cell r="Q45">
            <v>464450009.69</v>
          </cell>
          <cell r="S45">
            <v>199806</v>
          </cell>
          <cell r="T45">
            <v>108702094.81</v>
          </cell>
          <cell r="U45">
            <v>16894535.289999999</v>
          </cell>
          <cell r="V45">
            <v>7112531.2000000002</v>
          </cell>
          <cell r="W45">
            <v>132709161.3</v>
          </cell>
        </row>
        <row r="46">
          <cell r="A46">
            <v>199807</v>
          </cell>
          <cell r="B46">
            <v>29872226.370000001</v>
          </cell>
          <cell r="C46">
            <v>4662405.91</v>
          </cell>
          <cell r="D46">
            <v>2019981.93</v>
          </cell>
          <cell r="E46">
            <v>36554614.210000001</v>
          </cell>
          <cell r="G46">
            <v>199807</v>
          </cell>
          <cell r="H46">
            <v>236257877.90000001</v>
          </cell>
          <cell r="I46">
            <v>35831925.310000002</v>
          </cell>
          <cell r="J46">
            <v>15149198.35</v>
          </cell>
          <cell r="K46">
            <v>287239001.56000006</v>
          </cell>
          <cell r="M46">
            <v>199807</v>
          </cell>
          <cell r="N46">
            <v>377682800.93000001</v>
          </cell>
          <cell r="O46">
            <v>57189601.060000002</v>
          </cell>
          <cell r="P46">
            <v>27323809.239999998</v>
          </cell>
          <cell r="Q46">
            <v>462196211.23000002</v>
          </cell>
          <cell r="S46">
            <v>199807</v>
          </cell>
          <cell r="T46">
            <v>103581789.06999999</v>
          </cell>
          <cell r="U46">
            <v>15483684.5</v>
          </cell>
          <cell r="V46">
            <v>6416952.3099999996</v>
          </cell>
          <cell r="W46">
            <v>125482425.88</v>
          </cell>
        </row>
        <row r="47">
          <cell r="A47">
            <v>199808</v>
          </cell>
          <cell r="B47">
            <v>32538404.43</v>
          </cell>
          <cell r="C47">
            <v>4831417.32</v>
          </cell>
          <cell r="D47">
            <v>1610729.64</v>
          </cell>
          <cell r="E47">
            <v>38980551.390000001</v>
          </cell>
          <cell r="G47">
            <v>199808</v>
          </cell>
          <cell r="H47">
            <v>268796282.32999998</v>
          </cell>
          <cell r="I47">
            <v>40663342.630000003</v>
          </cell>
          <cell r="J47">
            <v>16759927.99</v>
          </cell>
          <cell r="K47">
            <v>326219552.94999999</v>
          </cell>
          <cell r="M47">
            <v>199808</v>
          </cell>
          <cell r="N47">
            <v>382044097</v>
          </cell>
          <cell r="O47">
            <v>56834871.770000003</v>
          </cell>
          <cell r="P47">
            <v>27429195.359999999</v>
          </cell>
          <cell r="Q47">
            <v>466308164.13</v>
          </cell>
          <cell r="S47">
            <v>199808</v>
          </cell>
          <cell r="T47">
            <v>100978517.76000001</v>
          </cell>
          <cell r="U47">
            <v>14500911.130000001</v>
          </cell>
          <cell r="V47">
            <v>6076197.5999999996</v>
          </cell>
          <cell r="W47">
            <v>121555626.48999999</v>
          </cell>
        </row>
        <row r="48">
          <cell r="A48">
            <v>199809</v>
          </cell>
          <cell r="B48">
            <v>33331357.75</v>
          </cell>
          <cell r="C48">
            <v>4573300.4800000004</v>
          </cell>
          <cell r="D48">
            <v>1818913.35</v>
          </cell>
          <cell r="E48">
            <v>39723571.580000006</v>
          </cell>
          <cell r="G48">
            <v>199809</v>
          </cell>
          <cell r="H48">
            <v>302127640.07999998</v>
          </cell>
          <cell r="I48">
            <v>45236643.109999999</v>
          </cell>
          <cell r="J48">
            <v>18578841.34</v>
          </cell>
          <cell r="K48">
            <v>365943124.52999997</v>
          </cell>
          <cell r="M48">
            <v>199809</v>
          </cell>
          <cell r="N48">
            <v>389841212.75999999</v>
          </cell>
          <cell r="O48">
            <v>56644769.270000003</v>
          </cell>
          <cell r="P48">
            <v>26993647.309999999</v>
          </cell>
          <cell r="Q48">
            <v>473479629.33999997</v>
          </cell>
          <cell r="S48">
            <v>199809</v>
          </cell>
          <cell r="T48">
            <v>95741988.549999997</v>
          </cell>
          <cell r="U48">
            <v>14067123.710000001</v>
          </cell>
          <cell r="V48">
            <v>5449624.9199999999</v>
          </cell>
          <cell r="W48">
            <v>115258737.17999999</v>
          </cell>
        </row>
        <row r="49">
          <cell r="A49">
            <v>199810</v>
          </cell>
          <cell r="B49">
            <v>29983800.359999999</v>
          </cell>
          <cell r="C49">
            <v>4821759.59</v>
          </cell>
          <cell r="D49">
            <v>2251470.02</v>
          </cell>
          <cell r="E49">
            <v>37057029.970000006</v>
          </cell>
          <cell r="G49">
            <v>199810</v>
          </cell>
          <cell r="H49">
            <v>332111440.44</v>
          </cell>
          <cell r="I49">
            <v>50058402.700000003</v>
          </cell>
          <cell r="J49">
            <v>20830311.359999999</v>
          </cell>
          <cell r="K49">
            <v>403000154.5</v>
          </cell>
          <cell r="M49">
            <v>199810</v>
          </cell>
          <cell r="N49">
            <v>390070867.07999998</v>
          </cell>
          <cell r="O49">
            <v>56913008.439999998</v>
          </cell>
          <cell r="P49">
            <v>26961625.739999998</v>
          </cell>
          <cell r="Q49">
            <v>473945501.25999999</v>
          </cell>
          <cell r="S49">
            <v>199810</v>
          </cell>
          <cell r="T49">
            <v>95853562.540000007</v>
          </cell>
          <cell r="U49">
            <v>14226477.390000001</v>
          </cell>
          <cell r="V49">
            <v>5681113.0099999998</v>
          </cell>
          <cell r="W49">
            <v>115761152.94000001</v>
          </cell>
        </row>
        <row r="50">
          <cell r="A50">
            <v>199811</v>
          </cell>
          <cell r="B50">
            <v>25800600.000000007</v>
          </cell>
          <cell r="C50">
            <v>4494088.6100000003</v>
          </cell>
          <cell r="D50">
            <v>2753646.94</v>
          </cell>
          <cell r="E50">
            <v>33048335.550000008</v>
          </cell>
          <cell r="G50">
            <v>199811</v>
          </cell>
          <cell r="H50">
            <v>357912040.44</v>
          </cell>
          <cell r="I50">
            <v>54552491.310000002</v>
          </cell>
          <cell r="J50">
            <v>23583958.300000001</v>
          </cell>
          <cell r="K50">
            <v>436048490.05000001</v>
          </cell>
          <cell r="M50">
            <v>199811</v>
          </cell>
          <cell r="N50">
            <v>389385289.23000002</v>
          </cell>
          <cell r="O50">
            <v>57555415.670000002</v>
          </cell>
          <cell r="P50">
            <v>27755974.559999999</v>
          </cell>
          <cell r="Q50">
            <v>474696679.46000004</v>
          </cell>
          <cell r="S50">
            <v>199811</v>
          </cell>
          <cell r="T50">
            <v>89115758.109999999</v>
          </cell>
          <cell r="U50">
            <v>13889148.68</v>
          </cell>
          <cell r="V50">
            <v>6824030.3099999996</v>
          </cell>
          <cell r="W50">
            <v>109828937.09999999</v>
          </cell>
        </row>
        <row r="51">
          <cell r="A51">
            <v>199812</v>
          </cell>
          <cell r="B51">
            <v>32251412.52</v>
          </cell>
          <cell r="C51">
            <v>6049764.6799999997</v>
          </cell>
          <cell r="D51">
            <v>3063338.75</v>
          </cell>
          <cell r="E51">
            <v>41364515.950000003</v>
          </cell>
          <cell r="G51">
            <v>199812</v>
          </cell>
          <cell r="H51">
            <v>390163452.95999998</v>
          </cell>
          <cell r="I51">
            <v>60602255.990000002</v>
          </cell>
          <cell r="J51">
            <v>26647297.050000001</v>
          </cell>
          <cell r="K51">
            <v>477413006</v>
          </cell>
          <cell r="M51">
            <v>199812</v>
          </cell>
          <cell r="N51">
            <v>390163452.95999998</v>
          </cell>
          <cell r="O51">
            <v>60602255.990000002</v>
          </cell>
          <cell r="P51">
            <v>26647297.050000001</v>
          </cell>
          <cell r="Q51">
            <v>477413006</v>
          </cell>
          <cell r="S51">
            <v>199812</v>
          </cell>
          <cell r="T51">
            <v>88035812.879999995</v>
          </cell>
          <cell r="U51">
            <v>15365612.880000001</v>
          </cell>
          <cell r="V51">
            <v>8068455.71</v>
          </cell>
          <cell r="W51">
            <v>111469881.46999998</v>
          </cell>
        </row>
        <row r="52">
          <cell r="A52">
            <v>199901</v>
          </cell>
          <cell r="B52">
            <v>25899010.489999998</v>
          </cell>
          <cell r="C52">
            <v>3862738.64</v>
          </cell>
          <cell r="D52">
            <v>1660038.53</v>
          </cell>
          <cell r="E52">
            <v>31421787.66</v>
          </cell>
          <cell r="G52">
            <v>199901</v>
          </cell>
          <cell r="H52">
            <v>25899010.489999998</v>
          </cell>
          <cell r="I52">
            <v>3862738.64</v>
          </cell>
          <cell r="J52">
            <v>1660038.53</v>
          </cell>
          <cell r="K52">
            <v>31421787.66</v>
          </cell>
          <cell r="M52">
            <v>199901</v>
          </cell>
          <cell r="N52">
            <v>389105754.45999998</v>
          </cell>
          <cell r="O52">
            <v>59736604.380000003</v>
          </cell>
          <cell r="P52">
            <v>26302039.16</v>
          </cell>
          <cell r="Q52">
            <v>475144398</v>
          </cell>
          <cell r="S52">
            <v>199901</v>
          </cell>
          <cell r="T52">
            <v>83951023.010000005</v>
          </cell>
          <cell r="U52">
            <v>14406591.93</v>
          </cell>
          <cell r="V52">
            <v>7477024.2199999997</v>
          </cell>
          <cell r="W52">
            <v>105834639.16</v>
          </cell>
        </row>
        <row r="53">
          <cell r="A53">
            <v>199902</v>
          </cell>
          <cell r="B53">
            <v>25976686.82</v>
          </cell>
          <cell r="C53">
            <v>4389614.47</v>
          </cell>
          <cell r="D53">
            <v>1766168.57</v>
          </cell>
          <cell r="E53">
            <v>32132469.859999999</v>
          </cell>
          <cell r="G53">
            <v>199902</v>
          </cell>
          <cell r="H53">
            <v>51875697.310000002</v>
          </cell>
          <cell r="I53">
            <v>8252353.1100000003</v>
          </cell>
          <cell r="J53">
            <v>3426207.1</v>
          </cell>
          <cell r="K53">
            <v>63554257.520000003</v>
          </cell>
          <cell r="M53">
            <v>199902</v>
          </cell>
          <cell r="N53">
            <v>381660217.06</v>
          </cell>
          <cell r="O53">
            <v>59707615.789999999</v>
          </cell>
          <cell r="P53">
            <v>26197685.5</v>
          </cell>
          <cell r="Q53">
            <v>467565518.35000002</v>
          </cell>
          <cell r="S53">
            <v>199902</v>
          </cell>
          <cell r="T53">
            <v>84127109.829999998</v>
          </cell>
          <cell r="U53">
            <v>14302117.789999999</v>
          </cell>
          <cell r="V53">
            <v>6489545.8499999996</v>
          </cell>
          <cell r="W53">
            <v>104918773.47</v>
          </cell>
        </row>
        <row r="54">
          <cell r="A54">
            <v>199903</v>
          </cell>
          <cell r="B54">
            <v>34522957.909999996</v>
          </cell>
          <cell r="C54">
            <v>5334916.5199999996</v>
          </cell>
          <cell r="D54">
            <v>2013571.37</v>
          </cell>
          <cell r="E54">
            <v>41871445.79999999</v>
          </cell>
          <cell r="G54">
            <v>199903</v>
          </cell>
          <cell r="H54">
            <v>86398655.219999999</v>
          </cell>
          <cell r="I54">
            <v>13587269.630000001</v>
          </cell>
          <cell r="J54">
            <v>5439778.4699999997</v>
          </cell>
          <cell r="K54">
            <v>105425703.31999999</v>
          </cell>
          <cell r="M54">
            <v>199903</v>
          </cell>
          <cell r="N54">
            <v>378878551.45999998</v>
          </cell>
          <cell r="O54">
            <v>59914541.509999998</v>
          </cell>
          <cell r="P54">
            <v>26070390.300000001</v>
          </cell>
          <cell r="Q54">
            <v>464863483.26999998</v>
          </cell>
          <cell r="S54">
            <v>199903</v>
          </cell>
          <cell r="T54">
            <v>86398655.219999999</v>
          </cell>
          <cell r="U54">
            <v>13587269.630000001</v>
          </cell>
          <cell r="V54">
            <v>5439778.4699999997</v>
          </cell>
          <cell r="W54">
            <v>105425703.31999999</v>
          </cell>
        </row>
        <row r="55">
          <cell r="A55">
            <v>199904</v>
          </cell>
          <cell r="B55">
            <v>28671286.690000001</v>
          </cell>
          <cell r="C55">
            <v>5049400.6100000003</v>
          </cell>
          <cell r="D55">
            <v>2415286.0299999998</v>
          </cell>
          <cell r="E55">
            <v>36135973.330000006</v>
          </cell>
          <cell r="G55">
            <v>199904</v>
          </cell>
          <cell r="H55">
            <v>115069941.91</v>
          </cell>
          <cell r="I55">
            <v>18636670.239999998</v>
          </cell>
          <cell r="J55">
            <v>7855064.5</v>
          </cell>
          <cell r="K55">
            <v>141561676.64999998</v>
          </cell>
          <cell r="M55">
            <v>199904</v>
          </cell>
          <cell r="N55">
            <v>372557306.04000002</v>
          </cell>
          <cell r="O55">
            <v>58890685.420000002</v>
          </cell>
          <cell r="P55">
            <v>25770115.510000002</v>
          </cell>
          <cell r="Q55">
            <v>457218106.97000003</v>
          </cell>
          <cell r="S55">
            <v>199904</v>
          </cell>
          <cell r="T55">
            <v>89170931.420000002</v>
          </cell>
          <cell r="U55">
            <v>14773931.6</v>
          </cell>
          <cell r="V55">
            <v>6195025.9699999997</v>
          </cell>
          <cell r="W55">
            <v>110139888.98999999</v>
          </cell>
        </row>
        <row r="56">
          <cell r="A56">
            <v>199905</v>
          </cell>
          <cell r="B56">
            <v>27426480.309999999</v>
          </cell>
          <cell r="C56">
            <v>6065171.5300000003</v>
          </cell>
          <cell r="D56">
            <v>2321224.65</v>
          </cell>
          <cell r="E56">
            <v>35812876.490000002</v>
          </cell>
          <cell r="G56">
            <v>199905</v>
          </cell>
          <cell r="H56">
            <v>142496422.22</v>
          </cell>
          <cell r="I56">
            <v>24701841.77</v>
          </cell>
          <cell r="J56">
            <v>10176289.15</v>
          </cell>
          <cell r="K56">
            <v>177374553.14000002</v>
          </cell>
          <cell r="M56">
            <v>199905</v>
          </cell>
          <cell r="N56">
            <v>364842110.61000001</v>
          </cell>
          <cell r="O56">
            <v>59141666.259999998</v>
          </cell>
          <cell r="P56">
            <v>26139855.809999999</v>
          </cell>
          <cell r="Q56">
            <v>450123632.68000001</v>
          </cell>
          <cell r="S56">
            <v>199905</v>
          </cell>
          <cell r="T56">
            <v>90620724.909999996</v>
          </cell>
          <cell r="U56">
            <v>16449488.66</v>
          </cell>
          <cell r="V56">
            <v>6750082.0499999998</v>
          </cell>
          <cell r="W56">
            <v>113820295.61999999</v>
          </cell>
        </row>
        <row r="57">
          <cell r="A57">
            <v>199906</v>
          </cell>
          <cell r="B57">
            <v>26843770.710000001</v>
          </cell>
          <cell r="C57">
            <v>5843031.9699999997</v>
          </cell>
          <cell r="D57">
            <v>2453365.7799999998</v>
          </cell>
          <cell r="E57">
            <v>35140168.460000001</v>
          </cell>
          <cell r="G57">
            <v>199906</v>
          </cell>
          <cell r="H57">
            <v>169340192.93000001</v>
          </cell>
          <cell r="I57">
            <v>30544873.739999998</v>
          </cell>
          <cell r="J57">
            <v>12629654.93</v>
          </cell>
          <cell r="K57">
            <v>212514721.60000002</v>
          </cell>
          <cell r="M57">
            <v>199906</v>
          </cell>
          <cell r="N57">
            <v>353117994.36000001</v>
          </cell>
          <cell r="O57">
            <v>59977610.329999998</v>
          </cell>
          <cell r="P57">
            <v>26147735.559999999</v>
          </cell>
          <cell r="Q57">
            <v>439243340.25</v>
          </cell>
          <cell r="S57">
            <v>199906</v>
          </cell>
          <cell r="T57">
            <v>82941537.709999993</v>
          </cell>
          <cell r="U57">
            <v>16957604.109999999</v>
          </cell>
          <cell r="V57">
            <v>7189876.46</v>
          </cell>
          <cell r="W57">
            <v>107089018.27999999</v>
          </cell>
        </row>
        <row r="58">
          <cell r="A58">
            <v>199907</v>
          </cell>
          <cell r="B58">
            <v>30531421.68</v>
          </cell>
          <cell r="C58">
            <v>4918354.5</v>
          </cell>
          <cell r="D58">
            <v>2570905.4300000002</v>
          </cell>
          <cell r="E58">
            <v>38020681.609999999</v>
          </cell>
          <cell r="G58">
            <v>199907</v>
          </cell>
          <cell r="H58">
            <v>199871614.61000001</v>
          </cell>
          <cell r="I58">
            <v>35463228.240000002</v>
          </cell>
          <cell r="J58">
            <v>15200560.359999999</v>
          </cell>
          <cell r="K58">
            <v>250535403.21000004</v>
          </cell>
          <cell r="M58">
            <v>199907</v>
          </cell>
          <cell r="N58">
            <v>353777189.67000002</v>
          </cell>
          <cell r="O58">
            <v>60233558.920000002</v>
          </cell>
          <cell r="P58">
            <v>26698659.059999999</v>
          </cell>
          <cell r="Q58">
            <v>440709407.65000004</v>
          </cell>
          <cell r="S58">
            <v>199907</v>
          </cell>
          <cell r="T58">
            <v>84801672.700000003</v>
          </cell>
          <cell r="U58">
            <v>16826558</v>
          </cell>
          <cell r="V58">
            <v>7345495.8600000003</v>
          </cell>
          <cell r="W58">
            <v>108973726.56</v>
          </cell>
        </row>
        <row r="59">
          <cell r="A59">
            <v>199908</v>
          </cell>
          <cell r="B59">
            <v>30197912.760000002</v>
          </cell>
          <cell r="C59">
            <v>6131907.0300000003</v>
          </cell>
          <cell r="D59">
            <v>1474776.7</v>
          </cell>
          <cell r="E59">
            <v>37804596.490000002</v>
          </cell>
          <cell r="G59">
            <v>199908</v>
          </cell>
          <cell r="H59">
            <v>230069527.37</v>
          </cell>
          <cell r="I59">
            <v>41595135.270000003</v>
          </cell>
          <cell r="J59">
            <v>16675337.060000001</v>
          </cell>
          <cell r="K59">
            <v>288339999.69999999</v>
          </cell>
          <cell r="M59">
            <v>199908</v>
          </cell>
          <cell r="N59">
            <v>351436698</v>
          </cell>
          <cell r="O59">
            <v>61534048.630000003</v>
          </cell>
          <cell r="P59">
            <v>26562706.120000001</v>
          </cell>
          <cell r="Q59">
            <v>439533452.75</v>
          </cell>
          <cell r="S59">
            <v>199908</v>
          </cell>
          <cell r="T59">
            <v>87573105.150000006</v>
          </cell>
          <cell r="U59">
            <v>16893293.5</v>
          </cell>
          <cell r="V59">
            <v>6499047.9100000001</v>
          </cell>
          <cell r="W59">
            <v>110965446.56</v>
          </cell>
        </row>
        <row r="60">
          <cell r="A60">
            <v>199909</v>
          </cell>
          <cell r="B60">
            <v>28943509.300000001</v>
          </cell>
          <cell r="C60">
            <v>5826784.2300000004</v>
          </cell>
          <cell r="D60">
            <v>1867435.04</v>
          </cell>
          <cell r="E60">
            <v>36637728.57</v>
          </cell>
          <cell r="G60">
            <v>199909</v>
          </cell>
          <cell r="H60">
            <v>259013036.66999999</v>
          </cell>
          <cell r="I60">
            <v>47421919.5</v>
          </cell>
          <cell r="J60">
            <v>18542772.100000001</v>
          </cell>
          <cell r="K60">
            <v>324977728.26999998</v>
          </cell>
          <cell r="M60">
            <v>199909</v>
          </cell>
          <cell r="N60">
            <v>347048849.55000001</v>
          </cell>
          <cell r="O60">
            <v>62787532.380000003</v>
          </cell>
          <cell r="P60">
            <v>26611227.809999999</v>
          </cell>
          <cell r="Q60">
            <v>436447609.74000001</v>
          </cell>
          <cell r="S60">
            <v>199909</v>
          </cell>
          <cell r="T60">
            <v>89672843.739999995</v>
          </cell>
          <cell r="U60">
            <v>16877045.760000002</v>
          </cell>
          <cell r="V60">
            <v>5913117.1699999999</v>
          </cell>
          <cell r="W60">
            <v>112463006.67</v>
          </cell>
        </row>
        <row r="61">
          <cell r="A61">
            <v>199910</v>
          </cell>
          <cell r="B61">
            <v>26322900.68</v>
          </cell>
          <cell r="C61">
            <v>6256083.1100000003</v>
          </cell>
          <cell r="D61">
            <v>2303715.2999999998</v>
          </cell>
          <cell r="E61">
            <v>34882699.089999996</v>
          </cell>
          <cell r="G61">
            <v>199910</v>
          </cell>
          <cell r="H61">
            <v>285335937.35000002</v>
          </cell>
          <cell r="I61">
            <v>53678002.609999999</v>
          </cell>
          <cell r="J61">
            <v>20846487.399999999</v>
          </cell>
          <cell r="K61">
            <v>359860427.36000001</v>
          </cell>
          <cell r="M61">
            <v>199910</v>
          </cell>
          <cell r="N61">
            <v>343387949.87</v>
          </cell>
          <cell r="O61">
            <v>64221855.899999999</v>
          </cell>
          <cell r="P61">
            <v>26663473.09</v>
          </cell>
          <cell r="Q61">
            <v>434273278.85999995</v>
          </cell>
          <cell r="S61">
            <v>199910</v>
          </cell>
          <cell r="T61">
            <v>85464322.739999995</v>
          </cell>
          <cell r="U61">
            <v>18214774.370000001</v>
          </cell>
          <cell r="V61">
            <v>5645927.04</v>
          </cell>
          <cell r="W61">
            <v>109325024.15000001</v>
          </cell>
        </row>
        <row r="62">
          <cell r="A62">
            <v>199911</v>
          </cell>
          <cell r="B62">
            <v>23579539.5</v>
          </cell>
          <cell r="C62">
            <v>5355738.91</v>
          </cell>
          <cell r="D62">
            <v>2507539.75</v>
          </cell>
          <cell r="E62">
            <v>31442818.16</v>
          </cell>
          <cell r="G62">
            <v>199911</v>
          </cell>
          <cell r="H62">
            <v>308915476.85000002</v>
          </cell>
          <cell r="I62">
            <v>59033741.520000003</v>
          </cell>
          <cell r="J62">
            <v>23354027.149999999</v>
          </cell>
          <cell r="K62">
            <v>391303245.51999998</v>
          </cell>
          <cell r="M62">
            <v>199911</v>
          </cell>
          <cell r="N62">
            <v>341166889.37</v>
          </cell>
          <cell r="O62">
            <v>65083506.200000003</v>
          </cell>
          <cell r="P62">
            <v>26417365.899999999</v>
          </cell>
          <cell r="Q62">
            <v>432667761.46999997</v>
          </cell>
          <cell r="S62">
            <v>199911</v>
          </cell>
          <cell r="T62">
            <v>78845949.480000004</v>
          </cell>
          <cell r="U62">
            <v>17438606.25</v>
          </cell>
          <cell r="V62">
            <v>6678690.0899999999</v>
          </cell>
          <cell r="W62">
            <v>102963245.82000001</v>
          </cell>
        </row>
        <row r="63">
          <cell r="A63">
            <v>199912</v>
          </cell>
          <cell r="B63">
            <v>24546969.34</v>
          </cell>
          <cell r="C63">
            <v>4369527.71</v>
          </cell>
          <cell r="D63">
            <v>3089876.77</v>
          </cell>
          <cell r="E63">
            <v>32006373.82</v>
          </cell>
          <cell r="G63">
            <v>199912</v>
          </cell>
          <cell r="H63">
            <v>333462446.19</v>
          </cell>
          <cell r="I63">
            <v>63403269.229999997</v>
          </cell>
          <cell r="J63">
            <v>26443903.920000002</v>
          </cell>
          <cell r="K63">
            <v>423309619.34000003</v>
          </cell>
          <cell r="M63">
            <v>199912</v>
          </cell>
          <cell r="N63">
            <v>333462446.19</v>
          </cell>
          <cell r="O63">
            <v>63403269.229999997</v>
          </cell>
          <cell r="P63">
            <v>26443903.920000002</v>
          </cell>
          <cell r="Q63">
            <v>423309619.34000003</v>
          </cell>
          <cell r="S63">
            <v>199912</v>
          </cell>
          <cell r="T63">
            <v>74449409.519999996</v>
          </cell>
          <cell r="U63">
            <v>15981349.73</v>
          </cell>
          <cell r="V63">
            <v>7901131.8200000003</v>
          </cell>
          <cell r="W63">
            <v>98331891.069999993</v>
          </cell>
        </row>
        <row r="64">
          <cell r="A64">
            <v>200001</v>
          </cell>
          <cell r="B64">
            <v>21041215.780000001</v>
          </cell>
          <cell r="C64">
            <v>5625320.5899999999</v>
          </cell>
          <cell r="D64">
            <v>2189987.5</v>
          </cell>
          <cell r="E64">
            <v>28856523.870000001</v>
          </cell>
          <cell r="G64">
            <v>200001</v>
          </cell>
          <cell r="H64">
            <v>21041215.780000001</v>
          </cell>
          <cell r="I64">
            <v>5625320.5899999999</v>
          </cell>
          <cell r="J64">
            <v>2189987.5</v>
          </cell>
          <cell r="K64">
            <v>28856523.870000001</v>
          </cell>
          <cell r="M64">
            <v>199912</v>
          </cell>
          <cell r="N64">
            <v>328604651.48000002</v>
          </cell>
          <cell r="O64">
            <v>65165851.18</v>
          </cell>
          <cell r="P64">
            <v>26973852.890000001</v>
          </cell>
          <cell r="Q64">
            <v>420744355.55000001</v>
          </cell>
          <cell r="S64">
            <v>199912</v>
          </cell>
          <cell r="T64">
            <v>69167724.620000005</v>
          </cell>
          <cell r="U64">
            <v>15350587.210000001</v>
          </cell>
          <cell r="V64">
            <v>7787404.0199999996</v>
          </cell>
          <cell r="W64">
            <v>92305715.850000009</v>
          </cell>
        </row>
        <row r="65">
          <cell r="A65">
            <v>200002</v>
          </cell>
          <cell r="B65">
            <v>28052482.02</v>
          </cell>
          <cell r="C65">
            <v>5881101.4100000001</v>
          </cell>
          <cell r="D65">
            <v>2321134.2000000002</v>
          </cell>
          <cell r="E65">
            <v>36254717.630000003</v>
          </cell>
          <cell r="G65">
            <v>200002</v>
          </cell>
          <cell r="H65">
            <v>49093697.799999997</v>
          </cell>
          <cell r="I65">
            <v>11506422</v>
          </cell>
          <cell r="J65">
            <v>4511121.7</v>
          </cell>
          <cell r="K65">
            <v>65111241.5</v>
          </cell>
          <cell r="M65">
            <v>200002</v>
          </cell>
          <cell r="N65">
            <v>330680446.68000001</v>
          </cell>
          <cell r="O65">
            <v>66657338.119999997</v>
          </cell>
          <cell r="P65">
            <v>27528818.52</v>
          </cell>
          <cell r="Q65">
            <v>424866603.31999999</v>
          </cell>
          <cell r="S65">
            <v>200002</v>
          </cell>
          <cell r="T65">
            <v>73640667.140000001</v>
          </cell>
          <cell r="U65">
            <v>15875949.710000001</v>
          </cell>
          <cell r="V65">
            <v>7600998.4699999997</v>
          </cell>
          <cell r="W65">
            <v>97117615.319999993</v>
          </cell>
        </row>
        <row r="66">
          <cell r="A66">
            <v>200003</v>
          </cell>
          <cell r="B66">
            <v>31805568.920000002</v>
          </cell>
          <cell r="C66">
            <v>6229434.54</v>
          </cell>
          <cell r="D66">
            <v>2542615.29</v>
          </cell>
          <cell r="E66">
            <v>40577618.75</v>
          </cell>
          <cell r="G66">
            <v>200003</v>
          </cell>
          <cell r="H66">
            <v>80899266.719999999</v>
          </cell>
          <cell r="I66">
            <v>17735856.539999999</v>
          </cell>
          <cell r="J66">
            <v>7053736.9900000002</v>
          </cell>
          <cell r="K66">
            <v>105688860.24999999</v>
          </cell>
          <cell r="M66">
            <v>200003</v>
          </cell>
          <cell r="N66">
            <v>327963057.69</v>
          </cell>
          <cell r="O66">
            <v>67551856.140000001</v>
          </cell>
          <cell r="P66">
            <v>28057862.440000001</v>
          </cell>
          <cell r="Q66">
            <v>423572776.26999998</v>
          </cell>
          <cell r="S66">
            <v>200003</v>
          </cell>
          <cell r="T66">
            <v>80899266.719999999</v>
          </cell>
          <cell r="U66">
            <v>17735856.539999999</v>
          </cell>
          <cell r="V66">
            <v>7053736.9900000002</v>
          </cell>
          <cell r="W66">
            <v>105688860.24999999</v>
          </cell>
        </row>
        <row r="67">
          <cell r="A67">
            <v>200004</v>
          </cell>
          <cell r="B67">
            <v>23225416.850000001</v>
          </cell>
          <cell r="C67">
            <v>5893479.8399999999</v>
          </cell>
          <cell r="D67">
            <v>2623460.9700000002</v>
          </cell>
          <cell r="E67">
            <v>31742357.66</v>
          </cell>
          <cell r="G67">
            <v>200004</v>
          </cell>
          <cell r="H67">
            <v>104124683.56999999</v>
          </cell>
          <cell r="I67">
            <v>23629336.379999999</v>
          </cell>
          <cell r="J67">
            <v>9677197.9600000009</v>
          </cell>
          <cell r="K67">
            <v>137431217.91</v>
          </cell>
          <cell r="M67">
            <v>200004</v>
          </cell>
          <cell r="N67">
            <v>322517187.85000002</v>
          </cell>
          <cell r="O67">
            <v>68395935.370000005</v>
          </cell>
          <cell r="P67">
            <v>28266037.379999999</v>
          </cell>
          <cell r="Q67">
            <v>419179160.60000002</v>
          </cell>
          <cell r="S67">
            <v>200004</v>
          </cell>
          <cell r="T67">
            <v>83083467.790000007</v>
          </cell>
          <cell r="U67">
            <v>18004015.789999999</v>
          </cell>
          <cell r="V67">
            <v>7487210.46</v>
          </cell>
          <cell r="W67">
            <v>108574694.04000001</v>
          </cell>
        </row>
        <row r="68">
          <cell r="A68">
            <v>200005</v>
          </cell>
          <cell r="B68">
            <v>29656589.120000001</v>
          </cell>
          <cell r="C68">
            <v>6005979.04</v>
          </cell>
          <cell r="D68">
            <v>3870326.37</v>
          </cell>
          <cell r="E68">
            <v>39532894.530000001</v>
          </cell>
          <cell r="G68">
            <v>200005</v>
          </cell>
          <cell r="H68">
            <v>133781272.69</v>
          </cell>
          <cell r="I68">
            <v>29635315.420000002</v>
          </cell>
          <cell r="J68">
            <v>13547524.33</v>
          </cell>
          <cell r="K68">
            <v>176964112.44000003</v>
          </cell>
          <cell r="M68">
            <v>200005</v>
          </cell>
          <cell r="N68">
            <v>324747296.66000003</v>
          </cell>
          <cell r="O68">
            <v>68336742.879999995</v>
          </cell>
          <cell r="P68">
            <v>29815139.100000001</v>
          </cell>
          <cell r="Q68">
            <v>422899178.64000005</v>
          </cell>
          <cell r="S68">
            <v>200005</v>
          </cell>
          <cell r="T68">
            <v>84687574.890000001</v>
          </cell>
          <cell r="U68">
            <v>18128893.420000002</v>
          </cell>
          <cell r="V68">
            <v>9036402.6300000008</v>
          </cell>
          <cell r="W68">
            <v>111852870.94</v>
          </cell>
        </row>
        <row r="69">
          <cell r="A69">
            <v>200006</v>
          </cell>
          <cell r="E69">
            <v>0</v>
          </cell>
          <cell r="G69">
            <v>200006</v>
          </cell>
          <cell r="H69" t="str">
            <v xml:space="preserve"> </v>
          </cell>
          <cell r="I69" t="str">
            <v xml:space="preserve"> </v>
          </cell>
          <cell r="J69" t="str">
            <v xml:space="preserve"> </v>
          </cell>
          <cell r="K69">
            <v>0</v>
          </cell>
          <cell r="M69">
            <v>200006</v>
          </cell>
          <cell r="N69" t="str">
            <v xml:space="preserve"> </v>
          </cell>
          <cell r="O69" t="str">
            <v xml:space="preserve"> </v>
          </cell>
          <cell r="P69" t="str">
            <v xml:space="preserve"> </v>
          </cell>
          <cell r="Q69">
            <v>0</v>
          </cell>
          <cell r="S69">
            <v>200006</v>
          </cell>
          <cell r="T69" t="str">
            <v xml:space="preserve"> </v>
          </cell>
          <cell r="U69" t="str">
            <v xml:space="preserve"> </v>
          </cell>
          <cell r="V69" t="str">
            <v xml:space="preserve"> </v>
          </cell>
          <cell r="W69">
            <v>0</v>
          </cell>
        </row>
        <row r="70">
          <cell r="A70">
            <v>200007</v>
          </cell>
          <cell r="E70">
            <v>0</v>
          </cell>
          <cell r="G70">
            <v>200007</v>
          </cell>
          <cell r="H70" t="str">
            <v xml:space="preserve"> </v>
          </cell>
          <cell r="I70" t="str">
            <v xml:space="preserve"> </v>
          </cell>
          <cell r="J70" t="str">
            <v xml:space="preserve"> </v>
          </cell>
          <cell r="K70">
            <v>0</v>
          </cell>
          <cell r="M70">
            <v>200007</v>
          </cell>
          <cell r="N70" t="str">
            <v xml:space="preserve"> </v>
          </cell>
          <cell r="O70" t="str">
            <v xml:space="preserve"> </v>
          </cell>
          <cell r="P70" t="str">
            <v xml:space="preserve"> </v>
          </cell>
          <cell r="Q70">
            <v>0</v>
          </cell>
          <cell r="S70">
            <v>200007</v>
          </cell>
          <cell r="T70" t="str">
            <v xml:space="preserve"> </v>
          </cell>
          <cell r="U70" t="str">
            <v xml:space="preserve"> </v>
          </cell>
          <cell r="V70" t="str">
            <v xml:space="preserve"> </v>
          </cell>
          <cell r="W70">
            <v>0</v>
          </cell>
        </row>
        <row r="71">
          <cell r="A71">
            <v>200008</v>
          </cell>
          <cell r="E71">
            <v>0</v>
          </cell>
          <cell r="G71">
            <v>200008</v>
          </cell>
          <cell r="H71" t="str">
            <v xml:space="preserve"> </v>
          </cell>
          <cell r="I71" t="str">
            <v xml:space="preserve"> </v>
          </cell>
          <cell r="J71" t="str">
            <v xml:space="preserve"> </v>
          </cell>
          <cell r="K71">
            <v>0</v>
          </cell>
          <cell r="M71">
            <v>200008</v>
          </cell>
          <cell r="N71" t="str">
            <v xml:space="preserve"> </v>
          </cell>
          <cell r="O71" t="str">
            <v xml:space="preserve"> </v>
          </cell>
          <cell r="P71" t="str">
            <v xml:space="preserve"> </v>
          </cell>
          <cell r="Q71">
            <v>0</v>
          </cell>
          <cell r="S71">
            <v>200008</v>
          </cell>
          <cell r="T71" t="str">
            <v xml:space="preserve"> </v>
          </cell>
          <cell r="U71" t="str">
            <v xml:space="preserve"> </v>
          </cell>
          <cell r="V71" t="str">
            <v xml:space="preserve"> </v>
          </cell>
          <cell r="W71">
            <v>0</v>
          </cell>
        </row>
        <row r="72">
          <cell r="A72">
            <v>200009</v>
          </cell>
          <cell r="E72">
            <v>0</v>
          </cell>
          <cell r="G72">
            <v>200009</v>
          </cell>
          <cell r="H72" t="str">
            <v xml:space="preserve"> </v>
          </cell>
          <cell r="I72" t="str">
            <v xml:space="preserve"> </v>
          </cell>
          <cell r="J72" t="str">
            <v xml:space="preserve"> </v>
          </cell>
          <cell r="K72">
            <v>0</v>
          </cell>
          <cell r="M72">
            <v>200009</v>
          </cell>
          <cell r="N72" t="str">
            <v xml:space="preserve"> </v>
          </cell>
          <cell r="O72" t="str">
            <v xml:space="preserve"> </v>
          </cell>
          <cell r="P72" t="str">
            <v xml:space="preserve"> </v>
          </cell>
          <cell r="Q72">
            <v>0</v>
          </cell>
          <cell r="S72">
            <v>200009</v>
          </cell>
          <cell r="T72" t="str">
            <v xml:space="preserve"> </v>
          </cell>
          <cell r="U72" t="str">
            <v xml:space="preserve"> </v>
          </cell>
          <cell r="V72" t="str">
            <v xml:space="preserve"> </v>
          </cell>
          <cell r="W72">
            <v>0</v>
          </cell>
        </row>
        <row r="73">
          <cell r="A73">
            <v>200010</v>
          </cell>
          <cell r="E73">
            <v>0</v>
          </cell>
          <cell r="G73">
            <v>200010</v>
          </cell>
          <cell r="H73" t="str">
            <v xml:space="preserve"> </v>
          </cell>
          <cell r="I73" t="str">
            <v xml:space="preserve"> </v>
          </cell>
          <cell r="J73" t="str">
            <v xml:space="preserve"> </v>
          </cell>
          <cell r="K73">
            <v>0</v>
          </cell>
          <cell r="M73">
            <v>200010</v>
          </cell>
          <cell r="N73" t="str">
            <v xml:space="preserve"> </v>
          </cell>
          <cell r="O73" t="str">
            <v xml:space="preserve"> </v>
          </cell>
          <cell r="P73" t="str">
            <v xml:space="preserve"> </v>
          </cell>
          <cell r="Q73">
            <v>0</v>
          </cell>
          <cell r="S73">
            <v>200010</v>
          </cell>
          <cell r="T73" t="str">
            <v xml:space="preserve"> </v>
          </cell>
          <cell r="U73" t="str">
            <v xml:space="preserve"> </v>
          </cell>
          <cell r="V73" t="str">
            <v xml:space="preserve"> </v>
          </cell>
          <cell r="W73">
            <v>0</v>
          </cell>
        </row>
        <row r="74">
          <cell r="A74">
            <v>200011</v>
          </cell>
          <cell r="E74">
            <v>0</v>
          </cell>
          <cell r="G74">
            <v>200011</v>
          </cell>
          <cell r="H74" t="str">
            <v xml:space="preserve"> </v>
          </cell>
          <cell r="I74" t="str">
            <v xml:space="preserve"> </v>
          </cell>
          <cell r="J74" t="str">
            <v xml:space="preserve"> </v>
          </cell>
          <cell r="K74">
            <v>0</v>
          </cell>
          <cell r="M74">
            <v>200011</v>
          </cell>
          <cell r="N74" t="str">
            <v xml:space="preserve"> </v>
          </cell>
          <cell r="O74" t="str">
            <v xml:space="preserve"> </v>
          </cell>
          <cell r="P74" t="str">
            <v xml:space="preserve"> </v>
          </cell>
          <cell r="Q74">
            <v>0</v>
          </cell>
          <cell r="S74">
            <v>200011</v>
          </cell>
          <cell r="T74" t="str">
            <v xml:space="preserve"> </v>
          </cell>
          <cell r="U74" t="str">
            <v xml:space="preserve"> </v>
          </cell>
          <cell r="V74" t="str">
            <v xml:space="preserve"> </v>
          </cell>
          <cell r="W74">
            <v>0</v>
          </cell>
        </row>
        <row r="75">
          <cell r="A75">
            <v>200012</v>
          </cell>
          <cell r="E75">
            <v>0</v>
          </cell>
          <cell r="G75">
            <v>200012</v>
          </cell>
          <cell r="H75" t="str">
            <v xml:space="preserve"> </v>
          </cell>
          <cell r="I75" t="str">
            <v xml:space="preserve"> </v>
          </cell>
          <cell r="J75" t="str">
            <v xml:space="preserve"> </v>
          </cell>
          <cell r="K75">
            <v>0</v>
          </cell>
          <cell r="M75">
            <v>200012</v>
          </cell>
          <cell r="N75" t="str">
            <v xml:space="preserve"> </v>
          </cell>
          <cell r="O75" t="str">
            <v xml:space="preserve"> </v>
          </cell>
          <cell r="P75" t="str">
            <v xml:space="preserve"> </v>
          </cell>
          <cell r="Q75">
            <v>0</v>
          </cell>
          <cell r="S75">
            <v>200012</v>
          </cell>
          <cell r="T75" t="str">
            <v xml:space="preserve"> </v>
          </cell>
          <cell r="U75" t="str">
            <v xml:space="preserve"> </v>
          </cell>
          <cell r="V75" t="str">
            <v xml:space="preserve"> </v>
          </cell>
          <cell r="W75">
            <v>0</v>
          </cell>
        </row>
      </sheetData>
      <sheetData sheetId="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ZH Earnings Chart"/>
      <sheetName val="EZH Earnings"/>
      <sheetName val="EZH Recourse Earnings Accrual"/>
      <sheetName val="EZH 5% of Original NonRecourse"/>
      <sheetName val="PARAMETERS - SALES"/>
    </sheetNames>
    <sheetDataSet>
      <sheetData sheetId="0" refreshError="1"/>
      <sheetData sheetId="1">
        <row r="29">
          <cell r="X29">
            <v>1293138.1170000006</v>
          </cell>
        </row>
      </sheetData>
      <sheetData sheetId="2">
        <row r="25">
          <cell r="AQ25">
            <v>0</v>
          </cell>
        </row>
      </sheetData>
      <sheetData sheetId="3">
        <row r="11">
          <cell r="I11">
            <v>5332751.6350000007</v>
          </cell>
        </row>
      </sheetData>
      <sheetData sheetId="4"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ZH Earnings Proposed 2b"/>
      <sheetName val="EZH Earning Chart"/>
      <sheetName val="PWC Earnings Table"/>
      <sheetName val="EZH adjusted for rent and debt"/>
      <sheetName val="Mnthly Tax Calcs and Accruals"/>
      <sheetName val="EZH Non Recourse mnthly"/>
      <sheetName val="ezh Recourse Accrual mnthly"/>
      <sheetName val="CurrentStateRbk FASB Mnthly"/>
      <sheetName val="current EZH state rbk ann"/>
      <sheetName val="Dates and Other Data"/>
      <sheetName val="EZH Recourse Earnings Accrual"/>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sheetData sheetId="9">
        <row r="14">
          <cell r="E14">
            <v>0</v>
          </cell>
        </row>
      </sheetData>
      <sheetData sheetId="1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Inputs &amp; Calcs."/>
      <sheetName val="Orig. Measures Finan. (Summary)"/>
      <sheetName val="Orig. Cost &amp; Savings Statement "/>
      <sheetName val="Orig. Loan Amort. Sch."/>
      <sheetName val="Orig. Mthly. Inv. Amts."/>
      <sheetName val="Orig. Remaining Principal Bal."/>
      <sheetName val="Orig. Fig. C-1"/>
      <sheetName val="Year1 reconciliation"/>
      <sheetName val="Year2 Reconciliation"/>
      <sheetName val="Year3 Reconciliation"/>
      <sheetName val="Year4 Reconciliation"/>
      <sheetName val="Year5 Reconciliation"/>
      <sheetName val="Year6 Reconciliation"/>
      <sheetName val="Year7 Reconciliation"/>
      <sheetName val="Year8 Reconciliation"/>
      <sheetName val="Year9 Reconciliation"/>
      <sheetName val="Year10 Reconciliation"/>
      <sheetName val="Year11 Reconciliation"/>
      <sheetName val="Year12 Reconciliation"/>
      <sheetName val="Year13 Reconciliation"/>
      <sheetName val="Dates and Other Data"/>
    </sheetNames>
    <sheetDataSet>
      <sheetData sheetId="0" refreshError="1">
        <row r="418">
          <cell r="B418">
            <v>1</v>
          </cell>
          <cell r="C418">
            <v>6.8900000000000003E-2</v>
          </cell>
          <cell r="D418">
            <v>1.8999999999999989E-2</v>
          </cell>
          <cell r="E418">
            <v>8.7899999999999992E-2</v>
          </cell>
        </row>
        <row r="419">
          <cell r="B419">
            <v>2</v>
          </cell>
          <cell r="C419">
            <v>6.8900000000000003E-2</v>
          </cell>
          <cell r="D419">
            <v>1.8999999999999989E-2</v>
          </cell>
          <cell r="E419">
            <v>8.7899999999999992E-2</v>
          </cell>
        </row>
        <row r="420">
          <cell r="B420">
            <v>3</v>
          </cell>
          <cell r="C420">
            <v>6.8900000000000003E-2</v>
          </cell>
          <cell r="D420">
            <v>1.8999999999999989E-2</v>
          </cell>
          <cell r="E420">
            <v>8.7899999999999992E-2</v>
          </cell>
        </row>
        <row r="421">
          <cell r="B421">
            <v>4</v>
          </cell>
          <cell r="C421">
            <v>6.8900000000000003E-2</v>
          </cell>
          <cell r="D421">
            <v>1.8999999999999989E-2</v>
          </cell>
          <cell r="E421">
            <v>8.7899999999999992E-2</v>
          </cell>
        </row>
        <row r="422">
          <cell r="B422">
            <v>5</v>
          </cell>
          <cell r="C422">
            <v>6.8900000000000003E-2</v>
          </cell>
          <cell r="D422">
            <v>1.8999999999999989E-2</v>
          </cell>
          <cell r="E422">
            <v>8.7899999999999992E-2</v>
          </cell>
        </row>
        <row r="423">
          <cell r="B423">
            <v>6</v>
          </cell>
          <cell r="C423">
            <v>6.8900000000000003E-2</v>
          </cell>
          <cell r="D423">
            <v>1.8999999999999989E-2</v>
          </cell>
          <cell r="E423">
            <v>8.7899999999999992E-2</v>
          </cell>
        </row>
        <row r="424">
          <cell r="B424">
            <v>7</v>
          </cell>
          <cell r="C424">
            <v>6.8900000000000003E-2</v>
          </cell>
          <cell r="D424">
            <v>1.8999999999999989E-2</v>
          </cell>
          <cell r="E424">
            <v>8.7899999999999992E-2</v>
          </cell>
        </row>
        <row r="425">
          <cell r="B425">
            <v>8</v>
          </cell>
          <cell r="C425">
            <v>6.8900000000000003E-2</v>
          </cell>
          <cell r="D425">
            <v>1.8999999999999989E-2</v>
          </cell>
          <cell r="E425">
            <v>8.7899999999999992E-2</v>
          </cell>
        </row>
        <row r="426">
          <cell r="B426">
            <v>9</v>
          </cell>
          <cell r="C426">
            <v>6.8900000000000003E-2</v>
          </cell>
          <cell r="D426">
            <v>1.8999999999999989E-2</v>
          </cell>
          <cell r="E426">
            <v>8.7899999999999992E-2</v>
          </cell>
        </row>
        <row r="427">
          <cell r="B427">
            <v>10</v>
          </cell>
          <cell r="C427">
            <v>6.8900000000000003E-2</v>
          </cell>
          <cell r="D427">
            <v>1.8999999999999989E-2</v>
          </cell>
          <cell r="E427">
            <v>8.7899999999999992E-2</v>
          </cell>
        </row>
        <row r="428">
          <cell r="B428">
            <v>11</v>
          </cell>
          <cell r="C428">
            <v>6.8900000000000003E-2</v>
          </cell>
          <cell r="D428">
            <v>1.8999999999999989E-2</v>
          </cell>
          <cell r="E428">
            <v>8.7899999999999992E-2</v>
          </cell>
        </row>
        <row r="429">
          <cell r="B429">
            <v>12</v>
          </cell>
          <cell r="C429">
            <v>6.8900000000000003E-2</v>
          </cell>
          <cell r="D429">
            <v>1.8999999999999989E-2</v>
          </cell>
          <cell r="E429">
            <v>8.7899999999999992E-2</v>
          </cell>
        </row>
        <row r="430">
          <cell r="B430">
            <v>13</v>
          </cell>
          <cell r="C430">
            <v>6.8900000000000003E-2</v>
          </cell>
          <cell r="D430">
            <v>1.8999999999999989E-2</v>
          </cell>
          <cell r="E430">
            <v>8.7899999999999992E-2</v>
          </cell>
        </row>
        <row r="431">
          <cell r="B431">
            <v>14</v>
          </cell>
          <cell r="C431">
            <v>6.8900000000000003E-2</v>
          </cell>
          <cell r="D431">
            <v>1.8999999999999989E-2</v>
          </cell>
          <cell r="E431">
            <v>8.7899999999999992E-2</v>
          </cell>
        </row>
        <row r="432">
          <cell r="B432">
            <v>15</v>
          </cell>
          <cell r="C432">
            <v>6.8900000000000003E-2</v>
          </cell>
          <cell r="D432">
            <v>1.8999999999999989E-2</v>
          </cell>
          <cell r="E432">
            <v>8.7899999999999992E-2</v>
          </cell>
        </row>
        <row r="433">
          <cell r="B433">
            <v>16</v>
          </cell>
          <cell r="C433">
            <v>6.8900000000000003E-2</v>
          </cell>
          <cell r="D433">
            <v>1.8999999999999989E-2</v>
          </cell>
          <cell r="E433">
            <v>8.7899999999999992E-2</v>
          </cell>
        </row>
        <row r="434">
          <cell r="B434">
            <v>17</v>
          </cell>
          <cell r="C434">
            <v>6.8900000000000003E-2</v>
          </cell>
          <cell r="D434">
            <v>1.8999999999999989E-2</v>
          </cell>
          <cell r="E434">
            <v>8.7899999999999992E-2</v>
          </cell>
        </row>
        <row r="435">
          <cell r="B435">
            <v>18</v>
          </cell>
          <cell r="C435">
            <v>6.8900000000000003E-2</v>
          </cell>
          <cell r="D435">
            <v>1.8999999999999989E-2</v>
          </cell>
          <cell r="E435">
            <v>8.7899999999999992E-2</v>
          </cell>
        </row>
        <row r="436">
          <cell r="B436">
            <v>19</v>
          </cell>
          <cell r="C436">
            <v>6.8900000000000003E-2</v>
          </cell>
          <cell r="D436">
            <v>1.8999999999999989E-2</v>
          </cell>
          <cell r="E436">
            <v>8.7899999999999992E-2</v>
          </cell>
        </row>
        <row r="437">
          <cell r="B437">
            <v>20</v>
          </cell>
          <cell r="C437">
            <v>6.8900000000000003E-2</v>
          </cell>
          <cell r="D437">
            <v>1.8999999999999989E-2</v>
          </cell>
          <cell r="E437">
            <v>8.7899999999999992E-2</v>
          </cell>
        </row>
        <row r="438">
          <cell r="B438">
            <v>21</v>
          </cell>
          <cell r="C438">
            <v>6.8900000000000003E-2</v>
          </cell>
          <cell r="D438">
            <v>1.8999999999999989E-2</v>
          </cell>
          <cell r="E438">
            <v>8.7899999999999992E-2</v>
          </cell>
        </row>
        <row r="439">
          <cell r="B439">
            <v>22</v>
          </cell>
          <cell r="C439">
            <v>6.8900000000000003E-2</v>
          </cell>
          <cell r="D439">
            <v>1.8999999999999989E-2</v>
          </cell>
          <cell r="E439">
            <v>8.7899999999999992E-2</v>
          </cell>
        </row>
        <row r="440">
          <cell r="B440">
            <v>23</v>
          </cell>
          <cell r="C440">
            <v>6.8900000000000003E-2</v>
          </cell>
          <cell r="D440">
            <v>1.8999999999999989E-2</v>
          </cell>
          <cell r="E440">
            <v>8.7899999999999992E-2</v>
          </cell>
        </row>
        <row r="441">
          <cell r="B441">
            <v>24</v>
          </cell>
          <cell r="C441">
            <v>6.8900000000000003E-2</v>
          </cell>
          <cell r="D441">
            <v>1.8999999999999989E-2</v>
          </cell>
          <cell r="E441">
            <v>8.7899999999999992E-2</v>
          </cell>
        </row>
        <row r="442">
          <cell r="B442">
            <v>25</v>
          </cell>
          <cell r="C442">
            <v>6.8900000000000003E-2</v>
          </cell>
          <cell r="D442">
            <v>1.8999999999999989E-2</v>
          </cell>
          <cell r="E442">
            <v>8.7899999999999992E-2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Net Position Report"/>
      <sheetName val="Inputs for Net Position Report"/>
      <sheetName val="Broker Fund Transfer Data"/>
      <sheetName val="NYMEX Prices"/>
      <sheetName val="Physical MTM"/>
      <sheetName val="Initial_Mnt Margin Requirement"/>
      <sheetName val="Trade Calculations 1"/>
      <sheetName val="Trade Calculations 2"/>
      <sheetName val="Plan"/>
      <sheetName val="Mrktomrkt"/>
      <sheetName val="Trading Days Offset"/>
      <sheetName val="Current GHMA File Sorted"/>
      <sheetName val="Prior GHMA File Sorted"/>
      <sheetName val="Hedges for NUG Contracts"/>
      <sheetName val="Checklist"/>
      <sheetName val="Monthly Plan"/>
      <sheetName val="VISY_LEDERLE_STEAM_MTM"/>
      <sheetName val="Trade Report for RRMC"/>
      <sheetName val="GHMA_ERM Diffs"/>
      <sheetName val="Delta_Report"/>
      <sheetName val="Executive Summary"/>
      <sheetName val="PJM Forward Curve"/>
    </sheetNames>
    <sheetDataSet>
      <sheetData sheetId="0" refreshError="1"/>
      <sheetData sheetId="1" refreshError="1"/>
      <sheetData sheetId="2" refreshError="1"/>
      <sheetData sheetId="3" refreshError="1"/>
      <sheetData sheetId="4" refreshError="1">
        <row r="10">
          <cell r="B10" t="str">
            <v>NGJ3</v>
          </cell>
          <cell r="C10">
            <v>37712</v>
          </cell>
          <cell r="D10">
            <v>5.1459999999999999</v>
          </cell>
          <cell r="G10">
            <v>5.1459999999999999</v>
          </cell>
          <cell r="H10">
            <v>5.1459999999999999</v>
          </cell>
          <cell r="I10">
            <v>5.1459999999999999</v>
          </cell>
          <cell r="J10">
            <v>5.1459999999999999</v>
          </cell>
          <cell r="K10">
            <v>5.1459999999999999</v>
          </cell>
          <cell r="L10">
            <v>5.1459999999999999</v>
          </cell>
          <cell r="M10">
            <v>5.1459999999999999</v>
          </cell>
          <cell r="N10">
            <v>5.1459999999999999</v>
          </cell>
          <cell r="O10">
            <v>5.1459999999999999</v>
          </cell>
          <cell r="P10">
            <v>5.1459999999999999</v>
          </cell>
          <cell r="Q10">
            <v>5.1459999999999999</v>
          </cell>
        </row>
        <row r="11">
          <cell r="B11" t="str">
            <v>NGK3</v>
          </cell>
          <cell r="C11">
            <v>37742</v>
          </cell>
          <cell r="D11">
            <v>5.1230000000000002</v>
          </cell>
          <cell r="G11">
            <v>5.1230000000000002</v>
          </cell>
          <cell r="H11">
            <v>5.1230000000000002</v>
          </cell>
          <cell r="I11">
            <v>5.1230000000000002</v>
          </cell>
          <cell r="J11">
            <v>5.1230000000000002</v>
          </cell>
          <cell r="K11">
            <v>5.1230000000000002</v>
          </cell>
          <cell r="L11">
            <v>5.1230000000000002</v>
          </cell>
          <cell r="M11">
            <v>5.1230000000000002</v>
          </cell>
          <cell r="N11">
            <v>5.1230000000000002</v>
          </cell>
          <cell r="O11">
            <v>5.1230000000000002</v>
          </cell>
          <cell r="P11">
            <v>5.1230000000000002</v>
          </cell>
          <cell r="Q11">
            <v>5.1230000000000002</v>
          </cell>
        </row>
        <row r="12">
          <cell r="B12" t="str">
            <v>NGM3</v>
          </cell>
          <cell r="C12">
            <v>37773</v>
          </cell>
          <cell r="D12">
            <v>5.9450000000000003</v>
          </cell>
          <cell r="G12">
            <v>5.9450000000000003</v>
          </cell>
          <cell r="H12">
            <v>5.9450000000000003</v>
          </cell>
          <cell r="I12">
            <v>5.9450000000000003</v>
          </cell>
          <cell r="J12">
            <v>5.9450000000000003</v>
          </cell>
          <cell r="K12">
            <v>5.9450000000000003</v>
          </cell>
          <cell r="L12">
            <v>5.9450000000000003</v>
          </cell>
          <cell r="M12">
            <v>5.9450000000000003</v>
          </cell>
          <cell r="N12">
            <v>5.9450000000000003</v>
          </cell>
          <cell r="O12">
            <v>5.9450000000000003</v>
          </cell>
          <cell r="P12">
            <v>5.9450000000000003</v>
          </cell>
          <cell r="Q12">
            <v>13.016999999999999</v>
          </cell>
        </row>
        <row r="13">
          <cell r="B13" t="str">
            <v>NGN3</v>
          </cell>
          <cell r="C13">
            <v>37803</v>
          </cell>
          <cell r="D13">
            <v>5.2910000000000004</v>
          </cell>
          <cell r="G13">
            <v>5.2910000000000004</v>
          </cell>
          <cell r="H13">
            <v>5.2910000000000004</v>
          </cell>
          <cell r="I13">
            <v>5.2910000000000004</v>
          </cell>
          <cell r="J13">
            <v>5.2910000000000004</v>
          </cell>
          <cell r="K13">
            <v>5.2910000000000004</v>
          </cell>
          <cell r="L13">
            <v>5.2910000000000004</v>
          </cell>
          <cell r="M13">
            <v>5.2910000000000004</v>
          </cell>
          <cell r="N13">
            <v>5.2910000000000004</v>
          </cell>
          <cell r="O13">
            <v>5.2910000000000004</v>
          </cell>
          <cell r="P13">
            <v>5.2910000000000004</v>
          </cell>
          <cell r="Q13">
            <v>13.016999999999999</v>
          </cell>
        </row>
        <row r="14">
          <cell r="B14" t="str">
            <v>NGQ3</v>
          </cell>
          <cell r="C14">
            <v>37834</v>
          </cell>
          <cell r="D14">
            <v>5.4109999999999996</v>
          </cell>
          <cell r="G14">
            <v>5.3170000000000002</v>
          </cell>
          <cell r="H14">
            <v>5.4109999999999996</v>
          </cell>
          <cell r="K14">
            <v>4.5369999999999999</v>
          </cell>
          <cell r="L14" t="e">
            <v>#REF!</v>
          </cell>
          <cell r="M14">
            <v>5.4109999999999996</v>
          </cell>
          <cell r="N14">
            <v>5.4109999999999996</v>
          </cell>
          <cell r="O14">
            <v>6</v>
          </cell>
          <cell r="P14">
            <v>9.5</v>
          </cell>
          <cell r="Q14">
            <v>13.016999999999999</v>
          </cell>
        </row>
        <row r="15">
          <cell r="B15" t="str">
            <v>NGU3</v>
          </cell>
          <cell r="C15">
            <v>37865</v>
          </cell>
          <cell r="D15">
            <v>5.4530000000000003</v>
          </cell>
          <cell r="G15">
            <v>5.3620000000000001</v>
          </cell>
          <cell r="H15">
            <v>5.4530000000000003</v>
          </cell>
          <cell r="K15">
            <v>4.51</v>
          </cell>
          <cell r="L15" t="e">
            <v>#REF!</v>
          </cell>
          <cell r="M15">
            <v>5.4530000000000003</v>
          </cell>
          <cell r="N15">
            <v>5.4530000000000003</v>
          </cell>
          <cell r="O15">
            <v>6</v>
          </cell>
          <cell r="P15">
            <v>9.5</v>
          </cell>
          <cell r="Q15">
            <v>11.016999999999999</v>
          </cell>
        </row>
        <row r="16">
          <cell r="B16" t="str">
            <v>NGV3</v>
          </cell>
          <cell r="C16">
            <v>37895</v>
          </cell>
          <cell r="D16">
            <v>5.4829999999999997</v>
          </cell>
          <cell r="G16">
            <v>5.3920000000000003</v>
          </cell>
          <cell r="H16">
            <v>5.4829999999999997</v>
          </cell>
          <cell r="K16">
            <v>4.5019999999999998</v>
          </cell>
          <cell r="L16" t="e">
            <v>#REF!</v>
          </cell>
          <cell r="M16">
            <v>5.4829999999999997</v>
          </cell>
          <cell r="N16">
            <v>5.4829999999999997</v>
          </cell>
          <cell r="O16">
            <v>6</v>
          </cell>
          <cell r="P16">
            <v>9.5</v>
          </cell>
          <cell r="Q16">
            <v>12.016999999999999</v>
          </cell>
        </row>
        <row r="17">
          <cell r="B17" t="str">
            <v>NGX3</v>
          </cell>
          <cell r="C17">
            <v>37926</v>
          </cell>
          <cell r="D17">
            <v>5.6509999999999998</v>
          </cell>
          <cell r="G17">
            <v>5.5720000000000001</v>
          </cell>
          <cell r="H17">
            <v>5.6509999999999998</v>
          </cell>
          <cell r="K17">
            <v>4.66</v>
          </cell>
          <cell r="L17" t="e">
            <v>#REF!</v>
          </cell>
          <cell r="M17">
            <v>5.6509999999999998</v>
          </cell>
          <cell r="N17">
            <v>5.6509999999999998</v>
          </cell>
          <cell r="O17">
            <v>6</v>
          </cell>
          <cell r="P17">
            <v>9.5</v>
          </cell>
          <cell r="Q17">
            <v>13.016999999999999</v>
          </cell>
        </row>
        <row r="18">
          <cell r="B18" t="str">
            <v>NGZ3</v>
          </cell>
          <cell r="C18">
            <v>37956</v>
          </cell>
          <cell r="D18">
            <v>5.819</v>
          </cell>
          <cell r="G18">
            <v>5.7480000000000002</v>
          </cell>
          <cell r="H18">
            <v>5.819</v>
          </cell>
          <cell r="K18">
            <v>4.8150000000000004</v>
          </cell>
          <cell r="L18" t="e">
            <v>#REF!</v>
          </cell>
          <cell r="M18">
            <v>5.819</v>
          </cell>
          <cell r="N18">
            <v>5.819</v>
          </cell>
          <cell r="O18">
            <v>6</v>
          </cell>
          <cell r="P18">
            <v>9.5</v>
          </cell>
          <cell r="Q18">
            <v>13.016999999999999</v>
          </cell>
        </row>
        <row r="19">
          <cell r="B19" t="str">
            <v>NGF4</v>
          </cell>
          <cell r="C19">
            <v>37987</v>
          </cell>
          <cell r="D19">
            <v>5.9240000000000004</v>
          </cell>
          <cell r="G19">
            <v>5.85</v>
          </cell>
          <cell r="H19">
            <v>5.9240000000000004</v>
          </cell>
          <cell r="K19">
            <v>4.88</v>
          </cell>
          <cell r="L19" t="e">
            <v>#REF!</v>
          </cell>
          <cell r="M19">
            <v>5.9240000000000004</v>
          </cell>
          <cell r="N19">
            <v>5.9240000000000004</v>
          </cell>
          <cell r="O19">
            <v>6</v>
          </cell>
          <cell r="P19">
            <v>9.5</v>
          </cell>
          <cell r="Q19">
            <v>13.016999999999999</v>
          </cell>
        </row>
        <row r="20">
          <cell r="B20" t="str">
            <v>NGG4</v>
          </cell>
          <cell r="C20">
            <v>38018</v>
          </cell>
          <cell r="D20">
            <v>5.8490000000000002</v>
          </cell>
          <cell r="G20">
            <v>5.78</v>
          </cell>
          <cell r="H20">
            <v>5.8490000000000002</v>
          </cell>
          <cell r="K20" t="e">
            <v>#REF!</v>
          </cell>
          <cell r="L20" t="e">
            <v>#REF!</v>
          </cell>
          <cell r="M20">
            <v>5.8490000000000002</v>
          </cell>
          <cell r="N20">
            <v>5.8490000000000002</v>
          </cell>
          <cell r="O20">
            <v>6</v>
          </cell>
          <cell r="P20">
            <v>9.5</v>
          </cell>
          <cell r="Q20">
            <v>13.016999999999999</v>
          </cell>
        </row>
        <row r="21">
          <cell r="B21" t="str">
            <v>NGH4</v>
          </cell>
          <cell r="C21">
            <v>38047</v>
          </cell>
          <cell r="D21">
            <v>5.6639999999999997</v>
          </cell>
          <cell r="G21">
            <v>5.62</v>
          </cell>
          <cell r="H21">
            <v>5.6639999999999997</v>
          </cell>
          <cell r="K21" t="e">
            <v>#REF!</v>
          </cell>
          <cell r="L21" t="e">
            <v>#REF!</v>
          </cell>
          <cell r="M21">
            <v>5.6639999999999997</v>
          </cell>
          <cell r="N21">
            <v>5.6639999999999997</v>
          </cell>
          <cell r="O21">
            <v>6</v>
          </cell>
          <cell r="P21">
            <v>9.5</v>
          </cell>
          <cell r="Q21">
            <v>13.016999999999999</v>
          </cell>
        </row>
        <row r="22">
          <cell r="B22" t="str">
            <v>NGJ4</v>
          </cell>
          <cell r="C22">
            <v>38078</v>
          </cell>
          <cell r="D22">
            <v>5.0339999999999998</v>
          </cell>
          <cell r="G22">
            <v>5.0350000000000001</v>
          </cell>
          <cell r="H22">
            <v>5.0339999999999998</v>
          </cell>
          <cell r="K22" t="e">
            <v>#REF!</v>
          </cell>
          <cell r="L22" t="e">
            <v>#REF!</v>
          </cell>
          <cell r="M22">
            <v>5.0339999999999998</v>
          </cell>
          <cell r="N22">
            <v>5.0339999999999998</v>
          </cell>
          <cell r="O22">
            <v>6</v>
          </cell>
          <cell r="P22">
            <v>9.5</v>
          </cell>
          <cell r="Q22">
            <v>13.016999999999999</v>
          </cell>
        </row>
        <row r="23">
          <cell r="B23" t="str">
            <v>NGK4</v>
          </cell>
          <cell r="C23">
            <v>38108</v>
          </cell>
          <cell r="D23">
            <v>4.8879999999999999</v>
          </cell>
          <cell r="G23">
            <v>4.8849999999999998</v>
          </cell>
          <cell r="H23">
            <v>4.8879999999999999</v>
          </cell>
          <cell r="K23" t="e">
            <v>#REF!</v>
          </cell>
          <cell r="L23" t="e">
            <v>#REF!</v>
          </cell>
          <cell r="M23">
            <v>4.8879999999999999</v>
          </cell>
          <cell r="N23">
            <v>4.8879999999999999</v>
          </cell>
          <cell r="O23">
            <v>6</v>
          </cell>
          <cell r="P23">
            <v>9.5</v>
          </cell>
          <cell r="Q23">
            <v>13.016999999999999</v>
          </cell>
        </row>
        <row r="24">
          <cell r="B24" t="str">
            <v>NGM4</v>
          </cell>
          <cell r="C24">
            <v>38139</v>
          </cell>
          <cell r="D24">
            <v>4.8730000000000002</v>
          </cell>
          <cell r="G24">
            <v>4.875</v>
          </cell>
          <cell r="H24">
            <v>4.8730000000000002</v>
          </cell>
          <cell r="K24" t="e">
            <v>#REF!</v>
          </cell>
          <cell r="L24" t="e">
            <v>#REF!</v>
          </cell>
          <cell r="M24">
            <v>4.8730000000000002</v>
          </cell>
          <cell r="N24">
            <v>4.8730000000000002</v>
          </cell>
          <cell r="O24">
            <v>6</v>
          </cell>
          <cell r="P24">
            <v>9.5</v>
          </cell>
          <cell r="Q24">
            <v>13.016999999999999</v>
          </cell>
        </row>
        <row r="25">
          <cell r="B25" t="str">
            <v>NGN4</v>
          </cell>
          <cell r="C25">
            <v>38169</v>
          </cell>
          <cell r="D25">
            <v>4.8680000000000003</v>
          </cell>
          <cell r="G25">
            <v>4.87</v>
          </cell>
          <cell r="H25">
            <v>4.8730000000000002</v>
          </cell>
          <cell r="K25" t="e">
            <v>#REF!</v>
          </cell>
          <cell r="L25" t="e">
            <v>#REF!</v>
          </cell>
          <cell r="M25">
            <v>4.8680000000000003</v>
          </cell>
          <cell r="N25">
            <v>4.8680000000000003</v>
          </cell>
          <cell r="O25">
            <v>6</v>
          </cell>
          <cell r="P25">
            <v>9.5</v>
          </cell>
          <cell r="Q25">
            <v>13.016999999999999</v>
          </cell>
        </row>
        <row r="26">
          <cell r="B26" t="str">
            <v>NGQ4</v>
          </cell>
          <cell r="C26">
            <v>38200</v>
          </cell>
          <cell r="D26">
            <v>4.8879999999999999</v>
          </cell>
          <cell r="G26">
            <v>4.8849999999999998</v>
          </cell>
          <cell r="H26">
            <v>4.8730000000000002</v>
          </cell>
          <cell r="K26" t="e">
            <v>#REF!</v>
          </cell>
          <cell r="L26" t="e">
            <v>#REF!</v>
          </cell>
          <cell r="M26">
            <v>4.8879999999999999</v>
          </cell>
          <cell r="N26">
            <v>4.8879999999999999</v>
          </cell>
          <cell r="O26">
            <v>6</v>
          </cell>
          <cell r="P26">
            <v>9.5</v>
          </cell>
          <cell r="Q26">
            <v>13.016999999999999</v>
          </cell>
        </row>
        <row r="27">
          <cell r="B27" t="str">
            <v>NGU4</v>
          </cell>
          <cell r="C27">
            <v>38231</v>
          </cell>
          <cell r="D27">
            <v>4.8879999999999999</v>
          </cell>
          <cell r="G27">
            <v>4.875</v>
          </cell>
          <cell r="H27">
            <v>4.8730000000000002</v>
          </cell>
          <cell r="K27" t="e">
            <v>#REF!</v>
          </cell>
          <cell r="L27" t="e">
            <v>#REF!</v>
          </cell>
          <cell r="M27">
            <v>4.8879999999999999</v>
          </cell>
          <cell r="N27">
            <v>4.8879999999999999</v>
          </cell>
          <cell r="O27">
            <v>6</v>
          </cell>
          <cell r="P27">
            <v>9.5</v>
          </cell>
          <cell r="Q27">
            <v>13.016999999999999</v>
          </cell>
        </row>
        <row r="28">
          <cell r="B28" t="str">
            <v>NGV4</v>
          </cell>
          <cell r="C28">
            <v>38261</v>
          </cell>
          <cell r="D28">
            <v>4.9180000000000001</v>
          </cell>
          <cell r="G28">
            <v>4.9050000000000002</v>
          </cell>
          <cell r="H28">
            <v>4.8730000000000002</v>
          </cell>
          <cell r="K28" t="e">
            <v>#REF!</v>
          </cell>
          <cell r="L28" t="e">
            <v>#REF!</v>
          </cell>
          <cell r="M28">
            <v>4.9180000000000001</v>
          </cell>
          <cell r="N28">
            <v>4.9180000000000001</v>
          </cell>
          <cell r="O28">
            <v>6</v>
          </cell>
          <cell r="P28">
            <v>9.5</v>
          </cell>
          <cell r="Q28">
            <v>13.016999999999999</v>
          </cell>
        </row>
        <row r="29">
          <cell r="B29" t="str">
            <v>NGX4</v>
          </cell>
          <cell r="C29">
            <v>38292</v>
          </cell>
          <cell r="D29">
            <v>5.1230000000000002</v>
          </cell>
          <cell r="G29">
            <v>5.085</v>
          </cell>
          <cell r="H29">
            <v>4.8730000000000002</v>
          </cell>
          <cell r="K29" t="e">
            <v>#REF!</v>
          </cell>
          <cell r="L29" t="e">
            <v>#REF!</v>
          </cell>
          <cell r="M29">
            <v>5.1230000000000002</v>
          </cell>
          <cell r="N29">
            <v>5.1230000000000002</v>
          </cell>
          <cell r="O29">
            <v>6</v>
          </cell>
          <cell r="P29">
            <v>9.5</v>
          </cell>
          <cell r="Q29">
            <v>13.016999999999999</v>
          </cell>
        </row>
        <row r="30">
          <cell r="B30" t="str">
            <v>NGZ4</v>
          </cell>
          <cell r="C30">
            <v>38322</v>
          </cell>
          <cell r="D30">
            <v>5.3029999999999999</v>
          </cell>
          <cell r="G30">
            <v>5.26</v>
          </cell>
          <cell r="H30">
            <v>4.8730000000000002</v>
          </cell>
          <cell r="K30" t="e">
            <v>#REF!</v>
          </cell>
          <cell r="L30" t="e">
            <v>#REF!</v>
          </cell>
          <cell r="M30">
            <v>5.3029999999999999</v>
          </cell>
          <cell r="N30">
            <v>5.3029999999999999</v>
          </cell>
          <cell r="O30">
            <v>6</v>
          </cell>
          <cell r="P30">
            <v>9.5</v>
          </cell>
          <cell r="Q30">
            <v>13.016999999999999</v>
          </cell>
        </row>
        <row r="31">
          <cell r="B31" t="str">
            <v>NGN3C4200</v>
          </cell>
          <cell r="C31">
            <v>37803</v>
          </cell>
          <cell r="D31">
            <v>1.5569999999999999</v>
          </cell>
          <cell r="G31">
            <v>1.5569999999999999</v>
          </cell>
          <cell r="H31">
            <v>1.5569999999999999</v>
          </cell>
          <cell r="I31">
            <v>1.5569999999999999</v>
          </cell>
          <cell r="J31">
            <v>1.5569999999999999</v>
          </cell>
          <cell r="K31">
            <v>1.5569999999999999</v>
          </cell>
          <cell r="L31">
            <v>1.5569999999999999</v>
          </cell>
          <cell r="M31">
            <v>1.5569999999999999</v>
          </cell>
          <cell r="N31">
            <v>1.5569999999999999</v>
          </cell>
          <cell r="O31" t="str">
            <v>CHECK</v>
          </cell>
          <cell r="P31" t="str">
            <v>CHECK</v>
          </cell>
          <cell r="Q31">
            <v>0.39100000000000001</v>
          </cell>
        </row>
        <row r="32">
          <cell r="B32" t="str">
            <v>NGN3C4650</v>
          </cell>
          <cell r="C32">
            <v>37803</v>
          </cell>
          <cell r="D32">
            <v>1.107</v>
          </cell>
          <cell r="G32">
            <v>1.107</v>
          </cell>
          <cell r="H32">
            <v>1.107</v>
          </cell>
          <cell r="I32">
            <v>1.107</v>
          </cell>
          <cell r="J32">
            <v>1.107</v>
          </cell>
          <cell r="K32">
            <v>1.107</v>
          </cell>
          <cell r="L32">
            <v>1.107</v>
          </cell>
          <cell r="M32">
            <v>1.107</v>
          </cell>
          <cell r="N32">
            <v>1.107</v>
          </cell>
          <cell r="O32" t="str">
            <v>CHECK</v>
          </cell>
          <cell r="P32" t="str">
            <v>CHECK</v>
          </cell>
          <cell r="Q32">
            <v>0.39100000000000001</v>
          </cell>
        </row>
        <row r="33">
          <cell r="B33" t="str">
            <v>NGN3C5000</v>
          </cell>
          <cell r="C33">
            <v>37803</v>
          </cell>
          <cell r="D33">
            <v>0.75700000000000001</v>
          </cell>
          <cell r="G33">
            <v>0.75700000000000001</v>
          </cell>
          <cell r="H33">
            <v>0.75700000000000001</v>
          </cell>
          <cell r="I33">
            <v>0.75700000000000001</v>
          </cell>
          <cell r="J33">
            <v>0.75700000000000001</v>
          </cell>
          <cell r="K33">
            <v>0.75700000000000001</v>
          </cell>
          <cell r="L33">
            <v>0.75700000000000001</v>
          </cell>
          <cell r="M33">
            <v>0.75700000000000001</v>
          </cell>
          <cell r="N33">
            <v>0.75700000000000001</v>
          </cell>
          <cell r="O33" t="str">
            <v>CHECK</v>
          </cell>
          <cell r="P33" t="str">
            <v>CHECK</v>
          </cell>
          <cell r="Q33">
            <v>0.39100000000000001</v>
          </cell>
        </row>
        <row r="34">
          <cell r="B34" t="str">
            <v>NGN3C5200</v>
          </cell>
          <cell r="C34">
            <v>37803</v>
          </cell>
          <cell r="D34">
            <v>0.55700000000000005</v>
          </cell>
          <cell r="G34">
            <v>0.55700000000000005</v>
          </cell>
          <cell r="H34">
            <v>0.55700000000000005</v>
          </cell>
          <cell r="I34">
            <v>0.55700000000000005</v>
          </cell>
          <cell r="J34">
            <v>0.55700000000000005</v>
          </cell>
          <cell r="K34">
            <v>0.55700000000000005</v>
          </cell>
          <cell r="L34">
            <v>0.55700000000000005</v>
          </cell>
          <cell r="M34">
            <v>0.55700000000000005</v>
          </cell>
          <cell r="N34">
            <v>0.55700000000000005</v>
          </cell>
          <cell r="O34" t="str">
            <v>CHECK</v>
          </cell>
          <cell r="P34" t="str">
            <v>CHECK</v>
          </cell>
          <cell r="Q34">
            <v>0.39100000000000001</v>
          </cell>
        </row>
        <row r="35">
          <cell r="B35" t="str">
            <v>NGN3C5400</v>
          </cell>
          <cell r="C35">
            <v>37803</v>
          </cell>
          <cell r="D35">
            <v>0.35699999999999998</v>
          </cell>
          <cell r="G35">
            <v>0.35699999999999998</v>
          </cell>
          <cell r="H35">
            <v>0.35699999999999998</v>
          </cell>
          <cell r="I35">
            <v>0.35699999999999998</v>
          </cell>
          <cell r="J35">
            <v>0.35699999999999998</v>
          </cell>
          <cell r="K35">
            <v>0.35699999999999998</v>
          </cell>
          <cell r="L35">
            <v>0.35699999999999998</v>
          </cell>
          <cell r="M35">
            <v>0.35699999999999998</v>
          </cell>
          <cell r="N35">
            <v>0.35699999999999998</v>
          </cell>
          <cell r="O35" t="str">
            <v>CHECK</v>
          </cell>
          <cell r="P35" t="str">
            <v>CHECK</v>
          </cell>
          <cell r="Q35">
            <v>0.39100000000000001</v>
          </cell>
        </row>
        <row r="36">
          <cell r="B36" t="str">
            <v>NGN3C5700</v>
          </cell>
          <cell r="C36">
            <v>37803</v>
          </cell>
          <cell r="D36">
            <v>5.7000000000000002E-2</v>
          </cell>
          <cell r="G36">
            <v>5.7000000000000002E-2</v>
          </cell>
          <cell r="H36">
            <v>5.7000000000000002E-2</v>
          </cell>
          <cell r="I36">
            <v>5.7000000000000002E-2</v>
          </cell>
          <cell r="J36">
            <v>5.7000000000000002E-2</v>
          </cell>
          <cell r="K36">
            <v>5.7000000000000002E-2</v>
          </cell>
          <cell r="L36">
            <v>5.7000000000000002E-2</v>
          </cell>
          <cell r="M36">
            <v>5.7000000000000002E-2</v>
          </cell>
          <cell r="N36">
            <v>5.7000000000000002E-2</v>
          </cell>
          <cell r="O36" t="str">
            <v>CHECK</v>
          </cell>
          <cell r="P36" t="str">
            <v>CHECK</v>
          </cell>
          <cell r="Q36">
            <v>0.39100000000000001</v>
          </cell>
        </row>
        <row r="37">
          <cell r="B37" t="str">
            <v>NGN3C5900</v>
          </cell>
          <cell r="C37">
            <v>37803</v>
          </cell>
          <cell r="D37">
            <v>0</v>
          </cell>
          <cell r="G37">
            <v>0</v>
          </cell>
          <cell r="H37">
            <v>0</v>
          </cell>
          <cell r="I37">
            <v>0</v>
          </cell>
          <cell r="J37">
            <v>0</v>
          </cell>
          <cell r="K37">
            <v>0</v>
          </cell>
          <cell r="L37">
            <v>0</v>
          </cell>
          <cell r="M37">
            <v>0</v>
          </cell>
          <cell r="N37">
            <v>0</v>
          </cell>
          <cell r="O37" t="str">
            <v>CHECK</v>
          </cell>
          <cell r="P37" t="str">
            <v>CHECK</v>
          </cell>
          <cell r="Q37">
            <v>0.39100000000000001</v>
          </cell>
        </row>
        <row r="38">
          <cell r="B38" t="str">
            <v>NGN3C6500</v>
          </cell>
          <cell r="C38">
            <v>37803</v>
          </cell>
          <cell r="D38">
            <v>0</v>
          </cell>
          <cell r="G38">
            <v>0</v>
          </cell>
          <cell r="H38">
            <v>0</v>
          </cell>
          <cell r="I38">
            <v>0</v>
          </cell>
          <cell r="J38">
            <v>0</v>
          </cell>
          <cell r="K38">
            <v>0</v>
          </cell>
          <cell r="L38">
            <v>0</v>
          </cell>
          <cell r="M38">
            <v>0</v>
          </cell>
          <cell r="N38">
            <v>0</v>
          </cell>
          <cell r="O38" t="str">
            <v>CHECK</v>
          </cell>
          <cell r="P38" t="str">
            <v>CHECK</v>
          </cell>
          <cell r="Q38">
            <v>0.39100000000000001</v>
          </cell>
        </row>
        <row r="39">
          <cell r="B39" t="str">
            <v>NGQ3C3800</v>
          </cell>
          <cell r="C39">
            <v>37834</v>
          </cell>
          <cell r="D39">
            <v>1.611</v>
          </cell>
          <cell r="G39">
            <v>1.5169999999999999</v>
          </cell>
          <cell r="H39" t="e">
            <v>#REF!</v>
          </cell>
          <cell r="I39" t="str">
            <v>Invalid</v>
          </cell>
          <cell r="K39" t="e">
            <v>#REF!</v>
          </cell>
          <cell r="L39" t="e">
            <v>#REF!</v>
          </cell>
          <cell r="M39">
            <v>1.611</v>
          </cell>
          <cell r="N39">
            <v>1.611</v>
          </cell>
          <cell r="O39" t="str">
            <v>CHECK</v>
          </cell>
          <cell r="P39" t="str">
            <v>CHECK</v>
          </cell>
          <cell r="Q39">
            <v>0.39100000000000001</v>
          </cell>
        </row>
        <row r="40">
          <cell r="B40" t="str">
            <v>NGQ3C4000</v>
          </cell>
          <cell r="C40">
            <v>37834</v>
          </cell>
          <cell r="D40">
            <v>1.411</v>
          </cell>
          <cell r="G40">
            <v>1.3180000000000001</v>
          </cell>
          <cell r="H40" t="e">
            <v>#REF!</v>
          </cell>
          <cell r="I40" t="str">
            <v>Invalid</v>
          </cell>
          <cell r="K40" t="e">
            <v>#REF!</v>
          </cell>
          <cell r="L40" t="e">
            <v>#REF!</v>
          </cell>
          <cell r="M40">
            <v>1.411</v>
          </cell>
          <cell r="N40">
            <v>1.411</v>
          </cell>
          <cell r="O40" t="str">
            <v>CHECK</v>
          </cell>
          <cell r="P40" t="str">
            <v>CHECK</v>
          </cell>
          <cell r="Q40">
            <v>0.39100000000000001</v>
          </cell>
        </row>
        <row r="41">
          <cell r="B41" t="str">
            <v>NGQ3C5000</v>
          </cell>
          <cell r="C41">
            <v>37834</v>
          </cell>
          <cell r="D41">
            <v>0.51800000000000002</v>
          </cell>
          <cell r="G41">
            <v>0.44400000000000001</v>
          </cell>
          <cell r="H41" t="e">
            <v>#REF!</v>
          </cell>
          <cell r="I41" t="str">
            <v>Invalid</v>
          </cell>
          <cell r="K41" t="e">
            <v>#REF!</v>
          </cell>
          <cell r="L41" t="e">
            <v>#REF!</v>
          </cell>
          <cell r="M41">
            <v>0.51800000000000002</v>
          </cell>
          <cell r="N41">
            <v>0.51800000000000002</v>
          </cell>
          <cell r="O41" t="str">
            <v>CHECK</v>
          </cell>
          <cell r="P41" t="str">
            <v>CHECK</v>
          </cell>
          <cell r="Q41">
            <v>0.39100000000000001</v>
          </cell>
        </row>
        <row r="42">
          <cell r="B42" t="str">
            <v>NGQ3C5100</v>
          </cell>
          <cell r="C42">
            <v>37834</v>
          </cell>
          <cell r="D42">
            <v>0.45300000000000001</v>
          </cell>
          <cell r="G42">
            <v>0.38</v>
          </cell>
          <cell r="H42" t="e">
            <v>#REF!</v>
          </cell>
          <cell r="I42" t="str">
            <v>Invalid</v>
          </cell>
          <cell r="K42" t="e">
            <v>#REF!</v>
          </cell>
          <cell r="L42" t="e">
            <v>#REF!</v>
          </cell>
          <cell r="M42">
            <v>0.45300000000000001</v>
          </cell>
          <cell r="N42">
            <v>0.45300000000000001</v>
          </cell>
          <cell r="O42" t="str">
            <v>CHECK</v>
          </cell>
          <cell r="P42" t="str">
            <v>CHECK</v>
          </cell>
          <cell r="Q42">
            <v>0.39100000000000001</v>
          </cell>
        </row>
        <row r="43">
          <cell r="B43" t="str">
            <v>NGQ3C5400</v>
          </cell>
          <cell r="C43">
            <v>37834</v>
          </cell>
          <cell r="D43">
            <v>0.29099999999999998</v>
          </cell>
          <cell r="G43">
            <v>0.23</v>
          </cell>
          <cell r="H43" t="e">
            <v>#REF!</v>
          </cell>
          <cell r="I43" t="str">
            <v>Invalid</v>
          </cell>
          <cell r="K43" t="e">
            <v>#REF!</v>
          </cell>
          <cell r="L43" t="e">
            <v>#REF!</v>
          </cell>
          <cell r="M43">
            <v>0.29099999999999998</v>
          </cell>
          <cell r="N43">
            <v>0.29099999999999998</v>
          </cell>
          <cell r="O43" t="str">
            <v>CHECK</v>
          </cell>
          <cell r="P43" t="str">
            <v>CHECK</v>
          </cell>
          <cell r="Q43">
            <v>0.39100000000000001</v>
          </cell>
        </row>
        <row r="44">
          <cell r="B44" t="str">
            <v>NGQ3C5500</v>
          </cell>
          <cell r="C44">
            <v>37834</v>
          </cell>
          <cell r="D44">
            <v>0.249</v>
          </cell>
          <cell r="G44">
            <v>0.19400000000000001</v>
          </cell>
          <cell r="H44" t="e">
            <v>#REF!</v>
          </cell>
          <cell r="I44" t="str">
            <v>Invalid</v>
          </cell>
          <cell r="K44" t="e">
            <v>#REF!</v>
          </cell>
          <cell r="L44" t="e">
            <v>#REF!</v>
          </cell>
          <cell r="M44">
            <v>0.249</v>
          </cell>
          <cell r="N44">
            <v>0.249</v>
          </cell>
          <cell r="O44" t="str">
            <v>CHECK</v>
          </cell>
          <cell r="P44" t="str">
            <v>CHECK</v>
          </cell>
          <cell r="Q44">
            <v>0.39100000000000001</v>
          </cell>
        </row>
        <row r="45">
          <cell r="B45" t="str">
            <v>NGQ3C5450</v>
          </cell>
          <cell r="C45">
            <v>37834</v>
          </cell>
          <cell r="D45">
            <v>0.26900000000000002</v>
          </cell>
          <cell r="G45">
            <v>0.21199999999999999</v>
          </cell>
          <cell r="H45" t="e">
            <v>#REF!</v>
          </cell>
          <cell r="I45" t="str">
            <v>Invalid</v>
          </cell>
          <cell r="K45" t="e">
            <v>#REF!</v>
          </cell>
          <cell r="L45" t="e">
            <v>#REF!</v>
          </cell>
          <cell r="M45">
            <v>0.26900000000000002</v>
          </cell>
          <cell r="N45">
            <v>0.26900000000000002</v>
          </cell>
          <cell r="O45" t="str">
            <v>CHECK</v>
          </cell>
          <cell r="P45" t="str">
            <v>CHECK</v>
          </cell>
          <cell r="Q45">
            <v>0.39100000000000001</v>
          </cell>
        </row>
        <row r="46">
          <cell r="B46" t="str">
            <v>NGQ3C5900</v>
          </cell>
          <cell r="C46">
            <v>37834</v>
          </cell>
          <cell r="D46">
            <v>0.13200000000000001</v>
          </cell>
          <cell r="G46">
            <v>9.6000000000000002E-2</v>
          </cell>
          <cell r="H46" t="e">
            <v>#REF!</v>
          </cell>
          <cell r="I46" t="str">
            <v>Invalid</v>
          </cell>
          <cell r="K46" t="e">
            <v>#REF!</v>
          </cell>
          <cell r="L46" t="e">
            <v>#REF!</v>
          </cell>
          <cell r="M46">
            <v>0.13200000000000001</v>
          </cell>
          <cell r="N46">
            <v>0.13200000000000001</v>
          </cell>
          <cell r="O46" t="str">
            <v>CHECK</v>
          </cell>
          <cell r="P46" t="str">
            <v>CHECK</v>
          </cell>
          <cell r="Q46">
            <v>0.39100000000000001</v>
          </cell>
        </row>
        <row r="47">
          <cell r="B47" t="str">
            <v>NGQ3C6200</v>
          </cell>
          <cell r="C47">
            <v>37834</v>
          </cell>
          <cell r="D47">
            <v>8.2000000000000003E-2</v>
          </cell>
          <cell r="G47">
            <v>5.7000000000000002E-2</v>
          </cell>
          <cell r="H47" t="e">
            <v>#REF!</v>
          </cell>
          <cell r="I47" t="str">
            <v>Invalid</v>
          </cell>
          <cell r="K47" t="e">
            <v>#REF!</v>
          </cell>
          <cell r="L47" t="e">
            <v>#REF!</v>
          </cell>
          <cell r="M47">
            <v>8.2000000000000003E-2</v>
          </cell>
          <cell r="N47">
            <v>8.2000000000000003E-2</v>
          </cell>
          <cell r="O47" t="str">
            <v>CHECK</v>
          </cell>
          <cell r="P47" t="str">
            <v>CHECK</v>
          </cell>
          <cell r="Q47">
            <v>0.39100000000000001</v>
          </cell>
        </row>
        <row r="48">
          <cell r="B48" t="str">
            <v>NGU3C5100</v>
          </cell>
          <cell r="C48">
            <v>37865</v>
          </cell>
          <cell r="D48">
            <v>0.59499999999999997</v>
          </cell>
          <cell r="G48">
            <v>0.52600000000000002</v>
          </cell>
          <cell r="H48" t="e">
            <v>#REF!</v>
          </cell>
          <cell r="I48" t="str">
            <v>Invalid</v>
          </cell>
          <cell r="K48" t="e">
            <v>#REF!</v>
          </cell>
          <cell r="L48" t="e">
            <v>#REF!</v>
          </cell>
          <cell r="M48">
            <v>0.59499999999999997</v>
          </cell>
          <cell r="N48">
            <v>0.59499999999999997</v>
          </cell>
          <cell r="O48" t="str">
            <v>CHECK</v>
          </cell>
          <cell r="P48" t="str">
            <v>CHECK</v>
          </cell>
          <cell r="Q48">
            <v>0.39100000000000001</v>
          </cell>
        </row>
        <row r="49">
          <cell r="B49" t="str">
            <v>NGU3C4200</v>
          </cell>
          <cell r="C49">
            <v>37865</v>
          </cell>
          <cell r="D49">
            <v>1.28</v>
          </cell>
          <cell r="G49">
            <v>1.1930000000000001</v>
          </cell>
          <cell r="H49" t="e">
            <v>#REF!</v>
          </cell>
          <cell r="I49" t="str">
            <v>Invalid</v>
          </cell>
          <cell r="K49" t="e">
            <v>#REF!</v>
          </cell>
          <cell r="L49" t="e">
            <v>#REF!</v>
          </cell>
          <cell r="M49">
            <v>1.28</v>
          </cell>
          <cell r="N49">
            <v>1.28</v>
          </cell>
          <cell r="O49" t="str">
            <v>CHECK</v>
          </cell>
          <cell r="P49" t="str">
            <v>CHECK</v>
          </cell>
          <cell r="Q49">
            <v>0.39100000000000001</v>
          </cell>
        </row>
        <row r="50">
          <cell r="B50" t="str">
            <v>NGU3C5400</v>
          </cell>
          <cell r="C50">
            <v>37865</v>
          </cell>
          <cell r="D50">
            <v>0.44</v>
          </cell>
          <cell r="G50">
            <v>0.38</v>
          </cell>
          <cell r="H50" t="e">
            <v>#REF!</v>
          </cell>
          <cell r="I50" t="str">
            <v>Invalid</v>
          </cell>
          <cell r="K50" t="e">
            <v>#REF!</v>
          </cell>
          <cell r="L50" t="e">
            <v>#REF!</v>
          </cell>
          <cell r="M50">
            <v>0.44</v>
          </cell>
          <cell r="N50">
            <v>0.44</v>
          </cell>
          <cell r="O50" t="str">
            <v>CHECK</v>
          </cell>
          <cell r="P50" t="str">
            <v>CHECK</v>
          </cell>
          <cell r="Q50">
            <v>0.39100000000000001</v>
          </cell>
        </row>
        <row r="51">
          <cell r="B51" t="str">
            <v>NGU3C5500</v>
          </cell>
          <cell r="C51">
            <v>37865</v>
          </cell>
          <cell r="D51">
            <v>0.39700000000000002</v>
          </cell>
          <cell r="G51">
            <v>0.34200000000000003</v>
          </cell>
          <cell r="H51" t="e">
            <v>#REF!</v>
          </cell>
          <cell r="I51" t="str">
            <v>Invalid</v>
          </cell>
          <cell r="K51" t="e">
            <v>#REF!</v>
          </cell>
          <cell r="L51" t="e">
            <v>#REF!</v>
          </cell>
          <cell r="M51">
            <v>0.39700000000000002</v>
          </cell>
          <cell r="N51">
            <v>0.39700000000000002</v>
          </cell>
          <cell r="O51" t="str">
            <v>CHECK</v>
          </cell>
          <cell r="P51" t="str">
            <v>CHECK</v>
          </cell>
          <cell r="Q51">
            <v>0.39100000000000001</v>
          </cell>
        </row>
        <row r="52">
          <cell r="B52" t="str">
            <v>NGU3C5900</v>
          </cell>
          <cell r="C52">
            <v>37865</v>
          </cell>
          <cell r="D52">
            <v>0.26600000000000001</v>
          </cell>
          <cell r="G52">
            <v>0.223</v>
          </cell>
          <cell r="H52" t="e">
            <v>#REF!</v>
          </cell>
          <cell r="I52" t="str">
            <v>Invalid</v>
          </cell>
          <cell r="K52" t="e">
            <v>#REF!</v>
          </cell>
          <cell r="L52" t="e">
            <v>#REF!</v>
          </cell>
          <cell r="M52">
            <v>0.26600000000000001</v>
          </cell>
          <cell r="N52">
            <v>0.26600000000000001</v>
          </cell>
          <cell r="O52" t="str">
            <v>CHECK</v>
          </cell>
          <cell r="P52" t="str">
            <v>CHECK</v>
          </cell>
          <cell r="Q52">
            <v>0.39100000000000001</v>
          </cell>
        </row>
        <row r="53">
          <cell r="B53" t="str">
            <v>NGV3C4100</v>
          </cell>
          <cell r="C53">
            <v>37895</v>
          </cell>
          <cell r="D53">
            <v>1.429</v>
          </cell>
          <cell r="G53">
            <v>1.3460000000000001</v>
          </cell>
          <cell r="H53" t="e">
            <v>#REF!</v>
          </cell>
          <cell r="I53" t="str">
            <v>Invalid</v>
          </cell>
          <cell r="K53" t="e">
            <v>#REF!</v>
          </cell>
          <cell r="L53" t="e">
            <v>#REF!</v>
          </cell>
          <cell r="M53">
            <v>1.429</v>
          </cell>
          <cell r="N53">
            <v>1.429</v>
          </cell>
          <cell r="O53" t="str">
            <v>CHECK</v>
          </cell>
          <cell r="P53" t="str">
            <v>CHECK</v>
          </cell>
          <cell r="Q53">
            <v>0.39100000000000001</v>
          </cell>
        </row>
        <row r="54">
          <cell r="B54" t="str">
            <v>NGV3C4200</v>
          </cell>
          <cell r="C54">
            <v>37895</v>
          </cell>
          <cell r="D54">
            <v>1.3009999999999999</v>
          </cell>
          <cell r="G54">
            <v>1.2190000000000001</v>
          </cell>
          <cell r="H54" t="e">
            <v>#REF!</v>
          </cell>
          <cell r="I54" t="str">
            <v>Invalid</v>
          </cell>
          <cell r="K54" t="e">
            <v>#REF!</v>
          </cell>
          <cell r="L54" t="e">
            <v>#REF!</v>
          </cell>
          <cell r="M54">
            <v>1.3009999999999999</v>
          </cell>
          <cell r="N54">
            <v>1.3009999999999999</v>
          </cell>
          <cell r="O54" t="str">
            <v>CHECK</v>
          </cell>
          <cell r="P54" t="str">
            <v>CHECK</v>
          </cell>
          <cell r="Q54">
            <v>0.39100000000000001</v>
          </cell>
        </row>
        <row r="55">
          <cell r="B55" t="str">
            <v>NGV3C5400</v>
          </cell>
          <cell r="C55">
            <v>37895</v>
          </cell>
          <cell r="D55">
            <v>0.55500000000000005</v>
          </cell>
          <cell r="G55">
            <v>0.497</v>
          </cell>
          <cell r="H55" t="e">
            <v>#REF!</v>
          </cell>
          <cell r="I55" t="str">
            <v>Invalid</v>
          </cell>
          <cell r="K55" t="e">
            <v>#REF!</v>
          </cell>
          <cell r="L55" t="e">
            <v>#REF!</v>
          </cell>
          <cell r="M55">
            <v>0.55500000000000005</v>
          </cell>
          <cell r="N55">
            <v>0.55500000000000005</v>
          </cell>
          <cell r="O55" t="str">
            <v>CHECK</v>
          </cell>
          <cell r="P55" t="str">
            <v>CHECK</v>
          </cell>
          <cell r="Q55">
            <v>0.39100000000000001</v>
          </cell>
        </row>
        <row r="56">
          <cell r="B56" t="str">
            <v>NGV3C5500</v>
          </cell>
          <cell r="C56">
            <v>37895</v>
          </cell>
          <cell r="D56">
            <v>0.51200000000000001</v>
          </cell>
          <cell r="G56">
            <v>0.45900000000000002</v>
          </cell>
          <cell r="H56" t="e">
            <v>#REF!</v>
          </cell>
          <cell r="I56" t="str">
            <v>Invalid</v>
          </cell>
          <cell r="K56" t="e">
            <v>#REF!</v>
          </cell>
          <cell r="L56" t="e">
            <v>#REF!</v>
          </cell>
          <cell r="M56">
            <v>0.51200000000000001</v>
          </cell>
          <cell r="N56">
            <v>0.51200000000000001</v>
          </cell>
          <cell r="O56" t="str">
            <v>CHECK</v>
          </cell>
          <cell r="P56" t="str">
            <v>CHECK</v>
          </cell>
          <cell r="Q56">
            <v>0.39100000000000001</v>
          </cell>
        </row>
        <row r="57">
          <cell r="B57" t="str">
            <v>NGV3C5900</v>
          </cell>
          <cell r="C57">
            <v>37895</v>
          </cell>
          <cell r="D57">
            <v>0.378</v>
          </cell>
          <cell r="G57">
            <v>0.33500000000000002</v>
          </cell>
          <cell r="H57" t="e">
            <v>#REF!</v>
          </cell>
          <cell r="I57" t="str">
            <v>Invalid</v>
          </cell>
          <cell r="K57" t="e">
            <v>#REF!</v>
          </cell>
          <cell r="L57" t="e">
            <v>#REF!</v>
          </cell>
          <cell r="M57">
            <v>0.378</v>
          </cell>
          <cell r="N57">
            <v>0.378</v>
          </cell>
          <cell r="O57" t="str">
            <v>CHECK</v>
          </cell>
          <cell r="P57" t="str">
            <v>CHECK</v>
          </cell>
          <cell r="Q57">
            <v>0.39100000000000001</v>
          </cell>
        </row>
        <row r="58">
          <cell r="B58" t="str">
            <v>NGV3C6100</v>
          </cell>
          <cell r="C58">
            <v>37895</v>
          </cell>
          <cell r="D58">
            <v>0.32600000000000001</v>
          </cell>
          <cell r="G58">
            <v>0.28699999999999998</v>
          </cell>
          <cell r="H58" t="e">
            <v>#REF!</v>
          </cell>
          <cell r="I58" t="str">
            <v>Invalid</v>
          </cell>
          <cell r="K58" t="e">
            <v>#REF!</v>
          </cell>
          <cell r="L58" t="e">
            <v>#REF!</v>
          </cell>
          <cell r="M58">
            <v>0.32600000000000001</v>
          </cell>
          <cell r="N58">
            <v>0.32600000000000001</v>
          </cell>
          <cell r="O58" t="str">
            <v>CHECK</v>
          </cell>
          <cell r="P58" t="str">
            <v>CHECK</v>
          </cell>
          <cell r="Q58">
            <v>0.39100000000000001</v>
          </cell>
        </row>
        <row r="59">
          <cell r="B59" t="str">
            <v>NGV3C6400</v>
          </cell>
          <cell r="C59">
            <v>37895</v>
          </cell>
          <cell r="D59">
            <v>0.26200000000000001</v>
          </cell>
          <cell r="G59">
            <v>0.22900000000000001</v>
          </cell>
          <cell r="H59" t="e">
            <v>#REF!</v>
          </cell>
          <cell r="I59" t="str">
            <v>Invalid</v>
          </cell>
          <cell r="K59" t="e">
            <v>#REF!</v>
          </cell>
          <cell r="L59" t="e">
            <v>#REF!</v>
          </cell>
          <cell r="M59">
            <v>0.26200000000000001</v>
          </cell>
          <cell r="N59">
            <v>0.26200000000000001</v>
          </cell>
          <cell r="O59" t="str">
            <v>CHECK</v>
          </cell>
          <cell r="P59" t="str">
            <v>CHECK</v>
          </cell>
          <cell r="Q59">
            <v>0.39100000000000001</v>
          </cell>
        </row>
        <row r="60">
          <cell r="B60" t="str">
            <v>NGX3C5900</v>
          </cell>
          <cell r="C60">
            <v>37926</v>
          </cell>
          <cell r="D60">
            <v>0.52900000000000003</v>
          </cell>
          <cell r="G60">
            <v>0.48799999999999999</v>
          </cell>
          <cell r="H60" t="e">
            <v>#REF!</v>
          </cell>
          <cell r="I60" t="str">
            <v>Invalid</v>
          </cell>
          <cell r="K60" t="e">
            <v>#REF!</v>
          </cell>
          <cell r="L60" t="e">
            <v>#REF!</v>
          </cell>
          <cell r="M60">
            <v>0.52900000000000003</v>
          </cell>
          <cell r="N60">
            <v>0.52900000000000003</v>
          </cell>
          <cell r="O60" t="str">
            <v>CHECK</v>
          </cell>
          <cell r="P60" t="str">
            <v>CHECK</v>
          </cell>
          <cell r="Q60">
            <v>0.39100000000000001</v>
          </cell>
        </row>
        <row r="61">
          <cell r="B61" t="str">
            <v>NGX3C6000</v>
          </cell>
          <cell r="C61">
            <v>37926</v>
          </cell>
          <cell r="D61">
            <v>0.498</v>
          </cell>
          <cell r="G61">
            <v>0.45900000000000002</v>
          </cell>
          <cell r="H61" t="e">
            <v>#REF!</v>
          </cell>
          <cell r="I61" t="str">
            <v>Invalid</v>
          </cell>
          <cell r="K61" t="e">
            <v>#REF!</v>
          </cell>
          <cell r="L61" t="e">
            <v>#REF!</v>
          </cell>
          <cell r="M61">
            <v>0.498</v>
          </cell>
          <cell r="N61">
            <v>0.498</v>
          </cell>
          <cell r="O61" t="str">
            <v>CHECK</v>
          </cell>
          <cell r="P61" t="str">
            <v>CHECK</v>
          </cell>
          <cell r="Q61">
            <v>0.39100000000000001</v>
          </cell>
        </row>
        <row r="62">
          <cell r="B62" t="str">
            <v>NGX3C6100</v>
          </cell>
          <cell r="C62">
            <v>37926</v>
          </cell>
          <cell r="D62">
            <v>0.46899999999999997</v>
          </cell>
          <cell r="G62">
            <v>0.43099999999999999</v>
          </cell>
          <cell r="H62" t="e">
            <v>#REF!</v>
          </cell>
          <cell r="I62" t="str">
            <v>Invalid</v>
          </cell>
          <cell r="K62" t="e">
            <v>#REF!</v>
          </cell>
          <cell r="L62" t="e">
            <v>#REF!</v>
          </cell>
          <cell r="M62">
            <v>0.46899999999999997</v>
          </cell>
          <cell r="N62">
            <v>0.46899999999999997</v>
          </cell>
          <cell r="O62" t="str">
            <v>CHECK</v>
          </cell>
          <cell r="P62" t="str">
            <v>CHECK</v>
          </cell>
          <cell r="Q62">
            <v>0.39100000000000001</v>
          </cell>
        </row>
        <row r="63">
          <cell r="B63" t="str">
            <v>NGX3C6300</v>
          </cell>
          <cell r="C63">
            <v>37926</v>
          </cell>
          <cell r="D63">
            <v>0.41699999999999998</v>
          </cell>
          <cell r="G63">
            <v>0.38200000000000001</v>
          </cell>
          <cell r="H63" t="e">
            <v>#REF!</v>
          </cell>
          <cell r="I63" t="str">
            <v>Invalid</v>
          </cell>
          <cell r="K63" t="e">
            <v>#REF!</v>
          </cell>
          <cell r="L63" t="e">
            <v>#REF!</v>
          </cell>
          <cell r="M63">
            <v>0.41699999999999998</v>
          </cell>
          <cell r="N63">
            <v>0.41699999999999998</v>
          </cell>
          <cell r="O63" t="str">
            <v>CHECK</v>
          </cell>
          <cell r="P63" t="str">
            <v>CHECK</v>
          </cell>
          <cell r="Q63">
            <v>0.39100000000000001</v>
          </cell>
        </row>
        <row r="64">
          <cell r="B64" t="str">
            <v>NGX3C6350</v>
          </cell>
          <cell r="C64">
            <v>37926</v>
          </cell>
          <cell r="D64">
            <v>0.40500000000000003</v>
          </cell>
          <cell r="G64">
            <v>0.371</v>
          </cell>
          <cell r="H64" t="e">
            <v>#REF!</v>
          </cell>
          <cell r="I64" t="str">
            <v>Invalid</v>
          </cell>
          <cell r="K64" t="e">
            <v>#REF!</v>
          </cell>
          <cell r="L64" t="e">
            <v>#REF!</v>
          </cell>
          <cell r="M64">
            <v>0.40500000000000003</v>
          </cell>
          <cell r="N64">
            <v>0.40500000000000003</v>
          </cell>
          <cell r="O64" t="str">
            <v>CHECK</v>
          </cell>
          <cell r="P64" t="str">
            <v>CHECK</v>
          </cell>
          <cell r="Q64">
            <v>0.39100000000000001</v>
          </cell>
        </row>
        <row r="65">
          <cell r="B65" t="str">
            <v>NGX3C6500</v>
          </cell>
          <cell r="C65">
            <v>37926</v>
          </cell>
          <cell r="D65">
            <v>0.372</v>
          </cell>
          <cell r="G65">
            <v>0.34</v>
          </cell>
          <cell r="H65" t="e">
            <v>#REF!</v>
          </cell>
          <cell r="I65" t="str">
            <v>Invalid</v>
          </cell>
          <cell r="K65" t="e">
            <v>#REF!</v>
          </cell>
          <cell r="L65" t="e">
            <v>#REF!</v>
          </cell>
          <cell r="M65">
            <v>0.372</v>
          </cell>
          <cell r="N65">
            <v>0.372</v>
          </cell>
          <cell r="O65" t="str">
            <v>CHECK</v>
          </cell>
          <cell r="P65" t="str">
            <v>CHECK</v>
          </cell>
          <cell r="Q65">
            <v>0.39100000000000001</v>
          </cell>
        </row>
        <row r="66">
          <cell r="B66" t="str">
            <v>NGZ3C4950</v>
          </cell>
          <cell r="C66">
            <v>37956</v>
          </cell>
          <cell r="D66">
            <v>1.147</v>
          </cell>
          <cell r="G66">
            <v>1.091</v>
          </cell>
          <cell r="H66" t="e">
            <v>#REF!</v>
          </cell>
          <cell r="I66" t="str">
            <v>Invalid</v>
          </cell>
          <cell r="K66" t="e">
            <v>#REF!</v>
          </cell>
          <cell r="L66" t="e">
            <v>#REF!</v>
          </cell>
          <cell r="M66">
            <v>1.147</v>
          </cell>
          <cell r="N66">
            <v>1.147</v>
          </cell>
          <cell r="O66" t="str">
            <v>CHECK</v>
          </cell>
          <cell r="P66" t="str">
            <v>CHECK</v>
          </cell>
          <cell r="Q66">
            <v>0.39100000000000001</v>
          </cell>
        </row>
        <row r="67">
          <cell r="B67" t="str">
            <v>NGZ3C5750</v>
          </cell>
          <cell r="C67">
            <v>37956</v>
          </cell>
          <cell r="D67">
            <v>0.73399999999999999</v>
          </cell>
          <cell r="G67">
            <v>0.68400000000000005</v>
          </cell>
          <cell r="H67" t="e">
            <v>#REF!</v>
          </cell>
          <cell r="I67" t="str">
            <v>Invalid</v>
          </cell>
          <cell r="K67" t="e">
            <v>#REF!</v>
          </cell>
          <cell r="L67" t="e">
            <v>#REF!</v>
          </cell>
          <cell r="M67">
            <v>0.73399999999999999</v>
          </cell>
          <cell r="N67">
            <v>0.73399999999999999</v>
          </cell>
          <cell r="O67" t="str">
            <v>CHECK</v>
          </cell>
          <cell r="P67" t="str">
            <v>CHECK</v>
          </cell>
          <cell r="Q67">
            <v>0.39100000000000001</v>
          </cell>
        </row>
        <row r="68">
          <cell r="B68" t="str">
            <v>NGZ3C6000</v>
          </cell>
          <cell r="C68">
            <v>37956</v>
          </cell>
          <cell r="D68">
            <v>0.64100000000000001</v>
          </cell>
          <cell r="G68">
            <v>0.59599999999999997</v>
          </cell>
          <cell r="H68" t="e">
            <v>#REF!</v>
          </cell>
          <cell r="I68" t="str">
            <v>Invalid</v>
          </cell>
          <cell r="K68" t="e">
            <v>#REF!</v>
          </cell>
          <cell r="L68" t="e">
            <v>#REF!</v>
          </cell>
          <cell r="M68">
            <v>0.64100000000000001</v>
          </cell>
          <cell r="N68">
            <v>0.64100000000000001</v>
          </cell>
          <cell r="O68" t="str">
            <v>CHECK</v>
          </cell>
          <cell r="P68" t="str">
            <v>CHECK</v>
          </cell>
          <cell r="Q68">
            <v>0.39100000000000001</v>
          </cell>
        </row>
        <row r="69">
          <cell r="B69" t="str">
            <v>NGZ3C6500</v>
          </cell>
          <cell r="C69">
            <v>37956</v>
          </cell>
          <cell r="D69">
            <v>0.496</v>
          </cell>
          <cell r="G69">
            <v>0.45700000000000002</v>
          </cell>
          <cell r="H69" t="e">
            <v>#REF!</v>
          </cell>
          <cell r="I69" t="str">
            <v>Invalid</v>
          </cell>
          <cell r="K69" t="e">
            <v>#REF!</v>
          </cell>
          <cell r="L69" t="e">
            <v>#REF!</v>
          </cell>
          <cell r="M69">
            <v>0.496</v>
          </cell>
          <cell r="N69">
            <v>0.496</v>
          </cell>
          <cell r="O69" t="str">
            <v>CHECK</v>
          </cell>
          <cell r="P69" t="str">
            <v>CHECK</v>
          </cell>
          <cell r="Q69">
            <v>0.39100000000000001</v>
          </cell>
        </row>
        <row r="70">
          <cell r="B70" t="str">
            <v>NGZ3C6600</v>
          </cell>
          <cell r="C70">
            <v>37956</v>
          </cell>
          <cell r="D70">
            <v>0.47199999999999998</v>
          </cell>
          <cell r="G70">
            <v>0.435</v>
          </cell>
          <cell r="H70" t="e">
            <v>#REF!</v>
          </cell>
          <cell r="I70" t="str">
            <v>Invalid</v>
          </cell>
          <cell r="K70" t="e">
            <v>#REF!</v>
          </cell>
          <cell r="L70" t="e">
            <v>#REF!</v>
          </cell>
          <cell r="M70">
            <v>0.47199999999999998</v>
          </cell>
          <cell r="N70">
            <v>0.47199999999999998</v>
          </cell>
          <cell r="O70" t="str">
            <v>CHECK</v>
          </cell>
          <cell r="P70" t="str">
            <v>CHECK</v>
          </cell>
          <cell r="Q70">
            <v>0.39100000000000001</v>
          </cell>
        </row>
        <row r="71">
          <cell r="B71" t="str">
            <v>NGZ3C6700</v>
          </cell>
          <cell r="C71">
            <v>37956</v>
          </cell>
          <cell r="D71">
            <v>0.44900000000000001</v>
          </cell>
          <cell r="G71">
            <v>0.41299999999999998</v>
          </cell>
          <cell r="H71" t="e">
            <v>#REF!</v>
          </cell>
          <cell r="I71" t="str">
            <v>Invalid</v>
          </cell>
          <cell r="K71" t="e">
            <v>#REF!</v>
          </cell>
          <cell r="L71" t="e">
            <v>#REF!</v>
          </cell>
          <cell r="M71">
            <v>0.44900000000000001</v>
          </cell>
          <cell r="N71">
            <v>0.44900000000000001</v>
          </cell>
          <cell r="O71" t="str">
            <v>CHECK</v>
          </cell>
          <cell r="P71" t="str">
            <v>CHECK</v>
          </cell>
          <cell r="Q71">
            <v>0.39100000000000001</v>
          </cell>
        </row>
        <row r="72">
          <cell r="B72" t="str">
            <v>NGF4C5250</v>
          </cell>
          <cell r="C72">
            <v>37987</v>
          </cell>
          <cell r="D72">
            <v>1.111</v>
          </cell>
          <cell r="G72">
            <v>1.0489999999999999</v>
          </cell>
          <cell r="H72" t="e">
            <v>#REF!</v>
          </cell>
          <cell r="I72" t="str">
            <v>Invalid</v>
          </cell>
          <cell r="K72" t="e">
            <v>#REF!</v>
          </cell>
          <cell r="L72" t="e">
            <v>#REF!</v>
          </cell>
          <cell r="M72">
            <v>1.111</v>
          </cell>
          <cell r="N72">
            <v>1.111</v>
          </cell>
          <cell r="O72" t="str">
            <v>CHECK</v>
          </cell>
          <cell r="P72" t="str">
            <v>CHECK</v>
          </cell>
          <cell r="Q72">
            <v>0.39100000000000001</v>
          </cell>
        </row>
        <row r="73">
          <cell r="B73" t="str">
            <v>NGF4C5300</v>
          </cell>
          <cell r="C73">
            <v>37987</v>
          </cell>
          <cell r="D73">
            <v>1.083</v>
          </cell>
          <cell r="G73">
            <v>1.022</v>
          </cell>
          <cell r="H73" t="e">
            <v>#REF!</v>
          </cell>
          <cell r="I73" t="str">
            <v>Invalid</v>
          </cell>
          <cell r="K73" t="e">
            <v>#REF!</v>
          </cell>
          <cell r="L73" t="e">
            <v>#REF!</v>
          </cell>
          <cell r="M73">
            <v>1.083</v>
          </cell>
          <cell r="N73">
            <v>1.083</v>
          </cell>
          <cell r="O73" t="str">
            <v>CHECK</v>
          </cell>
          <cell r="P73" t="str">
            <v>CHECK</v>
          </cell>
          <cell r="Q73">
            <v>0.39100000000000001</v>
          </cell>
        </row>
        <row r="74">
          <cell r="B74" t="str">
            <v>NGF4C5900</v>
          </cell>
          <cell r="C74">
            <v>37987</v>
          </cell>
          <cell r="D74">
            <v>0.80400000000000005</v>
          </cell>
          <cell r="G74">
            <v>0.751</v>
          </cell>
          <cell r="H74" t="e">
            <v>#REF!</v>
          </cell>
          <cell r="I74" t="str">
            <v>Invalid</v>
          </cell>
          <cell r="K74" t="e">
            <v>#REF!</v>
          </cell>
          <cell r="L74" t="e">
            <v>#REF!</v>
          </cell>
          <cell r="M74">
            <v>0.80400000000000005</v>
          </cell>
          <cell r="N74">
            <v>0.80400000000000005</v>
          </cell>
          <cell r="O74" t="str">
            <v>CHECK</v>
          </cell>
          <cell r="P74" t="str">
            <v>CHECK</v>
          </cell>
          <cell r="Q74">
            <v>0.39100000000000001</v>
          </cell>
        </row>
        <row r="75">
          <cell r="B75" t="str">
            <v>NGF4C6000</v>
          </cell>
          <cell r="C75">
            <v>37987</v>
          </cell>
          <cell r="D75">
            <v>0.76700000000000002</v>
          </cell>
          <cell r="G75">
            <v>0.71599999999999997</v>
          </cell>
          <cell r="H75" t="e">
            <v>#REF!</v>
          </cell>
          <cell r="I75" t="str">
            <v>Invalid</v>
          </cell>
          <cell r="K75" t="e">
            <v>#REF!</v>
          </cell>
          <cell r="L75" t="e">
            <v>#REF!</v>
          </cell>
          <cell r="M75">
            <v>0.76700000000000002</v>
          </cell>
          <cell r="N75">
            <v>0.76700000000000002</v>
          </cell>
          <cell r="O75" t="str">
            <v>CHECK</v>
          </cell>
          <cell r="P75" t="str">
            <v>CHECK</v>
          </cell>
          <cell r="Q75">
            <v>0.39100000000000001</v>
          </cell>
        </row>
        <row r="76">
          <cell r="B76" t="str">
            <v>NGG4C5500</v>
          </cell>
          <cell r="C76">
            <v>38018</v>
          </cell>
          <cell r="D76">
            <v>0.98399999999999999</v>
          </cell>
          <cell r="G76">
            <v>0.93700000000000006</v>
          </cell>
          <cell r="H76" t="e">
            <v>#REF!</v>
          </cell>
          <cell r="I76" t="str">
            <v>Invalid</v>
          </cell>
          <cell r="K76" t="e">
            <v>#REF!</v>
          </cell>
          <cell r="L76" t="e">
            <v>#REF!</v>
          </cell>
          <cell r="M76">
            <v>0.98399999999999999</v>
          </cell>
          <cell r="N76">
            <v>0.98399999999999999</v>
          </cell>
          <cell r="O76" t="str">
            <v>CHECK</v>
          </cell>
          <cell r="P76" t="str">
            <v>CHECK</v>
          </cell>
          <cell r="Q76">
            <v>0.39100000000000001</v>
          </cell>
        </row>
        <row r="77">
          <cell r="B77" t="str">
            <v>NGG4C5550</v>
          </cell>
          <cell r="C77">
            <v>38018</v>
          </cell>
          <cell r="D77">
            <v>0.96199999999999997</v>
          </cell>
          <cell r="G77">
            <v>0.91300000000000003</v>
          </cell>
          <cell r="H77" t="e">
            <v>#REF!</v>
          </cell>
          <cell r="I77" t="str">
            <v>Invalid</v>
          </cell>
          <cell r="K77" t="e">
            <v>#REF!</v>
          </cell>
          <cell r="L77" t="e">
            <v>#REF!</v>
          </cell>
          <cell r="M77">
            <v>0.96199999999999997</v>
          </cell>
          <cell r="N77">
            <v>0.96199999999999997</v>
          </cell>
          <cell r="O77" t="str">
            <v>CHECK</v>
          </cell>
          <cell r="P77" t="str">
            <v>CHECK</v>
          </cell>
          <cell r="Q77">
            <v>0.39100000000000001</v>
          </cell>
        </row>
        <row r="78">
          <cell r="B78" t="str">
            <v>NGG4C5600</v>
          </cell>
          <cell r="C78">
            <v>38018</v>
          </cell>
          <cell r="D78">
            <v>0.93899999999999995</v>
          </cell>
          <cell r="G78">
            <v>0.89400000000000002</v>
          </cell>
          <cell r="H78" t="e">
            <v>#REF!</v>
          </cell>
          <cell r="I78" t="str">
            <v>Invalid</v>
          </cell>
          <cell r="K78" t="e">
            <v>#REF!</v>
          </cell>
          <cell r="L78" t="e">
            <v>#REF!</v>
          </cell>
          <cell r="M78">
            <v>0.93899999999999995</v>
          </cell>
          <cell r="N78">
            <v>0.93899999999999995</v>
          </cell>
          <cell r="O78" t="str">
            <v>CHECK</v>
          </cell>
          <cell r="P78" t="str">
            <v>CHECK</v>
          </cell>
          <cell r="Q78">
            <v>0.39100000000000001</v>
          </cell>
        </row>
        <row r="79">
          <cell r="B79" t="str">
            <v>NGG4C5650</v>
          </cell>
          <cell r="C79">
            <v>38018</v>
          </cell>
          <cell r="D79">
            <v>0.91800000000000004</v>
          </cell>
          <cell r="G79">
            <v>0.872</v>
          </cell>
          <cell r="H79" t="e">
            <v>#REF!</v>
          </cell>
          <cell r="I79" t="str">
            <v>Invalid</v>
          </cell>
          <cell r="K79" t="e">
            <v>#REF!</v>
          </cell>
          <cell r="L79" t="e">
            <v>#REF!</v>
          </cell>
          <cell r="M79">
            <v>0.91800000000000004</v>
          </cell>
          <cell r="N79">
            <v>0.91800000000000004</v>
          </cell>
          <cell r="O79" t="str">
            <v>CHECK</v>
          </cell>
          <cell r="P79" t="str">
            <v>CHECK</v>
          </cell>
          <cell r="Q79">
            <v>0.39100000000000001</v>
          </cell>
        </row>
        <row r="80">
          <cell r="B80" t="str">
            <v>NGG4C5700</v>
          </cell>
          <cell r="C80">
            <v>38018</v>
          </cell>
          <cell r="D80">
            <v>0.89700000000000002</v>
          </cell>
          <cell r="G80">
            <v>0.85099999999999998</v>
          </cell>
          <cell r="H80" t="e">
            <v>#REF!</v>
          </cell>
          <cell r="I80" t="str">
            <v>Invalid</v>
          </cell>
          <cell r="K80" t="e">
            <v>#REF!</v>
          </cell>
          <cell r="L80" t="e">
            <v>#REF!</v>
          </cell>
          <cell r="M80">
            <v>0.89700000000000002</v>
          </cell>
          <cell r="N80">
            <v>0.89700000000000002</v>
          </cell>
          <cell r="O80" t="str">
            <v>CHECK</v>
          </cell>
          <cell r="P80" t="str">
            <v>CHECK</v>
          </cell>
          <cell r="Q80">
            <v>0.39100000000000001</v>
          </cell>
        </row>
        <row r="81">
          <cell r="B81" t="str">
            <v>NGH4C5500</v>
          </cell>
          <cell r="C81">
            <v>38047</v>
          </cell>
          <cell r="D81">
            <v>0.88100000000000001</v>
          </cell>
          <cell r="G81">
            <v>0.84899999999999998</v>
          </cell>
          <cell r="H81" t="e">
            <v>#REF!</v>
          </cell>
          <cell r="I81" t="str">
            <v>Invalid</v>
          </cell>
          <cell r="K81" t="e">
            <v>#REF!</v>
          </cell>
          <cell r="L81" t="e">
            <v>#REF!</v>
          </cell>
          <cell r="M81">
            <v>0.88100000000000001</v>
          </cell>
          <cell r="N81">
            <v>0.88100000000000001</v>
          </cell>
          <cell r="O81" t="str">
            <v>CHECK</v>
          </cell>
          <cell r="P81" t="str">
            <v>CHECK</v>
          </cell>
          <cell r="Q81">
            <v>0.39100000000000001</v>
          </cell>
        </row>
        <row r="82">
          <cell r="B82" t="str">
            <v>NGJ4C5000</v>
          </cell>
          <cell r="C82">
            <v>38078</v>
          </cell>
          <cell r="D82">
            <v>0.62</v>
          </cell>
          <cell r="G82">
            <v>0.625</v>
          </cell>
          <cell r="H82" t="e">
            <v>#REF!</v>
          </cell>
          <cell r="I82" t="str">
            <v>Invalid</v>
          </cell>
          <cell r="K82" t="e">
            <v>#REF!</v>
          </cell>
          <cell r="L82" t="e">
            <v>#REF!</v>
          </cell>
          <cell r="M82">
            <v>0.62</v>
          </cell>
          <cell r="N82">
            <v>0.62</v>
          </cell>
          <cell r="O82" t="str">
            <v>CHECK</v>
          </cell>
          <cell r="P82" t="str">
            <v>CHECK</v>
          </cell>
          <cell r="Q82">
            <v>0.39100000000000001</v>
          </cell>
        </row>
        <row r="83">
          <cell r="B83" t="str">
            <v>NGK4C5300</v>
          </cell>
          <cell r="C83">
            <v>38108</v>
          </cell>
          <cell r="D83">
            <v>0.42</v>
          </cell>
          <cell r="G83">
            <v>0.41799999999999998</v>
          </cell>
          <cell r="H83" t="e">
            <v>#REF!</v>
          </cell>
          <cell r="I83" t="str">
            <v>Invalid</v>
          </cell>
          <cell r="K83" t="e">
            <v>#REF!</v>
          </cell>
          <cell r="L83" t="e">
            <v>#REF!</v>
          </cell>
          <cell r="M83">
            <v>0.42</v>
          </cell>
          <cell r="N83">
            <v>0.42</v>
          </cell>
          <cell r="O83" t="str">
            <v>CHECK</v>
          </cell>
          <cell r="P83" t="str">
            <v>CHECK</v>
          </cell>
          <cell r="Q83">
            <v>0.39100000000000001</v>
          </cell>
        </row>
        <row r="84">
          <cell r="B84" t="str">
            <v>NGJ3P2800</v>
          </cell>
          <cell r="C84">
            <v>37712</v>
          </cell>
          <cell r="D84">
            <v>0</v>
          </cell>
          <cell r="G84">
            <v>0</v>
          </cell>
          <cell r="H84">
            <v>0</v>
          </cell>
          <cell r="I84">
            <v>0</v>
          </cell>
          <cell r="J84">
            <v>0</v>
          </cell>
          <cell r="K84">
            <v>0</v>
          </cell>
          <cell r="L84">
            <v>0</v>
          </cell>
          <cell r="M84">
            <v>0</v>
          </cell>
          <cell r="N84">
            <v>0</v>
          </cell>
          <cell r="O84" t="str">
            <v>CHECK</v>
          </cell>
          <cell r="P84" t="str">
            <v>CHECK</v>
          </cell>
          <cell r="Q84">
            <v>0.09</v>
          </cell>
        </row>
        <row r="85">
          <cell r="B85" t="str">
            <v>NGJ3P3500</v>
          </cell>
          <cell r="C85">
            <v>37712</v>
          </cell>
          <cell r="D85">
            <v>0</v>
          </cell>
          <cell r="G85">
            <v>0</v>
          </cell>
          <cell r="H85">
            <v>0</v>
          </cell>
          <cell r="I85">
            <v>0</v>
          </cell>
          <cell r="J85">
            <v>0</v>
          </cell>
          <cell r="K85">
            <v>0</v>
          </cell>
          <cell r="L85">
            <v>0</v>
          </cell>
          <cell r="M85">
            <v>0</v>
          </cell>
          <cell r="N85">
            <v>0</v>
          </cell>
          <cell r="O85" t="str">
            <v>CHECK</v>
          </cell>
          <cell r="P85" t="str">
            <v>CHECK</v>
          </cell>
          <cell r="Q85">
            <v>0.09</v>
          </cell>
        </row>
        <row r="86">
          <cell r="B86" t="str">
            <v>NGK3P3500</v>
          </cell>
          <cell r="C86">
            <v>37742</v>
          </cell>
          <cell r="D86">
            <v>0</v>
          </cell>
          <cell r="G86">
            <v>0</v>
          </cell>
          <cell r="H86">
            <v>0</v>
          </cell>
          <cell r="I86">
            <v>0</v>
          </cell>
          <cell r="J86">
            <v>0</v>
          </cell>
          <cell r="K86">
            <v>0</v>
          </cell>
          <cell r="L86">
            <v>0</v>
          </cell>
          <cell r="M86">
            <v>0</v>
          </cell>
          <cell r="N86">
            <v>0</v>
          </cell>
          <cell r="O86">
            <v>0</v>
          </cell>
          <cell r="P86">
            <v>0</v>
          </cell>
          <cell r="Q86">
            <v>0</v>
          </cell>
        </row>
        <row r="87">
          <cell r="B87" t="str">
            <v>NGM3P3500</v>
          </cell>
          <cell r="C87">
            <v>37773</v>
          </cell>
          <cell r="D87">
            <v>0</v>
          </cell>
          <cell r="G87">
            <v>0</v>
          </cell>
          <cell r="H87">
            <v>0</v>
          </cell>
          <cell r="I87">
            <v>0</v>
          </cell>
          <cell r="J87">
            <v>0</v>
          </cell>
          <cell r="K87">
            <v>0</v>
          </cell>
          <cell r="L87">
            <v>0</v>
          </cell>
          <cell r="M87">
            <v>0</v>
          </cell>
          <cell r="N87">
            <v>0</v>
          </cell>
          <cell r="O87" t="str">
            <v>CHECK</v>
          </cell>
          <cell r="P87" t="str">
            <v>CHECK</v>
          </cell>
          <cell r="Q87">
            <v>0.09</v>
          </cell>
        </row>
        <row r="88">
          <cell r="B88" t="str">
            <v>NGM4C5000</v>
          </cell>
          <cell r="C88">
            <v>38139</v>
          </cell>
          <cell r="D88">
            <v>0.52600000000000002</v>
          </cell>
          <cell r="G88">
            <v>0.52600000000000002</v>
          </cell>
          <cell r="H88" t="e">
            <v>#REF!</v>
          </cell>
          <cell r="I88" t="str">
            <v>Invalid</v>
          </cell>
          <cell r="K88" t="e">
            <v>#REF!</v>
          </cell>
          <cell r="L88" t="e">
            <v>#REF!</v>
          </cell>
          <cell r="M88">
            <v>0.52600000000000002</v>
          </cell>
          <cell r="N88">
            <v>0.52600000000000002</v>
          </cell>
          <cell r="O88" t="str">
            <v>CHECK</v>
          </cell>
          <cell r="P88" t="str">
            <v>CHECK</v>
          </cell>
          <cell r="Q88">
            <v>0.39100000000000001</v>
          </cell>
        </row>
        <row r="89">
          <cell r="B89" t="str">
            <v>NGN3P3400</v>
          </cell>
          <cell r="C89">
            <v>37803</v>
          </cell>
          <cell r="D89">
            <v>0</v>
          </cell>
          <cell r="G89">
            <v>0</v>
          </cell>
          <cell r="H89">
            <v>0</v>
          </cell>
          <cell r="I89">
            <v>0</v>
          </cell>
          <cell r="J89">
            <v>0</v>
          </cell>
          <cell r="K89">
            <v>0</v>
          </cell>
          <cell r="L89">
            <v>0</v>
          </cell>
          <cell r="M89">
            <v>0</v>
          </cell>
          <cell r="N89">
            <v>0</v>
          </cell>
          <cell r="O89" t="str">
            <v>CHECK</v>
          </cell>
          <cell r="P89" t="str">
            <v>CHECK</v>
          </cell>
          <cell r="Q89">
            <v>0.09</v>
          </cell>
        </row>
        <row r="90">
          <cell r="B90" t="str">
            <v>NGN3P3500</v>
          </cell>
          <cell r="C90">
            <v>37803</v>
          </cell>
          <cell r="D90">
            <v>0</v>
          </cell>
          <cell r="G90">
            <v>0</v>
          </cell>
          <cell r="H90">
            <v>0</v>
          </cell>
          <cell r="I90">
            <v>0</v>
          </cell>
          <cell r="J90">
            <v>0</v>
          </cell>
          <cell r="K90">
            <v>0</v>
          </cell>
          <cell r="L90">
            <v>0</v>
          </cell>
          <cell r="M90">
            <v>0</v>
          </cell>
          <cell r="N90">
            <v>0</v>
          </cell>
          <cell r="O90" t="str">
            <v>CHECK</v>
          </cell>
          <cell r="P90" t="str">
            <v>CHECK</v>
          </cell>
          <cell r="Q90">
            <v>0.09</v>
          </cell>
        </row>
        <row r="91">
          <cell r="B91" t="str">
            <v>NGU3P3500</v>
          </cell>
          <cell r="C91">
            <v>37865</v>
          </cell>
          <cell r="D91">
            <v>2E-3</v>
          </cell>
          <cell r="G91">
            <v>2E-3</v>
          </cell>
          <cell r="H91" t="str">
            <v>Invalid</v>
          </cell>
          <cell r="K91" t="e">
            <v>#REF!</v>
          </cell>
          <cell r="L91" t="e">
            <v>#REF!</v>
          </cell>
          <cell r="M91">
            <v>2E-3</v>
          </cell>
          <cell r="N91">
            <v>2E-3</v>
          </cell>
          <cell r="O91" t="str">
            <v>CHECK</v>
          </cell>
          <cell r="P91" t="str">
            <v>CHECK</v>
          </cell>
          <cell r="Q91">
            <v>0.09</v>
          </cell>
        </row>
        <row r="92">
          <cell r="B92" t="str">
            <v>NGU3P3700</v>
          </cell>
          <cell r="C92">
            <v>37865</v>
          </cell>
          <cell r="D92">
            <v>5.0000000000000001E-3</v>
          </cell>
          <cell r="G92">
            <v>6.0000000000000001E-3</v>
          </cell>
          <cell r="H92" t="str">
            <v>Invalid</v>
          </cell>
          <cell r="K92" t="e">
            <v>#REF!</v>
          </cell>
          <cell r="L92" t="e">
            <v>#REF!</v>
          </cell>
          <cell r="M92">
            <v>5.0000000000000001E-3</v>
          </cell>
          <cell r="N92">
            <v>5.0000000000000001E-3</v>
          </cell>
          <cell r="O92" t="str">
            <v>CHECK</v>
          </cell>
          <cell r="P92" t="str">
            <v>CHECK</v>
          </cell>
          <cell r="Q92">
            <v>0.09</v>
          </cell>
        </row>
        <row r="93">
          <cell r="B93" t="str">
            <v>NGV3P4000</v>
          </cell>
          <cell r="C93">
            <v>37895</v>
          </cell>
          <cell r="D93">
            <v>0.04</v>
          </cell>
          <cell r="G93">
            <v>4.5999999999999999E-2</v>
          </cell>
          <cell r="H93" t="str">
            <v>Invalid</v>
          </cell>
          <cell r="K93" t="e">
            <v>#REF!</v>
          </cell>
          <cell r="L93" t="e">
            <v>#REF!</v>
          </cell>
          <cell r="M93">
            <v>0.04</v>
          </cell>
          <cell r="N93">
            <v>0.04</v>
          </cell>
          <cell r="O93" t="str">
            <v>CHECK</v>
          </cell>
          <cell r="P93" t="str">
            <v>CHECK</v>
          </cell>
          <cell r="Q93">
            <v>0.09</v>
          </cell>
        </row>
        <row r="94">
          <cell r="B94" t="str">
            <v>NGV3P3700</v>
          </cell>
          <cell r="C94">
            <v>37895</v>
          </cell>
          <cell r="D94">
            <v>1.7999999999999999E-2</v>
          </cell>
          <cell r="G94">
            <v>0.02</v>
          </cell>
          <cell r="H94" t="str">
            <v>Invalid</v>
          </cell>
          <cell r="K94" t="e">
            <v>#REF!</v>
          </cell>
          <cell r="L94" t="e">
            <v>#REF!</v>
          </cell>
          <cell r="M94">
            <v>1.7999999999999999E-2</v>
          </cell>
          <cell r="N94">
            <v>1.7999999999999999E-2</v>
          </cell>
          <cell r="O94" t="str">
            <v>CHECK</v>
          </cell>
          <cell r="P94" t="str">
            <v>CHECK</v>
          </cell>
          <cell r="Q94">
            <v>0.09</v>
          </cell>
        </row>
        <row r="95">
          <cell r="B95" t="str">
            <v>NGV3P3500</v>
          </cell>
          <cell r="C95">
            <v>37895</v>
          </cell>
          <cell r="D95">
            <v>0.01</v>
          </cell>
          <cell r="G95">
            <v>1.0999999999999999E-2</v>
          </cell>
          <cell r="H95" t="str">
            <v>Invalid</v>
          </cell>
          <cell r="K95" t="e">
            <v>#REF!</v>
          </cell>
          <cell r="L95" t="e">
            <v>#REF!</v>
          </cell>
          <cell r="M95">
            <v>0.01</v>
          </cell>
          <cell r="N95">
            <v>0.01</v>
          </cell>
          <cell r="O95" t="str">
            <v>CHECK</v>
          </cell>
          <cell r="P95" t="str">
            <v>CHECK</v>
          </cell>
          <cell r="Q95">
            <v>0.09</v>
          </cell>
        </row>
        <row r="96">
          <cell r="B96" t="str">
            <v>NGV3P3400</v>
          </cell>
          <cell r="C96">
            <v>37895</v>
          </cell>
          <cell r="D96">
            <v>7.0000000000000001E-3</v>
          </cell>
          <cell r="G96">
            <v>8.0000000000000002E-3</v>
          </cell>
          <cell r="H96" t="str">
            <v>Invalid</v>
          </cell>
          <cell r="K96" t="e">
            <v>#REF!</v>
          </cell>
          <cell r="L96" t="e">
            <v>#REF!</v>
          </cell>
          <cell r="M96">
            <v>7.0000000000000001E-3</v>
          </cell>
          <cell r="N96">
            <v>7.0000000000000001E-3</v>
          </cell>
          <cell r="O96" t="str">
            <v>CHECK</v>
          </cell>
          <cell r="P96" t="str">
            <v>CHECK</v>
          </cell>
          <cell r="Q96">
            <v>0.09</v>
          </cell>
        </row>
        <row r="97">
          <cell r="B97" t="str">
            <v>NGX3P3500</v>
          </cell>
          <cell r="C97">
            <v>37926</v>
          </cell>
          <cell r="D97">
            <v>1.6E-2</v>
          </cell>
          <cell r="G97">
            <v>1.7999999999999999E-2</v>
          </cell>
          <cell r="H97" t="str">
            <v>Invalid</v>
          </cell>
          <cell r="K97" t="e">
            <v>#REF!</v>
          </cell>
          <cell r="L97" t="e">
            <v>#REF!</v>
          </cell>
          <cell r="M97">
            <v>1.6E-2</v>
          </cell>
          <cell r="N97">
            <v>1.6E-2</v>
          </cell>
          <cell r="O97" t="str">
            <v>CHECK</v>
          </cell>
          <cell r="P97" t="str">
            <v>CHECK</v>
          </cell>
          <cell r="Q97">
            <v>0.09</v>
          </cell>
        </row>
        <row r="98">
          <cell r="B98" t="str">
            <v>NGX3P3700</v>
          </cell>
          <cell r="C98">
            <v>37926</v>
          </cell>
          <cell r="D98">
            <v>2.5999999999999999E-2</v>
          </cell>
          <cell r="G98">
            <v>2.9000000000000001E-2</v>
          </cell>
          <cell r="H98" t="str">
            <v>Invalid</v>
          </cell>
          <cell r="K98" t="e">
            <v>#REF!</v>
          </cell>
          <cell r="L98" t="e">
            <v>#REF!</v>
          </cell>
          <cell r="M98">
            <v>2.5999999999999999E-2</v>
          </cell>
          <cell r="N98">
            <v>2.5999999999999999E-2</v>
          </cell>
          <cell r="O98" t="str">
            <v>CHECK</v>
          </cell>
          <cell r="P98" t="str">
            <v>CHECK</v>
          </cell>
          <cell r="Q98">
            <v>0.09</v>
          </cell>
        </row>
        <row r="99">
          <cell r="B99" t="str">
            <v>NGX3P4000</v>
          </cell>
          <cell r="C99">
            <v>37926</v>
          </cell>
          <cell r="D99">
            <v>5.1999999999999998E-2</v>
          </cell>
          <cell r="G99">
            <v>5.8000000000000003E-2</v>
          </cell>
          <cell r="H99" t="str">
            <v>Invalid</v>
          </cell>
          <cell r="K99" t="e">
            <v>#REF!</v>
          </cell>
          <cell r="L99" t="e">
            <v>#REF!</v>
          </cell>
          <cell r="M99">
            <v>5.1999999999999998E-2</v>
          </cell>
          <cell r="N99">
            <v>5.1999999999999998E-2</v>
          </cell>
          <cell r="O99" t="str">
            <v>CHECK</v>
          </cell>
          <cell r="P99" t="str">
            <v>CHECK</v>
          </cell>
          <cell r="Q99">
            <v>0.09</v>
          </cell>
        </row>
        <row r="100">
          <cell r="B100" t="str">
            <v>NGZ3P3500</v>
          </cell>
          <cell r="C100">
            <v>37956</v>
          </cell>
          <cell r="D100">
            <v>2.1999999999999999E-2</v>
          </cell>
          <cell r="G100">
            <v>2.4E-2</v>
          </cell>
          <cell r="H100" t="str">
            <v>Invalid</v>
          </cell>
          <cell r="K100" t="e">
            <v>#REF!</v>
          </cell>
          <cell r="L100" t="e">
            <v>#REF!</v>
          </cell>
          <cell r="M100">
            <v>2.1999999999999999E-2</v>
          </cell>
          <cell r="N100">
            <v>2.1999999999999999E-2</v>
          </cell>
          <cell r="O100" t="str">
            <v>CHECK</v>
          </cell>
          <cell r="P100" t="str">
            <v>CHECK</v>
          </cell>
          <cell r="Q100">
            <v>0.09</v>
          </cell>
        </row>
        <row r="101">
          <cell r="B101" t="str">
            <v>NGZ3P4000</v>
          </cell>
          <cell r="C101">
            <v>37956</v>
          </cell>
          <cell r="D101">
            <v>6.0999999999999999E-2</v>
          </cell>
          <cell r="G101">
            <v>6.7000000000000004E-2</v>
          </cell>
          <cell r="H101" t="str">
            <v>Invalid</v>
          </cell>
          <cell r="K101" t="e">
            <v>#REF!</v>
          </cell>
          <cell r="L101" t="e">
            <v>#REF!</v>
          </cell>
          <cell r="M101">
            <v>6.0999999999999999E-2</v>
          </cell>
          <cell r="N101">
            <v>6.0999999999999999E-2</v>
          </cell>
          <cell r="O101" t="str">
            <v>CHECK</v>
          </cell>
          <cell r="P101" t="str">
            <v>CHECK</v>
          </cell>
          <cell r="Q101">
            <v>0.09</v>
          </cell>
        </row>
        <row r="102">
          <cell r="B102" t="str">
            <v>NGF4P3500</v>
          </cell>
          <cell r="C102">
            <v>37987</v>
          </cell>
          <cell r="D102">
            <v>2.8000000000000001E-2</v>
          </cell>
          <cell r="G102">
            <v>2.7E-2</v>
          </cell>
          <cell r="H102" t="str">
            <v>Invalid</v>
          </cell>
          <cell r="K102" t="e">
            <v>#REF!</v>
          </cell>
          <cell r="L102" t="e">
            <v>#REF!</v>
          </cell>
          <cell r="M102">
            <v>2.8000000000000001E-2</v>
          </cell>
          <cell r="N102">
            <v>2.8000000000000001E-2</v>
          </cell>
          <cell r="O102" t="str">
            <v>CHECK</v>
          </cell>
          <cell r="P102" t="str">
            <v>CHECK</v>
          </cell>
          <cell r="Q102">
            <v>0.09</v>
          </cell>
        </row>
        <row r="103">
          <cell r="B103" t="str">
            <v>NGH4P3500</v>
          </cell>
          <cell r="C103">
            <v>38047</v>
          </cell>
          <cell r="D103">
            <v>5.1999999999999998E-2</v>
          </cell>
          <cell r="G103">
            <v>5.1999999999999998E-2</v>
          </cell>
          <cell r="H103" t="str">
            <v>Invalid</v>
          </cell>
          <cell r="K103" t="e">
            <v>#REF!</v>
          </cell>
          <cell r="L103" t="e">
            <v>#REF!</v>
          </cell>
          <cell r="M103">
            <v>5.1999999999999998E-2</v>
          </cell>
          <cell r="N103">
            <v>5.1999999999999998E-2</v>
          </cell>
          <cell r="O103" t="str">
            <v>CHECK</v>
          </cell>
          <cell r="P103" t="str">
            <v>CHECK</v>
          </cell>
          <cell r="Q103">
            <v>0.09</v>
          </cell>
        </row>
        <row r="104">
          <cell r="B104" t="str">
            <v>NGJ4P3500</v>
          </cell>
          <cell r="C104">
            <v>38078</v>
          </cell>
          <cell r="D104">
            <v>0.06</v>
          </cell>
          <cell r="G104">
            <v>6.0999999999999999E-2</v>
          </cell>
          <cell r="H104" t="str">
            <v>Invalid</v>
          </cell>
          <cell r="K104" t="e">
            <v>#REF!</v>
          </cell>
          <cell r="L104" t="e">
            <v>#REF!</v>
          </cell>
          <cell r="M104">
            <v>0.06</v>
          </cell>
          <cell r="N104">
            <v>0.06</v>
          </cell>
          <cell r="O104" t="str">
            <v>CHECK</v>
          </cell>
          <cell r="P104" t="str">
            <v>CHECK</v>
          </cell>
          <cell r="Q104">
            <v>0.09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cing Data"/>
      <sheetName val="NYC Chart"/>
      <sheetName val="Hudson Valley"/>
      <sheetName val="PJM"/>
      <sheetName val="Historical On-Peak Prices"/>
      <sheetName val="Calc Sheet"/>
      <sheetName val="PJM Forward Curve"/>
      <sheetName val="$-Delta"/>
      <sheetName val="tables"/>
    </sheetNames>
    <sheetDataSet>
      <sheetData sheetId="0" refreshError="1"/>
      <sheetData sheetId="1" refreshError="1"/>
      <sheetData sheetId="2" refreshError="1"/>
      <sheetData sheetId="3" refreshError="1"/>
      <sheetData sheetId="4" refreshError="1"/>
      <sheetData sheetId="5" refreshError="1"/>
      <sheetData sheetId="6" refreshError="1">
        <row r="15">
          <cell r="B15">
            <v>4</v>
          </cell>
        </row>
      </sheetData>
      <sheetData sheetId="7" refreshError="1"/>
      <sheetData sheetId="8"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Net Position Report"/>
      <sheetName val="Inputs for Net Position Report"/>
      <sheetName val="Broker Fund Transfer Data"/>
      <sheetName val="Initial_Mnt Margin Requirement"/>
      <sheetName val="NYMEX Prices"/>
      <sheetName val="Trade Calculations 1"/>
      <sheetName val="Current GHMA File Sorted"/>
      <sheetName val="Prior GHMA File Sorted"/>
      <sheetName val="Trade Calculations 2"/>
      <sheetName val="Hedges for NUGs"/>
      <sheetName val="Monthly Plan"/>
      <sheetName val="Checklist"/>
      <sheetName val="Mrktomrkt"/>
      <sheetName val="VISY_LEDERLE_STEAM_MTM"/>
      <sheetName val="Trade Report for RRMC"/>
      <sheetName val="Delta_Report"/>
      <sheetName val="GHMA_ERM Diffs"/>
      <sheetName val="Executive Summary"/>
      <sheetName val="Counterparty P_L"/>
      <sheetName val="Trade Numbers"/>
    </sheetNames>
    <sheetDataSet>
      <sheetData sheetId="0"/>
      <sheetData sheetId="1"/>
      <sheetData sheetId="2"/>
      <sheetData sheetId="3"/>
      <sheetData sheetId="4"/>
      <sheetData sheetId="5">
        <row r="7">
          <cell r="A7" t="str">
            <v>NGJ4</v>
          </cell>
          <cell r="B7">
            <v>38078</v>
          </cell>
          <cell r="C7">
            <v>5.3650000000000002</v>
          </cell>
          <cell r="F7">
            <v>5.3650000000000002</v>
          </cell>
          <cell r="I7">
            <v>5.3650000000000002</v>
          </cell>
        </row>
        <row r="8">
          <cell r="A8" t="str">
            <v>NGK4</v>
          </cell>
          <cell r="B8">
            <v>38108</v>
          </cell>
          <cell r="C8">
            <v>5.9349999999999996</v>
          </cell>
          <cell r="F8">
            <v>5.9349999999999996</v>
          </cell>
          <cell r="I8">
            <v>5.9349999999999996</v>
          </cell>
        </row>
        <row r="9">
          <cell r="A9" t="str">
            <v>NGM4</v>
          </cell>
          <cell r="B9">
            <v>38139</v>
          </cell>
          <cell r="C9">
            <v>6.68</v>
          </cell>
          <cell r="F9">
            <v>6.68</v>
          </cell>
          <cell r="I9">
            <v>6.68</v>
          </cell>
        </row>
        <row r="10">
          <cell r="A10" t="str">
            <v>NGN4</v>
          </cell>
          <cell r="B10">
            <v>38169</v>
          </cell>
          <cell r="C10">
            <v>6.141</v>
          </cell>
          <cell r="F10">
            <v>6.141</v>
          </cell>
          <cell r="I10">
            <v>6.141</v>
          </cell>
        </row>
        <row r="11">
          <cell r="A11" t="str">
            <v>NGQ4</v>
          </cell>
          <cell r="B11">
            <v>38200</v>
          </cell>
          <cell r="C11">
            <v>6.048</v>
          </cell>
          <cell r="F11">
            <v>6.048</v>
          </cell>
          <cell r="I11">
            <v>6.048</v>
          </cell>
        </row>
        <row r="12">
          <cell r="A12" t="str">
            <v>NGU4</v>
          </cell>
          <cell r="B12">
            <v>38231</v>
          </cell>
          <cell r="C12">
            <v>5.0819999999999999</v>
          </cell>
          <cell r="F12">
            <v>5.0819999999999999</v>
          </cell>
          <cell r="I12">
            <v>5.0819999999999999</v>
          </cell>
        </row>
        <row r="13">
          <cell r="A13" t="str">
            <v>NGV4</v>
          </cell>
          <cell r="B13">
            <v>38261</v>
          </cell>
          <cell r="C13">
            <v>5.7229999999999999</v>
          </cell>
          <cell r="F13">
            <v>5.7229999999999999</v>
          </cell>
          <cell r="I13">
            <v>5.7229999999999999</v>
          </cell>
        </row>
        <row r="14">
          <cell r="A14" t="str">
            <v>NGX4</v>
          </cell>
          <cell r="B14">
            <v>38292</v>
          </cell>
          <cell r="C14">
            <v>7.6260000000000003</v>
          </cell>
          <cell r="F14">
            <v>7.6260000000000003</v>
          </cell>
          <cell r="I14">
            <v>7.6260000000000003</v>
          </cell>
        </row>
        <row r="15">
          <cell r="A15" t="str">
            <v>NGZ4</v>
          </cell>
          <cell r="B15">
            <v>38322</v>
          </cell>
          <cell r="C15">
            <v>7.976</v>
          </cell>
          <cell r="F15">
            <v>7.976</v>
          </cell>
          <cell r="I15">
            <v>7.976</v>
          </cell>
        </row>
        <row r="16">
          <cell r="A16" t="str">
            <v>NGF5</v>
          </cell>
          <cell r="B16">
            <v>38353</v>
          </cell>
          <cell r="C16">
            <v>6.2130000000000001</v>
          </cell>
          <cell r="F16">
            <v>6.2130000000000001</v>
          </cell>
          <cell r="I16">
            <v>6.2130000000000001</v>
          </cell>
        </row>
        <row r="17">
          <cell r="A17" t="str">
            <v>NGG5</v>
          </cell>
          <cell r="B17">
            <v>38384</v>
          </cell>
          <cell r="C17">
            <v>6.2880000000000003</v>
          </cell>
          <cell r="F17">
            <v>6.2880000000000003</v>
          </cell>
          <cell r="I17">
            <v>6.2880000000000003</v>
          </cell>
        </row>
        <row r="18">
          <cell r="A18" t="str">
            <v>NGH5</v>
          </cell>
          <cell r="B18">
            <v>38412</v>
          </cell>
          <cell r="C18">
            <v>6.3040000000000003</v>
          </cell>
          <cell r="F18">
            <v>6.3040000000000003</v>
          </cell>
          <cell r="I18">
            <v>6.3040000000000003</v>
          </cell>
        </row>
        <row r="19">
          <cell r="A19" t="str">
            <v>NGJ5</v>
          </cell>
          <cell r="B19">
            <v>38443</v>
          </cell>
          <cell r="C19">
            <v>7.3230000000000004</v>
          </cell>
          <cell r="F19">
            <v>7.3230000000000004</v>
          </cell>
          <cell r="I19">
            <v>7.3230000000000004</v>
          </cell>
        </row>
        <row r="20">
          <cell r="A20" t="str">
            <v>NGK5</v>
          </cell>
          <cell r="B20">
            <v>38473</v>
          </cell>
          <cell r="C20">
            <v>6.7480000000000002</v>
          </cell>
          <cell r="F20">
            <v>6.7480000000000002</v>
          </cell>
          <cell r="I20">
            <v>6.7480000000000002</v>
          </cell>
        </row>
        <row r="21">
          <cell r="A21" t="str">
            <v>NGM5</v>
          </cell>
          <cell r="B21">
            <v>38504</v>
          </cell>
          <cell r="C21">
            <v>6.1230000000000002</v>
          </cell>
          <cell r="F21">
            <v>6.1230000000000002</v>
          </cell>
          <cell r="I21">
            <v>6.1230000000000002</v>
          </cell>
        </row>
        <row r="22">
          <cell r="A22" t="str">
            <v>NGN5</v>
          </cell>
          <cell r="B22">
            <v>38534</v>
          </cell>
          <cell r="C22">
            <v>6.976</v>
          </cell>
          <cell r="F22">
            <v>6.976</v>
          </cell>
          <cell r="I22">
            <v>6.976</v>
          </cell>
        </row>
        <row r="23">
          <cell r="A23" t="str">
            <v>NGQ5</v>
          </cell>
          <cell r="B23">
            <v>38565</v>
          </cell>
          <cell r="C23">
            <v>7.6470000000000002</v>
          </cell>
          <cell r="F23">
            <v>7.6470000000000002</v>
          </cell>
          <cell r="I23">
            <v>7.6470000000000002</v>
          </cell>
        </row>
        <row r="24">
          <cell r="A24" t="str">
            <v>NGU5</v>
          </cell>
          <cell r="B24">
            <v>38596</v>
          </cell>
          <cell r="C24">
            <v>10.847</v>
          </cell>
          <cell r="F24">
            <v>10.847</v>
          </cell>
          <cell r="I24">
            <v>10.847</v>
          </cell>
        </row>
        <row r="25">
          <cell r="A25" t="str">
            <v>NGV5</v>
          </cell>
          <cell r="B25">
            <v>38626</v>
          </cell>
          <cell r="C25">
            <v>13.907</v>
          </cell>
          <cell r="F25">
            <v>13.907</v>
          </cell>
          <cell r="I25">
            <v>13.907</v>
          </cell>
        </row>
        <row r="26">
          <cell r="A26" t="str">
            <v>NGX5</v>
          </cell>
          <cell r="B26">
            <v>38657</v>
          </cell>
          <cell r="C26">
            <v>13.832000000000001</v>
          </cell>
          <cell r="F26">
            <v>13.832000000000001</v>
          </cell>
          <cell r="I26">
            <v>13.832000000000001</v>
          </cell>
        </row>
        <row r="27">
          <cell r="A27" t="str">
            <v>NGZ5</v>
          </cell>
          <cell r="B27">
            <v>38687</v>
          </cell>
          <cell r="C27">
            <v>11.18</v>
          </cell>
          <cell r="F27">
            <v>11.18</v>
          </cell>
          <cell r="I27">
            <v>11.18</v>
          </cell>
        </row>
        <row r="28">
          <cell r="A28" t="str">
            <v>NGF6</v>
          </cell>
          <cell r="B28">
            <v>38718</v>
          </cell>
          <cell r="C28">
            <v>11.430999999999999</v>
          </cell>
          <cell r="F28">
            <v>11.430999999999999</v>
          </cell>
          <cell r="I28">
            <v>11.430999999999999</v>
          </cell>
        </row>
        <row r="29">
          <cell r="A29" t="str">
            <v>NGG6</v>
          </cell>
          <cell r="B29">
            <v>38749</v>
          </cell>
          <cell r="C29">
            <v>8.4</v>
          </cell>
          <cell r="F29">
            <v>8.4</v>
          </cell>
          <cell r="I29">
            <v>8.4</v>
          </cell>
        </row>
        <row r="30">
          <cell r="A30" t="str">
            <v>NGH6</v>
          </cell>
          <cell r="B30">
            <v>38777</v>
          </cell>
          <cell r="C30">
            <v>7.1120000000000001</v>
          </cell>
          <cell r="F30">
            <v>7.1120000000000001</v>
          </cell>
          <cell r="I30">
            <v>7.1120000000000001</v>
          </cell>
        </row>
        <row r="31">
          <cell r="A31" t="str">
            <v>NGJ6</v>
          </cell>
          <cell r="B31">
            <v>38808</v>
          </cell>
          <cell r="C31">
            <v>7.2329999999999997</v>
          </cell>
          <cell r="F31">
            <v>7.2329999999999997</v>
          </cell>
          <cell r="I31">
            <v>7.2329999999999997</v>
          </cell>
        </row>
        <row r="32">
          <cell r="A32" t="str">
            <v>NGK6</v>
          </cell>
          <cell r="B32">
            <v>38838</v>
          </cell>
          <cell r="C32">
            <v>7.1980000000000004</v>
          </cell>
          <cell r="F32">
            <v>7.1980000000000004</v>
          </cell>
          <cell r="I32">
            <v>7.1980000000000004</v>
          </cell>
        </row>
        <row r="33">
          <cell r="A33" t="str">
            <v>NGM6</v>
          </cell>
          <cell r="B33">
            <v>38869</v>
          </cell>
          <cell r="C33">
            <v>5.9249999999999998</v>
          </cell>
          <cell r="F33">
            <v>5.9249999999999998</v>
          </cell>
          <cell r="I33">
            <v>5.9249999999999998</v>
          </cell>
        </row>
        <row r="34">
          <cell r="A34" t="str">
            <v>NGN6</v>
          </cell>
          <cell r="B34">
            <v>38899</v>
          </cell>
          <cell r="C34">
            <v>5.8869999999999996</v>
          </cell>
          <cell r="F34">
            <v>5.8869999999999996</v>
          </cell>
          <cell r="I34">
            <v>5.8869999999999996</v>
          </cell>
        </row>
        <row r="35">
          <cell r="A35" t="str">
            <v>NGQ6</v>
          </cell>
          <cell r="B35">
            <v>38930</v>
          </cell>
          <cell r="C35">
            <v>7.0419999999999998</v>
          </cell>
          <cell r="F35">
            <v>7.0419999999999998</v>
          </cell>
          <cell r="I35">
            <v>7.0419999999999998</v>
          </cell>
        </row>
        <row r="36">
          <cell r="A36" t="str">
            <v>NGU6</v>
          </cell>
          <cell r="B36">
            <v>38961</v>
          </cell>
          <cell r="C36">
            <v>6.8159999999999998</v>
          </cell>
          <cell r="F36">
            <v>6.8159999999999998</v>
          </cell>
          <cell r="I36">
            <v>6.8159999999999998</v>
          </cell>
        </row>
        <row r="37">
          <cell r="A37" t="str">
            <v>NGV6</v>
          </cell>
          <cell r="B37">
            <v>38991</v>
          </cell>
          <cell r="C37">
            <v>4.2009999999999996</v>
          </cell>
          <cell r="F37">
            <v>4.2009999999999996</v>
          </cell>
          <cell r="I37">
            <v>4.2009999999999996</v>
          </cell>
        </row>
        <row r="38">
          <cell r="A38" t="str">
            <v>NGX6</v>
          </cell>
          <cell r="B38">
            <v>39022</v>
          </cell>
          <cell r="C38">
            <v>7.1529999999999996</v>
          </cell>
          <cell r="F38">
            <v>7.1529999999999996</v>
          </cell>
          <cell r="I38">
            <v>7.1529999999999996</v>
          </cell>
        </row>
        <row r="39">
          <cell r="A39" t="str">
            <v>NGZ6</v>
          </cell>
          <cell r="B39">
            <v>39052</v>
          </cell>
          <cell r="C39">
            <v>7.5339999999999998</v>
          </cell>
          <cell r="F39">
            <v>7.57</v>
          </cell>
          <cell r="H39">
            <v>36.000000000000476</v>
          </cell>
          <cell r="I39">
            <v>7.5339999999999998</v>
          </cell>
        </row>
        <row r="40">
          <cell r="A40" t="str">
            <v>NGF7</v>
          </cell>
          <cell r="B40">
            <v>39083</v>
          </cell>
          <cell r="C40">
            <v>7.9980000000000002</v>
          </cell>
          <cell r="F40">
            <v>8.0649999999999995</v>
          </cell>
          <cell r="H40">
            <v>66.999999999999289</v>
          </cell>
          <cell r="I40">
            <v>7.9980000000000002</v>
          </cell>
        </row>
        <row r="41">
          <cell r="A41" t="str">
            <v>NGG7</v>
          </cell>
          <cell r="B41">
            <v>39114</v>
          </cell>
          <cell r="C41">
            <v>8.0579999999999998</v>
          </cell>
          <cell r="F41">
            <v>8.125</v>
          </cell>
          <cell r="H41">
            <v>67.000000000000171</v>
          </cell>
          <cell r="I41">
            <v>8.0579999999999998</v>
          </cell>
        </row>
        <row r="42">
          <cell r="A42" t="str">
            <v>NGH7</v>
          </cell>
          <cell r="B42">
            <v>39142</v>
          </cell>
          <cell r="C42">
            <v>7.9379999999999997</v>
          </cell>
          <cell r="F42">
            <v>7.98</v>
          </cell>
          <cell r="H42">
            <v>42.000000000000703</v>
          </cell>
          <cell r="I42">
            <v>7.9379999999999997</v>
          </cell>
        </row>
        <row r="43">
          <cell r="A43" t="str">
            <v>NGJ7</v>
          </cell>
          <cell r="B43">
            <v>39173</v>
          </cell>
          <cell r="C43">
            <v>7.4580000000000002</v>
          </cell>
          <cell r="F43">
            <v>7.45</v>
          </cell>
          <cell r="H43">
            <v>-8.0000000000000071</v>
          </cell>
          <cell r="I43">
            <v>7.4580000000000002</v>
          </cell>
        </row>
        <row r="44">
          <cell r="A44" t="str">
            <v>NGK7</v>
          </cell>
          <cell r="B44">
            <v>39203</v>
          </cell>
          <cell r="C44">
            <v>7.431</v>
          </cell>
          <cell r="F44">
            <v>7.46</v>
          </cell>
          <cell r="H44">
            <v>28.999999999999915</v>
          </cell>
          <cell r="I44">
            <v>7.431</v>
          </cell>
        </row>
        <row r="45">
          <cell r="A45" t="str">
            <v>NGM7</v>
          </cell>
          <cell r="B45">
            <v>39234</v>
          </cell>
          <cell r="C45">
            <v>7.5190000000000001</v>
          </cell>
          <cell r="F45">
            <v>7.5</v>
          </cell>
          <cell r="H45">
            <v>-19.000000000000128</v>
          </cell>
          <cell r="I45">
            <v>7.5190000000000001</v>
          </cell>
        </row>
        <row r="46">
          <cell r="A46" t="str">
            <v>NGN7</v>
          </cell>
          <cell r="B46">
            <v>39264</v>
          </cell>
          <cell r="C46">
            <v>7.6189999999999998</v>
          </cell>
          <cell r="F46">
            <v>7.71</v>
          </cell>
          <cell r="H46">
            <v>91.000000000000199</v>
          </cell>
          <cell r="I46">
            <v>7.6189999999999998</v>
          </cell>
        </row>
        <row r="47">
          <cell r="A47" t="str">
            <v>NGQ7</v>
          </cell>
          <cell r="B47">
            <v>39295</v>
          </cell>
          <cell r="C47">
            <v>7.6849999999999996</v>
          </cell>
          <cell r="F47">
            <v>7.79</v>
          </cell>
          <cell r="H47">
            <v>105.00000000000043</v>
          </cell>
          <cell r="I47">
            <v>7.6849999999999996</v>
          </cell>
        </row>
        <row r="48">
          <cell r="A48" t="str">
            <v>NGU7</v>
          </cell>
          <cell r="B48">
            <v>39326</v>
          </cell>
          <cell r="C48">
            <v>7.7329999999999997</v>
          </cell>
          <cell r="F48">
            <v>7.73</v>
          </cell>
          <cell r="H48">
            <v>-2.9999999999992255</v>
          </cell>
          <cell r="I48">
            <v>7.7329999999999997</v>
          </cell>
        </row>
        <row r="49">
          <cell r="A49" t="str">
            <v>NGV7</v>
          </cell>
          <cell r="B49">
            <v>39356</v>
          </cell>
          <cell r="C49">
            <v>7.8280000000000003</v>
          </cell>
          <cell r="F49">
            <v>7.85</v>
          </cell>
          <cell r="H49">
            <v>21.999999999999353</v>
          </cell>
          <cell r="I49">
            <v>7.8280000000000003</v>
          </cell>
        </row>
        <row r="50">
          <cell r="A50" t="str">
            <v>NGX7</v>
          </cell>
          <cell r="B50">
            <v>39387</v>
          </cell>
          <cell r="C50">
            <v>8.2880000000000003</v>
          </cell>
          <cell r="F50">
            <v>8.35</v>
          </cell>
          <cell r="H50">
            <v>61.999999999999389</v>
          </cell>
          <cell r="I50">
            <v>8.2880000000000003</v>
          </cell>
        </row>
        <row r="51">
          <cell r="A51" t="str">
            <v>NGZ7</v>
          </cell>
          <cell r="B51">
            <v>39417</v>
          </cell>
          <cell r="C51">
            <v>8.7530000000000001</v>
          </cell>
          <cell r="F51">
            <v>8.8000000000000007</v>
          </cell>
          <cell r="H51">
            <v>47.000000000000597</v>
          </cell>
          <cell r="I51">
            <v>8.7530000000000001</v>
          </cell>
        </row>
        <row r="52">
          <cell r="A52" t="str">
            <v>NGF8</v>
          </cell>
          <cell r="B52">
            <v>39448</v>
          </cell>
          <cell r="C52">
            <v>9.0280000000000005</v>
          </cell>
          <cell r="F52">
            <v>9.06</v>
          </cell>
          <cell r="H52">
            <v>32.000000000000028</v>
          </cell>
          <cell r="I52">
            <v>9.0280000000000005</v>
          </cell>
        </row>
        <row r="53">
          <cell r="A53" t="str">
            <v>NGG8</v>
          </cell>
          <cell r="B53">
            <v>39479</v>
          </cell>
          <cell r="C53">
            <v>9.0380000000000003</v>
          </cell>
          <cell r="F53">
            <v>9.0500000000000007</v>
          </cell>
          <cell r="H53">
            <v>12.000000000000455</v>
          </cell>
          <cell r="I53">
            <v>9.0380000000000003</v>
          </cell>
        </row>
        <row r="54">
          <cell r="A54" t="str">
            <v>NGH8</v>
          </cell>
          <cell r="B54">
            <v>39508</v>
          </cell>
          <cell r="C54">
            <v>8.8379999999999992</v>
          </cell>
          <cell r="F54">
            <v>8.94</v>
          </cell>
          <cell r="H54">
            <v>102.00000000000031</v>
          </cell>
          <cell r="I54">
            <v>8.8379999999999992</v>
          </cell>
        </row>
        <row r="55">
          <cell r="A55" t="str">
            <v>NGJ8</v>
          </cell>
          <cell r="B55">
            <v>39539</v>
          </cell>
          <cell r="C55">
            <v>7.6079999999999997</v>
          </cell>
          <cell r="F55">
            <v>7.6079999999999997</v>
          </cell>
          <cell r="H55">
            <v>0</v>
          </cell>
          <cell r="I55">
            <v>7.6079999999999997</v>
          </cell>
        </row>
        <row r="56">
          <cell r="A56" t="str">
            <v>NGK8</v>
          </cell>
          <cell r="B56">
            <v>39569</v>
          </cell>
          <cell r="C56">
            <v>7.4880000000000004</v>
          </cell>
          <cell r="F56" t="str">
            <v xml:space="preserve"> ---</v>
          </cell>
          <cell r="H56" t="e">
            <v>#VALUE!</v>
          </cell>
          <cell r="I56">
            <v>7.4880000000000004</v>
          </cell>
        </row>
        <row r="57">
          <cell r="A57" t="str">
            <v>NGM8</v>
          </cell>
          <cell r="B57">
            <v>39600</v>
          </cell>
          <cell r="C57">
            <v>7.5579999999999998</v>
          </cell>
          <cell r="F57">
            <v>7.5579999999999998</v>
          </cell>
          <cell r="H57">
            <v>0</v>
          </cell>
          <cell r="I57">
            <v>7.5579999999999998</v>
          </cell>
        </row>
        <row r="58">
          <cell r="A58" t="str">
            <v>NGN8</v>
          </cell>
          <cell r="B58">
            <v>39630</v>
          </cell>
          <cell r="C58">
            <v>7.633</v>
          </cell>
          <cell r="F58">
            <v>7.633</v>
          </cell>
          <cell r="H58">
            <v>0</v>
          </cell>
          <cell r="I58">
            <v>7.633</v>
          </cell>
        </row>
        <row r="59">
          <cell r="A59" t="str">
            <v>NGQ8</v>
          </cell>
          <cell r="B59">
            <v>39661</v>
          </cell>
          <cell r="C59">
            <v>7.6680000000000001</v>
          </cell>
          <cell r="F59">
            <v>7.6680000000000001</v>
          </cell>
          <cell r="H59">
            <v>0</v>
          </cell>
          <cell r="I59">
            <v>7.6680000000000001</v>
          </cell>
        </row>
        <row r="60">
          <cell r="A60" t="str">
            <v>NGU8</v>
          </cell>
          <cell r="B60">
            <v>39692</v>
          </cell>
          <cell r="C60">
            <v>7.718</v>
          </cell>
          <cell r="F60">
            <v>7.718</v>
          </cell>
          <cell r="H60">
            <v>0</v>
          </cell>
          <cell r="I60">
            <v>7.718</v>
          </cell>
        </row>
        <row r="61">
          <cell r="A61" t="str">
            <v>NGV8</v>
          </cell>
          <cell r="B61">
            <v>39722</v>
          </cell>
          <cell r="C61">
            <v>7.7880000000000003</v>
          </cell>
          <cell r="F61">
            <v>7.7880000000000003</v>
          </cell>
          <cell r="H61">
            <v>0</v>
          </cell>
          <cell r="I61">
            <v>7.7880000000000003</v>
          </cell>
        </row>
        <row r="62">
          <cell r="A62" t="str">
            <v>NGX8</v>
          </cell>
          <cell r="B62">
            <v>39753</v>
          </cell>
          <cell r="C62">
            <v>8.1379999999999999</v>
          </cell>
          <cell r="F62">
            <v>8.1669999999999998</v>
          </cell>
          <cell r="H62">
            <v>28.999999999999915</v>
          </cell>
          <cell r="I62">
            <v>8.1379999999999999</v>
          </cell>
        </row>
        <row r="63">
          <cell r="A63" t="str">
            <v>NGZ8</v>
          </cell>
          <cell r="B63">
            <v>39783</v>
          </cell>
          <cell r="C63">
            <v>8.4879999999999995</v>
          </cell>
          <cell r="F63">
            <v>8.5169999999999995</v>
          </cell>
          <cell r="H63">
            <v>28.999999999999915</v>
          </cell>
          <cell r="I63">
            <v>8.4879999999999995</v>
          </cell>
        </row>
        <row r="64">
          <cell r="A64" t="str">
            <v>NGF9</v>
          </cell>
          <cell r="B64">
            <v>39814</v>
          </cell>
          <cell r="C64">
            <v>8.7230000000000008</v>
          </cell>
          <cell r="F64">
            <v>8.7520000000000007</v>
          </cell>
          <cell r="H64">
            <v>28.999999999999915</v>
          </cell>
          <cell r="I64">
            <v>8.7230000000000008</v>
          </cell>
        </row>
        <row r="65">
          <cell r="A65" t="str">
            <v>NGG9</v>
          </cell>
          <cell r="B65">
            <v>39845</v>
          </cell>
          <cell r="C65">
            <v>8.7330000000000005</v>
          </cell>
          <cell r="F65">
            <v>8.7620000000000005</v>
          </cell>
          <cell r="H65">
            <v>28.999999999999915</v>
          </cell>
          <cell r="I65">
            <v>8.7330000000000005</v>
          </cell>
        </row>
        <row r="66">
          <cell r="A66" t="str">
            <v>NGH9</v>
          </cell>
          <cell r="B66">
            <v>39873</v>
          </cell>
          <cell r="C66">
            <v>8.4979999999999993</v>
          </cell>
          <cell r="F66">
            <v>8.5269999999999992</v>
          </cell>
          <cell r="H66">
            <v>28.999999999999915</v>
          </cell>
          <cell r="I66">
            <v>8.4979999999999993</v>
          </cell>
        </row>
        <row r="67">
          <cell r="A67" t="str">
            <v>NGJ9</v>
          </cell>
          <cell r="B67">
            <v>39904</v>
          </cell>
          <cell r="C67">
            <v>7.3179999999999996</v>
          </cell>
          <cell r="F67">
            <v>7.3179999999999996</v>
          </cell>
          <cell r="H67">
            <v>0</v>
          </cell>
          <cell r="I67">
            <v>7.3179999999999996</v>
          </cell>
        </row>
        <row r="68">
          <cell r="A68" t="str">
            <v>NGK9</v>
          </cell>
          <cell r="B68">
            <v>39934</v>
          </cell>
          <cell r="C68">
            <v>7.173</v>
          </cell>
          <cell r="F68">
            <v>7.173</v>
          </cell>
          <cell r="H68">
            <v>0</v>
          </cell>
          <cell r="I68">
            <v>7.173</v>
          </cell>
        </row>
        <row r="69">
          <cell r="A69" t="str">
            <v>NGM9</v>
          </cell>
          <cell r="B69">
            <v>39965</v>
          </cell>
          <cell r="C69">
            <v>7.2329999999999997</v>
          </cell>
          <cell r="F69">
            <v>7.2329999999999997</v>
          </cell>
          <cell r="H69">
            <v>0</v>
          </cell>
          <cell r="I69">
            <v>7.2329999999999997</v>
          </cell>
        </row>
        <row r="70">
          <cell r="A70" t="str">
            <v>NGN9</v>
          </cell>
          <cell r="B70">
            <v>39995</v>
          </cell>
          <cell r="C70">
            <v>7.2779999999999996</v>
          </cell>
          <cell r="F70">
            <v>7.3</v>
          </cell>
          <cell r="H70">
            <v>22.000000000000242</v>
          </cell>
          <cell r="I70">
            <v>7.2779999999999996</v>
          </cell>
        </row>
        <row r="71">
          <cell r="A71" t="str">
            <v>NGQ9</v>
          </cell>
          <cell r="B71">
            <v>40026</v>
          </cell>
          <cell r="C71">
            <v>7.3230000000000004</v>
          </cell>
          <cell r="F71">
            <v>7.3230000000000004</v>
          </cell>
          <cell r="H71">
            <v>0</v>
          </cell>
          <cell r="I71">
            <v>7.3230000000000004</v>
          </cell>
        </row>
        <row r="72">
          <cell r="A72" t="str">
            <v>NGU9</v>
          </cell>
          <cell r="B72">
            <v>40057</v>
          </cell>
          <cell r="C72">
            <v>7.38</v>
          </cell>
          <cell r="F72">
            <v>7.38</v>
          </cell>
          <cell r="H72">
            <v>0</v>
          </cell>
          <cell r="I72">
            <v>7.38</v>
          </cell>
        </row>
        <row r="73">
          <cell r="A73" t="str">
            <v>NGV9</v>
          </cell>
          <cell r="B73">
            <v>40087</v>
          </cell>
          <cell r="C73">
            <v>7.452</v>
          </cell>
          <cell r="F73">
            <v>7.452</v>
          </cell>
          <cell r="H73">
            <v>0</v>
          </cell>
          <cell r="I73">
            <v>7.452</v>
          </cell>
        </row>
        <row r="74">
          <cell r="A74" t="str">
            <v>NGX9</v>
          </cell>
          <cell r="B74">
            <v>40118</v>
          </cell>
          <cell r="C74">
            <v>7.7919999999999998</v>
          </cell>
          <cell r="F74">
            <v>7.7919999999999998</v>
          </cell>
          <cell r="H74">
            <v>0</v>
          </cell>
          <cell r="I74">
            <v>7.7919999999999998</v>
          </cell>
        </row>
        <row r="75">
          <cell r="A75" t="str">
            <v>NGZ9</v>
          </cell>
          <cell r="B75">
            <v>40148</v>
          </cell>
          <cell r="C75">
            <v>8.1370000000000005</v>
          </cell>
          <cell r="F75">
            <v>8.1370000000000005</v>
          </cell>
          <cell r="H75">
            <v>0</v>
          </cell>
          <cell r="I75">
            <v>8.1370000000000005</v>
          </cell>
        </row>
        <row r="76">
          <cell r="A76" t="str">
            <v>NGz6c8000</v>
          </cell>
          <cell r="B76">
            <v>39052</v>
          </cell>
          <cell r="C76">
            <v>0.47399999999999998</v>
          </cell>
          <cell r="F76">
            <v>0.46</v>
          </cell>
          <cell r="H76">
            <v>-13.999999999999957</v>
          </cell>
          <cell r="I76">
            <v>0.47399999999999998</v>
          </cell>
        </row>
        <row r="77">
          <cell r="A77" t="str">
            <v>NGz6c9000</v>
          </cell>
          <cell r="B77">
            <v>39052</v>
          </cell>
          <cell r="C77">
            <v>0.23400000000000001</v>
          </cell>
          <cell r="F77">
            <v>0.23400000000000001</v>
          </cell>
          <cell r="H77">
            <v>0</v>
          </cell>
          <cell r="I77">
            <v>0.23400000000000001</v>
          </cell>
        </row>
        <row r="78">
          <cell r="A78" t="str">
            <v>NGz6c9500</v>
          </cell>
          <cell r="B78">
            <v>39052</v>
          </cell>
          <cell r="C78">
            <v>0.16400000000000001</v>
          </cell>
          <cell r="F78">
            <v>0.16400000000000001</v>
          </cell>
          <cell r="H78">
            <v>0</v>
          </cell>
          <cell r="I78">
            <v>0.16400000000000001</v>
          </cell>
        </row>
        <row r="79">
          <cell r="A79" t="str">
            <v>NGz6c10000</v>
          </cell>
          <cell r="B79">
            <v>39052</v>
          </cell>
          <cell r="C79">
            <v>0.115</v>
          </cell>
          <cell r="F79">
            <v>0.115</v>
          </cell>
          <cell r="H79">
            <v>0</v>
          </cell>
          <cell r="I79">
            <v>0.115</v>
          </cell>
        </row>
        <row r="80">
          <cell r="A80" t="str">
            <v>NGz6c10250</v>
          </cell>
          <cell r="B80">
            <v>39052</v>
          </cell>
          <cell r="C80">
            <v>9.7000000000000003E-2</v>
          </cell>
          <cell r="F80">
            <v>9.7000000000000003E-2</v>
          </cell>
          <cell r="H80">
            <v>0</v>
          </cell>
          <cell r="I80">
            <v>9.7000000000000003E-2</v>
          </cell>
        </row>
        <row r="81">
          <cell r="A81" t="str">
            <v>NGz6c10500</v>
          </cell>
          <cell r="B81">
            <v>39052</v>
          </cell>
          <cell r="C81">
            <v>8.1000000000000003E-2</v>
          </cell>
          <cell r="F81">
            <v>8.1000000000000003E-2</v>
          </cell>
          <cell r="H81">
            <v>0</v>
          </cell>
          <cell r="I81">
            <v>8.1000000000000003E-2</v>
          </cell>
        </row>
        <row r="82">
          <cell r="A82" t="str">
            <v>NGz6c10750</v>
          </cell>
          <cell r="B82">
            <v>39052</v>
          </cell>
          <cell r="C82">
            <v>6.7000000000000004E-2</v>
          </cell>
          <cell r="F82">
            <v>6.7000000000000004E-2</v>
          </cell>
          <cell r="H82">
            <v>0</v>
          </cell>
          <cell r="I82">
            <v>6.7000000000000004E-2</v>
          </cell>
        </row>
        <row r="83">
          <cell r="A83" t="str">
            <v>NGz6c11000</v>
          </cell>
          <cell r="B83">
            <v>39052</v>
          </cell>
          <cell r="C83">
            <v>5.5E-2</v>
          </cell>
          <cell r="F83">
            <v>0.05</v>
          </cell>
          <cell r="H83">
            <v>-4.9999999999999973</v>
          </cell>
          <cell r="I83">
            <v>5.5E-2</v>
          </cell>
        </row>
        <row r="84">
          <cell r="A84" t="str">
            <v>NGz6c11600</v>
          </cell>
          <cell r="B84">
            <v>39052</v>
          </cell>
          <cell r="C84">
            <v>3.5000000000000003E-2</v>
          </cell>
          <cell r="F84">
            <v>3.5000000000000003E-2</v>
          </cell>
          <cell r="H84">
            <v>0</v>
          </cell>
          <cell r="I84">
            <v>3.5000000000000003E-2</v>
          </cell>
        </row>
        <row r="85">
          <cell r="A85" t="str">
            <v>NGz6c13000</v>
          </cell>
          <cell r="B85">
            <v>39052</v>
          </cell>
          <cell r="C85">
            <v>1.2E-2</v>
          </cell>
          <cell r="F85">
            <v>1.2E-2</v>
          </cell>
          <cell r="H85">
            <v>0</v>
          </cell>
          <cell r="I85">
            <v>1.2E-2</v>
          </cell>
        </row>
        <row r="86">
          <cell r="A86" t="str">
            <v>NGf7c9000</v>
          </cell>
          <cell r="B86">
            <v>39083</v>
          </cell>
          <cell r="C86">
            <v>0.52600000000000002</v>
          </cell>
          <cell r="F86">
            <v>0.48</v>
          </cell>
          <cell r="H86">
            <v>-46.000000000000043</v>
          </cell>
          <cell r="I86">
            <v>0.52600000000000002</v>
          </cell>
        </row>
        <row r="87">
          <cell r="A87" t="str">
            <v>NGf7c9500</v>
          </cell>
          <cell r="B87">
            <v>39083</v>
          </cell>
          <cell r="C87">
            <v>0.41299999999999998</v>
          </cell>
          <cell r="F87">
            <v>0.41299999999999998</v>
          </cell>
          <cell r="H87">
            <v>0</v>
          </cell>
          <cell r="I87">
            <v>0.41299999999999998</v>
          </cell>
        </row>
        <row r="88">
          <cell r="A88" t="str">
            <v>NGf7c10000</v>
          </cell>
          <cell r="B88">
            <v>39083</v>
          </cell>
          <cell r="C88">
            <v>0.32600000000000001</v>
          </cell>
          <cell r="F88">
            <v>0.32600000000000001</v>
          </cell>
          <cell r="H88">
            <v>0</v>
          </cell>
          <cell r="I88">
            <v>0.32600000000000001</v>
          </cell>
        </row>
        <row r="89">
          <cell r="A89" t="str">
            <v>NGf7c10250</v>
          </cell>
          <cell r="B89">
            <v>39083</v>
          </cell>
          <cell r="C89">
            <v>0.29099999999999998</v>
          </cell>
          <cell r="F89">
            <v>0.29099999999999998</v>
          </cell>
          <cell r="H89">
            <v>0</v>
          </cell>
          <cell r="I89">
            <v>0.29099999999999998</v>
          </cell>
        </row>
        <row r="90">
          <cell r="A90" t="str">
            <v>NGf7c10500</v>
          </cell>
          <cell r="B90">
            <v>39083</v>
          </cell>
          <cell r="C90">
            <v>0.25900000000000001</v>
          </cell>
          <cell r="F90">
            <v>0.25900000000000001</v>
          </cell>
          <cell r="H90">
            <v>0</v>
          </cell>
          <cell r="I90">
            <v>0.25900000000000001</v>
          </cell>
        </row>
        <row r="91">
          <cell r="A91" t="str">
            <v>NGf7c10750</v>
          </cell>
          <cell r="B91">
            <v>39083</v>
          </cell>
          <cell r="C91">
            <v>0.23200000000000001</v>
          </cell>
          <cell r="F91">
            <v>0.23200000000000001</v>
          </cell>
          <cell r="H91">
            <v>0</v>
          </cell>
          <cell r="I91">
            <v>0.23200000000000001</v>
          </cell>
        </row>
        <row r="92">
          <cell r="A92" t="str">
            <v>NGf7c11000</v>
          </cell>
          <cell r="B92">
            <v>39083</v>
          </cell>
          <cell r="C92">
            <v>0.20699999999999999</v>
          </cell>
          <cell r="F92">
            <v>0.2</v>
          </cell>
          <cell r="H92">
            <v>-6.9999999999999787</v>
          </cell>
          <cell r="I92">
            <v>0.20699999999999999</v>
          </cell>
        </row>
        <row r="93">
          <cell r="A93" t="str">
            <v>NGf7c13000</v>
          </cell>
          <cell r="B93">
            <v>39083</v>
          </cell>
          <cell r="C93">
            <v>7.6999999999999999E-2</v>
          </cell>
          <cell r="F93">
            <v>7.4999999999999997E-2</v>
          </cell>
          <cell r="H93">
            <v>-2.0000000000000018</v>
          </cell>
          <cell r="I93">
            <v>7.6999999999999999E-2</v>
          </cell>
        </row>
        <row r="94">
          <cell r="A94" t="str">
            <v>NGf7c14500</v>
          </cell>
          <cell r="B94">
            <v>39083</v>
          </cell>
          <cell r="C94">
            <v>3.7999999999999999E-2</v>
          </cell>
          <cell r="F94">
            <v>3.7999999999999999E-2</v>
          </cell>
          <cell r="H94">
            <v>0</v>
          </cell>
          <cell r="I94">
            <v>3.7999999999999999E-2</v>
          </cell>
        </row>
        <row r="95">
          <cell r="A95" t="str">
            <v>NGg7c9000</v>
          </cell>
          <cell r="B95">
            <v>39114</v>
          </cell>
          <cell r="C95">
            <v>0.72799999999999998</v>
          </cell>
          <cell r="F95">
            <v>0.72799999999999998</v>
          </cell>
          <cell r="H95">
            <v>0</v>
          </cell>
          <cell r="I95">
            <v>0.72799999999999998</v>
          </cell>
        </row>
        <row r="96">
          <cell r="A96" t="str">
            <v>NGg7c9500</v>
          </cell>
          <cell r="B96">
            <v>39114</v>
          </cell>
          <cell r="C96">
            <v>0.60599999999999998</v>
          </cell>
          <cell r="F96">
            <v>0.60599999999999998</v>
          </cell>
          <cell r="H96">
            <v>0</v>
          </cell>
          <cell r="I96">
            <v>0.60599999999999998</v>
          </cell>
        </row>
        <row r="97">
          <cell r="A97" t="str">
            <v>NGg7c10000</v>
          </cell>
          <cell r="B97">
            <v>39114</v>
          </cell>
          <cell r="C97">
            <v>0.50700000000000001</v>
          </cell>
          <cell r="F97">
            <v>0.5</v>
          </cell>
          <cell r="H97">
            <v>-7.0000000000000062</v>
          </cell>
          <cell r="I97">
            <v>0.50700000000000001</v>
          </cell>
        </row>
        <row r="98">
          <cell r="A98" t="str">
            <v>NGg7c10250</v>
          </cell>
          <cell r="B98">
            <v>39114</v>
          </cell>
          <cell r="C98">
            <v>0.46500000000000002</v>
          </cell>
          <cell r="F98">
            <v>0.46500000000000002</v>
          </cell>
          <cell r="H98">
            <v>0</v>
          </cell>
          <cell r="I98">
            <v>0.46500000000000002</v>
          </cell>
        </row>
        <row r="99">
          <cell r="A99" t="str">
            <v>NGg7c10500</v>
          </cell>
          <cell r="B99">
            <v>39114</v>
          </cell>
          <cell r="C99">
            <v>0.42699999999999999</v>
          </cell>
          <cell r="F99">
            <v>0.42699999999999999</v>
          </cell>
          <cell r="H99">
            <v>0</v>
          </cell>
          <cell r="I99">
            <v>0.42699999999999999</v>
          </cell>
        </row>
        <row r="100">
          <cell r="A100" t="str">
            <v>NGg7c11000</v>
          </cell>
          <cell r="B100">
            <v>39114</v>
          </cell>
          <cell r="C100">
            <v>0.36199999999999999</v>
          </cell>
          <cell r="F100">
            <v>0.36199999999999999</v>
          </cell>
          <cell r="H100">
            <v>0</v>
          </cell>
          <cell r="I100">
            <v>0.36199999999999999</v>
          </cell>
        </row>
        <row r="101">
          <cell r="A101" t="str">
            <v>NGh7c9000</v>
          </cell>
          <cell r="B101">
            <v>39142</v>
          </cell>
          <cell r="C101">
            <v>0.79600000000000004</v>
          </cell>
          <cell r="F101">
            <v>0.8</v>
          </cell>
          <cell r="H101">
            <v>4.0000000000000036</v>
          </cell>
          <cell r="I101">
            <v>0.79600000000000004</v>
          </cell>
        </row>
        <row r="102">
          <cell r="A102" t="str">
            <v>NGh7c9500</v>
          </cell>
          <cell r="B102">
            <v>39142</v>
          </cell>
          <cell r="C102">
            <v>0.68</v>
          </cell>
          <cell r="F102">
            <v>0.68</v>
          </cell>
          <cell r="H102">
            <v>0</v>
          </cell>
          <cell r="I102">
            <v>0.68</v>
          </cell>
        </row>
        <row r="103">
          <cell r="A103" t="str">
            <v>NGh7c10000</v>
          </cell>
          <cell r="B103">
            <v>39142</v>
          </cell>
          <cell r="C103">
            <v>0.58399999999999996</v>
          </cell>
          <cell r="F103">
            <v>0.58399999999999996</v>
          </cell>
          <cell r="H103">
            <v>0</v>
          </cell>
          <cell r="I103">
            <v>0.58399999999999996</v>
          </cell>
        </row>
        <row r="104">
          <cell r="A104" t="str">
            <v>NGh7c10250</v>
          </cell>
          <cell r="B104">
            <v>39142</v>
          </cell>
          <cell r="C104">
            <v>0.54200000000000004</v>
          </cell>
          <cell r="F104">
            <v>0.54200000000000004</v>
          </cell>
          <cell r="H104">
            <v>0</v>
          </cell>
          <cell r="I104">
            <v>0.54200000000000004</v>
          </cell>
        </row>
        <row r="105">
          <cell r="A105" t="str">
            <v>NGh7c10500</v>
          </cell>
          <cell r="B105">
            <v>39142</v>
          </cell>
          <cell r="C105">
            <v>0.505</v>
          </cell>
          <cell r="F105">
            <v>0.505</v>
          </cell>
          <cell r="H105">
            <v>0</v>
          </cell>
          <cell r="I105">
            <v>0.505</v>
          </cell>
        </row>
        <row r="106">
          <cell r="A106" t="str">
            <v>NGh7c11000</v>
          </cell>
          <cell r="B106">
            <v>39142</v>
          </cell>
          <cell r="C106">
            <v>0.438</v>
          </cell>
          <cell r="F106">
            <v>0.438</v>
          </cell>
          <cell r="H106">
            <v>0</v>
          </cell>
          <cell r="I106">
            <v>0.438</v>
          </cell>
        </row>
        <row r="107">
          <cell r="A107" t="str">
            <v>NGj7c7600</v>
          </cell>
          <cell r="B107">
            <v>39173</v>
          </cell>
          <cell r="C107">
            <v>0.85599999999999998</v>
          </cell>
          <cell r="F107">
            <v>0.85599999999999998</v>
          </cell>
          <cell r="H107">
            <v>0</v>
          </cell>
          <cell r="I107">
            <v>0.85599999999999998</v>
          </cell>
        </row>
        <row r="108">
          <cell r="A108" t="str">
            <v>NGk7c7500</v>
          </cell>
          <cell r="B108">
            <v>39203</v>
          </cell>
          <cell r="C108">
            <v>0.94699999999999995</v>
          </cell>
          <cell r="F108">
            <v>0.94699999999999995</v>
          </cell>
          <cell r="H108">
            <v>0</v>
          </cell>
          <cell r="I108">
            <v>0.94699999999999995</v>
          </cell>
        </row>
        <row r="109">
          <cell r="A109" t="str">
            <v>NGk7c7600</v>
          </cell>
          <cell r="B109">
            <v>39203</v>
          </cell>
          <cell r="C109">
            <v>0.90800000000000003</v>
          </cell>
          <cell r="F109">
            <v>0.90800000000000003</v>
          </cell>
          <cell r="H109">
            <v>0</v>
          </cell>
          <cell r="I109">
            <v>0.90800000000000003</v>
          </cell>
        </row>
        <row r="110">
          <cell r="A110" t="str">
            <v>NGk7c7800</v>
          </cell>
          <cell r="B110">
            <v>39203</v>
          </cell>
          <cell r="C110">
            <v>0.83299999999999996</v>
          </cell>
          <cell r="F110">
            <v>0.83299999999999996</v>
          </cell>
          <cell r="H110">
            <v>0</v>
          </cell>
          <cell r="I110">
            <v>0.83299999999999996</v>
          </cell>
        </row>
        <row r="111">
          <cell r="A111" t="str">
            <v>NGm7c7500</v>
          </cell>
          <cell r="B111">
            <v>39234</v>
          </cell>
          <cell r="C111">
            <v>1.054</v>
          </cell>
          <cell r="F111">
            <v>1.054</v>
          </cell>
          <cell r="H111">
            <v>0</v>
          </cell>
          <cell r="I111">
            <v>1.054</v>
          </cell>
        </row>
        <row r="112">
          <cell r="A112" t="str">
            <v>NGm7c7600</v>
          </cell>
          <cell r="B112">
            <v>39234</v>
          </cell>
          <cell r="C112">
            <v>1.0145</v>
          </cell>
          <cell r="F112">
            <v>1.0145</v>
          </cell>
          <cell r="G112" t="str">
            <v>Invalid</v>
          </cell>
          <cell r="H112">
            <v>0</v>
          </cell>
          <cell r="I112">
            <v>1.0145</v>
          </cell>
        </row>
        <row r="113">
          <cell r="A113" t="str">
            <v>NGm7c7700</v>
          </cell>
          <cell r="B113">
            <v>39234</v>
          </cell>
          <cell r="C113">
            <v>0.97499999999999998</v>
          </cell>
          <cell r="F113">
            <v>0.97499999999999998</v>
          </cell>
          <cell r="H113">
            <v>0</v>
          </cell>
          <cell r="I113">
            <v>0.97499999999999998</v>
          </cell>
        </row>
        <row r="114">
          <cell r="A114" t="str">
            <v>NGn7c7500</v>
          </cell>
          <cell r="B114">
            <v>39264</v>
          </cell>
          <cell r="C114">
            <v>1.1819999999999999</v>
          </cell>
          <cell r="F114">
            <v>1.1819999999999999</v>
          </cell>
          <cell r="H114">
            <v>0</v>
          </cell>
          <cell r="I114">
            <v>1.1819999999999999</v>
          </cell>
        </row>
        <row r="115">
          <cell r="A115" t="str">
            <v>NGn7c7600</v>
          </cell>
          <cell r="B115">
            <v>39264</v>
          </cell>
          <cell r="C115">
            <v>1.1419999999999999</v>
          </cell>
          <cell r="F115">
            <v>1.1419999999999999</v>
          </cell>
          <cell r="H115">
            <v>0</v>
          </cell>
          <cell r="I115">
            <v>1.1419999999999999</v>
          </cell>
        </row>
        <row r="116">
          <cell r="A116" t="str">
            <v>NGn7c7700</v>
          </cell>
          <cell r="B116">
            <v>39264</v>
          </cell>
          <cell r="C116">
            <v>1.103</v>
          </cell>
          <cell r="F116">
            <v>1.103</v>
          </cell>
          <cell r="H116">
            <v>0</v>
          </cell>
          <cell r="I116">
            <v>1.103</v>
          </cell>
        </row>
        <row r="117">
          <cell r="A117" t="str">
            <v>NGq7c7500</v>
          </cell>
          <cell r="B117">
            <v>39295</v>
          </cell>
          <cell r="C117">
            <v>1.3109999999999999</v>
          </cell>
          <cell r="F117">
            <v>1.3109999999999999</v>
          </cell>
          <cell r="H117">
            <v>0</v>
          </cell>
          <cell r="I117">
            <v>1.3109999999999999</v>
          </cell>
        </row>
        <row r="118">
          <cell r="A118" t="str">
            <v>NGq7c7600</v>
          </cell>
          <cell r="B118">
            <v>39295</v>
          </cell>
          <cell r="C118">
            <v>1.2709999999999999</v>
          </cell>
          <cell r="F118">
            <v>1.2709999999999999</v>
          </cell>
          <cell r="G118" t="str">
            <v xml:space="preserve"> ---</v>
          </cell>
          <cell r="H118">
            <v>0</v>
          </cell>
          <cell r="I118">
            <v>1.2709999999999999</v>
          </cell>
        </row>
        <row r="119">
          <cell r="A119" t="str">
            <v>NGq7c7800</v>
          </cell>
          <cell r="B119">
            <v>39295</v>
          </cell>
          <cell r="C119">
            <v>1.1910000000000001</v>
          </cell>
          <cell r="F119">
            <v>1.1910000000000001</v>
          </cell>
          <cell r="H119">
            <v>0</v>
          </cell>
          <cell r="I119">
            <v>1.1910000000000001</v>
          </cell>
        </row>
        <row r="120">
          <cell r="A120" t="str">
            <v>NGu7c7500</v>
          </cell>
          <cell r="B120">
            <v>39326</v>
          </cell>
          <cell r="C120">
            <v>1.4359999999999999</v>
          </cell>
          <cell r="F120">
            <v>1.4359999999999999</v>
          </cell>
          <cell r="H120">
            <v>0</v>
          </cell>
          <cell r="I120">
            <v>1.4359999999999999</v>
          </cell>
        </row>
        <row r="121">
          <cell r="A121" t="str">
            <v>NGu7c7600</v>
          </cell>
          <cell r="B121">
            <v>39326</v>
          </cell>
          <cell r="C121">
            <v>1.3859999999999999</v>
          </cell>
          <cell r="F121">
            <v>1.3859999999999999</v>
          </cell>
          <cell r="G121" t="str">
            <v xml:space="preserve"> ---</v>
          </cell>
          <cell r="H121">
            <v>0</v>
          </cell>
          <cell r="I121">
            <v>1.3859999999999999</v>
          </cell>
        </row>
        <row r="122">
          <cell r="A122" t="str">
            <v>NGv7c7600</v>
          </cell>
          <cell r="B122">
            <v>39356</v>
          </cell>
          <cell r="C122">
            <v>1.534</v>
          </cell>
          <cell r="F122">
            <v>1.534</v>
          </cell>
          <cell r="H122">
            <v>0</v>
          </cell>
          <cell r="I122">
            <v>1.534</v>
          </cell>
        </row>
        <row r="123">
          <cell r="A123" t="str">
            <v>NGj8c8000</v>
          </cell>
          <cell r="B123">
            <v>39539</v>
          </cell>
          <cell r="C123">
            <v>1.02</v>
          </cell>
          <cell r="F123">
            <v>1.02</v>
          </cell>
          <cell r="H123">
            <v>0</v>
          </cell>
          <cell r="I123">
            <v>1.02</v>
          </cell>
        </row>
        <row r="124">
          <cell r="A124" t="str">
            <v>NGk8c8000</v>
          </cell>
          <cell r="B124">
            <v>39569</v>
          </cell>
          <cell r="C124">
            <v>0.95799999999999996</v>
          </cell>
          <cell r="F124">
            <v>0.95799999999999996</v>
          </cell>
          <cell r="H124">
            <v>0</v>
          </cell>
          <cell r="I124">
            <v>0.95799999999999996</v>
          </cell>
        </row>
        <row r="125">
          <cell r="A125" t="str">
            <v>NGm8c8000</v>
          </cell>
          <cell r="B125">
            <v>39600</v>
          </cell>
          <cell r="C125">
            <v>1.014</v>
          </cell>
          <cell r="F125">
            <v>1.014</v>
          </cell>
          <cell r="H125">
            <v>0</v>
          </cell>
          <cell r="I125">
            <v>1.014</v>
          </cell>
        </row>
        <row r="126">
          <cell r="A126" t="str">
            <v>NGn8c8000</v>
          </cell>
          <cell r="B126">
            <v>39630</v>
          </cell>
          <cell r="C126">
            <v>1.0900000000000001</v>
          </cell>
          <cell r="F126">
            <v>1.0900000000000001</v>
          </cell>
          <cell r="H126">
            <v>0</v>
          </cell>
          <cell r="I126">
            <v>1.0900000000000001</v>
          </cell>
        </row>
        <row r="127">
          <cell r="A127" t="str">
            <v>NGq8c8000</v>
          </cell>
          <cell r="B127">
            <v>39661</v>
          </cell>
          <cell r="C127">
            <v>1.171</v>
          </cell>
          <cell r="F127">
            <v>1.171</v>
          </cell>
          <cell r="H127">
            <v>0</v>
          </cell>
          <cell r="I127">
            <v>1.171</v>
          </cell>
        </row>
        <row r="128">
          <cell r="A128" t="str">
            <v>NGu8c8000</v>
          </cell>
          <cell r="B128">
            <v>39692</v>
          </cell>
          <cell r="C128">
            <v>1.2669999999999999</v>
          </cell>
          <cell r="F128">
            <v>1.2669999999999999</v>
          </cell>
          <cell r="H128">
            <v>0</v>
          </cell>
          <cell r="I128">
            <v>1.2669999999999999</v>
          </cell>
        </row>
        <row r="129">
          <cell r="A129" t="str">
            <v>NGv8c8000</v>
          </cell>
          <cell r="B129">
            <v>39722</v>
          </cell>
          <cell r="C129">
            <v>1.3740000000000001</v>
          </cell>
          <cell r="F129">
            <v>1.3740000000000001</v>
          </cell>
          <cell r="H129">
            <v>0</v>
          </cell>
          <cell r="I129">
            <v>1.3740000000000001</v>
          </cell>
        </row>
        <row r="130">
          <cell r="A130" t="str">
            <v>NGZ6P7300</v>
          </cell>
          <cell r="B130">
            <v>39052</v>
          </cell>
          <cell r="C130">
            <v>0.52700000000000002</v>
          </cell>
          <cell r="F130">
            <v>0.49099999999999999</v>
          </cell>
          <cell r="H130">
            <v>-36.000000000000028</v>
          </cell>
          <cell r="I130">
            <v>0.52700000000000002</v>
          </cell>
        </row>
        <row r="131">
          <cell r="A131" t="str">
            <v>NGZ6P8750</v>
          </cell>
          <cell r="B131">
            <v>39052</v>
          </cell>
          <cell r="C131">
            <v>1.492</v>
          </cell>
          <cell r="F131">
            <v>1.492</v>
          </cell>
          <cell r="H131">
            <v>0</v>
          </cell>
          <cell r="I131">
            <v>1.492</v>
          </cell>
        </row>
        <row r="132">
          <cell r="A132" t="str">
            <v>NGZ6P8900</v>
          </cell>
          <cell r="B132">
            <v>39052</v>
          </cell>
          <cell r="C132">
            <v>1.613</v>
          </cell>
          <cell r="F132">
            <v>1.613</v>
          </cell>
          <cell r="H132">
            <v>0</v>
          </cell>
          <cell r="I132">
            <v>1.613</v>
          </cell>
        </row>
        <row r="133">
          <cell r="A133" t="str">
            <v>NGZ6P8950</v>
          </cell>
          <cell r="B133">
            <v>39052</v>
          </cell>
          <cell r="C133">
            <v>1.6539999999999999</v>
          </cell>
          <cell r="F133">
            <v>1.6539999999999999</v>
          </cell>
          <cell r="H133">
            <v>0</v>
          </cell>
          <cell r="I133">
            <v>1.6539999999999999</v>
          </cell>
        </row>
        <row r="134">
          <cell r="A134" t="str">
            <v>NGZ6P9000</v>
          </cell>
          <cell r="B134">
            <v>39052</v>
          </cell>
          <cell r="C134">
            <v>1.696</v>
          </cell>
          <cell r="F134">
            <v>1.696</v>
          </cell>
          <cell r="H134">
            <v>0</v>
          </cell>
          <cell r="I134">
            <v>1.696</v>
          </cell>
        </row>
        <row r="135">
          <cell r="A135" t="str">
            <v>NGZ6P9250</v>
          </cell>
          <cell r="B135">
            <v>39052</v>
          </cell>
          <cell r="C135">
            <v>1.907</v>
          </cell>
          <cell r="F135">
            <v>1.907</v>
          </cell>
          <cell r="H135">
            <v>0</v>
          </cell>
          <cell r="I135">
            <v>1.907</v>
          </cell>
        </row>
        <row r="136">
          <cell r="A136" t="str">
            <v>NGZ6P9750</v>
          </cell>
          <cell r="B136">
            <v>39052</v>
          </cell>
          <cell r="C136">
            <v>2.347</v>
          </cell>
          <cell r="F136">
            <v>2.347</v>
          </cell>
          <cell r="H136">
            <v>0</v>
          </cell>
          <cell r="I136">
            <v>2.347</v>
          </cell>
        </row>
        <row r="137">
          <cell r="A137" t="str">
            <v>NGZ6P10000</v>
          </cell>
          <cell r="B137">
            <v>39052</v>
          </cell>
          <cell r="C137">
            <v>2.5739999999999998</v>
          </cell>
          <cell r="F137">
            <v>2.5739999999999998</v>
          </cell>
          <cell r="H137">
            <v>0</v>
          </cell>
          <cell r="I137">
            <v>2.5739999999999998</v>
          </cell>
        </row>
        <row r="138">
          <cell r="A138" t="str">
            <v>NGZ6P10500</v>
          </cell>
          <cell r="B138">
            <v>39052</v>
          </cell>
          <cell r="C138">
            <v>3.0390000000000001</v>
          </cell>
          <cell r="F138">
            <v>3.0390000000000001</v>
          </cell>
          <cell r="H138">
            <v>0</v>
          </cell>
          <cell r="I138">
            <v>3.0390000000000001</v>
          </cell>
        </row>
        <row r="139">
          <cell r="A139" t="str">
            <v>NGZ6P10650</v>
          </cell>
          <cell r="B139">
            <v>39052</v>
          </cell>
          <cell r="C139">
            <v>3.18</v>
          </cell>
          <cell r="F139">
            <v>3.18</v>
          </cell>
          <cell r="H139">
            <v>0</v>
          </cell>
          <cell r="I139">
            <v>3.18</v>
          </cell>
        </row>
        <row r="140">
          <cell r="A140" t="str">
            <v>NGZ6P10700</v>
          </cell>
          <cell r="B140">
            <v>39052</v>
          </cell>
          <cell r="C140">
            <v>3.2270000000000003</v>
          </cell>
          <cell r="F140">
            <v>3.2270000000000003</v>
          </cell>
          <cell r="G140" t="str">
            <v>Invalid</v>
          </cell>
          <cell r="H140">
            <v>0</v>
          </cell>
          <cell r="I140">
            <v>3.2270000000000003</v>
          </cell>
        </row>
        <row r="141">
          <cell r="A141" t="str">
            <v>NGZ6P10750</v>
          </cell>
          <cell r="B141">
            <v>39052</v>
          </cell>
          <cell r="C141">
            <v>3.274</v>
          </cell>
          <cell r="F141">
            <v>3.274</v>
          </cell>
          <cell r="H141">
            <v>0</v>
          </cell>
          <cell r="I141">
            <v>3.274</v>
          </cell>
        </row>
        <row r="142">
          <cell r="A142" t="str">
            <v>NGZ6P11000</v>
          </cell>
          <cell r="B142">
            <v>39052</v>
          </cell>
          <cell r="C142">
            <v>3.512</v>
          </cell>
          <cell r="F142">
            <v>3.512</v>
          </cell>
          <cell r="H142">
            <v>0</v>
          </cell>
          <cell r="I142">
            <v>3.512</v>
          </cell>
        </row>
        <row r="143">
          <cell r="A143" t="str">
            <v>NGF7P7300</v>
          </cell>
          <cell r="B143">
            <v>39083</v>
          </cell>
          <cell r="C143">
            <v>0.51100000000000001</v>
          </cell>
          <cell r="F143">
            <v>0.51100000000000001</v>
          </cell>
          <cell r="H143">
            <v>0</v>
          </cell>
          <cell r="I143">
            <v>0.51100000000000001</v>
          </cell>
        </row>
        <row r="144">
          <cell r="A144" t="str">
            <v>NGF7P8750</v>
          </cell>
          <cell r="B144">
            <v>39083</v>
          </cell>
          <cell r="C144">
            <v>1.34</v>
          </cell>
          <cell r="F144">
            <v>1.34</v>
          </cell>
          <cell r="H144">
            <v>0</v>
          </cell>
          <cell r="I144">
            <v>1.34</v>
          </cell>
        </row>
        <row r="145">
          <cell r="A145" t="str">
            <v>NGF7P8950</v>
          </cell>
          <cell r="B145">
            <v>39083</v>
          </cell>
          <cell r="C145">
            <v>1.484</v>
          </cell>
          <cell r="F145">
            <v>1.484</v>
          </cell>
          <cell r="H145">
            <v>0</v>
          </cell>
          <cell r="I145">
            <v>1.484</v>
          </cell>
        </row>
        <row r="146">
          <cell r="A146" t="str">
            <v>NGF7P9000</v>
          </cell>
          <cell r="B146">
            <v>39083</v>
          </cell>
          <cell r="C146">
            <v>1.5209999999999999</v>
          </cell>
          <cell r="F146">
            <v>1.5209999999999999</v>
          </cell>
          <cell r="H146">
            <v>0</v>
          </cell>
          <cell r="I146">
            <v>1.5209999999999999</v>
          </cell>
        </row>
        <row r="147">
          <cell r="A147" t="str">
            <v>NGF7P9250</v>
          </cell>
          <cell r="B147">
            <v>39083</v>
          </cell>
          <cell r="C147">
            <v>1.71</v>
          </cell>
          <cell r="F147">
            <v>1.71</v>
          </cell>
          <cell r="H147">
            <v>0</v>
          </cell>
          <cell r="I147">
            <v>1.71</v>
          </cell>
        </row>
        <row r="148">
          <cell r="A148" t="str">
            <v>NGF7P9500</v>
          </cell>
          <cell r="B148">
            <v>39083</v>
          </cell>
          <cell r="C148">
            <v>1.9059999999999999</v>
          </cell>
          <cell r="F148">
            <v>1.9059999999999999</v>
          </cell>
          <cell r="H148">
            <v>0</v>
          </cell>
          <cell r="I148">
            <v>1.9059999999999999</v>
          </cell>
        </row>
        <row r="149">
          <cell r="A149" t="str">
            <v>NGF7P9750</v>
          </cell>
          <cell r="B149">
            <v>39083</v>
          </cell>
          <cell r="C149">
            <v>2.1080000000000001</v>
          </cell>
          <cell r="F149">
            <v>2.1080000000000001</v>
          </cell>
          <cell r="H149">
            <v>0</v>
          </cell>
          <cell r="I149">
            <v>2.1080000000000001</v>
          </cell>
        </row>
        <row r="150">
          <cell r="A150" t="str">
            <v>NGF7P10000</v>
          </cell>
          <cell r="B150">
            <v>39083</v>
          </cell>
          <cell r="C150">
            <v>2.3159999999999998</v>
          </cell>
          <cell r="F150">
            <v>2.3159999999999998</v>
          </cell>
          <cell r="H150">
            <v>0</v>
          </cell>
          <cell r="I150">
            <v>2.3159999999999998</v>
          </cell>
        </row>
        <row r="151">
          <cell r="A151" t="str">
            <v>NGF7P10500</v>
          </cell>
          <cell r="B151">
            <v>39083</v>
          </cell>
          <cell r="C151">
            <v>2.746</v>
          </cell>
          <cell r="F151">
            <v>2.746</v>
          </cell>
          <cell r="H151">
            <v>0</v>
          </cell>
          <cell r="I151">
            <v>2.746</v>
          </cell>
        </row>
        <row r="152">
          <cell r="A152" t="str">
            <v>NGF7P10650</v>
          </cell>
          <cell r="B152">
            <v>39083</v>
          </cell>
          <cell r="C152">
            <v>2.8780000000000001</v>
          </cell>
          <cell r="F152">
            <v>2.8780000000000001</v>
          </cell>
          <cell r="H152">
            <v>0</v>
          </cell>
          <cell r="I152">
            <v>2.8780000000000001</v>
          </cell>
        </row>
        <row r="153">
          <cell r="A153" t="str">
            <v>NGF7P10700</v>
          </cell>
          <cell r="B153">
            <v>39083</v>
          </cell>
          <cell r="C153">
            <v>2.923</v>
          </cell>
          <cell r="F153">
            <v>2.923</v>
          </cell>
          <cell r="H153">
            <v>0</v>
          </cell>
          <cell r="I153">
            <v>2.923</v>
          </cell>
        </row>
        <row r="154">
          <cell r="A154" t="str">
            <v>NGg7P7300</v>
          </cell>
          <cell r="B154">
            <v>39114</v>
          </cell>
          <cell r="C154">
            <v>0.63700000000000001</v>
          </cell>
          <cell r="F154">
            <v>0.63700000000000001</v>
          </cell>
          <cell r="H154">
            <v>0</v>
          </cell>
          <cell r="I154">
            <v>0.63700000000000001</v>
          </cell>
        </row>
        <row r="155">
          <cell r="A155" t="str">
            <v>NGg7P8000</v>
          </cell>
          <cell r="B155">
            <v>39114</v>
          </cell>
          <cell r="C155">
            <v>1.004</v>
          </cell>
          <cell r="F155">
            <v>0.98</v>
          </cell>
          <cell r="H155">
            <v>-24.000000000000021</v>
          </cell>
          <cell r="I155">
            <v>1.004</v>
          </cell>
        </row>
        <row r="156">
          <cell r="A156" t="str">
            <v>NGg7P8750</v>
          </cell>
          <cell r="B156">
            <v>39114</v>
          </cell>
          <cell r="C156">
            <v>1.4850000000000001</v>
          </cell>
          <cell r="F156">
            <v>1.4850000000000001</v>
          </cell>
          <cell r="H156">
            <v>0</v>
          </cell>
          <cell r="I156">
            <v>1.4850000000000001</v>
          </cell>
        </row>
        <row r="157">
          <cell r="A157" t="str">
            <v>NGg7P8950</v>
          </cell>
          <cell r="B157">
            <v>39114</v>
          </cell>
          <cell r="C157">
            <v>1.625</v>
          </cell>
          <cell r="F157">
            <v>1.625</v>
          </cell>
          <cell r="H157">
            <v>0</v>
          </cell>
          <cell r="I157">
            <v>1.625</v>
          </cell>
        </row>
        <row r="158">
          <cell r="A158" t="str">
            <v>NGg7P9250</v>
          </cell>
          <cell r="B158">
            <v>39114</v>
          </cell>
          <cell r="C158">
            <v>1.845</v>
          </cell>
          <cell r="F158">
            <v>1.845</v>
          </cell>
          <cell r="H158">
            <v>0</v>
          </cell>
          <cell r="I158">
            <v>1.845</v>
          </cell>
        </row>
        <row r="159">
          <cell r="A159" t="str">
            <v>NGg7P9750</v>
          </cell>
          <cell r="B159">
            <v>39114</v>
          </cell>
          <cell r="C159">
            <v>2.23</v>
          </cell>
          <cell r="F159">
            <v>2.23</v>
          </cell>
          <cell r="H159">
            <v>0</v>
          </cell>
          <cell r="I159">
            <v>2.23</v>
          </cell>
        </row>
        <row r="160">
          <cell r="A160" t="str">
            <v>NGg7P9800</v>
          </cell>
          <cell r="B160">
            <v>39114</v>
          </cell>
          <cell r="C160">
            <v>2.27</v>
          </cell>
          <cell r="F160">
            <v>2.27</v>
          </cell>
          <cell r="H160">
            <v>0</v>
          </cell>
          <cell r="I160">
            <v>2.27</v>
          </cell>
        </row>
        <row r="161">
          <cell r="A161" t="str">
            <v>NGg7P10000</v>
          </cell>
          <cell r="B161">
            <v>39114</v>
          </cell>
          <cell r="C161">
            <v>2.431</v>
          </cell>
          <cell r="F161">
            <v>2.431</v>
          </cell>
          <cell r="H161">
            <v>0</v>
          </cell>
          <cell r="I161">
            <v>2.431</v>
          </cell>
        </row>
        <row r="162">
          <cell r="A162" t="str">
            <v>NGg7P10500</v>
          </cell>
          <cell r="B162">
            <v>39114</v>
          </cell>
          <cell r="C162">
            <v>2.8460000000000001</v>
          </cell>
          <cell r="F162">
            <v>2.8460000000000001</v>
          </cell>
          <cell r="H162">
            <v>0</v>
          </cell>
          <cell r="I162">
            <v>2.8460000000000001</v>
          </cell>
        </row>
        <row r="163">
          <cell r="A163" t="str">
            <v>NGg7P10650</v>
          </cell>
          <cell r="B163">
            <v>39114</v>
          </cell>
          <cell r="C163">
            <v>2.9740000000000002</v>
          </cell>
          <cell r="F163">
            <v>2.9740000000000002</v>
          </cell>
          <cell r="H163">
            <v>0</v>
          </cell>
          <cell r="I163">
            <v>2.9740000000000002</v>
          </cell>
        </row>
        <row r="164">
          <cell r="A164" t="str">
            <v>NGg7P10700</v>
          </cell>
          <cell r="B164">
            <v>39114</v>
          </cell>
          <cell r="C164">
            <v>3.0170000000000003</v>
          </cell>
          <cell r="F164">
            <v>3.0170000000000003</v>
          </cell>
          <cell r="G164" t="str">
            <v>Invalid</v>
          </cell>
          <cell r="H164">
            <v>0</v>
          </cell>
          <cell r="I164">
            <v>3.0170000000000003</v>
          </cell>
        </row>
        <row r="165">
          <cell r="A165" t="str">
            <v>NGg7P10750</v>
          </cell>
          <cell r="B165">
            <v>39114</v>
          </cell>
          <cell r="C165">
            <v>3.06</v>
          </cell>
          <cell r="F165">
            <v>3.06</v>
          </cell>
          <cell r="H165">
            <v>0</v>
          </cell>
          <cell r="I165">
            <v>3.06</v>
          </cell>
        </row>
        <row r="166">
          <cell r="A166" t="str">
            <v>NGh7P7250</v>
          </cell>
          <cell r="B166">
            <v>39142</v>
          </cell>
          <cell r="C166">
            <v>0.73899999999999999</v>
          </cell>
          <cell r="F166">
            <v>0.73899999999999999</v>
          </cell>
          <cell r="H166">
            <v>0</v>
          </cell>
          <cell r="I166">
            <v>0.73899999999999999</v>
          </cell>
        </row>
        <row r="167">
          <cell r="A167" t="str">
            <v>NGh7P7300</v>
          </cell>
          <cell r="B167">
            <v>39142</v>
          </cell>
          <cell r="C167">
            <v>0.76400000000000001</v>
          </cell>
          <cell r="F167">
            <v>0.76400000000000001</v>
          </cell>
          <cell r="G167" t="str">
            <v>Invalid</v>
          </cell>
          <cell r="H167">
            <v>0</v>
          </cell>
          <cell r="I167">
            <v>0.76400000000000001</v>
          </cell>
        </row>
        <row r="168">
          <cell r="A168" t="str">
            <v>NGh7P8000</v>
          </cell>
          <cell r="B168">
            <v>39142</v>
          </cell>
          <cell r="C168">
            <v>1.167</v>
          </cell>
          <cell r="F168">
            <v>1.167</v>
          </cell>
          <cell r="H168">
            <v>0</v>
          </cell>
          <cell r="I168">
            <v>1.167</v>
          </cell>
        </row>
        <row r="169">
          <cell r="A169" t="str">
            <v>NGh7P8750</v>
          </cell>
          <cell r="B169">
            <v>39142</v>
          </cell>
          <cell r="C169">
            <v>1.708</v>
          </cell>
          <cell r="F169">
            <v>1.665</v>
          </cell>
          <cell r="H169">
            <v>-42.999999999999929</v>
          </cell>
          <cell r="I169">
            <v>1.708</v>
          </cell>
        </row>
        <row r="170">
          <cell r="A170" t="str">
            <v>NGh7P8950</v>
          </cell>
          <cell r="B170">
            <v>39142</v>
          </cell>
          <cell r="C170">
            <v>1.8080000000000001</v>
          </cell>
          <cell r="F170">
            <v>1.8080000000000001</v>
          </cell>
          <cell r="H170">
            <v>0</v>
          </cell>
          <cell r="I170">
            <v>1.8080000000000001</v>
          </cell>
        </row>
        <row r="171">
          <cell r="A171" t="str">
            <v>NGh7P9250</v>
          </cell>
          <cell r="B171">
            <v>39142</v>
          </cell>
          <cell r="C171">
            <v>2.0310000000000001</v>
          </cell>
          <cell r="F171">
            <v>2.0310000000000001</v>
          </cell>
          <cell r="H171">
            <v>0</v>
          </cell>
          <cell r="I171">
            <v>2.0310000000000001</v>
          </cell>
        </row>
        <row r="172">
          <cell r="A172" t="str">
            <v>NGh7P9750</v>
          </cell>
          <cell r="B172">
            <v>39142</v>
          </cell>
          <cell r="C172">
            <v>2.419</v>
          </cell>
          <cell r="F172">
            <v>2.419</v>
          </cell>
          <cell r="H172">
            <v>0</v>
          </cell>
          <cell r="I172">
            <v>2.419</v>
          </cell>
        </row>
        <row r="173">
          <cell r="A173" t="str">
            <v>NGh7P10000</v>
          </cell>
          <cell r="B173">
            <v>39142</v>
          </cell>
          <cell r="C173">
            <v>2.621</v>
          </cell>
          <cell r="F173">
            <v>2.621</v>
          </cell>
          <cell r="H173">
            <v>0</v>
          </cell>
          <cell r="I173">
            <v>2.621</v>
          </cell>
        </row>
        <row r="174">
          <cell r="A174" t="str">
            <v>NGh7P10250</v>
          </cell>
          <cell r="B174">
            <v>39142</v>
          </cell>
          <cell r="C174">
            <v>2.827</v>
          </cell>
          <cell r="F174">
            <v>2.827</v>
          </cell>
          <cell r="H174">
            <v>0</v>
          </cell>
          <cell r="I174">
            <v>2.827</v>
          </cell>
        </row>
        <row r="175">
          <cell r="A175" t="str">
            <v>NGh7P10500</v>
          </cell>
          <cell r="B175">
            <v>39142</v>
          </cell>
          <cell r="C175">
            <v>3.036</v>
          </cell>
          <cell r="F175">
            <v>3.036</v>
          </cell>
          <cell r="H175">
            <v>0</v>
          </cell>
          <cell r="I175">
            <v>3.036</v>
          </cell>
        </row>
        <row r="176">
          <cell r="A176" t="str">
            <v>NGh7P10650</v>
          </cell>
          <cell r="B176">
            <v>39142</v>
          </cell>
          <cell r="C176">
            <v>3.1640000000000001</v>
          </cell>
          <cell r="F176">
            <v>3.1640000000000001</v>
          </cell>
          <cell r="H176">
            <v>0</v>
          </cell>
          <cell r="I176">
            <v>3.1640000000000001</v>
          </cell>
        </row>
        <row r="177">
          <cell r="A177" t="str">
            <v>NGh7P10700</v>
          </cell>
          <cell r="B177">
            <v>39142</v>
          </cell>
          <cell r="C177">
            <v>3.206</v>
          </cell>
          <cell r="F177">
            <v>3.206</v>
          </cell>
          <cell r="H177">
            <v>0</v>
          </cell>
          <cell r="I177">
            <v>3.206</v>
          </cell>
        </row>
        <row r="178">
          <cell r="A178" t="str">
            <v>NGJ7P7900</v>
          </cell>
          <cell r="B178">
            <v>39173</v>
          </cell>
          <cell r="C178">
            <v>1.2</v>
          </cell>
          <cell r="F178">
            <v>1.2</v>
          </cell>
          <cell r="G178" t="str">
            <v>Invalid</v>
          </cell>
          <cell r="H178">
            <v>0</v>
          </cell>
          <cell r="I178">
            <v>1.2</v>
          </cell>
        </row>
        <row r="179">
          <cell r="A179" t="str">
            <v>NGJ7P8000</v>
          </cell>
          <cell r="B179">
            <v>39173</v>
          </cell>
          <cell r="C179">
            <v>1.25</v>
          </cell>
          <cell r="F179">
            <v>1.25</v>
          </cell>
          <cell r="H179">
            <v>0</v>
          </cell>
          <cell r="I179">
            <v>1.25</v>
          </cell>
        </row>
        <row r="180">
          <cell r="A180" t="str">
            <v>NGJ7P8200</v>
          </cell>
          <cell r="B180">
            <v>39173</v>
          </cell>
          <cell r="C180">
            <v>1.385</v>
          </cell>
          <cell r="F180">
            <v>1.385</v>
          </cell>
          <cell r="H180">
            <v>0</v>
          </cell>
          <cell r="I180">
            <v>1.385</v>
          </cell>
        </row>
        <row r="181">
          <cell r="A181" t="str">
            <v>NGJ7P8250</v>
          </cell>
          <cell r="B181">
            <v>39173</v>
          </cell>
          <cell r="C181">
            <v>1.42</v>
          </cell>
          <cell r="F181">
            <v>1.42</v>
          </cell>
          <cell r="H181">
            <v>0</v>
          </cell>
          <cell r="I181">
            <v>1.42</v>
          </cell>
        </row>
        <row r="182">
          <cell r="A182" t="str">
            <v>NGJ7P8750</v>
          </cell>
          <cell r="B182">
            <v>39173</v>
          </cell>
          <cell r="C182">
            <v>1.7849999999999999</v>
          </cell>
          <cell r="F182">
            <v>1.7849999999999999</v>
          </cell>
          <cell r="H182">
            <v>0</v>
          </cell>
          <cell r="I182">
            <v>1.7849999999999999</v>
          </cell>
        </row>
        <row r="183">
          <cell r="A183" t="str">
            <v>NGJ7P8950</v>
          </cell>
          <cell r="B183">
            <v>39173</v>
          </cell>
          <cell r="C183">
            <v>1.9379999999999999</v>
          </cell>
          <cell r="F183">
            <v>1.9379999999999999</v>
          </cell>
          <cell r="H183">
            <v>0</v>
          </cell>
          <cell r="I183">
            <v>1.9379999999999999</v>
          </cell>
        </row>
        <row r="184">
          <cell r="A184" t="str">
            <v>NGJ7P9000</v>
          </cell>
          <cell r="B184">
            <v>39173</v>
          </cell>
          <cell r="C184">
            <v>1.978</v>
          </cell>
          <cell r="F184">
            <v>1.978</v>
          </cell>
          <cell r="H184">
            <v>0</v>
          </cell>
          <cell r="I184">
            <v>1.978</v>
          </cell>
        </row>
        <row r="185">
          <cell r="A185" t="str">
            <v>NGJ7P9250</v>
          </cell>
          <cell r="B185">
            <v>39173</v>
          </cell>
          <cell r="C185">
            <v>2.1760000000000002</v>
          </cell>
          <cell r="F185">
            <v>2.1760000000000002</v>
          </cell>
          <cell r="H185">
            <v>0</v>
          </cell>
          <cell r="I185">
            <v>2.1760000000000002</v>
          </cell>
        </row>
        <row r="186">
          <cell r="A186" t="str">
            <v>NGJ7P9300</v>
          </cell>
          <cell r="B186">
            <v>39173</v>
          </cell>
          <cell r="C186">
            <v>2.2010000000000001</v>
          </cell>
          <cell r="F186">
            <v>2.2010000000000001</v>
          </cell>
          <cell r="G186" t="str">
            <v>Invalid</v>
          </cell>
          <cell r="H186">
            <v>0</v>
          </cell>
          <cell r="I186">
            <v>2.2010000000000001</v>
          </cell>
        </row>
        <row r="187">
          <cell r="A187" t="str">
            <v>NGJ7P9750</v>
          </cell>
          <cell r="B187">
            <v>39173</v>
          </cell>
          <cell r="C187">
            <v>2.4260000000000002</v>
          </cell>
          <cell r="F187">
            <v>2.4260000000000002</v>
          </cell>
          <cell r="G187" t="str">
            <v>Invalid</v>
          </cell>
          <cell r="H187">
            <v>0</v>
          </cell>
          <cell r="I187">
            <v>2.4260000000000002</v>
          </cell>
        </row>
        <row r="188">
          <cell r="A188" t="str">
            <v>NGk7P7900</v>
          </cell>
          <cell r="B188">
            <v>39203</v>
          </cell>
          <cell r="C188">
            <v>1.2729999999999999</v>
          </cell>
          <cell r="F188">
            <v>1.2729999999999999</v>
          </cell>
          <cell r="G188" t="str">
            <v>Invalid</v>
          </cell>
          <cell r="H188">
            <v>0</v>
          </cell>
          <cell r="I188">
            <v>1.2729999999999999</v>
          </cell>
        </row>
        <row r="189">
          <cell r="A189" t="str">
            <v>NGk7P8000</v>
          </cell>
          <cell r="B189">
            <v>39203</v>
          </cell>
          <cell r="C189">
            <v>1.323</v>
          </cell>
          <cell r="F189">
            <v>1.323</v>
          </cell>
          <cell r="H189">
            <v>0</v>
          </cell>
          <cell r="I189">
            <v>1.323</v>
          </cell>
        </row>
        <row r="190">
          <cell r="A190" t="str">
            <v>NGk7P8200</v>
          </cell>
          <cell r="B190">
            <v>39203</v>
          </cell>
          <cell r="C190">
            <v>1.456</v>
          </cell>
          <cell r="F190">
            <v>1.456</v>
          </cell>
          <cell r="H190">
            <v>0</v>
          </cell>
          <cell r="I190">
            <v>1.456</v>
          </cell>
        </row>
        <row r="191">
          <cell r="A191" t="str">
            <v>NGk7P8250</v>
          </cell>
          <cell r="B191">
            <v>39203</v>
          </cell>
          <cell r="C191">
            <v>1.49</v>
          </cell>
          <cell r="F191">
            <v>1.49</v>
          </cell>
          <cell r="H191">
            <v>0</v>
          </cell>
          <cell r="I191">
            <v>1.49</v>
          </cell>
        </row>
        <row r="192">
          <cell r="A192" t="str">
            <v>NGk7P8750</v>
          </cell>
          <cell r="B192">
            <v>39203</v>
          </cell>
          <cell r="C192">
            <v>1.849</v>
          </cell>
          <cell r="F192">
            <v>1.849</v>
          </cell>
          <cell r="H192">
            <v>0</v>
          </cell>
          <cell r="I192">
            <v>1.849</v>
          </cell>
        </row>
        <row r="193">
          <cell r="A193" t="str">
            <v>NGk7P8950</v>
          </cell>
          <cell r="B193">
            <v>39203</v>
          </cell>
          <cell r="C193">
            <v>2.0169999999999999</v>
          </cell>
          <cell r="F193">
            <v>2.0169999999999999</v>
          </cell>
          <cell r="G193" t="str">
            <v>Invalid</v>
          </cell>
          <cell r="H193">
            <v>0</v>
          </cell>
          <cell r="I193">
            <v>2.0169999999999999</v>
          </cell>
        </row>
        <row r="194">
          <cell r="A194" t="str">
            <v>NGk7P9000</v>
          </cell>
          <cell r="B194">
            <v>39203</v>
          </cell>
          <cell r="C194">
            <v>2.0419999999999998</v>
          </cell>
          <cell r="F194">
            <v>2.0419999999999998</v>
          </cell>
          <cell r="H194">
            <v>0</v>
          </cell>
          <cell r="I194">
            <v>2.0419999999999998</v>
          </cell>
        </row>
        <row r="195">
          <cell r="A195" t="str">
            <v>NGk7P9300</v>
          </cell>
          <cell r="B195">
            <v>39203</v>
          </cell>
          <cell r="C195">
            <v>2.2837999999999998</v>
          </cell>
          <cell r="F195">
            <v>2.2837999999999998</v>
          </cell>
          <cell r="G195" t="str">
            <v>Invalid</v>
          </cell>
          <cell r="H195">
            <v>0</v>
          </cell>
          <cell r="I195">
            <v>2.2837999999999998</v>
          </cell>
        </row>
        <row r="196">
          <cell r="A196" t="str">
            <v>NGk7P9500</v>
          </cell>
          <cell r="B196">
            <v>39203</v>
          </cell>
          <cell r="C196">
            <v>2.4449999999999998</v>
          </cell>
          <cell r="F196">
            <v>2.4449999999999998</v>
          </cell>
          <cell r="H196">
            <v>0</v>
          </cell>
          <cell r="I196">
            <v>2.4449999999999998</v>
          </cell>
        </row>
        <row r="197">
          <cell r="A197" t="str">
            <v>NGk7P9750</v>
          </cell>
          <cell r="B197">
            <v>39203</v>
          </cell>
          <cell r="C197">
            <v>2.57</v>
          </cell>
          <cell r="F197">
            <v>2.57</v>
          </cell>
          <cell r="G197" t="str">
            <v>Invalid</v>
          </cell>
          <cell r="H197">
            <v>0</v>
          </cell>
          <cell r="I197">
            <v>2.57</v>
          </cell>
        </row>
        <row r="198">
          <cell r="A198" t="str">
            <v>NGm7P7600</v>
          </cell>
          <cell r="B198">
            <v>39234</v>
          </cell>
          <cell r="C198">
            <v>1.137</v>
          </cell>
          <cell r="F198">
            <v>1.137</v>
          </cell>
          <cell r="G198" t="str">
            <v>Invalid</v>
          </cell>
          <cell r="H198">
            <v>0</v>
          </cell>
          <cell r="I198">
            <v>1.137</v>
          </cell>
        </row>
        <row r="199">
          <cell r="A199" t="str">
            <v>NGm7P7900</v>
          </cell>
          <cell r="B199">
            <v>39234</v>
          </cell>
          <cell r="C199">
            <v>1.2869999999999999</v>
          </cell>
          <cell r="F199">
            <v>1.2869999999999999</v>
          </cell>
          <cell r="G199" t="str">
            <v>Invalid</v>
          </cell>
          <cell r="H199">
            <v>0</v>
          </cell>
          <cell r="I199">
            <v>1.2869999999999999</v>
          </cell>
        </row>
        <row r="200">
          <cell r="A200" t="str">
            <v>NGm7P8000</v>
          </cell>
          <cell r="B200">
            <v>39234</v>
          </cell>
          <cell r="C200">
            <v>1.337</v>
          </cell>
          <cell r="F200">
            <v>1.337</v>
          </cell>
          <cell r="H200">
            <v>0</v>
          </cell>
          <cell r="I200">
            <v>1.337</v>
          </cell>
        </row>
        <row r="201">
          <cell r="A201" t="str">
            <v>NGm7P8200</v>
          </cell>
          <cell r="B201">
            <v>39234</v>
          </cell>
          <cell r="C201">
            <v>1.4670000000000001</v>
          </cell>
          <cell r="F201">
            <v>1.4670000000000001</v>
          </cell>
          <cell r="H201">
            <v>0</v>
          </cell>
          <cell r="I201">
            <v>1.4670000000000001</v>
          </cell>
        </row>
        <row r="202">
          <cell r="A202" t="str">
            <v>NGm7P8250</v>
          </cell>
          <cell r="B202">
            <v>39234</v>
          </cell>
          <cell r="C202">
            <v>1.5009999999999999</v>
          </cell>
          <cell r="F202">
            <v>1.5009999999999999</v>
          </cell>
          <cell r="H202">
            <v>0</v>
          </cell>
          <cell r="I202">
            <v>1.5009999999999999</v>
          </cell>
        </row>
        <row r="203">
          <cell r="A203" t="str">
            <v>NGm7P8750</v>
          </cell>
          <cell r="B203">
            <v>39234</v>
          </cell>
          <cell r="C203">
            <v>1.85</v>
          </cell>
          <cell r="F203">
            <v>1.85</v>
          </cell>
          <cell r="H203">
            <v>0</v>
          </cell>
          <cell r="I203">
            <v>1.85</v>
          </cell>
        </row>
        <row r="204">
          <cell r="A204" t="str">
            <v>NGm7P8950</v>
          </cell>
          <cell r="B204">
            <v>39234</v>
          </cell>
          <cell r="C204">
            <v>2.0009999999999999</v>
          </cell>
          <cell r="F204">
            <v>2.0009999999999999</v>
          </cell>
          <cell r="H204">
            <v>0</v>
          </cell>
          <cell r="I204">
            <v>2.0009999999999999</v>
          </cell>
        </row>
        <row r="205">
          <cell r="A205" t="str">
            <v>NGm7P9000</v>
          </cell>
          <cell r="B205">
            <v>39234</v>
          </cell>
          <cell r="C205">
            <v>2.0390000000000001</v>
          </cell>
          <cell r="F205">
            <v>2.0390000000000001</v>
          </cell>
          <cell r="H205">
            <v>0</v>
          </cell>
          <cell r="I205">
            <v>2.0390000000000001</v>
          </cell>
        </row>
        <row r="206">
          <cell r="A206" t="str">
            <v>NGm7P9150</v>
          </cell>
          <cell r="B206">
            <v>39234</v>
          </cell>
          <cell r="C206">
            <v>2.1560000000000001</v>
          </cell>
          <cell r="F206">
            <v>2.1560000000000001</v>
          </cell>
          <cell r="H206">
            <v>0</v>
          </cell>
          <cell r="I206">
            <v>2.1560000000000001</v>
          </cell>
        </row>
        <row r="207">
          <cell r="A207" t="str">
            <v>NGm7P9300</v>
          </cell>
          <cell r="B207">
            <v>39234</v>
          </cell>
          <cell r="C207">
            <v>2.2755714285714288</v>
          </cell>
          <cell r="F207">
            <v>2.2755714285714288</v>
          </cell>
          <cell r="G207" t="str">
            <v>Invalid</v>
          </cell>
          <cell r="H207">
            <v>0</v>
          </cell>
          <cell r="I207">
            <v>2.2755714285714288</v>
          </cell>
        </row>
        <row r="208">
          <cell r="A208" t="str">
            <v>NGm7P9500</v>
          </cell>
          <cell r="B208">
            <v>39234</v>
          </cell>
          <cell r="C208">
            <v>2.4350000000000001</v>
          </cell>
          <cell r="F208">
            <v>2.4350000000000001</v>
          </cell>
          <cell r="H208">
            <v>0</v>
          </cell>
          <cell r="I208">
            <v>2.4350000000000001</v>
          </cell>
        </row>
        <row r="209">
          <cell r="A209" t="str">
            <v>NGm7P9700</v>
          </cell>
          <cell r="B209">
            <v>39234</v>
          </cell>
          <cell r="C209">
            <v>2.5350000000000001</v>
          </cell>
          <cell r="F209">
            <v>2.5350000000000001</v>
          </cell>
          <cell r="G209" t="str">
            <v>Invalid</v>
          </cell>
          <cell r="H209">
            <v>0</v>
          </cell>
          <cell r="I209">
            <v>2.5350000000000001</v>
          </cell>
        </row>
        <row r="210">
          <cell r="A210" t="str">
            <v>NGm7P9750</v>
          </cell>
          <cell r="B210">
            <v>39234</v>
          </cell>
          <cell r="C210">
            <v>2.56</v>
          </cell>
          <cell r="F210">
            <v>2.56</v>
          </cell>
          <cell r="G210" t="str">
            <v>Invalid</v>
          </cell>
          <cell r="H210">
            <v>0</v>
          </cell>
          <cell r="I210">
            <v>2.56</v>
          </cell>
        </row>
        <row r="211">
          <cell r="A211" t="str">
            <v>NGn7P7750</v>
          </cell>
          <cell r="B211">
            <v>39264</v>
          </cell>
          <cell r="C211">
            <v>1.2160000000000002</v>
          </cell>
          <cell r="F211">
            <v>1.2160000000000002</v>
          </cell>
          <cell r="G211" t="str">
            <v>Invalid</v>
          </cell>
          <cell r="H211">
            <v>0</v>
          </cell>
          <cell r="I211">
            <v>1.2160000000000002</v>
          </cell>
        </row>
        <row r="212">
          <cell r="A212" t="str">
            <v>NGn7P7800</v>
          </cell>
          <cell r="B212">
            <v>39264</v>
          </cell>
          <cell r="C212">
            <v>1.2410000000000001</v>
          </cell>
          <cell r="F212">
            <v>1.2410000000000001</v>
          </cell>
          <cell r="H212">
            <v>0</v>
          </cell>
          <cell r="I212">
            <v>1.2410000000000001</v>
          </cell>
        </row>
        <row r="213">
          <cell r="A213" t="str">
            <v>NGn7P7900</v>
          </cell>
          <cell r="B213">
            <v>39264</v>
          </cell>
          <cell r="C213">
            <v>1.3025</v>
          </cell>
          <cell r="F213">
            <v>1.3025000000000002</v>
          </cell>
          <cell r="G213" t="str">
            <v>Invalid</v>
          </cell>
          <cell r="H213">
            <v>2.2204460492503131E-13</v>
          </cell>
          <cell r="I213">
            <v>1.3025</v>
          </cell>
        </row>
        <row r="214">
          <cell r="A214" t="str">
            <v>NGn7P8000</v>
          </cell>
          <cell r="B214">
            <v>39264</v>
          </cell>
          <cell r="C214">
            <v>1.3640000000000001</v>
          </cell>
          <cell r="F214">
            <v>1.3640000000000001</v>
          </cell>
          <cell r="H214">
            <v>0</v>
          </cell>
          <cell r="I214">
            <v>1.3640000000000001</v>
          </cell>
        </row>
        <row r="215">
          <cell r="A215" t="str">
            <v>NGn7P8250</v>
          </cell>
          <cell r="B215">
            <v>39264</v>
          </cell>
          <cell r="C215">
            <v>1.524</v>
          </cell>
          <cell r="F215">
            <v>1.524</v>
          </cell>
          <cell r="H215">
            <v>0</v>
          </cell>
          <cell r="I215">
            <v>1.524</v>
          </cell>
        </row>
        <row r="216">
          <cell r="A216" t="str">
            <v>NGn7P8750</v>
          </cell>
          <cell r="B216">
            <v>39264</v>
          </cell>
          <cell r="C216">
            <v>1.8640000000000001</v>
          </cell>
          <cell r="F216">
            <v>1.8640000000000001</v>
          </cell>
          <cell r="H216">
            <v>0</v>
          </cell>
          <cell r="I216">
            <v>1.8640000000000001</v>
          </cell>
        </row>
        <row r="217">
          <cell r="A217" t="str">
            <v>NGn7P8950</v>
          </cell>
          <cell r="B217">
            <v>39264</v>
          </cell>
          <cell r="C217">
            <v>2.0296666666666665</v>
          </cell>
          <cell r="F217">
            <v>2.0296666666666665</v>
          </cell>
          <cell r="G217" t="str">
            <v>Invalid</v>
          </cell>
          <cell r="H217">
            <v>0</v>
          </cell>
          <cell r="I217">
            <v>2.0296666666666665</v>
          </cell>
        </row>
        <row r="218">
          <cell r="A218" t="str">
            <v>NGn7P9000</v>
          </cell>
          <cell r="B218">
            <v>39264</v>
          </cell>
          <cell r="C218">
            <v>2.0546666666666664</v>
          </cell>
          <cell r="F218">
            <v>2.0546666666666664</v>
          </cell>
          <cell r="G218" t="str">
            <v xml:space="preserve"> ---</v>
          </cell>
          <cell r="H218">
            <v>0</v>
          </cell>
          <cell r="I218">
            <v>2.0546666666666664</v>
          </cell>
        </row>
        <row r="219">
          <cell r="A219" t="str">
            <v>NGn7P9250</v>
          </cell>
          <cell r="B219">
            <v>39264</v>
          </cell>
          <cell r="C219">
            <v>2.2453333333333334</v>
          </cell>
          <cell r="F219">
            <v>2.2453333333333334</v>
          </cell>
          <cell r="G219" t="str">
            <v>Invalid</v>
          </cell>
          <cell r="H219">
            <v>0</v>
          </cell>
          <cell r="I219">
            <v>2.2453333333333334</v>
          </cell>
        </row>
        <row r="220">
          <cell r="A220" t="str">
            <v>NGn7P9300</v>
          </cell>
          <cell r="B220">
            <v>39264</v>
          </cell>
          <cell r="C220">
            <v>2.2703333333333333</v>
          </cell>
          <cell r="F220">
            <v>2.2703333333333333</v>
          </cell>
          <cell r="G220" t="str">
            <v>Invalid</v>
          </cell>
          <cell r="H220">
            <v>0</v>
          </cell>
          <cell r="I220">
            <v>2.2703333333333333</v>
          </cell>
        </row>
        <row r="221">
          <cell r="A221" t="str">
            <v>NGn7P9500</v>
          </cell>
          <cell r="B221">
            <v>39264</v>
          </cell>
          <cell r="C221">
            <v>2.4359999999999999</v>
          </cell>
          <cell r="F221">
            <v>2.4359999999999999</v>
          </cell>
          <cell r="H221">
            <v>0</v>
          </cell>
          <cell r="I221">
            <v>2.4359999999999999</v>
          </cell>
        </row>
        <row r="222">
          <cell r="A222" t="str">
            <v>NGn7P9700</v>
          </cell>
          <cell r="B222">
            <v>39264</v>
          </cell>
          <cell r="C222">
            <v>2.536</v>
          </cell>
          <cell r="F222">
            <v>2.536</v>
          </cell>
          <cell r="G222" t="str">
            <v>Invalid</v>
          </cell>
          <cell r="H222">
            <v>0</v>
          </cell>
          <cell r="I222">
            <v>2.536</v>
          </cell>
        </row>
        <row r="223">
          <cell r="A223" t="str">
            <v>NGn7P9750</v>
          </cell>
          <cell r="B223">
            <v>39264</v>
          </cell>
          <cell r="C223">
            <v>2.5609999999999999</v>
          </cell>
          <cell r="F223">
            <v>2.5609999999999999</v>
          </cell>
          <cell r="G223" t="str">
            <v>Invalid</v>
          </cell>
          <cell r="H223">
            <v>0</v>
          </cell>
          <cell r="I223">
            <v>2.5609999999999999</v>
          </cell>
        </row>
        <row r="224">
          <cell r="A224" t="str">
            <v>NGq7P7750</v>
          </cell>
          <cell r="B224">
            <v>39295</v>
          </cell>
          <cell r="C224">
            <v>1.278</v>
          </cell>
          <cell r="F224">
            <v>1.278</v>
          </cell>
          <cell r="G224" t="str">
            <v>Invalid</v>
          </cell>
          <cell r="H224">
            <v>0</v>
          </cell>
          <cell r="I224">
            <v>1.278</v>
          </cell>
        </row>
        <row r="225">
          <cell r="A225" t="str">
            <v>NGq7P7800</v>
          </cell>
          <cell r="B225">
            <v>39295</v>
          </cell>
          <cell r="C225">
            <v>1.3029999999999999</v>
          </cell>
          <cell r="F225">
            <v>1.3029999999999999</v>
          </cell>
          <cell r="H225">
            <v>0</v>
          </cell>
          <cell r="I225">
            <v>1.3029999999999999</v>
          </cell>
        </row>
        <row r="226">
          <cell r="A226" t="str">
            <v>NGq7P7900</v>
          </cell>
          <cell r="B226">
            <v>39295</v>
          </cell>
          <cell r="C226">
            <v>1.3634999999999999</v>
          </cell>
          <cell r="F226">
            <v>1.3634999999999999</v>
          </cell>
          <cell r="G226" t="str">
            <v>Invalid</v>
          </cell>
          <cell r="H226">
            <v>0</v>
          </cell>
          <cell r="I226">
            <v>1.3634999999999999</v>
          </cell>
        </row>
        <row r="227">
          <cell r="A227" t="str">
            <v>NGq7P8000</v>
          </cell>
          <cell r="B227">
            <v>39295</v>
          </cell>
          <cell r="C227">
            <v>1.4239999999999999</v>
          </cell>
          <cell r="F227">
            <v>1.4239999999999999</v>
          </cell>
          <cell r="H227">
            <v>0</v>
          </cell>
          <cell r="I227">
            <v>1.4239999999999999</v>
          </cell>
        </row>
        <row r="228">
          <cell r="A228" t="str">
            <v>NGq7P8250</v>
          </cell>
          <cell r="B228">
            <v>39295</v>
          </cell>
          <cell r="C228">
            <v>1.5820000000000001</v>
          </cell>
          <cell r="F228">
            <v>1.5820000000000001</v>
          </cell>
          <cell r="H228">
            <v>0</v>
          </cell>
          <cell r="I228">
            <v>1.5820000000000001</v>
          </cell>
        </row>
        <row r="229">
          <cell r="A229" t="str">
            <v>NGq7P8400</v>
          </cell>
          <cell r="B229">
            <v>39295</v>
          </cell>
          <cell r="C229">
            <v>1.6874666666666664</v>
          </cell>
          <cell r="F229">
            <v>1.6874666666666664</v>
          </cell>
          <cell r="G229" t="str">
            <v>Invalid</v>
          </cell>
          <cell r="H229">
            <v>0</v>
          </cell>
          <cell r="I229">
            <v>1.6874666666666664</v>
          </cell>
        </row>
        <row r="230">
          <cell r="A230" t="str">
            <v>NGq7P8750</v>
          </cell>
          <cell r="B230">
            <v>39295</v>
          </cell>
          <cell r="C230">
            <v>1.9179999999999999</v>
          </cell>
          <cell r="F230">
            <v>1.9179999999999999</v>
          </cell>
          <cell r="H230">
            <v>0</v>
          </cell>
          <cell r="I230">
            <v>1.9179999999999999</v>
          </cell>
        </row>
        <row r="231">
          <cell r="A231" t="str">
            <v>NGq7P8950</v>
          </cell>
          <cell r="B231">
            <v>39295</v>
          </cell>
          <cell r="C231">
            <v>2.0739999999999998</v>
          </cell>
          <cell r="F231">
            <v>2.0739999999999998</v>
          </cell>
          <cell r="G231" t="str">
            <v>Invalid</v>
          </cell>
          <cell r="H231">
            <v>0</v>
          </cell>
          <cell r="I231">
            <v>2.0739999999999998</v>
          </cell>
        </row>
        <row r="232">
          <cell r="A232" t="str">
            <v>NGq7P9000</v>
          </cell>
          <cell r="B232">
            <v>39295</v>
          </cell>
          <cell r="C232">
            <v>2.0989999999999998</v>
          </cell>
          <cell r="F232">
            <v>2.0989999999999998</v>
          </cell>
          <cell r="G232" t="str">
            <v xml:space="preserve"> ---</v>
          </cell>
          <cell r="H232">
            <v>0</v>
          </cell>
          <cell r="I232">
            <v>2.0989999999999998</v>
          </cell>
        </row>
        <row r="233">
          <cell r="A233" t="str">
            <v>NGq7P9250</v>
          </cell>
          <cell r="B233">
            <v>39295</v>
          </cell>
          <cell r="C233">
            <v>2.2799999999999998</v>
          </cell>
          <cell r="F233">
            <v>2.2799999999999998</v>
          </cell>
          <cell r="H233">
            <v>0</v>
          </cell>
          <cell r="I233">
            <v>2.2799999999999998</v>
          </cell>
        </row>
        <row r="234">
          <cell r="A234" t="str">
            <v>NGq7P9300</v>
          </cell>
          <cell r="B234">
            <v>39295</v>
          </cell>
          <cell r="C234">
            <v>2.3050000000000002</v>
          </cell>
          <cell r="F234">
            <v>2.3049999999999997</v>
          </cell>
          <cell r="G234" t="str">
            <v>Invalid</v>
          </cell>
          <cell r="H234">
            <v>-4.4408920985006262E-13</v>
          </cell>
          <cell r="I234">
            <v>2.3050000000000002</v>
          </cell>
        </row>
        <row r="235">
          <cell r="A235" t="str">
            <v>NGq7P9700</v>
          </cell>
          <cell r="B235">
            <v>39295</v>
          </cell>
          <cell r="C235">
            <v>2.5049999999999999</v>
          </cell>
          <cell r="F235">
            <v>2.5049999999999999</v>
          </cell>
          <cell r="G235" t="str">
            <v>Invalid</v>
          </cell>
          <cell r="H235">
            <v>0</v>
          </cell>
          <cell r="I235">
            <v>2.5049999999999999</v>
          </cell>
        </row>
        <row r="236">
          <cell r="A236" t="str">
            <v>NGq7P9750</v>
          </cell>
          <cell r="B236">
            <v>39295</v>
          </cell>
          <cell r="C236">
            <v>2.5299999999999998</v>
          </cell>
          <cell r="F236">
            <v>2.5299999999999998</v>
          </cell>
          <cell r="G236" t="str">
            <v>Invalid</v>
          </cell>
          <cell r="H236">
            <v>0</v>
          </cell>
          <cell r="I236">
            <v>2.5299999999999998</v>
          </cell>
        </row>
        <row r="237">
          <cell r="A237" t="str">
            <v>NGu7P8000</v>
          </cell>
          <cell r="B237">
            <v>39326</v>
          </cell>
          <cell r="C237">
            <v>1.5029999999999999</v>
          </cell>
          <cell r="F237">
            <v>1.5029999999999999</v>
          </cell>
          <cell r="H237">
            <v>0</v>
          </cell>
          <cell r="I237">
            <v>1.5029999999999999</v>
          </cell>
        </row>
        <row r="238">
          <cell r="A238" t="str">
            <v>NGu7P8250</v>
          </cell>
          <cell r="B238">
            <v>39326</v>
          </cell>
          <cell r="C238">
            <v>1.661</v>
          </cell>
          <cell r="F238">
            <v>1.661</v>
          </cell>
          <cell r="H238">
            <v>0</v>
          </cell>
          <cell r="I238">
            <v>1.661</v>
          </cell>
        </row>
        <row r="239">
          <cell r="A239" t="str">
            <v>NGu7P8750</v>
          </cell>
          <cell r="B239">
            <v>39326</v>
          </cell>
          <cell r="C239">
            <v>1.994</v>
          </cell>
          <cell r="F239">
            <v>1.994</v>
          </cell>
          <cell r="H239">
            <v>0</v>
          </cell>
          <cell r="I239">
            <v>1.994</v>
          </cell>
        </row>
        <row r="240">
          <cell r="A240" t="str">
            <v>NGu7P8950</v>
          </cell>
          <cell r="B240">
            <v>39326</v>
          </cell>
          <cell r="C240">
            <v>2.0939999999999999</v>
          </cell>
          <cell r="F240">
            <v>2.0939999999999999</v>
          </cell>
          <cell r="G240" t="str">
            <v>Invalid</v>
          </cell>
          <cell r="H240">
            <v>0</v>
          </cell>
          <cell r="I240">
            <v>2.0939999999999999</v>
          </cell>
        </row>
        <row r="241">
          <cell r="A241" t="str">
            <v>NGu7P9000</v>
          </cell>
          <cell r="B241">
            <v>39326</v>
          </cell>
          <cell r="C241">
            <v>2.1189999999999998</v>
          </cell>
          <cell r="F241">
            <v>2.1189999999999998</v>
          </cell>
          <cell r="G241" t="str">
            <v xml:space="preserve"> ---</v>
          </cell>
          <cell r="H241">
            <v>0</v>
          </cell>
          <cell r="I241">
            <v>2.1189999999999998</v>
          </cell>
        </row>
        <row r="242">
          <cell r="A242" t="str">
            <v>NGu7P9250</v>
          </cell>
          <cell r="B242">
            <v>39326</v>
          </cell>
          <cell r="C242">
            <v>2.2439999999999998</v>
          </cell>
          <cell r="F242">
            <v>2.2439999999999998</v>
          </cell>
          <cell r="G242" t="str">
            <v>Invalid</v>
          </cell>
          <cell r="H242">
            <v>0</v>
          </cell>
          <cell r="I242">
            <v>2.2439999999999998</v>
          </cell>
        </row>
        <row r="243">
          <cell r="A243" t="str">
            <v>NGu7P9300</v>
          </cell>
          <cell r="B243">
            <v>39326</v>
          </cell>
          <cell r="C243">
            <v>2.2690000000000001</v>
          </cell>
          <cell r="F243">
            <v>2.2690000000000001</v>
          </cell>
          <cell r="G243" t="str">
            <v>Invalid</v>
          </cell>
          <cell r="H243">
            <v>0</v>
          </cell>
          <cell r="I243">
            <v>2.2690000000000001</v>
          </cell>
        </row>
        <row r="244">
          <cell r="A244" t="str">
            <v>NGu7P9700</v>
          </cell>
          <cell r="B244">
            <v>39326</v>
          </cell>
          <cell r="C244">
            <v>2.4689999999999999</v>
          </cell>
          <cell r="F244">
            <v>2.4689999999999999</v>
          </cell>
          <cell r="G244" t="str">
            <v>Invalid</v>
          </cell>
          <cell r="H244">
            <v>0</v>
          </cell>
          <cell r="I244">
            <v>2.4689999999999999</v>
          </cell>
        </row>
        <row r="245">
          <cell r="A245" t="str">
            <v>NGu7P9750</v>
          </cell>
          <cell r="B245">
            <v>39326</v>
          </cell>
          <cell r="C245">
            <v>2.4939999999999998</v>
          </cell>
          <cell r="F245">
            <v>2.4939999999999998</v>
          </cell>
          <cell r="G245" t="str">
            <v>Invalid</v>
          </cell>
          <cell r="H245">
            <v>0</v>
          </cell>
          <cell r="I245">
            <v>2.4939999999999998</v>
          </cell>
        </row>
        <row r="246">
          <cell r="A246" t="str">
            <v>NGv7P8000</v>
          </cell>
          <cell r="B246">
            <v>39356</v>
          </cell>
          <cell r="C246">
            <v>1.5469999999999999</v>
          </cell>
          <cell r="F246">
            <v>1.5469999999999999</v>
          </cell>
          <cell r="H246">
            <v>0</v>
          </cell>
          <cell r="I246">
            <v>1.5469999999999999</v>
          </cell>
        </row>
        <row r="247">
          <cell r="A247" t="str">
            <v>NGv7P8250</v>
          </cell>
          <cell r="B247">
            <v>39356</v>
          </cell>
          <cell r="C247">
            <v>1.704</v>
          </cell>
          <cell r="F247">
            <v>1.704</v>
          </cell>
          <cell r="H247">
            <v>0</v>
          </cell>
          <cell r="I247">
            <v>1.704</v>
          </cell>
        </row>
        <row r="248">
          <cell r="A248" t="str">
            <v>NGv7P8750</v>
          </cell>
          <cell r="B248">
            <v>39356</v>
          </cell>
          <cell r="C248">
            <v>2.036</v>
          </cell>
          <cell r="F248">
            <v>2.036</v>
          </cell>
          <cell r="H248">
            <v>0</v>
          </cell>
          <cell r="I248">
            <v>2.036</v>
          </cell>
        </row>
        <row r="249">
          <cell r="A249" t="str">
            <v>NGv7P9000</v>
          </cell>
          <cell r="B249">
            <v>39356</v>
          </cell>
          <cell r="C249">
            <v>2.161</v>
          </cell>
          <cell r="F249">
            <v>2.161</v>
          </cell>
          <cell r="G249" t="str">
            <v>Invalid</v>
          </cell>
          <cell r="H249">
            <v>0</v>
          </cell>
          <cell r="I249">
            <v>2.161</v>
          </cell>
        </row>
        <row r="250">
          <cell r="A250" t="str">
            <v>NGv7P9250</v>
          </cell>
          <cell r="B250">
            <v>39356</v>
          </cell>
          <cell r="C250">
            <v>2.286</v>
          </cell>
          <cell r="F250">
            <v>2.286</v>
          </cell>
          <cell r="G250" t="str">
            <v>Invalid</v>
          </cell>
          <cell r="H250">
            <v>0</v>
          </cell>
          <cell r="I250">
            <v>2.286</v>
          </cell>
        </row>
        <row r="251">
          <cell r="A251" t="str">
            <v>NGv7P9300</v>
          </cell>
          <cell r="B251">
            <v>39356</v>
          </cell>
          <cell r="C251">
            <v>2.3109999999999999</v>
          </cell>
          <cell r="F251">
            <v>2.3109999999999999</v>
          </cell>
          <cell r="G251" t="str">
            <v>Invalid</v>
          </cell>
          <cell r="H251">
            <v>0</v>
          </cell>
          <cell r="I251">
            <v>2.3109999999999999</v>
          </cell>
        </row>
        <row r="252">
          <cell r="A252" t="str">
            <v>NGx7P8600</v>
          </cell>
          <cell r="B252">
            <v>39387</v>
          </cell>
          <cell r="C252">
            <v>1.708</v>
          </cell>
          <cell r="F252">
            <v>1.708</v>
          </cell>
          <cell r="H252">
            <v>0</v>
          </cell>
          <cell r="I252">
            <v>1.708</v>
          </cell>
        </row>
        <row r="253">
          <cell r="A253" t="str">
            <v>NGx7P8650</v>
          </cell>
          <cell r="B253">
            <v>39387</v>
          </cell>
          <cell r="C253">
            <v>1.7329999999999999</v>
          </cell>
          <cell r="F253">
            <v>1.7329999999999999</v>
          </cell>
          <cell r="G253" t="str">
            <v>Invalid</v>
          </cell>
          <cell r="H253">
            <v>0</v>
          </cell>
          <cell r="I253">
            <v>1.7329999999999999</v>
          </cell>
        </row>
        <row r="254">
          <cell r="A254" t="str">
            <v>NGx7P9200</v>
          </cell>
          <cell r="B254">
            <v>39387</v>
          </cell>
          <cell r="C254">
            <v>2.105</v>
          </cell>
          <cell r="F254">
            <v>2.105</v>
          </cell>
          <cell r="H254">
            <v>0</v>
          </cell>
          <cell r="I254">
            <v>2.105</v>
          </cell>
        </row>
        <row r="255">
          <cell r="A255" t="str">
            <v>NGx7P9250</v>
          </cell>
          <cell r="B255">
            <v>39387</v>
          </cell>
          <cell r="C255">
            <v>2.13</v>
          </cell>
          <cell r="F255">
            <v>2.13</v>
          </cell>
          <cell r="G255" t="str">
            <v>Invalid</v>
          </cell>
          <cell r="H255">
            <v>0</v>
          </cell>
          <cell r="I255">
            <v>2.13</v>
          </cell>
        </row>
        <row r="256">
          <cell r="A256" t="str">
            <v>NGx7P9800</v>
          </cell>
          <cell r="B256">
            <v>39387</v>
          </cell>
          <cell r="C256">
            <v>2.4049999999999998</v>
          </cell>
          <cell r="F256">
            <v>2.4049999999999998</v>
          </cell>
          <cell r="G256" t="str">
            <v>Invalid</v>
          </cell>
          <cell r="H256">
            <v>0</v>
          </cell>
          <cell r="I256">
            <v>2.4049999999999998</v>
          </cell>
        </row>
        <row r="257">
          <cell r="A257" t="str">
            <v>NGx7P10000</v>
          </cell>
          <cell r="B257">
            <v>39387</v>
          </cell>
          <cell r="C257">
            <v>2.5049999999999999</v>
          </cell>
          <cell r="F257">
            <v>2.5049999999999999</v>
          </cell>
          <cell r="G257" t="str">
            <v>Invalid</v>
          </cell>
          <cell r="H257">
            <v>0</v>
          </cell>
          <cell r="I257">
            <v>2.5049999999999999</v>
          </cell>
        </row>
        <row r="258">
          <cell r="A258" t="str">
            <v>NGx7P10250</v>
          </cell>
          <cell r="B258">
            <v>39387</v>
          </cell>
          <cell r="C258">
            <v>2.63</v>
          </cell>
          <cell r="F258">
            <v>2.63</v>
          </cell>
          <cell r="G258" t="str">
            <v>Invalid</v>
          </cell>
          <cell r="H258">
            <v>0</v>
          </cell>
          <cell r="I258">
            <v>2.63</v>
          </cell>
        </row>
        <row r="259">
          <cell r="A259" t="str">
            <v>NGx7P10500</v>
          </cell>
          <cell r="B259">
            <v>39387</v>
          </cell>
          <cell r="C259">
            <v>2.7549999999999999</v>
          </cell>
          <cell r="F259">
            <v>2.7549999999999999</v>
          </cell>
          <cell r="G259" t="str">
            <v>Invalid</v>
          </cell>
          <cell r="H259">
            <v>0</v>
          </cell>
          <cell r="I259">
            <v>2.7549999999999999</v>
          </cell>
        </row>
        <row r="260">
          <cell r="A260" t="str">
            <v>NGx7P10800</v>
          </cell>
          <cell r="B260">
            <v>39387</v>
          </cell>
          <cell r="C260">
            <v>2.9049999999999998</v>
          </cell>
          <cell r="F260">
            <v>2.9050000000000002</v>
          </cell>
          <cell r="G260" t="str">
            <v>Invalid</v>
          </cell>
          <cell r="H260">
            <v>4.4408920985006262E-13</v>
          </cell>
          <cell r="I260">
            <v>2.9049999999999998</v>
          </cell>
        </row>
        <row r="261">
          <cell r="A261" t="str">
            <v>NGz7P9250</v>
          </cell>
          <cell r="B261">
            <v>39417</v>
          </cell>
          <cell r="C261">
            <v>2.0229999999999997</v>
          </cell>
          <cell r="F261">
            <v>2.0229999999999997</v>
          </cell>
          <cell r="G261" t="str">
            <v>Invalid</v>
          </cell>
          <cell r="H261">
            <v>0</v>
          </cell>
          <cell r="I261">
            <v>2.0229999999999997</v>
          </cell>
        </row>
        <row r="262">
          <cell r="A262" t="str">
            <v>NGz7P9800</v>
          </cell>
          <cell r="B262">
            <v>39417</v>
          </cell>
          <cell r="C262">
            <v>2.298</v>
          </cell>
          <cell r="F262">
            <v>2.298</v>
          </cell>
          <cell r="G262" t="str">
            <v>Invalid</v>
          </cell>
          <cell r="H262">
            <v>0</v>
          </cell>
          <cell r="I262">
            <v>2.298</v>
          </cell>
        </row>
        <row r="263">
          <cell r="A263" t="str">
            <v>NGz7P9900</v>
          </cell>
          <cell r="B263">
            <v>39417</v>
          </cell>
          <cell r="C263">
            <v>2.3479999999999999</v>
          </cell>
          <cell r="F263">
            <v>2.3479999999999999</v>
          </cell>
          <cell r="H263">
            <v>0</v>
          </cell>
          <cell r="I263">
            <v>2.3479999999999999</v>
          </cell>
        </row>
        <row r="264">
          <cell r="A264" t="str">
            <v>NGz7P10000</v>
          </cell>
          <cell r="B264">
            <v>39417</v>
          </cell>
          <cell r="C264">
            <v>2.3979999999999997</v>
          </cell>
          <cell r="F264">
            <v>2.3979999999999997</v>
          </cell>
          <cell r="G264" t="str">
            <v>Invalid</v>
          </cell>
          <cell r="H264">
            <v>0</v>
          </cell>
          <cell r="I264">
            <v>2.3979999999999997</v>
          </cell>
        </row>
        <row r="265">
          <cell r="A265" t="str">
            <v>NGz7P10250</v>
          </cell>
          <cell r="B265">
            <v>39417</v>
          </cell>
          <cell r="C265">
            <v>2.6</v>
          </cell>
          <cell r="F265">
            <v>2.6</v>
          </cell>
          <cell r="H265">
            <v>0</v>
          </cell>
          <cell r="I265">
            <v>2.6</v>
          </cell>
        </row>
        <row r="266">
          <cell r="A266" t="str">
            <v>NGz7P10500</v>
          </cell>
          <cell r="B266">
            <v>39417</v>
          </cell>
          <cell r="C266">
            <v>2.85</v>
          </cell>
          <cell r="F266">
            <v>2.85</v>
          </cell>
          <cell r="G266" t="str">
            <v>Invalid</v>
          </cell>
          <cell r="H266">
            <v>0</v>
          </cell>
          <cell r="I266">
            <v>2.85</v>
          </cell>
        </row>
        <row r="267">
          <cell r="A267" t="str">
            <v>NGz7P10700</v>
          </cell>
          <cell r="B267">
            <v>39417</v>
          </cell>
          <cell r="C267">
            <v>2.9369999999999998</v>
          </cell>
          <cell r="F267">
            <v>2.9369999999999998</v>
          </cell>
          <cell r="H267">
            <v>0</v>
          </cell>
          <cell r="I267">
            <v>2.9369999999999998</v>
          </cell>
        </row>
        <row r="268">
          <cell r="A268" t="str">
            <v>NGz7P10800</v>
          </cell>
          <cell r="B268">
            <v>39417</v>
          </cell>
          <cell r="C268">
            <v>2.9869999999999997</v>
          </cell>
          <cell r="F268">
            <v>2.9869999999999997</v>
          </cell>
          <cell r="G268" t="str">
            <v>Invalid</v>
          </cell>
          <cell r="H268">
            <v>0</v>
          </cell>
          <cell r="I268">
            <v>2.9869999999999997</v>
          </cell>
        </row>
        <row r="269">
          <cell r="A269" t="str">
            <v>NGz7P11000</v>
          </cell>
          <cell r="B269">
            <v>39417</v>
          </cell>
          <cell r="C269">
            <v>3.1669999999999998</v>
          </cell>
          <cell r="F269">
            <v>3.1669999999999998</v>
          </cell>
          <cell r="H269">
            <v>0</v>
          </cell>
          <cell r="I269">
            <v>3.1669999999999998</v>
          </cell>
        </row>
        <row r="270">
          <cell r="A270" t="str">
            <v>NGf8P8750</v>
          </cell>
          <cell r="B270">
            <v>39448</v>
          </cell>
          <cell r="C270">
            <v>1.47</v>
          </cell>
          <cell r="F270">
            <v>1.47</v>
          </cell>
          <cell r="H270">
            <v>0</v>
          </cell>
          <cell r="I270">
            <v>1.47</v>
          </cell>
        </row>
        <row r="271">
          <cell r="A271" t="str">
            <v>NGf8P9200</v>
          </cell>
          <cell r="B271">
            <v>39448</v>
          </cell>
          <cell r="C271">
            <v>1.7430000000000001</v>
          </cell>
          <cell r="F271">
            <v>1.7430000000000001</v>
          </cell>
          <cell r="H271">
            <v>0</v>
          </cell>
          <cell r="I271">
            <v>1.7430000000000001</v>
          </cell>
        </row>
        <row r="272">
          <cell r="A272" t="str">
            <v>NGf8P9250</v>
          </cell>
          <cell r="B272">
            <v>39448</v>
          </cell>
          <cell r="C272">
            <v>1.768</v>
          </cell>
          <cell r="F272">
            <v>1.768</v>
          </cell>
          <cell r="G272" t="str">
            <v>Invalid</v>
          </cell>
          <cell r="H272">
            <v>0</v>
          </cell>
          <cell r="I272">
            <v>1.768</v>
          </cell>
        </row>
        <row r="273">
          <cell r="A273" t="str">
            <v>NGf8P9500</v>
          </cell>
          <cell r="B273">
            <v>39448</v>
          </cell>
          <cell r="C273">
            <v>1.9359999999999999</v>
          </cell>
          <cell r="F273">
            <v>1.9359999999999999</v>
          </cell>
          <cell r="H273">
            <v>0</v>
          </cell>
          <cell r="I273">
            <v>1.9359999999999999</v>
          </cell>
        </row>
        <row r="274">
          <cell r="A274" t="str">
            <v>NGf8P10000</v>
          </cell>
          <cell r="B274">
            <v>39448</v>
          </cell>
          <cell r="C274">
            <v>2.274</v>
          </cell>
          <cell r="F274">
            <v>2.274</v>
          </cell>
          <cell r="I274">
            <v>2.274</v>
          </cell>
        </row>
        <row r="275">
          <cell r="A275" t="str">
            <v>NGf8P10250</v>
          </cell>
          <cell r="B275">
            <v>39448</v>
          </cell>
          <cell r="C275">
            <v>2.399</v>
          </cell>
          <cell r="F275">
            <v>2.399</v>
          </cell>
          <cell r="G275" t="str">
            <v>Invalid</v>
          </cell>
          <cell r="H275">
            <v>0</v>
          </cell>
          <cell r="I275">
            <v>2.399</v>
          </cell>
        </row>
        <row r="276">
          <cell r="A276" t="str">
            <v>NGf8P10500</v>
          </cell>
          <cell r="B276">
            <v>39448</v>
          </cell>
          <cell r="C276">
            <v>2.653</v>
          </cell>
          <cell r="F276">
            <v>2.653</v>
          </cell>
          <cell r="G276" t="str">
            <v>Invalid</v>
          </cell>
          <cell r="H276">
            <v>0</v>
          </cell>
          <cell r="I276">
            <v>2.653</v>
          </cell>
        </row>
        <row r="277">
          <cell r="A277" t="str">
            <v>NGf8P10600</v>
          </cell>
          <cell r="B277">
            <v>39448</v>
          </cell>
          <cell r="C277">
            <v>2.7029999999999998</v>
          </cell>
          <cell r="F277">
            <v>2.7029999999999998</v>
          </cell>
          <cell r="I277">
            <v>2.7029999999999998</v>
          </cell>
        </row>
        <row r="278">
          <cell r="A278" t="str">
            <v>NGf8P10800</v>
          </cell>
          <cell r="B278">
            <v>39448</v>
          </cell>
          <cell r="C278">
            <v>2.8029999999999999</v>
          </cell>
          <cell r="F278">
            <v>2.8029999999999999</v>
          </cell>
          <cell r="G278" t="str">
            <v>Invalid</v>
          </cell>
          <cell r="H278">
            <v>0</v>
          </cell>
          <cell r="I278">
            <v>2.8029999999999999</v>
          </cell>
        </row>
        <row r="279">
          <cell r="A279" t="str">
            <v>NGg8P8750</v>
          </cell>
          <cell r="B279">
            <v>39479</v>
          </cell>
          <cell r="C279">
            <v>1.544</v>
          </cell>
          <cell r="F279">
            <v>1.544</v>
          </cell>
          <cell r="H279">
            <v>0</v>
          </cell>
          <cell r="I279">
            <v>1.544</v>
          </cell>
        </row>
        <row r="280">
          <cell r="A280" t="str">
            <v>NGg8P9200</v>
          </cell>
          <cell r="B280">
            <v>39479</v>
          </cell>
          <cell r="C280">
            <v>1.8180000000000001</v>
          </cell>
          <cell r="F280">
            <v>1.8180000000000001</v>
          </cell>
          <cell r="H280">
            <v>0</v>
          </cell>
          <cell r="I280">
            <v>1.8180000000000001</v>
          </cell>
        </row>
        <row r="281">
          <cell r="A281" t="str">
            <v>NGg8P9250</v>
          </cell>
          <cell r="B281">
            <v>39479</v>
          </cell>
          <cell r="C281">
            <v>1.843</v>
          </cell>
          <cell r="F281">
            <v>1.843</v>
          </cell>
          <cell r="G281" t="str">
            <v>Invalid</v>
          </cell>
          <cell r="H281">
            <v>0</v>
          </cell>
          <cell r="I281">
            <v>1.843</v>
          </cell>
        </row>
        <row r="282">
          <cell r="A282" t="str">
            <v>NGg8P9500</v>
          </cell>
          <cell r="B282">
            <v>39479</v>
          </cell>
          <cell r="C282">
            <v>2.012</v>
          </cell>
          <cell r="F282">
            <v>2.012</v>
          </cell>
          <cell r="H282">
            <v>0</v>
          </cell>
          <cell r="I282">
            <v>2.012</v>
          </cell>
        </row>
        <row r="283">
          <cell r="A283" t="str">
            <v>NGg8P10000</v>
          </cell>
          <cell r="B283">
            <v>39479</v>
          </cell>
          <cell r="C283">
            <v>2.351</v>
          </cell>
          <cell r="F283">
            <v>2.351</v>
          </cell>
          <cell r="I283">
            <v>2.351</v>
          </cell>
        </row>
        <row r="284">
          <cell r="A284" t="str">
            <v>NGG8P10250</v>
          </cell>
          <cell r="B284">
            <v>39479</v>
          </cell>
          <cell r="C284">
            <v>2.476</v>
          </cell>
          <cell r="F284">
            <v>2.476</v>
          </cell>
          <cell r="G284" t="str">
            <v>Invalid</v>
          </cell>
          <cell r="H284">
            <v>0</v>
          </cell>
          <cell r="I284">
            <v>2.476</v>
          </cell>
        </row>
        <row r="285">
          <cell r="A285" t="str">
            <v>NGg8P10400</v>
          </cell>
          <cell r="B285">
            <v>39479</v>
          </cell>
          <cell r="C285">
            <v>2.6339999999999999</v>
          </cell>
          <cell r="F285">
            <v>2.6339999999999999</v>
          </cell>
          <cell r="I285">
            <v>2.6339999999999999</v>
          </cell>
        </row>
        <row r="286">
          <cell r="A286" t="str">
            <v>NGG8P10500</v>
          </cell>
          <cell r="B286">
            <v>39479</v>
          </cell>
          <cell r="C286">
            <v>2.6839999999999997</v>
          </cell>
          <cell r="F286">
            <v>2.6839999999999997</v>
          </cell>
          <cell r="G286" t="str">
            <v>Invalid</v>
          </cell>
          <cell r="H286">
            <v>0</v>
          </cell>
          <cell r="I286">
            <v>2.6839999999999997</v>
          </cell>
        </row>
        <row r="287">
          <cell r="A287" t="str">
            <v>NGG8P10800</v>
          </cell>
          <cell r="B287">
            <v>39479</v>
          </cell>
          <cell r="C287">
            <v>2.8340000000000001</v>
          </cell>
          <cell r="F287">
            <v>2.8340000000000001</v>
          </cell>
          <cell r="G287" t="str">
            <v>Invalid</v>
          </cell>
          <cell r="H287">
            <v>0</v>
          </cell>
          <cell r="I287">
            <v>2.8340000000000001</v>
          </cell>
        </row>
        <row r="288">
          <cell r="A288" t="str">
            <v>NGh8P8750</v>
          </cell>
          <cell r="B288">
            <v>39508</v>
          </cell>
          <cell r="C288">
            <v>1.714</v>
          </cell>
          <cell r="F288">
            <v>1.714</v>
          </cell>
          <cell r="H288">
            <v>0</v>
          </cell>
          <cell r="I288">
            <v>1.714</v>
          </cell>
        </row>
        <row r="289">
          <cell r="A289" t="str">
            <v>NGh8P9200</v>
          </cell>
          <cell r="B289">
            <v>39508</v>
          </cell>
          <cell r="C289">
            <v>1.9990000000000001</v>
          </cell>
          <cell r="F289">
            <v>1.9990000000000001</v>
          </cell>
          <cell r="H289">
            <v>0</v>
          </cell>
          <cell r="I289">
            <v>1.9990000000000001</v>
          </cell>
        </row>
        <row r="290">
          <cell r="A290" t="str">
            <v>NGh8P9250</v>
          </cell>
          <cell r="B290">
            <v>39508</v>
          </cell>
          <cell r="C290">
            <v>2.024</v>
          </cell>
          <cell r="F290">
            <v>2.024</v>
          </cell>
          <cell r="G290" t="str">
            <v>Invalid</v>
          </cell>
          <cell r="H290">
            <v>0</v>
          </cell>
          <cell r="I290">
            <v>2.024</v>
          </cell>
        </row>
        <row r="291">
          <cell r="A291" t="str">
            <v>NGh8P9500</v>
          </cell>
          <cell r="B291">
            <v>39508</v>
          </cell>
          <cell r="C291">
            <v>2.1989999999999998</v>
          </cell>
          <cell r="F291">
            <v>2.1989999999999998</v>
          </cell>
          <cell r="H291">
            <v>0</v>
          </cell>
          <cell r="I291">
            <v>2.1989999999999998</v>
          </cell>
        </row>
        <row r="292">
          <cell r="A292" t="str">
            <v>NGh8P10000</v>
          </cell>
          <cell r="B292">
            <v>39508</v>
          </cell>
          <cell r="C292">
            <v>2.5449999999999999</v>
          </cell>
          <cell r="F292">
            <v>2.5449999999999999</v>
          </cell>
          <cell r="I292">
            <v>2.5449999999999999</v>
          </cell>
        </row>
        <row r="293">
          <cell r="A293" t="str">
            <v>NGh8P10200</v>
          </cell>
          <cell r="B293">
            <v>39508</v>
          </cell>
          <cell r="C293">
            <v>2.6890000000000001</v>
          </cell>
          <cell r="F293">
            <v>2.6890000000000001</v>
          </cell>
          <cell r="I293">
            <v>2.6890000000000001</v>
          </cell>
        </row>
        <row r="294">
          <cell r="A294" t="str">
            <v>NGH8P10250</v>
          </cell>
          <cell r="B294">
            <v>39508</v>
          </cell>
          <cell r="C294">
            <v>2.714</v>
          </cell>
          <cell r="F294">
            <v>2.714</v>
          </cell>
          <cell r="G294" t="str">
            <v>Invalid</v>
          </cell>
          <cell r="H294">
            <v>0</v>
          </cell>
          <cell r="I294">
            <v>2.714</v>
          </cell>
        </row>
        <row r="295">
          <cell r="A295" t="str">
            <v>NGH8P10500</v>
          </cell>
          <cell r="B295">
            <v>39508</v>
          </cell>
          <cell r="C295">
            <v>2.839</v>
          </cell>
          <cell r="F295">
            <v>2.839</v>
          </cell>
          <cell r="G295" t="str">
            <v>Invalid</v>
          </cell>
          <cell r="H295">
            <v>0</v>
          </cell>
          <cell r="I295">
            <v>2.839</v>
          </cell>
        </row>
        <row r="296">
          <cell r="A296" t="str">
            <v>NGH8P10800</v>
          </cell>
          <cell r="B296">
            <v>39508</v>
          </cell>
          <cell r="C296">
            <v>2.9889999999999999</v>
          </cell>
          <cell r="F296">
            <v>2.9889999999999999</v>
          </cell>
          <cell r="G296" t="str">
            <v>Invalid</v>
          </cell>
          <cell r="H296">
            <v>0</v>
          </cell>
          <cell r="I296">
            <v>2.9889999999999999</v>
          </cell>
        </row>
        <row r="297">
          <cell r="A297" t="str">
            <v>NGj8P7550</v>
          </cell>
          <cell r="B297">
            <v>39539</v>
          </cell>
          <cell r="C297">
            <v>1.1200000000000001</v>
          </cell>
          <cell r="F297">
            <v>1.1200000000000001</v>
          </cell>
          <cell r="H297">
            <v>0</v>
          </cell>
          <cell r="I297">
            <v>1.1200000000000001</v>
          </cell>
        </row>
        <row r="298">
          <cell r="A298" t="str">
            <v>NGj8P7700</v>
          </cell>
          <cell r="B298">
            <v>39539</v>
          </cell>
          <cell r="C298">
            <v>1.2090000000000001</v>
          </cell>
          <cell r="F298">
            <v>1.2090000000000001</v>
          </cell>
          <cell r="H298">
            <v>0</v>
          </cell>
          <cell r="I298">
            <v>1.2090000000000001</v>
          </cell>
        </row>
        <row r="299">
          <cell r="A299" t="str">
            <v>NGj8P7750</v>
          </cell>
          <cell r="B299">
            <v>39539</v>
          </cell>
          <cell r="C299">
            <v>1.234</v>
          </cell>
          <cell r="F299">
            <v>1.234</v>
          </cell>
          <cell r="G299" t="str">
            <v>Invalid</v>
          </cell>
          <cell r="H299">
            <v>0</v>
          </cell>
          <cell r="I299">
            <v>1.234</v>
          </cell>
        </row>
        <row r="300">
          <cell r="A300" t="str">
            <v>NGj8P7850</v>
          </cell>
          <cell r="B300">
            <v>39539</v>
          </cell>
          <cell r="C300">
            <v>1.3014999999999999</v>
          </cell>
          <cell r="F300">
            <v>1.3014999999999999</v>
          </cell>
          <cell r="G300" t="str">
            <v>Invalid</v>
          </cell>
          <cell r="H300">
            <v>0</v>
          </cell>
          <cell r="I300">
            <v>1.3014999999999999</v>
          </cell>
        </row>
        <row r="301">
          <cell r="A301" t="str">
            <v>NGj8P8000</v>
          </cell>
          <cell r="B301">
            <v>39539</v>
          </cell>
          <cell r="C301">
            <v>1.3939999999999999</v>
          </cell>
          <cell r="F301">
            <v>1.3939999999999999</v>
          </cell>
          <cell r="H301">
            <v>0</v>
          </cell>
          <cell r="I301">
            <v>1.3939999999999999</v>
          </cell>
        </row>
        <row r="302">
          <cell r="A302" t="str">
            <v>NGj8P8750</v>
          </cell>
          <cell r="B302">
            <v>39539</v>
          </cell>
          <cell r="C302">
            <v>1.901</v>
          </cell>
          <cell r="F302">
            <v>1.901</v>
          </cell>
          <cell r="H302">
            <v>0</v>
          </cell>
          <cell r="I302">
            <v>1.901</v>
          </cell>
        </row>
        <row r="303">
          <cell r="A303" t="str">
            <v>NGj8P9200</v>
          </cell>
          <cell r="B303">
            <v>39539</v>
          </cell>
          <cell r="C303">
            <v>2.2309999999999999</v>
          </cell>
          <cell r="F303">
            <v>2.2309999999999999</v>
          </cell>
          <cell r="H303">
            <v>0</v>
          </cell>
          <cell r="I303">
            <v>2.2309999999999999</v>
          </cell>
        </row>
        <row r="304">
          <cell r="A304" t="str">
            <v>NGj8P9250</v>
          </cell>
          <cell r="B304">
            <v>39539</v>
          </cell>
          <cell r="C304">
            <v>2.2559999999999998</v>
          </cell>
          <cell r="F304">
            <v>2.2559999999999998</v>
          </cell>
          <cell r="G304" t="str">
            <v>Invalid</v>
          </cell>
          <cell r="H304">
            <v>0</v>
          </cell>
          <cell r="I304">
            <v>2.2559999999999998</v>
          </cell>
        </row>
        <row r="305">
          <cell r="A305" t="str">
            <v>NGj8P9500</v>
          </cell>
          <cell r="B305">
            <v>39539</v>
          </cell>
          <cell r="C305">
            <v>2.3809999999999998</v>
          </cell>
          <cell r="F305">
            <v>2.3809999999999998</v>
          </cell>
          <cell r="G305" t="str">
            <v>Invalid</v>
          </cell>
          <cell r="H305">
            <v>0</v>
          </cell>
          <cell r="I305">
            <v>2.3809999999999998</v>
          </cell>
        </row>
        <row r="306">
          <cell r="A306" t="str">
            <v>NGk8P7550</v>
          </cell>
          <cell r="B306">
            <v>39569</v>
          </cell>
          <cell r="C306">
            <v>1.1659999999999999</v>
          </cell>
          <cell r="F306">
            <v>1.1659999999999999</v>
          </cell>
          <cell r="I306">
            <v>1.1659999999999999</v>
          </cell>
        </row>
        <row r="307">
          <cell r="A307" t="str">
            <v>NGk8P7750</v>
          </cell>
          <cell r="B307">
            <v>39569</v>
          </cell>
          <cell r="C307">
            <v>1.266</v>
          </cell>
          <cell r="F307">
            <v>1.266</v>
          </cell>
          <cell r="G307" t="str">
            <v>Invalid</v>
          </cell>
          <cell r="I307">
            <v>1.266</v>
          </cell>
        </row>
        <row r="308">
          <cell r="A308" t="str">
            <v>NGk8P7850</v>
          </cell>
          <cell r="B308">
            <v>39569</v>
          </cell>
          <cell r="C308">
            <v>1.3159999999999998</v>
          </cell>
          <cell r="F308">
            <v>1.3159999999999998</v>
          </cell>
          <cell r="G308" t="str">
            <v>Invalid</v>
          </cell>
          <cell r="I308">
            <v>1.3159999999999998</v>
          </cell>
        </row>
        <row r="309">
          <cell r="A309" t="str">
            <v>NGk8P8750</v>
          </cell>
          <cell r="B309">
            <v>39569</v>
          </cell>
          <cell r="C309">
            <v>1.962</v>
          </cell>
          <cell r="F309">
            <v>1.962</v>
          </cell>
          <cell r="H309">
            <v>0</v>
          </cell>
          <cell r="I309">
            <v>1.962</v>
          </cell>
        </row>
        <row r="310">
          <cell r="A310" t="str">
            <v>NGk8P9250</v>
          </cell>
          <cell r="B310">
            <v>39569</v>
          </cell>
          <cell r="C310">
            <v>2.2119999999999997</v>
          </cell>
          <cell r="F310">
            <v>2.2119999999999997</v>
          </cell>
          <cell r="G310" t="str">
            <v>Invalid</v>
          </cell>
          <cell r="H310">
            <v>0</v>
          </cell>
          <cell r="I310">
            <v>2.2119999999999997</v>
          </cell>
        </row>
        <row r="311">
          <cell r="A311" t="str">
            <v>NGk8P9500</v>
          </cell>
          <cell r="B311">
            <v>39569</v>
          </cell>
          <cell r="C311">
            <v>2.3369999999999997</v>
          </cell>
          <cell r="F311">
            <v>2.3369999999999997</v>
          </cell>
          <cell r="G311" t="str">
            <v>Invalid</v>
          </cell>
          <cell r="H311">
            <v>0</v>
          </cell>
          <cell r="I311">
            <v>2.3369999999999997</v>
          </cell>
        </row>
        <row r="312">
          <cell r="A312" t="str">
            <v>NGm8P7550</v>
          </cell>
          <cell r="B312">
            <v>39600</v>
          </cell>
          <cell r="C312">
            <v>1.1579999999999999</v>
          </cell>
          <cell r="F312">
            <v>1.1579999999999999</v>
          </cell>
          <cell r="H312">
            <v>0</v>
          </cell>
          <cell r="I312">
            <v>1.1579999999999999</v>
          </cell>
        </row>
        <row r="313">
          <cell r="A313" t="str">
            <v>NGm8P7750</v>
          </cell>
          <cell r="B313">
            <v>39600</v>
          </cell>
          <cell r="C313">
            <v>1.258</v>
          </cell>
          <cell r="F313">
            <v>1.258</v>
          </cell>
          <cell r="G313" t="str">
            <v>Invalid</v>
          </cell>
          <cell r="H313">
            <v>0</v>
          </cell>
          <cell r="I313">
            <v>1.258</v>
          </cell>
        </row>
        <row r="314">
          <cell r="A314" t="str">
            <v>NGm8P7800</v>
          </cell>
          <cell r="B314">
            <v>39600</v>
          </cell>
          <cell r="C314">
            <v>1.2829999999999999</v>
          </cell>
          <cell r="F314">
            <v>1.2829999999999999</v>
          </cell>
          <cell r="G314" t="str">
            <v>Invalid</v>
          </cell>
          <cell r="H314">
            <v>0</v>
          </cell>
          <cell r="I314">
            <v>1.2829999999999999</v>
          </cell>
        </row>
        <row r="315">
          <cell r="A315" t="str">
            <v>NGm8P7850</v>
          </cell>
          <cell r="B315">
            <v>39600</v>
          </cell>
          <cell r="C315">
            <v>1.3079999999999998</v>
          </cell>
          <cell r="F315">
            <v>1.3079999999999998</v>
          </cell>
          <cell r="G315" t="str">
            <v>Invalid</v>
          </cell>
          <cell r="H315">
            <v>0</v>
          </cell>
          <cell r="I315">
            <v>1.3079999999999998</v>
          </cell>
        </row>
        <row r="316">
          <cell r="A316" t="str">
            <v>NGm8P8750</v>
          </cell>
          <cell r="B316">
            <v>39600</v>
          </cell>
          <cell r="C316">
            <v>1.9450000000000001</v>
          </cell>
          <cell r="F316">
            <v>1.9450000000000001</v>
          </cell>
          <cell r="H316">
            <v>0</v>
          </cell>
          <cell r="I316">
            <v>1.9450000000000001</v>
          </cell>
        </row>
        <row r="317">
          <cell r="A317" t="str">
            <v>NGm8P9250</v>
          </cell>
          <cell r="B317">
            <v>39600</v>
          </cell>
          <cell r="C317">
            <v>2.1949999999999998</v>
          </cell>
          <cell r="F317">
            <v>2.1950000000000003</v>
          </cell>
          <cell r="G317" t="str">
            <v>Invalid</v>
          </cell>
          <cell r="H317">
            <v>4.4408920985006262E-13</v>
          </cell>
          <cell r="I317">
            <v>2.1949999999999998</v>
          </cell>
        </row>
        <row r="318">
          <cell r="A318" t="str">
            <v>NGm8P9500</v>
          </cell>
          <cell r="B318">
            <v>39600</v>
          </cell>
          <cell r="C318">
            <v>2.3199999999999998</v>
          </cell>
          <cell r="F318">
            <v>2.3200000000000003</v>
          </cell>
          <cell r="G318" t="str">
            <v>Invalid</v>
          </cell>
          <cell r="H318">
            <v>4.4408920985006262E-13</v>
          </cell>
          <cell r="I318">
            <v>2.3199999999999998</v>
          </cell>
        </row>
        <row r="319">
          <cell r="A319" t="str">
            <v>NGn8P7550</v>
          </cell>
          <cell r="B319">
            <v>39630</v>
          </cell>
          <cell r="C319">
            <v>1.169</v>
          </cell>
          <cell r="F319">
            <v>1.169</v>
          </cell>
          <cell r="H319">
            <v>0</v>
          </cell>
          <cell r="I319">
            <v>1.169</v>
          </cell>
        </row>
        <row r="320">
          <cell r="A320" t="str">
            <v>NGn8P7750</v>
          </cell>
          <cell r="B320">
            <v>39630</v>
          </cell>
          <cell r="C320">
            <v>1.284</v>
          </cell>
          <cell r="F320">
            <v>1.284</v>
          </cell>
          <cell r="H320">
            <v>0</v>
          </cell>
          <cell r="I320">
            <v>1.284</v>
          </cell>
        </row>
        <row r="321">
          <cell r="A321" t="str">
            <v>NGn8P7800</v>
          </cell>
          <cell r="B321">
            <v>39630</v>
          </cell>
          <cell r="C321">
            <v>1.3140000000000001</v>
          </cell>
          <cell r="F321">
            <v>1.3140000000000001</v>
          </cell>
          <cell r="H321">
            <v>0</v>
          </cell>
          <cell r="I321">
            <v>1.3140000000000001</v>
          </cell>
        </row>
        <row r="322">
          <cell r="A322" t="str">
            <v>NGn8P7850</v>
          </cell>
          <cell r="B322">
            <v>39630</v>
          </cell>
          <cell r="C322">
            <v>1.339</v>
          </cell>
          <cell r="F322">
            <v>1.339</v>
          </cell>
          <cell r="G322" t="str">
            <v>Invalid</v>
          </cell>
          <cell r="H322">
            <v>0</v>
          </cell>
          <cell r="I322">
            <v>1.339</v>
          </cell>
        </row>
        <row r="323">
          <cell r="A323" t="str">
            <v>NGn8P8750</v>
          </cell>
          <cell r="B323">
            <v>39630</v>
          </cell>
          <cell r="C323">
            <v>1.9419999999999999</v>
          </cell>
          <cell r="F323">
            <v>1.9419999999999999</v>
          </cell>
          <cell r="H323">
            <v>0</v>
          </cell>
          <cell r="I323">
            <v>1.9419999999999999</v>
          </cell>
        </row>
        <row r="324">
          <cell r="A324" t="str">
            <v>NGn8P9250</v>
          </cell>
          <cell r="B324">
            <v>39630</v>
          </cell>
          <cell r="C324">
            <v>2.1920000000000002</v>
          </cell>
          <cell r="F324">
            <v>2.1920000000000002</v>
          </cell>
          <cell r="G324" t="str">
            <v>Invalid</v>
          </cell>
          <cell r="H324">
            <v>0</v>
          </cell>
          <cell r="I324">
            <v>2.1920000000000002</v>
          </cell>
        </row>
        <row r="325">
          <cell r="A325" t="str">
            <v>NGn8P9500</v>
          </cell>
          <cell r="B325">
            <v>39630</v>
          </cell>
          <cell r="C325">
            <v>2.3170000000000002</v>
          </cell>
          <cell r="F325">
            <v>2.3170000000000002</v>
          </cell>
          <cell r="G325" t="str">
            <v>Invalid</v>
          </cell>
          <cell r="H325">
            <v>0</v>
          </cell>
          <cell r="I325">
            <v>2.3170000000000002</v>
          </cell>
        </row>
        <row r="326">
          <cell r="A326" t="str">
            <v>NGq8P7550</v>
          </cell>
          <cell r="B326">
            <v>39661</v>
          </cell>
          <cell r="C326">
            <v>1.214</v>
          </cell>
          <cell r="F326">
            <v>1.214</v>
          </cell>
          <cell r="H326">
            <v>0</v>
          </cell>
          <cell r="I326">
            <v>1.214</v>
          </cell>
        </row>
        <row r="327">
          <cell r="A327" t="str">
            <v>NGq8P7750</v>
          </cell>
          <cell r="B327">
            <v>39661</v>
          </cell>
          <cell r="C327">
            <v>1.331</v>
          </cell>
          <cell r="F327">
            <v>1.331</v>
          </cell>
          <cell r="H327">
            <v>0</v>
          </cell>
          <cell r="I327">
            <v>1.331</v>
          </cell>
        </row>
        <row r="328">
          <cell r="A328" t="str">
            <v>NGq8P7800</v>
          </cell>
          <cell r="B328">
            <v>39661</v>
          </cell>
          <cell r="C328">
            <v>1.361</v>
          </cell>
          <cell r="F328">
            <v>1.361</v>
          </cell>
          <cell r="H328">
            <v>0</v>
          </cell>
          <cell r="I328">
            <v>1.361</v>
          </cell>
        </row>
        <row r="329">
          <cell r="A329" t="str">
            <v>NGq8P7850</v>
          </cell>
          <cell r="B329">
            <v>39661</v>
          </cell>
          <cell r="C329">
            <v>1.391</v>
          </cell>
          <cell r="F329">
            <v>1.391</v>
          </cell>
          <cell r="H329">
            <v>0</v>
          </cell>
          <cell r="I329">
            <v>1.391</v>
          </cell>
        </row>
        <row r="330">
          <cell r="A330" t="str">
            <v>NGq8P8750</v>
          </cell>
          <cell r="B330">
            <v>39661</v>
          </cell>
          <cell r="C330">
            <v>1.986</v>
          </cell>
          <cell r="F330">
            <v>1.986</v>
          </cell>
          <cell r="H330">
            <v>0</v>
          </cell>
          <cell r="I330">
            <v>1.986</v>
          </cell>
        </row>
        <row r="331">
          <cell r="A331" t="str">
            <v>NGq8P9250</v>
          </cell>
          <cell r="B331">
            <v>39661</v>
          </cell>
          <cell r="C331">
            <v>2.2359999999999998</v>
          </cell>
          <cell r="F331">
            <v>2.2359999999999998</v>
          </cell>
          <cell r="G331" t="str">
            <v>Invalid</v>
          </cell>
          <cell r="H331">
            <v>0</v>
          </cell>
          <cell r="I331">
            <v>2.2359999999999998</v>
          </cell>
        </row>
        <row r="332">
          <cell r="A332" t="str">
            <v>NGq8P9500</v>
          </cell>
          <cell r="B332">
            <v>39661</v>
          </cell>
          <cell r="C332">
            <v>2.3609999999999998</v>
          </cell>
          <cell r="F332">
            <v>2.3609999999999998</v>
          </cell>
          <cell r="G332" t="str">
            <v>Invalid</v>
          </cell>
          <cell r="H332">
            <v>0</v>
          </cell>
          <cell r="I332">
            <v>2.3609999999999998</v>
          </cell>
        </row>
        <row r="333">
          <cell r="A333" t="str">
            <v>NGu8P7550</v>
          </cell>
          <cell r="B333">
            <v>39692</v>
          </cell>
          <cell r="C333">
            <v>1.2729999999999999</v>
          </cell>
          <cell r="F333">
            <v>1.2729999999999999</v>
          </cell>
          <cell r="H333">
            <v>0</v>
          </cell>
          <cell r="I333">
            <v>1.2729999999999999</v>
          </cell>
        </row>
        <row r="334">
          <cell r="A334" t="str">
            <v>NGu8P7750</v>
          </cell>
          <cell r="B334">
            <v>39692</v>
          </cell>
          <cell r="C334">
            <v>1.373</v>
          </cell>
          <cell r="F334">
            <v>1.373</v>
          </cell>
          <cell r="G334" t="str">
            <v>Invalid</v>
          </cell>
          <cell r="H334">
            <v>0</v>
          </cell>
          <cell r="I334">
            <v>1.373</v>
          </cell>
        </row>
        <row r="335">
          <cell r="A335" t="str">
            <v>NGu8P7800</v>
          </cell>
          <cell r="B335">
            <v>39692</v>
          </cell>
          <cell r="C335">
            <v>1.4410000000000001</v>
          </cell>
          <cell r="F335">
            <v>1.3979999999999999</v>
          </cell>
          <cell r="G335" t="str">
            <v>Invalid</v>
          </cell>
          <cell r="H335">
            <v>-43.000000000000149</v>
          </cell>
          <cell r="I335">
            <v>1.4410000000000001</v>
          </cell>
        </row>
        <row r="336">
          <cell r="A336" t="str">
            <v>NGu8P7850</v>
          </cell>
          <cell r="B336">
            <v>39692</v>
          </cell>
          <cell r="C336">
            <v>1.3979999999999999</v>
          </cell>
          <cell r="F336">
            <v>1.4410000000000001</v>
          </cell>
          <cell r="H336">
            <v>43.000000000000149</v>
          </cell>
          <cell r="I336">
            <v>1.3979999999999999</v>
          </cell>
        </row>
        <row r="337">
          <cell r="A337" t="str">
            <v>NGu8P8750</v>
          </cell>
          <cell r="B337">
            <v>39692</v>
          </cell>
          <cell r="C337">
            <v>2.0310000000000001</v>
          </cell>
          <cell r="F337">
            <v>2.0310000000000001</v>
          </cell>
          <cell r="H337">
            <v>0</v>
          </cell>
          <cell r="I337">
            <v>2.0310000000000001</v>
          </cell>
        </row>
        <row r="338">
          <cell r="A338" t="str">
            <v>NGu8P9250</v>
          </cell>
          <cell r="B338">
            <v>39692</v>
          </cell>
          <cell r="C338">
            <v>2.2810000000000001</v>
          </cell>
          <cell r="F338">
            <v>2.2810000000000001</v>
          </cell>
          <cell r="G338" t="str">
            <v>Invalid</v>
          </cell>
          <cell r="H338">
            <v>0</v>
          </cell>
          <cell r="I338">
            <v>2.2810000000000001</v>
          </cell>
        </row>
        <row r="339">
          <cell r="A339" t="str">
            <v>NGu8P9500</v>
          </cell>
          <cell r="B339">
            <v>39692</v>
          </cell>
          <cell r="C339">
            <v>2.4060000000000001</v>
          </cell>
          <cell r="F339">
            <v>2.4060000000000001</v>
          </cell>
          <cell r="G339" t="str">
            <v>Invalid</v>
          </cell>
          <cell r="H339">
            <v>0</v>
          </cell>
          <cell r="I339">
            <v>2.4060000000000001</v>
          </cell>
        </row>
        <row r="340">
          <cell r="A340" t="str">
            <v>NGv8P7550</v>
          </cell>
          <cell r="B340">
            <v>39722</v>
          </cell>
          <cell r="C340">
            <v>1.32</v>
          </cell>
          <cell r="F340">
            <v>1.32</v>
          </cell>
          <cell r="H340">
            <v>0</v>
          </cell>
          <cell r="I340">
            <v>1.32</v>
          </cell>
        </row>
        <row r="341">
          <cell r="A341" t="str">
            <v>NGv8P7750</v>
          </cell>
          <cell r="B341">
            <v>39722</v>
          </cell>
          <cell r="C341">
            <v>1.42</v>
          </cell>
          <cell r="F341">
            <v>1.4200000000000002</v>
          </cell>
          <cell r="G341" t="str">
            <v>Invalid</v>
          </cell>
          <cell r="H341">
            <v>2.2204460492503131E-13</v>
          </cell>
          <cell r="I341">
            <v>1.42</v>
          </cell>
        </row>
        <row r="342">
          <cell r="A342" t="str">
            <v>NGv8P7850</v>
          </cell>
          <cell r="B342">
            <v>39722</v>
          </cell>
          <cell r="C342">
            <v>1.47</v>
          </cell>
          <cell r="F342">
            <v>1.47</v>
          </cell>
          <cell r="G342" t="str">
            <v>Invalid</v>
          </cell>
          <cell r="H342">
            <v>0</v>
          </cell>
          <cell r="I342">
            <v>1.47</v>
          </cell>
        </row>
        <row r="343">
          <cell r="A343" t="str">
            <v>NGv8P8750</v>
          </cell>
          <cell r="B343">
            <v>39722</v>
          </cell>
          <cell r="C343">
            <v>2.073</v>
          </cell>
          <cell r="F343">
            <v>2.073</v>
          </cell>
          <cell r="H343">
            <v>0</v>
          </cell>
          <cell r="I343">
            <v>2.073</v>
          </cell>
        </row>
        <row r="344">
          <cell r="A344" t="str">
            <v>NGv8P9250</v>
          </cell>
          <cell r="B344">
            <v>39722</v>
          </cell>
          <cell r="C344">
            <v>2.4405000000000001</v>
          </cell>
          <cell r="F344">
            <v>2.4405000000000001</v>
          </cell>
          <cell r="G344" t="str">
            <v>Invalid</v>
          </cell>
          <cell r="H344">
            <v>0</v>
          </cell>
          <cell r="I344">
            <v>2.4405000000000001</v>
          </cell>
        </row>
        <row r="345">
          <cell r="A345" t="str">
            <v>NGv8P9500</v>
          </cell>
          <cell r="B345">
            <v>39722</v>
          </cell>
          <cell r="C345">
            <v>2.62425</v>
          </cell>
          <cell r="F345">
            <v>2.62425</v>
          </cell>
          <cell r="G345" t="str">
            <v>Invalid</v>
          </cell>
          <cell r="H345">
            <v>0</v>
          </cell>
          <cell r="I345">
            <v>2.62425</v>
          </cell>
        </row>
        <row r="346">
          <cell r="A346" t="str">
            <v>NGv8P9750</v>
          </cell>
          <cell r="B346">
            <v>39722</v>
          </cell>
          <cell r="C346">
            <v>2.8079999999999998</v>
          </cell>
          <cell r="F346">
            <v>2.8079999999999998</v>
          </cell>
          <cell r="H346">
            <v>0</v>
          </cell>
          <cell r="I346">
            <v>2.8079999999999998</v>
          </cell>
        </row>
        <row r="347">
          <cell r="A347" t="str">
            <v>NGx8P8500</v>
          </cell>
          <cell r="B347">
            <v>39753</v>
          </cell>
          <cell r="C347">
            <v>1.712</v>
          </cell>
          <cell r="F347">
            <v>1.712</v>
          </cell>
          <cell r="H347">
            <v>0</v>
          </cell>
          <cell r="I347">
            <v>1.712</v>
          </cell>
        </row>
        <row r="348">
          <cell r="A348" t="str">
            <v>NGx8P8600</v>
          </cell>
          <cell r="B348">
            <v>39753</v>
          </cell>
          <cell r="C348">
            <v>1.776</v>
          </cell>
          <cell r="F348">
            <v>1.776</v>
          </cell>
          <cell r="H348">
            <v>0</v>
          </cell>
          <cell r="I348">
            <v>1.776</v>
          </cell>
        </row>
        <row r="349">
          <cell r="A349" t="str">
            <v>NGx8P8750</v>
          </cell>
          <cell r="B349">
            <v>39753</v>
          </cell>
          <cell r="C349">
            <v>1.8740000000000001</v>
          </cell>
          <cell r="F349">
            <v>1.8740000000000001</v>
          </cell>
          <cell r="H349">
            <v>0</v>
          </cell>
          <cell r="I349">
            <v>1.8740000000000001</v>
          </cell>
        </row>
        <row r="350">
          <cell r="A350" t="str">
            <v>NGx8P8800</v>
          </cell>
          <cell r="B350">
            <v>39753</v>
          </cell>
          <cell r="C350">
            <v>1.899</v>
          </cell>
          <cell r="F350">
            <v>1.899</v>
          </cell>
          <cell r="G350" t="str">
            <v>Invalid</v>
          </cell>
          <cell r="H350">
            <v>0</v>
          </cell>
          <cell r="I350">
            <v>1.899</v>
          </cell>
        </row>
        <row r="351">
          <cell r="A351" t="str">
            <v>NGx8P9250</v>
          </cell>
          <cell r="B351">
            <v>39753</v>
          </cell>
          <cell r="C351">
            <v>2.2235</v>
          </cell>
          <cell r="F351">
            <v>2.2235</v>
          </cell>
          <cell r="G351" t="str">
            <v>Invalid</v>
          </cell>
          <cell r="H351">
            <v>0</v>
          </cell>
          <cell r="I351">
            <v>2.2235</v>
          </cell>
        </row>
        <row r="352">
          <cell r="A352" t="str">
            <v>NGx8P9500</v>
          </cell>
          <cell r="B352">
            <v>39753</v>
          </cell>
          <cell r="C352">
            <v>2.39825</v>
          </cell>
          <cell r="F352">
            <v>2.39825</v>
          </cell>
          <cell r="G352" t="str">
            <v>Invalid</v>
          </cell>
          <cell r="H352">
            <v>0</v>
          </cell>
          <cell r="I352">
            <v>2.39825</v>
          </cell>
        </row>
        <row r="353">
          <cell r="A353" t="str">
            <v>NGx8P9750</v>
          </cell>
          <cell r="B353">
            <v>39753</v>
          </cell>
          <cell r="C353">
            <v>2.573</v>
          </cell>
          <cell r="F353">
            <v>2.573</v>
          </cell>
          <cell r="H353">
            <v>0</v>
          </cell>
          <cell r="I353">
            <v>2.573</v>
          </cell>
        </row>
        <row r="354">
          <cell r="A354" t="str">
            <v>NGz8P8600</v>
          </cell>
          <cell r="B354">
            <v>39783</v>
          </cell>
          <cell r="C354">
            <v>1.6080000000000001</v>
          </cell>
          <cell r="F354">
            <v>1.6080000000000001</v>
          </cell>
          <cell r="H354">
            <v>0</v>
          </cell>
          <cell r="I354">
            <v>1.6080000000000001</v>
          </cell>
        </row>
        <row r="355">
          <cell r="A355" t="str">
            <v>NGz8P8750</v>
          </cell>
          <cell r="B355">
            <v>39783</v>
          </cell>
          <cell r="C355">
            <v>1.7010000000000001</v>
          </cell>
          <cell r="F355">
            <v>1.7010000000000001</v>
          </cell>
          <cell r="H355">
            <v>0</v>
          </cell>
          <cell r="I355">
            <v>1.7010000000000001</v>
          </cell>
        </row>
        <row r="356">
          <cell r="A356" t="str">
            <v>NGz8P8950</v>
          </cell>
          <cell r="B356">
            <v>39783</v>
          </cell>
          <cell r="C356">
            <v>1.8010000000000002</v>
          </cell>
          <cell r="F356">
            <v>1.8010000000000002</v>
          </cell>
          <cell r="G356" t="str">
            <v>Invalid</v>
          </cell>
          <cell r="H356">
            <v>0</v>
          </cell>
          <cell r="I356">
            <v>1.8010000000000002</v>
          </cell>
        </row>
        <row r="357">
          <cell r="A357" t="str">
            <v>NGz8P9250</v>
          </cell>
          <cell r="B357">
            <v>39783</v>
          </cell>
          <cell r="C357">
            <v>2.036</v>
          </cell>
          <cell r="F357">
            <v>2.036</v>
          </cell>
          <cell r="G357" t="str">
            <v>Invalid</v>
          </cell>
          <cell r="H357">
            <v>0</v>
          </cell>
          <cell r="I357">
            <v>2.036</v>
          </cell>
        </row>
        <row r="358">
          <cell r="A358" t="str">
            <v>NGz8P9500</v>
          </cell>
          <cell r="B358">
            <v>39783</v>
          </cell>
          <cell r="C358">
            <v>2.2035</v>
          </cell>
          <cell r="F358">
            <v>2.2035</v>
          </cell>
          <cell r="G358" t="str">
            <v>Invalid</v>
          </cell>
          <cell r="H358">
            <v>0</v>
          </cell>
          <cell r="I358">
            <v>2.2035</v>
          </cell>
        </row>
        <row r="359">
          <cell r="A359" t="str">
            <v>NGz8P9750</v>
          </cell>
          <cell r="B359">
            <v>39783</v>
          </cell>
          <cell r="C359">
            <v>2.371</v>
          </cell>
          <cell r="F359">
            <v>2.371</v>
          </cell>
          <cell r="H359">
            <v>0</v>
          </cell>
          <cell r="I359">
            <v>2.371</v>
          </cell>
        </row>
        <row r="360">
          <cell r="A360" t="str">
            <v>NGf9P7900</v>
          </cell>
          <cell r="B360">
            <v>39814</v>
          </cell>
          <cell r="C360">
            <v>1.1709999999999998</v>
          </cell>
          <cell r="F360">
            <v>1.1709999999999998</v>
          </cell>
          <cell r="G360" t="str">
            <v>Invalid</v>
          </cell>
          <cell r="H360">
            <v>0</v>
          </cell>
          <cell r="I360">
            <v>1.1709999999999998</v>
          </cell>
        </row>
        <row r="361">
          <cell r="A361" t="str">
            <v>NGf9P8600</v>
          </cell>
          <cell r="B361">
            <v>39814</v>
          </cell>
          <cell r="C361">
            <v>1.5209999999999999</v>
          </cell>
          <cell r="F361">
            <v>1.5209999999999999</v>
          </cell>
          <cell r="H361">
            <v>0</v>
          </cell>
          <cell r="I361">
            <v>1.5209999999999999</v>
          </cell>
        </row>
        <row r="362">
          <cell r="A362" t="str">
            <v>NGg9P7900</v>
          </cell>
          <cell r="B362">
            <v>39845</v>
          </cell>
          <cell r="C362">
            <v>1.234</v>
          </cell>
          <cell r="F362">
            <v>1.234</v>
          </cell>
          <cell r="G362" t="str">
            <v>Invalid</v>
          </cell>
          <cell r="H362">
            <v>0</v>
          </cell>
          <cell r="I362">
            <v>1.234</v>
          </cell>
        </row>
        <row r="363">
          <cell r="A363" t="str">
            <v>NGg9P8600</v>
          </cell>
          <cell r="B363">
            <v>39845</v>
          </cell>
          <cell r="C363">
            <v>1.5840000000000001</v>
          </cell>
          <cell r="F363">
            <v>1.5840000000000001</v>
          </cell>
          <cell r="H363">
            <v>0</v>
          </cell>
          <cell r="I363">
            <v>1.5840000000000001</v>
          </cell>
        </row>
        <row r="364">
          <cell r="A364" t="str">
            <v>NGh9P7900</v>
          </cell>
          <cell r="B364">
            <v>39873</v>
          </cell>
          <cell r="C364">
            <v>1.391</v>
          </cell>
          <cell r="F364">
            <v>1.391</v>
          </cell>
          <cell r="G364" t="str">
            <v>Invalid</v>
          </cell>
          <cell r="H364">
            <v>0</v>
          </cell>
          <cell r="I364">
            <v>1.391</v>
          </cell>
        </row>
        <row r="365">
          <cell r="A365" t="str">
            <v>NGh9P8600</v>
          </cell>
          <cell r="B365">
            <v>39873</v>
          </cell>
          <cell r="C365">
            <v>1.7410000000000001</v>
          </cell>
          <cell r="F365">
            <v>1.7410000000000001</v>
          </cell>
          <cell r="H365">
            <v>0</v>
          </cell>
          <cell r="I365">
            <v>1.7410000000000001</v>
          </cell>
        </row>
        <row r="366">
          <cell r="A366" t="str">
            <v>NGj9P7900</v>
          </cell>
          <cell r="B366">
            <v>39904</v>
          </cell>
          <cell r="C366">
            <v>1.6310000000000002</v>
          </cell>
          <cell r="F366">
            <v>1.6310000000000002</v>
          </cell>
          <cell r="G366" t="str">
            <v>Invalid</v>
          </cell>
          <cell r="H366">
            <v>0</v>
          </cell>
          <cell r="I366">
            <v>1.6310000000000002</v>
          </cell>
        </row>
        <row r="367">
          <cell r="A367" t="str">
            <v>NGj9P8600</v>
          </cell>
          <cell r="B367">
            <v>39904</v>
          </cell>
          <cell r="C367">
            <v>1.9810000000000001</v>
          </cell>
          <cell r="F367">
            <v>1.9810000000000001</v>
          </cell>
          <cell r="H367">
            <v>0</v>
          </cell>
          <cell r="I367">
            <v>1.9810000000000001</v>
          </cell>
        </row>
        <row r="368">
          <cell r="A368" t="str">
            <v>NGk9P7100</v>
          </cell>
          <cell r="B368">
            <v>39934</v>
          </cell>
          <cell r="C368">
            <v>1.0029999999999999</v>
          </cell>
          <cell r="F368">
            <v>1.0029999999999999</v>
          </cell>
          <cell r="H368">
            <v>0</v>
          </cell>
          <cell r="I368">
            <v>1.0029999999999999</v>
          </cell>
        </row>
        <row r="369">
          <cell r="A369" t="str">
            <v>NGk9P7900</v>
          </cell>
          <cell r="B369">
            <v>39934</v>
          </cell>
          <cell r="C369">
            <v>1.403</v>
          </cell>
          <cell r="F369">
            <v>1.403</v>
          </cell>
          <cell r="G369" t="str">
            <v>Invalid</v>
          </cell>
          <cell r="H369">
            <v>0</v>
          </cell>
          <cell r="I369">
            <v>1.403</v>
          </cell>
        </row>
        <row r="370">
          <cell r="A370" t="str">
            <v>NGm9P7100</v>
          </cell>
          <cell r="B370">
            <v>39965</v>
          </cell>
          <cell r="C370">
            <v>0.97399999999999998</v>
          </cell>
          <cell r="F370">
            <v>0.97399999999999998</v>
          </cell>
          <cell r="H370">
            <v>0</v>
          </cell>
          <cell r="I370">
            <v>0.97399999999999998</v>
          </cell>
        </row>
        <row r="371">
          <cell r="A371" t="str">
            <v>NGm9P7900</v>
          </cell>
          <cell r="B371">
            <v>39965</v>
          </cell>
          <cell r="C371">
            <v>1.3740000000000001</v>
          </cell>
          <cell r="F371">
            <v>1.3740000000000001</v>
          </cell>
          <cell r="G371" t="str">
            <v>Invalid</v>
          </cell>
          <cell r="H371">
            <v>0</v>
          </cell>
          <cell r="I371">
            <v>1.3740000000000001</v>
          </cell>
        </row>
        <row r="372">
          <cell r="A372" t="str">
            <v>NGn9P7100</v>
          </cell>
          <cell r="B372">
            <v>39995</v>
          </cell>
          <cell r="C372">
            <v>0.97099999999999997</v>
          </cell>
          <cell r="F372">
            <v>0.97099999999999997</v>
          </cell>
          <cell r="H372">
            <v>0</v>
          </cell>
          <cell r="I372">
            <v>0.97099999999999997</v>
          </cell>
        </row>
        <row r="373">
          <cell r="A373" t="str">
            <v>NGn9P7900</v>
          </cell>
          <cell r="B373">
            <v>39995</v>
          </cell>
          <cell r="C373">
            <v>1.371</v>
          </cell>
          <cell r="F373">
            <v>1.371</v>
          </cell>
          <cell r="G373" t="str">
            <v>Invalid</v>
          </cell>
          <cell r="H373">
            <v>0</v>
          </cell>
          <cell r="I373">
            <v>1.371</v>
          </cell>
        </row>
        <row r="374">
          <cell r="A374" t="str">
            <v>NGq9P7100</v>
          </cell>
          <cell r="B374">
            <v>40026</v>
          </cell>
          <cell r="C374">
            <v>0.99099999999999999</v>
          </cell>
          <cell r="F374">
            <v>0.99099999999999999</v>
          </cell>
          <cell r="H374">
            <v>0</v>
          </cell>
          <cell r="I374">
            <v>0.99099999999999999</v>
          </cell>
        </row>
        <row r="375">
          <cell r="A375" t="str">
            <v>NGq9P7900</v>
          </cell>
          <cell r="B375">
            <v>40026</v>
          </cell>
          <cell r="C375">
            <v>1.391</v>
          </cell>
          <cell r="F375">
            <v>1.391</v>
          </cell>
          <cell r="G375" t="str">
            <v>Invalid</v>
          </cell>
          <cell r="H375">
            <v>0</v>
          </cell>
          <cell r="I375">
            <v>1.391</v>
          </cell>
        </row>
        <row r="376">
          <cell r="A376" t="str">
            <v>NGu9P7100</v>
          </cell>
          <cell r="B376">
            <v>40057</v>
          </cell>
          <cell r="C376">
            <v>1.006</v>
          </cell>
          <cell r="F376">
            <v>1.006</v>
          </cell>
          <cell r="H376">
            <v>0</v>
          </cell>
          <cell r="I376">
            <v>1.006</v>
          </cell>
        </row>
        <row r="377">
          <cell r="A377" t="str">
            <v>NGu9P7900</v>
          </cell>
          <cell r="B377">
            <v>40057</v>
          </cell>
          <cell r="C377">
            <v>1.4060000000000001</v>
          </cell>
          <cell r="F377">
            <v>1.4060000000000001</v>
          </cell>
          <cell r="G377" t="str">
            <v>Invalid</v>
          </cell>
          <cell r="H377">
            <v>0</v>
          </cell>
          <cell r="I377">
            <v>1.4060000000000001</v>
          </cell>
        </row>
        <row r="378">
          <cell r="A378" t="str">
            <v>NGv9P7100</v>
          </cell>
          <cell r="B378">
            <v>40087</v>
          </cell>
          <cell r="C378">
            <v>1.038</v>
          </cell>
          <cell r="F378">
            <v>1.038</v>
          </cell>
          <cell r="H378">
            <v>0</v>
          </cell>
          <cell r="I378">
            <v>1.038</v>
          </cell>
        </row>
        <row r="379">
          <cell r="A379" t="str">
            <v>NGv9P7900</v>
          </cell>
          <cell r="B379">
            <v>40087</v>
          </cell>
          <cell r="C379">
            <v>1.4380000000000002</v>
          </cell>
          <cell r="F379">
            <v>1.4380000000000002</v>
          </cell>
          <cell r="G379" t="str">
            <v>Invalid</v>
          </cell>
          <cell r="H379">
            <v>0</v>
          </cell>
          <cell r="I379">
            <v>1.4380000000000002</v>
          </cell>
        </row>
        <row r="380">
          <cell r="A380" t="str">
            <v>NGx9P7900</v>
          </cell>
          <cell r="B380">
            <v>40118</v>
          </cell>
          <cell r="C380">
            <v>1.1174999999999999</v>
          </cell>
          <cell r="F380">
            <v>1.1174999999999997</v>
          </cell>
          <cell r="G380" t="str">
            <v>Invalid</v>
          </cell>
          <cell r="H380">
            <v>-2.2204460492503131E-13</v>
          </cell>
          <cell r="I380">
            <v>1.1174999999999999</v>
          </cell>
        </row>
        <row r="381">
          <cell r="A381" t="str">
            <v>NGz9P7350</v>
          </cell>
          <cell r="B381">
            <v>40148</v>
          </cell>
          <cell r="C381">
            <v>1.0149999999999999</v>
          </cell>
          <cell r="F381">
            <v>1.0149999999999999</v>
          </cell>
          <cell r="H381">
            <v>0</v>
          </cell>
          <cell r="I381">
            <v>1.0149999999999999</v>
          </cell>
        </row>
        <row r="382">
          <cell r="A382" t="str">
            <v>NGz9P7900</v>
          </cell>
          <cell r="B382">
            <v>40148</v>
          </cell>
          <cell r="C382">
            <v>1.29</v>
          </cell>
          <cell r="F382">
            <v>1.29</v>
          </cell>
          <cell r="G382" t="str">
            <v>Invalid</v>
          </cell>
          <cell r="H382">
            <v>0</v>
          </cell>
          <cell r="I382">
            <v>1.29</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ummary"/>
      <sheetName val="Income Statement"/>
      <sheetName val="Balance Sheet"/>
      <sheetName val="Cash Flow"/>
      <sheetName val="Commodity"/>
      <sheetName val="Services"/>
      <sheetName val="Operating Expenses vs Budget"/>
      <sheetName val="Operating Expenses by Function"/>
      <sheetName val="Employees"/>
      <sheetName val="Trade Receivables"/>
      <sheetName val="Cash"/>
    </sheetNames>
    <sheetDataSet>
      <sheetData sheetId="0"/>
      <sheetData sheetId="1"/>
      <sheetData sheetId="2"/>
      <sheetData sheetId="3"/>
      <sheetData sheetId="4"/>
      <sheetData sheetId="5" refreshError="1">
        <row r="19">
          <cell r="E19" t="str">
            <v>Gross Profit</v>
          </cell>
        </row>
      </sheetData>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8.bin"/><Relationship Id="rId4" Type="http://schemas.openxmlformats.org/officeDocument/2006/relationships/ctrlProp" Target="../ctrlProps/ctrlProp1.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9.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0.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9.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4.bin"/><Relationship Id="rId4" Type="http://schemas.openxmlformats.org/officeDocument/2006/relationships/ctrlProp" Target="../ctrlProps/ctrlProp7.xml"/></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
    <pageSetUpPr fitToPage="1"/>
  </sheetPr>
  <dimension ref="A1:H70"/>
  <sheetViews>
    <sheetView defaultGridColor="0" view="pageBreakPreview" topLeftCell="A26" colorId="22" zoomScale="60" zoomScaleNormal="85" workbookViewId="0">
      <selection activeCell="C33" sqref="C33"/>
    </sheetView>
  </sheetViews>
  <sheetFormatPr defaultColWidth="9.6640625" defaultRowHeight="15"/>
  <cols>
    <col min="1" max="1" width="20.6640625" style="9" customWidth="1"/>
    <col min="2" max="2" width="10.6640625" style="9" customWidth="1"/>
    <col min="3" max="3" width="20.6640625" style="9" customWidth="1"/>
    <col min="4" max="4" width="10.6640625" style="9" customWidth="1"/>
    <col min="5" max="10" width="20.6640625" style="9" customWidth="1"/>
    <col min="11" max="11" width="11.6640625" style="9" customWidth="1"/>
    <col min="12" max="16384" width="9.6640625" style="9"/>
  </cols>
  <sheetData>
    <row r="1" spans="1:8" ht="18">
      <c r="B1" s="6"/>
      <c r="C1" s="6"/>
      <c r="D1" s="6"/>
      <c r="E1" s="6"/>
      <c r="F1" s="6"/>
      <c r="G1" s="6"/>
      <c r="H1" s="6"/>
    </row>
    <row r="2" spans="1:8" ht="18">
      <c r="A2" s="3393" t="s">
        <v>2923</v>
      </c>
      <c r="B2" s="3393"/>
      <c r="C2" s="3393"/>
      <c r="D2" s="3393"/>
      <c r="E2" s="3393"/>
      <c r="F2" s="3393"/>
      <c r="G2" s="7"/>
      <c r="H2" s="7"/>
    </row>
    <row r="3" spans="1:8" ht="15" customHeight="1">
      <c r="A3" s="3394" t="s">
        <v>2924</v>
      </c>
      <c r="B3" s="3394"/>
      <c r="C3" s="3394"/>
      <c r="D3" s="3394"/>
      <c r="E3" s="3394"/>
      <c r="F3" s="3394"/>
      <c r="G3" s="8"/>
      <c r="H3" s="8"/>
    </row>
    <row r="4" spans="1:8" ht="15" customHeight="1">
      <c r="A4" s="696"/>
      <c r="B4" s="7"/>
      <c r="C4" s="7"/>
      <c r="D4" s="7"/>
      <c r="E4" s="7"/>
      <c r="F4" s="7"/>
      <c r="G4" s="7"/>
      <c r="H4" s="7"/>
    </row>
    <row r="5" spans="1:8">
      <c r="A5" s="13"/>
      <c r="B5" s="7"/>
      <c r="C5" s="7"/>
      <c r="D5" s="7"/>
      <c r="E5" s="7"/>
      <c r="F5" s="7"/>
      <c r="G5" s="7"/>
      <c r="H5" s="7"/>
    </row>
    <row r="6" spans="1:8">
      <c r="A6" s="695"/>
      <c r="B6" s="7"/>
      <c r="C6" s="7"/>
      <c r="D6" s="7"/>
      <c r="E6" s="7"/>
      <c r="F6" s="7"/>
      <c r="G6" s="7"/>
      <c r="H6" s="7"/>
    </row>
    <row r="7" spans="1:8" ht="15.75">
      <c r="A7" s="3391" t="s">
        <v>2925</v>
      </c>
      <c r="B7" s="3391"/>
      <c r="C7" s="3391"/>
      <c r="D7" s="3391"/>
      <c r="E7" s="3391"/>
      <c r="F7" s="3391"/>
      <c r="G7" s="7"/>
      <c r="H7" s="7"/>
    </row>
    <row r="8" spans="1:8" ht="18.600000000000001" customHeight="1">
      <c r="B8" s="7"/>
      <c r="C8" s="7"/>
      <c r="D8" s="7"/>
      <c r="E8" s="7"/>
      <c r="F8" s="7"/>
      <c r="G8" s="7"/>
      <c r="H8" s="7"/>
    </row>
    <row r="9" spans="1:8" ht="57.6" customHeight="1">
      <c r="A9" s="3390" t="s">
        <v>1054</v>
      </c>
      <c r="B9" s="3390"/>
      <c r="C9" s="3390"/>
      <c r="D9" s="3390"/>
      <c r="E9" s="3390"/>
      <c r="F9" s="3390"/>
      <c r="G9" s="7"/>
      <c r="H9" s="7"/>
    </row>
    <row r="10" spans="1:8" ht="16.149999999999999" customHeight="1">
      <c r="A10"/>
      <c r="B10" s="7"/>
      <c r="C10" s="7"/>
      <c r="D10" s="7"/>
      <c r="E10" s="7"/>
      <c r="F10" s="7"/>
      <c r="G10" s="7"/>
      <c r="H10" s="7"/>
    </row>
    <row r="11" spans="1:8" ht="48.6" customHeight="1">
      <c r="A11" s="3390" t="s">
        <v>1055</v>
      </c>
      <c r="B11" s="3390"/>
      <c r="C11" s="3390"/>
      <c r="D11" s="3390"/>
      <c r="E11" s="3390"/>
      <c r="F11" s="3390"/>
      <c r="G11" s="7"/>
      <c r="H11" s="7"/>
    </row>
    <row r="12" spans="1:8">
      <c r="A12" s="7"/>
      <c r="B12" s="7"/>
      <c r="C12" s="7"/>
      <c r="D12" s="7"/>
      <c r="E12" s="7"/>
      <c r="F12" s="7"/>
      <c r="G12" s="7"/>
      <c r="H12" s="7"/>
    </row>
    <row r="13" spans="1:8" ht="46.15" customHeight="1">
      <c r="A13" s="3390" t="s">
        <v>745</v>
      </c>
      <c r="B13" s="3390"/>
      <c r="C13" s="3390"/>
      <c r="D13" s="3390"/>
      <c r="E13" s="3390"/>
      <c r="F13" s="3390"/>
      <c r="G13" s="7"/>
      <c r="H13" s="7"/>
    </row>
    <row r="14" spans="1:8" ht="15.6" customHeight="1">
      <c r="A14" s="7"/>
      <c r="B14" s="7"/>
      <c r="C14" s="7"/>
      <c r="D14" s="7"/>
      <c r="E14" s="7"/>
      <c r="F14" s="7"/>
      <c r="G14" s="7"/>
      <c r="H14" s="7"/>
    </row>
    <row r="15" spans="1:8" ht="75" customHeight="1">
      <c r="A15" s="3390" t="s">
        <v>1056</v>
      </c>
      <c r="B15" s="3390"/>
      <c r="C15" s="3390"/>
      <c r="D15" s="3390"/>
      <c r="E15" s="3390"/>
      <c r="F15" s="3390"/>
      <c r="G15" s="7"/>
      <c r="H15" s="7"/>
    </row>
    <row r="16" spans="1:8" ht="21" customHeight="1">
      <c r="A16" s="7"/>
      <c r="B16" s="7"/>
      <c r="C16" s="7"/>
      <c r="D16" s="7"/>
      <c r="E16" s="7"/>
      <c r="F16" s="7"/>
      <c r="G16" s="7"/>
      <c r="H16" s="7"/>
    </row>
    <row r="17" spans="1:8" ht="47.45" customHeight="1">
      <c r="A17" s="3390" t="s">
        <v>631</v>
      </c>
      <c r="B17" s="3390"/>
      <c r="C17" s="3390"/>
      <c r="D17" s="3390"/>
      <c r="E17" s="3390"/>
      <c r="F17" s="3390"/>
      <c r="G17" s="7"/>
      <c r="H17" s="7"/>
    </row>
    <row r="18" spans="1:8" ht="15.6" customHeight="1">
      <c r="A18" s="7"/>
      <c r="B18" s="7"/>
      <c r="C18" s="7"/>
      <c r="D18" s="7"/>
      <c r="E18" s="7"/>
      <c r="F18" s="7"/>
      <c r="G18" s="7"/>
      <c r="H18" s="7"/>
    </row>
    <row r="19" spans="1:8" ht="21" customHeight="1">
      <c r="A19" s="3391"/>
      <c r="B19" s="3391"/>
      <c r="C19" s="3391"/>
      <c r="D19" s="3391"/>
      <c r="E19" s="3391"/>
      <c r="F19" s="3391"/>
      <c r="G19" s="7"/>
      <c r="H19" s="7"/>
    </row>
    <row r="20" spans="1:8" ht="15" customHeight="1">
      <c r="A20" s="3390"/>
      <c r="B20" s="3390"/>
      <c r="C20" s="3390"/>
      <c r="D20" s="3390"/>
      <c r="E20" s="3390"/>
      <c r="F20" s="3390"/>
      <c r="G20" s="7"/>
      <c r="H20" s="7"/>
    </row>
    <row r="21" spans="1:8">
      <c r="A21" s="7"/>
      <c r="B21" s="7"/>
      <c r="C21" s="7"/>
      <c r="D21" s="7"/>
      <c r="E21" s="7"/>
      <c r="F21" s="7"/>
      <c r="G21" s="7"/>
      <c r="H21" s="7"/>
    </row>
    <row r="22" spans="1:8" ht="15.75">
      <c r="A22" s="3391" t="s">
        <v>2926</v>
      </c>
      <c r="B22" s="3391"/>
      <c r="C22" s="3391"/>
      <c r="D22" s="3391"/>
      <c r="E22" s="3391"/>
      <c r="F22" s="3391"/>
      <c r="G22" s="7"/>
      <c r="H22" s="7"/>
    </row>
    <row r="23" spans="1:8" ht="72.599999999999994" customHeight="1">
      <c r="A23" s="3390" t="s">
        <v>2706</v>
      </c>
      <c r="B23" s="3390"/>
      <c r="C23" s="3390"/>
      <c r="D23" s="3390"/>
      <c r="E23" s="3390"/>
      <c r="F23" s="3390"/>
      <c r="G23" s="7"/>
      <c r="H23" s="7"/>
    </row>
    <row r="24" spans="1:8">
      <c r="A24" s="7"/>
      <c r="B24" s="7"/>
      <c r="C24" s="7"/>
      <c r="D24" s="7"/>
      <c r="E24" s="7"/>
      <c r="F24" s="7"/>
      <c r="G24" s="7"/>
      <c r="H24" s="7"/>
    </row>
    <row r="25" spans="1:8" ht="22.15" customHeight="1">
      <c r="A25" s="3392" t="s">
        <v>2927</v>
      </c>
      <c r="B25" s="3392"/>
      <c r="C25" s="3392"/>
      <c r="D25" s="3392"/>
      <c r="E25" s="3392"/>
      <c r="F25" s="700"/>
      <c r="G25" s="7"/>
      <c r="H25" s="7"/>
    </row>
    <row r="26" spans="1:8" ht="17.25" customHeight="1">
      <c r="A26" s="3390" t="s">
        <v>633</v>
      </c>
      <c r="B26" s="3390"/>
      <c r="C26" s="3390"/>
      <c r="D26" s="3390"/>
      <c r="E26" s="3390"/>
      <c r="F26" s="3390"/>
      <c r="G26" s="7"/>
      <c r="H26" s="7"/>
    </row>
    <row r="27" spans="1:8">
      <c r="A27" s="7"/>
      <c r="B27" s="7"/>
      <c r="C27" s="7"/>
      <c r="D27" s="7"/>
      <c r="E27" s="7"/>
      <c r="F27" s="7"/>
      <c r="G27" s="7"/>
      <c r="H27" s="7"/>
    </row>
    <row r="28" spans="1:8" ht="15.75">
      <c r="A28" s="3391" t="s">
        <v>2928</v>
      </c>
      <c r="B28" s="3391"/>
      <c r="C28" s="3391"/>
      <c r="D28" s="3391"/>
      <c r="E28" s="3391"/>
      <c r="F28" s="3391"/>
      <c r="G28" s="7"/>
      <c r="H28" s="7"/>
    </row>
    <row r="29" spans="1:8" ht="32.450000000000003" customHeight="1">
      <c r="A29" s="3390" t="s">
        <v>1057</v>
      </c>
      <c r="B29" s="3390"/>
      <c r="C29" s="3390"/>
      <c r="D29" s="3390"/>
      <c r="E29" s="3390"/>
      <c r="F29" s="3390"/>
      <c r="G29" s="7"/>
      <c r="H29" s="7"/>
    </row>
    <row r="30" spans="1:8">
      <c r="A30" s="7"/>
      <c r="B30" s="7"/>
      <c r="C30" s="7"/>
      <c r="D30" s="7"/>
      <c r="E30" s="7"/>
      <c r="F30" s="7"/>
      <c r="G30" s="7"/>
      <c r="H30" s="7"/>
    </row>
    <row r="31" spans="1:8" ht="15.75">
      <c r="A31" s="3391" t="s">
        <v>2929</v>
      </c>
      <c r="B31" s="3391"/>
      <c r="C31" s="3391"/>
      <c r="D31" s="3391"/>
      <c r="E31" s="3391"/>
      <c r="F31" s="3391"/>
      <c r="G31" s="7"/>
      <c r="H31" s="7"/>
    </row>
    <row r="32" spans="1:8" ht="34.9" customHeight="1">
      <c r="A32" s="3390" t="s">
        <v>632</v>
      </c>
      <c r="B32" s="3390"/>
      <c r="C32" s="3390"/>
      <c r="D32" s="3390"/>
      <c r="E32" s="3390"/>
      <c r="F32" s="3390"/>
      <c r="G32" s="7"/>
      <c r="H32" s="7"/>
    </row>
    <row r="33" spans="1:8" ht="12.75" customHeight="1">
      <c r="A33" s="7"/>
      <c r="B33" s="7"/>
      <c r="C33" s="7"/>
      <c r="D33" s="7"/>
      <c r="E33" s="7"/>
      <c r="F33" s="7"/>
      <c r="G33" s="7"/>
      <c r="H33" s="7"/>
    </row>
    <row r="34" spans="1:8" ht="19.899999999999999" customHeight="1">
      <c r="A34" s="3391" t="s">
        <v>2930</v>
      </c>
      <c r="B34" s="3391"/>
      <c r="C34" s="3391"/>
      <c r="D34" s="3391"/>
      <c r="E34" s="3391"/>
      <c r="F34" s="3391"/>
      <c r="G34" s="7"/>
      <c r="H34" s="7"/>
    </row>
    <row r="35" spans="1:8" ht="59.45" customHeight="1">
      <c r="A35" s="3390" t="s">
        <v>634</v>
      </c>
      <c r="B35" s="3390"/>
      <c r="C35" s="3390"/>
      <c r="D35" s="3390"/>
      <c r="E35" s="3390"/>
      <c r="F35" s="3390"/>
      <c r="G35" s="7"/>
      <c r="H35" s="7"/>
    </row>
    <row r="36" spans="1:8" ht="12.75" customHeight="1">
      <c r="A36" s="7"/>
      <c r="B36" s="7"/>
      <c r="C36" s="7"/>
      <c r="D36" s="7"/>
      <c r="E36" s="7"/>
      <c r="F36" s="7"/>
      <c r="G36" s="7"/>
      <c r="H36" s="7"/>
    </row>
    <row r="37" spans="1:8" ht="18" customHeight="1">
      <c r="A37" s="3391" t="s">
        <v>2931</v>
      </c>
      <c r="B37" s="3391"/>
      <c r="C37" s="3391"/>
      <c r="D37" s="3391"/>
      <c r="E37" s="3391"/>
      <c r="F37" s="3391"/>
      <c r="G37" s="7"/>
      <c r="H37" s="7"/>
    </row>
    <row r="38" spans="1:8" ht="34.9" customHeight="1">
      <c r="A38" s="3390" t="s">
        <v>2932</v>
      </c>
      <c r="B38" s="3390"/>
      <c r="C38" s="3390"/>
      <c r="D38" s="3390"/>
      <c r="E38" s="3390"/>
      <c r="F38" s="3390"/>
      <c r="G38" s="7"/>
      <c r="H38" s="7"/>
    </row>
    <row r="39" spans="1:8">
      <c r="A39" s="7"/>
      <c r="B39" s="7"/>
      <c r="C39" s="7"/>
      <c r="D39" s="7"/>
      <c r="E39" s="7"/>
      <c r="F39" s="7"/>
      <c r="G39" s="7"/>
      <c r="H39" s="7"/>
    </row>
    <row r="40" spans="1:8" ht="15.75">
      <c r="B40" s="10"/>
      <c r="C40" s="698" t="s">
        <v>1058</v>
      </c>
      <c r="D40" s="11"/>
      <c r="E40" s="698" t="s">
        <v>1059</v>
      </c>
      <c r="F40" s="12"/>
      <c r="G40" s="10"/>
    </row>
    <row r="41" spans="1:8" ht="15.75">
      <c r="A41" s="697" t="s">
        <v>2933</v>
      </c>
      <c r="B41" s="12"/>
      <c r="C41" s="699" t="s">
        <v>2934</v>
      </c>
      <c r="D41" s="11"/>
      <c r="E41" s="699" t="s">
        <v>2934</v>
      </c>
      <c r="F41" s="11"/>
    </row>
    <row r="42" spans="1:8" ht="18">
      <c r="A42" s="476" t="s">
        <v>2935</v>
      </c>
      <c r="C42" s="9" t="s">
        <v>746</v>
      </c>
      <c r="E42" s="9" t="s">
        <v>758</v>
      </c>
    </row>
    <row r="43" spans="1:8" ht="18">
      <c r="A43" s="476" t="s">
        <v>2936</v>
      </c>
      <c r="C43" s="9" t="s">
        <v>747</v>
      </c>
      <c r="E43" s="9" t="s">
        <v>759</v>
      </c>
    </row>
    <row r="44" spans="1:8" ht="18">
      <c r="A44" s="476" t="s">
        <v>2937</v>
      </c>
      <c r="C44" s="9" t="s">
        <v>748</v>
      </c>
      <c r="E44" s="9" t="s">
        <v>760</v>
      </c>
    </row>
    <row r="45" spans="1:8" ht="18">
      <c r="A45" s="476" t="s">
        <v>2938</v>
      </c>
      <c r="C45" s="9" t="s">
        <v>757</v>
      </c>
      <c r="E45" s="9" t="s">
        <v>761</v>
      </c>
    </row>
    <row r="46" spans="1:8" ht="18">
      <c r="A46" s="476" t="s">
        <v>2939</v>
      </c>
      <c r="C46" s="9" t="s">
        <v>749</v>
      </c>
      <c r="E46" s="9" t="s">
        <v>762</v>
      </c>
    </row>
    <row r="47" spans="1:8" ht="18">
      <c r="A47" s="476" t="s">
        <v>2940</v>
      </c>
      <c r="C47" s="9" t="s">
        <v>750</v>
      </c>
      <c r="E47" s="9" t="s">
        <v>763</v>
      </c>
    </row>
    <row r="48" spans="1:8" ht="18">
      <c r="A48" s="476" t="s">
        <v>2941</v>
      </c>
      <c r="C48" s="9" t="s">
        <v>751</v>
      </c>
      <c r="E48" s="9" t="s">
        <v>764</v>
      </c>
    </row>
    <row r="49" spans="1:7" ht="18">
      <c r="A49" s="476" t="s">
        <v>2942</v>
      </c>
      <c r="C49" s="9" t="s">
        <v>752</v>
      </c>
      <c r="E49" s="9" t="s">
        <v>765</v>
      </c>
    </row>
    <row r="50" spans="1:7" ht="18">
      <c r="A50" s="476" t="s">
        <v>2943</v>
      </c>
      <c r="C50" s="9" t="s">
        <v>753</v>
      </c>
      <c r="E50" s="9" t="s">
        <v>766</v>
      </c>
    </row>
    <row r="51" spans="1:7" ht="18">
      <c r="A51" s="476" t="s">
        <v>2944</v>
      </c>
      <c r="C51" s="9" t="s">
        <v>754</v>
      </c>
      <c r="E51" s="9" t="s">
        <v>767</v>
      </c>
    </row>
    <row r="52" spans="1:7" ht="18">
      <c r="A52" s="476" t="s">
        <v>2945</v>
      </c>
      <c r="C52" s="9" t="s">
        <v>755</v>
      </c>
      <c r="E52" s="9" t="s">
        <v>768</v>
      </c>
    </row>
    <row r="53" spans="1:7" ht="18">
      <c r="A53" s="476" t="s">
        <v>2946</v>
      </c>
      <c r="C53" s="9" t="s">
        <v>756</v>
      </c>
      <c r="E53" s="9" t="s">
        <v>769</v>
      </c>
    </row>
    <row r="54" spans="1:7">
      <c r="A54" s="7"/>
      <c r="B54" s="7"/>
      <c r="C54" s="7"/>
      <c r="D54" s="7"/>
      <c r="E54" s="7"/>
      <c r="F54" s="7"/>
      <c r="G54" s="7"/>
    </row>
    <row r="55" spans="1:7">
      <c r="A55" s="7"/>
      <c r="B55" s="7"/>
      <c r="C55" s="7"/>
      <c r="D55" s="7"/>
      <c r="E55" s="7"/>
      <c r="F55" s="7"/>
      <c r="G55" s="7"/>
    </row>
    <row r="56" spans="1:7">
      <c r="A56" s="7"/>
      <c r="B56" s="7"/>
      <c r="C56" s="7"/>
      <c r="D56" s="7"/>
      <c r="E56" s="7"/>
      <c r="F56" s="7"/>
      <c r="G56" s="7"/>
    </row>
    <row r="57" spans="1:7">
      <c r="A57" s="7"/>
      <c r="B57" s="7"/>
      <c r="C57" s="7"/>
      <c r="D57" s="7"/>
      <c r="E57" s="7"/>
      <c r="F57" s="7"/>
      <c r="G57" s="7"/>
    </row>
    <row r="58" spans="1:7">
      <c r="A58" s="7"/>
      <c r="B58" s="7"/>
      <c r="C58" s="7"/>
      <c r="D58" s="7"/>
      <c r="E58" s="7"/>
      <c r="F58" s="7"/>
      <c r="G58" s="7"/>
    </row>
    <row r="59" spans="1:7">
      <c r="A59" s="7"/>
      <c r="B59" s="7"/>
      <c r="C59" s="7"/>
      <c r="D59" s="7"/>
      <c r="E59" s="7"/>
      <c r="F59" s="7"/>
      <c r="G59" s="7"/>
    </row>
    <row r="60" spans="1:7">
      <c r="A60" s="12"/>
      <c r="C60" s="7"/>
      <c r="D60" s="7"/>
      <c r="E60" s="7"/>
      <c r="F60" s="7"/>
      <c r="G60" s="7"/>
    </row>
    <row r="61" spans="1:7">
      <c r="A61" s="12"/>
      <c r="C61" s="7"/>
      <c r="D61" s="7"/>
      <c r="E61" s="7"/>
      <c r="F61" s="7"/>
      <c r="G61" s="7"/>
    </row>
    <row r="62" spans="1:7">
      <c r="A62" s="12"/>
      <c r="C62" s="7"/>
      <c r="D62" s="7"/>
      <c r="E62" s="7"/>
      <c r="F62" s="7"/>
      <c r="G62" s="7"/>
    </row>
    <row r="63" spans="1:7">
      <c r="A63" s="12"/>
      <c r="C63" s="7"/>
      <c r="D63" s="7"/>
      <c r="E63" s="7"/>
      <c r="F63" s="7"/>
      <c r="G63" s="7"/>
    </row>
    <row r="64" spans="1:7">
      <c r="A64" s="12"/>
      <c r="C64" s="7"/>
      <c r="D64" s="7"/>
      <c r="E64" s="7"/>
      <c r="F64" s="7"/>
      <c r="G64" s="7"/>
    </row>
    <row r="65" spans="1:8">
      <c r="A65" s="12"/>
      <c r="C65" s="7"/>
      <c r="D65" s="7"/>
      <c r="E65" s="7"/>
      <c r="F65" s="7"/>
      <c r="G65" s="7"/>
    </row>
    <row r="66" spans="1:8">
      <c r="A66" s="12"/>
      <c r="C66" s="7"/>
      <c r="D66" s="7"/>
      <c r="E66" s="7"/>
      <c r="F66" s="7"/>
      <c r="G66" s="7"/>
    </row>
    <row r="67" spans="1:8">
      <c r="A67" s="12"/>
      <c r="C67" s="7"/>
      <c r="D67" s="7"/>
      <c r="E67" s="7"/>
      <c r="F67" s="7"/>
      <c r="G67" s="7"/>
    </row>
    <row r="68" spans="1:8">
      <c r="A68" s="12"/>
      <c r="C68" s="7"/>
      <c r="D68" s="7"/>
      <c r="E68" s="7"/>
      <c r="F68" s="7"/>
      <c r="G68" s="7"/>
    </row>
    <row r="69" spans="1:8">
      <c r="A69" s="7"/>
      <c r="B69" s="7"/>
      <c r="C69" s="7"/>
      <c r="D69" s="7"/>
      <c r="E69" s="7"/>
      <c r="F69" s="7"/>
      <c r="G69" s="7"/>
    </row>
    <row r="70" spans="1:8">
      <c r="H70" s="13"/>
    </row>
  </sheetData>
  <mergeCells count="22">
    <mergeCell ref="A17:F17"/>
    <mergeCell ref="A19:F19"/>
    <mergeCell ref="A2:F2"/>
    <mergeCell ref="A3:F3"/>
    <mergeCell ref="A7:F7"/>
    <mergeCell ref="A9:F9"/>
    <mergeCell ref="A11:F11"/>
    <mergeCell ref="A13:F13"/>
    <mergeCell ref="A15:F15"/>
    <mergeCell ref="A28:F28"/>
    <mergeCell ref="A29:F29"/>
    <mergeCell ref="A31:F31"/>
    <mergeCell ref="A25:E25"/>
    <mergeCell ref="A20:F20"/>
    <mergeCell ref="A26:F26"/>
    <mergeCell ref="A23:F23"/>
    <mergeCell ref="A22:F22"/>
    <mergeCell ref="A38:F38"/>
    <mergeCell ref="A32:F32"/>
    <mergeCell ref="A34:F34"/>
    <mergeCell ref="A35:F35"/>
    <mergeCell ref="A37:F37"/>
  </mergeCells>
  <printOptions horizontalCentered="1" verticalCentered="1"/>
  <pageMargins left="0.5" right="0.5" top="0.5" bottom="0.5" header="0.5" footer="0.5"/>
  <pageSetup scale="56"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0"/>
  <dimension ref="A1:R137"/>
  <sheetViews>
    <sheetView defaultGridColor="0" view="pageBreakPreview" colorId="22" zoomScale="80" zoomScaleNormal="80" zoomScaleSheetLayoutView="80" workbookViewId="0">
      <selection activeCell="C33" sqref="C33"/>
    </sheetView>
  </sheetViews>
  <sheetFormatPr defaultColWidth="9.6640625" defaultRowHeight="15"/>
  <cols>
    <col min="1" max="1" width="4.6640625" customWidth="1"/>
    <col min="2" max="2" width="20.109375" customWidth="1"/>
    <col min="3" max="3" width="45.21875" bestFit="1" customWidth="1"/>
    <col min="4" max="6" width="12.6640625" customWidth="1"/>
    <col min="7" max="7" width="5.6640625" customWidth="1"/>
    <col min="8" max="14" width="14.6640625" customWidth="1"/>
    <col min="15" max="15" width="4.6640625" customWidth="1"/>
  </cols>
  <sheetData>
    <row r="1" spans="1:15" ht="13.5" customHeight="1" thickBot="1">
      <c r="A1" s="15" t="str">
        <f>'Data Sheet'!$C$25</f>
        <v>Consolidated Edison Company of New York, Inc.</v>
      </c>
      <c r="B1" s="9"/>
      <c r="C1" s="9"/>
      <c r="D1" s="1012"/>
      <c r="E1" s="9"/>
      <c r="F1" s="1163" t="str">
        <f>+'Data Sheet'!$C$38</f>
        <v>12/31/2015</v>
      </c>
      <c r="G1" s="15" t="str">
        <f>+'Data Sheet'!$C$25</f>
        <v>Consolidated Edison Company of New York, Inc.</v>
      </c>
      <c r="H1" s="9"/>
      <c r="I1" s="9"/>
      <c r="J1" s="9"/>
      <c r="K1" s="9"/>
      <c r="L1" s="9"/>
      <c r="M1" s="9"/>
      <c r="N1" s="9"/>
      <c r="O1" s="1162" t="str">
        <f>+'Data Sheet'!$C$38</f>
        <v>12/31/2015</v>
      </c>
    </row>
    <row r="2" spans="1:15" ht="13.5" customHeight="1">
      <c r="A2" s="749"/>
      <c r="B2" s="752"/>
      <c r="C2" s="752"/>
      <c r="D2" s="752"/>
      <c r="E2" s="752"/>
      <c r="F2" s="1014"/>
      <c r="G2" s="749"/>
      <c r="H2" s="752"/>
      <c r="I2" s="752"/>
      <c r="J2" s="752"/>
      <c r="K2" s="752"/>
      <c r="L2" s="752"/>
      <c r="M2" s="752"/>
      <c r="N2" s="752"/>
      <c r="O2" s="1014"/>
    </row>
    <row r="3" spans="1:15" ht="15" customHeight="1">
      <c r="A3" s="1015" t="s">
        <v>2393</v>
      </c>
      <c r="B3" s="12"/>
      <c r="C3" s="12"/>
      <c r="D3" s="12"/>
      <c r="E3" s="12"/>
      <c r="F3" s="766"/>
      <c r="G3" s="1015" t="s">
        <v>2394</v>
      </c>
      <c r="H3" s="1016"/>
      <c r="I3" s="12"/>
      <c r="J3" s="12"/>
      <c r="K3" s="12"/>
      <c r="L3" s="12"/>
      <c r="M3" s="12"/>
      <c r="N3" s="12"/>
      <c r="O3" s="766"/>
    </row>
    <row r="4" spans="1:15" ht="15" customHeight="1">
      <c r="A4" s="754"/>
      <c r="B4" s="12"/>
      <c r="C4" s="12"/>
      <c r="D4" s="12"/>
      <c r="E4" s="12"/>
      <c r="F4" s="1017"/>
      <c r="G4" s="754"/>
      <c r="H4" s="9"/>
      <c r="I4" s="9"/>
      <c r="J4" s="9"/>
      <c r="K4" s="9"/>
      <c r="L4" s="9"/>
      <c r="M4" s="9"/>
      <c r="N4" s="9"/>
      <c r="O4" s="1017"/>
    </row>
    <row r="5" spans="1:15" ht="16.5" customHeight="1">
      <c r="A5" s="1018" t="s">
        <v>2395</v>
      </c>
      <c r="B5" s="3390" t="s">
        <v>2873</v>
      </c>
      <c r="C5" s="3440"/>
      <c r="D5" s="3440"/>
      <c r="E5" s="3440"/>
      <c r="F5" s="3441"/>
      <c r="G5" s="754"/>
      <c r="H5" s="3390" t="s">
        <v>637</v>
      </c>
      <c r="I5" s="3390"/>
      <c r="J5" s="3390"/>
      <c r="K5" s="3390"/>
      <c r="L5" s="3390"/>
      <c r="M5" s="3390"/>
      <c r="N5" s="3390"/>
      <c r="O5" s="1017"/>
    </row>
    <row r="6" spans="1:15" ht="13.5" customHeight="1">
      <c r="A6" s="754"/>
      <c r="B6" s="3440"/>
      <c r="C6" s="3440"/>
      <c r="D6" s="3440"/>
      <c r="E6" s="3440"/>
      <c r="F6" s="3441"/>
      <c r="G6" s="754"/>
      <c r="H6" s="3390"/>
      <c r="I6" s="3390"/>
      <c r="J6" s="3390"/>
      <c r="K6" s="3390"/>
      <c r="L6" s="3390"/>
      <c r="M6" s="3390"/>
      <c r="N6" s="3390"/>
      <c r="O6" s="1017"/>
    </row>
    <row r="7" spans="1:15" ht="13.5" customHeight="1">
      <c r="A7" s="754"/>
      <c r="B7" s="9"/>
      <c r="C7" s="12"/>
      <c r="D7" s="12"/>
      <c r="E7" s="12"/>
      <c r="F7" s="1017"/>
      <c r="G7" s="754"/>
      <c r="H7" s="3390"/>
      <c r="I7" s="3390"/>
      <c r="J7" s="3390"/>
      <c r="K7" s="3390"/>
      <c r="L7" s="3390"/>
      <c r="M7" s="3390"/>
      <c r="N7" s="3390"/>
      <c r="O7" s="1017"/>
    </row>
    <row r="8" spans="1:15" ht="17.25" customHeight="1">
      <c r="A8" s="1018" t="s">
        <v>2312</v>
      </c>
      <c r="B8" s="3390" t="s">
        <v>2874</v>
      </c>
      <c r="C8" s="3440"/>
      <c r="D8" s="3440"/>
      <c r="E8" s="3440"/>
      <c r="F8" s="3441"/>
      <c r="G8" s="754"/>
      <c r="H8" s="3390"/>
      <c r="I8" s="3390"/>
      <c r="J8" s="3390"/>
      <c r="K8" s="3390"/>
      <c r="L8" s="3390"/>
      <c r="M8" s="3390"/>
      <c r="N8" s="3390"/>
      <c r="O8" s="1017"/>
    </row>
    <row r="9" spans="1:15" ht="13.5" customHeight="1">
      <c r="A9" s="754"/>
      <c r="B9" s="3440"/>
      <c r="C9" s="3440"/>
      <c r="D9" s="3440"/>
      <c r="E9" s="3440"/>
      <c r="F9" s="3441"/>
      <c r="G9" s="754"/>
      <c r="H9" s="9"/>
      <c r="I9" s="9"/>
      <c r="J9" s="9"/>
      <c r="K9" s="9"/>
      <c r="L9" s="9"/>
      <c r="M9" s="9"/>
      <c r="N9" s="9"/>
      <c r="O9" s="1017"/>
    </row>
    <row r="10" spans="1:15" ht="13.5" customHeight="1">
      <c r="A10" s="754"/>
      <c r="B10" s="3415"/>
      <c r="C10" s="3415"/>
      <c r="D10" s="3415"/>
      <c r="E10" s="3415"/>
      <c r="F10" s="3409"/>
      <c r="G10" s="754"/>
      <c r="H10" s="3390" t="s">
        <v>2875</v>
      </c>
      <c r="I10" s="3390"/>
      <c r="J10" s="3390"/>
      <c r="K10" s="3390"/>
      <c r="L10" s="3390"/>
      <c r="M10" s="3390"/>
      <c r="N10" s="3390"/>
      <c r="O10" s="1017"/>
    </row>
    <row r="11" spans="1:15" ht="13.5" customHeight="1">
      <c r="A11" s="746"/>
      <c r="C11" s="1006"/>
      <c r="D11" s="1006"/>
      <c r="E11" s="1006"/>
      <c r="F11" s="1010"/>
      <c r="G11" s="754"/>
      <c r="H11" s="3390"/>
      <c r="I11" s="3390"/>
      <c r="J11" s="3390"/>
      <c r="K11" s="3390"/>
      <c r="L11" s="3390"/>
      <c r="M11" s="3390"/>
      <c r="N11" s="3390"/>
      <c r="O11" s="1017"/>
    </row>
    <row r="12" spans="1:15" ht="13.5" customHeight="1">
      <c r="A12" s="1018" t="s">
        <v>2313</v>
      </c>
      <c r="B12" s="3390" t="s">
        <v>2876</v>
      </c>
      <c r="C12" s="3415"/>
      <c r="D12" s="3415"/>
      <c r="E12" s="3415"/>
      <c r="F12" s="3409"/>
      <c r="G12" s="754"/>
      <c r="H12" s="9"/>
      <c r="I12" s="9"/>
      <c r="J12" s="9"/>
      <c r="K12" s="9"/>
      <c r="L12" s="9"/>
      <c r="M12" s="9"/>
      <c r="N12" s="9"/>
      <c r="O12" s="1017"/>
    </row>
    <row r="13" spans="1:15" ht="13.5" customHeight="1">
      <c r="A13" s="758"/>
      <c r="B13" s="3432"/>
      <c r="C13" s="3432"/>
      <c r="D13" s="3432"/>
      <c r="E13" s="3432"/>
      <c r="F13" s="3433"/>
      <c r="G13" s="758"/>
      <c r="H13" s="447"/>
      <c r="I13" s="447"/>
      <c r="J13" s="447"/>
      <c r="K13" s="447"/>
      <c r="L13" s="447"/>
      <c r="M13" s="447"/>
      <c r="N13" s="447"/>
      <c r="O13" s="1019"/>
    </row>
    <row r="14" spans="1:15" ht="13.5" customHeight="1">
      <c r="A14" s="754"/>
      <c r="B14" s="1020"/>
      <c r="C14" s="12" t="s">
        <v>2314</v>
      </c>
      <c r="D14" s="1021" t="s">
        <v>2315</v>
      </c>
      <c r="E14" s="1021" t="s">
        <v>2316</v>
      </c>
      <c r="F14" s="766"/>
      <c r="G14" s="1022"/>
      <c r="H14" s="755"/>
      <c r="I14" s="1023"/>
      <c r="J14" s="755"/>
      <c r="K14" s="1023"/>
      <c r="L14" s="755"/>
      <c r="M14" s="1023"/>
      <c r="N14" s="9"/>
      <c r="O14" s="757"/>
    </row>
    <row r="15" spans="1:15" ht="13.5" customHeight="1">
      <c r="A15" s="1018" t="s">
        <v>1724</v>
      </c>
      <c r="B15" s="1020"/>
      <c r="C15" s="12" t="s">
        <v>2317</v>
      </c>
      <c r="D15" s="1021" t="s">
        <v>2318</v>
      </c>
      <c r="E15" s="1024" t="s">
        <v>2319</v>
      </c>
      <c r="F15" s="1025" t="s">
        <v>2320</v>
      </c>
      <c r="G15" s="1026" t="s">
        <v>2321</v>
      </c>
      <c r="H15" s="1027" t="s">
        <v>2322</v>
      </c>
      <c r="I15" s="1027" t="s">
        <v>2323</v>
      </c>
      <c r="J15" s="1027" t="s">
        <v>2324</v>
      </c>
      <c r="K15" s="1027" t="s">
        <v>2325</v>
      </c>
      <c r="L15" s="1027" t="s">
        <v>2326</v>
      </c>
      <c r="M15" s="1027" t="s">
        <v>2327</v>
      </c>
      <c r="N15" s="1028" t="s">
        <v>2328</v>
      </c>
      <c r="O15" s="1029" t="s">
        <v>1724</v>
      </c>
    </row>
    <row r="16" spans="1:15" ht="13.5" customHeight="1">
      <c r="A16" s="1018" t="s">
        <v>1727</v>
      </c>
      <c r="B16" s="1030" t="s">
        <v>2329</v>
      </c>
      <c r="C16" s="12" t="s">
        <v>2330</v>
      </c>
      <c r="D16" s="1021" t="s">
        <v>2331</v>
      </c>
      <c r="E16" s="1030" t="s">
        <v>2332</v>
      </c>
      <c r="F16" s="1031" t="s">
        <v>2333</v>
      </c>
      <c r="G16" s="1026" t="s">
        <v>2334</v>
      </c>
      <c r="H16" s="1027" t="s">
        <v>2335</v>
      </c>
      <c r="I16" s="1027" t="s">
        <v>2336</v>
      </c>
      <c r="J16" s="1027" t="s">
        <v>2337</v>
      </c>
      <c r="K16" s="1027" t="s">
        <v>2338</v>
      </c>
      <c r="L16" s="1027" t="s">
        <v>2339</v>
      </c>
      <c r="M16" s="1027" t="s">
        <v>2340</v>
      </c>
      <c r="N16" s="1028" t="s">
        <v>2341</v>
      </c>
      <c r="O16" s="1029" t="s">
        <v>1727</v>
      </c>
    </row>
    <row r="17" spans="1:18" ht="13.5" customHeight="1">
      <c r="A17" s="754"/>
      <c r="B17" s="1030" t="s">
        <v>3018</v>
      </c>
      <c r="C17" s="12" t="s">
        <v>3019</v>
      </c>
      <c r="D17" s="1021" t="s">
        <v>2342</v>
      </c>
      <c r="E17" s="1030" t="s">
        <v>3021</v>
      </c>
      <c r="F17" s="1031" t="s">
        <v>2343</v>
      </c>
      <c r="G17" s="1026" t="s">
        <v>1731</v>
      </c>
      <c r="H17" s="1027" t="s">
        <v>2344</v>
      </c>
      <c r="I17" s="1027" t="s">
        <v>2345</v>
      </c>
      <c r="J17" s="1027" t="s">
        <v>2346</v>
      </c>
      <c r="K17" s="1027" t="s">
        <v>2347</v>
      </c>
      <c r="L17" s="1027" t="s">
        <v>2348</v>
      </c>
      <c r="M17" s="1027" t="s">
        <v>2349</v>
      </c>
      <c r="N17" s="1028" t="s">
        <v>2350</v>
      </c>
      <c r="O17" s="757"/>
    </row>
    <row r="18" spans="1:18" ht="13.5" customHeight="1">
      <c r="A18" s="754"/>
      <c r="B18" s="1020"/>
      <c r="C18" s="9"/>
      <c r="D18" s="1021" t="s">
        <v>3020</v>
      </c>
      <c r="E18" s="448"/>
      <c r="F18" s="1017"/>
      <c r="G18" s="1022"/>
      <c r="H18" s="755"/>
      <c r="I18" s="755"/>
      <c r="J18" s="755"/>
      <c r="K18" s="755"/>
      <c r="L18" s="755"/>
      <c r="M18" s="755"/>
      <c r="N18" s="9"/>
      <c r="O18" s="757"/>
    </row>
    <row r="19" spans="1:18" ht="13.5" customHeight="1">
      <c r="A19" s="1032" t="s">
        <v>1732</v>
      </c>
      <c r="B19" s="86" t="s">
        <v>6015</v>
      </c>
      <c r="C19" s="1033" t="s">
        <v>6016</v>
      </c>
      <c r="D19" s="3155"/>
      <c r="E19" s="89">
        <v>1174200</v>
      </c>
      <c r="F19" s="90">
        <v>1171350</v>
      </c>
      <c r="G19" s="3158">
        <v>-1</v>
      </c>
      <c r="H19" s="91"/>
      <c r="I19" s="91">
        <v>1776600</v>
      </c>
      <c r="J19" s="91"/>
      <c r="K19" s="91">
        <v>3987654</v>
      </c>
      <c r="L19" s="91"/>
      <c r="M19" s="91">
        <v>4090069</v>
      </c>
      <c r="N19" s="92">
        <v>11025673</v>
      </c>
      <c r="O19" s="1035">
        <v>1</v>
      </c>
      <c r="R19" s="3197"/>
    </row>
    <row r="20" spans="1:18" ht="13.5" customHeight="1">
      <c r="A20" s="3141">
        <v>2</v>
      </c>
      <c r="B20" s="94" t="s">
        <v>6017</v>
      </c>
      <c r="C20" s="9" t="s">
        <v>6018</v>
      </c>
      <c r="D20" s="3156"/>
      <c r="E20" s="96">
        <v>774100</v>
      </c>
      <c r="F20" s="97">
        <v>772225.08</v>
      </c>
      <c r="G20" s="98">
        <v>-1</v>
      </c>
      <c r="H20" s="99"/>
      <c r="I20" s="99">
        <v>831100</v>
      </c>
      <c r="J20" s="99"/>
      <c r="K20" s="99">
        <v>1754100</v>
      </c>
      <c r="L20" s="99"/>
      <c r="M20" s="99">
        <v>176970</v>
      </c>
      <c r="N20" s="100">
        <v>3534395.08</v>
      </c>
      <c r="O20" s="1029">
        <v>2</v>
      </c>
      <c r="R20" s="3197"/>
    </row>
    <row r="21" spans="1:18" ht="13.5" customHeight="1">
      <c r="A21" s="3141">
        <v>3</v>
      </c>
      <c r="B21" s="94" t="s">
        <v>6019</v>
      </c>
      <c r="C21" s="9" t="s">
        <v>6020</v>
      </c>
      <c r="D21" s="3156"/>
      <c r="E21" s="96">
        <v>701900</v>
      </c>
      <c r="F21" s="97">
        <v>700199.92</v>
      </c>
      <c r="G21" s="98">
        <v>-1</v>
      </c>
      <c r="H21" s="99"/>
      <c r="I21" s="99">
        <v>531100</v>
      </c>
      <c r="J21" s="99"/>
      <c r="K21" s="99">
        <v>1268799</v>
      </c>
      <c r="L21" s="99"/>
      <c r="M21" s="99">
        <v>198860</v>
      </c>
      <c r="N21" s="100">
        <v>2698958.92</v>
      </c>
      <c r="O21" s="1029">
        <v>3</v>
      </c>
      <c r="R21" s="3197"/>
    </row>
    <row r="22" spans="1:18" ht="13.5" customHeight="1">
      <c r="A22" s="3141">
        <v>4</v>
      </c>
      <c r="B22" s="94" t="s">
        <v>6021</v>
      </c>
      <c r="C22" s="9" t="s">
        <v>6022</v>
      </c>
      <c r="D22" s="3156"/>
      <c r="E22" s="96">
        <v>591700</v>
      </c>
      <c r="F22" s="97">
        <v>590266.74</v>
      </c>
      <c r="G22" s="98">
        <v>-1</v>
      </c>
      <c r="H22" s="99"/>
      <c r="I22" s="99">
        <v>447700</v>
      </c>
      <c r="J22" s="99"/>
      <c r="K22" s="99">
        <v>801039</v>
      </c>
      <c r="L22" s="99"/>
      <c r="M22" s="99">
        <v>157613</v>
      </c>
      <c r="N22" s="100">
        <v>1996618.74</v>
      </c>
      <c r="O22" s="1029">
        <v>4</v>
      </c>
      <c r="R22" s="3197"/>
    </row>
    <row r="23" spans="1:18" ht="13.5" customHeight="1">
      <c r="A23" s="3141">
        <v>5</v>
      </c>
      <c r="B23" s="94" t="s">
        <v>6023</v>
      </c>
      <c r="C23" s="9" t="s">
        <v>6024</v>
      </c>
      <c r="D23" s="3156">
        <v>42277</v>
      </c>
      <c r="E23" s="96">
        <v>547700</v>
      </c>
      <c r="F23" s="97">
        <v>409441.62</v>
      </c>
      <c r="G23" s="98">
        <v>-1</v>
      </c>
      <c r="H23" s="99"/>
      <c r="I23" s="99">
        <v>440000</v>
      </c>
      <c r="J23" s="99"/>
      <c r="K23" s="99">
        <v>993990</v>
      </c>
      <c r="L23" s="99"/>
      <c r="M23" s="99">
        <v>2568766</v>
      </c>
      <c r="N23" s="100">
        <v>4412197.62</v>
      </c>
      <c r="O23" s="1029">
        <v>5</v>
      </c>
      <c r="R23" s="3197"/>
    </row>
    <row r="24" spans="1:18" ht="13.5" customHeight="1">
      <c r="A24" s="3141">
        <v>6</v>
      </c>
      <c r="B24" s="94" t="s">
        <v>6025</v>
      </c>
      <c r="C24" s="9" t="s">
        <v>6026</v>
      </c>
      <c r="D24" s="3156"/>
      <c r="E24" s="96">
        <v>465400</v>
      </c>
      <c r="F24" s="97">
        <v>464266.74</v>
      </c>
      <c r="G24" s="98">
        <v>-2</v>
      </c>
      <c r="H24" s="99"/>
      <c r="I24" s="99">
        <v>311600</v>
      </c>
      <c r="J24" s="99"/>
      <c r="K24" s="99">
        <v>420984</v>
      </c>
      <c r="L24" s="99"/>
      <c r="M24" s="99">
        <v>8877.9599999999991</v>
      </c>
      <c r="N24" s="100">
        <v>1205728.7</v>
      </c>
      <c r="O24" s="1029">
        <v>6</v>
      </c>
      <c r="R24" s="3197"/>
    </row>
    <row r="25" spans="1:18" ht="13.5" customHeight="1">
      <c r="A25" s="3141">
        <v>7</v>
      </c>
      <c r="B25" s="94" t="s">
        <v>6027</v>
      </c>
      <c r="C25" s="9" t="s">
        <v>6028</v>
      </c>
      <c r="D25" s="3156"/>
      <c r="E25" s="96">
        <v>398900</v>
      </c>
      <c r="F25" s="97">
        <v>398058.26</v>
      </c>
      <c r="G25" s="98">
        <v>-2</v>
      </c>
      <c r="H25" s="99"/>
      <c r="I25" s="99">
        <v>257600</v>
      </c>
      <c r="J25" s="99"/>
      <c r="K25" s="99">
        <v>327432</v>
      </c>
      <c r="L25" s="99"/>
      <c r="M25" s="99">
        <v>14654.87</v>
      </c>
      <c r="N25" s="100">
        <v>997745.13</v>
      </c>
      <c r="O25" s="1029">
        <v>7</v>
      </c>
      <c r="R25" s="3197"/>
    </row>
    <row r="26" spans="1:18" ht="13.5" customHeight="1">
      <c r="A26" s="3141">
        <v>8</v>
      </c>
      <c r="B26" s="94" t="s">
        <v>6029</v>
      </c>
      <c r="C26" s="9" t="s">
        <v>6030</v>
      </c>
      <c r="D26" s="3156"/>
      <c r="E26" s="96">
        <v>356700</v>
      </c>
      <c r="F26" s="97">
        <v>355841.66</v>
      </c>
      <c r="G26" s="98">
        <v>-2</v>
      </c>
      <c r="H26" s="99"/>
      <c r="I26" s="99">
        <v>238900</v>
      </c>
      <c r="J26" s="99"/>
      <c r="K26" s="99">
        <v>321585</v>
      </c>
      <c r="L26" s="99"/>
      <c r="M26" s="99">
        <v>18321.79</v>
      </c>
      <c r="N26" s="100">
        <v>934648.45</v>
      </c>
      <c r="O26" s="1029">
        <v>8</v>
      </c>
      <c r="R26" s="3197"/>
    </row>
    <row r="27" spans="1:18" ht="13.5" customHeight="1">
      <c r="A27" s="3141">
        <v>9</v>
      </c>
      <c r="B27" s="94" t="s">
        <v>6031</v>
      </c>
      <c r="C27" s="9" t="s">
        <v>6032</v>
      </c>
      <c r="D27" s="3156">
        <v>42062</v>
      </c>
      <c r="E27" s="96">
        <v>346800</v>
      </c>
      <c r="F27" s="97">
        <v>57800</v>
      </c>
      <c r="G27" s="98">
        <v>-2</v>
      </c>
      <c r="H27" s="99"/>
      <c r="I27" s="99">
        <v>0</v>
      </c>
      <c r="J27" s="99"/>
      <c r="K27" s="99">
        <v>0</v>
      </c>
      <c r="L27" s="99"/>
      <c r="M27" s="99">
        <v>2038</v>
      </c>
      <c r="N27" s="100">
        <v>59838</v>
      </c>
      <c r="O27" s="1029">
        <v>9</v>
      </c>
      <c r="R27" s="3197"/>
    </row>
    <row r="28" spans="1:18" s="2811" customFormat="1" ht="13.5" customHeight="1">
      <c r="A28" s="3141">
        <v>10</v>
      </c>
      <c r="B28" s="94" t="s">
        <v>6033</v>
      </c>
      <c r="C28" s="9" t="s">
        <v>6034</v>
      </c>
      <c r="D28" s="3156"/>
      <c r="E28" s="96">
        <v>326000</v>
      </c>
      <c r="F28" s="97">
        <v>325308.26</v>
      </c>
      <c r="G28" s="98">
        <v>-2</v>
      </c>
      <c r="H28" s="3154"/>
      <c r="I28" s="3154">
        <v>170200</v>
      </c>
      <c r="J28" s="3154"/>
      <c r="K28" s="3154">
        <v>181257</v>
      </c>
      <c r="L28" s="3154"/>
      <c r="M28" s="3154">
        <v>13620.27</v>
      </c>
      <c r="N28" s="100">
        <v>690385.53</v>
      </c>
      <c r="O28" s="1029">
        <v>10</v>
      </c>
      <c r="R28" s="3197"/>
    </row>
    <row r="29" spans="1:18" s="2811" customFormat="1" ht="13.5" customHeight="1">
      <c r="A29" s="3141">
        <v>11</v>
      </c>
      <c r="B29" s="94" t="s">
        <v>6035</v>
      </c>
      <c r="C29" s="9" t="s">
        <v>6036</v>
      </c>
      <c r="D29" s="3156"/>
      <c r="E29" s="96">
        <v>320200</v>
      </c>
      <c r="F29" s="97">
        <v>319350.08</v>
      </c>
      <c r="G29" s="98">
        <v>-2</v>
      </c>
      <c r="H29" s="3154"/>
      <c r="I29" s="3154">
        <v>264900</v>
      </c>
      <c r="J29" s="3154"/>
      <c r="K29" s="3154">
        <v>298197</v>
      </c>
      <c r="L29" s="3154"/>
      <c r="M29" s="3154">
        <v>13311.57</v>
      </c>
      <c r="N29" s="100">
        <v>895758.64999999991</v>
      </c>
      <c r="O29" s="1029">
        <v>11</v>
      </c>
      <c r="R29" s="3197"/>
    </row>
    <row r="30" spans="1:18" s="2811" customFormat="1" ht="13.5" customHeight="1">
      <c r="A30" s="3141">
        <v>12</v>
      </c>
      <c r="B30" s="94" t="s">
        <v>6037</v>
      </c>
      <c r="C30" s="9" t="s">
        <v>6038</v>
      </c>
      <c r="D30" s="3156">
        <v>42369</v>
      </c>
      <c r="E30" s="96">
        <v>319700</v>
      </c>
      <c r="F30" s="97">
        <v>319049.92</v>
      </c>
      <c r="G30" s="98">
        <v>-2</v>
      </c>
      <c r="H30" s="3154"/>
      <c r="I30" s="3154">
        <v>167000</v>
      </c>
      <c r="J30" s="3154"/>
      <c r="K30" s="3154">
        <v>169563</v>
      </c>
      <c r="L30" s="3154"/>
      <c r="M30" s="3154">
        <v>13387.18</v>
      </c>
      <c r="N30" s="100">
        <v>669000.1</v>
      </c>
      <c r="O30" s="1029">
        <v>12</v>
      </c>
      <c r="R30" s="3197"/>
    </row>
    <row r="31" spans="1:18" s="2811" customFormat="1" ht="13.5" customHeight="1">
      <c r="A31" s="3141">
        <v>13</v>
      </c>
      <c r="B31" s="94" t="s">
        <v>6039</v>
      </c>
      <c r="C31" s="9" t="s">
        <v>6040</v>
      </c>
      <c r="D31" s="3156"/>
      <c r="E31" s="96">
        <v>318300</v>
      </c>
      <c r="F31" s="97">
        <v>317500</v>
      </c>
      <c r="G31" s="98">
        <v>-2</v>
      </c>
      <c r="H31" s="3154"/>
      <c r="I31" s="3154">
        <v>218700</v>
      </c>
      <c r="J31" s="3154"/>
      <c r="K31" s="3154">
        <v>286503</v>
      </c>
      <c r="L31" s="3154"/>
      <c r="M31" s="3154">
        <v>16468.760000000002</v>
      </c>
      <c r="N31" s="100">
        <v>839171.76</v>
      </c>
      <c r="O31" s="1029">
        <v>13</v>
      </c>
      <c r="R31" s="3197"/>
    </row>
    <row r="32" spans="1:18" s="2811" customFormat="1" ht="13.5" customHeight="1">
      <c r="A32" s="3141">
        <v>14</v>
      </c>
      <c r="B32" s="94" t="s">
        <v>6041</v>
      </c>
      <c r="C32" s="9" t="s">
        <v>6042</v>
      </c>
      <c r="D32" s="3156">
        <v>42035</v>
      </c>
      <c r="E32" s="96">
        <v>316200</v>
      </c>
      <c r="F32" s="97">
        <v>26350</v>
      </c>
      <c r="G32" s="98">
        <v>-2</v>
      </c>
      <c r="H32" s="3154"/>
      <c r="I32" s="3154">
        <v>0</v>
      </c>
      <c r="J32" s="3154"/>
      <c r="K32" s="3154">
        <v>0</v>
      </c>
      <c r="L32" s="3154"/>
      <c r="M32" s="3154">
        <v>1152.96</v>
      </c>
      <c r="N32" s="100">
        <v>27502.959999999999</v>
      </c>
      <c r="O32" s="1029">
        <v>14</v>
      </c>
      <c r="R32" s="3197"/>
    </row>
    <row r="33" spans="1:18" s="2811" customFormat="1" ht="13.5" customHeight="1">
      <c r="A33" s="3141">
        <v>15</v>
      </c>
      <c r="B33" s="94" t="s">
        <v>6043</v>
      </c>
      <c r="C33" s="9" t="s">
        <v>6044</v>
      </c>
      <c r="D33" s="3156"/>
      <c r="E33" s="96">
        <v>314700</v>
      </c>
      <c r="F33" s="97">
        <v>314183.34000000003</v>
      </c>
      <c r="G33" s="98">
        <v>-2</v>
      </c>
      <c r="H33" s="3154"/>
      <c r="I33" s="3154">
        <v>167100</v>
      </c>
      <c r="J33" s="3154"/>
      <c r="K33" s="3154">
        <v>169563</v>
      </c>
      <c r="L33" s="3154"/>
      <c r="M33" s="3154">
        <v>21205.68</v>
      </c>
      <c r="N33" s="100">
        <v>672052.02</v>
      </c>
      <c r="O33" s="1029">
        <v>15</v>
      </c>
      <c r="R33" s="3197"/>
    </row>
    <row r="34" spans="1:18" s="2811" customFormat="1" ht="13.5" customHeight="1">
      <c r="A34" s="3141">
        <v>16</v>
      </c>
      <c r="B34" s="94" t="s">
        <v>6045</v>
      </c>
      <c r="C34" s="9" t="s">
        <v>6042</v>
      </c>
      <c r="D34" s="3156"/>
      <c r="E34" s="96">
        <v>314500</v>
      </c>
      <c r="F34" s="97">
        <v>313708.40000000002</v>
      </c>
      <c r="G34" s="98">
        <v>-2</v>
      </c>
      <c r="H34" s="3154"/>
      <c r="I34" s="3154">
        <v>243800</v>
      </c>
      <c r="J34" s="3154"/>
      <c r="K34" s="3154">
        <v>286503</v>
      </c>
      <c r="L34" s="3154"/>
      <c r="M34" s="3154">
        <v>15800.08</v>
      </c>
      <c r="N34" s="100">
        <v>859811.48</v>
      </c>
      <c r="O34" s="1029">
        <v>16</v>
      </c>
      <c r="R34" s="3197"/>
    </row>
    <row r="35" spans="1:18" s="2811" customFormat="1" ht="13.5" customHeight="1">
      <c r="A35" s="3141">
        <v>17</v>
      </c>
      <c r="B35" s="94" t="s">
        <v>6046</v>
      </c>
      <c r="C35" s="9" t="s">
        <v>6047</v>
      </c>
      <c r="D35" s="3156"/>
      <c r="E35" s="96">
        <v>305500</v>
      </c>
      <c r="F35" s="97">
        <v>277875.02</v>
      </c>
      <c r="G35" s="98">
        <v>-2</v>
      </c>
      <c r="H35" s="3154"/>
      <c r="I35" s="3154">
        <v>204600</v>
      </c>
      <c r="J35" s="3154"/>
      <c r="K35" s="3154">
        <v>140328</v>
      </c>
      <c r="L35" s="3154"/>
      <c r="M35" s="3154">
        <v>13142.64</v>
      </c>
      <c r="N35" s="100">
        <v>635945.66</v>
      </c>
      <c r="O35" s="1029">
        <v>17</v>
      </c>
      <c r="R35" s="3197"/>
    </row>
    <row r="36" spans="1:18" s="2811" customFormat="1" ht="13.5" customHeight="1">
      <c r="A36" s="3141">
        <v>18</v>
      </c>
      <c r="B36" s="94" t="s">
        <v>6048</v>
      </c>
      <c r="C36" s="9" t="s">
        <v>6049</v>
      </c>
      <c r="D36" s="3156"/>
      <c r="E36" s="96">
        <v>303200</v>
      </c>
      <c r="F36" s="97">
        <v>302708.26</v>
      </c>
      <c r="G36" s="98">
        <v>-2</v>
      </c>
      <c r="H36" s="3154"/>
      <c r="I36" s="3154">
        <v>181400</v>
      </c>
      <c r="J36" s="3154"/>
      <c r="K36" s="3154">
        <v>157869</v>
      </c>
      <c r="L36" s="3154"/>
      <c r="M36" s="3154">
        <v>21573.97</v>
      </c>
      <c r="N36" s="100">
        <v>663551.23</v>
      </c>
      <c r="O36" s="1029">
        <v>18</v>
      </c>
      <c r="R36" s="3197"/>
    </row>
    <row r="37" spans="1:18" ht="13.5" customHeight="1">
      <c r="A37" s="3141">
        <v>19</v>
      </c>
      <c r="B37" s="94" t="s">
        <v>6050</v>
      </c>
      <c r="C37" s="9" t="s">
        <v>6051</v>
      </c>
      <c r="D37" s="3156"/>
      <c r="E37" s="96">
        <v>296700</v>
      </c>
      <c r="F37" s="97">
        <v>296100</v>
      </c>
      <c r="G37" s="98">
        <v>-2</v>
      </c>
      <c r="H37" s="99"/>
      <c r="I37" s="99">
        <v>172700</v>
      </c>
      <c r="J37" s="99"/>
      <c r="K37" s="99">
        <v>163716</v>
      </c>
      <c r="L37" s="99"/>
      <c r="M37" s="99">
        <v>14713.650000000001</v>
      </c>
      <c r="N37" s="100">
        <v>647229.65</v>
      </c>
      <c r="O37" s="1029">
        <v>19</v>
      </c>
      <c r="R37" s="3197"/>
    </row>
    <row r="38" spans="1:18" ht="13.5" customHeight="1">
      <c r="A38" s="3141">
        <v>20</v>
      </c>
      <c r="B38" s="94" t="s">
        <v>6052</v>
      </c>
      <c r="C38" s="9" t="s">
        <v>6053</v>
      </c>
      <c r="D38" s="3156"/>
      <c r="E38" s="96">
        <v>293500</v>
      </c>
      <c r="F38" s="97">
        <v>292925.08</v>
      </c>
      <c r="G38" s="98">
        <v>-2</v>
      </c>
      <c r="H38" s="99"/>
      <c r="I38" s="99">
        <v>153200</v>
      </c>
      <c r="J38" s="99"/>
      <c r="K38" s="99">
        <v>140328</v>
      </c>
      <c r="L38" s="99"/>
      <c r="M38" s="99">
        <v>15194.33</v>
      </c>
      <c r="N38" s="100">
        <v>601647.41</v>
      </c>
      <c r="O38" s="1029">
        <v>20</v>
      </c>
      <c r="R38" s="3197"/>
    </row>
    <row r="39" spans="1:18" ht="13.5" customHeight="1">
      <c r="A39" s="3141">
        <v>21</v>
      </c>
      <c r="B39" s="94" t="s">
        <v>6054</v>
      </c>
      <c r="C39" s="9" t="s">
        <v>6055</v>
      </c>
      <c r="D39" s="3156"/>
      <c r="E39" s="96">
        <v>292700</v>
      </c>
      <c r="F39" s="97">
        <v>292224.92</v>
      </c>
      <c r="G39" s="98">
        <v>-2</v>
      </c>
      <c r="H39" s="99"/>
      <c r="I39" s="99">
        <v>181500</v>
      </c>
      <c r="J39" s="99"/>
      <c r="K39" s="99">
        <v>163716</v>
      </c>
      <c r="L39" s="99"/>
      <c r="M39" s="99">
        <v>18315.39</v>
      </c>
      <c r="N39" s="100">
        <v>655756.31000000006</v>
      </c>
      <c r="O39" s="1029">
        <v>21</v>
      </c>
      <c r="R39" s="3197"/>
    </row>
    <row r="40" spans="1:18" ht="13.5" customHeight="1">
      <c r="A40" s="3141">
        <v>22</v>
      </c>
      <c r="B40" s="94" t="s">
        <v>6056</v>
      </c>
      <c r="C40" s="9" t="s">
        <v>6057</v>
      </c>
      <c r="D40" s="3156"/>
      <c r="E40" s="96">
        <v>291800</v>
      </c>
      <c r="F40" s="97">
        <v>291091.59999999998</v>
      </c>
      <c r="G40" s="98">
        <v>-2</v>
      </c>
      <c r="H40" s="99"/>
      <c r="I40" s="99">
        <v>149700</v>
      </c>
      <c r="J40" s="99"/>
      <c r="K40" s="99">
        <v>157869</v>
      </c>
      <c r="L40" s="99"/>
      <c r="M40" s="99">
        <v>14522.93</v>
      </c>
      <c r="N40" s="100">
        <v>613183.53</v>
      </c>
      <c r="O40" s="1029">
        <v>22</v>
      </c>
      <c r="R40" s="3197"/>
    </row>
    <row r="41" spans="1:18" ht="13.5" customHeight="1">
      <c r="A41" s="3141">
        <v>23</v>
      </c>
      <c r="B41" s="94" t="s">
        <v>6058</v>
      </c>
      <c r="C41" s="9" t="s">
        <v>6059</v>
      </c>
      <c r="D41" s="3156"/>
      <c r="E41" s="96">
        <v>281600</v>
      </c>
      <c r="F41" s="97">
        <v>280358.26</v>
      </c>
      <c r="G41" s="98">
        <v>-2</v>
      </c>
      <c r="H41" s="99"/>
      <c r="I41" s="99">
        <v>149900</v>
      </c>
      <c r="J41" s="99"/>
      <c r="K41" s="99">
        <v>175410</v>
      </c>
      <c r="L41" s="99"/>
      <c r="M41" s="99">
        <v>13736.93</v>
      </c>
      <c r="N41" s="100">
        <v>619405.18999999994</v>
      </c>
      <c r="O41" s="1029">
        <v>23</v>
      </c>
      <c r="R41" s="3197"/>
    </row>
    <row r="42" spans="1:18" ht="13.5" customHeight="1">
      <c r="A42" s="3141">
        <v>24</v>
      </c>
      <c r="B42" s="94" t="s">
        <v>6060</v>
      </c>
      <c r="C42" s="9" t="s">
        <v>6061</v>
      </c>
      <c r="D42" s="3156"/>
      <c r="E42" s="96">
        <v>275900</v>
      </c>
      <c r="F42" s="97">
        <v>275408.26</v>
      </c>
      <c r="G42" s="98">
        <v>-2</v>
      </c>
      <c r="H42" s="99"/>
      <c r="I42" s="99">
        <v>169000</v>
      </c>
      <c r="J42" s="99"/>
      <c r="K42" s="99">
        <v>152022</v>
      </c>
      <c r="L42" s="99"/>
      <c r="M42" s="99">
        <v>17598.13</v>
      </c>
      <c r="N42" s="100">
        <v>614028.39</v>
      </c>
      <c r="O42" s="1029">
        <v>24</v>
      </c>
      <c r="R42" s="3197"/>
    </row>
    <row r="43" spans="1:18" ht="13.5" customHeight="1">
      <c r="A43" s="3141">
        <v>25</v>
      </c>
      <c r="B43" s="94" t="s">
        <v>6062</v>
      </c>
      <c r="C43" s="9" t="s">
        <v>6032</v>
      </c>
      <c r="D43" s="3156"/>
      <c r="E43" s="96">
        <v>275000</v>
      </c>
      <c r="F43" s="97">
        <v>106562.47</v>
      </c>
      <c r="G43" s="98">
        <v>-2</v>
      </c>
      <c r="H43" s="99"/>
      <c r="I43" s="99">
        <v>143500</v>
      </c>
      <c r="J43" s="99"/>
      <c r="K43" s="99">
        <v>0</v>
      </c>
      <c r="L43" s="99"/>
      <c r="M43" s="99">
        <v>0</v>
      </c>
      <c r="N43" s="100">
        <v>250062.47</v>
      </c>
      <c r="O43" s="1029">
        <v>25</v>
      </c>
      <c r="R43" s="3197"/>
    </row>
    <row r="44" spans="1:18" ht="13.5" customHeight="1">
      <c r="A44" s="3141">
        <v>26</v>
      </c>
      <c r="B44" s="94" t="s">
        <v>6063</v>
      </c>
      <c r="C44" s="9" t="s">
        <v>6064</v>
      </c>
      <c r="D44" s="3156"/>
      <c r="E44" s="96">
        <v>272900</v>
      </c>
      <c r="F44" s="97">
        <v>271974.92</v>
      </c>
      <c r="G44" s="98">
        <v>-2</v>
      </c>
      <c r="H44" s="99"/>
      <c r="I44" s="99">
        <v>139600</v>
      </c>
      <c r="J44" s="99"/>
      <c r="K44" s="99">
        <v>146175</v>
      </c>
      <c r="L44" s="99"/>
      <c r="M44" s="99">
        <v>21566.57</v>
      </c>
      <c r="N44" s="100">
        <v>579316.49</v>
      </c>
      <c r="O44" s="1029">
        <v>26</v>
      </c>
      <c r="R44" s="3197"/>
    </row>
    <row r="45" spans="1:18" ht="13.5" customHeight="1">
      <c r="A45" s="3141">
        <v>27</v>
      </c>
      <c r="B45" s="94" t="s">
        <v>6065</v>
      </c>
      <c r="C45" s="9" t="s">
        <v>6066</v>
      </c>
      <c r="D45" s="3156"/>
      <c r="E45" s="96">
        <v>270800</v>
      </c>
      <c r="F45" s="97">
        <v>270224.92</v>
      </c>
      <c r="G45" s="98">
        <v>-2</v>
      </c>
      <c r="H45" s="99"/>
      <c r="I45" s="99">
        <v>166400</v>
      </c>
      <c r="J45" s="99"/>
      <c r="K45" s="99">
        <v>146175</v>
      </c>
      <c r="L45" s="99"/>
      <c r="M45" s="99">
        <v>16322.84</v>
      </c>
      <c r="N45" s="100">
        <v>599122.76</v>
      </c>
      <c r="O45" s="1029">
        <v>27</v>
      </c>
      <c r="R45" s="3197"/>
    </row>
    <row r="46" spans="1:18" ht="13.5" customHeight="1">
      <c r="A46" s="3141">
        <v>28</v>
      </c>
      <c r="B46" s="94" t="s">
        <v>6067</v>
      </c>
      <c r="C46" s="9" t="s">
        <v>6068</v>
      </c>
      <c r="D46" s="3156"/>
      <c r="E46" s="96">
        <v>269400</v>
      </c>
      <c r="F46" s="97">
        <v>267983.33999999997</v>
      </c>
      <c r="G46" s="98">
        <v>-2</v>
      </c>
      <c r="H46" s="99"/>
      <c r="I46" s="99">
        <v>138900</v>
      </c>
      <c r="J46" s="99"/>
      <c r="K46" s="99">
        <v>152022</v>
      </c>
      <c r="L46" s="99"/>
      <c r="M46" s="99">
        <v>15079.07</v>
      </c>
      <c r="N46" s="100">
        <v>573984.40999999992</v>
      </c>
      <c r="O46" s="1029">
        <v>28</v>
      </c>
      <c r="R46" s="3197"/>
    </row>
    <row r="47" spans="1:18" ht="13.5" customHeight="1">
      <c r="A47" s="3141">
        <v>29</v>
      </c>
      <c r="B47" s="94" t="s">
        <v>6069</v>
      </c>
      <c r="C47" s="9" t="s">
        <v>6070</v>
      </c>
      <c r="D47" s="3156"/>
      <c r="E47" s="96">
        <v>265000</v>
      </c>
      <c r="F47" s="97">
        <v>238050.63000000003</v>
      </c>
      <c r="G47" s="98">
        <v>-2</v>
      </c>
      <c r="H47" s="99"/>
      <c r="I47" s="99">
        <v>0</v>
      </c>
      <c r="J47" s="99"/>
      <c r="K47" s="99">
        <v>0</v>
      </c>
      <c r="L47" s="99"/>
      <c r="M47" s="99">
        <v>8334.2199999999993</v>
      </c>
      <c r="N47" s="100">
        <v>246384.85000000003</v>
      </c>
      <c r="O47" s="1029">
        <v>29</v>
      </c>
      <c r="R47" s="3197"/>
    </row>
    <row r="48" spans="1:18" ht="13.5" customHeight="1">
      <c r="A48" s="3141">
        <v>30</v>
      </c>
      <c r="B48" s="94" t="s">
        <v>6071</v>
      </c>
      <c r="C48" s="9" t="s">
        <v>6072</v>
      </c>
      <c r="D48" s="3156">
        <v>42185</v>
      </c>
      <c r="E48" s="96">
        <v>264100</v>
      </c>
      <c r="F48" s="97">
        <v>131725.04</v>
      </c>
      <c r="G48" s="98">
        <v>-2</v>
      </c>
      <c r="H48" s="99"/>
      <c r="I48" s="99">
        <v>62800</v>
      </c>
      <c r="J48" s="99"/>
      <c r="K48" s="99">
        <v>146175</v>
      </c>
      <c r="L48" s="99"/>
      <c r="M48" s="99">
        <v>8188.8099999999995</v>
      </c>
      <c r="N48" s="100">
        <v>348888.85</v>
      </c>
      <c r="O48" s="1029">
        <v>30</v>
      </c>
      <c r="R48" s="3197"/>
    </row>
    <row r="49" spans="1:18" ht="13.5" customHeight="1">
      <c r="A49" s="3141">
        <v>31</v>
      </c>
      <c r="B49" s="94" t="s">
        <v>6073</v>
      </c>
      <c r="C49" s="9" t="s">
        <v>6074</v>
      </c>
      <c r="D49" s="3156">
        <v>42369</v>
      </c>
      <c r="E49" s="96">
        <v>259200</v>
      </c>
      <c r="F49" s="97">
        <v>258816.66</v>
      </c>
      <c r="G49" s="98">
        <v>-2</v>
      </c>
      <c r="H49" s="99"/>
      <c r="I49" s="99">
        <v>109800</v>
      </c>
      <c r="J49" s="99"/>
      <c r="K49" s="99">
        <v>105246</v>
      </c>
      <c r="L49" s="99"/>
      <c r="M49" s="99">
        <v>13681.76</v>
      </c>
      <c r="N49" s="100">
        <v>487544.42000000004</v>
      </c>
      <c r="O49" s="1029">
        <v>31</v>
      </c>
      <c r="R49" s="3197"/>
    </row>
    <row r="50" spans="1:18" ht="13.5" customHeight="1">
      <c r="A50" s="3141">
        <v>32</v>
      </c>
      <c r="B50" s="94" t="s">
        <v>6075</v>
      </c>
      <c r="C50" s="9" t="s">
        <v>6076</v>
      </c>
      <c r="D50" s="3156"/>
      <c r="E50" s="96">
        <v>258500</v>
      </c>
      <c r="F50" s="97">
        <v>257874.91999999998</v>
      </c>
      <c r="G50" s="98">
        <v>-2</v>
      </c>
      <c r="H50" s="99"/>
      <c r="I50" s="99">
        <v>136300</v>
      </c>
      <c r="J50" s="99"/>
      <c r="K50" s="99">
        <v>140328</v>
      </c>
      <c r="L50" s="99"/>
      <c r="M50" s="99">
        <v>13779.64</v>
      </c>
      <c r="N50" s="100">
        <v>548282.56000000006</v>
      </c>
      <c r="O50" s="1029">
        <v>32</v>
      </c>
      <c r="R50" s="3197"/>
    </row>
    <row r="51" spans="1:18" ht="13.5" customHeight="1">
      <c r="A51" s="3141">
        <v>33</v>
      </c>
      <c r="B51" s="94" t="s">
        <v>6077</v>
      </c>
      <c r="C51" s="9" t="s">
        <v>6078</v>
      </c>
      <c r="D51" s="3156"/>
      <c r="E51" s="96">
        <v>255700</v>
      </c>
      <c r="F51" s="97">
        <v>255200.08</v>
      </c>
      <c r="G51" s="98">
        <v>-2</v>
      </c>
      <c r="H51" s="99"/>
      <c r="I51" s="99">
        <v>161200</v>
      </c>
      <c r="J51" s="99"/>
      <c r="K51" s="99">
        <v>140328</v>
      </c>
      <c r="L51" s="99"/>
      <c r="M51" s="99">
        <v>13997.54</v>
      </c>
      <c r="N51" s="100">
        <v>570725.62</v>
      </c>
      <c r="O51" s="1029">
        <v>33</v>
      </c>
      <c r="R51" s="3197"/>
    </row>
    <row r="52" spans="1:18" ht="13.5" customHeight="1">
      <c r="A52" s="1036"/>
      <c r="B52" s="101"/>
      <c r="C52" s="447"/>
      <c r="D52" s="3157"/>
      <c r="E52" s="103"/>
      <c r="F52" s="104"/>
      <c r="G52" s="105"/>
      <c r="H52" s="106"/>
      <c r="I52" s="106"/>
      <c r="J52" s="106"/>
      <c r="K52" s="106"/>
      <c r="L52" s="106"/>
      <c r="M52" s="106"/>
      <c r="N52" s="107"/>
      <c r="O52" s="1037"/>
    </row>
    <row r="53" spans="1:18" ht="13.5" customHeight="1">
      <c r="A53" s="754" t="s">
        <v>2351</v>
      </c>
      <c r="B53" s="9"/>
      <c r="C53" s="9"/>
      <c r="D53" s="9"/>
      <c r="E53" s="9"/>
      <c r="F53" s="1017"/>
      <c r="G53" s="754"/>
      <c r="H53" s="9" t="s">
        <v>2352</v>
      </c>
      <c r="I53" s="9"/>
      <c r="J53" s="9"/>
      <c r="K53" s="9"/>
      <c r="L53" s="9"/>
      <c r="M53" s="9"/>
      <c r="N53" s="9"/>
      <c r="O53" s="1017"/>
    </row>
    <row r="54" spans="1:18" ht="13.5" customHeight="1">
      <c r="A54" s="754"/>
      <c r="B54" s="9"/>
      <c r="C54" s="9"/>
      <c r="D54" s="9"/>
      <c r="E54" s="9"/>
      <c r="F54" s="1017"/>
      <c r="G54" s="754"/>
      <c r="H54" s="9"/>
      <c r="I54" s="9"/>
      <c r="J54" s="9"/>
      <c r="K54" s="9"/>
      <c r="L54" s="9"/>
      <c r="M54" s="9"/>
      <c r="N54" s="9"/>
      <c r="O54" s="1017"/>
    </row>
    <row r="55" spans="1:18" s="2811" customFormat="1" ht="13.5" customHeight="1">
      <c r="A55" s="3426">
        <v>-1</v>
      </c>
      <c r="B55" s="3434" t="s">
        <v>6079</v>
      </c>
      <c r="C55" s="3435"/>
      <c r="D55" s="3435"/>
      <c r="E55" s="3435"/>
      <c r="F55" s="3436"/>
      <c r="G55" s="3159">
        <v>-1</v>
      </c>
      <c r="H55" s="3437" t="s">
        <v>6079</v>
      </c>
      <c r="I55" s="3431"/>
      <c r="J55" s="3431"/>
      <c r="K55" s="3431"/>
      <c r="L55" s="3431"/>
      <c r="M55" s="3431"/>
      <c r="N55" s="3431"/>
      <c r="O55" s="3160"/>
    </row>
    <row r="56" spans="1:18" s="2811" customFormat="1" ht="88.5" customHeight="1">
      <c r="A56" s="3426"/>
      <c r="B56" s="3435"/>
      <c r="C56" s="3435"/>
      <c r="D56" s="3435"/>
      <c r="E56" s="3435"/>
      <c r="F56" s="3436"/>
      <c r="G56" s="3159"/>
      <c r="H56" s="3437"/>
      <c r="I56" s="3431"/>
      <c r="J56" s="3431"/>
      <c r="K56" s="3431"/>
      <c r="L56" s="3431"/>
      <c r="M56" s="3431"/>
      <c r="N56" s="3431"/>
      <c r="O56" s="3160"/>
    </row>
    <row r="57" spans="1:18" s="2811" customFormat="1" ht="13.5" customHeight="1">
      <c r="A57" s="3159"/>
      <c r="B57" s="3161"/>
      <c r="C57" s="3162"/>
      <c r="D57" s="3162"/>
      <c r="E57" s="3162"/>
      <c r="F57" s="3163"/>
      <c r="G57" s="3159"/>
      <c r="H57" s="3164"/>
      <c r="I57" s="3165"/>
      <c r="J57" s="3165"/>
      <c r="K57" s="3165"/>
      <c r="L57" s="3165"/>
      <c r="M57" s="3165"/>
      <c r="N57" s="3165"/>
      <c r="O57" s="3160"/>
    </row>
    <row r="58" spans="1:18" s="2811" customFormat="1" ht="13.5" customHeight="1">
      <c r="A58" s="3426">
        <v>-2</v>
      </c>
      <c r="B58" s="3438" t="s">
        <v>6080</v>
      </c>
      <c r="C58" s="3438"/>
      <c r="D58" s="3438"/>
      <c r="E58" s="3438"/>
      <c r="F58" s="3439"/>
      <c r="G58" s="3159">
        <v>-2</v>
      </c>
      <c r="H58" s="3437" t="s">
        <v>6080</v>
      </c>
      <c r="I58" s="3431"/>
      <c r="J58" s="3431"/>
      <c r="K58" s="3431"/>
      <c r="L58" s="3431"/>
      <c r="M58" s="3431"/>
      <c r="N58" s="3431"/>
      <c r="O58" s="3160"/>
    </row>
    <row r="59" spans="1:18" s="2811" customFormat="1" ht="69" customHeight="1">
      <c r="A59" s="3426"/>
      <c r="B59" s="3438"/>
      <c r="C59" s="3438"/>
      <c r="D59" s="3438"/>
      <c r="E59" s="3438"/>
      <c r="F59" s="3439"/>
      <c r="G59" s="3159"/>
      <c r="H59" s="3431"/>
      <c r="I59" s="3431"/>
      <c r="J59" s="3431"/>
      <c r="K59" s="3431"/>
      <c r="L59" s="3431"/>
      <c r="M59" s="3431"/>
      <c r="N59" s="3431"/>
      <c r="O59" s="3160"/>
    </row>
    <row r="60" spans="1:18" s="2811" customFormat="1" ht="13.5" customHeight="1">
      <c r="A60" s="3159"/>
      <c r="B60" s="3162"/>
      <c r="C60" s="3162"/>
      <c r="D60" s="3162"/>
      <c r="E60" s="3162"/>
      <c r="F60" s="3163"/>
      <c r="G60" s="3159"/>
      <c r="H60" s="3166"/>
      <c r="I60" s="3166"/>
      <c r="J60" s="3166"/>
      <c r="K60" s="3166"/>
      <c r="L60" s="3166"/>
      <c r="M60" s="3166"/>
      <c r="N60" s="3166"/>
      <c r="O60" s="3160"/>
    </row>
    <row r="61" spans="1:18" s="2811" customFormat="1" ht="36.75" customHeight="1">
      <c r="A61" s="3426">
        <v>-3</v>
      </c>
      <c r="B61" s="3167" t="s">
        <v>6081</v>
      </c>
      <c r="C61" s="3168"/>
      <c r="D61" s="3168"/>
      <c r="E61" s="3168"/>
      <c r="F61" s="3169"/>
      <c r="G61" s="3426">
        <v>-3</v>
      </c>
      <c r="H61" s="3427" t="s">
        <v>6081</v>
      </c>
      <c r="I61" s="3427"/>
      <c r="J61" s="3427"/>
      <c r="K61" s="3427"/>
      <c r="L61" s="3427"/>
      <c r="M61" s="3427"/>
      <c r="N61" s="3427"/>
      <c r="O61" s="3428"/>
    </row>
    <row r="62" spans="1:18" s="2811" customFormat="1" ht="13.5" customHeight="1">
      <c r="A62" s="3426"/>
      <c r="B62" s="3170"/>
      <c r="C62" s="3170"/>
      <c r="D62" s="3170"/>
      <c r="E62" s="3170"/>
      <c r="F62" s="3171"/>
      <c r="G62" s="3426"/>
      <c r="H62" s="1855"/>
      <c r="I62" s="1585"/>
      <c r="J62" s="1855"/>
      <c r="K62" s="3170"/>
      <c r="L62" s="3170"/>
      <c r="M62" s="3170"/>
      <c r="N62" s="3170"/>
      <c r="O62" s="3160"/>
    </row>
    <row r="63" spans="1:18" s="2811" customFormat="1" ht="80.25" customHeight="1">
      <c r="A63" s="3159">
        <v>-4</v>
      </c>
      <c r="B63" s="3423" t="s">
        <v>6082</v>
      </c>
      <c r="C63" s="3429"/>
      <c r="D63" s="3429"/>
      <c r="E63" s="3429"/>
      <c r="F63" s="3430"/>
      <c r="G63" s="3159">
        <v>-4</v>
      </c>
      <c r="H63" s="3431" t="s">
        <v>6082</v>
      </c>
      <c r="I63" s="3431"/>
      <c r="J63" s="3431"/>
      <c r="K63" s="3431"/>
      <c r="L63" s="3431"/>
      <c r="M63" s="3431"/>
      <c r="N63" s="3431"/>
      <c r="O63" s="3424"/>
    </row>
    <row r="64" spans="1:18" s="2811" customFormat="1" ht="13.5" customHeight="1">
      <c r="A64" s="3159"/>
      <c r="B64" s="3422"/>
      <c r="C64" s="3423"/>
      <c r="D64" s="3423"/>
      <c r="E64" s="3423"/>
      <c r="F64" s="3424"/>
      <c r="G64" s="3159"/>
      <c r="H64" s="3422"/>
      <c r="I64" s="3422"/>
      <c r="J64" s="3422"/>
      <c r="K64" s="3422"/>
      <c r="L64" s="3422"/>
      <c r="M64" s="3422"/>
      <c r="N64" s="3422"/>
      <c r="O64" s="3425"/>
    </row>
    <row r="65" spans="1:15" ht="13.5" customHeight="1">
      <c r="A65" s="754"/>
      <c r="B65" s="665" t="s">
        <v>2877</v>
      </c>
      <c r="C65" s="9"/>
      <c r="D65" s="9"/>
      <c r="E65" s="9"/>
      <c r="F65" s="1017"/>
      <c r="G65" s="754"/>
      <c r="H65" s="9"/>
      <c r="I65" s="9"/>
      <c r="J65" s="9"/>
      <c r="K65" s="9"/>
      <c r="L65" s="9"/>
      <c r="M65" s="9"/>
      <c r="N65" s="9"/>
      <c r="O65" s="1017"/>
    </row>
    <row r="66" spans="1:15" ht="13.5" customHeight="1">
      <c r="A66" s="754"/>
      <c r="B66" s="665"/>
      <c r="C66" s="9"/>
      <c r="D66" s="9"/>
      <c r="E66" s="9"/>
      <c r="F66" s="1017"/>
      <c r="G66" s="754"/>
      <c r="H66" s="9"/>
      <c r="I66" s="9"/>
      <c r="J66" s="9"/>
      <c r="K66" s="9"/>
      <c r="L66" s="9"/>
      <c r="M66" s="9"/>
      <c r="N66" s="9"/>
      <c r="O66" s="1017"/>
    </row>
    <row r="67" spans="1:15" ht="13.5" customHeight="1">
      <c r="A67" s="754"/>
      <c r="B67" s="9"/>
      <c r="C67" s="9"/>
      <c r="D67" s="9"/>
      <c r="E67" s="9"/>
      <c r="F67" s="1017"/>
      <c r="G67" s="754"/>
      <c r="H67" s="9"/>
      <c r="I67" s="9"/>
      <c r="J67" s="9"/>
      <c r="K67" s="9"/>
      <c r="L67" s="9"/>
      <c r="M67" s="9"/>
      <c r="N67" s="9"/>
      <c r="O67" s="1017"/>
    </row>
    <row r="68" spans="1:15" ht="13.5" customHeight="1" thickBot="1">
      <c r="A68" s="770"/>
      <c r="B68" s="771"/>
      <c r="C68" s="771"/>
      <c r="D68" s="771"/>
      <c r="E68" s="771"/>
      <c r="F68" s="1038"/>
      <c r="G68" s="770"/>
      <c r="H68" s="771"/>
      <c r="I68" s="771"/>
      <c r="J68" s="771"/>
      <c r="K68" s="771"/>
      <c r="L68" s="771"/>
      <c r="M68" s="771"/>
      <c r="N68" s="771"/>
      <c r="O68" s="1038"/>
    </row>
    <row r="69" spans="1:15" ht="13.5" customHeight="1">
      <c r="A69" s="1039" t="s">
        <v>1794</v>
      </c>
      <c r="B69" s="9"/>
      <c r="C69" s="9"/>
      <c r="D69" s="9"/>
      <c r="E69" s="9"/>
      <c r="F69" s="9"/>
      <c r="G69" s="9"/>
      <c r="H69" s="9"/>
      <c r="I69" s="9"/>
      <c r="J69" s="9"/>
      <c r="K69" s="9"/>
      <c r="L69" s="9"/>
      <c r="M69" s="9"/>
      <c r="O69" s="1040" t="s">
        <v>1794</v>
      </c>
    </row>
    <row r="70" spans="1:15" ht="13.5" customHeight="1">
      <c r="A70" s="12" t="s">
        <v>2353</v>
      </c>
      <c r="B70" s="12"/>
      <c r="C70" s="12"/>
      <c r="D70" s="12"/>
      <c r="E70" s="12"/>
      <c r="F70" s="12"/>
      <c r="G70" s="12" t="s">
        <v>2354</v>
      </c>
      <c r="H70" s="12"/>
      <c r="I70" s="12"/>
      <c r="J70" s="12"/>
      <c r="K70" s="12"/>
      <c r="L70" s="12"/>
      <c r="M70" s="12"/>
      <c r="N70" s="12"/>
      <c r="O70" s="12"/>
    </row>
    <row r="71" spans="1:15" ht="15.75" thickBot="1"/>
    <row r="72" spans="1:15">
      <c r="A72" s="749"/>
      <c r="B72" s="752"/>
      <c r="C72" s="752"/>
      <c r="D72" s="752"/>
      <c r="E72" s="752"/>
      <c r="F72" s="1014"/>
      <c r="G72" s="749"/>
      <c r="H72" s="752"/>
      <c r="I72" s="752"/>
      <c r="J72" s="752"/>
      <c r="K72" s="752"/>
      <c r="L72" s="752"/>
      <c r="M72" s="752"/>
      <c r="N72" s="752"/>
      <c r="O72" s="1014"/>
    </row>
    <row r="73" spans="1:15" ht="15.75">
      <c r="A73" s="1015" t="s">
        <v>2393</v>
      </c>
      <c r="B73" s="12"/>
      <c r="C73" s="12"/>
      <c r="D73" s="12"/>
      <c r="E73" s="12"/>
      <c r="F73" s="766"/>
      <c r="G73" s="1015" t="s">
        <v>2394</v>
      </c>
      <c r="H73" s="1016"/>
      <c r="I73" s="12"/>
      <c r="J73" s="12"/>
      <c r="K73" s="12"/>
      <c r="L73" s="12"/>
      <c r="M73" s="12"/>
      <c r="N73" s="12"/>
      <c r="O73" s="766"/>
    </row>
    <row r="74" spans="1:15">
      <c r="A74" s="754"/>
      <c r="B74" s="12"/>
      <c r="C74" s="12"/>
      <c r="D74" s="12"/>
      <c r="E74" s="12"/>
      <c r="F74" s="1017"/>
      <c r="G74" s="754"/>
      <c r="H74" s="9"/>
      <c r="I74" s="9"/>
      <c r="J74" s="9"/>
      <c r="K74" s="9"/>
      <c r="L74" s="9"/>
      <c r="M74" s="9"/>
      <c r="N74" s="9"/>
      <c r="O74" s="1017"/>
    </row>
    <row r="75" spans="1:15">
      <c r="A75" s="3141" t="s">
        <v>2395</v>
      </c>
      <c r="B75" s="3390" t="s">
        <v>2873</v>
      </c>
      <c r="C75" s="3440"/>
      <c r="D75" s="3440"/>
      <c r="E75" s="3440"/>
      <c r="F75" s="3441"/>
      <c r="G75" s="754"/>
      <c r="H75" s="3390" t="s">
        <v>637</v>
      </c>
      <c r="I75" s="3390"/>
      <c r="J75" s="3390"/>
      <c r="K75" s="3390"/>
      <c r="L75" s="3390"/>
      <c r="M75" s="3390"/>
      <c r="N75" s="3390"/>
      <c r="O75" s="1017"/>
    </row>
    <row r="76" spans="1:15">
      <c r="A76" s="754"/>
      <c r="B76" s="3440"/>
      <c r="C76" s="3440"/>
      <c r="D76" s="3440"/>
      <c r="E76" s="3440"/>
      <c r="F76" s="3441"/>
      <c r="G76" s="754"/>
      <c r="H76" s="3390"/>
      <c r="I76" s="3390"/>
      <c r="J76" s="3390"/>
      <c r="K76" s="3390"/>
      <c r="L76" s="3390"/>
      <c r="M76" s="3390"/>
      <c r="N76" s="3390"/>
      <c r="O76" s="1017"/>
    </row>
    <row r="77" spans="1:15">
      <c r="A77" s="754"/>
      <c r="B77" s="9"/>
      <c r="C77" s="12"/>
      <c r="D77" s="12"/>
      <c r="E77" s="12"/>
      <c r="F77" s="1017"/>
      <c r="G77" s="754"/>
      <c r="H77" s="3390"/>
      <c r="I77" s="3390"/>
      <c r="J77" s="3390"/>
      <c r="K77" s="3390"/>
      <c r="L77" s="3390"/>
      <c r="M77" s="3390"/>
      <c r="N77" s="3390"/>
      <c r="O77" s="1017"/>
    </row>
    <row r="78" spans="1:15">
      <c r="A78" s="3141" t="s">
        <v>2312</v>
      </c>
      <c r="B78" s="3390" t="s">
        <v>2874</v>
      </c>
      <c r="C78" s="3440"/>
      <c r="D78" s="3440"/>
      <c r="E78" s="3440"/>
      <c r="F78" s="3441"/>
      <c r="G78" s="754"/>
      <c r="H78" s="3390"/>
      <c r="I78" s="3390"/>
      <c r="J78" s="3390"/>
      <c r="K78" s="3390"/>
      <c r="L78" s="3390"/>
      <c r="M78" s="3390"/>
      <c r="N78" s="3390"/>
      <c r="O78" s="1017"/>
    </row>
    <row r="79" spans="1:15">
      <c r="A79" s="754"/>
      <c r="B79" s="3440"/>
      <c r="C79" s="3440"/>
      <c r="D79" s="3440"/>
      <c r="E79" s="3440"/>
      <c r="F79" s="3441"/>
      <c r="G79" s="754"/>
      <c r="H79" s="9"/>
      <c r="I79" s="9"/>
      <c r="J79" s="9"/>
      <c r="K79" s="9"/>
      <c r="L79" s="9"/>
      <c r="M79" s="9"/>
      <c r="N79" s="9"/>
      <c r="O79" s="1017"/>
    </row>
    <row r="80" spans="1:15">
      <c r="A80" s="754"/>
      <c r="B80" s="3415"/>
      <c r="C80" s="3415"/>
      <c r="D80" s="3415"/>
      <c r="E80" s="3415"/>
      <c r="F80" s="3409"/>
      <c r="G80" s="754"/>
      <c r="H80" s="3390" t="s">
        <v>2875</v>
      </c>
      <c r="I80" s="3390"/>
      <c r="J80" s="3390"/>
      <c r="K80" s="3390"/>
      <c r="L80" s="3390"/>
      <c r="M80" s="3390"/>
      <c r="N80" s="3390"/>
      <c r="O80" s="1017"/>
    </row>
    <row r="81" spans="1:15">
      <c r="A81" s="746"/>
      <c r="B81" s="2811"/>
      <c r="C81" s="3138"/>
      <c r="D81" s="3138"/>
      <c r="E81" s="3138"/>
      <c r="F81" s="3139"/>
      <c r="G81" s="754"/>
      <c r="H81" s="3390"/>
      <c r="I81" s="3390"/>
      <c r="J81" s="3390"/>
      <c r="K81" s="3390"/>
      <c r="L81" s="3390"/>
      <c r="M81" s="3390"/>
      <c r="N81" s="3390"/>
      <c r="O81" s="1017"/>
    </row>
    <row r="82" spans="1:15">
      <c r="A82" s="3141" t="s">
        <v>2313</v>
      </c>
      <c r="B82" s="3390" t="s">
        <v>2876</v>
      </c>
      <c r="C82" s="3415"/>
      <c r="D82" s="3415"/>
      <c r="E82" s="3415"/>
      <c r="F82" s="3409"/>
      <c r="G82" s="754"/>
      <c r="H82" s="9"/>
      <c r="I82" s="9"/>
      <c r="J82" s="9"/>
      <c r="K82" s="9"/>
      <c r="L82" s="9"/>
      <c r="M82" s="9"/>
      <c r="N82" s="9"/>
      <c r="O82" s="1017"/>
    </row>
    <row r="83" spans="1:15">
      <c r="A83" s="758"/>
      <c r="B83" s="3432"/>
      <c r="C83" s="3432"/>
      <c r="D83" s="3432"/>
      <c r="E83" s="3432"/>
      <c r="F83" s="3433"/>
      <c r="G83" s="758"/>
      <c r="H83" s="447"/>
      <c r="I83" s="447"/>
      <c r="J83" s="447"/>
      <c r="K83" s="447"/>
      <c r="L83" s="447"/>
      <c r="M83" s="447"/>
      <c r="N83" s="447"/>
      <c r="O83" s="1019"/>
    </row>
    <row r="84" spans="1:15">
      <c r="A84" s="754"/>
      <c r="B84" s="1020"/>
      <c r="C84" s="12" t="s">
        <v>2314</v>
      </c>
      <c r="D84" s="1021" t="s">
        <v>2315</v>
      </c>
      <c r="E84" s="1021" t="s">
        <v>2316</v>
      </c>
      <c r="F84" s="766"/>
      <c r="G84" s="1022"/>
      <c r="H84" s="755"/>
      <c r="I84" s="1023"/>
      <c r="J84" s="755"/>
      <c r="K84" s="1023"/>
      <c r="L84" s="755"/>
      <c r="M84" s="1023"/>
      <c r="N84" s="9"/>
      <c r="O84" s="757"/>
    </row>
    <row r="85" spans="1:15">
      <c r="A85" s="3141" t="s">
        <v>1724</v>
      </c>
      <c r="B85" s="1020"/>
      <c r="C85" s="12" t="s">
        <v>2317</v>
      </c>
      <c r="D85" s="1021" t="s">
        <v>2318</v>
      </c>
      <c r="E85" s="1024" t="s">
        <v>2319</v>
      </c>
      <c r="F85" s="1025" t="s">
        <v>2320</v>
      </c>
      <c r="G85" s="1026" t="s">
        <v>2321</v>
      </c>
      <c r="H85" s="1027" t="s">
        <v>2322</v>
      </c>
      <c r="I85" s="1027" t="s">
        <v>2323</v>
      </c>
      <c r="J85" s="1027" t="s">
        <v>2324</v>
      </c>
      <c r="K85" s="1027" t="s">
        <v>2325</v>
      </c>
      <c r="L85" s="1027" t="s">
        <v>2326</v>
      </c>
      <c r="M85" s="1027" t="s">
        <v>2327</v>
      </c>
      <c r="N85" s="1028" t="s">
        <v>2328</v>
      </c>
      <c r="O85" s="1029" t="s">
        <v>1724</v>
      </c>
    </row>
    <row r="86" spans="1:15">
      <c r="A86" s="3141" t="s">
        <v>1727</v>
      </c>
      <c r="B86" s="1030" t="s">
        <v>2329</v>
      </c>
      <c r="C86" s="12" t="s">
        <v>2330</v>
      </c>
      <c r="D86" s="1021" t="s">
        <v>2331</v>
      </c>
      <c r="E86" s="1030" t="s">
        <v>2332</v>
      </c>
      <c r="F86" s="1031" t="s">
        <v>2333</v>
      </c>
      <c r="G86" s="1026" t="s">
        <v>2334</v>
      </c>
      <c r="H86" s="1027" t="s">
        <v>2335</v>
      </c>
      <c r="I86" s="1027" t="s">
        <v>2336</v>
      </c>
      <c r="J86" s="1027" t="s">
        <v>2337</v>
      </c>
      <c r="K86" s="1027" t="s">
        <v>2338</v>
      </c>
      <c r="L86" s="1027" t="s">
        <v>2339</v>
      </c>
      <c r="M86" s="1027" t="s">
        <v>2340</v>
      </c>
      <c r="N86" s="1028" t="s">
        <v>2341</v>
      </c>
      <c r="O86" s="1029" t="s">
        <v>1727</v>
      </c>
    </row>
    <row r="87" spans="1:15">
      <c r="A87" s="754"/>
      <c r="B87" s="1030" t="s">
        <v>3018</v>
      </c>
      <c r="C87" s="12" t="s">
        <v>3019</v>
      </c>
      <c r="D87" s="1021" t="s">
        <v>2342</v>
      </c>
      <c r="E87" s="1030" t="s">
        <v>3021</v>
      </c>
      <c r="F87" s="1031" t="s">
        <v>2343</v>
      </c>
      <c r="G87" s="1026" t="s">
        <v>1731</v>
      </c>
      <c r="H87" s="1027" t="s">
        <v>2344</v>
      </c>
      <c r="I87" s="1027" t="s">
        <v>2345</v>
      </c>
      <c r="J87" s="1027" t="s">
        <v>2346</v>
      </c>
      <c r="K87" s="1027" t="s">
        <v>2347</v>
      </c>
      <c r="L87" s="1027" t="s">
        <v>2348</v>
      </c>
      <c r="M87" s="1027" t="s">
        <v>2349</v>
      </c>
      <c r="N87" s="1028" t="s">
        <v>2350</v>
      </c>
      <c r="O87" s="757"/>
    </row>
    <row r="88" spans="1:15">
      <c r="A88" s="754"/>
      <c r="B88" s="1020"/>
      <c r="C88" s="9"/>
      <c r="D88" s="1021" t="s">
        <v>3020</v>
      </c>
      <c r="E88" s="448"/>
      <c r="F88" s="1017"/>
      <c r="G88" s="1022"/>
      <c r="H88" s="755"/>
      <c r="I88" s="755"/>
      <c r="J88" s="755"/>
      <c r="K88" s="755"/>
      <c r="L88" s="755"/>
      <c r="M88" s="755"/>
      <c r="N88" s="9"/>
      <c r="O88" s="757"/>
    </row>
    <row r="89" spans="1:15">
      <c r="A89" s="1065">
        <v>34</v>
      </c>
      <c r="B89" s="86" t="s">
        <v>6085</v>
      </c>
      <c r="C89" s="1033" t="s">
        <v>6086</v>
      </c>
      <c r="D89" s="3155"/>
      <c r="E89" s="89">
        <v>255600</v>
      </c>
      <c r="F89" s="90">
        <v>255083.34</v>
      </c>
      <c r="G89" s="3158">
        <v>-2</v>
      </c>
      <c r="H89" s="91"/>
      <c r="I89" s="91">
        <v>155800</v>
      </c>
      <c r="J89" s="91"/>
      <c r="K89" s="91">
        <v>152022</v>
      </c>
      <c r="L89" s="91"/>
      <c r="M89" s="91">
        <v>15417.42</v>
      </c>
      <c r="N89" s="92">
        <v>578322.76</v>
      </c>
      <c r="O89" s="1035">
        <v>34</v>
      </c>
    </row>
    <row r="90" spans="1:15">
      <c r="A90" s="3142">
        <v>35</v>
      </c>
      <c r="B90" s="94" t="s">
        <v>6087</v>
      </c>
      <c r="C90" s="9" t="s">
        <v>6088</v>
      </c>
      <c r="D90" s="3156"/>
      <c r="E90" s="96">
        <v>255000</v>
      </c>
      <c r="F90" s="97">
        <v>254583.34</v>
      </c>
      <c r="G90" s="98">
        <v>-2</v>
      </c>
      <c r="H90" s="99"/>
      <c r="I90" s="99">
        <v>146500</v>
      </c>
      <c r="J90" s="99"/>
      <c r="K90" s="99">
        <v>140328</v>
      </c>
      <c r="L90" s="99"/>
      <c r="M90" s="99">
        <v>14508.58</v>
      </c>
      <c r="N90" s="100">
        <v>555919.92000000004</v>
      </c>
      <c r="O90" s="1029">
        <v>35</v>
      </c>
    </row>
    <row r="91" spans="1:15">
      <c r="A91" s="3142">
        <v>36</v>
      </c>
      <c r="B91" s="94" t="s">
        <v>6089</v>
      </c>
      <c r="C91" s="9" t="s">
        <v>6090</v>
      </c>
      <c r="D91" s="3156"/>
      <c r="E91" s="96">
        <v>253000</v>
      </c>
      <c r="F91" s="97">
        <v>237433.34</v>
      </c>
      <c r="G91" s="98">
        <v>-2</v>
      </c>
      <c r="H91" s="99"/>
      <c r="I91" s="99">
        <v>124900</v>
      </c>
      <c r="J91" s="99"/>
      <c r="K91" s="99">
        <v>0</v>
      </c>
      <c r="L91" s="99"/>
      <c r="M91" s="99">
        <v>11760.529999999999</v>
      </c>
      <c r="N91" s="100">
        <v>374093.87</v>
      </c>
      <c r="O91" s="1029">
        <v>36</v>
      </c>
    </row>
    <row r="92" spans="1:15">
      <c r="A92" s="3142">
        <v>37</v>
      </c>
      <c r="B92" s="94" t="s">
        <v>6091</v>
      </c>
      <c r="C92" s="9" t="s">
        <v>6092</v>
      </c>
      <c r="D92" s="3156"/>
      <c r="E92" s="96">
        <v>251300</v>
      </c>
      <c r="F92" s="97">
        <v>250391.59999999998</v>
      </c>
      <c r="G92" s="98">
        <v>-2</v>
      </c>
      <c r="H92" s="99"/>
      <c r="I92" s="99">
        <v>134600</v>
      </c>
      <c r="J92" s="99"/>
      <c r="K92" s="99">
        <v>140328</v>
      </c>
      <c r="L92" s="99"/>
      <c r="M92" s="99">
        <v>14361.810000000001</v>
      </c>
      <c r="N92" s="100">
        <v>539681.40999999992</v>
      </c>
      <c r="O92" s="1029">
        <v>37</v>
      </c>
    </row>
    <row r="93" spans="1:15">
      <c r="A93" s="3142">
        <v>38</v>
      </c>
      <c r="B93" s="94" t="s">
        <v>6093</v>
      </c>
      <c r="C93" s="9" t="s">
        <v>6094</v>
      </c>
      <c r="D93" s="3156"/>
      <c r="E93" s="96">
        <v>250700</v>
      </c>
      <c r="F93" s="97">
        <v>249358.25999999998</v>
      </c>
      <c r="G93" s="98">
        <v>-2</v>
      </c>
      <c r="H93" s="99"/>
      <c r="I93" s="99">
        <v>145500</v>
      </c>
      <c r="J93" s="99"/>
      <c r="K93" s="99">
        <v>175410</v>
      </c>
      <c r="L93" s="99"/>
      <c r="M93" s="99">
        <v>12659.23</v>
      </c>
      <c r="N93" s="100">
        <v>582927.49</v>
      </c>
      <c r="O93" s="1029">
        <v>38</v>
      </c>
    </row>
    <row r="94" spans="1:15">
      <c r="A94" s="3142">
        <v>39</v>
      </c>
      <c r="B94" s="94" t="s">
        <v>6095</v>
      </c>
      <c r="C94" s="9" t="s">
        <v>6096</v>
      </c>
      <c r="D94" s="3156"/>
      <c r="E94" s="96">
        <v>250500</v>
      </c>
      <c r="F94" s="97">
        <v>250008.34</v>
      </c>
      <c r="G94" s="98">
        <v>-2</v>
      </c>
      <c r="H94" s="99"/>
      <c r="I94" s="99">
        <v>78500</v>
      </c>
      <c r="J94" s="99"/>
      <c r="K94" s="99">
        <v>122787</v>
      </c>
      <c r="L94" s="99"/>
      <c r="M94" s="99">
        <v>16157.72</v>
      </c>
      <c r="N94" s="100">
        <v>467453.06</v>
      </c>
      <c r="O94" s="1029">
        <v>39</v>
      </c>
    </row>
    <row r="95" spans="1:15">
      <c r="A95" s="3142">
        <v>40</v>
      </c>
      <c r="B95" s="94" t="s">
        <v>6097</v>
      </c>
      <c r="C95" s="9" t="s">
        <v>6098</v>
      </c>
      <c r="D95" s="3156"/>
      <c r="E95" s="96">
        <v>248100</v>
      </c>
      <c r="F95" s="97">
        <v>247500</v>
      </c>
      <c r="G95" s="98">
        <v>-2</v>
      </c>
      <c r="H95" s="99"/>
      <c r="I95" s="99">
        <v>151600</v>
      </c>
      <c r="J95" s="99"/>
      <c r="K95" s="99">
        <v>175410</v>
      </c>
      <c r="L95" s="99"/>
      <c r="M95" s="99">
        <v>14453.11</v>
      </c>
      <c r="N95" s="100">
        <v>588963.11</v>
      </c>
      <c r="O95" s="1029">
        <v>40</v>
      </c>
    </row>
    <row r="96" spans="1:15">
      <c r="A96" s="3142">
        <v>41</v>
      </c>
      <c r="B96" s="94" t="s">
        <v>6099</v>
      </c>
      <c r="C96" s="9" t="s">
        <v>6070</v>
      </c>
      <c r="D96" s="3156"/>
      <c r="E96" s="96">
        <v>246800</v>
      </c>
      <c r="F96" s="97">
        <v>245783.26</v>
      </c>
      <c r="G96" s="98">
        <v>-2</v>
      </c>
      <c r="H96" s="99"/>
      <c r="I96" s="99">
        <v>149700</v>
      </c>
      <c r="J96" s="99"/>
      <c r="K96" s="99">
        <v>140328</v>
      </c>
      <c r="L96" s="99"/>
      <c r="M96" s="99">
        <v>15289.5</v>
      </c>
      <c r="N96" s="100">
        <v>551100.76</v>
      </c>
      <c r="O96" s="1029">
        <v>41</v>
      </c>
    </row>
    <row r="97" spans="1:15">
      <c r="A97" s="3142">
        <v>42</v>
      </c>
      <c r="B97" s="94" t="s">
        <v>6100</v>
      </c>
      <c r="C97" s="9" t="s">
        <v>6072</v>
      </c>
      <c r="D97" s="3156"/>
      <c r="E97" s="96">
        <v>245000</v>
      </c>
      <c r="F97" s="97">
        <v>231999.94</v>
      </c>
      <c r="G97" s="98">
        <v>-2</v>
      </c>
      <c r="H97" s="99"/>
      <c r="I97" s="99">
        <v>116600</v>
      </c>
      <c r="J97" s="99"/>
      <c r="K97" s="99">
        <v>0</v>
      </c>
      <c r="L97" s="99"/>
      <c r="M97" s="99">
        <v>7647.48</v>
      </c>
      <c r="N97" s="100">
        <v>356247.42</v>
      </c>
      <c r="O97" s="1029">
        <v>42</v>
      </c>
    </row>
    <row r="98" spans="1:15">
      <c r="A98" s="3142">
        <v>43</v>
      </c>
      <c r="B98" s="94" t="s">
        <v>6101</v>
      </c>
      <c r="C98" s="9" t="s">
        <v>6102</v>
      </c>
      <c r="D98" s="3156"/>
      <c r="E98" s="96">
        <v>245000</v>
      </c>
      <c r="F98" s="97">
        <v>229249.96</v>
      </c>
      <c r="G98" s="98">
        <v>-2</v>
      </c>
      <c r="H98" s="3154"/>
      <c r="I98" s="3154">
        <v>121700</v>
      </c>
      <c r="J98" s="3154"/>
      <c r="K98" s="3154">
        <v>0</v>
      </c>
      <c r="L98" s="3154"/>
      <c r="M98" s="3154">
        <v>13615</v>
      </c>
      <c r="N98" s="100">
        <v>364564.95999999996</v>
      </c>
      <c r="O98" s="1029">
        <v>43</v>
      </c>
    </row>
    <row r="99" spans="1:15">
      <c r="A99" s="3142">
        <v>44</v>
      </c>
      <c r="B99" s="94" t="s">
        <v>6103</v>
      </c>
      <c r="C99" s="9" t="s">
        <v>6074</v>
      </c>
      <c r="D99" s="3156"/>
      <c r="E99" s="96">
        <v>241500</v>
      </c>
      <c r="F99" s="97">
        <v>209933.27999999997</v>
      </c>
      <c r="G99" s="98">
        <v>-2</v>
      </c>
      <c r="H99" s="3154"/>
      <c r="I99" s="3154">
        <v>0</v>
      </c>
      <c r="J99" s="3154"/>
      <c r="K99" s="3154">
        <v>0</v>
      </c>
      <c r="L99" s="3154"/>
      <c r="M99" s="3154">
        <v>12648</v>
      </c>
      <c r="N99" s="100">
        <v>222581.27999999997</v>
      </c>
      <c r="O99" s="1029">
        <v>44</v>
      </c>
    </row>
    <row r="100" spans="1:15">
      <c r="A100" s="3142">
        <v>45</v>
      </c>
      <c r="B100" s="94" t="s">
        <v>6104</v>
      </c>
      <c r="C100" s="9" t="s">
        <v>6105</v>
      </c>
      <c r="D100" s="3156"/>
      <c r="E100" s="96">
        <v>240900</v>
      </c>
      <c r="F100" s="97">
        <v>240408.34</v>
      </c>
      <c r="G100" s="98">
        <v>-2</v>
      </c>
      <c r="H100" s="3154"/>
      <c r="I100" s="3154">
        <v>124600</v>
      </c>
      <c r="J100" s="3154"/>
      <c r="K100" s="3154">
        <v>128634</v>
      </c>
      <c r="L100" s="3154"/>
      <c r="M100" s="3154">
        <v>13739.06</v>
      </c>
      <c r="N100" s="100">
        <v>507381.4</v>
      </c>
      <c r="O100" s="1029">
        <v>45</v>
      </c>
    </row>
    <row r="101" spans="1:15">
      <c r="A101" s="3142">
        <v>46</v>
      </c>
      <c r="B101" s="94" t="s">
        <v>6106</v>
      </c>
      <c r="C101" s="9" t="s">
        <v>6107</v>
      </c>
      <c r="D101" s="3156"/>
      <c r="E101" s="96">
        <v>240900</v>
      </c>
      <c r="F101" s="97">
        <v>240408.34</v>
      </c>
      <c r="G101" s="98">
        <v>-2</v>
      </c>
      <c r="H101" s="3154"/>
      <c r="I101" s="3154">
        <v>151400</v>
      </c>
      <c r="J101" s="3154"/>
      <c r="K101" s="3154">
        <v>128634</v>
      </c>
      <c r="L101" s="3154"/>
      <c r="M101" s="3154">
        <v>15145.69</v>
      </c>
      <c r="N101" s="100">
        <v>535588.03</v>
      </c>
      <c r="O101" s="1029">
        <v>46</v>
      </c>
    </row>
    <row r="102" spans="1:15">
      <c r="A102" s="3142">
        <v>47</v>
      </c>
      <c r="B102" s="94" t="s">
        <v>6108</v>
      </c>
      <c r="C102" s="9" t="s">
        <v>6109</v>
      </c>
      <c r="D102" s="3156"/>
      <c r="E102" s="96">
        <v>240500</v>
      </c>
      <c r="F102" s="97">
        <v>240008.26</v>
      </c>
      <c r="G102" s="98">
        <v>-2</v>
      </c>
      <c r="H102" s="3154"/>
      <c r="I102" s="3154">
        <v>119600</v>
      </c>
      <c r="J102" s="3154"/>
      <c r="K102" s="3154">
        <v>128634</v>
      </c>
      <c r="L102" s="3154"/>
      <c r="M102" s="3154">
        <v>17329.36</v>
      </c>
      <c r="N102" s="100">
        <v>505571.62</v>
      </c>
      <c r="O102" s="1029">
        <v>47</v>
      </c>
    </row>
    <row r="103" spans="1:15">
      <c r="A103" s="3142">
        <v>48</v>
      </c>
      <c r="B103" s="94" t="s">
        <v>6110</v>
      </c>
      <c r="C103" s="9" t="s">
        <v>6111</v>
      </c>
      <c r="D103" s="3156"/>
      <c r="E103" s="96">
        <v>236300</v>
      </c>
      <c r="F103" s="97">
        <v>235841.6</v>
      </c>
      <c r="G103" s="98">
        <v>-2</v>
      </c>
      <c r="H103" s="3154"/>
      <c r="I103" s="3154">
        <v>123400</v>
      </c>
      <c r="J103" s="3154"/>
      <c r="K103" s="3154">
        <v>122787</v>
      </c>
      <c r="L103" s="3154"/>
      <c r="M103" s="3154">
        <v>12797.21</v>
      </c>
      <c r="N103" s="100">
        <v>494825.81</v>
      </c>
      <c r="O103" s="1029">
        <v>48</v>
      </c>
    </row>
    <row r="104" spans="1:15">
      <c r="A104" s="3142">
        <v>49</v>
      </c>
      <c r="B104" s="94" t="s">
        <v>6112</v>
      </c>
      <c r="C104" s="9" t="s">
        <v>6113</v>
      </c>
      <c r="D104" s="3156"/>
      <c r="E104" s="96">
        <v>236000</v>
      </c>
      <c r="F104" s="97">
        <v>214466.7</v>
      </c>
      <c r="G104" s="98">
        <v>-2</v>
      </c>
      <c r="H104" s="3154"/>
      <c r="I104" s="3154">
        <v>82000</v>
      </c>
      <c r="J104" s="3154"/>
      <c r="K104" s="3154">
        <v>0</v>
      </c>
      <c r="L104" s="3154"/>
      <c r="M104" s="3154">
        <v>12533.96</v>
      </c>
      <c r="N104" s="100">
        <v>309000.66000000003</v>
      </c>
      <c r="O104" s="1029">
        <v>49</v>
      </c>
    </row>
    <row r="105" spans="1:15">
      <c r="A105" s="3142">
        <v>50</v>
      </c>
      <c r="B105" s="94" t="s">
        <v>6114</v>
      </c>
      <c r="C105" s="9" t="s">
        <v>6115</v>
      </c>
      <c r="D105" s="3156"/>
      <c r="E105" s="96">
        <v>235800</v>
      </c>
      <c r="F105" s="97">
        <v>235316.66</v>
      </c>
      <c r="G105" s="98">
        <v>-2</v>
      </c>
      <c r="H105" s="3154"/>
      <c r="I105" s="3154">
        <v>144400</v>
      </c>
      <c r="J105" s="3154"/>
      <c r="K105" s="3154">
        <v>128634</v>
      </c>
      <c r="L105" s="3154"/>
      <c r="M105" s="3154">
        <v>16219</v>
      </c>
      <c r="N105" s="100">
        <v>524569.66</v>
      </c>
      <c r="O105" s="1029">
        <v>50</v>
      </c>
    </row>
    <row r="106" spans="1:15">
      <c r="A106" s="3142">
        <v>51</v>
      </c>
      <c r="B106" s="94" t="s">
        <v>6116</v>
      </c>
      <c r="C106" s="9" t="s">
        <v>6117</v>
      </c>
      <c r="D106" s="3156"/>
      <c r="E106" s="96">
        <v>235200</v>
      </c>
      <c r="F106" s="97">
        <v>234725</v>
      </c>
      <c r="G106" s="98">
        <v>-2</v>
      </c>
      <c r="H106" s="3154"/>
      <c r="I106" s="3154">
        <v>134000</v>
      </c>
      <c r="J106" s="3154"/>
      <c r="K106" s="3154">
        <v>116940</v>
      </c>
      <c r="L106" s="3154"/>
      <c r="M106" s="3154">
        <v>15465.77</v>
      </c>
      <c r="N106" s="100">
        <v>501130.77</v>
      </c>
      <c r="O106" s="1029">
        <v>51</v>
      </c>
    </row>
    <row r="107" spans="1:15">
      <c r="A107" s="3142">
        <v>52</v>
      </c>
      <c r="B107" s="94" t="s">
        <v>6118</v>
      </c>
      <c r="C107" s="9" t="s">
        <v>6119</v>
      </c>
      <c r="D107" s="3156"/>
      <c r="E107" s="96"/>
      <c r="F107" s="97">
        <v>43400</v>
      </c>
      <c r="G107" s="98">
        <v>-4</v>
      </c>
      <c r="H107" s="99"/>
      <c r="I107" s="99"/>
      <c r="J107" s="99"/>
      <c r="K107" s="99">
        <v>0</v>
      </c>
      <c r="L107" s="99"/>
      <c r="M107" s="99">
        <v>0</v>
      </c>
      <c r="N107" s="100">
        <v>43400</v>
      </c>
      <c r="O107" s="1029">
        <v>52</v>
      </c>
    </row>
    <row r="108" spans="1:15">
      <c r="A108" s="3142">
        <v>53</v>
      </c>
      <c r="B108" s="94" t="s">
        <v>6120</v>
      </c>
      <c r="C108" s="9" t="s">
        <v>6119</v>
      </c>
      <c r="D108" s="3156"/>
      <c r="E108" s="96"/>
      <c r="F108" s="97">
        <v>146500</v>
      </c>
      <c r="G108" s="98">
        <v>-4</v>
      </c>
      <c r="H108" s="99"/>
      <c r="I108" s="99"/>
      <c r="J108" s="99"/>
      <c r="K108" s="99">
        <v>120000</v>
      </c>
      <c r="L108" s="99"/>
      <c r="M108" s="99">
        <v>0</v>
      </c>
      <c r="N108" s="100">
        <v>266500</v>
      </c>
      <c r="O108" s="1029">
        <v>53</v>
      </c>
    </row>
    <row r="109" spans="1:15">
      <c r="A109" s="3142">
        <v>54</v>
      </c>
      <c r="B109" s="94" t="s">
        <v>6121</v>
      </c>
      <c r="C109" s="9" t="s">
        <v>6119</v>
      </c>
      <c r="D109" s="3156"/>
      <c r="E109" s="96"/>
      <c r="F109" s="97">
        <v>129000</v>
      </c>
      <c r="G109" s="98">
        <v>-4</v>
      </c>
      <c r="H109" s="99"/>
      <c r="I109" s="99"/>
      <c r="J109" s="99"/>
      <c r="K109" s="99">
        <v>120000</v>
      </c>
      <c r="L109" s="99"/>
      <c r="M109" s="99">
        <v>10500</v>
      </c>
      <c r="N109" s="100">
        <v>259500</v>
      </c>
      <c r="O109" s="1029">
        <v>54</v>
      </c>
    </row>
    <row r="110" spans="1:15">
      <c r="A110" s="3142">
        <v>55</v>
      </c>
      <c r="B110" s="94" t="s">
        <v>6122</v>
      </c>
      <c r="C110" s="9" t="s">
        <v>6119</v>
      </c>
      <c r="D110" s="3156"/>
      <c r="E110" s="96"/>
      <c r="F110" s="97">
        <v>171500</v>
      </c>
      <c r="G110" s="98">
        <v>-4</v>
      </c>
      <c r="H110" s="99"/>
      <c r="I110" s="99"/>
      <c r="J110" s="99"/>
      <c r="K110" s="99">
        <v>120000</v>
      </c>
      <c r="L110" s="99"/>
      <c r="M110" s="99">
        <v>0</v>
      </c>
      <c r="N110" s="100">
        <v>291500</v>
      </c>
      <c r="O110" s="1029">
        <v>55</v>
      </c>
    </row>
    <row r="111" spans="1:15">
      <c r="A111" s="3142">
        <v>56</v>
      </c>
      <c r="B111" s="94" t="s">
        <v>6123</v>
      </c>
      <c r="C111" s="9" t="s">
        <v>6119</v>
      </c>
      <c r="D111" s="3156"/>
      <c r="E111" s="96"/>
      <c r="F111" s="97">
        <v>110000</v>
      </c>
      <c r="G111" s="98">
        <v>-4</v>
      </c>
      <c r="H111" s="99"/>
      <c r="I111" s="99"/>
      <c r="J111" s="99"/>
      <c r="K111" s="99">
        <v>120000</v>
      </c>
      <c r="L111" s="99"/>
      <c r="M111" s="99">
        <v>5000</v>
      </c>
      <c r="N111" s="100">
        <v>235000</v>
      </c>
      <c r="O111" s="1029">
        <v>56</v>
      </c>
    </row>
    <row r="112" spans="1:15">
      <c r="A112" s="3142">
        <v>57</v>
      </c>
      <c r="B112" s="94" t="s">
        <v>6124</v>
      </c>
      <c r="C112" s="9" t="s">
        <v>6119</v>
      </c>
      <c r="D112" s="3156"/>
      <c r="E112" s="96"/>
      <c r="F112" s="97">
        <v>131500</v>
      </c>
      <c r="G112" s="98">
        <v>-4</v>
      </c>
      <c r="H112" s="99"/>
      <c r="I112" s="99"/>
      <c r="J112" s="99"/>
      <c r="K112" s="99">
        <v>120000</v>
      </c>
      <c r="L112" s="99"/>
      <c r="M112" s="99">
        <v>10500</v>
      </c>
      <c r="N112" s="100">
        <v>262000</v>
      </c>
      <c r="O112" s="1029">
        <v>57</v>
      </c>
    </row>
    <row r="113" spans="1:15">
      <c r="A113" s="3142">
        <v>58</v>
      </c>
      <c r="B113" s="94" t="s">
        <v>6125</v>
      </c>
      <c r="C113" s="9" t="s">
        <v>6119</v>
      </c>
      <c r="D113" s="3156"/>
      <c r="E113" s="96"/>
      <c r="F113" s="97">
        <v>0</v>
      </c>
      <c r="G113" s="98">
        <v>-4</v>
      </c>
      <c r="H113" s="99"/>
      <c r="I113" s="99"/>
      <c r="J113" s="99"/>
      <c r="K113" s="99">
        <v>0</v>
      </c>
      <c r="L113" s="99"/>
      <c r="M113" s="99">
        <v>0</v>
      </c>
      <c r="N113" s="100">
        <v>0</v>
      </c>
      <c r="O113" s="1029">
        <v>58</v>
      </c>
    </row>
    <row r="114" spans="1:15">
      <c r="A114" s="3142">
        <v>59</v>
      </c>
      <c r="B114" s="94" t="s">
        <v>6126</v>
      </c>
      <c r="C114" s="9" t="s">
        <v>6119</v>
      </c>
      <c r="D114" s="3156"/>
      <c r="E114" s="96"/>
      <c r="F114" s="97">
        <v>111000</v>
      </c>
      <c r="G114" s="98">
        <v>-4</v>
      </c>
      <c r="H114" s="99"/>
      <c r="I114" s="99"/>
      <c r="J114" s="99"/>
      <c r="K114" s="99">
        <v>120000</v>
      </c>
      <c r="L114" s="99"/>
      <c r="M114" s="99">
        <v>5000</v>
      </c>
      <c r="N114" s="100">
        <v>236000</v>
      </c>
      <c r="O114" s="1029">
        <v>59</v>
      </c>
    </row>
    <row r="115" spans="1:15">
      <c r="A115" s="3142">
        <v>60</v>
      </c>
      <c r="B115" s="94" t="s">
        <v>6127</v>
      </c>
      <c r="C115" s="9" t="s">
        <v>6119</v>
      </c>
      <c r="D115" s="3156"/>
      <c r="E115" s="96"/>
      <c r="F115" s="97">
        <v>48350</v>
      </c>
      <c r="G115" s="98">
        <v>-4</v>
      </c>
      <c r="H115" s="99"/>
      <c r="I115" s="99"/>
      <c r="J115" s="99"/>
      <c r="K115" s="99">
        <v>0</v>
      </c>
      <c r="L115" s="99"/>
      <c r="M115" s="99">
        <v>0</v>
      </c>
      <c r="N115" s="100">
        <v>48350</v>
      </c>
      <c r="O115" s="1029">
        <v>60</v>
      </c>
    </row>
    <row r="116" spans="1:15">
      <c r="A116" s="3142">
        <v>61</v>
      </c>
      <c r="B116" s="94" t="s">
        <v>6128</v>
      </c>
      <c r="C116" s="9" t="s">
        <v>6119</v>
      </c>
      <c r="D116" s="3156"/>
      <c r="E116" s="96"/>
      <c r="F116" s="97">
        <v>132000</v>
      </c>
      <c r="G116" s="98">
        <v>-4</v>
      </c>
      <c r="H116" s="99"/>
      <c r="I116" s="99"/>
      <c r="J116" s="99"/>
      <c r="K116" s="99">
        <v>120000</v>
      </c>
      <c r="L116" s="99"/>
      <c r="M116" s="99">
        <v>0</v>
      </c>
      <c r="N116" s="100">
        <v>252000</v>
      </c>
      <c r="O116" s="1029">
        <v>61</v>
      </c>
    </row>
    <row r="117" spans="1:15">
      <c r="A117" s="3142">
        <v>62</v>
      </c>
      <c r="B117" s="94" t="s">
        <v>6129</v>
      </c>
      <c r="C117" s="9" t="s">
        <v>6119</v>
      </c>
      <c r="D117" s="3156"/>
      <c r="E117" s="96"/>
      <c r="F117" s="97">
        <v>100993</v>
      </c>
      <c r="G117" s="98">
        <v>-4</v>
      </c>
      <c r="H117" s="99"/>
      <c r="I117" s="99"/>
      <c r="J117" s="99"/>
      <c r="K117" s="99">
        <v>160000</v>
      </c>
      <c r="L117" s="99"/>
      <c r="M117" s="99">
        <v>0</v>
      </c>
      <c r="N117" s="100">
        <v>260993</v>
      </c>
      <c r="O117" s="1029">
        <v>62</v>
      </c>
    </row>
    <row r="118" spans="1:15">
      <c r="A118" s="3142">
        <v>63</v>
      </c>
      <c r="B118" s="94" t="s">
        <v>6130</v>
      </c>
      <c r="C118" s="9" t="s">
        <v>6119</v>
      </c>
      <c r="D118" s="3156"/>
      <c r="E118" s="96"/>
      <c r="F118" s="97">
        <v>133500</v>
      </c>
      <c r="G118" s="98">
        <v>-4</v>
      </c>
      <c r="H118" s="99"/>
      <c r="I118" s="99"/>
      <c r="J118" s="99"/>
      <c r="K118" s="99">
        <v>120000</v>
      </c>
      <c r="L118" s="99"/>
      <c r="M118" s="99">
        <v>0</v>
      </c>
      <c r="N118" s="100">
        <v>253500</v>
      </c>
      <c r="O118" s="1029">
        <v>63</v>
      </c>
    </row>
    <row r="119" spans="1:15">
      <c r="A119" s="3140"/>
      <c r="B119" s="101"/>
      <c r="C119" s="447"/>
      <c r="D119" s="3157"/>
      <c r="E119" s="103"/>
      <c r="F119" s="104"/>
      <c r="G119" s="105"/>
      <c r="H119" s="106"/>
      <c r="I119" s="106"/>
      <c r="J119" s="106"/>
      <c r="K119" s="106"/>
      <c r="L119" s="106"/>
      <c r="M119" s="106"/>
      <c r="N119" s="107"/>
      <c r="O119" s="1037"/>
    </row>
    <row r="120" spans="1:15">
      <c r="A120" s="754" t="s">
        <v>2351</v>
      </c>
      <c r="B120" s="9"/>
      <c r="C120" s="9"/>
      <c r="D120" s="9"/>
      <c r="E120" s="9"/>
      <c r="F120" s="1017"/>
      <c r="G120" s="754"/>
      <c r="H120" s="9" t="s">
        <v>2352</v>
      </c>
      <c r="I120" s="9"/>
      <c r="J120" s="9"/>
      <c r="K120" s="9"/>
      <c r="L120" s="9"/>
      <c r="M120" s="9"/>
      <c r="N120" s="9"/>
      <c r="O120" s="1017"/>
    </row>
    <row r="121" spans="1:15">
      <c r="A121" s="754"/>
      <c r="B121" s="9"/>
      <c r="C121" s="9"/>
      <c r="D121" s="9"/>
      <c r="E121" s="9"/>
      <c r="F121" s="1017"/>
      <c r="G121" s="754"/>
      <c r="H121" s="9"/>
      <c r="I121" s="9"/>
      <c r="J121" s="9"/>
      <c r="K121" s="9"/>
      <c r="L121" s="9"/>
      <c r="M121" s="9"/>
      <c r="N121" s="9"/>
      <c r="O121" s="1017"/>
    </row>
    <row r="122" spans="1:15">
      <c r="A122" s="3426">
        <v>-1</v>
      </c>
      <c r="B122" s="3434" t="s">
        <v>6079</v>
      </c>
      <c r="C122" s="3435"/>
      <c r="D122" s="3435"/>
      <c r="E122" s="3435"/>
      <c r="F122" s="3436"/>
      <c r="G122" s="3159">
        <v>-1</v>
      </c>
      <c r="H122" s="3437" t="s">
        <v>6079</v>
      </c>
      <c r="I122" s="3431"/>
      <c r="J122" s="3431"/>
      <c r="K122" s="3431"/>
      <c r="L122" s="3431"/>
      <c r="M122" s="3431"/>
      <c r="N122" s="3431"/>
      <c r="O122" s="3160"/>
    </row>
    <row r="123" spans="1:15" ht="73.5" customHeight="1">
      <c r="A123" s="3426"/>
      <c r="B123" s="3435"/>
      <c r="C123" s="3435"/>
      <c r="D123" s="3435"/>
      <c r="E123" s="3435"/>
      <c r="F123" s="3436"/>
      <c r="G123" s="3159"/>
      <c r="H123" s="3437"/>
      <c r="I123" s="3431"/>
      <c r="J123" s="3431"/>
      <c r="K123" s="3431"/>
      <c r="L123" s="3431"/>
      <c r="M123" s="3431"/>
      <c r="N123" s="3431"/>
      <c r="O123" s="3160"/>
    </row>
    <row r="124" spans="1:15">
      <c r="A124" s="3159"/>
      <c r="B124" s="3161"/>
      <c r="C124" s="3162"/>
      <c r="D124" s="3162"/>
      <c r="E124" s="3162"/>
      <c r="F124" s="3163"/>
      <c r="G124" s="3159"/>
      <c r="H124" s="3164"/>
      <c r="I124" s="3165"/>
      <c r="J124" s="3165"/>
      <c r="K124" s="3165"/>
      <c r="L124" s="3165"/>
      <c r="M124" s="3165"/>
      <c r="N124" s="3165"/>
      <c r="O124" s="3160"/>
    </row>
    <row r="125" spans="1:15">
      <c r="A125" s="3426">
        <v>-2</v>
      </c>
      <c r="B125" s="3438" t="s">
        <v>6080</v>
      </c>
      <c r="C125" s="3438"/>
      <c r="D125" s="3438"/>
      <c r="E125" s="3438"/>
      <c r="F125" s="3439"/>
      <c r="G125" s="3159">
        <v>-2</v>
      </c>
      <c r="H125" s="3437" t="s">
        <v>6080</v>
      </c>
      <c r="I125" s="3431"/>
      <c r="J125" s="3431"/>
      <c r="K125" s="3431"/>
      <c r="L125" s="3431"/>
      <c r="M125" s="3431"/>
      <c r="N125" s="3431"/>
      <c r="O125" s="3160"/>
    </row>
    <row r="126" spans="1:15" ht="51" customHeight="1">
      <c r="A126" s="3426"/>
      <c r="B126" s="3438"/>
      <c r="C126" s="3438"/>
      <c r="D126" s="3438"/>
      <c r="E126" s="3438"/>
      <c r="F126" s="3439"/>
      <c r="G126" s="3159"/>
      <c r="H126" s="3431"/>
      <c r="I126" s="3431"/>
      <c r="J126" s="3431"/>
      <c r="K126" s="3431"/>
      <c r="L126" s="3431"/>
      <c r="M126" s="3431"/>
      <c r="N126" s="3431"/>
      <c r="O126" s="3160"/>
    </row>
    <row r="127" spans="1:15">
      <c r="A127" s="3159"/>
      <c r="B127" s="3162"/>
      <c r="C127" s="3162"/>
      <c r="D127" s="3162"/>
      <c r="E127" s="3162"/>
      <c r="F127" s="3163"/>
      <c r="G127" s="3159"/>
      <c r="H127" s="3166"/>
      <c r="I127" s="3166"/>
      <c r="J127" s="3166"/>
      <c r="K127" s="3166"/>
      <c r="L127" s="3166"/>
      <c r="M127" s="3166"/>
      <c r="N127" s="3166"/>
      <c r="O127" s="3160"/>
    </row>
    <row r="128" spans="1:15">
      <c r="A128" s="3426">
        <v>-3</v>
      </c>
      <c r="B128" s="3167" t="s">
        <v>6081</v>
      </c>
      <c r="C128" s="3168"/>
      <c r="D128" s="3168"/>
      <c r="E128" s="3168"/>
      <c r="F128" s="3169"/>
      <c r="G128" s="3426">
        <v>-3</v>
      </c>
      <c r="H128" s="3427" t="s">
        <v>6081</v>
      </c>
      <c r="I128" s="3427"/>
      <c r="J128" s="3427"/>
      <c r="K128" s="3427"/>
      <c r="L128" s="3427"/>
      <c r="M128" s="3427"/>
      <c r="N128" s="3427"/>
      <c r="O128" s="3428"/>
    </row>
    <row r="129" spans="1:15">
      <c r="A129" s="3426"/>
      <c r="B129" s="3170"/>
      <c r="C129" s="3170"/>
      <c r="D129" s="3170"/>
      <c r="E129" s="3170"/>
      <c r="F129" s="3171"/>
      <c r="G129" s="3426"/>
      <c r="H129" s="1855"/>
      <c r="I129" s="1585"/>
      <c r="J129" s="1855"/>
      <c r="K129" s="3170"/>
      <c r="L129" s="3170"/>
      <c r="M129" s="3170"/>
      <c r="N129" s="3170"/>
      <c r="O129" s="3160"/>
    </row>
    <row r="130" spans="1:15" ht="78.75" customHeight="1">
      <c r="A130" s="3159">
        <v>-4</v>
      </c>
      <c r="B130" s="3423" t="s">
        <v>6082</v>
      </c>
      <c r="C130" s="3429"/>
      <c r="D130" s="3429"/>
      <c r="E130" s="3429"/>
      <c r="F130" s="3430"/>
      <c r="G130" s="3159">
        <v>-4</v>
      </c>
      <c r="H130" s="3431" t="s">
        <v>6082</v>
      </c>
      <c r="I130" s="3431"/>
      <c r="J130" s="3431"/>
      <c r="K130" s="3431"/>
      <c r="L130" s="3431"/>
      <c r="M130" s="3431"/>
      <c r="N130" s="3431"/>
      <c r="O130" s="3424"/>
    </row>
    <row r="131" spans="1:15">
      <c r="A131" s="3159"/>
      <c r="B131" s="3422"/>
      <c r="C131" s="3423"/>
      <c r="D131" s="3423"/>
      <c r="E131" s="3423"/>
      <c r="F131" s="3424"/>
      <c r="G131" s="3159"/>
      <c r="H131" s="3422"/>
      <c r="I131" s="3422"/>
      <c r="J131" s="3422"/>
      <c r="K131" s="3422"/>
      <c r="L131" s="3422"/>
      <c r="M131" s="3422"/>
      <c r="N131" s="3422"/>
      <c r="O131" s="3425"/>
    </row>
    <row r="132" spans="1:15" ht="15.75">
      <c r="A132" s="754"/>
      <c r="B132" s="665" t="s">
        <v>2877</v>
      </c>
      <c r="C132" s="9"/>
      <c r="D132" s="9"/>
      <c r="E132" s="9"/>
      <c r="F132" s="1017"/>
      <c r="G132" s="754"/>
      <c r="H132" s="9"/>
      <c r="I132" s="9"/>
      <c r="J132" s="9"/>
      <c r="K132" s="9"/>
      <c r="L132" s="9"/>
      <c r="M132" s="9"/>
      <c r="N132" s="9"/>
      <c r="O132" s="1017"/>
    </row>
    <row r="133" spans="1:15" ht="15.75">
      <c r="A133" s="754"/>
      <c r="B133" s="665"/>
      <c r="C133" s="9"/>
      <c r="D133" s="9"/>
      <c r="E133" s="9"/>
      <c r="F133" s="1017"/>
      <c r="G133" s="754"/>
      <c r="H133" s="9"/>
      <c r="I133" s="9"/>
      <c r="J133" s="9"/>
      <c r="K133" s="9"/>
      <c r="L133" s="9"/>
      <c r="M133" s="9"/>
      <c r="N133" s="9"/>
      <c r="O133" s="1017"/>
    </row>
    <row r="134" spans="1:15">
      <c r="A134" s="754"/>
      <c r="B134" s="9"/>
      <c r="C134" s="9"/>
      <c r="D134" s="9"/>
      <c r="E134" s="9"/>
      <c r="F134" s="1017"/>
      <c r="G134" s="754"/>
      <c r="H134" s="9"/>
      <c r="I134" s="9"/>
      <c r="J134" s="9"/>
      <c r="K134" s="9"/>
      <c r="L134" s="9"/>
      <c r="M134" s="9"/>
      <c r="N134" s="9"/>
      <c r="O134" s="1017"/>
    </row>
    <row r="135" spans="1:15" ht="15.75" thickBot="1">
      <c r="A135" s="770"/>
      <c r="B135" s="771"/>
      <c r="C135" s="771"/>
      <c r="D135" s="771"/>
      <c r="E135" s="771"/>
      <c r="F135" s="1038"/>
      <c r="G135" s="770"/>
      <c r="H135" s="771"/>
      <c r="I135" s="771"/>
      <c r="J135" s="771"/>
      <c r="K135" s="771"/>
      <c r="L135" s="771"/>
      <c r="M135" s="771"/>
      <c r="N135" s="771"/>
      <c r="O135" s="1038"/>
    </row>
    <row r="136" spans="1:15" ht="15.75">
      <c r="A136" s="1039" t="s">
        <v>1794</v>
      </c>
      <c r="B136" s="9"/>
      <c r="C136" s="9"/>
      <c r="D136" s="9"/>
      <c r="E136" s="9"/>
      <c r="F136" s="9"/>
      <c r="G136" s="9"/>
      <c r="H136" s="9"/>
      <c r="I136" s="9"/>
      <c r="J136" s="9"/>
      <c r="K136" s="9"/>
      <c r="L136" s="9"/>
      <c r="M136" s="9"/>
      <c r="N136" s="2811"/>
      <c r="O136" s="1040" t="s">
        <v>1794</v>
      </c>
    </row>
    <row r="137" spans="1:15">
      <c r="A137" s="12" t="s">
        <v>6083</v>
      </c>
      <c r="B137" s="12"/>
      <c r="C137" s="12"/>
      <c r="D137" s="12"/>
      <c r="E137" s="12"/>
      <c r="F137" s="12"/>
      <c r="G137" s="12" t="s">
        <v>6084</v>
      </c>
      <c r="H137" s="12"/>
      <c r="I137" s="12"/>
      <c r="J137" s="12"/>
      <c r="K137" s="12"/>
      <c r="L137" s="12"/>
      <c r="M137" s="12"/>
      <c r="N137" s="12"/>
      <c r="O137" s="12"/>
    </row>
  </sheetData>
  <mergeCells count="36">
    <mergeCell ref="B12:F13"/>
    <mergeCell ref="B5:F6"/>
    <mergeCell ref="H5:N8"/>
    <mergeCell ref="B8:F10"/>
    <mergeCell ref="H10:N11"/>
    <mergeCell ref="A55:A56"/>
    <mergeCell ref="B55:F56"/>
    <mergeCell ref="H55:N56"/>
    <mergeCell ref="A58:A59"/>
    <mergeCell ref="B58:F59"/>
    <mergeCell ref="H58:N59"/>
    <mergeCell ref="A61:A62"/>
    <mergeCell ref="G61:G62"/>
    <mergeCell ref="H61:O61"/>
    <mergeCell ref="B63:F63"/>
    <mergeCell ref="H63:O63"/>
    <mergeCell ref="B64:F64"/>
    <mergeCell ref="H64:O64"/>
    <mergeCell ref="B75:F76"/>
    <mergeCell ref="H75:N78"/>
    <mergeCell ref="B78:F80"/>
    <mergeCell ref="H80:N81"/>
    <mergeCell ref="B82:F83"/>
    <mergeCell ref="A122:A123"/>
    <mergeCell ref="B122:F123"/>
    <mergeCell ref="H122:N123"/>
    <mergeCell ref="A125:A126"/>
    <mergeCell ref="B125:F126"/>
    <mergeCell ref="H125:N126"/>
    <mergeCell ref="B131:F131"/>
    <mergeCell ref="H131:O131"/>
    <mergeCell ref="A128:A129"/>
    <mergeCell ref="G128:G129"/>
    <mergeCell ref="H128:O128"/>
    <mergeCell ref="B130:F130"/>
    <mergeCell ref="H130:O130"/>
  </mergeCells>
  <printOptions horizontalCentered="1" verticalCentered="1"/>
  <pageMargins left="0.25" right="0.25" top="0" bottom="0" header="0.5" footer="0.5"/>
  <pageSetup scale="58" fitToWidth="2" orientation="portrait" horizontalDpi="300" verticalDpi="300" r:id="rId1"/>
  <headerFooter alignWithMargins="0"/>
  <rowBreaks count="1" manualBreakCount="1">
    <brk id="70" max="16383" man="1"/>
  </rowBreaks>
  <colBreaks count="1" manualBreakCount="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1"/>
  <dimension ref="A1:G175"/>
  <sheetViews>
    <sheetView defaultGridColor="0" view="pageBreakPreview" colorId="22" zoomScale="80" zoomScaleNormal="100" zoomScaleSheetLayoutView="80" workbookViewId="0">
      <selection activeCell="C33" sqref="C33"/>
    </sheetView>
  </sheetViews>
  <sheetFormatPr defaultColWidth="9.6640625" defaultRowHeight="15"/>
  <cols>
    <col min="1" max="1" width="4.6640625" style="9" customWidth="1"/>
    <col min="2" max="2" width="40.21875" style="9" bestFit="1" customWidth="1"/>
    <col min="3" max="3" width="16.6640625" style="9" customWidth="1"/>
    <col min="4" max="4" width="13.6640625" style="9" customWidth="1"/>
    <col min="5" max="5" width="16.6640625" style="9" customWidth="1"/>
    <col min="6" max="6" width="16.33203125" style="9" customWidth="1"/>
    <col min="7" max="16384" width="9.6640625" style="9"/>
  </cols>
  <sheetData>
    <row r="1" spans="1:7">
      <c r="A1" s="41"/>
      <c r="B1" s="42" t="s">
        <v>1795</v>
      </c>
      <c r="C1" s="57" t="s">
        <v>1339</v>
      </c>
      <c r="D1" s="42"/>
      <c r="E1" s="44" t="s">
        <v>1717</v>
      </c>
      <c r="F1" s="45" t="s">
        <v>1718</v>
      </c>
    </row>
    <row r="2" spans="1:7">
      <c r="A2" s="32"/>
      <c r="B2" s="79" t="str">
        <f>'Data Sheet'!$C$25</f>
        <v>Consolidated Edison Company of New York, Inc.</v>
      </c>
      <c r="C2" s="55" t="s">
        <v>1719</v>
      </c>
      <c r="D2" s="79"/>
      <c r="E2" s="28" t="s">
        <v>1720</v>
      </c>
      <c r="F2" s="47"/>
    </row>
    <row r="3" spans="1:7" ht="15" customHeight="1">
      <c r="A3" s="35"/>
      <c r="B3" s="113"/>
      <c r="C3" s="114" t="s">
        <v>1721</v>
      </c>
      <c r="D3" s="115"/>
      <c r="E3" s="645" t="str">
        <f>'Data Sheet'!$C$40</f>
        <v>4/28/2016</v>
      </c>
      <c r="F3" s="108" t="str">
        <f>'Data Sheet'!$C$38</f>
        <v>12/31/2015</v>
      </c>
    </row>
    <row r="4" spans="1:7" ht="15" customHeight="1">
      <c r="A4" s="29" t="s">
        <v>2355</v>
      </c>
      <c r="B4" s="30"/>
      <c r="C4" s="30"/>
      <c r="D4" s="30"/>
      <c r="E4" s="30"/>
      <c r="F4" s="31"/>
    </row>
    <row r="5" spans="1:7">
      <c r="A5" s="116"/>
      <c r="B5" s="33"/>
      <c r="C5" s="33"/>
      <c r="D5" s="33"/>
      <c r="E5" s="33"/>
      <c r="F5" s="34"/>
    </row>
    <row r="6" spans="1:7">
      <c r="A6" s="32"/>
      <c r="B6" s="117" t="s">
        <v>2356</v>
      </c>
      <c r="C6" s="118"/>
      <c r="D6" s="741" t="s">
        <v>2357</v>
      </c>
      <c r="E6" s="118"/>
      <c r="F6" s="119"/>
    </row>
    <row r="7" spans="1:7">
      <c r="A7" s="32"/>
      <c r="B7" s="117" t="s">
        <v>2358</v>
      </c>
      <c r="C7" s="120"/>
      <c r="D7" s="741" t="s">
        <v>2359</v>
      </c>
      <c r="E7" s="118"/>
      <c r="F7" s="119"/>
    </row>
    <row r="8" spans="1:7">
      <c r="A8" s="32"/>
      <c r="B8" s="117" t="s">
        <v>2360</v>
      </c>
      <c r="C8" s="120"/>
      <c r="D8" s="741" t="s">
        <v>2361</v>
      </c>
      <c r="E8" s="118"/>
      <c r="F8" s="119"/>
    </row>
    <row r="9" spans="1:7">
      <c r="A9" s="32"/>
      <c r="B9" s="117" t="s">
        <v>2362</v>
      </c>
      <c r="C9" s="120"/>
      <c r="D9" s="741" t="s">
        <v>2363</v>
      </c>
      <c r="E9" s="118"/>
      <c r="F9" s="119"/>
    </row>
    <row r="10" spans="1:7">
      <c r="A10" s="32"/>
      <c r="B10" s="117" t="s">
        <v>3519</v>
      </c>
      <c r="C10" s="120"/>
      <c r="D10" s="741" t="s">
        <v>3520</v>
      </c>
      <c r="E10" s="118"/>
      <c r="F10" s="119"/>
    </row>
    <row r="11" spans="1:7">
      <c r="A11" s="32"/>
      <c r="B11" s="117" t="s">
        <v>3521</v>
      </c>
      <c r="C11" s="120"/>
      <c r="D11" s="741" t="s">
        <v>3522</v>
      </c>
      <c r="E11" s="118"/>
      <c r="F11" s="119"/>
    </row>
    <row r="12" spans="1:7">
      <c r="A12" s="32"/>
      <c r="B12" s="117" t="s">
        <v>3523</v>
      </c>
      <c r="C12" s="120"/>
      <c r="D12" s="741" t="s">
        <v>3524</v>
      </c>
      <c r="E12" s="118"/>
      <c r="F12" s="119"/>
    </row>
    <row r="13" spans="1:7">
      <c r="A13" s="32"/>
      <c r="B13" s="117" t="s">
        <v>3525</v>
      </c>
      <c r="C13" s="120"/>
      <c r="D13" s="741" t="s">
        <v>2443</v>
      </c>
      <c r="E13" s="118"/>
      <c r="F13" s="119"/>
    </row>
    <row r="14" spans="1:7">
      <c r="A14" s="32"/>
      <c r="B14" s="117" t="s">
        <v>2444</v>
      </c>
      <c r="C14" s="120"/>
      <c r="D14" s="741" t="s">
        <v>2445</v>
      </c>
      <c r="E14" s="118"/>
      <c r="F14" s="119"/>
    </row>
    <row r="15" spans="1:7">
      <c r="A15" s="32"/>
      <c r="B15" s="117" t="s">
        <v>2446</v>
      </c>
      <c r="C15" s="120"/>
      <c r="D15" s="741" t="s">
        <v>2447</v>
      </c>
      <c r="E15" s="118"/>
      <c r="F15" s="119"/>
    </row>
    <row r="16" spans="1:7">
      <c r="A16" s="32"/>
      <c r="B16" s="117" t="s">
        <v>2448</v>
      </c>
      <c r="C16" s="120"/>
      <c r="D16" s="741" t="s">
        <v>2449</v>
      </c>
      <c r="E16" s="118"/>
      <c r="F16" s="119"/>
      <c r="G16" s="120"/>
    </row>
    <row r="17" spans="1:7">
      <c r="A17" s="116"/>
      <c r="B17" s="117" t="s">
        <v>2450</v>
      </c>
      <c r="C17" s="120"/>
      <c r="D17" s="741" t="s">
        <v>2451</v>
      </c>
      <c r="E17" s="118"/>
      <c r="F17" s="119"/>
      <c r="G17" s="120"/>
    </row>
    <row r="18" spans="1:7">
      <c r="A18" s="116"/>
      <c r="B18" s="741" t="s">
        <v>2452</v>
      </c>
      <c r="C18" s="120"/>
      <c r="D18" s="741" t="s">
        <v>2453</v>
      </c>
      <c r="E18" s="118"/>
      <c r="F18" s="119"/>
      <c r="G18" s="120"/>
    </row>
    <row r="19" spans="1:7">
      <c r="A19" s="116"/>
      <c r="B19" s="741" t="s">
        <v>2454</v>
      </c>
      <c r="C19" s="120"/>
      <c r="D19" s="741" t="s">
        <v>2455</v>
      </c>
      <c r="E19" s="118"/>
      <c r="F19" s="119"/>
      <c r="G19" s="120"/>
    </row>
    <row r="20" spans="1:7">
      <c r="A20" s="32"/>
      <c r="B20" s="117" t="s">
        <v>2456</v>
      </c>
      <c r="C20" s="120"/>
      <c r="D20" s="741" t="s">
        <v>2457</v>
      </c>
      <c r="E20" s="118"/>
      <c r="F20" s="119"/>
      <c r="G20" s="120"/>
    </row>
    <row r="21" spans="1:7">
      <c r="A21" s="32"/>
      <c r="B21" s="117" t="s">
        <v>2458</v>
      </c>
      <c r="C21" s="120"/>
      <c r="D21" s="741" t="s">
        <v>2459</v>
      </c>
      <c r="E21" s="118"/>
      <c r="F21" s="119"/>
      <c r="G21" s="120"/>
    </row>
    <row r="22" spans="1:7">
      <c r="A22" s="32"/>
      <c r="B22" s="741" t="s">
        <v>2460</v>
      </c>
      <c r="C22" s="120"/>
      <c r="D22" s="741" t="s">
        <v>2461</v>
      </c>
      <c r="E22" s="118"/>
      <c r="F22" s="119"/>
      <c r="G22" s="120"/>
    </row>
    <row r="23" spans="1:7">
      <c r="A23" s="32"/>
      <c r="B23" s="741" t="s">
        <v>2462</v>
      </c>
      <c r="C23" s="120"/>
      <c r="D23" s="741" t="s">
        <v>2463</v>
      </c>
      <c r="E23" s="118"/>
      <c r="F23" s="119"/>
      <c r="G23" s="120"/>
    </row>
    <row r="24" spans="1:7">
      <c r="A24" s="32"/>
      <c r="B24" s="741" t="s">
        <v>2464</v>
      </c>
      <c r="C24" s="120"/>
      <c r="D24" s="741" t="s">
        <v>2465</v>
      </c>
      <c r="E24" s="118"/>
      <c r="F24" s="119"/>
      <c r="G24" s="120"/>
    </row>
    <row r="25" spans="1:7">
      <c r="A25" s="32"/>
      <c r="B25" s="741" t="s">
        <v>2466</v>
      </c>
      <c r="C25" s="120"/>
      <c r="D25" s="741" t="s">
        <v>2467</v>
      </c>
      <c r="E25" s="118"/>
      <c r="F25" s="119"/>
      <c r="G25" s="120"/>
    </row>
    <row r="26" spans="1:7">
      <c r="A26" s="32"/>
      <c r="B26" s="117" t="s">
        <v>2468</v>
      </c>
      <c r="C26" s="120"/>
      <c r="D26" s="741" t="s">
        <v>2469</v>
      </c>
      <c r="E26" s="118"/>
      <c r="F26" s="119"/>
      <c r="G26" s="120"/>
    </row>
    <row r="27" spans="1:7">
      <c r="A27" s="35"/>
      <c r="B27" s="121"/>
      <c r="C27" s="122"/>
      <c r="D27" s="123"/>
      <c r="E27" s="123"/>
      <c r="F27" s="124"/>
      <c r="G27" s="120"/>
    </row>
    <row r="28" spans="1:7">
      <c r="A28" s="32"/>
      <c r="B28" s="118" t="s">
        <v>2470</v>
      </c>
      <c r="C28" s="125"/>
      <c r="D28" s="741" t="s">
        <v>2471</v>
      </c>
      <c r="E28" s="126"/>
      <c r="F28" s="119" t="s">
        <v>2472</v>
      </c>
      <c r="G28" s="120"/>
    </row>
    <row r="29" spans="1:7">
      <c r="A29" s="32"/>
      <c r="B29" s="118" t="s">
        <v>2473</v>
      </c>
      <c r="C29" s="125"/>
      <c r="D29" s="741" t="s">
        <v>2474</v>
      </c>
      <c r="E29" s="126"/>
      <c r="F29" s="119" t="s">
        <v>2475</v>
      </c>
      <c r="G29" s="120"/>
    </row>
    <row r="30" spans="1:7">
      <c r="A30" s="32"/>
      <c r="B30" s="118"/>
      <c r="C30" s="125"/>
      <c r="D30" s="741" t="s">
        <v>2476</v>
      </c>
      <c r="E30" s="126"/>
      <c r="F30" s="119"/>
      <c r="G30" s="120"/>
    </row>
    <row r="31" spans="1:7">
      <c r="A31" s="32"/>
      <c r="B31" s="118"/>
      <c r="C31" s="125"/>
      <c r="D31" s="741" t="s">
        <v>2477</v>
      </c>
      <c r="E31" s="126"/>
      <c r="F31" s="2970">
        <v>42142</v>
      </c>
      <c r="G31" s="120"/>
    </row>
    <row r="32" spans="1:7">
      <c r="A32" s="32"/>
      <c r="B32" s="118"/>
      <c r="C32" s="125"/>
      <c r="D32" s="741" t="s">
        <v>3541</v>
      </c>
      <c r="E32" s="125"/>
      <c r="F32" s="2969" t="s">
        <v>5265</v>
      </c>
      <c r="G32" s="120"/>
    </row>
    <row r="33" spans="1:7">
      <c r="A33" s="32"/>
      <c r="B33" s="118"/>
      <c r="C33" s="125"/>
      <c r="D33" s="741" t="s">
        <v>3542</v>
      </c>
      <c r="E33" s="2971">
        <v>235488094</v>
      </c>
      <c r="F33" s="2969" t="s">
        <v>5266</v>
      </c>
      <c r="G33" s="120"/>
    </row>
    <row r="34" spans="1:7">
      <c r="A34" s="35"/>
      <c r="B34" s="123"/>
      <c r="C34" s="128"/>
      <c r="D34" s="1156" t="s">
        <v>3543</v>
      </c>
      <c r="E34" s="128" t="s">
        <v>5267</v>
      </c>
      <c r="F34" s="129"/>
      <c r="G34" s="120"/>
    </row>
    <row r="35" spans="1:7">
      <c r="A35" s="49"/>
      <c r="B35" s="33"/>
      <c r="C35" s="50" t="s">
        <v>3544</v>
      </c>
      <c r="D35" s="33"/>
      <c r="E35" s="33"/>
      <c r="F35" s="34"/>
      <c r="G35" s="120"/>
    </row>
    <row r="36" spans="1:7">
      <c r="A36" s="148" t="s">
        <v>1724</v>
      </c>
      <c r="B36" s="33"/>
      <c r="C36" s="114" t="s">
        <v>3545</v>
      </c>
      <c r="D36" s="36"/>
      <c r="E36" s="36"/>
      <c r="F36" s="130"/>
      <c r="G36" s="120"/>
    </row>
    <row r="37" spans="1:7">
      <c r="A37" s="148" t="s">
        <v>1727</v>
      </c>
      <c r="B37" s="158" t="s">
        <v>3546</v>
      </c>
      <c r="C37" s="605" t="s">
        <v>2328</v>
      </c>
      <c r="D37" s="606" t="s">
        <v>3547</v>
      </c>
      <c r="E37" s="158" t="s">
        <v>3548</v>
      </c>
      <c r="F37" s="47"/>
      <c r="G37" s="120"/>
    </row>
    <row r="38" spans="1:7">
      <c r="A38" s="49"/>
      <c r="B38" s="158" t="s">
        <v>3549</v>
      </c>
      <c r="C38" s="605" t="s">
        <v>3550</v>
      </c>
      <c r="D38" s="606" t="s">
        <v>2325</v>
      </c>
      <c r="E38" s="158" t="s">
        <v>2325</v>
      </c>
      <c r="F38" s="170" t="s">
        <v>2327</v>
      </c>
      <c r="G38" s="120"/>
    </row>
    <row r="39" spans="1:7">
      <c r="A39" s="52"/>
      <c r="B39" s="30" t="s">
        <v>3551</v>
      </c>
      <c r="C39" s="61" t="s">
        <v>3019</v>
      </c>
      <c r="D39" s="62" t="s">
        <v>3020</v>
      </c>
      <c r="E39" s="30" t="s">
        <v>3021</v>
      </c>
      <c r="F39" s="54" t="s">
        <v>2343</v>
      </c>
      <c r="G39" s="120"/>
    </row>
    <row r="40" spans="1:7">
      <c r="A40" s="149" t="s">
        <v>1735</v>
      </c>
      <c r="B40" s="36" t="s">
        <v>3552</v>
      </c>
      <c r="C40" s="2972">
        <v>235488094</v>
      </c>
      <c r="D40" s="2974">
        <v>235488094</v>
      </c>
      <c r="E40" s="36"/>
      <c r="F40" s="131"/>
      <c r="G40" s="120"/>
    </row>
    <row r="41" spans="1:7">
      <c r="A41" s="149" t="s">
        <v>1736</v>
      </c>
      <c r="B41" s="36" t="s">
        <v>3553</v>
      </c>
      <c r="C41" s="48">
        <v>1</v>
      </c>
      <c r="D41" s="2974">
        <v>1</v>
      </c>
      <c r="E41" s="36"/>
      <c r="F41" s="131"/>
      <c r="G41" s="120"/>
    </row>
    <row r="42" spans="1:7">
      <c r="A42" s="148" t="s">
        <v>1737</v>
      </c>
      <c r="B42" s="28" t="s">
        <v>3554</v>
      </c>
      <c r="C42" s="2973">
        <v>235488094</v>
      </c>
      <c r="D42" s="2975">
        <v>235488094</v>
      </c>
      <c r="E42" s="28"/>
      <c r="F42" s="47"/>
      <c r="G42" s="120"/>
    </row>
    <row r="43" spans="1:7">
      <c r="A43" s="132"/>
      <c r="B43" s="36" t="s">
        <v>3555</v>
      </c>
      <c r="C43" s="48"/>
      <c r="D43" s="113"/>
      <c r="E43" s="36"/>
      <c r="F43" s="131"/>
      <c r="G43" s="120"/>
    </row>
    <row r="44" spans="1:7">
      <c r="A44" s="148" t="s">
        <v>1738</v>
      </c>
      <c r="B44" s="28"/>
      <c r="C44" s="46"/>
      <c r="D44" s="63"/>
      <c r="E44" s="28"/>
      <c r="F44" s="47"/>
      <c r="G44" s="120"/>
    </row>
    <row r="45" spans="1:7">
      <c r="A45" s="148" t="s">
        <v>1739</v>
      </c>
      <c r="B45" s="28"/>
      <c r="C45" s="46"/>
      <c r="D45" s="63"/>
      <c r="E45" s="28"/>
      <c r="F45" s="47"/>
      <c r="G45" s="120"/>
    </row>
    <row r="46" spans="1:7">
      <c r="A46" s="148" t="s">
        <v>1740</v>
      </c>
      <c r="B46" s="28" t="s">
        <v>5268</v>
      </c>
      <c r="C46" s="2973">
        <v>235488094</v>
      </c>
      <c r="D46" s="2975">
        <v>235488094</v>
      </c>
      <c r="E46" s="28"/>
      <c r="F46" s="47"/>
      <c r="G46" s="120"/>
    </row>
    <row r="47" spans="1:7">
      <c r="A47" s="148" t="s">
        <v>1741</v>
      </c>
      <c r="B47" s="28"/>
      <c r="C47" s="46"/>
      <c r="D47" s="63"/>
      <c r="E47" s="28"/>
      <c r="F47" s="47"/>
    </row>
    <row r="48" spans="1:7">
      <c r="A48" s="148" t="s">
        <v>1742</v>
      </c>
      <c r="B48" s="28"/>
      <c r="C48" s="59"/>
      <c r="D48" s="60"/>
      <c r="E48" s="33"/>
      <c r="F48" s="51"/>
    </row>
    <row r="49" spans="1:6">
      <c r="A49" s="148" t="s">
        <v>1743</v>
      </c>
      <c r="B49" s="28"/>
      <c r="C49" s="46"/>
      <c r="D49" s="63"/>
      <c r="E49" s="28"/>
      <c r="F49" s="47"/>
    </row>
    <row r="50" spans="1:6">
      <c r="A50" s="148" t="s">
        <v>1744</v>
      </c>
      <c r="B50" s="28"/>
      <c r="C50" s="46"/>
      <c r="D50" s="63"/>
      <c r="E50" s="28"/>
      <c r="F50" s="47"/>
    </row>
    <row r="51" spans="1:6">
      <c r="A51" s="148" t="s">
        <v>1745</v>
      </c>
      <c r="B51" s="28"/>
      <c r="C51" s="46"/>
      <c r="D51" s="63"/>
      <c r="E51" s="28"/>
      <c r="F51" s="47"/>
    </row>
    <row r="52" spans="1:6">
      <c r="A52" s="148" t="s">
        <v>1746</v>
      </c>
      <c r="B52" s="28"/>
      <c r="C52" s="46"/>
      <c r="D52" s="63"/>
      <c r="E52" s="28"/>
      <c r="F52" s="47"/>
    </row>
    <row r="53" spans="1:6">
      <c r="A53" s="148" t="s">
        <v>1747</v>
      </c>
      <c r="B53" s="133"/>
      <c r="C53" s="46"/>
      <c r="D53" s="63"/>
      <c r="E53" s="28"/>
      <c r="F53" s="47"/>
    </row>
    <row r="54" spans="1:6">
      <c r="A54" s="148" t="s">
        <v>1748</v>
      </c>
      <c r="B54" s="133"/>
      <c r="C54" s="46"/>
      <c r="D54" s="63"/>
      <c r="E54" s="28"/>
      <c r="F54" s="47"/>
    </row>
    <row r="55" spans="1:6" ht="15.75" thickBot="1">
      <c r="A55" s="602" t="s">
        <v>1749</v>
      </c>
      <c r="B55" s="134"/>
      <c r="C55" s="135"/>
      <c r="D55" s="136"/>
      <c r="E55" s="39"/>
      <c r="F55" s="137"/>
    </row>
    <row r="56" spans="1:6">
      <c r="A56" s="15"/>
      <c r="B56" s="133"/>
      <c r="C56" s="28"/>
      <c r="D56" s="28"/>
      <c r="E56" s="28"/>
      <c r="F56" s="28"/>
    </row>
    <row r="57" spans="1:6">
      <c r="A57" s="15" t="s">
        <v>1715</v>
      </c>
      <c r="B57" s="133"/>
      <c r="C57" s="28"/>
      <c r="D57" s="28"/>
      <c r="E57" s="28"/>
      <c r="F57" s="28"/>
    </row>
    <row r="58" spans="1:6" ht="15.75" thickBot="1">
      <c r="A58" s="33" t="s">
        <v>3556</v>
      </c>
      <c r="B58" s="33"/>
      <c r="C58" s="33"/>
      <c r="D58" s="33"/>
      <c r="E58" s="33"/>
      <c r="F58" s="33"/>
    </row>
    <row r="59" spans="1:6">
      <c r="A59" s="41"/>
      <c r="B59" s="42" t="s">
        <v>1795</v>
      </c>
      <c r="C59" s="57" t="s">
        <v>1339</v>
      </c>
      <c r="D59" s="42"/>
      <c r="E59" s="44" t="s">
        <v>1717</v>
      </c>
      <c r="F59" s="45" t="s">
        <v>1718</v>
      </c>
    </row>
    <row r="60" spans="1:6">
      <c r="A60" s="32"/>
      <c r="B60" s="79" t="str">
        <f>'Data Sheet'!$C$25</f>
        <v>Consolidated Edison Company of New York, Inc.</v>
      </c>
      <c r="C60" s="55" t="s">
        <v>1719</v>
      </c>
      <c r="D60" s="63"/>
      <c r="E60" s="28" t="s">
        <v>1720</v>
      </c>
      <c r="F60" s="47"/>
    </row>
    <row r="61" spans="1:6">
      <c r="A61" s="35"/>
      <c r="B61" s="113"/>
      <c r="C61" s="114" t="s">
        <v>1721</v>
      </c>
      <c r="D61" s="113"/>
      <c r="E61" s="645" t="str">
        <f>'Data Sheet'!$C$40</f>
        <v>4/28/2016</v>
      </c>
      <c r="F61" s="108" t="str">
        <f>'Data Sheet'!$C$38</f>
        <v>12/31/2015</v>
      </c>
    </row>
    <row r="62" spans="1:6">
      <c r="A62" s="29" t="s">
        <v>3557</v>
      </c>
      <c r="B62" s="30"/>
      <c r="C62" s="30"/>
      <c r="D62" s="30"/>
      <c r="E62" s="30"/>
      <c r="F62" s="54"/>
    </row>
    <row r="63" spans="1:6">
      <c r="A63" s="148" t="s">
        <v>1724</v>
      </c>
      <c r="B63" s="28" t="s">
        <v>3546</v>
      </c>
      <c r="C63" s="605" t="s">
        <v>2328</v>
      </c>
      <c r="D63" s="606" t="s">
        <v>3547</v>
      </c>
      <c r="E63" s="158" t="s">
        <v>3548</v>
      </c>
      <c r="F63" s="47"/>
    </row>
    <row r="64" spans="1:6">
      <c r="A64" s="148" t="s">
        <v>1727</v>
      </c>
      <c r="B64" s="158" t="s">
        <v>3549</v>
      </c>
      <c r="C64" s="605" t="s">
        <v>3550</v>
      </c>
      <c r="D64" s="606" t="s">
        <v>2325</v>
      </c>
      <c r="E64" s="158" t="s">
        <v>2325</v>
      </c>
      <c r="F64" s="170" t="s">
        <v>2327</v>
      </c>
    </row>
    <row r="65" spans="1:6">
      <c r="A65" s="52"/>
      <c r="B65" s="30" t="s">
        <v>3551</v>
      </c>
      <c r="C65" s="61" t="s">
        <v>3019</v>
      </c>
      <c r="D65" s="62" t="s">
        <v>3020</v>
      </c>
      <c r="E65" s="30" t="s">
        <v>3021</v>
      </c>
      <c r="F65" s="54" t="s">
        <v>2343</v>
      </c>
    </row>
    <row r="66" spans="1:6">
      <c r="A66" s="148" t="s">
        <v>1750</v>
      </c>
      <c r="B66" s="28"/>
      <c r="C66" s="46"/>
      <c r="D66" s="63"/>
      <c r="E66" s="28"/>
      <c r="F66" s="47"/>
    </row>
    <row r="67" spans="1:6">
      <c r="A67" s="148" t="s">
        <v>1751</v>
      </c>
      <c r="B67" s="28"/>
      <c r="C67" s="46"/>
      <c r="D67" s="63"/>
      <c r="E67" s="28"/>
      <c r="F67" s="47"/>
    </row>
    <row r="68" spans="1:6">
      <c r="A68" s="148" t="s">
        <v>589</v>
      </c>
      <c r="B68" s="28"/>
      <c r="C68" s="46"/>
      <c r="D68" s="63"/>
      <c r="E68" s="28"/>
      <c r="F68" s="47"/>
    </row>
    <row r="69" spans="1:6">
      <c r="A69" s="148" t="s">
        <v>590</v>
      </c>
      <c r="B69" s="28"/>
      <c r="C69" s="46"/>
      <c r="D69" s="63"/>
      <c r="E69" s="28"/>
      <c r="F69" s="47"/>
    </row>
    <row r="70" spans="1:6">
      <c r="A70" s="148" t="s">
        <v>591</v>
      </c>
      <c r="B70" s="28"/>
      <c r="C70" s="46"/>
      <c r="D70" s="63"/>
      <c r="E70" s="28"/>
      <c r="F70" s="47"/>
    </row>
    <row r="71" spans="1:6">
      <c r="A71" s="148" t="s">
        <v>592</v>
      </c>
      <c r="B71" s="28"/>
      <c r="C71" s="46"/>
      <c r="D71" s="63"/>
      <c r="E71" s="28"/>
      <c r="F71" s="47"/>
    </row>
    <row r="72" spans="1:6">
      <c r="A72" s="148" t="s">
        <v>593</v>
      </c>
      <c r="B72" s="28"/>
      <c r="C72" s="46"/>
      <c r="D72" s="63"/>
      <c r="E72" s="28"/>
      <c r="F72" s="47"/>
    </row>
    <row r="73" spans="1:6">
      <c r="A73" s="148" t="s">
        <v>594</v>
      </c>
      <c r="B73" s="28"/>
      <c r="C73" s="46"/>
      <c r="D73" s="63"/>
      <c r="E73" s="28"/>
      <c r="F73" s="47"/>
    </row>
    <row r="74" spans="1:6">
      <c r="A74" s="148" t="s">
        <v>595</v>
      </c>
      <c r="B74" s="28"/>
      <c r="C74" s="59"/>
      <c r="D74" s="60"/>
      <c r="E74" s="33"/>
      <c r="F74" s="51"/>
    </row>
    <row r="75" spans="1:6">
      <c r="A75" s="148" t="s">
        <v>2368</v>
      </c>
      <c r="B75" s="28"/>
      <c r="C75" s="46"/>
      <c r="D75" s="63"/>
      <c r="E75" s="28"/>
      <c r="F75" s="47"/>
    </row>
    <row r="76" spans="1:6">
      <c r="A76" s="148" t="s">
        <v>2369</v>
      </c>
      <c r="B76" s="28"/>
      <c r="C76" s="46"/>
      <c r="D76" s="63"/>
      <c r="E76" s="28"/>
      <c r="F76" s="47"/>
    </row>
    <row r="77" spans="1:6">
      <c r="A77" s="148" t="s">
        <v>2370</v>
      </c>
      <c r="B77" s="28"/>
      <c r="C77" s="46"/>
      <c r="D77" s="63"/>
      <c r="E77" s="28"/>
      <c r="F77" s="47"/>
    </row>
    <row r="78" spans="1:6">
      <c r="A78" s="148" t="s">
        <v>2371</v>
      </c>
      <c r="B78" s="28"/>
      <c r="C78" s="46"/>
      <c r="D78" s="63"/>
      <c r="E78" s="28"/>
      <c r="F78" s="47"/>
    </row>
    <row r="79" spans="1:6">
      <c r="A79" s="148" t="s">
        <v>2372</v>
      </c>
      <c r="B79" s="28"/>
      <c r="C79" s="46"/>
      <c r="D79" s="63"/>
      <c r="E79" s="28"/>
      <c r="F79" s="47"/>
    </row>
    <row r="80" spans="1:6">
      <c r="A80" s="148" t="s">
        <v>2373</v>
      </c>
      <c r="B80" s="28"/>
      <c r="C80" s="46"/>
      <c r="D80" s="63"/>
      <c r="E80" s="28"/>
      <c r="F80" s="47"/>
    </row>
    <row r="81" spans="1:6">
      <c r="A81" s="148" t="s">
        <v>2374</v>
      </c>
      <c r="B81" s="28"/>
      <c r="C81" s="46"/>
      <c r="D81" s="63"/>
      <c r="E81" s="28"/>
      <c r="F81" s="47"/>
    </row>
    <row r="82" spans="1:6">
      <c r="A82" s="148" t="s">
        <v>2375</v>
      </c>
      <c r="B82" s="28"/>
      <c r="C82" s="46"/>
      <c r="D82" s="63"/>
      <c r="E82" s="28"/>
      <c r="F82" s="47"/>
    </row>
    <row r="83" spans="1:6">
      <c r="A83" s="148" t="s">
        <v>2376</v>
      </c>
      <c r="B83" s="28"/>
      <c r="C83" s="46"/>
      <c r="D83" s="63"/>
      <c r="E83" s="28"/>
      <c r="F83" s="47"/>
    </row>
    <row r="84" spans="1:6">
      <c r="A84" s="148" t="s">
        <v>2377</v>
      </c>
      <c r="B84" s="28"/>
      <c r="C84" s="46"/>
      <c r="D84" s="63"/>
      <c r="E84" s="28"/>
      <c r="F84" s="47"/>
    </row>
    <row r="85" spans="1:6">
      <c r="A85" s="148" t="s">
        <v>2378</v>
      </c>
      <c r="B85" s="28"/>
      <c r="C85" s="46"/>
      <c r="D85" s="63"/>
      <c r="E85" s="28"/>
      <c r="F85" s="47"/>
    </row>
    <row r="86" spans="1:6">
      <c r="A86" s="148" t="s">
        <v>2379</v>
      </c>
      <c r="B86" s="28"/>
      <c r="C86" s="46"/>
      <c r="D86" s="63"/>
      <c r="E86" s="28"/>
      <c r="F86" s="47"/>
    </row>
    <row r="87" spans="1:6">
      <c r="A87" s="148" t="s">
        <v>2380</v>
      </c>
      <c r="B87" s="28"/>
      <c r="C87" s="46"/>
      <c r="D87" s="63"/>
      <c r="E87" s="28"/>
      <c r="F87" s="47"/>
    </row>
    <row r="88" spans="1:6">
      <c r="A88" s="148" t="s">
        <v>2381</v>
      </c>
      <c r="B88" s="28"/>
      <c r="C88" s="46"/>
      <c r="D88" s="63"/>
      <c r="E88" s="28"/>
      <c r="F88" s="47"/>
    </row>
    <row r="89" spans="1:6">
      <c r="A89" s="148" t="s">
        <v>2382</v>
      </c>
      <c r="B89" s="28"/>
      <c r="C89" s="46"/>
      <c r="D89" s="63"/>
      <c r="E89" s="28"/>
      <c r="F89" s="47"/>
    </row>
    <row r="90" spans="1:6">
      <c r="A90" s="148" t="s">
        <v>2383</v>
      </c>
      <c r="B90" s="28"/>
      <c r="C90" s="46"/>
      <c r="D90" s="63"/>
      <c r="E90" s="28"/>
      <c r="F90" s="47"/>
    </row>
    <row r="91" spans="1:6">
      <c r="A91" s="148" t="s">
        <v>2384</v>
      </c>
      <c r="B91" s="28"/>
      <c r="C91" s="46"/>
      <c r="D91" s="63"/>
      <c r="E91" s="28"/>
      <c r="F91" s="47"/>
    </row>
    <row r="92" spans="1:6">
      <c r="A92" s="148" t="s">
        <v>2385</v>
      </c>
      <c r="B92" s="28"/>
      <c r="C92" s="46"/>
      <c r="D92" s="63"/>
      <c r="E92" s="28"/>
      <c r="F92" s="47"/>
    </row>
    <row r="93" spans="1:6">
      <c r="A93" s="148" t="s">
        <v>2386</v>
      </c>
      <c r="B93" s="28"/>
      <c r="C93" s="46"/>
      <c r="D93" s="63"/>
      <c r="E93" s="28"/>
      <c r="F93" s="47"/>
    </row>
    <row r="94" spans="1:6">
      <c r="A94" s="148" t="s">
        <v>2387</v>
      </c>
      <c r="B94" s="28"/>
      <c r="C94" s="46"/>
      <c r="D94" s="63"/>
      <c r="E94" s="28"/>
      <c r="F94" s="47"/>
    </row>
    <row r="95" spans="1:6">
      <c r="A95" s="148" t="s">
        <v>2388</v>
      </c>
      <c r="B95" s="28"/>
      <c r="C95" s="46"/>
      <c r="D95" s="63"/>
      <c r="E95" s="28"/>
      <c r="F95" s="47"/>
    </row>
    <row r="96" spans="1:6">
      <c r="A96" s="148" t="s">
        <v>2389</v>
      </c>
      <c r="B96" s="28"/>
      <c r="C96" s="46"/>
      <c r="D96" s="63"/>
      <c r="E96" s="28"/>
      <c r="F96" s="47"/>
    </row>
    <row r="97" spans="1:6">
      <c r="A97" s="148" t="s">
        <v>2390</v>
      </c>
      <c r="B97" s="28"/>
      <c r="C97" s="46"/>
      <c r="D97" s="63"/>
      <c r="E97" s="28"/>
      <c r="F97" s="47"/>
    </row>
    <row r="98" spans="1:6">
      <c r="A98" s="148" t="s">
        <v>3558</v>
      </c>
      <c r="B98" s="28"/>
      <c r="C98" s="46"/>
      <c r="D98" s="63"/>
      <c r="E98" s="28"/>
      <c r="F98" s="47"/>
    </row>
    <row r="99" spans="1:6">
      <c r="A99" s="148" t="s">
        <v>3559</v>
      </c>
      <c r="B99" s="28"/>
      <c r="C99" s="46"/>
      <c r="D99" s="63"/>
      <c r="E99" s="28"/>
      <c r="F99" s="47"/>
    </row>
    <row r="100" spans="1:6">
      <c r="A100" s="149" t="s">
        <v>3560</v>
      </c>
      <c r="B100" s="36"/>
      <c r="C100" s="48"/>
      <c r="D100" s="113"/>
      <c r="E100" s="36"/>
      <c r="F100" s="131"/>
    </row>
    <row r="101" spans="1:6">
      <c r="A101" s="70"/>
      <c r="B101" s="15"/>
      <c r="C101" s="15"/>
      <c r="D101" s="15"/>
      <c r="E101" s="15"/>
      <c r="F101" s="71"/>
    </row>
    <row r="102" spans="1:6">
      <c r="A102" s="70"/>
      <c r="B102" s="15"/>
      <c r="C102" s="15"/>
      <c r="D102" s="15"/>
      <c r="E102" s="15"/>
      <c r="F102" s="71"/>
    </row>
    <row r="103" spans="1:6">
      <c r="A103" s="70"/>
      <c r="B103" s="15"/>
      <c r="C103" s="15"/>
      <c r="D103" s="15"/>
      <c r="E103" s="15"/>
      <c r="F103" s="71"/>
    </row>
    <row r="104" spans="1:6">
      <c r="A104" s="70"/>
      <c r="B104" s="15"/>
      <c r="C104" s="15"/>
      <c r="D104" s="15"/>
      <c r="E104" s="15"/>
      <c r="F104" s="71"/>
    </row>
    <row r="105" spans="1:6">
      <c r="A105" s="70"/>
      <c r="B105" s="15"/>
      <c r="C105" s="15"/>
      <c r="D105" s="15"/>
      <c r="E105" s="15"/>
      <c r="F105" s="71"/>
    </row>
    <row r="106" spans="1:6">
      <c r="A106" s="70"/>
      <c r="B106" s="15"/>
      <c r="C106" s="15"/>
      <c r="D106" s="15"/>
      <c r="E106" s="15"/>
      <c r="F106" s="71"/>
    </row>
    <row r="107" spans="1:6">
      <c r="A107" s="70"/>
      <c r="B107" s="15"/>
      <c r="C107" s="15"/>
      <c r="D107" s="15"/>
      <c r="E107" s="15"/>
      <c r="F107" s="71"/>
    </row>
    <row r="108" spans="1:6">
      <c r="A108" s="70"/>
      <c r="B108" s="15"/>
      <c r="C108" s="15"/>
      <c r="D108" s="15"/>
      <c r="E108" s="15"/>
      <c r="F108" s="71"/>
    </row>
    <row r="109" spans="1:6">
      <c r="A109" s="70"/>
      <c r="B109" s="15"/>
      <c r="C109" s="15"/>
      <c r="D109" s="15"/>
      <c r="E109" s="15"/>
      <c r="F109" s="71"/>
    </row>
    <row r="110" spans="1:6">
      <c r="A110" s="70"/>
      <c r="B110" s="15"/>
      <c r="C110" s="15"/>
      <c r="D110" s="15"/>
      <c r="E110" s="15"/>
      <c r="F110" s="71"/>
    </row>
    <row r="111" spans="1:6">
      <c r="A111" s="70"/>
      <c r="B111" s="15"/>
      <c r="C111" s="15"/>
      <c r="D111" s="15"/>
      <c r="E111" s="15"/>
      <c r="F111" s="71"/>
    </row>
    <row r="112" spans="1:6" ht="15.75" thickBot="1">
      <c r="A112" s="109"/>
      <c r="B112" s="110"/>
      <c r="C112" s="110"/>
      <c r="D112" s="110"/>
      <c r="E112" s="110"/>
      <c r="F112" s="111"/>
    </row>
    <row r="113" spans="1:6">
      <c r="A113" s="15"/>
      <c r="B113" s="15"/>
      <c r="C113" s="15"/>
      <c r="D113" s="15"/>
      <c r="E113" s="15"/>
      <c r="F113" s="15"/>
    </row>
    <row r="114" spans="1:6">
      <c r="A114" s="15" t="s">
        <v>3561</v>
      </c>
      <c r="B114" s="15"/>
      <c r="C114" s="15"/>
      <c r="D114" s="15"/>
      <c r="E114" s="15"/>
      <c r="F114" s="15"/>
    </row>
    <row r="115" spans="1:6">
      <c r="A115" s="67" t="s">
        <v>3562</v>
      </c>
      <c r="B115" s="67"/>
      <c r="C115" s="67"/>
      <c r="D115" s="67"/>
      <c r="E115" s="67"/>
      <c r="F115" s="67"/>
    </row>
    <row r="116" spans="1:6">
      <c r="A116" s="15"/>
      <c r="B116" s="15"/>
      <c r="C116" s="28"/>
      <c r="D116" s="28"/>
      <c r="E116" s="28"/>
      <c r="F116" s="28"/>
    </row>
    <row r="117" spans="1:6" ht="15.75">
      <c r="A117" s="1155" t="s">
        <v>2609</v>
      </c>
      <c r="B117" s="15"/>
      <c r="C117" s="28"/>
      <c r="D117" s="28"/>
      <c r="E117" s="28"/>
      <c r="F117" s="28"/>
    </row>
    <row r="118" spans="1:6">
      <c r="A118" s="15"/>
      <c r="B118" s="15"/>
      <c r="C118" s="28"/>
      <c r="D118" s="28"/>
      <c r="E118" s="28"/>
      <c r="F118" s="28"/>
    </row>
    <row r="119" spans="1:6">
      <c r="A119" s="28"/>
      <c r="B119" s="133"/>
      <c r="C119" s="28"/>
      <c r="D119" s="28"/>
      <c r="E119" s="28"/>
      <c r="F119" s="28"/>
    </row>
    <row r="120" spans="1:6" ht="15.75" thickBot="1">
      <c r="A120" s="28"/>
      <c r="B120" s="15" t="str">
        <f>'Data Sheet'!$C$25</f>
        <v>Consolidated Edison Company of New York, Inc.</v>
      </c>
      <c r="C120" s="28"/>
      <c r="D120" s="28"/>
      <c r="E120" s="645" t="str">
        <f>'Data Sheet'!$C$40</f>
        <v>4/28/2016</v>
      </c>
      <c r="F120" s="9" t="str">
        <f>'Data Sheet'!$C$38</f>
        <v>12/31/2015</v>
      </c>
    </row>
    <row r="121" spans="1:6">
      <c r="A121" s="41"/>
      <c r="B121" s="44"/>
      <c r="C121" s="44"/>
      <c r="D121" s="44"/>
      <c r="E121" s="44"/>
      <c r="F121" s="58"/>
    </row>
    <row r="122" spans="1:6" ht="15.75">
      <c r="A122" s="139" t="s">
        <v>3058</v>
      </c>
      <c r="B122" s="138"/>
      <c r="C122" s="138"/>
      <c r="D122" s="138"/>
      <c r="E122" s="138"/>
      <c r="F122" s="140"/>
    </row>
    <row r="123" spans="1:6" ht="15.75">
      <c r="A123" s="139" t="s">
        <v>1084</v>
      </c>
      <c r="B123" s="138"/>
      <c r="C123" s="138"/>
      <c r="D123" s="138"/>
      <c r="E123" s="138"/>
      <c r="F123" s="140"/>
    </row>
    <row r="124" spans="1:6">
      <c r="A124" s="29"/>
      <c r="B124" s="30"/>
      <c r="C124" s="30"/>
      <c r="D124" s="30"/>
      <c r="E124" s="30"/>
      <c r="F124" s="31"/>
    </row>
    <row r="125" spans="1:6">
      <c r="A125" s="32"/>
      <c r="B125" s="28"/>
      <c r="C125" s="28"/>
      <c r="D125" s="28"/>
      <c r="E125" s="28"/>
      <c r="F125" s="37"/>
    </row>
    <row r="126" spans="1:6">
      <c r="A126" s="32"/>
      <c r="B126" s="28"/>
      <c r="C126" s="28"/>
      <c r="D126" s="28"/>
      <c r="E126" s="28"/>
      <c r="F126" s="37"/>
    </row>
    <row r="127" spans="1:6">
      <c r="A127" s="32"/>
      <c r="B127" s="33"/>
      <c r="C127" s="33"/>
      <c r="D127" s="33"/>
      <c r="E127" s="33"/>
      <c r="F127" s="34"/>
    </row>
    <row r="128" spans="1:6">
      <c r="A128" s="32"/>
      <c r="B128" s="28"/>
      <c r="C128" s="28"/>
      <c r="D128" s="28"/>
      <c r="E128" s="28"/>
      <c r="F128" s="37"/>
    </row>
    <row r="129" spans="1:6">
      <c r="A129" s="32"/>
      <c r="B129" s="28"/>
      <c r="C129" s="28"/>
      <c r="D129" s="28"/>
      <c r="E129" s="28"/>
      <c r="F129" s="37"/>
    </row>
    <row r="130" spans="1:6">
      <c r="A130" s="32"/>
      <c r="B130" s="28"/>
      <c r="C130" s="28"/>
      <c r="D130" s="28"/>
      <c r="E130" s="28"/>
      <c r="F130" s="37"/>
    </row>
    <row r="131" spans="1:6">
      <c r="A131" s="32"/>
      <c r="B131" s="28"/>
      <c r="C131" s="28"/>
      <c r="D131" s="28"/>
      <c r="E131" s="28"/>
      <c r="F131" s="37"/>
    </row>
    <row r="132" spans="1:6">
      <c r="A132" s="32"/>
      <c r="B132" s="28"/>
      <c r="C132" s="28"/>
      <c r="D132" s="28"/>
      <c r="E132" s="28"/>
      <c r="F132" s="37"/>
    </row>
    <row r="133" spans="1:6">
      <c r="A133" s="32"/>
      <c r="B133" s="28"/>
      <c r="C133" s="28"/>
      <c r="D133" s="28"/>
      <c r="E133" s="28"/>
      <c r="F133" s="37"/>
    </row>
    <row r="134" spans="1:6">
      <c r="A134" s="32"/>
      <c r="B134" s="28"/>
      <c r="C134" s="28"/>
      <c r="D134" s="28"/>
      <c r="E134" s="28"/>
      <c r="F134" s="37"/>
    </row>
    <row r="135" spans="1:6">
      <c r="A135" s="32"/>
      <c r="B135" s="28"/>
      <c r="C135" s="28"/>
      <c r="D135" s="28"/>
      <c r="E135" s="28"/>
      <c r="F135" s="37"/>
    </row>
    <row r="136" spans="1:6">
      <c r="A136" s="32"/>
      <c r="B136" s="28"/>
      <c r="C136" s="33"/>
      <c r="D136" s="33"/>
      <c r="E136" s="33"/>
      <c r="F136" s="34"/>
    </row>
    <row r="137" spans="1:6">
      <c r="A137" s="32"/>
      <c r="B137" s="28"/>
      <c r="C137" s="28"/>
      <c r="D137" s="28"/>
      <c r="E137" s="28"/>
      <c r="F137" s="37"/>
    </row>
    <row r="138" spans="1:6">
      <c r="A138" s="32"/>
      <c r="B138" s="28"/>
      <c r="C138" s="28"/>
      <c r="D138" s="28"/>
      <c r="E138" s="28"/>
      <c r="F138" s="37"/>
    </row>
    <row r="139" spans="1:6">
      <c r="A139" s="32"/>
      <c r="B139" s="28"/>
      <c r="C139" s="28"/>
      <c r="D139" s="28"/>
      <c r="E139" s="28"/>
      <c r="F139" s="37"/>
    </row>
    <row r="140" spans="1:6">
      <c r="A140" s="32"/>
      <c r="B140" s="28"/>
      <c r="C140" s="28"/>
      <c r="D140" s="28"/>
      <c r="E140" s="28"/>
      <c r="F140" s="37"/>
    </row>
    <row r="141" spans="1:6">
      <c r="A141" s="32"/>
      <c r="B141" s="28"/>
      <c r="C141" s="28"/>
      <c r="D141" s="28"/>
      <c r="E141" s="28"/>
      <c r="F141" s="37"/>
    </row>
    <row r="142" spans="1:6">
      <c r="A142" s="32"/>
      <c r="B142" s="28"/>
      <c r="C142" s="28"/>
      <c r="D142" s="28"/>
      <c r="E142" s="28"/>
      <c r="F142" s="37"/>
    </row>
    <row r="143" spans="1:6">
      <c r="A143" s="32"/>
      <c r="B143" s="28"/>
      <c r="C143" s="28"/>
      <c r="D143" s="28"/>
      <c r="E143" s="28"/>
      <c r="F143" s="37"/>
    </row>
    <row r="144" spans="1:6">
      <c r="A144" s="32"/>
      <c r="B144" s="28"/>
      <c r="C144" s="28"/>
      <c r="D144" s="28"/>
      <c r="E144" s="28"/>
      <c r="F144" s="37"/>
    </row>
    <row r="145" spans="1:6">
      <c r="A145" s="32"/>
      <c r="B145" s="28"/>
      <c r="C145" s="28"/>
      <c r="D145" s="28"/>
      <c r="E145" s="28"/>
      <c r="F145" s="37"/>
    </row>
    <row r="146" spans="1:6">
      <c r="A146" s="32"/>
      <c r="B146" s="28"/>
      <c r="C146" s="28"/>
      <c r="D146" s="28"/>
      <c r="E146" s="28"/>
      <c r="F146" s="37"/>
    </row>
    <row r="147" spans="1:6">
      <c r="A147" s="32"/>
      <c r="B147" s="28"/>
      <c r="C147" s="28"/>
      <c r="D147" s="28"/>
      <c r="E147" s="28"/>
      <c r="F147" s="37"/>
    </row>
    <row r="148" spans="1:6">
      <c r="A148" s="32"/>
      <c r="B148" s="28"/>
      <c r="C148" s="28"/>
      <c r="D148" s="28"/>
      <c r="E148" s="28"/>
      <c r="F148" s="37"/>
    </row>
    <row r="149" spans="1:6">
      <c r="A149" s="32"/>
      <c r="B149" s="28"/>
      <c r="C149" s="28"/>
      <c r="D149" s="28"/>
      <c r="E149" s="28"/>
      <c r="F149" s="37"/>
    </row>
    <row r="150" spans="1:6">
      <c r="A150" s="32"/>
      <c r="B150" s="28"/>
      <c r="C150" s="28"/>
      <c r="D150" s="28"/>
      <c r="E150" s="28"/>
      <c r="F150" s="37"/>
    </row>
    <row r="151" spans="1:6">
      <c r="A151" s="32"/>
      <c r="B151" s="28"/>
      <c r="C151" s="28"/>
      <c r="D151" s="28"/>
      <c r="E151" s="28"/>
      <c r="F151" s="37"/>
    </row>
    <row r="152" spans="1:6">
      <c r="A152" s="32"/>
      <c r="B152" s="28"/>
      <c r="C152" s="28"/>
      <c r="D152" s="28"/>
      <c r="E152" s="28"/>
      <c r="F152" s="37"/>
    </row>
    <row r="153" spans="1:6">
      <c r="A153" s="32"/>
      <c r="B153" s="28"/>
      <c r="C153" s="28"/>
      <c r="D153" s="28"/>
      <c r="E153" s="28"/>
      <c r="F153" s="37"/>
    </row>
    <row r="154" spans="1:6">
      <c r="A154" s="32"/>
      <c r="B154" s="28"/>
      <c r="C154" s="28"/>
      <c r="D154" s="28"/>
      <c r="E154" s="28"/>
      <c r="F154" s="37"/>
    </row>
    <row r="155" spans="1:6">
      <c r="A155" s="32"/>
      <c r="B155" s="28"/>
      <c r="C155" s="28"/>
      <c r="D155" s="28"/>
      <c r="E155" s="28"/>
      <c r="F155" s="37"/>
    </row>
    <row r="156" spans="1:6">
      <c r="A156" s="32"/>
      <c r="B156" s="28"/>
      <c r="C156" s="28"/>
      <c r="D156" s="28"/>
      <c r="E156" s="28"/>
      <c r="F156" s="37"/>
    </row>
    <row r="157" spans="1:6">
      <c r="A157" s="32"/>
      <c r="B157" s="28"/>
      <c r="C157" s="28"/>
      <c r="D157" s="28"/>
      <c r="E157" s="28"/>
      <c r="F157" s="37"/>
    </row>
    <row r="158" spans="1:6">
      <c r="A158" s="32"/>
      <c r="B158" s="28"/>
      <c r="C158" s="28"/>
      <c r="D158" s="28"/>
      <c r="E158" s="28"/>
      <c r="F158" s="37"/>
    </row>
    <row r="159" spans="1:6">
      <c r="A159" s="32"/>
      <c r="B159" s="28"/>
      <c r="C159" s="28"/>
      <c r="D159" s="28"/>
      <c r="E159" s="28"/>
      <c r="F159" s="37"/>
    </row>
    <row r="160" spans="1:6">
      <c r="A160" s="32"/>
      <c r="B160" s="28"/>
      <c r="C160" s="28"/>
      <c r="D160" s="28"/>
      <c r="E160" s="28"/>
      <c r="F160" s="37"/>
    </row>
    <row r="161" spans="1:6">
      <c r="A161" s="32"/>
      <c r="B161" s="28"/>
      <c r="C161" s="28"/>
      <c r="D161" s="28"/>
      <c r="E161" s="28"/>
      <c r="F161" s="37"/>
    </row>
    <row r="162" spans="1:6">
      <c r="A162" s="32"/>
      <c r="B162" s="28"/>
      <c r="C162" s="28"/>
      <c r="D162" s="28"/>
      <c r="E162" s="28"/>
      <c r="F162" s="37"/>
    </row>
    <row r="163" spans="1:6">
      <c r="A163" s="70"/>
      <c r="B163" s="15"/>
      <c r="C163" s="15"/>
      <c r="D163" s="15"/>
      <c r="E163" s="15"/>
      <c r="F163" s="71"/>
    </row>
    <row r="164" spans="1:6">
      <c r="A164" s="70"/>
      <c r="B164" s="15"/>
      <c r="C164" s="15"/>
      <c r="D164" s="15"/>
      <c r="E164" s="15"/>
      <c r="F164" s="71"/>
    </row>
    <row r="165" spans="1:6">
      <c r="A165" s="70"/>
      <c r="B165" s="15"/>
      <c r="C165" s="15"/>
      <c r="D165" s="15"/>
      <c r="E165" s="15"/>
      <c r="F165" s="71"/>
    </row>
    <row r="166" spans="1:6">
      <c r="A166" s="70"/>
      <c r="B166" s="15"/>
      <c r="C166" s="15"/>
      <c r="D166" s="15"/>
      <c r="E166" s="15"/>
      <c r="F166" s="71"/>
    </row>
    <row r="167" spans="1:6">
      <c r="A167" s="70"/>
      <c r="B167" s="15"/>
      <c r="C167" s="15"/>
      <c r="D167" s="15"/>
      <c r="E167" s="15"/>
      <c r="F167" s="71"/>
    </row>
    <row r="168" spans="1:6">
      <c r="A168" s="70"/>
      <c r="B168" s="15"/>
      <c r="C168" s="15"/>
      <c r="D168" s="15"/>
      <c r="E168" s="15"/>
      <c r="F168" s="71"/>
    </row>
    <row r="169" spans="1:6">
      <c r="A169" s="70"/>
      <c r="B169" s="15"/>
      <c r="C169" s="15"/>
      <c r="D169" s="15"/>
      <c r="E169" s="15"/>
      <c r="F169" s="71"/>
    </row>
    <row r="170" spans="1:6">
      <c r="A170" s="70"/>
      <c r="B170" s="15"/>
      <c r="C170" s="15"/>
      <c r="D170" s="15"/>
      <c r="E170" s="15"/>
      <c r="F170" s="71"/>
    </row>
    <row r="171" spans="1:6">
      <c r="A171" s="70"/>
      <c r="B171" s="15"/>
      <c r="C171" s="15"/>
      <c r="D171" s="15"/>
      <c r="E171" s="15"/>
      <c r="F171" s="71"/>
    </row>
    <row r="172" spans="1:6" ht="15.75" thickBot="1">
      <c r="A172" s="109"/>
      <c r="B172" s="110"/>
      <c r="C172" s="110"/>
      <c r="D172" s="110"/>
      <c r="E172" s="110"/>
      <c r="F172" s="111"/>
    </row>
    <row r="173" spans="1:6">
      <c r="A173" s="15"/>
      <c r="B173" s="15"/>
      <c r="C173" s="15"/>
      <c r="D173" s="15"/>
      <c r="E173" s="15"/>
      <c r="F173" s="15"/>
    </row>
    <row r="174" spans="1:6">
      <c r="A174" s="15" t="s">
        <v>1712</v>
      </c>
      <c r="B174" s="15"/>
      <c r="C174" s="15"/>
      <c r="D174" s="15"/>
      <c r="E174" s="15"/>
      <c r="F174" s="15"/>
    </row>
    <row r="175" spans="1:6">
      <c r="A175" s="67" t="s">
        <v>1085</v>
      </c>
      <c r="B175" s="67"/>
      <c r="C175" s="67"/>
      <c r="D175" s="67"/>
      <c r="E175" s="67"/>
      <c r="F175" s="67"/>
    </row>
  </sheetData>
  <printOptions horizontalCentered="1" verticalCentered="1"/>
  <pageMargins left="0.5" right="0.5" top="0" bottom="0" header="0.25" footer="0.25"/>
  <pageSetup scale="74" fitToHeight="3" orientation="portrait" horizontalDpi="300" verticalDpi="300"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dimension ref="A1:H208"/>
  <sheetViews>
    <sheetView defaultGridColor="0" view="pageBreakPreview" topLeftCell="A89" colorId="22" zoomScale="50" zoomScaleNormal="70" zoomScaleSheetLayoutView="50" workbookViewId="0">
      <selection activeCell="B31" sqref="B31:C37"/>
    </sheetView>
  </sheetViews>
  <sheetFormatPr defaultColWidth="9.6640625" defaultRowHeight="15"/>
  <cols>
    <col min="1" max="1" width="2.6640625" customWidth="1"/>
    <col min="2" max="2" width="38.88671875" customWidth="1"/>
    <col min="3" max="3" width="5.6640625" customWidth="1"/>
    <col min="4" max="4" width="2.6640625" customWidth="1"/>
    <col min="5" max="5" width="1.6640625" customWidth="1"/>
    <col min="6" max="6" width="13.6640625" customWidth="1"/>
    <col min="7" max="7" width="12.6640625" customWidth="1"/>
    <col min="8" max="8" width="22.5546875" customWidth="1"/>
  </cols>
  <sheetData>
    <row r="1" spans="1:8">
      <c r="A1" s="41"/>
      <c r="B1" s="42" t="s">
        <v>1795</v>
      </c>
      <c r="C1" s="57" t="s">
        <v>1339</v>
      </c>
      <c r="D1" s="44"/>
      <c r="E1" s="44"/>
      <c r="F1" s="42"/>
      <c r="G1" s="791" t="s">
        <v>1717</v>
      </c>
      <c r="H1" s="58" t="s">
        <v>1798</v>
      </c>
    </row>
    <row r="2" spans="1:8">
      <c r="A2" s="32"/>
      <c r="B2" s="79" t="str">
        <f>'Data Sheet'!$C$25</f>
        <v>Consolidated Edison Company of New York, Inc.</v>
      </c>
      <c r="C2" s="169" t="s">
        <v>1340</v>
      </c>
      <c r="D2" s="28" t="s">
        <v>1341</v>
      </c>
      <c r="E2" s="15"/>
      <c r="F2" s="63" t="s">
        <v>1342</v>
      </c>
      <c r="G2" s="792" t="s">
        <v>1720</v>
      </c>
      <c r="H2" s="37"/>
    </row>
    <row r="3" spans="1:8" ht="15" customHeight="1">
      <c r="A3" s="35"/>
      <c r="B3" s="36"/>
      <c r="C3" s="152" t="s">
        <v>1343</v>
      </c>
      <c r="D3" s="36" t="s">
        <v>1341</v>
      </c>
      <c r="E3" s="75"/>
      <c r="F3" s="113" t="s">
        <v>1344</v>
      </c>
      <c r="G3" s="655" t="str">
        <f>'Data Sheet'!$C$40</f>
        <v>4/28/2016</v>
      </c>
      <c r="H3" s="1164" t="str">
        <f>'Data Sheet'!$C$38</f>
        <v>12/31/2015</v>
      </c>
    </row>
    <row r="4" spans="1:8" ht="15" customHeight="1">
      <c r="A4" s="29" t="s">
        <v>1086</v>
      </c>
      <c r="B4" s="30"/>
      <c r="C4" s="30"/>
      <c r="D4" s="30"/>
      <c r="E4" s="30"/>
      <c r="F4" s="30"/>
      <c r="G4" s="30"/>
      <c r="H4" s="31"/>
    </row>
    <row r="5" spans="1:8">
      <c r="A5" s="32"/>
      <c r="B5" s="3455" t="s">
        <v>2950</v>
      </c>
      <c r="C5" s="3456"/>
      <c r="D5" s="118" t="s">
        <v>1087</v>
      </c>
      <c r="E5" s="3457" t="s">
        <v>2951</v>
      </c>
      <c r="F5" s="3457"/>
      <c r="G5" s="3457"/>
      <c r="H5" s="3458"/>
    </row>
    <row r="6" spans="1:8">
      <c r="A6" s="32"/>
      <c r="B6" s="3445"/>
      <c r="C6" s="3445"/>
      <c r="D6" s="118"/>
      <c r="E6" s="3459"/>
      <c r="F6" s="3459"/>
      <c r="G6" s="3459"/>
      <c r="H6" s="3447"/>
    </row>
    <row r="7" spans="1:8">
      <c r="A7" s="32"/>
      <c r="B7" s="3445"/>
      <c r="C7" s="3445"/>
      <c r="D7" s="118"/>
      <c r="E7" s="3459"/>
      <c r="F7" s="3459"/>
      <c r="G7" s="3459"/>
      <c r="H7" s="3447"/>
    </row>
    <row r="8" spans="1:8">
      <c r="A8" s="32"/>
      <c r="B8" s="3445"/>
      <c r="C8" s="3445"/>
      <c r="D8" s="118"/>
      <c r="E8" s="3460" t="s">
        <v>2952</v>
      </c>
      <c r="F8" s="3460"/>
      <c r="G8" s="3460"/>
      <c r="H8" s="3461"/>
    </row>
    <row r="9" spans="1:8">
      <c r="A9" s="32"/>
      <c r="B9" s="3445"/>
      <c r="C9" s="3445"/>
      <c r="D9" s="118"/>
      <c r="E9" s="3460"/>
      <c r="F9" s="3460"/>
      <c r="G9" s="3460"/>
      <c r="H9" s="3461"/>
    </row>
    <row r="10" spans="1:8">
      <c r="A10" s="32"/>
      <c r="B10" s="3445"/>
      <c r="C10" s="3445"/>
      <c r="D10" s="118"/>
      <c r="E10" s="3460"/>
      <c r="F10" s="3460"/>
      <c r="G10" s="3460"/>
      <c r="H10" s="3461"/>
    </row>
    <row r="11" spans="1:8">
      <c r="A11" s="32"/>
      <c r="B11" s="1011"/>
      <c r="C11" s="1011"/>
      <c r="D11" s="118"/>
      <c r="E11" s="3460"/>
      <c r="F11" s="3460"/>
      <c r="G11" s="3460"/>
      <c r="H11" s="3461"/>
    </row>
    <row r="12" spans="1:8">
      <c r="A12" s="32"/>
      <c r="B12" s="3446" t="s">
        <v>2953</v>
      </c>
      <c r="C12" s="3462"/>
      <c r="D12" s="118"/>
      <c r="E12" s="3460"/>
      <c r="F12" s="3460"/>
      <c r="G12" s="3460"/>
      <c r="H12" s="3461"/>
    </row>
    <row r="13" spans="1:8">
      <c r="A13" s="32"/>
      <c r="B13" s="3462"/>
      <c r="C13" s="3462"/>
      <c r="D13" s="118"/>
      <c r="E13" s="1041"/>
      <c r="F13" s="1042"/>
      <c r="G13" s="1042"/>
      <c r="H13" s="1043"/>
    </row>
    <row r="14" spans="1:8" ht="21" customHeight="1">
      <c r="A14" s="32"/>
      <c r="B14" s="3462"/>
      <c r="C14" s="3462"/>
      <c r="D14" s="118"/>
      <c r="E14" s="3463" t="s">
        <v>2954</v>
      </c>
      <c r="F14" s="3464"/>
      <c r="G14" s="3464"/>
      <c r="H14" s="3465"/>
    </row>
    <row r="15" spans="1:8">
      <c r="A15" s="32"/>
      <c r="B15" s="1045"/>
      <c r="C15" s="1045"/>
      <c r="D15" s="118"/>
      <c r="E15" s="3464"/>
      <c r="F15" s="3464"/>
      <c r="G15" s="3464"/>
      <c r="H15" s="3465"/>
    </row>
    <row r="16" spans="1:8">
      <c r="A16" s="32"/>
      <c r="B16" s="3444" t="s">
        <v>3222</v>
      </c>
      <c r="C16" s="3445"/>
      <c r="D16" s="118"/>
      <c r="E16" s="1044"/>
      <c r="F16" s="1044"/>
      <c r="G16" s="1044"/>
      <c r="H16" s="1043"/>
    </row>
    <row r="17" spans="1:8">
      <c r="A17" s="32"/>
      <c r="B17" s="3445"/>
      <c r="C17" s="3445"/>
      <c r="D17" s="118"/>
      <c r="E17" s="1042"/>
      <c r="F17" s="1042"/>
      <c r="G17" s="1042"/>
      <c r="H17" s="1043"/>
    </row>
    <row r="18" spans="1:8">
      <c r="A18" s="32"/>
      <c r="B18" s="3445"/>
      <c r="C18" s="3445"/>
      <c r="D18" s="118"/>
      <c r="E18" s="3446" t="s">
        <v>2955</v>
      </c>
      <c r="F18" s="3446"/>
      <c r="G18" s="3446"/>
      <c r="H18" s="3447"/>
    </row>
    <row r="19" spans="1:8">
      <c r="A19" s="32"/>
      <c r="B19" s="3445"/>
      <c r="C19" s="3445"/>
      <c r="D19" s="118"/>
      <c r="E19" s="3446"/>
      <c r="F19" s="3446"/>
      <c r="G19" s="3446"/>
      <c r="H19" s="3447"/>
    </row>
    <row r="20" spans="1:8">
      <c r="A20" s="32"/>
      <c r="B20" s="118"/>
      <c r="C20" s="118"/>
      <c r="D20" s="118"/>
      <c r="E20" s="1042"/>
      <c r="F20" s="1042"/>
      <c r="G20" s="1042"/>
      <c r="H20" s="1043"/>
    </row>
    <row r="21" spans="1:8">
      <c r="A21" s="32"/>
      <c r="B21" s="3444" t="s">
        <v>2956</v>
      </c>
      <c r="C21" s="3445"/>
      <c r="D21" s="118"/>
      <c r="E21" s="3446" t="s">
        <v>2957</v>
      </c>
      <c r="F21" s="3446"/>
      <c r="G21" s="3446"/>
      <c r="H21" s="3447"/>
    </row>
    <row r="22" spans="1:8">
      <c r="A22" s="32"/>
      <c r="B22" s="3445"/>
      <c r="C22" s="3445"/>
      <c r="D22" s="118"/>
      <c r="E22" s="3446"/>
      <c r="F22" s="3446"/>
      <c r="G22" s="3446"/>
      <c r="H22" s="3447"/>
    </row>
    <row r="23" spans="1:8">
      <c r="A23" s="32"/>
      <c r="B23" s="3445"/>
      <c r="C23" s="3445"/>
      <c r="D23" s="118"/>
      <c r="E23" s="3446"/>
      <c r="F23" s="3446"/>
      <c r="G23" s="3446"/>
      <c r="H23" s="3447"/>
    </row>
    <row r="24" spans="1:8">
      <c r="A24" s="32"/>
      <c r="B24" s="3445"/>
      <c r="C24" s="3445"/>
      <c r="D24" s="118"/>
      <c r="H24" s="1043"/>
    </row>
    <row r="25" spans="1:8">
      <c r="A25" s="32"/>
      <c r="B25" s="1008"/>
      <c r="C25" s="1008"/>
      <c r="D25" s="118"/>
      <c r="E25" s="3444" t="s">
        <v>1804</v>
      </c>
      <c r="F25" s="3444"/>
      <c r="G25" s="3444"/>
      <c r="H25" s="3448"/>
    </row>
    <row r="26" spans="1:8">
      <c r="A26" s="32"/>
      <c r="B26" s="3444" t="s">
        <v>1805</v>
      </c>
      <c r="C26" s="3444"/>
      <c r="D26" s="118"/>
      <c r="E26" s="3444"/>
      <c r="F26" s="3444"/>
      <c r="G26" s="3444"/>
      <c r="H26" s="3448"/>
    </row>
    <row r="27" spans="1:8">
      <c r="A27" s="32"/>
      <c r="B27" s="3444"/>
      <c r="C27" s="3444"/>
      <c r="D27" s="118"/>
      <c r="E27" s="3444"/>
      <c r="F27" s="3444"/>
      <c r="G27" s="3444"/>
      <c r="H27" s="3448"/>
    </row>
    <row r="28" spans="1:8">
      <c r="A28" s="32"/>
      <c r="B28" s="3444"/>
      <c r="C28" s="3444"/>
      <c r="D28" s="118"/>
      <c r="E28" s="3444"/>
      <c r="F28" s="3444"/>
      <c r="G28" s="3444"/>
      <c r="H28" s="3448"/>
    </row>
    <row r="29" spans="1:8">
      <c r="A29" s="32"/>
      <c r="B29" s="3444"/>
      <c r="C29" s="3444"/>
      <c r="D29" s="118"/>
      <c r="E29" s="3444"/>
      <c r="F29" s="3444"/>
      <c r="G29" s="3444"/>
      <c r="H29" s="3448"/>
    </row>
    <row r="30" spans="1:8">
      <c r="A30" s="32"/>
      <c r="B30" s="1011"/>
      <c r="C30" s="1011"/>
      <c r="D30" s="118"/>
      <c r="F30" s="765"/>
      <c r="G30" s="765"/>
      <c r="H30" s="789"/>
    </row>
    <row r="31" spans="1:8">
      <c r="A31" s="32"/>
      <c r="B31" s="3444" t="s">
        <v>1806</v>
      </c>
      <c r="C31" s="3412"/>
      <c r="D31" s="118"/>
      <c r="E31" s="117" t="s">
        <v>1807</v>
      </c>
      <c r="F31" s="765"/>
      <c r="G31" s="765"/>
      <c r="H31" s="789"/>
    </row>
    <row r="32" spans="1:8">
      <c r="A32" s="32"/>
      <c r="B32" s="3412"/>
      <c r="C32" s="3412"/>
      <c r="D32" s="118"/>
      <c r="E32" s="1046"/>
      <c r="F32" s="1042"/>
      <c r="G32" s="1042"/>
      <c r="H32" s="1043"/>
    </row>
    <row r="33" spans="1:8">
      <c r="A33" s="32"/>
      <c r="B33" s="3412"/>
      <c r="C33" s="3412"/>
      <c r="D33" s="118"/>
      <c r="E33" s="3450" t="s">
        <v>1808</v>
      </c>
      <c r="F33" s="3451"/>
      <c r="G33" s="3451"/>
      <c r="H33" s="3452"/>
    </row>
    <row r="34" spans="1:8">
      <c r="A34" s="32"/>
      <c r="B34" s="3412"/>
      <c r="C34" s="3412"/>
      <c r="D34" s="118"/>
      <c r="E34" s="3451"/>
      <c r="F34" s="3451"/>
      <c r="G34" s="3451"/>
      <c r="H34" s="3452"/>
    </row>
    <row r="35" spans="1:8">
      <c r="A35" s="32"/>
      <c r="B35" s="3412"/>
      <c r="C35" s="3412"/>
      <c r="D35" s="118"/>
      <c r="E35" s="3451"/>
      <c r="F35" s="3451"/>
      <c r="G35" s="3451"/>
      <c r="H35" s="3452"/>
    </row>
    <row r="36" spans="1:8">
      <c r="A36" s="32"/>
      <c r="B36" s="3412"/>
      <c r="C36" s="3412"/>
      <c r="D36" s="118"/>
      <c r="E36" s="3451"/>
      <c r="F36" s="3451"/>
      <c r="G36" s="3451"/>
      <c r="H36" s="3452"/>
    </row>
    <row r="37" spans="1:8">
      <c r="A37" s="35"/>
      <c r="B37" s="3449"/>
      <c r="C37" s="3449"/>
      <c r="D37" s="123"/>
      <c r="E37" s="3453"/>
      <c r="F37" s="3453"/>
      <c r="G37" s="3453"/>
      <c r="H37" s="3454"/>
    </row>
    <row r="38" spans="1:8">
      <c r="A38" s="32"/>
      <c r="B38" s="33"/>
      <c r="C38" s="33"/>
      <c r="D38" s="33"/>
      <c r="E38" s="33"/>
      <c r="F38" s="28"/>
      <c r="G38" s="141"/>
      <c r="H38" s="142"/>
    </row>
    <row r="39" spans="1:8">
      <c r="A39" s="32"/>
      <c r="B39" s="33"/>
      <c r="C39" s="33"/>
      <c r="D39" s="33"/>
      <c r="E39" s="33"/>
      <c r="F39" s="28"/>
      <c r="G39" s="141"/>
      <c r="H39" s="142"/>
    </row>
    <row r="40" spans="1:8">
      <c r="A40" s="32"/>
      <c r="B40" s="33"/>
      <c r="C40" s="33"/>
      <c r="D40" s="33"/>
      <c r="E40" s="33"/>
      <c r="F40" s="28"/>
      <c r="G40" s="141"/>
      <c r="H40" s="142"/>
    </row>
    <row r="41" spans="1:8">
      <c r="A41" s="32"/>
      <c r="B41" s="33"/>
      <c r="C41" s="33"/>
      <c r="D41" s="33"/>
      <c r="E41" s="33"/>
      <c r="F41" s="28"/>
      <c r="G41" s="141"/>
      <c r="H41" s="142"/>
    </row>
    <row r="42" spans="1:8">
      <c r="A42" s="32"/>
      <c r="B42" s="33"/>
      <c r="C42" s="33"/>
      <c r="D42" s="33"/>
      <c r="E42" s="33"/>
      <c r="F42" s="28"/>
      <c r="G42" s="141"/>
      <c r="H42" s="142"/>
    </row>
    <row r="43" spans="1:8">
      <c r="A43" s="32"/>
      <c r="B43" s="33"/>
      <c r="C43" s="33"/>
      <c r="D43" s="33"/>
      <c r="E43" s="33"/>
      <c r="F43" s="28"/>
      <c r="G43" s="141"/>
      <c r="H43" s="142"/>
    </row>
    <row r="44" spans="1:8">
      <c r="A44" s="32"/>
      <c r="B44" s="28"/>
      <c r="C44" s="33"/>
      <c r="D44" s="33"/>
      <c r="E44" s="33"/>
      <c r="F44" s="28"/>
      <c r="G44" s="141"/>
      <c r="H44" s="142"/>
    </row>
    <row r="45" spans="1:8">
      <c r="A45" s="32"/>
      <c r="B45" s="28"/>
      <c r="C45" s="33"/>
      <c r="D45" s="33"/>
      <c r="E45" s="33"/>
      <c r="F45" s="28"/>
      <c r="G45" s="141"/>
      <c r="H45" s="142"/>
    </row>
    <row r="46" spans="1:8">
      <c r="A46" s="32"/>
      <c r="B46" s="28"/>
      <c r="C46" s="33"/>
      <c r="D46" s="33"/>
      <c r="E46" s="33"/>
      <c r="F46" s="28"/>
      <c r="G46" s="141"/>
      <c r="H46" s="142"/>
    </row>
    <row r="47" spans="1:8">
      <c r="A47" s="32"/>
      <c r="B47" s="28"/>
      <c r="C47" s="33"/>
      <c r="D47" s="33"/>
      <c r="E47" s="33"/>
      <c r="F47" s="28"/>
      <c r="G47" s="141"/>
      <c r="H47" s="142"/>
    </row>
    <row r="48" spans="1:8">
      <c r="A48" s="32"/>
      <c r="B48" s="28"/>
      <c r="C48" s="33"/>
      <c r="D48" s="33"/>
      <c r="E48" s="33"/>
      <c r="F48" s="28"/>
      <c r="G48" s="141"/>
      <c r="H48" s="142"/>
    </row>
    <row r="49" spans="1:8">
      <c r="A49" s="32"/>
      <c r="B49" s="28"/>
      <c r="C49" s="33"/>
      <c r="D49" s="33"/>
      <c r="E49" s="33"/>
      <c r="F49" s="28"/>
      <c r="G49" s="141"/>
      <c r="H49" s="142"/>
    </row>
    <row r="50" spans="1:8" ht="15.75" thickBot="1">
      <c r="A50" s="38"/>
      <c r="B50" s="39"/>
      <c r="C50" s="40"/>
      <c r="D50" s="40"/>
      <c r="E50" s="40"/>
      <c r="F50" s="39"/>
      <c r="G50" s="143"/>
      <c r="H50" s="144"/>
    </row>
    <row r="51" spans="1:8">
      <c r="A51" s="28" t="s">
        <v>1088</v>
      </c>
      <c r="B51" s="28"/>
      <c r="C51" s="33"/>
      <c r="D51" s="33"/>
      <c r="E51" s="33"/>
      <c r="F51" s="28"/>
      <c r="G51" s="141"/>
      <c r="H51" s="141"/>
    </row>
    <row r="52" spans="1:8" ht="15.75" thickBot="1">
      <c r="A52" s="33" t="s">
        <v>1089</v>
      </c>
      <c r="B52" s="33"/>
      <c r="C52" s="33"/>
      <c r="D52" s="67"/>
      <c r="E52" s="33"/>
      <c r="F52" s="145"/>
      <c r="G52" s="67"/>
      <c r="H52" s="145"/>
    </row>
    <row r="53" spans="1:8">
      <c r="A53" s="27"/>
      <c r="B53" s="42" t="s">
        <v>1795</v>
      </c>
      <c r="C53" s="57" t="s">
        <v>1339</v>
      </c>
      <c r="D53" s="44"/>
      <c r="E53" s="44"/>
      <c r="F53" s="42"/>
      <c r="G53" s="42" t="s">
        <v>1717</v>
      </c>
      <c r="H53" s="58" t="s">
        <v>1718</v>
      </c>
    </row>
    <row r="54" spans="1:8">
      <c r="A54" s="70"/>
      <c r="B54" s="79" t="str">
        <f>'Data Sheet'!$C$25</f>
        <v>Consolidated Edison Company of New York, Inc.</v>
      </c>
      <c r="C54" s="169" t="s">
        <v>1340</v>
      </c>
      <c r="D54" s="28" t="s">
        <v>1341</v>
      </c>
      <c r="E54" s="15"/>
      <c r="F54" s="63" t="s">
        <v>1342</v>
      </c>
      <c r="G54" s="63" t="s">
        <v>1720</v>
      </c>
      <c r="H54" s="37"/>
    </row>
    <row r="55" spans="1:8">
      <c r="A55" s="72"/>
      <c r="B55" s="36"/>
      <c r="C55" s="152" t="s">
        <v>1343</v>
      </c>
      <c r="D55" s="36" t="s">
        <v>1341</v>
      </c>
      <c r="E55" s="30"/>
      <c r="F55" s="113" t="s">
        <v>1344</v>
      </c>
      <c r="G55" s="655" t="str">
        <f>'Data Sheet'!$C$40</f>
        <v>4/28/2016</v>
      </c>
      <c r="H55" s="1164" t="str">
        <f>'Data Sheet'!$C$38</f>
        <v>12/31/2015</v>
      </c>
    </row>
    <row r="56" spans="1:8">
      <c r="A56" s="227" t="s">
        <v>1826</v>
      </c>
      <c r="B56" s="472"/>
      <c r="C56" s="30"/>
      <c r="D56" s="30"/>
      <c r="E56" s="30"/>
      <c r="F56" s="30"/>
      <c r="G56" s="30"/>
      <c r="H56" s="31"/>
    </row>
    <row r="57" spans="1:8">
      <c r="A57" s="2740" t="s">
        <v>2395</v>
      </c>
      <c r="B57" s="2741" t="s">
        <v>4717</v>
      </c>
      <c r="C57" s="67"/>
      <c r="D57" s="67"/>
      <c r="E57" s="67"/>
      <c r="F57" s="67"/>
      <c r="G57" s="67"/>
      <c r="H57" s="68"/>
    </row>
    <row r="58" spans="1:8">
      <c r="A58" s="2738"/>
      <c r="B58" s="2739"/>
      <c r="C58" s="67"/>
      <c r="D58" s="67"/>
      <c r="E58" s="67"/>
      <c r="F58" s="67"/>
      <c r="G58" s="67"/>
      <c r="H58" s="68"/>
    </row>
    <row r="59" spans="1:8">
      <c r="A59" s="2740" t="s">
        <v>2312</v>
      </c>
      <c r="B59" s="2741" t="s">
        <v>4717</v>
      </c>
      <c r="C59" s="67"/>
      <c r="D59" s="67"/>
      <c r="E59" s="67"/>
      <c r="F59" s="67"/>
      <c r="G59" s="67"/>
      <c r="H59" s="68"/>
    </row>
    <row r="60" spans="1:8">
      <c r="A60" s="2740"/>
      <c r="B60" s="2741"/>
      <c r="C60" s="67"/>
      <c r="D60" s="67"/>
      <c r="E60" s="67"/>
      <c r="F60" s="67"/>
      <c r="G60" s="67"/>
      <c r="H60" s="68"/>
    </row>
    <row r="61" spans="1:8">
      <c r="A61" s="2740" t="s">
        <v>2313</v>
      </c>
      <c r="B61" s="2741" t="s">
        <v>4717</v>
      </c>
      <c r="C61" s="67"/>
      <c r="D61" s="67"/>
      <c r="E61" s="67"/>
      <c r="F61" s="67"/>
      <c r="G61" s="67"/>
      <c r="H61" s="68"/>
    </row>
    <row r="62" spans="1:8">
      <c r="A62" s="2740"/>
      <c r="B62" s="2741"/>
      <c r="C62" s="67"/>
      <c r="D62" s="67"/>
      <c r="E62" s="67"/>
      <c r="F62" s="67"/>
      <c r="G62" s="67"/>
      <c r="H62" s="68"/>
    </row>
    <row r="63" spans="1:8">
      <c r="A63" s="2740" t="s">
        <v>3709</v>
      </c>
      <c r="B63" s="2741" t="s">
        <v>4717</v>
      </c>
      <c r="C63" s="67"/>
      <c r="D63" s="67"/>
      <c r="E63" s="67"/>
      <c r="F63" s="67"/>
      <c r="G63" s="67"/>
      <c r="H63" s="68"/>
    </row>
    <row r="64" spans="1:8">
      <c r="A64" s="2738"/>
      <c r="B64" s="2739"/>
      <c r="C64" s="67"/>
      <c r="D64" s="67"/>
      <c r="E64" s="67"/>
      <c r="F64" s="67"/>
      <c r="G64" s="67"/>
      <c r="H64" s="68"/>
    </row>
    <row r="65" spans="1:8">
      <c r="A65" s="2740" t="s">
        <v>3714</v>
      </c>
      <c r="B65" s="2741" t="s">
        <v>4717</v>
      </c>
      <c r="C65" s="67"/>
      <c r="D65" s="67"/>
      <c r="E65" s="67"/>
      <c r="F65" s="67"/>
      <c r="G65" s="67"/>
      <c r="H65" s="68"/>
    </row>
    <row r="66" spans="1:8">
      <c r="A66" s="70"/>
      <c r="B66" s="67"/>
      <c r="C66" s="67"/>
      <c r="D66" s="67"/>
      <c r="E66" s="67"/>
      <c r="F66" s="67"/>
      <c r="G66" s="67"/>
      <c r="H66" s="68"/>
    </row>
    <row r="67" spans="1:8">
      <c r="A67" s="2742" t="s">
        <v>1737</v>
      </c>
      <c r="B67" s="2741" t="s">
        <v>4718</v>
      </c>
      <c r="C67" s="67"/>
      <c r="D67" s="67"/>
      <c r="E67" s="67"/>
      <c r="F67" s="67"/>
      <c r="G67" s="67"/>
      <c r="H67" s="68"/>
    </row>
    <row r="68" spans="1:8">
      <c r="A68" s="70"/>
      <c r="B68" s="67"/>
      <c r="C68" s="67"/>
      <c r="D68" s="67"/>
      <c r="E68" s="67"/>
      <c r="F68" s="67"/>
      <c r="G68" s="67"/>
      <c r="H68" s="68"/>
    </row>
    <row r="69" spans="1:8">
      <c r="A69" s="2740" t="s">
        <v>708</v>
      </c>
      <c r="B69" s="2741" t="s">
        <v>4717</v>
      </c>
      <c r="C69" s="67"/>
      <c r="D69" s="67"/>
      <c r="E69" s="67"/>
      <c r="F69" s="67"/>
      <c r="G69" s="67"/>
      <c r="H69" s="68"/>
    </row>
    <row r="70" spans="1:8">
      <c r="A70" s="2740"/>
      <c r="B70" s="2741"/>
      <c r="C70" s="67"/>
      <c r="D70" s="67"/>
      <c r="E70" s="67"/>
      <c r="F70" s="67"/>
      <c r="G70" s="67"/>
      <c r="H70" s="68"/>
    </row>
    <row r="71" spans="1:8">
      <c r="A71" s="2740" t="s">
        <v>1946</v>
      </c>
      <c r="B71" s="2741" t="s">
        <v>4717</v>
      </c>
      <c r="C71" s="67"/>
      <c r="D71" s="67"/>
      <c r="E71" s="67"/>
      <c r="F71" s="67"/>
      <c r="G71" s="67"/>
      <c r="H71" s="68"/>
    </row>
    <row r="72" spans="1:8">
      <c r="A72" s="2738"/>
      <c r="B72" s="2739"/>
      <c r="C72" s="67"/>
      <c r="D72" s="67"/>
      <c r="E72" s="67"/>
      <c r="F72" s="67"/>
      <c r="G72" s="67"/>
      <c r="H72" s="68"/>
    </row>
    <row r="73" spans="1:8">
      <c r="A73" s="2740" t="s">
        <v>1954</v>
      </c>
      <c r="B73" s="2741" t="s">
        <v>4719</v>
      </c>
      <c r="C73" s="67"/>
      <c r="D73" s="67"/>
      <c r="E73" s="67"/>
      <c r="F73" s="67"/>
      <c r="G73" s="67"/>
      <c r="H73" s="68"/>
    </row>
    <row r="74" spans="1:8">
      <c r="A74" s="2740"/>
      <c r="B74" s="2741"/>
      <c r="C74" s="67"/>
      <c r="D74" s="67"/>
      <c r="E74" s="67"/>
      <c r="F74" s="67"/>
      <c r="G74" s="67"/>
      <c r="H74" s="68"/>
    </row>
    <row r="75" spans="1:8">
      <c r="A75" s="2740" t="s">
        <v>2561</v>
      </c>
      <c r="B75" s="2741" t="s">
        <v>4720</v>
      </c>
      <c r="C75" s="67"/>
      <c r="D75" s="67"/>
      <c r="E75" s="67"/>
      <c r="F75" s="67"/>
      <c r="G75" s="67"/>
      <c r="H75" s="68"/>
    </row>
    <row r="76" spans="1:8">
      <c r="A76" s="2740"/>
      <c r="B76" s="2741"/>
      <c r="C76" s="67"/>
      <c r="D76" s="67"/>
      <c r="E76" s="67"/>
      <c r="F76" s="67"/>
      <c r="G76" s="67"/>
      <c r="H76" s="68"/>
    </row>
    <row r="77" spans="1:8">
      <c r="A77" s="2740" t="s">
        <v>1050</v>
      </c>
      <c r="B77" s="2741" t="s">
        <v>4717</v>
      </c>
      <c r="C77" s="67"/>
      <c r="D77" s="67"/>
      <c r="E77" s="67"/>
      <c r="F77" s="67"/>
      <c r="G77" s="67"/>
      <c r="H77" s="68"/>
    </row>
    <row r="78" spans="1:8">
      <c r="A78" s="70"/>
      <c r="B78" s="67"/>
      <c r="C78" s="67"/>
      <c r="D78" s="67"/>
      <c r="E78" s="67"/>
      <c r="F78" s="67"/>
      <c r="G78" s="67"/>
      <c r="H78" s="68"/>
    </row>
    <row r="79" spans="1:8">
      <c r="A79" s="2742" t="s">
        <v>4721</v>
      </c>
      <c r="B79" s="2736" t="s">
        <v>4722</v>
      </c>
      <c r="C79" s="67"/>
      <c r="D79" s="67"/>
      <c r="E79" s="67"/>
      <c r="F79" s="67"/>
      <c r="G79" s="67"/>
      <c r="H79" s="68"/>
    </row>
    <row r="80" spans="1:8">
      <c r="A80" s="70"/>
      <c r="B80" s="2736"/>
      <c r="C80" s="67"/>
      <c r="D80" s="67"/>
      <c r="E80" s="67"/>
      <c r="F80" s="67"/>
      <c r="G80" s="67"/>
      <c r="H80" s="68"/>
    </row>
    <row r="81" spans="1:8">
      <c r="A81" s="70"/>
      <c r="B81" s="2736" t="s">
        <v>4723</v>
      </c>
      <c r="C81" s="67"/>
      <c r="D81" s="67"/>
      <c r="E81" s="67"/>
      <c r="F81" s="67"/>
      <c r="G81" s="67"/>
      <c r="H81" s="68"/>
    </row>
    <row r="82" spans="1:8">
      <c r="A82" s="70"/>
      <c r="B82" s="2736"/>
      <c r="C82" s="67"/>
      <c r="D82" s="67"/>
      <c r="E82" s="67"/>
      <c r="F82" s="67"/>
      <c r="G82" s="67"/>
      <c r="H82" s="68"/>
    </row>
    <row r="83" spans="1:8" ht="33" customHeight="1">
      <c r="A83" s="70"/>
      <c r="B83" s="3442" t="s">
        <v>6140</v>
      </c>
      <c r="C83" s="3442"/>
      <c r="D83" s="3442"/>
      <c r="E83" s="3442"/>
      <c r="F83" s="3442"/>
      <c r="G83" s="3442"/>
      <c r="H83" s="3443"/>
    </row>
    <row r="84" spans="1:8">
      <c r="A84" s="70"/>
      <c r="B84" s="2736"/>
      <c r="C84" s="67"/>
      <c r="D84" s="67"/>
      <c r="E84" s="67"/>
      <c r="F84" s="67"/>
      <c r="G84" s="67"/>
      <c r="H84" s="68"/>
    </row>
    <row r="85" spans="1:8">
      <c r="A85" s="70"/>
      <c r="B85" s="2736" t="s">
        <v>4724</v>
      </c>
      <c r="C85" s="67"/>
      <c r="D85" s="67"/>
      <c r="E85" s="67"/>
      <c r="F85" s="67"/>
      <c r="G85" s="67"/>
      <c r="H85" s="68"/>
    </row>
    <row r="86" spans="1:8">
      <c r="A86" s="70"/>
      <c r="B86" s="2736"/>
      <c r="C86" s="67"/>
      <c r="D86" s="67"/>
      <c r="E86" s="67"/>
      <c r="F86" s="67"/>
      <c r="G86" s="67"/>
      <c r="H86" s="68"/>
    </row>
    <row r="87" spans="1:8">
      <c r="A87" s="70"/>
      <c r="B87" s="3173" t="s">
        <v>6132</v>
      </c>
      <c r="C87" s="67"/>
      <c r="D87" s="67"/>
      <c r="E87" s="67"/>
      <c r="F87" s="67"/>
      <c r="G87" s="67"/>
      <c r="H87" s="68"/>
    </row>
    <row r="88" spans="1:8">
      <c r="A88" s="70"/>
      <c r="B88" s="3173"/>
      <c r="C88" s="67"/>
      <c r="D88" s="67"/>
      <c r="E88" s="67"/>
      <c r="F88" s="67"/>
      <c r="G88" s="67"/>
      <c r="H88" s="68"/>
    </row>
    <row r="89" spans="1:8">
      <c r="A89" s="70"/>
      <c r="B89" s="2690" t="s">
        <v>6141</v>
      </c>
      <c r="C89" s="67"/>
      <c r="D89" s="67"/>
      <c r="E89" s="67"/>
      <c r="F89" s="67"/>
      <c r="G89" s="67"/>
      <c r="H89" s="68"/>
    </row>
    <row r="90" spans="1:8">
      <c r="A90" s="70"/>
      <c r="B90" s="2736"/>
      <c r="C90" s="67"/>
      <c r="D90" s="67"/>
      <c r="E90" s="67"/>
      <c r="F90" s="67"/>
      <c r="G90" s="67"/>
      <c r="H90" s="68"/>
    </row>
    <row r="91" spans="1:8">
      <c r="A91" s="70"/>
      <c r="B91" s="3173" t="s">
        <v>6131</v>
      </c>
      <c r="C91" s="67"/>
      <c r="D91" s="67"/>
      <c r="E91" s="67"/>
      <c r="F91" s="67"/>
      <c r="G91" s="67"/>
      <c r="H91" s="68"/>
    </row>
    <row r="92" spans="1:8">
      <c r="A92" s="70"/>
      <c r="B92" s="3173"/>
      <c r="C92" s="67"/>
      <c r="D92" s="67"/>
      <c r="E92" s="67"/>
      <c r="F92" s="67"/>
      <c r="G92" s="67"/>
      <c r="H92" s="68"/>
    </row>
    <row r="93" spans="1:8">
      <c r="A93" s="70"/>
      <c r="B93" s="3173" t="s">
        <v>6133</v>
      </c>
      <c r="C93" s="67"/>
      <c r="D93" s="67"/>
      <c r="E93" s="67"/>
      <c r="F93" s="67"/>
      <c r="G93" s="67"/>
      <c r="H93" s="68"/>
    </row>
    <row r="94" spans="1:8">
      <c r="A94" s="70"/>
      <c r="B94" s="2736"/>
      <c r="C94" s="67"/>
      <c r="D94" s="67"/>
      <c r="E94" s="67"/>
      <c r="F94" s="67"/>
      <c r="G94" s="67"/>
      <c r="H94" s="68"/>
    </row>
    <row r="95" spans="1:8">
      <c r="A95" s="70"/>
      <c r="B95" s="3174" t="s">
        <v>6135</v>
      </c>
      <c r="C95" s="67"/>
      <c r="D95" s="67"/>
      <c r="E95" s="67"/>
      <c r="F95" s="67"/>
      <c r="G95" s="67"/>
      <c r="H95" s="68"/>
    </row>
    <row r="96" spans="1:8">
      <c r="A96" s="70"/>
      <c r="B96" s="3173"/>
      <c r="C96" s="67"/>
      <c r="D96" s="67"/>
      <c r="E96" s="67"/>
      <c r="F96" s="67"/>
      <c r="G96" s="67"/>
      <c r="H96" s="68"/>
    </row>
    <row r="97" spans="1:8">
      <c r="A97" s="70"/>
      <c r="B97" s="3173" t="s">
        <v>6134</v>
      </c>
      <c r="C97" s="67"/>
      <c r="D97" s="67"/>
      <c r="E97" s="67"/>
      <c r="F97" s="67"/>
      <c r="G97" s="67"/>
      <c r="H97" s="68"/>
    </row>
    <row r="98" spans="1:8">
      <c r="A98" s="70"/>
      <c r="B98" s="2736"/>
      <c r="C98" s="67"/>
      <c r="D98" s="67"/>
      <c r="E98" s="67"/>
      <c r="F98" s="67"/>
      <c r="G98" s="67"/>
      <c r="H98" s="68"/>
    </row>
    <row r="99" spans="1:8">
      <c r="A99" s="70"/>
      <c r="B99" s="3173"/>
      <c r="C99" s="67"/>
      <c r="D99" s="67"/>
      <c r="E99" s="67"/>
      <c r="F99" s="67"/>
      <c r="G99" s="67"/>
      <c r="H99" s="68"/>
    </row>
    <row r="100" spans="1:8">
      <c r="A100" s="70"/>
      <c r="B100" s="2736"/>
      <c r="C100" s="67"/>
      <c r="D100" s="67"/>
      <c r="E100" s="67"/>
      <c r="F100" s="67"/>
      <c r="G100" s="67"/>
      <c r="H100" s="68"/>
    </row>
    <row r="101" spans="1:8" ht="15.75" thickBot="1">
      <c r="A101" s="109"/>
      <c r="B101" s="384"/>
      <c r="C101" s="496"/>
      <c r="D101" s="496"/>
      <c r="E101" s="496"/>
      <c r="F101" s="496"/>
      <c r="G101" s="496"/>
      <c r="H101" s="497"/>
    </row>
    <row r="102" spans="1:8" ht="15.75">
      <c r="A102" s="147" t="str">
        <f>A51</f>
        <v>FERC FORM NO.1 (ED. 12-96) NYPSC Modified-96</v>
      </c>
      <c r="B102" s="15"/>
      <c r="C102" s="67"/>
      <c r="D102" s="67"/>
      <c r="E102" s="67"/>
      <c r="F102" s="67"/>
      <c r="G102" s="67"/>
      <c r="H102" s="67"/>
    </row>
    <row r="103" spans="1:8">
      <c r="A103" s="67" t="s">
        <v>1827</v>
      </c>
      <c r="B103" s="67"/>
      <c r="C103" s="67"/>
      <c r="D103" s="67"/>
      <c r="E103" s="67"/>
      <c r="F103" s="67"/>
      <c r="G103" s="67"/>
      <c r="H103" s="67"/>
    </row>
    <row r="104" spans="1:8" ht="15.75">
      <c r="A104" s="138" t="s">
        <v>2367</v>
      </c>
      <c r="B104" s="33"/>
      <c r="C104" s="33"/>
      <c r="D104" s="33"/>
      <c r="E104" s="33"/>
      <c r="F104" s="33"/>
      <c r="G104" s="33"/>
      <c r="H104" s="33"/>
    </row>
    <row r="105" spans="1:8" ht="15.75" thickBot="1">
      <c r="A105" s="28"/>
      <c r="B105" s="28"/>
      <c r="C105" s="28"/>
      <c r="D105" s="28"/>
      <c r="E105" s="28"/>
      <c r="F105" s="28"/>
      <c r="G105" s="28"/>
      <c r="H105" s="28"/>
    </row>
    <row r="106" spans="1:8">
      <c r="A106" s="27"/>
      <c r="B106" s="42" t="s">
        <v>1795</v>
      </c>
      <c r="C106" s="57" t="s">
        <v>1339</v>
      </c>
      <c r="D106" s="44"/>
      <c r="E106" s="44"/>
      <c r="F106" s="42"/>
      <c r="G106" s="42" t="s">
        <v>1717</v>
      </c>
      <c r="H106" s="58" t="s">
        <v>1718</v>
      </c>
    </row>
    <row r="107" spans="1:8">
      <c r="A107" s="70"/>
      <c r="B107" s="79" t="str">
        <f>'Data Sheet'!$C$25</f>
        <v>Consolidated Edison Company of New York, Inc.</v>
      </c>
      <c r="C107" s="55">
        <v>-1</v>
      </c>
      <c r="D107" s="28" t="s">
        <v>1341</v>
      </c>
      <c r="E107" s="15"/>
      <c r="F107" s="63" t="s">
        <v>1342</v>
      </c>
      <c r="G107" s="63" t="s">
        <v>1720</v>
      </c>
      <c r="H107" s="37"/>
    </row>
    <row r="108" spans="1:8">
      <c r="A108" s="72"/>
      <c r="B108" s="36"/>
      <c r="C108" s="114">
        <v>-2</v>
      </c>
      <c r="D108" s="36" t="s">
        <v>1341</v>
      </c>
      <c r="E108" s="30"/>
      <c r="F108" s="113" t="s">
        <v>1344</v>
      </c>
      <c r="G108" s="655" t="str">
        <f>'Data Sheet'!$C$40</f>
        <v>4/28/2016</v>
      </c>
      <c r="H108" s="1230" t="str">
        <f>'Data Sheet'!$C$38</f>
        <v>12/31/2015</v>
      </c>
    </row>
    <row r="109" spans="1:8">
      <c r="A109" s="146" t="s">
        <v>1826</v>
      </c>
      <c r="B109" s="30"/>
      <c r="C109" s="30"/>
      <c r="D109" s="30"/>
      <c r="E109" s="30"/>
      <c r="F109" s="30"/>
      <c r="G109" s="30"/>
      <c r="H109" s="31"/>
    </row>
    <row r="110" spans="1:8">
      <c r="A110" s="70"/>
      <c r="B110" s="67"/>
      <c r="C110" s="67"/>
      <c r="D110" s="67"/>
      <c r="E110" s="67"/>
      <c r="F110" s="67"/>
      <c r="G110" s="67"/>
      <c r="H110" s="68"/>
    </row>
    <row r="111" spans="1:8">
      <c r="A111" s="70"/>
      <c r="B111" s="3173" t="s">
        <v>6136</v>
      </c>
      <c r="C111" s="3172"/>
      <c r="D111" s="3172"/>
      <c r="E111" s="3172"/>
      <c r="F111" s="3172"/>
      <c r="G111" s="3172"/>
      <c r="H111" s="389"/>
    </row>
    <row r="112" spans="1:8">
      <c r="A112" s="70"/>
      <c r="B112" s="3173"/>
      <c r="C112" s="3172"/>
      <c r="D112" s="3172"/>
      <c r="E112" s="3172"/>
      <c r="F112" s="3172"/>
      <c r="G112" s="3172"/>
      <c r="H112" s="389"/>
    </row>
    <row r="113" spans="1:8">
      <c r="A113" s="70"/>
      <c r="B113" s="3173" t="s">
        <v>6137</v>
      </c>
      <c r="C113" s="3172"/>
      <c r="D113" s="3172"/>
      <c r="E113" s="3172"/>
      <c r="F113" s="3172"/>
      <c r="G113" s="3172"/>
      <c r="H113" s="389"/>
    </row>
    <row r="114" spans="1:8">
      <c r="A114" s="70"/>
      <c r="B114" s="3173"/>
      <c r="C114" s="3172"/>
      <c r="D114" s="3172"/>
      <c r="E114" s="3172"/>
      <c r="F114" s="3172"/>
      <c r="G114" s="3172"/>
      <c r="H114" s="389"/>
    </row>
    <row r="115" spans="1:8" ht="33.75" customHeight="1">
      <c r="A115" s="70"/>
      <c r="B115" s="3442" t="s">
        <v>6139</v>
      </c>
      <c r="C115" s="3442"/>
      <c r="D115" s="3442"/>
      <c r="E115" s="3442"/>
      <c r="F115" s="3442"/>
      <c r="G115" s="3442"/>
      <c r="H115" s="3443"/>
    </row>
    <row r="116" spans="1:8">
      <c r="A116" s="70"/>
      <c r="B116" s="3173"/>
      <c r="C116" s="3172"/>
      <c r="D116" s="3172"/>
      <c r="E116" s="3172"/>
      <c r="F116" s="3172"/>
      <c r="G116" s="3172"/>
      <c r="H116" s="389"/>
    </row>
    <row r="117" spans="1:8">
      <c r="A117" s="70"/>
      <c r="B117" s="3173" t="s">
        <v>6138</v>
      </c>
      <c r="C117" s="3174"/>
      <c r="D117" s="3174"/>
      <c r="E117" s="3174"/>
      <c r="F117" s="3174"/>
      <c r="G117" s="3174"/>
      <c r="H117" s="389"/>
    </row>
    <row r="118" spans="1:8">
      <c r="A118" s="70"/>
      <c r="B118" s="3173"/>
      <c r="C118" s="3172"/>
      <c r="D118" s="3172"/>
      <c r="E118" s="3172"/>
      <c r="F118" s="3172"/>
      <c r="G118" s="3172"/>
      <c r="H118" s="389"/>
    </row>
    <row r="119" spans="1:8">
      <c r="A119" s="70"/>
      <c r="B119" s="3173" t="s">
        <v>6145</v>
      </c>
      <c r="C119" s="3172"/>
      <c r="D119" s="3172"/>
      <c r="E119" s="3172"/>
      <c r="F119" s="3172"/>
      <c r="G119" s="3172"/>
      <c r="H119" s="389"/>
    </row>
    <row r="120" spans="1:8">
      <c r="A120" s="70"/>
      <c r="B120" s="3173"/>
      <c r="C120" s="3172"/>
      <c r="D120" s="3172"/>
      <c r="E120" s="3172"/>
      <c r="F120" s="3172"/>
      <c r="G120" s="3172"/>
      <c r="H120" s="389"/>
    </row>
    <row r="121" spans="1:8">
      <c r="A121" s="70"/>
      <c r="B121" s="3173" t="s">
        <v>6146</v>
      </c>
      <c r="C121" s="3172"/>
      <c r="D121" s="3172"/>
      <c r="E121" s="3172"/>
      <c r="F121" s="3172"/>
      <c r="G121" s="3172"/>
      <c r="H121" s="389"/>
    </row>
    <row r="122" spans="1:8">
      <c r="A122" s="70"/>
      <c r="B122" s="3173"/>
      <c r="C122" s="3172"/>
      <c r="D122" s="3172"/>
      <c r="E122" s="3172"/>
      <c r="F122" s="3172"/>
      <c r="G122" s="3172"/>
      <c r="H122" s="389"/>
    </row>
    <row r="123" spans="1:8">
      <c r="A123" s="70"/>
      <c r="B123" s="3178" t="s">
        <v>6142</v>
      </c>
      <c r="C123" s="67"/>
      <c r="D123" s="67"/>
      <c r="E123" s="67"/>
      <c r="F123" s="67"/>
      <c r="G123" s="67"/>
      <c r="H123" s="389"/>
    </row>
    <row r="124" spans="1:8">
      <c r="A124" s="70"/>
      <c r="B124" s="3178"/>
      <c r="C124" s="67"/>
      <c r="D124" s="67"/>
      <c r="E124" s="67"/>
      <c r="F124" s="67"/>
      <c r="G124" s="67"/>
      <c r="H124" s="389"/>
    </row>
    <row r="125" spans="1:8">
      <c r="A125" s="70"/>
      <c r="B125" s="3178" t="s">
        <v>6143</v>
      </c>
      <c r="C125" s="67"/>
      <c r="D125" s="67"/>
      <c r="E125" s="67"/>
      <c r="F125" s="67"/>
      <c r="G125" s="67"/>
      <c r="H125" s="389"/>
    </row>
    <row r="126" spans="1:8">
      <c r="A126" s="70"/>
      <c r="B126" s="67"/>
      <c r="C126" s="67"/>
      <c r="D126" s="67"/>
      <c r="E126" s="67"/>
      <c r="F126" s="67"/>
      <c r="G126" s="67"/>
      <c r="H126" s="68"/>
    </row>
    <row r="127" spans="1:8">
      <c r="A127" s="70"/>
      <c r="B127" s="3178" t="s">
        <v>6144</v>
      </c>
      <c r="C127" s="67"/>
      <c r="D127" s="67"/>
      <c r="E127" s="67"/>
      <c r="F127" s="67"/>
      <c r="G127" s="67"/>
      <c r="H127" s="68"/>
    </row>
    <row r="128" spans="1:8">
      <c r="A128" s="70"/>
      <c r="B128" s="67"/>
      <c r="C128" s="67"/>
      <c r="D128" s="67"/>
      <c r="E128" s="67"/>
      <c r="F128" s="67"/>
      <c r="G128" s="67"/>
      <c r="H128" s="68"/>
    </row>
    <row r="129" spans="1:8">
      <c r="A129" s="70"/>
      <c r="B129" s="3178" t="s">
        <v>4725</v>
      </c>
      <c r="C129" s="3177"/>
      <c r="D129" s="3177"/>
      <c r="E129" s="3177"/>
      <c r="F129" s="3177"/>
      <c r="G129" s="3177"/>
      <c r="H129" s="68"/>
    </row>
    <row r="130" spans="1:8">
      <c r="A130" s="70"/>
      <c r="B130" s="3178"/>
      <c r="C130" s="3177"/>
      <c r="D130" s="3177"/>
      <c r="E130" s="3177"/>
      <c r="F130" s="3177"/>
      <c r="G130" s="3177"/>
      <c r="H130" s="68"/>
    </row>
    <row r="131" spans="1:8">
      <c r="A131" s="70"/>
      <c r="B131" s="3178" t="s">
        <v>4726</v>
      </c>
      <c r="C131" s="3177"/>
      <c r="D131" s="3177"/>
      <c r="E131" s="3177"/>
      <c r="F131" s="3177"/>
      <c r="G131" s="3177"/>
      <c r="H131" s="68"/>
    </row>
    <row r="132" spans="1:8">
      <c r="A132" s="70"/>
      <c r="B132" s="3178"/>
      <c r="C132" s="67"/>
      <c r="D132" s="67"/>
      <c r="E132" s="67"/>
      <c r="F132" s="67"/>
      <c r="G132" s="67"/>
      <c r="H132" s="68"/>
    </row>
    <row r="133" spans="1:8">
      <c r="A133" s="70"/>
      <c r="B133" s="3178" t="s">
        <v>4727</v>
      </c>
      <c r="C133" s="67"/>
      <c r="D133" s="67"/>
      <c r="E133" s="67"/>
      <c r="F133" s="67"/>
      <c r="G133" s="67"/>
      <c r="H133" s="68"/>
    </row>
    <row r="134" spans="1:8">
      <c r="A134" s="70"/>
      <c r="B134" s="67"/>
      <c r="C134" s="67"/>
      <c r="D134" s="67"/>
      <c r="E134" s="67"/>
      <c r="F134" s="67"/>
      <c r="G134" s="67"/>
      <c r="H134" s="68"/>
    </row>
    <row r="135" spans="1:8">
      <c r="A135" s="70"/>
      <c r="B135" s="3178"/>
      <c r="C135" s="3177"/>
      <c r="D135" s="3177"/>
      <c r="E135" s="3177"/>
      <c r="F135" s="3177"/>
      <c r="G135" s="3177"/>
      <c r="H135" s="68"/>
    </row>
    <row r="136" spans="1:8">
      <c r="A136" s="70"/>
      <c r="B136" s="3178"/>
      <c r="C136" s="3177"/>
      <c r="D136" s="3177"/>
      <c r="E136" s="3177"/>
      <c r="F136" s="3177"/>
      <c r="G136" s="3177"/>
      <c r="H136" s="68"/>
    </row>
    <row r="137" spans="1:8">
      <c r="A137" s="70"/>
      <c r="B137" s="3178"/>
      <c r="C137" s="3177"/>
      <c r="D137" s="3177"/>
      <c r="E137" s="3177"/>
      <c r="F137" s="3177"/>
      <c r="G137" s="3177"/>
      <c r="H137" s="68"/>
    </row>
    <row r="138" spans="1:8">
      <c r="A138" s="70"/>
      <c r="B138" s="3178"/>
      <c r="C138" s="67"/>
      <c r="D138" s="67"/>
      <c r="E138" s="67"/>
      <c r="F138" s="67"/>
      <c r="G138" s="67"/>
      <c r="H138" s="68"/>
    </row>
    <row r="139" spans="1:8">
      <c r="A139" s="70"/>
      <c r="B139" s="3178"/>
      <c r="C139" s="67"/>
      <c r="D139" s="67"/>
      <c r="E139" s="67"/>
      <c r="F139" s="67"/>
      <c r="G139" s="67"/>
      <c r="H139" s="68"/>
    </row>
    <row r="140" spans="1:8">
      <c r="A140" s="70"/>
      <c r="B140" s="67"/>
      <c r="C140" s="67"/>
      <c r="D140" s="67"/>
      <c r="E140" s="67"/>
      <c r="F140" s="67"/>
      <c r="G140" s="67"/>
      <c r="H140" s="68"/>
    </row>
    <row r="141" spans="1:8">
      <c r="A141" s="70"/>
      <c r="B141" s="67"/>
      <c r="C141" s="67"/>
      <c r="D141" s="67"/>
      <c r="E141" s="67"/>
      <c r="F141" s="67"/>
      <c r="G141" s="67"/>
      <c r="H141" s="68"/>
    </row>
    <row r="142" spans="1:8">
      <c r="A142" s="70"/>
      <c r="B142" s="67"/>
      <c r="C142" s="67"/>
      <c r="D142" s="67"/>
      <c r="E142" s="67"/>
      <c r="F142" s="67"/>
      <c r="G142" s="67"/>
      <c r="H142" s="68"/>
    </row>
    <row r="143" spans="1:8">
      <c r="A143" s="70"/>
      <c r="B143" s="67"/>
      <c r="C143" s="67"/>
      <c r="D143" s="67"/>
      <c r="E143" s="67"/>
      <c r="F143" s="67"/>
      <c r="G143" s="67"/>
      <c r="H143" s="68"/>
    </row>
    <row r="144" spans="1:8">
      <c r="A144" s="70"/>
      <c r="B144" s="67"/>
      <c r="C144" s="67"/>
      <c r="D144" s="67"/>
      <c r="E144" s="67"/>
      <c r="F144" s="67"/>
      <c r="G144" s="67"/>
      <c r="H144" s="68"/>
    </row>
    <row r="145" spans="1:8">
      <c r="A145" s="70"/>
      <c r="B145" s="67"/>
      <c r="C145" s="67"/>
      <c r="D145" s="67"/>
      <c r="E145" s="67"/>
      <c r="F145" s="67"/>
      <c r="G145" s="67"/>
      <c r="H145" s="68"/>
    </row>
    <row r="146" spans="1:8">
      <c r="A146" s="70"/>
      <c r="B146" s="67"/>
      <c r="C146" s="67"/>
      <c r="D146" s="67"/>
      <c r="E146" s="67"/>
      <c r="F146" s="67"/>
      <c r="G146" s="67"/>
      <c r="H146" s="68"/>
    </row>
    <row r="147" spans="1:8">
      <c r="A147" s="70"/>
      <c r="B147" s="67"/>
      <c r="C147" s="67"/>
      <c r="D147" s="67"/>
      <c r="E147" s="67"/>
      <c r="F147" s="67"/>
      <c r="G147" s="67"/>
      <c r="H147" s="68"/>
    </row>
    <row r="148" spans="1:8">
      <c r="A148" s="70"/>
      <c r="B148" s="67"/>
      <c r="C148" s="67"/>
      <c r="D148" s="67"/>
      <c r="E148" s="67"/>
      <c r="F148" s="67"/>
      <c r="G148" s="67"/>
      <c r="H148" s="68"/>
    </row>
    <row r="149" spans="1:8">
      <c r="A149" s="70"/>
      <c r="B149" s="67"/>
      <c r="C149" s="67"/>
      <c r="D149" s="67"/>
      <c r="E149" s="67"/>
      <c r="F149" s="67"/>
      <c r="G149" s="67"/>
      <c r="H149" s="68"/>
    </row>
    <row r="150" spans="1:8">
      <c r="A150" s="70"/>
      <c r="B150" s="67"/>
      <c r="C150" s="67"/>
      <c r="D150" s="67"/>
      <c r="E150" s="67"/>
      <c r="F150" s="67"/>
      <c r="G150" s="67"/>
      <c r="H150" s="68"/>
    </row>
    <row r="151" spans="1:8">
      <c r="A151" s="70"/>
      <c r="B151" s="67"/>
      <c r="C151" s="67"/>
      <c r="D151" s="67"/>
      <c r="E151" s="67"/>
      <c r="F151" s="67"/>
      <c r="G151" s="67"/>
      <c r="H151" s="68"/>
    </row>
    <row r="152" spans="1:8">
      <c r="A152" s="70"/>
      <c r="B152" s="67"/>
      <c r="C152" s="67"/>
      <c r="D152" s="67"/>
      <c r="E152" s="67"/>
      <c r="F152" s="67"/>
      <c r="G152" s="67"/>
      <c r="H152" s="68"/>
    </row>
    <row r="153" spans="1:8">
      <c r="A153" s="70"/>
      <c r="B153" s="15"/>
      <c r="C153" s="67"/>
      <c r="D153" s="67"/>
      <c r="E153" s="67"/>
      <c r="F153" s="67"/>
      <c r="G153" s="67"/>
      <c r="H153" s="68"/>
    </row>
    <row r="154" spans="1:8" ht="15.75" thickBot="1">
      <c r="A154" s="109"/>
      <c r="B154" s="110"/>
      <c r="C154" s="496"/>
      <c r="D154" s="496"/>
      <c r="E154" s="496"/>
      <c r="F154" s="496"/>
      <c r="G154" s="496"/>
      <c r="H154" s="497"/>
    </row>
    <row r="155" spans="1:8" ht="15.75">
      <c r="A155" s="147" t="str">
        <f>A51</f>
        <v>FERC FORM NO.1 (ED. 12-96) NYPSC Modified-96</v>
      </c>
      <c r="B155" s="15"/>
      <c r="C155" s="67"/>
      <c r="D155" s="67"/>
      <c r="E155" s="67"/>
      <c r="F155" s="67"/>
      <c r="G155" s="67"/>
      <c r="H155" s="67"/>
    </row>
    <row r="156" spans="1:8" ht="15.75" thickBot="1">
      <c r="A156" s="67" t="s">
        <v>1828</v>
      </c>
      <c r="B156" s="67"/>
      <c r="C156" s="67"/>
      <c r="D156" s="67"/>
      <c r="E156" s="67"/>
      <c r="F156" s="67"/>
      <c r="G156" s="67"/>
      <c r="H156" s="67"/>
    </row>
    <row r="157" spans="1:8">
      <c r="A157" s="27"/>
      <c r="B157" s="42" t="s">
        <v>1795</v>
      </c>
      <c r="C157" s="57" t="s">
        <v>1339</v>
      </c>
      <c r="D157" s="44"/>
      <c r="E157" s="44"/>
      <c r="F157" s="42"/>
      <c r="G157" s="42" t="s">
        <v>1717</v>
      </c>
      <c r="H157" s="58" t="s">
        <v>1718</v>
      </c>
    </row>
    <row r="158" spans="1:8">
      <c r="A158" s="70"/>
      <c r="B158" s="79" t="str">
        <f>'Data Sheet'!$C$25</f>
        <v>Consolidated Edison Company of New York, Inc.</v>
      </c>
      <c r="C158" s="55">
        <v>-1</v>
      </c>
      <c r="D158" s="28" t="s">
        <v>1341</v>
      </c>
      <c r="E158" s="15"/>
      <c r="F158" s="63" t="s">
        <v>1342</v>
      </c>
      <c r="G158" s="63" t="s">
        <v>1720</v>
      </c>
      <c r="H158" s="37"/>
    </row>
    <row r="159" spans="1:8">
      <c r="A159" s="72"/>
      <c r="B159" s="36"/>
      <c r="C159" s="114">
        <v>-2</v>
      </c>
      <c r="D159" s="36" t="s">
        <v>1341</v>
      </c>
      <c r="E159" s="30"/>
      <c r="F159" s="113" t="s">
        <v>1344</v>
      </c>
      <c r="G159" s="655" t="str">
        <f>'Data Sheet'!$C$40</f>
        <v>4/28/2016</v>
      </c>
      <c r="H159" s="1229" t="str">
        <f>'Data Sheet'!$C$38</f>
        <v>12/31/2015</v>
      </c>
    </row>
    <row r="160" spans="1:8">
      <c r="A160" s="146" t="s">
        <v>1826</v>
      </c>
      <c r="B160" s="30"/>
      <c r="C160" s="30"/>
      <c r="D160" s="30"/>
      <c r="E160" s="30"/>
      <c r="F160" s="30"/>
      <c r="G160" s="30"/>
      <c r="H160" s="31"/>
    </row>
    <row r="161" spans="1:8">
      <c r="A161" s="70"/>
      <c r="B161" s="67"/>
      <c r="C161" s="67"/>
      <c r="D161" s="67"/>
      <c r="E161" s="67"/>
      <c r="F161" s="67"/>
      <c r="G161" s="67"/>
      <c r="H161" s="68"/>
    </row>
    <row r="162" spans="1:8">
      <c r="A162" s="70"/>
      <c r="B162" s="67"/>
      <c r="C162" s="67"/>
      <c r="D162" s="67"/>
      <c r="E162" s="67"/>
      <c r="F162" s="67"/>
      <c r="G162" s="67"/>
      <c r="H162" s="68"/>
    </row>
    <row r="163" spans="1:8">
      <c r="A163" s="70"/>
      <c r="B163" s="67"/>
      <c r="C163" s="67"/>
      <c r="D163" s="67"/>
      <c r="E163" s="67"/>
      <c r="F163" s="67"/>
      <c r="G163" s="67"/>
      <c r="H163" s="68"/>
    </row>
    <row r="164" spans="1:8">
      <c r="A164" s="70"/>
      <c r="B164" s="67"/>
      <c r="C164" s="67"/>
      <c r="D164" s="67"/>
      <c r="E164" s="67"/>
      <c r="F164" s="67"/>
      <c r="G164" s="67"/>
      <c r="H164" s="68"/>
    </row>
    <row r="165" spans="1:8">
      <c r="A165" s="70"/>
      <c r="B165" s="67"/>
      <c r="C165" s="67"/>
      <c r="D165" s="67"/>
      <c r="E165" s="67"/>
      <c r="F165" s="67"/>
      <c r="G165" s="67"/>
      <c r="H165" s="68"/>
    </row>
    <row r="166" spans="1:8">
      <c r="A166" s="70"/>
      <c r="B166" s="67"/>
      <c r="C166" s="67"/>
      <c r="D166" s="67"/>
      <c r="E166" s="67"/>
      <c r="F166" s="67"/>
      <c r="G166" s="67"/>
      <c r="H166" s="68"/>
    </row>
    <row r="167" spans="1:8">
      <c r="A167" s="70"/>
      <c r="B167" s="67"/>
      <c r="C167" s="67"/>
      <c r="D167" s="67"/>
      <c r="E167" s="67"/>
      <c r="F167" s="67"/>
      <c r="G167" s="67"/>
      <c r="H167" s="68"/>
    </row>
    <row r="168" spans="1:8">
      <c r="A168" s="70"/>
      <c r="B168" s="67"/>
      <c r="C168" s="67"/>
      <c r="D168" s="67"/>
      <c r="E168" s="67"/>
      <c r="F168" s="67"/>
      <c r="G168" s="67"/>
      <c r="H168" s="68"/>
    </row>
    <row r="169" spans="1:8">
      <c r="A169" s="70"/>
      <c r="B169" s="67"/>
      <c r="C169" s="67"/>
      <c r="D169" s="67"/>
      <c r="E169" s="67"/>
      <c r="F169" s="67"/>
      <c r="G169" s="67"/>
      <c r="H169" s="68"/>
    </row>
    <row r="170" spans="1:8">
      <c r="A170" s="70"/>
      <c r="B170" s="67"/>
      <c r="C170" s="67"/>
      <c r="D170" s="67"/>
      <c r="E170" s="67"/>
      <c r="F170" s="67"/>
      <c r="G170" s="67"/>
      <c r="H170" s="68"/>
    </row>
    <row r="171" spans="1:8">
      <c r="A171" s="70"/>
      <c r="B171" s="67"/>
      <c r="C171" s="67"/>
      <c r="D171" s="67"/>
      <c r="E171" s="67"/>
      <c r="F171" s="67"/>
      <c r="G171" s="67"/>
      <c r="H171" s="68"/>
    </row>
    <row r="172" spans="1:8">
      <c r="A172" s="70"/>
      <c r="B172" s="67"/>
      <c r="C172" s="67"/>
      <c r="D172" s="67"/>
      <c r="E172" s="67"/>
      <c r="F172" s="67"/>
      <c r="G172" s="67"/>
      <c r="H172" s="68"/>
    </row>
    <row r="173" spans="1:8">
      <c r="A173" s="70"/>
      <c r="B173" s="67"/>
      <c r="C173" s="67"/>
      <c r="D173" s="67"/>
      <c r="E173" s="67"/>
      <c r="F173" s="67"/>
      <c r="G173" s="67"/>
      <c r="H173" s="68"/>
    </row>
    <row r="174" spans="1:8">
      <c r="A174" s="70"/>
      <c r="B174" s="67"/>
      <c r="C174" s="67"/>
      <c r="D174" s="67"/>
      <c r="E174" s="67"/>
      <c r="F174" s="67"/>
      <c r="G174" s="67"/>
      <c r="H174" s="68"/>
    </row>
    <row r="175" spans="1:8">
      <c r="A175" s="70"/>
      <c r="B175" s="67"/>
      <c r="C175" s="67"/>
      <c r="D175" s="67"/>
      <c r="E175" s="67"/>
      <c r="F175" s="67"/>
      <c r="G175" s="67"/>
      <c r="H175" s="68"/>
    </row>
    <row r="176" spans="1:8">
      <c r="A176" s="70"/>
      <c r="B176" s="67"/>
      <c r="C176" s="67"/>
      <c r="D176" s="67"/>
      <c r="E176" s="67"/>
      <c r="F176" s="67"/>
      <c r="G176" s="67"/>
      <c r="H176" s="68"/>
    </row>
    <row r="177" spans="1:8">
      <c r="A177" s="70"/>
      <c r="B177" s="67"/>
      <c r="C177" s="67"/>
      <c r="D177" s="67"/>
      <c r="E177" s="67"/>
      <c r="F177" s="67"/>
      <c r="G177" s="67"/>
      <c r="H177" s="68"/>
    </row>
    <row r="178" spans="1:8">
      <c r="A178" s="70"/>
      <c r="B178" s="67"/>
      <c r="C178" s="67"/>
      <c r="D178" s="67"/>
      <c r="E178" s="67"/>
      <c r="F178" s="67"/>
      <c r="G178" s="67"/>
      <c r="H178" s="68"/>
    </row>
    <row r="179" spans="1:8">
      <c r="A179" s="70"/>
      <c r="B179" s="67"/>
      <c r="C179" s="67"/>
      <c r="D179" s="67"/>
      <c r="E179" s="67"/>
      <c r="F179" s="67"/>
      <c r="G179" s="67"/>
      <c r="H179" s="68"/>
    </row>
    <row r="180" spans="1:8">
      <c r="A180" s="70"/>
      <c r="B180" s="67"/>
      <c r="C180" s="67"/>
      <c r="D180" s="67"/>
      <c r="E180" s="67"/>
      <c r="F180" s="67"/>
      <c r="G180" s="67"/>
      <c r="H180" s="68"/>
    </row>
    <row r="181" spans="1:8">
      <c r="A181" s="70"/>
      <c r="B181" s="67"/>
      <c r="C181" s="67"/>
      <c r="D181" s="67"/>
      <c r="E181" s="67"/>
      <c r="F181" s="67"/>
      <c r="G181" s="67"/>
      <c r="H181" s="68"/>
    </row>
    <row r="182" spans="1:8">
      <c r="A182" s="70"/>
      <c r="B182" s="67"/>
      <c r="C182" s="67"/>
      <c r="D182" s="67"/>
      <c r="E182" s="67"/>
      <c r="F182" s="67"/>
      <c r="G182" s="67"/>
      <c r="H182" s="68"/>
    </row>
    <row r="183" spans="1:8">
      <c r="A183" s="70"/>
      <c r="B183" s="67"/>
      <c r="C183" s="67"/>
      <c r="D183" s="67"/>
      <c r="E183" s="67"/>
      <c r="F183" s="67"/>
      <c r="G183" s="67"/>
      <c r="H183" s="68"/>
    </row>
    <row r="184" spans="1:8">
      <c r="A184" s="70"/>
      <c r="B184" s="67"/>
      <c r="C184" s="67"/>
      <c r="D184" s="67"/>
      <c r="E184" s="67"/>
      <c r="F184" s="67"/>
      <c r="G184" s="67"/>
      <c r="H184" s="68"/>
    </row>
    <row r="185" spans="1:8">
      <c r="A185" s="70"/>
      <c r="B185" s="67"/>
      <c r="C185" s="67"/>
      <c r="D185" s="67"/>
      <c r="E185" s="67"/>
      <c r="F185" s="67"/>
      <c r="G185" s="67"/>
      <c r="H185" s="68"/>
    </row>
    <row r="186" spans="1:8">
      <c r="A186" s="70"/>
      <c r="B186" s="67"/>
      <c r="C186" s="67"/>
      <c r="D186" s="67"/>
      <c r="E186" s="67"/>
      <c r="F186" s="67"/>
      <c r="G186" s="67"/>
      <c r="H186" s="68"/>
    </row>
    <row r="187" spans="1:8">
      <c r="A187" s="70"/>
      <c r="B187" s="67"/>
      <c r="C187" s="67"/>
      <c r="D187" s="67"/>
      <c r="E187" s="67"/>
      <c r="F187" s="67"/>
      <c r="G187" s="67"/>
      <c r="H187" s="68"/>
    </row>
    <row r="188" spans="1:8">
      <c r="A188" s="70"/>
      <c r="B188" s="67"/>
      <c r="C188" s="67"/>
      <c r="D188" s="67"/>
      <c r="E188" s="67"/>
      <c r="F188" s="67"/>
      <c r="G188" s="67"/>
      <c r="H188" s="68"/>
    </row>
    <row r="189" spans="1:8">
      <c r="A189" s="70"/>
      <c r="B189" s="67"/>
      <c r="C189" s="67"/>
      <c r="D189" s="67"/>
      <c r="E189" s="67"/>
      <c r="F189" s="67"/>
      <c r="G189" s="67"/>
      <c r="H189" s="68"/>
    </row>
    <row r="190" spans="1:8">
      <c r="A190" s="70"/>
      <c r="B190" s="67"/>
      <c r="C190" s="67"/>
      <c r="D190" s="67"/>
      <c r="E190" s="67"/>
      <c r="F190" s="67"/>
      <c r="G190" s="67"/>
      <c r="H190" s="68"/>
    </row>
    <row r="191" spans="1:8">
      <c r="A191" s="70"/>
      <c r="B191" s="67"/>
      <c r="C191" s="67"/>
      <c r="D191" s="67"/>
      <c r="E191" s="67"/>
      <c r="F191" s="67"/>
      <c r="G191" s="67"/>
      <c r="H191" s="68"/>
    </row>
    <row r="192" spans="1:8">
      <c r="A192" s="70"/>
      <c r="B192" s="67"/>
      <c r="C192" s="67"/>
      <c r="D192" s="67"/>
      <c r="E192" s="67"/>
      <c r="F192" s="67"/>
      <c r="G192" s="67"/>
      <c r="H192" s="68"/>
    </row>
    <row r="193" spans="1:8">
      <c r="A193" s="70"/>
      <c r="B193" s="67"/>
      <c r="C193" s="67"/>
      <c r="D193" s="67"/>
      <c r="E193" s="67"/>
      <c r="F193" s="67"/>
      <c r="G193" s="67"/>
      <c r="H193" s="68"/>
    </row>
    <row r="194" spans="1:8">
      <c r="A194" s="70"/>
      <c r="B194" s="67"/>
      <c r="C194" s="67"/>
      <c r="D194" s="67"/>
      <c r="E194" s="67"/>
      <c r="F194" s="67"/>
      <c r="G194" s="67"/>
      <c r="H194" s="68"/>
    </row>
    <row r="195" spans="1:8">
      <c r="A195" s="70"/>
      <c r="B195" s="67"/>
      <c r="C195" s="67"/>
      <c r="D195" s="67"/>
      <c r="E195" s="67"/>
      <c r="F195" s="67"/>
      <c r="G195" s="67"/>
      <c r="H195" s="68"/>
    </row>
    <row r="196" spans="1:8">
      <c r="A196" s="70"/>
      <c r="B196" s="67"/>
      <c r="C196" s="67"/>
      <c r="D196" s="67"/>
      <c r="E196" s="67"/>
      <c r="F196" s="67"/>
      <c r="G196" s="67"/>
      <c r="H196" s="68"/>
    </row>
    <row r="197" spans="1:8">
      <c r="A197" s="70"/>
      <c r="B197" s="67"/>
      <c r="C197" s="67"/>
      <c r="D197" s="67"/>
      <c r="E197" s="67"/>
      <c r="F197" s="67"/>
      <c r="G197" s="67"/>
      <c r="H197" s="68"/>
    </row>
    <row r="198" spans="1:8">
      <c r="A198" s="70"/>
      <c r="B198" s="67"/>
      <c r="C198" s="67"/>
      <c r="D198" s="67"/>
      <c r="E198" s="67"/>
      <c r="F198" s="67"/>
      <c r="G198" s="67"/>
      <c r="H198" s="68"/>
    </row>
    <row r="199" spans="1:8">
      <c r="A199" s="70"/>
      <c r="B199" s="67"/>
      <c r="C199" s="67"/>
      <c r="D199" s="67"/>
      <c r="E199" s="67"/>
      <c r="F199" s="67"/>
      <c r="G199" s="67"/>
      <c r="H199" s="68"/>
    </row>
    <row r="200" spans="1:8">
      <c r="A200" s="70"/>
      <c r="B200" s="67"/>
      <c r="C200" s="67"/>
      <c r="D200" s="67"/>
      <c r="E200" s="67"/>
      <c r="F200" s="67"/>
      <c r="G200" s="67"/>
      <c r="H200" s="68"/>
    </row>
    <row r="201" spans="1:8">
      <c r="A201" s="70"/>
      <c r="B201" s="67"/>
      <c r="C201" s="67"/>
      <c r="D201" s="67"/>
      <c r="E201" s="67"/>
      <c r="F201" s="67"/>
      <c r="G201" s="67"/>
      <c r="H201" s="68"/>
    </row>
    <row r="202" spans="1:8">
      <c r="A202" s="70"/>
      <c r="B202" s="67"/>
      <c r="C202" s="67"/>
      <c r="D202" s="67"/>
      <c r="E202" s="67"/>
      <c r="F202" s="67"/>
      <c r="G202" s="67"/>
      <c r="H202" s="68"/>
    </row>
    <row r="203" spans="1:8">
      <c r="A203" s="70"/>
      <c r="B203" s="67"/>
      <c r="C203" s="67"/>
      <c r="D203" s="67"/>
      <c r="E203" s="67"/>
      <c r="F203" s="67"/>
      <c r="G203" s="67"/>
      <c r="H203" s="68"/>
    </row>
    <row r="204" spans="1:8">
      <c r="A204" s="70"/>
      <c r="B204" s="67"/>
      <c r="C204" s="67"/>
      <c r="D204" s="67"/>
      <c r="E204" s="67"/>
      <c r="F204" s="67"/>
      <c r="G204" s="67"/>
      <c r="H204" s="68"/>
    </row>
    <row r="205" spans="1:8">
      <c r="A205" s="70"/>
      <c r="B205" s="15"/>
      <c r="C205" s="67"/>
      <c r="D205" s="67"/>
      <c r="E205" s="67"/>
      <c r="F205" s="67"/>
      <c r="G205" s="67"/>
      <c r="H205" s="68"/>
    </row>
    <row r="206" spans="1:8" ht="15.75" thickBot="1">
      <c r="A206" s="109"/>
      <c r="B206" s="110"/>
      <c r="C206" s="496"/>
      <c r="D206" s="496"/>
      <c r="E206" s="496"/>
      <c r="F206" s="496"/>
      <c r="G206" s="496"/>
      <c r="H206" s="497"/>
    </row>
    <row r="207" spans="1:8" ht="15.75">
      <c r="A207" s="147" t="str">
        <f>A51</f>
        <v>FERC FORM NO.1 (ED. 12-96) NYPSC Modified-96</v>
      </c>
      <c r="B207" s="15"/>
      <c r="C207" s="67"/>
      <c r="D207" s="67"/>
      <c r="E207" s="67"/>
      <c r="F207" s="67"/>
      <c r="G207" s="67"/>
      <c r="H207" s="67"/>
    </row>
    <row r="208" spans="1:8">
      <c r="A208" s="67" t="s">
        <v>1829</v>
      </c>
      <c r="B208" s="67"/>
      <c r="C208" s="67"/>
      <c r="D208" s="67"/>
      <c r="E208" s="67"/>
      <c r="F208" s="67"/>
      <c r="G208" s="67"/>
      <c r="H208" s="67"/>
    </row>
  </sheetData>
  <mergeCells count="15">
    <mergeCell ref="B16:C19"/>
    <mergeCell ref="E18:H19"/>
    <mergeCell ref="B5:C10"/>
    <mergeCell ref="E5:H7"/>
    <mergeCell ref="E8:H12"/>
    <mergeCell ref="B12:C14"/>
    <mergeCell ref="E14:H15"/>
    <mergeCell ref="B115:H115"/>
    <mergeCell ref="B83:H83"/>
    <mergeCell ref="B21:C24"/>
    <mergeCell ref="E21:H23"/>
    <mergeCell ref="E25:H29"/>
    <mergeCell ref="B26:C29"/>
    <mergeCell ref="B31:C37"/>
    <mergeCell ref="E33:H37"/>
  </mergeCells>
  <printOptions horizontalCentered="1" verticalCentered="1"/>
  <pageMargins left="0.5" right="0.5" top="0" bottom="0" header="0.5" footer="0.5"/>
  <pageSetup scale="79" fitToHeight="4" orientation="portrait" horizontalDpi="300" verticalDpi="300" r:id="rId1"/>
  <headerFooter alignWithMargins="0"/>
  <rowBreaks count="3" manualBreakCount="3">
    <brk id="52" max="16383" man="1"/>
    <brk id="104" max="16383" man="1"/>
    <brk id="15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dimension ref="A1:K253"/>
  <sheetViews>
    <sheetView defaultGridColor="0" view="pageBreakPreview" colorId="22" zoomScale="85" zoomScaleNormal="100" zoomScaleSheetLayoutView="85" workbookViewId="0">
      <selection activeCell="C33" sqref="C33"/>
    </sheetView>
  </sheetViews>
  <sheetFormatPr defaultColWidth="9.6640625" defaultRowHeight="15"/>
  <cols>
    <col min="1" max="1" width="4.6640625" style="1496" customWidth="1"/>
    <col min="2" max="2" width="54.88671875" style="1496" customWidth="1"/>
    <col min="3" max="3" width="4.5546875" style="1496" customWidth="1"/>
    <col min="4" max="4" width="2.6640625" style="1496" customWidth="1"/>
    <col min="5" max="5" width="1.6640625" style="1496" customWidth="1"/>
    <col min="6" max="6" width="14.5546875" style="1496" customWidth="1"/>
    <col min="7" max="8" width="16.6640625" style="1496" customWidth="1"/>
    <col min="9" max="9" width="9.6640625" style="1496"/>
    <col min="10" max="11" width="16.88671875" style="3290" customWidth="1"/>
    <col min="12" max="12" width="9.6640625" style="1496" customWidth="1"/>
    <col min="13" max="16384" width="9.6640625" style="1496"/>
  </cols>
  <sheetData>
    <row r="1" spans="1:8">
      <c r="A1" s="1497"/>
      <c r="B1" s="1498" t="s">
        <v>1795</v>
      </c>
      <c r="C1" s="1499" t="s">
        <v>1339</v>
      </c>
      <c r="D1" s="1500"/>
      <c r="E1" s="1500"/>
      <c r="F1" s="1498"/>
      <c r="G1" s="1501" t="s">
        <v>1717</v>
      </c>
      <c r="H1" s="1502" t="s">
        <v>1718</v>
      </c>
    </row>
    <row r="2" spans="1:8">
      <c r="A2" s="1503"/>
      <c r="B2" s="1504" t="str">
        <f>'Data Sheet'!$C$25</f>
        <v>Consolidated Edison Company of New York, Inc.</v>
      </c>
      <c r="C2" s="1505" t="s">
        <v>1340</v>
      </c>
      <c r="D2" s="1506" t="s">
        <v>1341</v>
      </c>
      <c r="E2" s="1506"/>
      <c r="F2" s="1451" t="s">
        <v>1342</v>
      </c>
      <c r="G2" s="1507" t="s">
        <v>1720</v>
      </c>
      <c r="H2" s="1508"/>
    </row>
    <row r="3" spans="1:8" ht="15" customHeight="1">
      <c r="A3" s="1509"/>
      <c r="B3" s="1510"/>
      <c r="C3" s="1511" t="s">
        <v>1343</v>
      </c>
      <c r="D3" s="1510" t="s">
        <v>1341</v>
      </c>
      <c r="E3" s="1510"/>
      <c r="F3" s="1512" t="s">
        <v>1344</v>
      </c>
      <c r="G3" s="1513" t="str">
        <f>'Data Sheet'!$C$40</f>
        <v>4/28/2016</v>
      </c>
      <c r="H3" s="1514" t="str">
        <f>'Data Sheet'!$C$38</f>
        <v>12/31/2015</v>
      </c>
    </row>
    <row r="4" spans="1:8" ht="15" customHeight="1">
      <c r="A4" s="1515" t="s">
        <v>1830</v>
      </c>
      <c r="B4" s="1516"/>
      <c r="C4" s="1516"/>
      <c r="D4" s="1516"/>
      <c r="E4" s="1516"/>
      <c r="F4" s="1516"/>
      <c r="G4" s="1516"/>
      <c r="H4" s="1517"/>
    </row>
    <row r="5" spans="1:8">
      <c r="A5" s="1518"/>
      <c r="B5" s="1519"/>
      <c r="C5" s="1519"/>
      <c r="D5" s="1519"/>
      <c r="E5" s="1519"/>
      <c r="F5" s="1520" t="s">
        <v>1731</v>
      </c>
      <c r="G5" s="1520" t="s">
        <v>1831</v>
      </c>
      <c r="H5" s="1521" t="s">
        <v>1831</v>
      </c>
    </row>
    <row r="6" spans="1:8">
      <c r="A6" s="1518" t="s">
        <v>1724</v>
      </c>
      <c r="B6" s="1519" t="s">
        <v>272</v>
      </c>
      <c r="C6" s="1519"/>
      <c r="D6" s="1519"/>
      <c r="E6" s="1519"/>
      <c r="F6" s="1520" t="s">
        <v>3016</v>
      </c>
      <c r="G6" s="1520" t="s">
        <v>1832</v>
      </c>
      <c r="H6" s="1521" t="s">
        <v>2514</v>
      </c>
    </row>
    <row r="7" spans="1:8">
      <c r="A7" s="1522" t="s">
        <v>1727</v>
      </c>
      <c r="B7" s="1516" t="s">
        <v>3018</v>
      </c>
      <c r="C7" s="1516"/>
      <c r="D7" s="1516"/>
      <c r="E7" s="1516"/>
      <c r="F7" s="1523" t="s">
        <v>3019</v>
      </c>
      <c r="G7" s="1523" t="s">
        <v>3020</v>
      </c>
      <c r="H7" s="1524" t="s">
        <v>3021</v>
      </c>
    </row>
    <row r="8" spans="1:8" ht="15.75">
      <c r="A8" s="1525" t="s">
        <v>2515</v>
      </c>
      <c r="B8" s="1526" t="s">
        <v>2516</v>
      </c>
      <c r="C8" s="1516"/>
      <c r="D8" s="1516"/>
      <c r="E8" s="1516"/>
      <c r="F8" s="1523"/>
      <c r="G8" s="1527"/>
      <c r="H8" s="1528"/>
    </row>
    <row r="9" spans="1:8">
      <c r="A9" s="1525" t="s">
        <v>2517</v>
      </c>
      <c r="B9" s="1529" t="s">
        <v>2518</v>
      </c>
      <c r="C9" s="1516"/>
      <c r="D9" s="1516"/>
      <c r="E9" s="1516"/>
      <c r="F9" s="1530" t="s">
        <v>1282</v>
      </c>
      <c r="G9" s="1531">
        <v>33447507466</v>
      </c>
      <c r="H9" s="1532">
        <v>35552147089</v>
      </c>
    </row>
    <row r="10" spans="1:8">
      <c r="A10" s="1525" t="s">
        <v>2519</v>
      </c>
      <c r="B10" s="1529" t="s">
        <v>2520</v>
      </c>
      <c r="C10" s="1516"/>
      <c r="D10" s="1516"/>
      <c r="E10" s="1516"/>
      <c r="F10" s="1530" t="s">
        <v>1282</v>
      </c>
      <c r="G10" s="1533">
        <v>970983649</v>
      </c>
      <c r="H10" s="1534">
        <v>922562547</v>
      </c>
    </row>
    <row r="11" spans="1:8">
      <c r="A11" s="1525" t="s">
        <v>2521</v>
      </c>
      <c r="B11" s="1529" t="s">
        <v>1842</v>
      </c>
      <c r="C11" s="1516"/>
      <c r="D11" s="1516"/>
      <c r="E11" s="1516"/>
      <c r="F11" s="1530"/>
      <c r="G11" s="1533">
        <v>34418491115</v>
      </c>
      <c r="H11" s="1534">
        <v>36474709636</v>
      </c>
    </row>
    <row r="12" spans="1:8">
      <c r="A12" s="1525" t="s">
        <v>1843</v>
      </c>
      <c r="B12" s="1529" t="s">
        <v>1844</v>
      </c>
      <c r="C12" s="1516"/>
      <c r="D12" s="1516"/>
      <c r="E12" s="1516"/>
      <c r="F12" s="1530" t="s">
        <v>1282</v>
      </c>
      <c r="G12" s="1533">
        <v>7519063945</v>
      </c>
      <c r="H12" s="1534">
        <v>7969818100</v>
      </c>
    </row>
    <row r="13" spans="1:8">
      <c r="A13" s="1525" t="s">
        <v>1845</v>
      </c>
      <c r="B13" s="1529" t="s">
        <v>1846</v>
      </c>
      <c r="C13" s="1516"/>
      <c r="D13" s="1516"/>
      <c r="E13" s="1516"/>
      <c r="F13" s="1530" t="s">
        <v>1847</v>
      </c>
      <c r="G13" s="1533">
        <v>26899427170</v>
      </c>
      <c r="H13" s="1534">
        <v>28504891536</v>
      </c>
    </row>
    <row r="14" spans="1:8">
      <c r="A14" s="1525" t="s">
        <v>1848</v>
      </c>
      <c r="B14" s="1529" t="s">
        <v>1849</v>
      </c>
      <c r="C14" s="1516"/>
      <c r="D14" s="1516"/>
      <c r="E14" s="1516"/>
      <c r="F14" s="1530" t="s">
        <v>1285</v>
      </c>
      <c r="G14" s="1533">
        <v>0</v>
      </c>
      <c r="H14" s="1534">
        <v>0</v>
      </c>
    </row>
    <row r="15" spans="1:8">
      <c r="A15" s="1525" t="s">
        <v>1850</v>
      </c>
      <c r="B15" s="1529" t="s">
        <v>1851</v>
      </c>
      <c r="C15" s="1516"/>
      <c r="D15" s="1516"/>
      <c r="E15" s="1516"/>
      <c r="F15" s="1530" t="s">
        <v>1285</v>
      </c>
      <c r="G15" s="1533">
        <v>0</v>
      </c>
      <c r="H15" s="1534">
        <v>0</v>
      </c>
    </row>
    <row r="16" spans="1:8">
      <c r="A16" s="1525" t="s">
        <v>1852</v>
      </c>
      <c r="B16" s="1529" t="s">
        <v>1853</v>
      </c>
      <c r="C16" s="1516"/>
      <c r="D16" s="1516"/>
      <c r="E16" s="1516"/>
      <c r="F16" s="1530" t="s">
        <v>1847</v>
      </c>
      <c r="G16" s="1533">
        <v>0</v>
      </c>
      <c r="H16" s="1534">
        <v>0</v>
      </c>
    </row>
    <row r="17" spans="1:9">
      <c r="A17" s="1525" t="s">
        <v>1854</v>
      </c>
      <c r="B17" s="1529" t="s">
        <v>1855</v>
      </c>
      <c r="C17" s="1516"/>
      <c r="D17" s="1516"/>
      <c r="E17" s="1516"/>
      <c r="F17" s="1530" t="s">
        <v>1847</v>
      </c>
      <c r="G17" s="1533">
        <v>26899427170</v>
      </c>
      <c r="H17" s="1534">
        <v>28504891536</v>
      </c>
    </row>
    <row r="18" spans="1:9">
      <c r="A18" s="1525" t="s">
        <v>1856</v>
      </c>
      <c r="B18" s="1529" t="s">
        <v>1857</v>
      </c>
      <c r="C18" s="1516"/>
      <c r="D18" s="1516"/>
      <c r="E18" s="1516"/>
      <c r="F18" s="2450" t="s">
        <v>1000</v>
      </c>
      <c r="G18" s="1533"/>
      <c r="H18" s="1534" t="s">
        <v>1784</v>
      </c>
    </row>
    <row r="19" spans="1:9">
      <c r="A19" s="1525" t="s">
        <v>1858</v>
      </c>
      <c r="B19" s="1529" t="s">
        <v>1859</v>
      </c>
      <c r="C19" s="1516"/>
      <c r="D19" s="1516"/>
      <c r="E19" s="1516"/>
      <c r="F19" s="1530" t="s">
        <v>1847</v>
      </c>
      <c r="G19" s="1533">
        <v>1238998</v>
      </c>
      <c r="H19" s="1534">
        <v>1238998</v>
      </c>
    </row>
    <row r="20" spans="1:9" ht="15.75">
      <c r="A20" s="1525" t="s">
        <v>1860</v>
      </c>
      <c r="B20" s="1526" t="s">
        <v>1861</v>
      </c>
      <c r="C20" s="1516"/>
      <c r="D20" s="1516"/>
      <c r="E20" s="1516"/>
      <c r="F20" s="1530"/>
      <c r="G20" s="1527"/>
      <c r="H20" s="1528"/>
    </row>
    <row r="21" spans="1:9">
      <c r="A21" s="1525" t="s">
        <v>1862</v>
      </c>
      <c r="B21" s="1529" t="s">
        <v>1863</v>
      </c>
      <c r="C21" s="1516"/>
      <c r="D21" s="1516"/>
      <c r="E21" s="1516"/>
      <c r="F21" s="1530">
        <v>221</v>
      </c>
      <c r="G21" s="1535">
        <v>29605436</v>
      </c>
      <c r="H21" s="1534">
        <v>29829267</v>
      </c>
    </row>
    <row r="22" spans="1:9">
      <c r="A22" s="1525" t="s">
        <v>1864</v>
      </c>
      <c r="B22" s="1529" t="s">
        <v>1865</v>
      </c>
      <c r="C22" s="1516"/>
      <c r="D22" s="1516"/>
      <c r="E22" s="1516"/>
      <c r="F22" s="1530" t="s">
        <v>1847</v>
      </c>
      <c r="G22" s="1535">
        <v>24756784</v>
      </c>
      <c r="H22" s="1534">
        <v>24815372</v>
      </c>
    </row>
    <row r="23" spans="1:9">
      <c r="A23" s="1525" t="s">
        <v>1866</v>
      </c>
      <c r="B23" s="1529" t="s">
        <v>1867</v>
      </c>
      <c r="C23" s="1516"/>
      <c r="D23" s="1516"/>
      <c r="E23" s="1516"/>
      <c r="F23" s="1530" t="s">
        <v>1847</v>
      </c>
      <c r="G23" s="1535"/>
      <c r="H23" s="1534"/>
    </row>
    <row r="24" spans="1:9">
      <c r="A24" s="1525" t="s">
        <v>1868</v>
      </c>
      <c r="B24" s="1529" t="s">
        <v>1869</v>
      </c>
      <c r="C24" s="1516"/>
      <c r="D24" s="1516"/>
      <c r="E24" s="1516"/>
      <c r="F24" s="1530" t="s">
        <v>1297</v>
      </c>
      <c r="G24" s="1535">
        <v>1207882</v>
      </c>
      <c r="H24" s="1534">
        <v>1312486</v>
      </c>
    </row>
    <row r="25" spans="1:9">
      <c r="A25" s="1525" t="s">
        <v>1870</v>
      </c>
      <c r="B25" s="1529" t="s">
        <v>1871</v>
      </c>
      <c r="C25" s="1516"/>
      <c r="D25" s="1516"/>
      <c r="E25" s="1516"/>
      <c r="F25" s="1530" t="s">
        <v>1847</v>
      </c>
      <c r="G25" s="1527"/>
      <c r="H25" s="1528"/>
    </row>
    <row r="26" spans="1:9">
      <c r="A26" s="1525" t="s">
        <v>1872</v>
      </c>
      <c r="B26" s="1529" t="s">
        <v>1873</v>
      </c>
      <c r="C26" s="1516"/>
      <c r="D26" s="1516"/>
      <c r="E26" s="1516"/>
      <c r="F26" s="1530" t="s">
        <v>1847</v>
      </c>
      <c r="G26" s="1535"/>
      <c r="H26" s="1534"/>
    </row>
    <row r="27" spans="1:9">
      <c r="A27" s="1525" t="s">
        <v>1874</v>
      </c>
      <c r="B27" s="1529" t="s">
        <v>1875</v>
      </c>
      <c r="C27" s="1516"/>
      <c r="D27" s="1516"/>
      <c r="E27" s="1516"/>
      <c r="F27" s="1530"/>
      <c r="G27" s="1535">
        <v>2480835</v>
      </c>
      <c r="H27" s="1534">
        <v>2294634</v>
      </c>
    </row>
    <row r="28" spans="1:9">
      <c r="A28" s="1525" t="s">
        <v>1876</v>
      </c>
      <c r="B28" s="1529" t="s">
        <v>1877</v>
      </c>
      <c r="C28" s="1516"/>
      <c r="D28" s="1516"/>
      <c r="E28" s="1516"/>
      <c r="F28" s="1530" t="s">
        <v>1847</v>
      </c>
      <c r="G28" s="1535">
        <v>261269526</v>
      </c>
      <c r="H28" s="1534">
        <v>291543699</v>
      </c>
    </row>
    <row r="29" spans="1:9">
      <c r="A29" s="1536" t="s">
        <v>1878</v>
      </c>
      <c r="B29" s="1537" t="s">
        <v>3870</v>
      </c>
      <c r="C29" s="1538"/>
      <c r="D29" s="1538"/>
      <c r="E29" s="1538"/>
      <c r="F29" s="2485"/>
      <c r="G29" s="1567">
        <v>1369511</v>
      </c>
      <c r="H29" s="1568">
        <v>590342</v>
      </c>
      <c r="I29" s="1451"/>
    </row>
    <row r="30" spans="1:9">
      <c r="A30" s="1536" t="s">
        <v>1879</v>
      </c>
      <c r="B30" s="1537" t="s">
        <v>3871</v>
      </c>
      <c r="C30" s="1538"/>
      <c r="D30" s="1538"/>
      <c r="E30" s="1538"/>
      <c r="F30" s="2485"/>
      <c r="G30" s="1567">
        <v>316402</v>
      </c>
      <c r="H30" s="1568">
        <v>450880</v>
      </c>
      <c r="I30" s="1451"/>
    </row>
    <row r="31" spans="1:9">
      <c r="A31" s="1536" t="s">
        <v>1881</v>
      </c>
      <c r="B31" s="1537" t="s">
        <v>3869</v>
      </c>
      <c r="C31" s="1538"/>
      <c r="D31" s="1538"/>
      <c r="E31" s="1538"/>
      <c r="F31" s="1530"/>
      <c r="G31" s="1535">
        <v>271492808</v>
      </c>
      <c r="H31" s="1534">
        <v>301205936</v>
      </c>
    </row>
    <row r="32" spans="1:9" ht="15.75">
      <c r="A32" s="1536" t="s">
        <v>1883</v>
      </c>
      <c r="B32" s="1539" t="s">
        <v>1880</v>
      </c>
      <c r="C32" s="1538"/>
      <c r="D32" s="1538"/>
      <c r="E32" s="1538"/>
      <c r="F32" s="1530"/>
      <c r="G32" s="1527"/>
      <c r="H32" s="1528"/>
    </row>
    <row r="33" spans="1:8">
      <c r="A33" s="1536" t="s">
        <v>1885</v>
      </c>
      <c r="B33" s="1537" t="s">
        <v>1882</v>
      </c>
      <c r="C33" s="1538"/>
      <c r="D33" s="1538"/>
      <c r="E33" s="1538"/>
      <c r="F33" s="1530" t="s">
        <v>1847</v>
      </c>
      <c r="G33" s="1535">
        <v>541938079</v>
      </c>
      <c r="H33" s="1534">
        <v>-87564623</v>
      </c>
    </row>
    <row r="34" spans="1:8">
      <c r="A34" s="1536" t="s">
        <v>1887</v>
      </c>
      <c r="B34" s="1537" t="s">
        <v>1884</v>
      </c>
      <c r="C34" s="1538"/>
      <c r="D34" s="1538"/>
      <c r="E34" s="1538"/>
      <c r="F34" s="1530" t="s">
        <v>1847</v>
      </c>
      <c r="G34" s="1535">
        <v>2234000</v>
      </c>
      <c r="H34" s="1534">
        <v>2234000</v>
      </c>
    </row>
    <row r="35" spans="1:8">
      <c r="A35" s="1536" t="s">
        <v>1889</v>
      </c>
      <c r="B35" s="1537" t="s">
        <v>1886</v>
      </c>
      <c r="C35" s="1538"/>
      <c r="D35" s="1538"/>
      <c r="E35" s="1538"/>
      <c r="F35" s="1530" t="s">
        <v>1847</v>
      </c>
      <c r="G35" s="1535">
        <v>4054896</v>
      </c>
      <c r="H35" s="1534">
        <v>1888830</v>
      </c>
    </row>
    <row r="36" spans="1:8">
      <c r="A36" s="1536" t="s">
        <v>1891</v>
      </c>
      <c r="B36" s="1537" t="s">
        <v>1888</v>
      </c>
      <c r="C36" s="1538"/>
      <c r="D36" s="1538"/>
      <c r="E36" s="1538"/>
      <c r="F36" s="1530" t="s">
        <v>1847</v>
      </c>
      <c r="G36" s="1535">
        <v>250000</v>
      </c>
      <c r="H36" s="1534">
        <v>826250000</v>
      </c>
    </row>
    <row r="37" spans="1:8">
      <c r="A37" s="1536" t="s">
        <v>1893</v>
      </c>
      <c r="B37" s="1537" t="s">
        <v>1890</v>
      </c>
      <c r="C37" s="1538"/>
      <c r="D37" s="1538"/>
      <c r="E37" s="1538"/>
      <c r="F37" s="1530"/>
      <c r="G37" s="1535"/>
      <c r="H37" s="1534"/>
    </row>
    <row r="38" spans="1:8">
      <c r="A38" s="1536" t="s">
        <v>198</v>
      </c>
      <c r="B38" s="1537" t="s">
        <v>1892</v>
      </c>
      <c r="C38" s="1538"/>
      <c r="D38" s="1538"/>
      <c r="E38" s="1538"/>
      <c r="F38" s="1530" t="s">
        <v>1847</v>
      </c>
      <c r="G38" s="1535">
        <v>1154957854</v>
      </c>
      <c r="H38" s="1534">
        <v>1067666034</v>
      </c>
    </row>
    <row r="39" spans="1:8">
      <c r="A39" s="1536" t="s">
        <v>200</v>
      </c>
      <c r="B39" s="1537" t="s">
        <v>197</v>
      </c>
      <c r="C39" s="1538"/>
      <c r="D39" s="1538"/>
      <c r="E39" s="1538"/>
      <c r="F39" s="1530" t="s">
        <v>1847</v>
      </c>
      <c r="G39" s="1535">
        <v>80188401</v>
      </c>
      <c r="H39" s="1534">
        <v>82218315</v>
      </c>
    </row>
    <row r="40" spans="1:8">
      <c r="A40" s="1536" t="s">
        <v>202</v>
      </c>
      <c r="B40" s="1537" t="s">
        <v>199</v>
      </c>
      <c r="C40" s="1538"/>
      <c r="D40" s="1538"/>
      <c r="E40" s="1538"/>
      <c r="F40" s="1530" t="s">
        <v>1847</v>
      </c>
      <c r="G40" s="1535">
        <v>98423009</v>
      </c>
      <c r="H40" s="1534">
        <v>90993520</v>
      </c>
    </row>
    <row r="41" spans="1:8">
      <c r="A41" s="1536" t="s">
        <v>204</v>
      </c>
      <c r="B41" s="1537" t="s">
        <v>201</v>
      </c>
      <c r="C41" s="1538"/>
      <c r="D41" s="1538"/>
      <c r="E41" s="1538"/>
      <c r="F41" s="1530" t="s">
        <v>1847</v>
      </c>
      <c r="G41" s="1535"/>
      <c r="H41" s="1534"/>
    </row>
    <row r="42" spans="1:8">
      <c r="A42" s="1536" t="s">
        <v>206</v>
      </c>
      <c r="B42" s="1537" t="s">
        <v>203</v>
      </c>
      <c r="C42" s="1538"/>
      <c r="D42" s="1538"/>
      <c r="E42" s="1538"/>
      <c r="F42" s="1530" t="s">
        <v>1847</v>
      </c>
      <c r="G42" s="1535">
        <v>130655596</v>
      </c>
      <c r="H42" s="1534">
        <v>190003818</v>
      </c>
    </row>
    <row r="43" spans="1:8">
      <c r="A43" s="1536" t="s">
        <v>208</v>
      </c>
      <c r="B43" s="1537" t="s">
        <v>205</v>
      </c>
      <c r="C43" s="1538"/>
      <c r="D43" s="1538"/>
      <c r="E43" s="1538"/>
      <c r="F43" s="1530">
        <v>227</v>
      </c>
      <c r="G43" s="1535">
        <v>50926170</v>
      </c>
      <c r="H43" s="1534">
        <v>39746341</v>
      </c>
    </row>
    <row r="44" spans="1:8">
      <c r="A44" s="1536" t="s">
        <v>963</v>
      </c>
      <c r="B44" s="1537" t="s">
        <v>207</v>
      </c>
      <c r="C44" s="1538"/>
      <c r="D44" s="1538"/>
      <c r="E44" s="1538"/>
      <c r="F44" s="1530">
        <v>227</v>
      </c>
      <c r="G44" s="1535"/>
      <c r="H44" s="1534"/>
    </row>
    <row r="45" spans="1:8">
      <c r="A45" s="1536" t="s">
        <v>965</v>
      </c>
      <c r="B45" s="1537" t="s">
        <v>209</v>
      </c>
      <c r="C45" s="1538"/>
      <c r="D45" s="1538"/>
      <c r="E45" s="1538"/>
      <c r="F45" s="1530">
        <v>227</v>
      </c>
      <c r="G45" s="1535"/>
      <c r="H45" s="1534"/>
    </row>
    <row r="46" spans="1:8">
      <c r="A46" s="1536" t="s">
        <v>967</v>
      </c>
      <c r="B46" s="1537" t="s">
        <v>964</v>
      </c>
      <c r="C46" s="1538"/>
      <c r="D46" s="1538"/>
      <c r="E46" s="1538"/>
      <c r="F46" s="1530">
        <v>227</v>
      </c>
      <c r="G46" s="1535">
        <v>192019413</v>
      </c>
      <c r="H46" s="1534">
        <v>197000438</v>
      </c>
    </row>
    <row r="47" spans="1:8">
      <c r="A47" s="1536" t="s">
        <v>969</v>
      </c>
      <c r="B47" s="1537" t="s">
        <v>966</v>
      </c>
      <c r="C47" s="1538"/>
      <c r="D47" s="1538"/>
      <c r="E47" s="1538"/>
      <c r="F47" s="1530">
        <v>227</v>
      </c>
      <c r="G47" s="1535"/>
      <c r="H47" s="1534"/>
    </row>
    <row r="48" spans="1:8">
      <c r="A48" s="1536" t="s">
        <v>972</v>
      </c>
      <c r="B48" s="1537" t="s">
        <v>968</v>
      </c>
      <c r="C48" s="1538"/>
      <c r="D48" s="1538"/>
      <c r="E48" s="1538"/>
      <c r="F48" s="1530">
        <v>227</v>
      </c>
      <c r="G48" s="1535"/>
      <c r="H48" s="1534"/>
    </row>
    <row r="49" spans="1:9">
      <c r="A49" s="1536" t="s">
        <v>974</v>
      </c>
      <c r="B49" s="1537" t="s">
        <v>970</v>
      </c>
      <c r="C49" s="1538"/>
      <c r="D49" s="1538"/>
      <c r="E49" s="1538"/>
      <c r="F49" s="1530" t="s">
        <v>971</v>
      </c>
      <c r="G49" s="1535"/>
      <c r="H49" s="1534"/>
    </row>
    <row r="50" spans="1:9">
      <c r="A50" s="1536" t="s">
        <v>976</v>
      </c>
      <c r="B50" s="1537" t="s">
        <v>973</v>
      </c>
      <c r="C50" s="1538"/>
      <c r="D50" s="1538"/>
      <c r="E50" s="1538"/>
      <c r="F50" s="1530" t="s">
        <v>1300</v>
      </c>
      <c r="G50" s="1535">
        <v>7813684</v>
      </c>
      <c r="H50" s="1534">
        <v>8272983</v>
      </c>
    </row>
    <row r="51" spans="1:9">
      <c r="A51" s="1536" t="s">
        <v>978</v>
      </c>
      <c r="B51" s="1537" t="s">
        <v>975</v>
      </c>
      <c r="C51" s="1538"/>
      <c r="D51" s="1538"/>
      <c r="E51" s="1538"/>
      <c r="F51" s="1530" t="s">
        <v>1300</v>
      </c>
      <c r="G51" s="1535"/>
      <c r="H51" s="1534"/>
    </row>
    <row r="52" spans="1:9">
      <c r="A52" s="1536" t="s">
        <v>980</v>
      </c>
      <c r="B52" s="1537" t="s">
        <v>977</v>
      </c>
      <c r="C52" s="1538"/>
      <c r="D52" s="1538"/>
      <c r="E52" s="1538"/>
      <c r="F52" s="1530" t="s">
        <v>1847</v>
      </c>
      <c r="G52" s="1535"/>
      <c r="H52" s="1534"/>
    </row>
    <row r="53" spans="1:9">
      <c r="A53" s="1536" t="s">
        <v>981</v>
      </c>
      <c r="B53" s="1537" t="s">
        <v>979</v>
      </c>
      <c r="C53" s="1538"/>
      <c r="D53" s="1538"/>
      <c r="E53" s="1538"/>
      <c r="F53" s="1530" t="s">
        <v>1847</v>
      </c>
      <c r="G53" s="1535">
        <v>65550536</v>
      </c>
      <c r="H53" s="1534">
        <v>49001560</v>
      </c>
    </row>
    <row r="54" spans="1:9">
      <c r="A54" s="1536" t="s">
        <v>983</v>
      </c>
      <c r="B54" s="1537" t="s">
        <v>1809</v>
      </c>
      <c r="C54" s="1538"/>
      <c r="D54" s="1538"/>
      <c r="E54" s="1538"/>
      <c r="F54" s="1530" t="s">
        <v>1847</v>
      </c>
      <c r="G54" s="1535">
        <v>3231694</v>
      </c>
      <c r="H54" s="1534">
        <v>1852861</v>
      </c>
    </row>
    <row r="55" spans="1:9">
      <c r="A55" s="1536" t="s">
        <v>985</v>
      </c>
      <c r="B55" s="1537" t="s">
        <v>982</v>
      </c>
      <c r="C55" s="1538"/>
      <c r="D55" s="1538"/>
      <c r="E55" s="1538"/>
      <c r="F55" s="1530" t="s">
        <v>1847</v>
      </c>
      <c r="G55" s="1535">
        <v>125743813</v>
      </c>
      <c r="H55" s="1534">
        <v>109451861</v>
      </c>
    </row>
    <row r="56" spans="1:9">
      <c r="A56" s="1536" t="s">
        <v>987</v>
      </c>
      <c r="B56" s="1537" t="s">
        <v>984</v>
      </c>
      <c r="C56" s="1538"/>
      <c r="D56" s="1538"/>
      <c r="E56" s="1538"/>
      <c r="F56" s="1530" t="s">
        <v>1847</v>
      </c>
      <c r="G56" s="1535"/>
      <c r="H56" s="1534"/>
    </row>
    <row r="57" spans="1:9">
      <c r="A57" s="1536" t="s">
        <v>989</v>
      </c>
      <c r="B57" s="1537" t="s">
        <v>986</v>
      </c>
      <c r="C57" s="1538"/>
      <c r="D57" s="1538"/>
      <c r="E57" s="1538"/>
      <c r="F57" s="1530" t="s">
        <v>1847</v>
      </c>
      <c r="G57" s="1535"/>
      <c r="H57" s="1534"/>
    </row>
    <row r="58" spans="1:9">
      <c r="A58" s="1536" t="s">
        <v>991</v>
      </c>
      <c r="B58" s="1537" t="s">
        <v>988</v>
      </c>
      <c r="C58" s="1538"/>
      <c r="D58" s="1538"/>
      <c r="E58" s="1538"/>
      <c r="F58" s="1530" t="s">
        <v>1847</v>
      </c>
      <c r="G58" s="1535"/>
      <c r="H58" s="1534"/>
    </row>
    <row r="59" spans="1:9">
      <c r="A59" s="1536" t="s">
        <v>993</v>
      </c>
      <c r="B59" s="1537" t="s">
        <v>990</v>
      </c>
      <c r="C59" s="1538"/>
      <c r="D59" s="1538"/>
      <c r="E59" s="1538"/>
      <c r="F59" s="1530" t="s">
        <v>1847</v>
      </c>
      <c r="G59" s="1535">
        <v>383813000</v>
      </c>
      <c r="H59" s="1534">
        <v>327066000</v>
      </c>
    </row>
    <row r="60" spans="1:9">
      <c r="A60" s="1536" t="s">
        <v>996</v>
      </c>
      <c r="B60" s="1537" t="s">
        <v>992</v>
      </c>
      <c r="C60" s="1538"/>
      <c r="D60" s="1538"/>
      <c r="E60" s="1538"/>
      <c r="F60" s="1530"/>
      <c r="G60" s="1535">
        <v>114423740</v>
      </c>
      <c r="H60" s="1534">
        <v>70640318</v>
      </c>
    </row>
    <row r="61" spans="1:9">
      <c r="A61" s="1536" t="s">
        <v>998</v>
      </c>
      <c r="B61" s="1537" t="s">
        <v>3872</v>
      </c>
      <c r="C61" s="1538"/>
      <c r="D61" s="1538"/>
      <c r="E61" s="1538"/>
      <c r="F61" s="2485"/>
      <c r="G61" s="1567">
        <v>12727569</v>
      </c>
      <c r="H61" s="1568">
        <v>8397122</v>
      </c>
      <c r="I61" s="1451"/>
    </row>
    <row r="62" spans="1:9">
      <c r="A62" s="1536" t="s">
        <v>1001</v>
      </c>
      <c r="B62" s="1537" t="s">
        <v>3873</v>
      </c>
      <c r="C62" s="1538"/>
      <c r="D62" s="1538"/>
      <c r="E62" s="1538"/>
      <c r="F62" s="2485"/>
      <c r="G62" s="1567">
        <v>1369511</v>
      </c>
      <c r="H62" s="1568">
        <v>590342</v>
      </c>
      <c r="I62" s="1451"/>
    </row>
    <row r="63" spans="1:9">
      <c r="A63" s="1536" t="s">
        <v>1003</v>
      </c>
      <c r="B63" s="1537" t="s">
        <v>3874</v>
      </c>
      <c r="C63" s="1538"/>
      <c r="D63" s="1538"/>
      <c r="E63" s="1538"/>
      <c r="F63" s="2485"/>
      <c r="G63" s="1567">
        <v>25483526</v>
      </c>
      <c r="H63" s="1568">
        <v>26224735</v>
      </c>
      <c r="I63" s="1451"/>
    </row>
    <row r="64" spans="1:9">
      <c r="A64" s="1536" t="s">
        <v>1005</v>
      </c>
      <c r="B64" s="1537" t="s">
        <v>3875</v>
      </c>
      <c r="C64" s="1538"/>
      <c r="D64" s="1538"/>
      <c r="E64" s="1538"/>
      <c r="F64" s="2485"/>
      <c r="G64" s="1567">
        <v>316402</v>
      </c>
      <c r="H64" s="1568">
        <v>450880</v>
      </c>
      <c r="I64" s="1451"/>
    </row>
    <row r="65" spans="1:8" ht="15.75" thickBot="1">
      <c r="A65" s="1536" t="s">
        <v>1007</v>
      </c>
      <c r="B65" s="1540" t="s">
        <v>3886</v>
      </c>
      <c r="C65" s="1541"/>
      <c r="D65" s="1541"/>
      <c r="E65" s="1541"/>
      <c r="F65" s="1542"/>
      <c r="G65" s="1543">
        <v>2795903049</v>
      </c>
      <c r="H65" s="1543">
        <v>2828315851</v>
      </c>
    </row>
    <row r="66" spans="1:8">
      <c r="A66" s="1544"/>
      <c r="B66" s="1545"/>
      <c r="C66" s="1546"/>
      <c r="D66" s="1546"/>
      <c r="E66" s="1546"/>
      <c r="F66" s="1547"/>
      <c r="G66" s="1548"/>
      <c r="H66" s="1548"/>
    </row>
    <row r="67" spans="1:8">
      <c r="A67" s="1569" t="s">
        <v>4673</v>
      </c>
      <c r="B67" s="1586"/>
      <c r="C67" s="1519"/>
      <c r="D67" s="1519"/>
      <c r="E67" s="1519"/>
      <c r="F67" s="1519"/>
      <c r="G67" s="1550"/>
      <c r="H67" s="1550"/>
    </row>
    <row r="68" spans="1:8">
      <c r="A68" s="1519" t="s">
        <v>994</v>
      </c>
      <c r="B68" s="1519"/>
      <c r="C68" s="1519"/>
      <c r="D68" s="1551"/>
      <c r="E68" s="1519"/>
      <c r="F68" s="1519"/>
      <c r="G68" s="1550"/>
      <c r="H68" s="1550"/>
    </row>
    <row r="69" spans="1:8">
      <c r="A69" s="1519"/>
      <c r="B69" s="1519"/>
      <c r="C69" s="1519"/>
      <c r="D69" s="1551"/>
      <c r="E69" s="1519"/>
      <c r="F69" s="1519"/>
      <c r="G69" s="1550"/>
      <c r="H69" s="1550"/>
    </row>
    <row r="70" spans="1:8" ht="15.75" thickBot="1">
      <c r="A70" s="1506"/>
      <c r="B70" s="1506"/>
      <c r="C70" s="1506"/>
      <c r="D70" s="1506"/>
      <c r="E70" s="1506"/>
      <c r="F70" s="1506"/>
      <c r="G70" s="1552"/>
      <c r="H70" s="1552"/>
    </row>
    <row r="71" spans="1:8">
      <c r="A71" s="1553"/>
      <c r="B71" s="1498" t="s">
        <v>1795</v>
      </c>
      <c r="C71" s="1499" t="s">
        <v>1339</v>
      </c>
      <c r="D71" s="1500"/>
      <c r="E71" s="1500"/>
      <c r="F71" s="1498"/>
      <c r="G71" s="1498" t="s">
        <v>1717</v>
      </c>
      <c r="H71" s="1554" t="s">
        <v>1718</v>
      </c>
    </row>
    <row r="72" spans="1:8">
      <c r="A72" s="1503"/>
      <c r="B72" s="1504" t="str">
        <f>'Data Sheet'!$C$25</f>
        <v>Consolidated Edison Company of New York, Inc.</v>
      </c>
      <c r="C72" s="1505" t="s">
        <v>1340</v>
      </c>
      <c r="D72" s="1506" t="s">
        <v>1341</v>
      </c>
      <c r="E72" s="1506"/>
      <c r="F72" s="1555" t="s">
        <v>1342</v>
      </c>
      <c r="G72" s="1555" t="s">
        <v>1720</v>
      </c>
      <c r="H72" s="1508"/>
    </row>
    <row r="73" spans="1:8">
      <c r="A73" s="1509"/>
      <c r="B73" s="1510"/>
      <c r="C73" s="1511" t="s">
        <v>1343</v>
      </c>
      <c r="D73" s="1510" t="s">
        <v>1341</v>
      </c>
      <c r="E73" s="1510"/>
      <c r="F73" s="1556" t="s">
        <v>1344</v>
      </c>
      <c r="G73" s="1557" t="str">
        <f>'Data Sheet'!$C$40</f>
        <v>4/28/2016</v>
      </c>
      <c r="H73" s="1558" t="str">
        <f>'Data Sheet'!$C$38</f>
        <v>12/31/2015</v>
      </c>
    </row>
    <row r="74" spans="1:8" ht="15.75">
      <c r="A74" s="1515" t="s">
        <v>995</v>
      </c>
      <c r="B74" s="1559"/>
      <c r="C74" s="1516"/>
      <c r="D74" s="1516"/>
      <c r="E74" s="1516"/>
      <c r="F74" s="1516"/>
      <c r="G74" s="1516"/>
      <c r="H74" s="1517"/>
    </row>
    <row r="75" spans="1:8">
      <c r="A75" s="1560"/>
      <c r="B75" s="1519"/>
      <c r="C75" s="1519"/>
      <c r="D75" s="1519"/>
      <c r="E75" s="1519"/>
      <c r="F75" s="1520" t="s">
        <v>1731</v>
      </c>
      <c r="G75" s="1520" t="s">
        <v>1831</v>
      </c>
      <c r="H75" s="1521" t="s">
        <v>1831</v>
      </c>
    </row>
    <row r="76" spans="1:8">
      <c r="A76" s="1560" t="s">
        <v>1724</v>
      </c>
      <c r="B76" s="1519" t="s">
        <v>272</v>
      </c>
      <c r="C76" s="1519"/>
      <c r="D76" s="1519"/>
      <c r="E76" s="1519"/>
      <c r="F76" s="1520" t="s">
        <v>3016</v>
      </c>
      <c r="G76" s="1520" t="s">
        <v>1832</v>
      </c>
      <c r="H76" s="1521" t="s">
        <v>2514</v>
      </c>
    </row>
    <row r="77" spans="1:8">
      <c r="A77" s="1525" t="s">
        <v>1727</v>
      </c>
      <c r="B77" s="1516" t="s">
        <v>3018</v>
      </c>
      <c r="C77" s="1516"/>
      <c r="D77" s="1516"/>
      <c r="E77" s="1516"/>
      <c r="F77" s="1523" t="s">
        <v>3019</v>
      </c>
      <c r="G77" s="1523" t="s">
        <v>3020</v>
      </c>
      <c r="H77" s="1524" t="s">
        <v>3021</v>
      </c>
    </row>
    <row r="78" spans="1:8" ht="15.75">
      <c r="A78" s="1536" t="s">
        <v>1009</v>
      </c>
      <c r="B78" s="1539" t="s">
        <v>997</v>
      </c>
      <c r="C78" s="1538"/>
      <c r="D78" s="1538"/>
      <c r="E78" s="1538"/>
      <c r="F78" s="1561"/>
      <c r="G78" s="1562"/>
      <c r="H78" s="1563"/>
    </row>
    <row r="79" spans="1:8">
      <c r="A79" s="1536" t="s">
        <v>1011</v>
      </c>
      <c r="B79" s="1537" t="s">
        <v>999</v>
      </c>
      <c r="C79" s="1538"/>
      <c r="D79" s="1538"/>
      <c r="E79" s="1538"/>
      <c r="F79" s="1564" t="s">
        <v>1000</v>
      </c>
      <c r="G79" s="1565">
        <v>76426399</v>
      </c>
      <c r="H79" s="1566">
        <v>78359023</v>
      </c>
    </row>
    <row r="80" spans="1:8">
      <c r="A80" s="1536" t="s">
        <v>1013</v>
      </c>
      <c r="B80" s="1537" t="s">
        <v>1002</v>
      </c>
      <c r="C80" s="1538"/>
      <c r="D80" s="1538"/>
      <c r="E80" s="1538"/>
      <c r="F80" s="1564">
        <v>230</v>
      </c>
      <c r="G80" s="1567"/>
      <c r="H80" s="1568"/>
    </row>
    <row r="81" spans="1:8">
      <c r="A81" s="1536" t="s">
        <v>1015</v>
      </c>
      <c r="B81" s="1537" t="s">
        <v>1004</v>
      </c>
      <c r="C81" s="1538"/>
      <c r="D81" s="1538"/>
      <c r="E81" s="1538"/>
      <c r="F81" s="1564">
        <v>230</v>
      </c>
      <c r="G81" s="1567"/>
      <c r="H81" s="1568"/>
    </row>
    <row r="82" spans="1:8">
      <c r="A82" s="1536" t="s">
        <v>1017</v>
      </c>
      <c r="B82" s="1537" t="s">
        <v>1006</v>
      </c>
      <c r="C82" s="1538"/>
      <c r="D82" s="1538"/>
      <c r="E82" s="1538"/>
      <c r="F82" s="1564">
        <v>232</v>
      </c>
      <c r="G82" s="1567">
        <v>8589071689</v>
      </c>
      <c r="H82" s="1568">
        <v>7524027316</v>
      </c>
    </row>
    <row r="83" spans="1:8">
      <c r="A83" s="1536" t="s">
        <v>1019</v>
      </c>
      <c r="B83" s="1537" t="s">
        <v>1008</v>
      </c>
      <c r="C83" s="1538"/>
      <c r="D83" s="1538"/>
      <c r="E83" s="1538"/>
      <c r="F83" s="1564" t="s">
        <v>1000</v>
      </c>
      <c r="G83" s="1567">
        <v>2815422</v>
      </c>
      <c r="H83" s="1568">
        <v>3430844</v>
      </c>
    </row>
    <row r="84" spans="1:8">
      <c r="A84" s="1536" t="s">
        <v>1021</v>
      </c>
      <c r="B84" s="1537" t="s">
        <v>1010</v>
      </c>
      <c r="C84" s="1538"/>
      <c r="D84" s="1538"/>
      <c r="E84" s="1538"/>
      <c r="F84" s="1564" t="s">
        <v>1000</v>
      </c>
      <c r="G84" s="1567"/>
      <c r="H84" s="1568"/>
    </row>
    <row r="85" spans="1:8">
      <c r="A85" s="1536" t="s">
        <v>1023</v>
      </c>
      <c r="B85" s="1537" t="s">
        <v>1012</v>
      </c>
      <c r="C85" s="1538"/>
      <c r="D85" s="1538"/>
      <c r="E85" s="1538"/>
      <c r="F85" s="1564" t="s">
        <v>1000</v>
      </c>
      <c r="G85" s="1567"/>
      <c r="H85" s="1568"/>
    </row>
    <row r="86" spans="1:8">
      <c r="A86" s="1536" t="s">
        <v>1025</v>
      </c>
      <c r="B86" s="1537" t="s">
        <v>1014</v>
      </c>
      <c r="C86" s="1538"/>
      <c r="D86" s="1538"/>
      <c r="E86" s="1538"/>
      <c r="F86" s="1564" t="s">
        <v>1000</v>
      </c>
      <c r="G86" s="1567"/>
      <c r="H86" s="1568"/>
    </row>
    <row r="87" spans="1:8">
      <c r="A87" s="1536" t="s">
        <v>1027</v>
      </c>
      <c r="B87" s="1537" t="s">
        <v>1016</v>
      </c>
      <c r="C87" s="1538"/>
      <c r="D87" s="1538"/>
      <c r="E87" s="1538"/>
      <c r="F87" s="1564">
        <v>233</v>
      </c>
      <c r="G87" s="1567">
        <v>93565117</v>
      </c>
      <c r="H87" s="1568">
        <v>69470602</v>
      </c>
    </row>
    <row r="88" spans="1:8">
      <c r="A88" s="1536" t="s">
        <v>1028</v>
      </c>
      <c r="B88" s="1537" t="s">
        <v>1018</v>
      </c>
      <c r="C88" s="1538"/>
      <c r="D88" s="1538"/>
      <c r="E88" s="1538"/>
      <c r="F88" s="1564" t="s">
        <v>1000</v>
      </c>
      <c r="G88" s="1567"/>
      <c r="H88" s="1568"/>
    </row>
    <row r="89" spans="1:8">
      <c r="A89" s="1536" t="s">
        <v>2261</v>
      </c>
      <c r="B89" s="1537" t="s">
        <v>1020</v>
      </c>
      <c r="C89" s="1538"/>
      <c r="D89" s="1538"/>
      <c r="E89" s="1538"/>
      <c r="F89" s="1564" t="s">
        <v>2127</v>
      </c>
      <c r="G89" s="1567"/>
      <c r="H89" s="1568"/>
    </row>
    <row r="90" spans="1:8">
      <c r="A90" s="1536" t="s">
        <v>2263</v>
      </c>
      <c r="B90" s="1537" t="s">
        <v>1022</v>
      </c>
      <c r="C90" s="1538"/>
      <c r="D90" s="1538"/>
      <c r="E90" s="1538"/>
      <c r="F90" s="1564" t="s">
        <v>1000</v>
      </c>
      <c r="G90" s="1567">
        <v>54856443</v>
      </c>
      <c r="H90" s="1568">
        <v>47891429</v>
      </c>
    </row>
    <row r="91" spans="1:8">
      <c r="A91" s="1536" t="s">
        <v>2264</v>
      </c>
      <c r="B91" s="1537" t="s">
        <v>1024</v>
      </c>
      <c r="C91" s="1538"/>
      <c r="D91" s="1538"/>
      <c r="E91" s="1538"/>
      <c r="F91" s="1564">
        <v>234</v>
      </c>
      <c r="G91" s="1567">
        <v>211207257</v>
      </c>
      <c r="H91" s="1568">
        <v>236769508</v>
      </c>
    </row>
    <row r="92" spans="1:8">
      <c r="A92" s="1536" t="s">
        <v>3877</v>
      </c>
      <c r="B92" s="1537" t="s">
        <v>1026</v>
      </c>
      <c r="C92" s="1538"/>
      <c r="D92" s="1538"/>
      <c r="E92" s="1538"/>
      <c r="F92" s="1564" t="s">
        <v>1000</v>
      </c>
      <c r="G92" s="1567" t="s">
        <v>1784</v>
      </c>
      <c r="H92" s="1568"/>
    </row>
    <row r="93" spans="1:8">
      <c r="A93" s="1536" t="s">
        <v>3878</v>
      </c>
      <c r="B93" s="1537" t="s">
        <v>4587</v>
      </c>
      <c r="C93" s="1538"/>
      <c r="D93" s="1538"/>
      <c r="E93" s="1538"/>
      <c r="F93" s="1561"/>
      <c r="G93" s="1567">
        <v>9027942327</v>
      </c>
      <c r="H93" s="1568">
        <v>7959948722</v>
      </c>
    </row>
    <row r="94" spans="1:8">
      <c r="A94" s="1536" t="s">
        <v>3879</v>
      </c>
      <c r="B94" s="1569" t="s">
        <v>3876</v>
      </c>
      <c r="C94" s="1570"/>
      <c r="D94" s="1570"/>
      <c r="E94" s="1570"/>
      <c r="F94" s="1571"/>
      <c r="G94" s="1572"/>
      <c r="H94" s="1573"/>
    </row>
    <row r="95" spans="1:8">
      <c r="A95" s="1536"/>
      <c r="B95" s="1537" t="s">
        <v>3880</v>
      </c>
      <c r="C95" s="1538"/>
      <c r="D95" s="1538"/>
      <c r="E95" s="1538"/>
      <c r="F95" s="1561"/>
      <c r="G95" s="1565">
        <v>38996004352</v>
      </c>
      <c r="H95" s="1566">
        <v>39595601043</v>
      </c>
    </row>
    <row r="96" spans="1:8">
      <c r="A96" s="1503"/>
      <c r="B96" s="1519"/>
      <c r="C96" s="1519"/>
      <c r="D96" s="1519"/>
      <c r="E96" s="1519"/>
      <c r="F96" s="1506"/>
      <c r="G96" s="3175">
        <f>+G95-G224</f>
        <v>0</v>
      </c>
      <c r="H96" s="3176">
        <f>+H95-H224</f>
        <v>0</v>
      </c>
    </row>
    <row r="97" spans="1:8">
      <c r="A97" s="1503"/>
      <c r="B97" s="1519"/>
      <c r="C97" s="1519"/>
      <c r="D97" s="1519"/>
      <c r="E97" s="1519"/>
      <c r="F97" s="1506"/>
      <c r="G97" s="1552"/>
      <c r="H97" s="1574"/>
    </row>
    <row r="98" spans="1:8">
      <c r="A98" s="1503"/>
      <c r="B98" s="1519"/>
      <c r="C98" s="1519"/>
      <c r="D98" s="1519"/>
      <c r="E98" s="1519"/>
      <c r="F98" s="1506"/>
      <c r="G98" s="1552"/>
      <c r="H98" s="1574"/>
    </row>
    <row r="99" spans="1:8">
      <c r="A99" s="1503"/>
      <c r="B99" s="1519"/>
      <c r="C99" s="1519"/>
      <c r="D99" s="1519"/>
      <c r="E99" s="1519"/>
      <c r="F99" s="1506"/>
      <c r="G99" s="1552"/>
      <c r="H99" s="1574"/>
    </row>
    <row r="100" spans="1:8">
      <c r="A100" s="1503"/>
      <c r="B100" s="1519"/>
      <c r="C100" s="1519"/>
      <c r="D100" s="1519"/>
      <c r="E100" s="1519"/>
      <c r="F100" s="1506"/>
      <c r="G100" s="1552"/>
      <c r="H100" s="1574"/>
    </row>
    <row r="101" spans="1:8">
      <c r="A101" s="1503"/>
      <c r="B101" s="1519"/>
      <c r="C101" s="1519"/>
      <c r="D101" s="1519"/>
      <c r="E101" s="1519"/>
      <c r="F101" s="1506"/>
      <c r="G101" s="1552"/>
      <c r="H101" s="1574"/>
    </row>
    <row r="102" spans="1:8">
      <c r="A102" s="1503"/>
      <c r="B102" s="1519"/>
      <c r="C102" s="1519"/>
      <c r="D102" s="1519"/>
      <c r="E102" s="1519"/>
      <c r="F102" s="1506"/>
      <c r="G102" s="1552"/>
      <c r="H102" s="1574"/>
    </row>
    <row r="103" spans="1:8">
      <c r="A103" s="1503"/>
      <c r="B103" s="1519"/>
      <c r="C103" s="1519"/>
      <c r="D103" s="1519"/>
      <c r="E103" s="1519"/>
      <c r="F103" s="1506"/>
      <c r="G103" s="1552"/>
      <c r="H103" s="1574"/>
    </row>
    <row r="104" spans="1:8">
      <c r="A104" s="1503"/>
      <c r="B104" s="1519"/>
      <c r="C104" s="1519"/>
      <c r="D104" s="1519"/>
      <c r="E104" s="1519"/>
      <c r="F104" s="1506"/>
      <c r="G104" s="1552"/>
      <c r="H104" s="1574"/>
    </row>
    <row r="105" spans="1:8">
      <c r="A105" s="1503"/>
      <c r="B105" s="1519"/>
      <c r="C105" s="1519"/>
      <c r="D105" s="1519"/>
      <c r="E105" s="1519"/>
      <c r="F105" s="1506"/>
      <c r="G105" s="1552"/>
      <c r="H105" s="1574"/>
    </row>
    <row r="106" spans="1:8">
      <c r="A106" s="1503"/>
      <c r="B106" s="1519"/>
      <c r="C106" s="1519"/>
      <c r="D106" s="1519"/>
      <c r="E106" s="1519"/>
      <c r="F106" s="1506"/>
      <c r="G106" s="1552"/>
      <c r="H106" s="1574"/>
    </row>
    <row r="107" spans="1:8">
      <c r="A107" s="1503"/>
      <c r="B107" s="1519"/>
      <c r="C107" s="1519"/>
      <c r="D107" s="1519"/>
      <c r="E107" s="1519"/>
      <c r="F107" s="1506"/>
      <c r="G107" s="1552"/>
      <c r="H107" s="1574"/>
    </row>
    <row r="108" spans="1:8">
      <c r="A108" s="1503"/>
      <c r="B108" s="1519"/>
      <c r="C108" s="1519"/>
      <c r="D108" s="1519"/>
      <c r="E108" s="1519"/>
      <c r="F108" s="1506"/>
      <c r="G108" s="1552"/>
      <c r="H108" s="1574"/>
    </row>
    <row r="109" spans="1:8">
      <c r="A109" s="1503"/>
      <c r="B109" s="1519"/>
      <c r="C109" s="1519"/>
      <c r="D109" s="1519"/>
      <c r="E109" s="1519"/>
      <c r="F109" s="1506"/>
      <c r="G109" s="1552"/>
      <c r="H109" s="1574"/>
    </row>
    <row r="110" spans="1:8">
      <c r="A110" s="1503"/>
      <c r="B110" s="1519"/>
      <c r="C110" s="1519"/>
      <c r="D110" s="1519"/>
      <c r="E110" s="1519"/>
      <c r="F110" s="1506"/>
      <c r="G110" s="1552"/>
      <c r="H110" s="1574"/>
    </row>
    <row r="111" spans="1:8">
      <c r="A111" s="1503"/>
      <c r="B111" s="1519"/>
      <c r="C111" s="1519"/>
      <c r="D111" s="1519"/>
      <c r="E111" s="1519"/>
      <c r="F111" s="1506"/>
      <c r="G111" s="1552"/>
      <c r="H111" s="1574"/>
    </row>
    <row r="112" spans="1:8">
      <c r="A112" s="1503"/>
      <c r="B112" s="1519"/>
      <c r="C112" s="1519"/>
      <c r="D112" s="1519"/>
      <c r="E112" s="1519"/>
      <c r="F112" s="1506"/>
      <c r="G112" s="1552"/>
      <c r="H112" s="1574"/>
    </row>
    <row r="113" spans="1:8">
      <c r="A113" s="1503"/>
      <c r="B113" s="1519"/>
      <c r="C113" s="1519"/>
      <c r="D113" s="1519"/>
      <c r="E113" s="1519"/>
      <c r="F113" s="1506"/>
      <c r="G113" s="1552"/>
      <c r="H113" s="1574"/>
    </row>
    <row r="114" spans="1:8">
      <c r="A114" s="1503"/>
      <c r="B114" s="1519"/>
      <c r="C114" s="1519"/>
      <c r="D114" s="1519"/>
      <c r="E114" s="1519"/>
      <c r="F114" s="1506"/>
      <c r="G114" s="1552"/>
      <c r="H114" s="1574"/>
    </row>
    <row r="115" spans="1:8">
      <c r="A115" s="1503"/>
      <c r="B115" s="1519"/>
      <c r="C115" s="1519"/>
      <c r="D115" s="1519"/>
      <c r="E115" s="1519"/>
      <c r="F115" s="1506"/>
      <c r="G115" s="1552"/>
      <c r="H115" s="1574"/>
    </row>
    <row r="116" spans="1:8">
      <c r="A116" s="1503"/>
      <c r="B116" s="1519"/>
      <c r="C116" s="1519"/>
      <c r="D116" s="1519"/>
      <c r="E116" s="1519"/>
      <c r="F116" s="1506"/>
      <c r="G116" s="1552"/>
      <c r="H116" s="1574"/>
    </row>
    <row r="117" spans="1:8">
      <c r="A117" s="1503"/>
      <c r="B117" s="1519"/>
      <c r="C117" s="1519"/>
      <c r="D117" s="1519"/>
      <c r="E117" s="1519"/>
      <c r="F117" s="1506"/>
      <c r="G117" s="1552"/>
      <c r="H117" s="1574"/>
    </row>
    <row r="118" spans="1:8">
      <c r="A118" s="1503"/>
      <c r="B118" s="1506"/>
      <c r="C118" s="1519"/>
      <c r="D118" s="1519"/>
      <c r="E118" s="1519"/>
      <c r="F118" s="1506"/>
      <c r="G118" s="1552"/>
      <c r="H118" s="1574"/>
    </row>
    <row r="119" spans="1:8">
      <c r="A119" s="1503"/>
      <c r="B119" s="1506"/>
      <c r="C119" s="1519"/>
      <c r="D119" s="1519"/>
      <c r="E119" s="1519"/>
      <c r="F119" s="1506"/>
      <c r="G119" s="1552"/>
      <c r="H119" s="1574"/>
    </row>
    <row r="120" spans="1:8">
      <c r="A120" s="1503"/>
      <c r="B120" s="1506"/>
      <c r="C120" s="1519"/>
      <c r="D120" s="1519"/>
      <c r="E120" s="1519"/>
      <c r="F120" s="1506"/>
      <c r="G120" s="1552"/>
      <c r="H120" s="1574"/>
    </row>
    <row r="121" spans="1:8">
      <c r="A121" s="1503"/>
      <c r="B121" s="1506"/>
      <c r="C121" s="1519"/>
      <c r="D121" s="1519"/>
      <c r="E121" s="1519"/>
      <c r="F121" s="1506"/>
      <c r="G121" s="1552"/>
      <c r="H121" s="1574"/>
    </row>
    <row r="122" spans="1:8">
      <c r="A122" s="1503"/>
      <c r="B122" s="1506"/>
      <c r="C122" s="1519"/>
      <c r="D122" s="1519"/>
      <c r="E122" s="1519"/>
      <c r="F122" s="1506"/>
      <c r="G122" s="1552"/>
      <c r="H122" s="1574"/>
    </row>
    <row r="123" spans="1:8">
      <c r="A123" s="1503"/>
      <c r="B123" s="1506"/>
      <c r="C123" s="1519"/>
      <c r="D123" s="1519"/>
      <c r="E123" s="1519"/>
      <c r="F123" s="1506"/>
      <c r="G123" s="1552"/>
      <c r="H123" s="1574"/>
    </row>
    <row r="124" spans="1:8">
      <c r="A124" s="1503"/>
      <c r="B124" s="1506"/>
      <c r="C124" s="1519"/>
      <c r="D124" s="1519"/>
      <c r="E124" s="1519"/>
      <c r="F124" s="1506"/>
      <c r="G124" s="1552"/>
      <c r="H124" s="1574"/>
    </row>
    <row r="125" spans="1:8">
      <c r="A125" s="1503"/>
      <c r="B125" s="1506"/>
      <c r="C125" s="1519"/>
      <c r="D125" s="1519"/>
      <c r="E125" s="1519"/>
      <c r="F125" s="1506"/>
      <c r="G125" s="1552"/>
      <c r="H125" s="1574"/>
    </row>
    <row r="126" spans="1:8" ht="15.75" thickBot="1">
      <c r="A126" s="1575"/>
      <c r="B126" s="1576"/>
      <c r="C126" s="1577"/>
      <c r="D126" s="1577"/>
      <c r="E126" s="1577"/>
      <c r="F126" s="1576"/>
      <c r="G126" s="1578"/>
      <c r="H126" s="1579"/>
    </row>
    <row r="127" spans="1:8">
      <c r="A127" s="1569" t="s">
        <v>4673</v>
      </c>
      <c r="B127" s="1586"/>
      <c r="C127" s="1519"/>
      <c r="D127" s="1519"/>
      <c r="E127" s="1519"/>
      <c r="F127" s="1506"/>
      <c r="G127" s="1552"/>
      <c r="H127" s="1552"/>
    </row>
    <row r="128" spans="1:8">
      <c r="A128" s="1519" t="s">
        <v>1029</v>
      </c>
      <c r="B128" s="1519"/>
      <c r="C128" s="1519"/>
      <c r="D128" s="1519"/>
      <c r="E128" s="1519"/>
      <c r="F128" s="1519"/>
      <c r="G128" s="1550"/>
      <c r="H128" s="1550"/>
    </row>
    <row r="129" spans="1:8">
      <c r="A129" s="1519"/>
      <c r="B129" s="1519"/>
      <c r="C129" s="1519"/>
      <c r="D129" s="1519"/>
      <c r="E129" s="1519"/>
      <c r="F129" s="1519"/>
      <c r="G129" s="1550"/>
      <c r="H129" s="1550"/>
    </row>
    <row r="130" spans="1:8" ht="15.75" thickBot="1">
      <c r="A130" s="1506"/>
      <c r="B130" s="1506"/>
      <c r="C130" s="1506"/>
      <c r="D130" s="1506"/>
      <c r="E130" s="1506"/>
      <c r="F130" s="1506"/>
      <c r="G130" s="1552"/>
      <c r="H130" s="1552"/>
    </row>
    <row r="131" spans="1:8">
      <c r="A131" s="1553"/>
      <c r="B131" s="1498" t="s">
        <v>1795</v>
      </c>
      <c r="C131" s="1499" t="s">
        <v>1339</v>
      </c>
      <c r="D131" s="1500"/>
      <c r="E131" s="1500"/>
      <c r="F131" s="1498"/>
      <c r="G131" s="1498" t="s">
        <v>1717</v>
      </c>
      <c r="H131" s="1554" t="s">
        <v>1718</v>
      </c>
    </row>
    <row r="132" spans="1:8">
      <c r="A132" s="1503"/>
      <c r="B132" s="1504" t="str">
        <f>'Data Sheet'!$C$25</f>
        <v>Consolidated Edison Company of New York, Inc.</v>
      </c>
      <c r="C132" s="1505" t="s">
        <v>1340</v>
      </c>
      <c r="D132" s="1506" t="s">
        <v>1341</v>
      </c>
      <c r="E132" s="1506"/>
      <c r="F132" s="1555" t="s">
        <v>1342</v>
      </c>
      <c r="G132" s="1555" t="s">
        <v>1720</v>
      </c>
      <c r="H132" s="1508"/>
    </row>
    <row r="133" spans="1:8">
      <c r="A133" s="1509"/>
      <c r="B133" s="1510"/>
      <c r="C133" s="1511" t="s">
        <v>1343</v>
      </c>
      <c r="D133" s="1510" t="s">
        <v>1341</v>
      </c>
      <c r="E133" s="1510"/>
      <c r="F133" s="1556" t="s">
        <v>1344</v>
      </c>
      <c r="G133" s="1557" t="str">
        <f>'Data Sheet'!$C$40</f>
        <v>4/28/2016</v>
      </c>
      <c r="H133" s="1558" t="str">
        <f>'Data Sheet'!$C$38</f>
        <v>12/31/2015</v>
      </c>
    </row>
    <row r="134" spans="1:8" ht="15.75">
      <c r="A134" s="1515" t="s">
        <v>1030</v>
      </c>
      <c r="B134" s="1516"/>
      <c r="C134" s="1516"/>
      <c r="D134" s="1516"/>
      <c r="E134" s="1516"/>
      <c r="F134" s="1516"/>
      <c r="G134" s="1516"/>
      <c r="H134" s="1517"/>
    </row>
    <row r="135" spans="1:8">
      <c r="A135" s="1560"/>
      <c r="B135" s="1519"/>
      <c r="C135" s="1519"/>
      <c r="D135" s="1519"/>
      <c r="E135" s="1519"/>
      <c r="F135" s="1520" t="s">
        <v>1731</v>
      </c>
      <c r="G135" s="1520" t="s">
        <v>1831</v>
      </c>
      <c r="H135" s="1521" t="s">
        <v>1831</v>
      </c>
    </row>
    <row r="136" spans="1:8">
      <c r="A136" s="1560" t="s">
        <v>1724</v>
      </c>
      <c r="B136" s="1519" t="s">
        <v>272</v>
      </c>
      <c r="C136" s="1519"/>
      <c r="D136" s="1519"/>
      <c r="E136" s="1519"/>
      <c r="F136" s="1520" t="s">
        <v>3016</v>
      </c>
      <c r="G136" s="1520" t="s">
        <v>1832</v>
      </c>
      <c r="H136" s="1521" t="s">
        <v>2514</v>
      </c>
    </row>
    <row r="137" spans="1:8">
      <c r="A137" s="1525" t="s">
        <v>1727</v>
      </c>
      <c r="B137" s="1516" t="s">
        <v>3018</v>
      </c>
      <c r="C137" s="1516"/>
      <c r="D137" s="1516"/>
      <c r="E137" s="1516"/>
      <c r="F137" s="1523" t="s">
        <v>3019</v>
      </c>
      <c r="G137" s="1523" t="s">
        <v>3020</v>
      </c>
      <c r="H137" s="1524" t="s">
        <v>3021</v>
      </c>
    </row>
    <row r="138" spans="1:8" ht="15.75">
      <c r="A138" s="1525" t="s">
        <v>2515</v>
      </c>
      <c r="B138" s="1526" t="s">
        <v>1031</v>
      </c>
      <c r="C138" s="1516"/>
      <c r="D138" s="1516"/>
      <c r="E138" s="1516"/>
      <c r="F138" s="1580"/>
      <c r="G138" s="1527"/>
      <c r="H138" s="1528"/>
    </row>
    <row r="139" spans="1:8">
      <c r="A139" s="1525" t="s">
        <v>2517</v>
      </c>
      <c r="B139" s="1529" t="s">
        <v>1032</v>
      </c>
      <c r="C139" s="1516"/>
      <c r="D139" s="1516"/>
      <c r="E139" s="1516"/>
      <c r="F139" s="1511" t="s">
        <v>1655</v>
      </c>
      <c r="G139" s="1581">
        <v>588720235</v>
      </c>
      <c r="H139" s="1532">
        <v>588720235</v>
      </c>
    </row>
    <row r="140" spans="1:8">
      <c r="A140" s="1525" t="s">
        <v>2519</v>
      </c>
      <c r="B140" s="1529" t="s">
        <v>1033</v>
      </c>
      <c r="C140" s="1516"/>
      <c r="D140" s="1516"/>
      <c r="E140" s="1516"/>
      <c r="F140" s="1511" t="s">
        <v>1655</v>
      </c>
      <c r="G140" s="1535"/>
      <c r="H140" s="1534"/>
    </row>
    <row r="141" spans="1:8">
      <c r="A141" s="1525" t="s">
        <v>2521</v>
      </c>
      <c r="B141" s="1529" t="s">
        <v>1034</v>
      </c>
      <c r="C141" s="1516"/>
      <c r="D141" s="1516"/>
      <c r="E141" s="1516"/>
      <c r="F141" s="1582">
        <v>252</v>
      </c>
      <c r="G141" s="1535"/>
      <c r="H141" s="1534"/>
    </row>
    <row r="142" spans="1:8">
      <c r="A142" s="1525" t="s">
        <v>1843</v>
      </c>
      <c r="B142" s="1529" t="s">
        <v>1035</v>
      </c>
      <c r="C142" s="1516"/>
      <c r="D142" s="1516"/>
      <c r="E142" s="1516"/>
      <c r="F142" s="1582">
        <v>252</v>
      </c>
      <c r="G142" s="1535"/>
      <c r="H142" s="1534"/>
    </row>
    <row r="143" spans="1:8">
      <c r="A143" s="1525" t="s">
        <v>1845</v>
      </c>
      <c r="B143" s="1529" t="s">
        <v>1036</v>
      </c>
      <c r="C143" s="1516"/>
      <c r="D143" s="1516"/>
      <c r="E143" s="1516"/>
      <c r="F143" s="1511">
        <v>252</v>
      </c>
      <c r="G143" s="1535">
        <v>879678116</v>
      </c>
      <c r="H143" s="1534">
        <v>879678116</v>
      </c>
    </row>
    <row r="144" spans="1:8">
      <c r="A144" s="1525" t="s">
        <v>1848</v>
      </c>
      <c r="B144" s="1529" t="s">
        <v>1752</v>
      </c>
      <c r="C144" s="1516"/>
      <c r="D144" s="1516"/>
      <c r="E144" s="1516"/>
      <c r="F144" s="1511">
        <v>253</v>
      </c>
      <c r="G144" s="1535">
        <v>3354004048</v>
      </c>
      <c r="H144" s="1534">
        <v>3367004048</v>
      </c>
    </row>
    <row r="145" spans="1:8">
      <c r="A145" s="1525" t="s">
        <v>1850</v>
      </c>
      <c r="B145" s="1529" t="s">
        <v>2396</v>
      </c>
      <c r="C145" s="1516"/>
      <c r="D145" s="1516"/>
      <c r="E145" s="1516"/>
      <c r="F145" s="1582">
        <v>252</v>
      </c>
      <c r="G145" s="1535"/>
      <c r="H145" s="1534"/>
    </row>
    <row r="146" spans="1:8">
      <c r="A146" s="1525" t="s">
        <v>1852</v>
      </c>
      <c r="B146" s="1529" t="s">
        <v>2397</v>
      </c>
      <c r="C146" s="1516"/>
      <c r="D146" s="1516"/>
      <c r="E146" s="1516"/>
      <c r="F146" s="1582">
        <v>254</v>
      </c>
      <c r="G146" s="1535"/>
      <c r="H146" s="1534"/>
    </row>
    <row r="147" spans="1:8">
      <c r="A147" s="1525" t="s">
        <v>1854</v>
      </c>
      <c r="B147" s="1529" t="s">
        <v>2398</v>
      </c>
      <c r="C147" s="1516"/>
      <c r="D147" s="1516"/>
      <c r="E147" s="1516"/>
      <c r="F147" s="1511">
        <v>254</v>
      </c>
      <c r="G147" s="1535">
        <v>60455384</v>
      </c>
      <c r="H147" s="1534">
        <v>60455384</v>
      </c>
    </row>
    <row r="148" spans="1:8">
      <c r="A148" s="1525" t="s">
        <v>1856</v>
      </c>
      <c r="B148" s="1529" t="s">
        <v>2399</v>
      </c>
      <c r="C148" s="1516"/>
      <c r="D148" s="1516"/>
      <c r="E148" s="1516"/>
      <c r="F148" s="1511" t="s">
        <v>495</v>
      </c>
      <c r="G148" s="1535">
        <v>7397199379</v>
      </c>
      <c r="H148" s="1534">
        <v>7608979440</v>
      </c>
    </row>
    <row r="149" spans="1:8">
      <c r="A149" s="1525" t="s">
        <v>1858</v>
      </c>
      <c r="B149" s="1529" t="s">
        <v>2400</v>
      </c>
      <c r="C149" s="1516"/>
      <c r="D149" s="1516"/>
      <c r="E149" s="1516"/>
      <c r="F149" s="1511" t="s">
        <v>495</v>
      </c>
      <c r="G149" s="1535">
        <v>1306735</v>
      </c>
      <c r="H149" s="1534">
        <v>1640895</v>
      </c>
    </row>
    <row r="150" spans="1:8">
      <c r="A150" s="1525" t="s">
        <v>1860</v>
      </c>
      <c r="B150" s="1529" t="s">
        <v>2401</v>
      </c>
      <c r="C150" s="1516"/>
      <c r="D150" s="1516"/>
      <c r="E150" s="1516"/>
      <c r="F150" s="1511" t="s">
        <v>1655</v>
      </c>
      <c r="G150" s="1535">
        <v>962092492</v>
      </c>
      <c r="H150" s="1534">
        <v>962092492</v>
      </c>
    </row>
    <row r="151" spans="1:8">
      <c r="A151" s="1536" t="s">
        <v>1862</v>
      </c>
      <c r="B151" s="1537" t="s">
        <v>3881</v>
      </c>
      <c r="C151" s="1538"/>
      <c r="D151" s="1538"/>
      <c r="E151" s="1538"/>
      <c r="F151" s="1564" t="s">
        <v>3882</v>
      </c>
      <c r="G151" s="1567">
        <v>-10314115</v>
      </c>
      <c r="H151" s="1568">
        <v>-8919133</v>
      </c>
    </row>
    <row r="152" spans="1:8">
      <c r="A152" s="1536" t="s">
        <v>1864</v>
      </c>
      <c r="B152" s="1537" t="s">
        <v>4586</v>
      </c>
      <c r="C152" s="1538"/>
      <c r="D152" s="1538"/>
      <c r="E152" s="1538"/>
      <c r="F152" s="1564" t="s">
        <v>1000</v>
      </c>
      <c r="G152" s="1567">
        <v>11188046522</v>
      </c>
      <c r="H152" s="2490">
        <v>11414555725</v>
      </c>
    </row>
    <row r="153" spans="1:8" ht="15.75">
      <c r="A153" s="1536" t="s">
        <v>1866</v>
      </c>
      <c r="B153" s="1526" t="s">
        <v>2402</v>
      </c>
      <c r="C153" s="1516"/>
      <c r="D153" s="1516"/>
      <c r="E153" s="1516"/>
      <c r="F153" s="1580"/>
      <c r="G153" s="1527"/>
      <c r="H153" s="1528"/>
    </row>
    <row r="154" spans="1:8">
      <c r="A154" s="1536" t="s">
        <v>1868</v>
      </c>
      <c r="B154" s="1529" t="s">
        <v>2403</v>
      </c>
      <c r="C154" s="1516"/>
      <c r="D154" s="1516"/>
      <c r="E154" s="1516"/>
      <c r="F154" s="1511" t="s">
        <v>1660</v>
      </c>
      <c r="G154" s="1535"/>
      <c r="H154" s="1534"/>
    </row>
    <row r="155" spans="1:8">
      <c r="A155" s="1536" t="s">
        <v>1870</v>
      </c>
      <c r="B155" s="1529" t="s">
        <v>2404</v>
      </c>
      <c r="C155" s="1516"/>
      <c r="D155" s="1516"/>
      <c r="E155" s="1516"/>
      <c r="F155" s="1511" t="s">
        <v>1660</v>
      </c>
      <c r="G155" s="1535"/>
      <c r="H155" s="1534"/>
    </row>
    <row r="156" spans="1:8">
      <c r="A156" s="1536" t="s">
        <v>1872</v>
      </c>
      <c r="B156" s="1529" t="s">
        <v>2405</v>
      </c>
      <c r="C156" s="1516"/>
      <c r="D156" s="1516"/>
      <c r="E156" s="1516"/>
      <c r="F156" s="1511" t="s">
        <v>1660</v>
      </c>
      <c r="G156" s="1535"/>
      <c r="H156" s="1534"/>
    </row>
    <row r="157" spans="1:8">
      <c r="A157" s="1536" t="s">
        <v>1874</v>
      </c>
      <c r="B157" s="1529" t="s">
        <v>2406</v>
      </c>
      <c r="C157" s="1516"/>
      <c r="D157" s="1516"/>
      <c r="E157" s="1516"/>
      <c r="F157" s="1511" t="s">
        <v>1660</v>
      </c>
      <c r="G157" s="1535">
        <v>11235900000</v>
      </c>
      <c r="H157" s="1534">
        <v>11535900000</v>
      </c>
    </row>
    <row r="158" spans="1:8">
      <c r="A158" s="1536" t="s">
        <v>1876</v>
      </c>
      <c r="B158" s="1529" t="s">
        <v>2407</v>
      </c>
      <c r="C158" s="1516"/>
      <c r="D158" s="1516"/>
      <c r="E158" s="1516"/>
      <c r="F158" s="1511" t="s">
        <v>1000</v>
      </c>
      <c r="G158" s="1535"/>
      <c r="H158" s="1534"/>
    </row>
    <row r="159" spans="1:8">
      <c r="A159" s="1536" t="s">
        <v>1878</v>
      </c>
      <c r="B159" s="1529" t="s">
        <v>2408</v>
      </c>
      <c r="C159" s="1516"/>
      <c r="D159" s="1516"/>
      <c r="E159" s="1516"/>
      <c r="F159" s="1511" t="s">
        <v>1000</v>
      </c>
      <c r="G159" s="1535">
        <v>21914737</v>
      </c>
      <c r="H159" s="1534">
        <v>21038930</v>
      </c>
    </row>
    <row r="160" spans="1:8">
      <c r="A160" s="1536" t="s">
        <v>1879</v>
      </c>
      <c r="B160" s="1537" t="s">
        <v>4585</v>
      </c>
      <c r="C160" s="1538"/>
      <c r="D160" s="1538"/>
      <c r="E160" s="1538"/>
      <c r="F160" s="1511" t="s">
        <v>1000</v>
      </c>
      <c r="G160" s="1535">
        <v>11213985263</v>
      </c>
      <c r="H160" s="1534">
        <v>11514861070</v>
      </c>
    </row>
    <row r="161" spans="1:8" ht="15.75">
      <c r="A161" s="1536" t="s">
        <v>1881</v>
      </c>
      <c r="B161" s="1526" t="s">
        <v>2409</v>
      </c>
      <c r="C161" s="1516"/>
      <c r="D161" s="1516"/>
      <c r="E161" s="1516"/>
      <c r="F161" s="1580"/>
      <c r="G161" s="1527"/>
      <c r="H161" s="1528"/>
    </row>
    <row r="162" spans="1:8">
      <c r="A162" s="1536" t="s">
        <v>1883</v>
      </c>
      <c r="B162" s="1529" t="s">
        <v>2410</v>
      </c>
      <c r="C162" s="1516"/>
      <c r="D162" s="1516"/>
      <c r="E162" s="1516"/>
      <c r="F162" s="1511" t="s">
        <v>1000</v>
      </c>
      <c r="G162" s="1535">
        <v>1114000</v>
      </c>
      <c r="H162" s="1534">
        <v>1663156</v>
      </c>
    </row>
    <row r="163" spans="1:8">
      <c r="A163" s="1536" t="s">
        <v>1885</v>
      </c>
      <c r="B163" s="1529" t="s">
        <v>2411</v>
      </c>
      <c r="C163" s="1516"/>
      <c r="D163" s="1516"/>
      <c r="E163" s="1516"/>
      <c r="F163" s="1511" t="s">
        <v>1000</v>
      </c>
      <c r="G163" s="1535"/>
      <c r="H163" s="1534"/>
    </row>
    <row r="164" spans="1:8">
      <c r="A164" s="1536" t="s">
        <v>1887</v>
      </c>
      <c r="B164" s="1529" t="s">
        <v>2412</v>
      </c>
      <c r="C164" s="1516"/>
      <c r="D164" s="1516"/>
      <c r="E164" s="1516"/>
      <c r="F164" s="1511" t="s">
        <v>1000</v>
      </c>
      <c r="G164" s="1535">
        <v>175968315</v>
      </c>
      <c r="H164" s="1534">
        <v>178355193</v>
      </c>
    </row>
    <row r="165" spans="1:8">
      <c r="A165" s="1536" t="s">
        <v>1889</v>
      </c>
      <c r="B165" s="1529" t="s">
        <v>2413</v>
      </c>
      <c r="C165" s="1516"/>
      <c r="D165" s="1516"/>
      <c r="E165" s="1516"/>
      <c r="F165" s="1511" t="s">
        <v>1000</v>
      </c>
      <c r="G165" s="1535">
        <v>3546449526</v>
      </c>
      <c r="H165" s="1534">
        <v>2614065637</v>
      </c>
    </row>
    <row r="166" spans="1:8">
      <c r="A166" s="1536" t="s">
        <v>1891</v>
      </c>
      <c r="B166" s="1529" t="s">
        <v>2414</v>
      </c>
      <c r="C166" s="1516"/>
      <c r="D166" s="1516"/>
      <c r="E166" s="1516"/>
      <c r="F166" s="1511" t="s">
        <v>1000</v>
      </c>
      <c r="G166" s="1535">
        <v>10293234</v>
      </c>
      <c r="H166" s="1534">
        <v>21501138</v>
      </c>
    </row>
    <row r="167" spans="1:8">
      <c r="A167" s="1536" t="s">
        <v>1893</v>
      </c>
      <c r="B167" s="1529" t="s">
        <v>2415</v>
      </c>
      <c r="C167" s="1516"/>
      <c r="D167" s="1516"/>
      <c r="E167" s="1516"/>
      <c r="F167" s="1511" t="s">
        <v>1000</v>
      </c>
      <c r="G167" s="1535"/>
      <c r="H167" s="1534"/>
    </row>
    <row r="168" spans="1:8">
      <c r="A168" s="1536" t="s">
        <v>198</v>
      </c>
      <c r="B168" s="1537" t="s">
        <v>3883</v>
      </c>
      <c r="C168" s="1538"/>
      <c r="D168" s="1538"/>
      <c r="E168" s="1538"/>
      <c r="F168" s="1564"/>
      <c r="G168" s="1567"/>
      <c r="H168" s="1568"/>
    </row>
    <row r="169" spans="1:8">
      <c r="A169" s="1536" t="s">
        <v>200</v>
      </c>
      <c r="B169" s="1537" t="s">
        <v>3884</v>
      </c>
      <c r="C169" s="1538"/>
      <c r="D169" s="1538"/>
      <c r="E169" s="1538"/>
      <c r="F169" s="1564"/>
      <c r="G169" s="1567">
        <v>9884672</v>
      </c>
      <c r="H169" s="1568">
        <v>36029113</v>
      </c>
    </row>
    <row r="170" spans="1:8">
      <c r="A170" s="1536" t="s">
        <v>202</v>
      </c>
      <c r="B170" s="1537" t="s">
        <v>3885</v>
      </c>
      <c r="C170" s="1538"/>
      <c r="D170" s="1538"/>
      <c r="E170" s="1538"/>
      <c r="F170" s="1564"/>
      <c r="G170" s="1567"/>
      <c r="H170" s="1568"/>
    </row>
    <row r="171" spans="1:8">
      <c r="A171" s="1536" t="s">
        <v>204</v>
      </c>
      <c r="B171" s="1537" t="s">
        <v>4584</v>
      </c>
      <c r="C171" s="1538"/>
      <c r="D171" s="1538"/>
      <c r="E171" s="1538"/>
      <c r="F171" s="1561"/>
      <c r="G171" s="1567">
        <v>3743709747</v>
      </c>
      <c r="H171" s="2490">
        <v>2851614237</v>
      </c>
    </row>
    <row r="172" spans="1:8" ht="15.75">
      <c r="A172" s="1536" t="s">
        <v>206</v>
      </c>
      <c r="B172" s="1526" t="s">
        <v>2416</v>
      </c>
      <c r="C172" s="1516"/>
      <c r="D172" s="1516"/>
      <c r="E172" s="1516"/>
      <c r="F172" s="1580"/>
      <c r="G172" s="1527"/>
      <c r="H172" s="1583"/>
    </row>
    <row r="173" spans="1:8">
      <c r="A173" s="1536" t="s">
        <v>208</v>
      </c>
      <c r="B173" s="1529" t="s">
        <v>2417</v>
      </c>
      <c r="C173" s="1516"/>
      <c r="D173" s="1516"/>
      <c r="E173" s="1516"/>
      <c r="F173" s="1511" t="s">
        <v>1000</v>
      </c>
      <c r="G173" s="1535">
        <v>450442469</v>
      </c>
      <c r="H173" s="1534">
        <v>1032565896</v>
      </c>
    </row>
    <row r="174" spans="1:8">
      <c r="A174" s="1536" t="s">
        <v>963</v>
      </c>
      <c r="B174" s="1529" t="s">
        <v>2418</v>
      </c>
      <c r="C174" s="1516"/>
      <c r="D174" s="1516"/>
      <c r="E174" s="1516"/>
      <c r="F174" s="1511" t="s">
        <v>1000</v>
      </c>
      <c r="G174" s="1535">
        <v>688205746</v>
      </c>
      <c r="H174" s="1534">
        <v>658106401</v>
      </c>
    </row>
    <row r="175" spans="1:8">
      <c r="A175" s="1536" t="s">
        <v>965</v>
      </c>
      <c r="B175" s="1529" t="s">
        <v>2419</v>
      </c>
      <c r="C175" s="1516"/>
      <c r="D175" s="1516"/>
      <c r="E175" s="1516"/>
      <c r="F175" s="1511" t="s">
        <v>1000</v>
      </c>
      <c r="G175" s="1535"/>
      <c r="H175" s="1534"/>
    </row>
    <row r="176" spans="1:8">
      <c r="A176" s="1536" t="s">
        <v>967</v>
      </c>
      <c r="B176" s="1529" t="s">
        <v>2420</v>
      </c>
      <c r="C176" s="1516"/>
      <c r="D176" s="1516"/>
      <c r="E176" s="1516"/>
      <c r="F176" s="1511" t="s">
        <v>1000</v>
      </c>
      <c r="G176" s="1535">
        <v>32665518</v>
      </c>
      <c r="H176" s="1534">
        <v>14579277</v>
      </c>
    </row>
    <row r="177" spans="1:8">
      <c r="A177" s="1536" t="s">
        <v>969</v>
      </c>
      <c r="B177" s="1529" t="s">
        <v>2421</v>
      </c>
      <c r="C177" s="1516"/>
      <c r="D177" s="1516"/>
      <c r="E177" s="1516"/>
      <c r="F177" s="1511" t="s">
        <v>1000</v>
      </c>
      <c r="G177" s="1535">
        <v>330115928</v>
      </c>
      <c r="H177" s="1534">
        <v>339589879</v>
      </c>
    </row>
    <row r="178" spans="1:8">
      <c r="A178" s="1536" t="s">
        <v>972</v>
      </c>
      <c r="B178" s="1529" t="s">
        <v>2422</v>
      </c>
      <c r="C178" s="1516"/>
      <c r="D178" s="1516"/>
      <c r="E178" s="1516"/>
      <c r="F178" s="1511" t="s">
        <v>1667</v>
      </c>
      <c r="G178" s="1535">
        <v>45631839</v>
      </c>
      <c r="H178" s="1534">
        <v>45111179</v>
      </c>
    </row>
    <row r="179" spans="1:8">
      <c r="A179" s="1536" t="s">
        <v>974</v>
      </c>
      <c r="B179" s="1529" t="s">
        <v>2423</v>
      </c>
      <c r="C179" s="1516"/>
      <c r="D179" s="1516"/>
      <c r="E179" s="1516"/>
      <c r="F179" s="1511" t="s">
        <v>1000</v>
      </c>
      <c r="G179" s="1535">
        <v>116571313</v>
      </c>
      <c r="H179" s="1534">
        <v>117660864</v>
      </c>
    </row>
    <row r="180" spans="1:8">
      <c r="A180" s="1536" t="s">
        <v>976</v>
      </c>
      <c r="B180" s="1529" t="s">
        <v>2424</v>
      </c>
      <c r="C180" s="1516"/>
      <c r="D180" s="1516"/>
      <c r="E180" s="1516"/>
      <c r="F180" s="1511" t="s">
        <v>1000</v>
      </c>
      <c r="G180" s="1535"/>
      <c r="H180" s="1534"/>
    </row>
    <row r="181" spans="1:8">
      <c r="A181" s="1536" t="s">
        <v>978</v>
      </c>
      <c r="B181" s="1529" t="s">
        <v>2425</v>
      </c>
      <c r="C181" s="1516"/>
      <c r="D181" s="1516"/>
      <c r="E181" s="1516"/>
      <c r="F181" s="1511" t="s">
        <v>1000</v>
      </c>
      <c r="G181" s="1535"/>
      <c r="H181" s="1534"/>
    </row>
    <row r="182" spans="1:8">
      <c r="A182" s="1536" t="s">
        <v>980</v>
      </c>
      <c r="B182" s="1529" t="s">
        <v>2426</v>
      </c>
      <c r="C182" s="1516"/>
      <c r="D182" s="1516"/>
      <c r="E182" s="1516"/>
      <c r="F182" s="1511" t="s">
        <v>1000</v>
      </c>
      <c r="G182" s="1535"/>
      <c r="H182" s="1534"/>
    </row>
    <row r="183" spans="1:8">
      <c r="A183" s="1536" t="s">
        <v>981</v>
      </c>
      <c r="B183" s="1529" t="s">
        <v>2427</v>
      </c>
      <c r="C183" s="1516"/>
      <c r="D183" s="1516"/>
      <c r="E183" s="1516"/>
      <c r="F183" s="1511" t="s">
        <v>1000</v>
      </c>
      <c r="G183" s="1535">
        <v>19480160</v>
      </c>
      <c r="H183" s="1534">
        <v>16929249</v>
      </c>
    </row>
    <row r="184" spans="1:8">
      <c r="A184" s="1536" t="s">
        <v>983</v>
      </c>
      <c r="B184" s="1529" t="s">
        <v>2428</v>
      </c>
      <c r="C184" s="1516"/>
      <c r="D184" s="1516"/>
      <c r="E184" s="1516"/>
      <c r="F184" s="1511" t="s">
        <v>1000</v>
      </c>
      <c r="G184" s="1535">
        <v>1219899299</v>
      </c>
      <c r="H184" s="1534">
        <v>1250702231</v>
      </c>
    </row>
    <row r="185" spans="1:8">
      <c r="A185" s="1536" t="s">
        <v>985</v>
      </c>
      <c r="B185" s="1529" t="s">
        <v>2429</v>
      </c>
      <c r="C185" s="1516"/>
      <c r="D185" s="1516"/>
      <c r="E185" s="1516"/>
      <c r="F185" s="1511" t="s">
        <v>1000</v>
      </c>
      <c r="G185" s="1535">
        <v>319000</v>
      </c>
      <c r="H185" s="1534">
        <v>355109</v>
      </c>
    </row>
    <row r="186" spans="1:8">
      <c r="A186" s="1536" t="s">
        <v>987</v>
      </c>
      <c r="B186" s="1537" t="s">
        <v>3887</v>
      </c>
      <c r="C186" s="1538"/>
      <c r="D186" s="1538"/>
      <c r="E186" s="1538"/>
      <c r="F186" s="1564"/>
      <c r="G186" s="1567"/>
      <c r="H186" s="1568">
        <v>672794</v>
      </c>
    </row>
    <row r="187" spans="1:8">
      <c r="A187" s="1536" t="s">
        <v>989</v>
      </c>
      <c r="B187" s="1537" t="s">
        <v>3888</v>
      </c>
      <c r="C187" s="1538"/>
      <c r="D187" s="1538"/>
      <c r="E187" s="1538"/>
      <c r="F187" s="1564"/>
      <c r="G187" s="1567"/>
      <c r="H187" s="1568"/>
    </row>
    <row r="188" spans="1:8">
      <c r="A188" s="1536" t="s">
        <v>991</v>
      </c>
      <c r="B188" s="1537" t="s">
        <v>3889</v>
      </c>
      <c r="C188" s="1538"/>
      <c r="D188" s="1538"/>
      <c r="E188" s="1538"/>
      <c r="F188" s="1564"/>
      <c r="G188" s="1567">
        <v>58375018</v>
      </c>
      <c r="H188" s="1568">
        <v>85500686</v>
      </c>
    </row>
    <row r="189" spans="1:8">
      <c r="A189" s="1536" t="s">
        <v>993</v>
      </c>
      <c r="B189" s="1537" t="s">
        <v>3890</v>
      </c>
      <c r="C189" s="1538"/>
      <c r="D189" s="1538"/>
      <c r="E189" s="1538"/>
      <c r="F189" s="1564"/>
      <c r="G189" s="1567">
        <v>9884672</v>
      </c>
      <c r="H189" s="1568">
        <v>36029113</v>
      </c>
    </row>
    <row r="190" spans="1:8" ht="15.75" thickBot="1">
      <c r="A190" s="2489" t="s">
        <v>996</v>
      </c>
      <c r="B190" s="1540" t="s">
        <v>4583</v>
      </c>
      <c r="C190" s="1541"/>
      <c r="D190" s="1541"/>
      <c r="E190" s="1541"/>
      <c r="F190" s="2486"/>
      <c r="G190" s="2487">
        <v>2951821618</v>
      </c>
      <c r="H190" s="2488">
        <v>3525744452</v>
      </c>
    </row>
    <row r="191" spans="1:8">
      <c r="A191" s="1569" t="s">
        <v>4673</v>
      </c>
      <c r="B191" s="1586"/>
      <c r="C191" s="1519"/>
      <c r="D191" s="1519"/>
      <c r="E191" s="1519"/>
      <c r="F191" s="1506"/>
      <c r="G191" s="1552"/>
      <c r="H191" s="1552"/>
    </row>
    <row r="192" spans="1:8">
      <c r="A192" s="1570" t="s">
        <v>2431</v>
      </c>
      <c r="B192" s="1519"/>
      <c r="C192" s="1519"/>
      <c r="D192" s="1551"/>
      <c r="E192" s="1519"/>
      <c r="F192" s="1519"/>
      <c r="G192" s="1550"/>
      <c r="H192" s="1550"/>
    </row>
    <row r="193" spans="1:8" ht="15.75" thickBot="1">
      <c r="A193" s="1586"/>
      <c r="B193" s="1506"/>
      <c r="C193" s="1506"/>
      <c r="D193" s="1506"/>
      <c r="E193" s="1506"/>
      <c r="F193" s="1506"/>
      <c r="G193" s="1552"/>
      <c r="H193" s="1552"/>
    </row>
    <row r="194" spans="1:8">
      <c r="A194" s="1587"/>
      <c r="B194" s="1498" t="s">
        <v>1795</v>
      </c>
      <c r="C194" s="1499" t="s">
        <v>1339</v>
      </c>
      <c r="D194" s="1500"/>
      <c r="E194" s="1500"/>
      <c r="F194" s="1498"/>
      <c r="G194" s="1498" t="s">
        <v>1717</v>
      </c>
      <c r="H194" s="1554" t="s">
        <v>1718</v>
      </c>
    </row>
    <row r="195" spans="1:8">
      <c r="A195" s="1588"/>
      <c r="B195" s="1504" t="str">
        <f>'Data Sheet'!$C$22</f>
        <v>Please fill in the following:</v>
      </c>
      <c r="C195" s="1505" t="s">
        <v>1340</v>
      </c>
      <c r="D195" s="1506" t="s">
        <v>1341</v>
      </c>
      <c r="E195" s="1506"/>
      <c r="F195" s="1555" t="s">
        <v>1342</v>
      </c>
      <c r="G195" s="1555" t="s">
        <v>1720</v>
      </c>
      <c r="H195" s="1508"/>
    </row>
    <row r="196" spans="1:8">
      <c r="A196" s="1589"/>
      <c r="B196" s="1510"/>
      <c r="C196" s="1511" t="s">
        <v>1343</v>
      </c>
      <c r="D196" s="1510" t="s">
        <v>1341</v>
      </c>
      <c r="E196" s="1510"/>
      <c r="F196" s="1556" t="s">
        <v>1344</v>
      </c>
      <c r="G196" s="1513" t="str">
        <f>'Data Sheet'!$C$40</f>
        <v>4/28/2016</v>
      </c>
      <c r="H196" s="1558" t="str">
        <f>'Data Sheet'!$C$38</f>
        <v>12/31/2015</v>
      </c>
    </row>
    <row r="197" spans="1:8" ht="15.75">
      <c r="A197" s="1590" t="s">
        <v>2432</v>
      </c>
      <c r="B197" s="1516"/>
      <c r="C197" s="1516"/>
      <c r="D197" s="1516"/>
      <c r="E197" s="1516"/>
      <c r="F197" s="1516"/>
      <c r="G197" s="1516"/>
      <c r="H197" s="1517"/>
    </row>
    <row r="198" spans="1:8">
      <c r="A198" s="1591"/>
      <c r="B198" s="1519"/>
      <c r="C198" s="1519"/>
      <c r="D198" s="1519"/>
      <c r="E198" s="1519"/>
      <c r="F198" s="1520" t="s">
        <v>1731</v>
      </c>
      <c r="G198" s="1520" t="s">
        <v>1831</v>
      </c>
      <c r="H198" s="1521" t="s">
        <v>1831</v>
      </c>
    </row>
    <row r="199" spans="1:8">
      <c r="A199" s="1591" t="s">
        <v>1724</v>
      </c>
      <c r="B199" s="1519" t="s">
        <v>272</v>
      </c>
      <c r="C199" s="1519"/>
      <c r="D199" s="1519"/>
      <c r="E199" s="1519"/>
      <c r="F199" s="1520" t="s">
        <v>3016</v>
      </c>
      <c r="G199" s="1520" t="s">
        <v>1832</v>
      </c>
      <c r="H199" s="1521" t="s">
        <v>2514</v>
      </c>
    </row>
    <row r="200" spans="1:8">
      <c r="A200" s="1536" t="s">
        <v>1727</v>
      </c>
      <c r="B200" s="1516" t="s">
        <v>3018</v>
      </c>
      <c r="C200" s="1516"/>
      <c r="D200" s="1516"/>
      <c r="E200" s="1516"/>
      <c r="F200" s="1523" t="s">
        <v>3019</v>
      </c>
      <c r="G200" s="1523" t="s">
        <v>3020</v>
      </c>
      <c r="H200" s="1524" t="s">
        <v>3021</v>
      </c>
    </row>
    <row r="201" spans="1:8" ht="15.75">
      <c r="A201" s="1536" t="s">
        <v>998</v>
      </c>
      <c r="B201" s="1526" t="s">
        <v>2433</v>
      </c>
      <c r="C201" s="1516"/>
      <c r="D201" s="1516"/>
      <c r="E201" s="1516"/>
      <c r="F201" s="1523"/>
      <c r="G201" s="1527"/>
      <c r="H201" s="1528"/>
    </row>
    <row r="202" spans="1:8">
      <c r="A202" s="1536" t="s">
        <v>1001</v>
      </c>
      <c r="B202" s="1529" t="s">
        <v>2434</v>
      </c>
      <c r="C202" s="1516"/>
      <c r="D202" s="1516"/>
      <c r="E202" s="1516"/>
      <c r="F202" s="1580"/>
      <c r="G202" s="1581">
        <v>7403583</v>
      </c>
      <c r="H202" s="1532">
        <v>11404244</v>
      </c>
    </row>
    <row r="203" spans="1:8">
      <c r="A203" s="1536" t="s">
        <v>1003</v>
      </c>
      <c r="B203" s="1529" t="s">
        <v>2435</v>
      </c>
      <c r="C203" s="1516"/>
      <c r="D203" s="1516"/>
      <c r="E203" s="1516"/>
      <c r="F203" s="1511" t="s">
        <v>1669</v>
      </c>
      <c r="G203" s="1535">
        <v>36714994</v>
      </c>
      <c r="H203" s="1534">
        <v>33280333</v>
      </c>
    </row>
    <row r="204" spans="1:8">
      <c r="A204" s="1536" t="s">
        <v>1005</v>
      </c>
      <c r="B204" s="1529" t="s">
        <v>2436</v>
      </c>
      <c r="C204" s="1516"/>
      <c r="D204" s="1516"/>
      <c r="E204" s="1516"/>
      <c r="F204" s="1580"/>
      <c r="G204" s="1535"/>
      <c r="H204" s="1534"/>
    </row>
    <row r="205" spans="1:8">
      <c r="A205" s="1536" t="s">
        <v>1007</v>
      </c>
      <c r="B205" s="1529" t="s">
        <v>2437</v>
      </c>
      <c r="C205" s="1516"/>
      <c r="D205" s="1516"/>
      <c r="E205" s="1516"/>
      <c r="F205" s="1511">
        <v>269</v>
      </c>
      <c r="G205" s="1535">
        <v>8261084</v>
      </c>
      <c r="H205" s="1534">
        <v>15982095</v>
      </c>
    </row>
    <row r="206" spans="1:8">
      <c r="A206" s="1536" t="s">
        <v>1009</v>
      </c>
      <c r="B206" s="1529" t="s">
        <v>2438</v>
      </c>
      <c r="C206" s="1516"/>
      <c r="D206" s="1516"/>
      <c r="E206" s="1516"/>
      <c r="F206" s="1511">
        <v>278</v>
      </c>
      <c r="G206" s="1535">
        <v>1509052438</v>
      </c>
      <c r="H206" s="1534">
        <v>1269294678</v>
      </c>
    </row>
    <row r="207" spans="1:8">
      <c r="A207" s="1536" t="s">
        <v>1011</v>
      </c>
      <c r="B207" s="1529" t="s">
        <v>2439</v>
      </c>
      <c r="C207" s="1516"/>
      <c r="D207" s="1516"/>
      <c r="E207" s="1516"/>
      <c r="F207" s="1511">
        <v>269</v>
      </c>
      <c r="G207" s="1535"/>
      <c r="H207" s="1534"/>
    </row>
    <row r="208" spans="1:8">
      <c r="A208" s="1536" t="s">
        <v>1013</v>
      </c>
      <c r="B208" s="1529" t="s">
        <v>2440</v>
      </c>
      <c r="C208" s="1516"/>
      <c r="D208" s="1516"/>
      <c r="E208" s="1516"/>
      <c r="F208" s="1511" t="s">
        <v>2441</v>
      </c>
      <c r="G208" s="1535">
        <v>8337009103</v>
      </c>
      <c r="H208" s="1534">
        <v>8958864209</v>
      </c>
    </row>
    <row r="209" spans="1:8">
      <c r="A209" s="1536" t="s">
        <v>1015</v>
      </c>
      <c r="B209" s="1537" t="s">
        <v>4582</v>
      </c>
      <c r="C209" s="1538"/>
      <c r="D209" s="1538"/>
      <c r="E209" s="1538"/>
      <c r="F209" s="1580"/>
      <c r="G209" s="1581">
        <v>9898441202</v>
      </c>
      <c r="H209" s="1532">
        <v>10288825559</v>
      </c>
    </row>
    <row r="210" spans="1:8">
      <c r="A210" s="1536" t="s">
        <v>1017</v>
      </c>
      <c r="B210" s="1529"/>
      <c r="C210" s="1516"/>
      <c r="D210" s="1516"/>
      <c r="E210" s="1516"/>
      <c r="F210" s="1580"/>
      <c r="G210" s="1535"/>
      <c r="H210" s="1534"/>
    </row>
    <row r="211" spans="1:8">
      <c r="A211" s="1536" t="s">
        <v>1019</v>
      </c>
      <c r="B211" s="1529"/>
      <c r="C211" s="1516"/>
      <c r="D211" s="1516"/>
      <c r="E211" s="1516"/>
      <c r="F211" s="1580"/>
      <c r="G211" s="1535"/>
      <c r="H211" s="1534"/>
    </row>
    <row r="212" spans="1:8">
      <c r="A212" s="1536" t="s">
        <v>1021</v>
      </c>
      <c r="B212" s="1529"/>
      <c r="C212" s="1516"/>
      <c r="D212" s="1516"/>
      <c r="E212" s="1516"/>
      <c r="F212" s="1580"/>
      <c r="G212" s="1535"/>
      <c r="H212" s="1534"/>
    </row>
    <row r="213" spans="1:8">
      <c r="A213" s="1536" t="s">
        <v>1023</v>
      </c>
      <c r="B213" s="1529"/>
      <c r="C213" s="1516"/>
      <c r="D213" s="1516"/>
      <c r="E213" s="1516"/>
      <c r="F213" s="1580"/>
      <c r="G213" s="1535"/>
      <c r="H213" s="1534"/>
    </row>
    <row r="214" spans="1:8">
      <c r="A214" s="1536" t="s">
        <v>1025</v>
      </c>
      <c r="B214" s="1529"/>
      <c r="C214" s="1516"/>
      <c r="D214" s="1516"/>
      <c r="E214" s="1516"/>
      <c r="F214" s="1580"/>
      <c r="G214" s="1535"/>
      <c r="H214" s="1534"/>
    </row>
    <row r="215" spans="1:8">
      <c r="A215" s="1536" t="s">
        <v>1027</v>
      </c>
      <c r="B215" s="1529"/>
      <c r="C215" s="1516"/>
      <c r="D215" s="1516"/>
      <c r="E215" s="1516"/>
      <c r="F215" s="1580"/>
      <c r="G215" s="1535"/>
      <c r="H215" s="1534"/>
    </row>
    <row r="216" spans="1:8">
      <c r="A216" s="1536" t="s">
        <v>1028</v>
      </c>
      <c r="B216" s="1529"/>
      <c r="C216" s="1516"/>
      <c r="D216" s="1516"/>
      <c r="E216" s="1516"/>
      <c r="F216" s="1580"/>
      <c r="G216" s="1535"/>
      <c r="H216" s="1534"/>
    </row>
    <row r="217" spans="1:8">
      <c r="A217" s="1536" t="s">
        <v>2261</v>
      </c>
      <c r="B217" s="1529"/>
      <c r="C217" s="1516"/>
      <c r="D217" s="1516"/>
      <c r="E217" s="1516"/>
      <c r="F217" s="1580"/>
      <c r="G217" s="1535"/>
      <c r="H217" s="1534"/>
    </row>
    <row r="218" spans="1:8">
      <c r="A218" s="1536" t="s">
        <v>2263</v>
      </c>
      <c r="B218" s="1529"/>
      <c r="C218" s="1516"/>
      <c r="D218" s="1516"/>
      <c r="E218" s="1516"/>
      <c r="F218" s="1580"/>
      <c r="G218" s="1535"/>
      <c r="H218" s="1534"/>
    </row>
    <row r="219" spans="1:8">
      <c r="A219" s="1536" t="s">
        <v>2264</v>
      </c>
      <c r="B219" s="1529"/>
      <c r="C219" s="1516"/>
      <c r="D219" s="1516"/>
      <c r="E219" s="1516"/>
      <c r="F219" s="1580"/>
      <c r="G219" s="1535"/>
      <c r="H219" s="1534"/>
    </row>
    <row r="220" spans="1:8">
      <c r="A220" s="1536" t="s">
        <v>3877</v>
      </c>
      <c r="B220" s="1529"/>
      <c r="C220" s="1516"/>
      <c r="D220" s="1516"/>
      <c r="E220" s="1516"/>
      <c r="F220" s="1580"/>
      <c r="G220" s="1535"/>
      <c r="H220" s="1534"/>
    </row>
    <row r="221" spans="1:8">
      <c r="A221" s="1536" t="s">
        <v>3878</v>
      </c>
      <c r="B221" s="1529"/>
      <c r="C221" s="1516"/>
      <c r="D221" s="1516"/>
      <c r="E221" s="1516"/>
      <c r="F221" s="1580"/>
      <c r="G221" s="1535"/>
      <c r="H221" s="1534"/>
    </row>
    <row r="222" spans="1:8">
      <c r="A222" s="1536" t="s">
        <v>3879</v>
      </c>
      <c r="B222" s="1529"/>
      <c r="C222" s="1516"/>
      <c r="D222" s="1516"/>
      <c r="E222" s="1516"/>
      <c r="F222" s="1580"/>
      <c r="G222" s="1535"/>
      <c r="H222" s="1534"/>
    </row>
    <row r="223" spans="1:8">
      <c r="A223" s="1536" t="s">
        <v>3891</v>
      </c>
      <c r="B223" s="1592" t="s">
        <v>3893</v>
      </c>
      <c r="C223" s="1570"/>
      <c r="D223" s="1570"/>
      <c r="E223" s="1570"/>
      <c r="F223" s="1520"/>
      <c r="G223" s="1593"/>
      <c r="H223" s="1594"/>
    </row>
    <row r="224" spans="1:8">
      <c r="A224" s="1536"/>
      <c r="B224" s="1595" t="s">
        <v>3892</v>
      </c>
      <c r="C224" s="1538"/>
      <c r="D224" s="1538"/>
      <c r="E224" s="1538"/>
      <c r="F224" s="1523"/>
      <c r="G224" s="1581">
        <f>G152+G160+G171+G190+G209</f>
        <v>38996004352</v>
      </c>
      <c r="H224" s="1532">
        <f>H152+H160+H171+H190+H209</f>
        <v>39595601043</v>
      </c>
    </row>
    <row r="225" spans="1:8">
      <c r="A225" s="1503"/>
      <c r="B225" s="1519"/>
      <c r="C225" s="1519"/>
      <c r="D225" s="1519"/>
      <c r="E225" s="1519"/>
      <c r="F225" s="1519"/>
      <c r="G225" s="3175">
        <f>+G95-G224</f>
        <v>0</v>
      </c>
      <c r="H225" s="1596">
        <f>+H95-H224</f>
        <v>0</v>
      </c>
    </row>
    <row r="226" spans="1:8" ht="15.75">
      <c r="A226" s="1503"/>
      <c r="B226" s="1597" t="s">
        <v>2442</v>
      </c>
      <c r="C226" s="1519"/>
      <c r="D226" s="1519"/>
      <c r="E226" s="1519"/>
      <c r="F226" s="1519"/>
      <c r="G226" s="1550"/>
      <c r="H226" s="1596"/>
    </row>
    <row r="227" spans="1:8">
      <c r="A227" s="1503"/>
      <c r="B227" s="1549" t="s">
        <v>164</v>
      </c>
      <c r="C227" s="1519"/>
      <c r="D227" s="1519"/>
      <c r="E227" s="1519"/>
      <c r="F227" s="1519"/>
      <c r="G227" s="1550"/>
      <c r="H227" s="1596"/>
    </row>
    <row r="228" spans="1:8">
      <c r="A228" s="1503"/>
      <c r="B228" s="1549" t="s">
        <v>165</v>
      </c>
      <c r="C228" s="1519"/>
      <c r="D228" s="1519"/>
      <c r="E228" s="1519"/>
      <c r="F228" s="1519"/>
      <c r="G228" s="1550"/>
      <c r="H228" s="1596"/>
    </row>
    <row r="229" spans="1:8">
      <c r="A229" s="1503"/>
      <c r="B229" s="1519"/>
      <c r="C229" s="1519"/>
      <c r="D229" s="1519"/>
      <c r="E229" s="1519"/>
      <c r="F229" s="1519"/>
      <c r="G229" s="1550"/>
      <c r="H229" s="1596"/>
    </row>
    <row r="230" spans="1:8">
      <c r="A230" s="1503"/>
      <c r="B230" s="1519"/>
      <c r="C230" s="1519"/>
      <c r="D230" s="1519"/>
      <c r="E230" s="1519"/>
      <c r="F230" s="1519"/>
      <c r="G230" s="1550"/>
      <c r="H230" s="1596"/>
    </row>
    <row r="231" spans="1:8">
      <c r="A231" s="1503"/>
      <c r="B231" s="1519"/>
      <c r="C231" s="1519"/>
      <c r="D231" s="1519"/>
      <c r="E231" s="1519"/>
      <c r="F231" s="1519"/>
      <c r="G231" s="1550"/>
      <c r="H231" s="1596"/>
    </row>
    <row r="232" spans="1:8">
      <c r="A232" s="1503"/>
      <c r="B232" s="1519"/>
      <c r="C232" s="1519"/>
      <c r="D232" s="1519"/>
      <c r="E232" s="1519"/>
      <c r="F232" s="1519"/>
      <c r="G232" s="1550"/>
      <c r="H232" s="1596"/>
    </row>
    <row r="233" spans="1:8">
      <c r="A233" s="1503"/>
      <c r="B233" s="1519"/>
      <c r="C233" s="1519"/>
      <c r="D233" s="1519"/>
      <c r="E233" s="1519"/>
      <c r="F233" s="1519"/>
      <c r="G233" s="1550"/>
      <c r="H233" s="1596"/>
    </row>
    <row r="234" spans="1:8">
      <c r="A234" s="1503"/>
      <c r="B234" s="1519"/>
      <c r="C234" s="1519"/>
      <c r="D234" s="1519"/>
      <c r="E234" s="1519"/>
      <c r="F234" s="1519"/>
      <c r="G234" s="1550"/>
      <c r="H234" s="1596"/>
    </row>
    <row r="235" spans="1:8">
      <c r="A235" s="1503"/>
      <c r="B235" s="1519"/>
      <c r="C235" s="1519"/>
      <c r="D235" s="1519"/>
      <c r="E235" s="1519"/>
      <c r="F235" s="1519"/>
      <c r="G235" s="1550"/>
      <c r="H235" s="1596"/>
    </row>
    <row r="236" spans="1:8">
      <c r="A236" s="1503"/>
      <c r="B236" s="1519"/>
      <c r="C236" s="1519"/>
      <c r="D236" s="1519"/>
      <c r="E236" s="1519"/>
      <c r="F236" s="1519"/>
      <c r="G236" s="1550"/>
      <c r="H236" s="1596"/>
    </row>
    <row r="237" spans="1:8">
      <c r="A237" s="1503"/>
      <c r="B237" s="1519"/>
      <c r="C237" s="1519"/>
      <c r="D237" s="1519"/>
      <c r="E237" s="1519"/>
      <c r="F237" s="1519"/>
      <c r="G237" s="1550"/>
      <c r="H237" s="1596"/>
    </row>
    <row r="238" spans="1:8">
      <c r="A238" s="1503"/>
      <c r="B238" s="1519"/>
      <c r="C238" s="1519"/>
      <c r="D238" s="1519"/>
      <c r="E238" s="1519"/>
      <c r="F238" s="1519"/>
      <c r="G238" s="1550"/>
      <c r="H238" s="1596"/>
    </row>
    <row r="239" spans="1:8">
      <c r="A239" s="1503"/>
      <c r="B239" s="1519"/>
      <c r="C239" s="1519"/>
      <c r="D239" s="1519"/>
      <c r="E239" s="1519"/>
      <c r="F239" s="1519"/>
      <c r="G239" s="1550"/>
      <c r="H239" s="1596"/>
    </row>
    <row r="240" spans="1:8">
      <c r="A240" s="1503"/>
      <c r="B240" s="1519"/>
      <c r="C240" s="1519"/>
      <c r="D240" s="1519"/>
      <c r="E240" s="1519"/>
      <c r="F240" s="1519"/>
      <c r="G240" s="1550"/>
      <c r="H240" s="1596"/>
    </row>
    <row r="241" spans="1:8">
      <c r="A241" s="1503"/>
      <c r="B241" s="1506"/>
      <c r="C241" s="1519"/>
      <c r="D241" s="1519"/>
      <c r="E241" s="1519"/>
      <c r="F241" s="1519"/>
      <c r="G241" s="1550"/>
      <c r="H241" s="1596"/>
    </row>
    <row r="242" spans="1:8">
      <c r="A242" s="1503"/>
      <c r="B242" s="1506"/>
      <c r="C242" s="1519"/>
      <c r="D242" s="1519"/>
      <c r="E242" s="1519"/>
      <c r="F242" s="1519"/>
      <c r="G242" s="1550"/>
      <c r="H242" s="1596"/>
    </row>
    <row r="243" spans="1:8">
      <c r="A243" s="1503"/>
      <c r="B243" s="1506"/>
      <c r="C243" s="1519"/>
      <c r="D243" s="1519"/>
      <c r="E243" s="1519"/>
      <c r="F243" s="1519"/>
      <c r="G243" s="1550"/>
      <c r="H243" s="1596"/>
    </row>
    <row r="244" spans="1:8">
      <c r="A244" s="1503"/>
      <c r="B244" s="1506"/>
      <c r="C244" s="1519"/>
      <c r="D244" s="1519"/>
      <c r="E244" s="1519"/>
      <c r="F244" s="1519"/>
      <c r="G244" s="1550"/>
      <c r="H244" s="1596"/>
    </row>
    <row r="245" spans="1:8">
      <c r="A245" s="1503"/>
      <c r="B245" s="1506"/>
      <c r="C245" s="1519"/>
      <c r="D245" s="1519"/>
      <c r="E245" s="1519"/>
      <c r="F245" s="1519"/>
      <c r="G245" s="1550"/>
      <c r="H245" s="1596"/>
    </row>
    <row r="246" spans="1:8">
      <c r="A246" s="1503"/>
      <c r="B246" s="1506"/>
      <c r="C246" s="1519"/>
      <c r="D246" s="1519"/>
      <c r="E246" s="1519"/>
      <c r="F246" s="1519"/>
      <c r="G246" s="1550"/>
      <c r="H246" s="1596"/>
    </row>
    <row r="247" spans="1:8">
      <c r="A247" s="1503"/>
      <c r="B247" s="1506"/>
      <c r="C247" s="1519"/>
      <c r="D247" s="1519"/>
      <c r="E247" s="1519"/>
      <c r="F247" s="1519"/>
      <c r="G247" s="1550"/>
      <c r="H247" s="1596"/>
    </row>
    <row r="248" spans="1:8">
      <c r="A248" s="1503"/>
      <c r="B248" s="1506"/>
      <c r="C248" s="1519"/>
      <c r="D248" s="1519"/>
      <c r="E248" s="1519"/>
      <c r="F248" s="1519"/>
      <c r="G248" s="1550"/>
      <c r="H248" s="1596"/>
    </row>
    <row r="249" spans="1:8">
      <c r="A249" s="1503"/>
      <c r="B249" s="1506"/>
      <c r="C249" s="1519"/>
      <c r="D249" s="1519"/>
      <c r="E249" s="1519"/>
      <c r="F249" s="1519"/>
      <c r="G249" s="1550"/>
      <c r="H249" s="1596"/>
    </row>
    <row r="250" spans="1:8">
      <c r="A250" s="1503"/>
      <c r="B250" s="1506"/>
      <c r="C250" s="1519"/>
      <c r="D250" s="1519"/>
      <c r="E250" s="1519"/>
      <c r="F250" s="1519"/>
      <c r="G250" s="1550"/>
      <c r="H250" s="1596"/>
    </row>
    <row r="251" spans="1:8" ht="15.75" thickBot="1">
      <c r="A251" s="1575"/>
      <c r="B251" s="1576"/>
      <c r="C251" s="1577"/>
      <c r="D251" s="1577"/>
      <c r="E251" s="1577"/>
      <c r="F251" s="1577"/>
      <c r="G251" s="1598"/>
      <c r="H251" s="1599"/>
    </row>
    <row r="252" spans="1:8">
      <c r="A252" s="1569" t="s">
        <v>4673</v>
      </c>
      <c r="B252" s="1586"/>
      <c r="C252" s="1519"/>
      <c r="D252" s="1519"/>
      <c r="E252" s="1519"/>
      <c r="F252" s="1519"/>
      <c r="G252" s="1550"/>
      <c r="H252" s="1550"/>
    </row>
    <row r="253" spans="1:8">
      <c r="A253" s="1519" t="s">
        <v>166</v>
      </c>
      <c r="B253" s="1519"/>
      <c r="C253" s="1519"/>
      <c r="D253" s="1551"/>
      <c r="E253" s="1519"/>
      <c r="F253" s="1519"/>
      <c r="G253" s="1550"/>
      <c r="H253" s="1550"/>
    </row>
  </sheetData>
  <printOptions horizontalCentered="1" verticalCentered="1"/>
  <pageMargins left="0.5" right="0.5" top="0" bottom="0" header="0.25" footer="0.25"/>
  <pageSetup scale="65" fitToHeight="4" orientation="portrait" horizontalDpi="300" verticalDpi="300" r:id="rId1"/>
  <headerFooter alignWithMargins="0"/>
  <rowBreaks count="3" manualBreakCount="3">
    <brk id="68" max="16383" man="1"/>
    <brk id="129" max="16383" man="1"/>
    <brk id="19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4"/>
  <dimension ref="A1:AG64"/>
  <sheetViews>
    <sheetView defaultGridColor="0" view="pageBreakPreview" colorId="22" zoomScale="50" zoomScaleNormal="70" zoomScaleSheetLayoutView="50" workbookViewId="0">
      <selection activeCell="C33" sqref="C33"/>
    </sheetView>
  </sheetViews>
  <sheetFormatPr defaultColWidth="9.6640625" defaultRowHeight="15"/>
  <cols>
    <col min="1" max="1" width="4.6640625" style="1496" customWidth="1"/>
    <col min="2" max="2" width="53.33203125" style="1496" customWidth="1"/>
    <col min="3" max="3" width="3.6640625" style="1496" customWidth="1"/>
    <col min="4" max="5" width="2.6640625" style="1496" customWidth="1"/>
    <col min="6" max="6" width="15.44140625" style="1496" customWidth="1"/>
    <col min="7" max="7" width="18.5546875" style="1496" customWidth="1"/>
    <col min="8" max="8" width="16.6640625" style="1496" customWidth="1"/>
    <col min="9" max="9" width="18.6640625" style="1496" customWidth="1"/>
    <col min="10" max="10" width="21" style="1496" customWidth="1"/>
    <col min="11" max="11" width="23.44140625" style="1496" customWidth="1"/>
    <col min="12" max="14" width="16.6640625" style="1496" customWidth="1"/>
    <col min="15" max="16" width="4.6640625" style="1496" customWidth="1"/>
    <col min="17" max="18" width="17" style="1496" customWidth="1"/>
    <col min="19" max="22" width="14.6640625" style="1496" customWidth="1"/>
    <col min="23" max="23" width="5.6640625" style="1496" customWidth="1"/>
    <col min="24" max="24" width="49" style="1496" customWidth="1"/>
    <col min="25" max="25" width="3.77734375" style="1496" customWidth="1"/>
    <col min="26" max="26" width="3.109375" style="1496" customWidth="1"/>
    <col min="27" max="27" width="2.77734375" style="1496" customWidth="1"/>
    <col min="28" max="28" width="13.6640625" style="1496" customWidth="1"/>
    <col min="29" max="29" width="15.77734375" style="1496" customWidth="1"/>
    <col min="30" max="30" width="16.77734375" style="1496" customWidth="1"/>
    <col min="31" max="31" width="9.6640625" style="1496"/>
    <col min="32" max="32" width="13.21875" style="3198" bestFit="1" customWidth="1"/>
    <col min="33" max="33" width="14.109375" style="3198" bestFit="1" customWidth="1"/>
    <col min="34" max="16384" width="9.6640625" style="1496"/>
  </cols>
  <sheetData>
    <row r="1" spans="1:30">
      <c r="A1" s="1600"/>
      <c r="B1" s="1601" t="s">
        <v>1795</v>
      </c>
      <c r="C1" s="1602" t="s">
        <v>1339</v>
      </c>
      <c r="D1" s="1603"/>
      <c r="E1" s="1603"/>
      <c r="F1" s="1601"/>
      <c r="G1" s="1601" t="s">
        <v>1717</v>
      </c>
      <c r="H1" s="1604" t="s">
        <v>1718</v>
      </c>
      <c r="I1" s="1600" t="s">
        <v>1795</v>
      </c>
      <c r="J1" s="1605"/>
      <c r="K1" s="1602" t="s">
        <v>1339</v>
      </c>
      <c r="L1" s="1601"/>
      <c r="M1" s="1601" t="s">
        <v>1797</v>
      </c>
      <c r="N1" s="1603" t="s">
        <v>1718</v>
      </c>
      <c r="O1" s="1604"/>
      <c r="P1" s="1600" t="s">
        <v>1795</v>
      </c>
      <c r="Q1" s="1605"/>
      <c r="R1" s="1603"/>
      <c r="S1" s="1602" t="s">
        <v>1339</v>
      </c>
      <c r="T1" s="1601"/>
      <c r="U1" s="1601" t="s">
        <v>1797</v>
      </c>
      <c r="V1" s="1606" t="s">
        <v>1718</v>
      </c>
      <c r="W1" s="1600"/>
      <c r="X1" s="1601" t="s">
        <v>1795</v>
      </c>
      <c r="Y1" s="1602" t="s">
        <v>1339</v>
      </c>
      <c r="Z1" s="1603"/>
      <c r="AA1" s="1603"/>
      <c r="AB1" s="1601"/>
      <c r="AC1" s="1601" t="s">
        <v>1717</v>
      </c>
      <c r="AD1" s="1607" t="s">
        <v>1798</v>
      </c>
    </row>
    <row r="2" spans="1:30">
      <c r="A2" s="1608"/>
      <c r="B2" s="1453" t="str">
        <f>'Data Sheet'!$C$25</f>
        <v>Consolidated Edison Company of New York, Inc.</v>
      </c>
      <c r="C2" s="1609" t="s">
        <v>1340</v>
      </c>
      <c r="D2" s="1610" t="s">
        <v>1341</v>
      </c>
      <c r="E2" s="1610"/>
      <c r="F2" s="1611" t="s">
        <v>1342</v>
      </c>
      <c r="G2" s="1611" t="s">
        <v>1720</v>
      </c>
      <c r="H2" s="1612"/>
      <c r="I2" s="1452" t="str">
        <f>'Data Sheet'!$C$25</f>
        <v>Consolidated Edison Company of New York, Inc.</v>
      </c>
      <c r="J2" s="1474"/>
      <c r="K2" s="1613" t="s">
        <v>167</v>
      </c>
      <c r="L2" s="1453"/>
      <c r="M2" s="1611" t="s">
        <v>1720</v>
      </c>
      <c r="N2" s="1610"/>
      <c r="O2" s="1612"/>
      <c r="P2" s="1452" t="str">
        <f>'Data Sheet'!$C$25</f>
        <v>Consolidated Edison Company of New York, Inc.</v>
      </c>
      <c r="Q2" s="1474"/>
      <c r="R2" s="1610"/>
      <c r="S2" s="1613" t="s">
        <v>167</v>
      </c>
      <c r="T2" s="1611"/>
      <c r="U2" s="1611" t="s">
        <v>1720</v>
      </c>
      <c r="V2" s="1614"/>
      <c r="W2" s="1608"/>
      <c r="X2" s="1453" t="str">
        <f>'Data Sheet'!$C$25</f>
        <v>Consolidated Edison Company of New York, Inc.</v>
      </c>
      <c r="Y2" s="1609" t="s">
        <v>1340</v>
      </c>
      <c r="Z2" s="1610" t="s">
        <v>1341</v>
      </c>
      <c r="AA2" s="1610"/>
      <c r="AB2" s="1611" t="s">
        <v>1342</v>
      </c>
      <c r="AC2" s="1611" t="s">
        <v>1720</v>
      </c>
      <c r="AD2" s="1612"/>
    </row>
    <row r="3" spans="1:30" ht="15" customHeight="1">
      <c r="A3" s="1615"/>
      <c r="B3" s="1616"/>
      <c r="C3" s="1617" t="s">
        <v>1343</v>
      </c>
      <c r="D3" s="1616" t="s">
        <v>1341</v>
      </c>
      <c r="E3" s="1616"/>
      <c r="F3" s="1618" t="s">
        <v>1344</v>
      </c>
      <c r="G3" s="1557" t="str">
        <f>'Data Sheet'!$C$40</f>
        <v>4/28/2016</v>
      </c>
      <c r="H3" s="1558" t="str">
        <f>'Data Sheet'!$C$38</f>
        <v>12/31/2015</v>
      </c>
      <c r="I3" s="1615"/>
      <c r="J3" s="1619"/>
      <c r="K3" s="1620" t="s">
        <v>168</v>
      </c>
      <c r="L3" s="1456"/>
      <c r="M3" s="1557" t="str">
        <f>'Data Sheet'!$C$40</f>
        <v>4/28/2016</v>
      </c>
      <c r="N3" s="1621" t="str">
        <f>'Data Sheet'!$C$38</f>
        <v>12/31/2015</v>
      </c>
      <c r="O3" s="1622"/>
      <c r="P3" s="1615"/>
      <c r="Q3" s="1619"/>
      <c r="R3" s="1616"/>
      <c r="S3" s="1620" t="s">
        <v>168</v>
      </c>
      <c r="T3" s="1618"/>
      <c r="U3" s="1557" t="str">
        <f>'Data Sheet'!$C$40</f>
        <v>4/28/2016</v>
      </c>
      <c r="V3" s="1558" t="str">
        <f>'Data Sheet'!$C$38</f>
        <v>12/31/2015</v>
      </c>
      <c r="W3" s="1615"/>
      <c r="X3" s="1616"/>
      <c r="Y3" s="1617" t="s">
        <v>1343</v>
      </c>
      <c r="Z3" s="1616" t="s">
        <v>1341</v>
      </c>
      <c r="AA3" s="1616"/>
      <c r="AB3" s="1618" t="s">
        <v>1344</v>
      </c>
      <c r="AC3" s="1557" t="str">
        <f>'Data Sheet'!$C$40</f>
        <v>4/28/2016</v>
      </c>
      <c r="AD3" s="1558" t="str">
        <f>'Data Sheet'!$C$38</f>
        <v>12/31/2015</v>
      </c>
    </row>
    <row r="4" spans="1:30" ht="15" customHeight="1">
      <c r="A4" s="1623" t="s">
        <v>169</v>
      </c>
      <c r="B4" s="1624"/>
      <c r="C4" s="1624"/>
      <c r="D4" s="1624"/>
      <c r="E4" s="1624"/>
      <c r="F4" s="1624"/>
      <c r="G4" s="1624"/>
      <c r="H4" s="1625"/>
      <c r="I4" s="1623" t="s">
        <v>170</v>
      </c>
      <c r="J4" s="1624"/>
      <c r="K4" s="1624"/>
      <c r="L4" s="1624"/>
      <c r="M4" s="1624"/>
      <c r="N4" s="1624"/>
      <c r="O4" s="1625"/>
      <c r="P4" s="1623" t="s">
        <v>170</v>
      </c>
      <c r="Q4" s="1624"/>
      <c r="R4" s="1624"/>
      <c r="S4" s="1624"/>
      <c r="T4" s="1624"/>
      <c r="U4" s="1624"/>
      <c r="V4" s="1625"/>
      <c r="W4" s="1623" t="s">
        <v>170</v>
      </c>
      <c r="X4" s="1624"/>
      <c r="Y4" s="1624"/>
      <c r="Z4" s="1624"/>
      <c r="AA4" s="1624"/>
      <c r="AB4" s="1624"/>
      <c r="AC4" s="1624"/>
      <c r="AD4" s="1625"/>
    </row>
    <row r="5" spans="1:30" ht="15" customHeight="1">
      <c r="A5" s="1608"/>
      <c r="B5" s="3466" t="s">
        <v>629</v>
      </c>
      <c r="C5" s="1626"/>
      <c r="D5" s="3466" t="s">
        <v>630</v>
      </c>
      <c r="E5" s="3466"/>
      <c r="F5" s="3466"/>
      <c r="G5" s="3466"/>
      <c r="H5" s="3476"/>
      <c r="I5" s="3473" t="s">
        <v>4411</v>
      </c>
      <c r="J5" s="3466"/>
      <c r="K5" s="3466"/>
      <c r="L5" s="3466" t="s">
        <v>263</v>
      </c>
      <c r="M5" s="3421"/>
      <c r="N5" s="3421"/>
      <c r="O5" s="3467"/>
      <c r="P5" s="1627"/>
      <c r="Q5" s="1626"/>
      <c r="R5" s="1626"/>
      <c r="S5" s="1626"/>
      <c r="T5" s="1626"/>
      <c r="U5" s="1626"/>
      <c r="V5" s="1612"/>
      <c r="W5" s="1628"/>
      <c r="X5" s="1610"/>
      <c r="Y5" s="1610"/>
      <c r="Z5" s="1610"/>
      <c r="AA5" s="1610"/>
      <c r="AB5" s="1609" t="s">
        <v>1432</v>
      </c>
      <c r="AC5" s="1620" t="s">
        <v>1433</v>
      </c>
      <c r="AD5" s="1622"/>
    </row>
    <row r="6" spans="1:30">
      <c r="A6" s="1608"/>
      <c r="B6" s="3475"/>
      <c r="C6" s="1626"/>
      <c r="D6" s="3475"/>
      <c r="E6" s="3475"/>
      <c r="F6" s="3475"/>
      <c r="G6" s="3475"/>
      <c r="H6" s="3477"/>
      <c r="I6" s="3474"/>
      <c r="J6" s="3475"/>
      <c r="K6" s="3475"/>
      <c r="L6" s="3468"/>
      <c r="M6" s="3468"/>
      <c r="N6" s="3468"/>
      <c r="O6" s="3469"/>
      <c r="P6" s="1627"/>
      <c r="Q6" s="1626"/>
      <c r="R6" s="1626"/>
      <c r="S6" s="1626"/>
      <c r="T6" s="1626"/>
      <c r="U6" s="1626"/>
      <c r="V6" s="1612"/>
      <c r="W6" s="1628" t="s">
        <v>1724</v>
      </c>
      <c r="X6" s="1629" t="s">
        <v>1434</v>
      </c>
      <c r="Y6" s="1610"/>
      <c r="Z6" s="1610"/>
      <c r="AA6" s="1610"/>
      <c r="AB6" s="1609" t="s">
        <v>3016</v>
      </c>
      <c r="AC6" s="1609" t="s">
        <v>177</v>
      </c>
      <c r="AD6" s="1630" t="s">
        <v>180</v>
      </c>
    </row>
    <row r="7" spans="1:30">
      <c r="A7" s="1608"/>
      <c r="B7" s="3475"/>
      <c r="C7" s="1626"/>
      <c r="D7" s="3475"/>
      <c r="E7" s="3475"/>
      <c r="F7" s="3475"/>
      <c r="G7" s="3475"/>
      <c r="H7" s="3477"/>
      <c r="I7" s="3474"/>
      <c r="J7" s="3475"/>
      <c r="K7" s="3475"/>
      <c r="L7" s="3468" t="s">
        <v>264</v>
      </c>
      <c r="M7" s="3468"/>
      <c r="N7" s="3468"/>
      <c r="O7" s="3470"/>
      <c r="P7" s="1627"/>
      <c r="Q7" s="1626"/>
      <c r="R7" s="1626"/>
      <c r="S7" s="1626"/>
      <c r="T7" s="1626"/>
      <c r="U7" s="1626"/>
      <c r="V7" s="1612"/>
      <c r="W7" s="1631" t="s">
        <v>1727</v>
      </c>
      <c r="X7" s="1624" t="s">
        <v>3018</v>
      </c>
      <c r="Y7" s="1624"/>
      <c r="Z7" s="1624"/>
      <c r="AA7" s="1624"/>
      <c r="AB7" s="1632" t="s">
        <v>3019</v>
      </c>
      <c r="AC7" s="1632" t="s">
        <v>3020</v>
      </c>
      <c r="AD7" s="1633" t="s">
        <v>3021</v>
      </c>
    </row>
    <row r="8" spans="1:30">
      <c r="A8" s="1608"/>
      <c r="B8" s="3475"/>
      <c r="C8" s="1626"/>
      <c r="D8" s="3475"/>
      <c r="E8" s="3475"/>
      <c r="F8" s="3475"/>
      <c r="G8" s="3475"/>
      <c r="H8" s="3477"/>
      <c r="I8" s="3474" t="s">
        <v>265</v>
      </c>
      <c r="J8" s="3475"/>
      <c r="K8" s="3475"/>
      <c r="L8" s="3468"/>
      <c r="M8" s="3468"/>
      <c r="N8" s="3468"/>
      <c r="O8" s="3470"/>
      <c r="P8" s="1627"/>
      <c r="Q8" s="1626"/>
      <c r="R8" s="1626"/>
      <c r="S8" s="1626"/>
      <c r="T8" s="1626"/>
      <c r="U8" s="1634"/>
      <c r="V8" s="1612"/>
      <c r="W8" s="1635" t="s">
        <v>595</v>
      </c>
      <c r="X8" s="1636" t="s">
        <v>1435</v>
      </c>
      <c r="Y8" s="1624"/>
      <c r="Z8" s="1624"/>
      <c r="AA8" s="1624"/>
      <c r="AB8" s="1632" t="s">
        <v>1436</v>
      </c>
      <c r="AC8" s="1637">
        <f>G49</f>
        <v>1658630621.7900009</v>
      </c>
      <c r="AD8" s="1638">
        <f>H49</f>
        <v>1577918821.0499992</v>
      </c>
    </row>
    <row r="9" spans="1:30" ht="15.75" customHeight="1">
      <c r="A9" s="1608"/>
      <c r="B9" s="3475"/>
      <c r="C9" s="1626"/>
      <c r="D9" s="3475"/>
      <c r="E9" s="3475"/>
      <c r="F9" s="3475"/>
      <c r="G9" s="3475"/>
      <c r="H9" s="3477"/>
      <c r="I9" s="3474"/>
      <c r="J9" s="3475"/>
      <c r="K9" s="3475"/>
      <c r="L9" s="3468"/>
      <c r="M9" s="3468"/>
      <c r="N9" s="3468"/>
      <c r="O9" s="3470"/>
      <c r="P9" s="1627"/>
      <c r="Q9" s="1626"/>
      <c r="R9" s="1626"/>
      <c r="S9" s="1626"/>
      <c r="T9" s="1626"/>
      <c r="U9" s="1626"/>
      <c r="V9" s="1612"/>
      <c r="W9" s="1635" t="s">
        <v>2368</v>
      </c>
      <c r="X9" s="1639" t="s">
        <v>721</v>
      </c>
      <c r="Y9" s="1616"/>
      <c r="Z9" s="1616"/>
      <c r="AA9" s="1616"/>
      <c r="AB9" s="1620"/>
      <c r="AC9" s="1640"/>
      <c r="AD9" s="1641"/>
    </row>
    <row r="10" spans="1:30">
      <c r="A10" s="1608"/>
      <c r="B10" s="3471" t="s">
        <v>716</v>
      </c>
      <c r="C10" s="1626"/>
      <c r="D10" s="3475"/>
      <c r="E10" s="3475"/>
      <c r="F10" s="3475"/>
      <c r="G10" s="3475"/>
      <c r="H10" s="3477"/>
      <c r="I10" s="3474" t="s">
        <v>717</v>
      </c>
      <c r="J10" s="3475"/>
      <c r="K10" s="3475"/>
      <c r="L10" s="3468"/>
      <c r="M10" s="3468"/>
      <c r="N10" s="3468"/>
      <c r="O10" s="3470"/>
      <c r="P10" s="1627"/>
      <c r="Q10" s="1626"/>
      <c r="R10" s="1626"/>
      <c r="S10" s="1626"/>
      <c r="T10" s="1626"/>
      <c r="U10" s="1626"/>
      <c r="V10" s="1612"/>
      <c r="W10" s="1635" t="s">
        <v>2369</v>
      </c>
      <c r="X10" s="1636" t="s">
        <v>1437</v>
      </c>
      <c r="Y10" s="1624"/>
      <c r="Z10" s="1624"/>
      <c r="AA10" s="1624"/>
      <c r="AB10" s="1620"/>
      <c r="AC10" s="1642"/>
      <c r="AD10" s="1643"/>
    </row>
    <row r="11" spans="1:30">
      <c r="A11" s="1608"/>
      <c r="B11" s="3471"/>
      <c r="C11" s="1626"/>
      <c r="D11" s="3475"/>
      <c r="E11" s="3475"/>
      <c r="F11" s="3475"/>
      <c r="G11" s="3475"/>
      <c r="H11" s="3477"/>
      <c r="I11" s="3474"/>
      <c r="J11" s="3475"/>
      <c r="K11" s="3475"/>
      <c r="L11" s="1626"/>
      <c r="M11" s="1550"/>
      <c r="N11" s="1550"/>
      <c r="O11" s="1612"/>
      <c r="P11" s="1627"/>
      <c r="Q11" s="1626"/>
      <c r="R11" s="1626"/>
      <c r="S11" s="1626"/>
      <c r="T11" s="1550"/>
      <c r="U11" s="1550"/>
      <c r="V11" s="1612"/>
      <c r="W11" s="1635" t="s">
        <v>2370</v>
      </c>
      <c r="X11" s="1636" t="s">
        <v>1438</v>
      </c>
      <c r="Y11" s="1624"/>
      <c r="Z11" s="1624"/>
      <c r="AA11" s="1624"/>
      <c r="AB11" s="1620"/>
      <c r="AC11" s="1640"/>
      <c r="AD11" s="1641"/>
    </row>
    <row r="12" spans="1:30" ht="15" customHeight="1">
      <c r="A12" s="1608"/>
      <c r="B12" s="3471" t="s">
        <v>718</v>
      </c>
      <c r="C12" s="1626"/>
      <c r="D12" s="3475"/>
      <c r="E12" s="3475"/>
      <c r="F12" s="3475"/>
      <c r="G12" s="3475"/>
      <c r="H12" s="3477"/>
      <c r="I12" s="3474"/>
      <c r="J12" s="3475"/>
      <c r="K12" s="3475"/>
      <c r="L12" s="1644"/>
      <c r="M12" s="1550"/>
      <c r="N12" s="1550"/>
      <c r="O12" s="1612"/>
      <c r="P12" s="1608"/>
      <c r="Q12" s="1610"/>
      <c r="R12" s="1626"/>
      <c r="S12" s="1626"/>
      <c r="T12" s="1550"/>
      <c r="U12" s="1550"/>
      <c r="V12" s="1612"/>
      <c r="W12" s="1635" t="s">
        <v>2371</v>
      </c>
      <c r="X12" s="1636" t="s">
        <v>1439</v>
      </c>
      <c r="Y12" s="1624"/>
      <c r="Z12" s="1624"/>
      <c r="AA12" s="1624"/>
      <c r="AB12" s="1620"/>
      <c r="AC12" s="1535">
        <v>0</v>
      </c>
      <c r="AD12" s="1534">
        <v>0</v>
      </c>
    </row>
    <row r="13" spans="1:30" ht="15" customHeight="1">
      <c r="A13" s="1608"/>
      <c r="B13" s="3471"/>
      <c r="C13" s="1626"/>
      <c r="D13" s="3475"/>
      <c r="E13" s="3475"/>
      <c r="F13" s="3475"/>
      <c r="G13" s="3475"/>
      <c r="H13" s="3477"/>
      <c r="I13" s="3474"/>
      <c r="J13" s="3475"/>
      <c r="K13" s="3475"/>
      <c r="L13" s="1644"/>
      <c r="M13" s="1550"/>
      <c r="N13" s="1550"/>
      <c r="O13" s="1612"/>
      <c r="P13" s="1608"/>
      <c r="Q13" s="1610"/>
      <c r="R13" s="1626"/>
      <c r="S13" s="1626"/>
      <c r="T13" s="1550"/>
      <c r="U13" s="1550"/>
      <c r="V13" s="1612"/>
      <c r="W13" s="1635" t="s">
        <v>2372</v>
      </c>
      <c r="X13" s="1636" t="s">
        <v>1440</v>
      </c>
      <c r="Y13" s="1624"/>
      <c r="Z13" s="1624"/>
      <c r="AA13" s="1624"/>
      <c r="AB13" s="1620"/>
      <c r="AC13" s="1535">
        <v>0</v>
      </c>
      <c r="AD13" s="1534">
        <v>0</v>
      </c>
    </row>
    <row r="14" spans="1:30">
      <c r="A14" s="1608"/>
      <c r="B14" s="3475" t="s">
        <v>720</v>
      </c>
      <c r="C14" s="1626"/>
      <c r="D14" s="3471" t="s">
        <v>719</v>
      </c>
      <c r="E14" s="3471"/>
      <c r="F14" s="3471"/>
      <c r="G14" s="3471"/>
      <c r="H14" s="3477"/>
      <c r="I14" s="2451"/>
      <c r="J14" s="2454"/>
      <c r="K14" s="2454"/>
      <c r="L14" s="1644"/>
      <c r="M14" s="1550"/>
      <c r="N14" s="1550"/>
      <c r="O14" s="1612"/>
      <c r="P14" s="1627"/>
      <c r="Q14" s="1626"/>
      <c r="R14" s="1626"/>
      <c r="S14" s="1626"/>
      <c r="T14" s="1550"/>
      <c r="U14" s="1550"/>
      <c r="V14" s="1612"/>
      <c r="W14" s="1635" t="s">
        <v>2373</v>
      </c>
      <c r="X14" s="1636" t="s">
        <v>1441</v>
      </c>
      <c r="Y14" s="1624"/>
      <c r="Z14" s="1624"/>
      <c r="AA14" s="1624"/>
      <c r="AB14" s="1620"/>
      <c r="AC14" s="1535">
        <v>1877428.2</v>
      </c>
      <c r="AD14" s="1534">
        <v>3437007.78</v>
      </c>
    </row>
    <row r="15" spans="1:30" ht="15" customHeight="1">
      <c r="A15" s="1608"/>
      <c r="B15" s="3420"/>
      <c r="C15" s="1626"/>
      <c r="D15" s="3471"/>
      <c r="E15" s="3471"/>
      <c r="F15" s="3471"/>
      <c r="G15" s="3471"/>
      <c r="H15" s="3477"/>
      <c r="I15" s="2451"/>
      <c r="J15" s="2454"/>
      <c r="K15" s="2454"/>
      <c r="L15" s="1644"/>
      <c r="M15" s="1550"/>
      <c r="N15" s="1550"/>
      <c r="O15" s="1612"/>
      <c r="P15" s="1627"/>
      <c r="Q15" s="1626"/>
      <c r="R15" s="1626"/>
      <c r="S15" s="1626"/>
      <c r="T15" s="1550"/>
      <c r="U15" s="1550"/>
      <c r="V15" s="1612"/>
      <c r="W15" s="1635" t="s">
        <v>2374</v>
      </c>
      <c r="X15" s="1636" t="s">
        <v>1442</v>
      </c>
      <c r="Y15" s="1624"/>
      <c r="Z15" s="1624"/>
      <c r="AA15" s="1624"/>
      <c r="AB15" s="1620"/>
      <c r="AC15" s="1535">
        <v>185946.29</v>
      </c>
      <c r="AD15" s="1534">
        <v>279248.98</v>
      </c>
    </row>
    <row r="16" spans="1:30">
      <c r="A16" s="1608"/>
      <c r="B16" s="3471"/>
      <c r="C16" s="1626"/>
      <c r="D16" s="2393"/>
      <c r="E16" s="2393"/>
      <c r="F16" s="2393"/>
      <c r="G16" s="2393"/>
      <c r="H16" s="2428"/>
      <c r="I16" s="2452"/>
      <c r="J16" s="2393"/>
      <c r="K16" s="2393"/>
      <c r="L16" s="1644"/>
      <c r="M16" s="1626"/>
      <c r="N16" s="1626"/>
      <c r="O16" s="1612"/>
      <c r="P16" s="1627"/>
      <c r="Q16" s="1626"/>
      <c r="R16" s="1626"/>
      <c r="S16" s="1626"/>
      <c r="T16" s="1626"/>
      <c r="U16" s="1626"/>
      <c r="V16" s="1612"/>
      <c r="W16" s="1635" t="s">
        <v>2375</v>
      </c>
      <c r="X16" s="1636" t="s">
        <v>1443</v>
      </c>
      <c r="Y16" s="1624"/>
      <c r="Z16" s="1624"/>
      <c r="AA16" s="1624"/>
      <c r="AB16" s="1620"/>
      <c r="AC16" s="1535">
        <v>-165703.56</v>
      </c>
      <c r="AD16" s="1534">
        <v>1510280.5</v>
      </c>
    </row>
    <row r="17" spans="1:33">
      <c r="A17" s="1615"/>
      <c r="B17" s="3472"/>
      <c r="C17" s="1624"/>
      <c r="D17" s="1624"/>
      <c r="E17" s="1624"/>
      <c r="F17" s="1624"/>
      <c r="G17" s="1624"/>
      <c r="H17" s="1625"/>
      <c r="I17" s="2453"/>
      <c r="J17" s="1707"/>
      <c r="K17" s="1707"/>
      <c r="L17" s="1624"/>
      <c r="M17" s="1624"/>
      <c r="N17" s="1624"/>
      <c r="O17" s="1612"/>
      <c r="P17" s="1623"/>
      <c r="Q17" s="1624"/>
      <c r="R17" s="1624"/>
      <c r="S17" s="1624"/>
      <c r="T17" s="1624"/>
      <c r="U17" s="1624"/>
      <c r="V17" s="1612"/>
      <c r="W17" s="1635" t="s">
        <v>2376</v>
      </c>
      <c r="X17" s="1636" t="s">
        <v>1444</v>
      </c>
      <c r="Y17" s="1624"/>
      <c r="Z17" s="1624"/>
      <c r="AA17" s="1624"/>
      <c r="AB17" s="1617">
        <v>119</v>
      </c>
      <c r="AC17" s="1535">
        <v>334183</v>
      </c>
      <c r="AD17" s="1534">
        <v>166938.13</v>
      </c>
    </row>
    <row r="18" spans="1:33">
      <c r="A18" s="1628"/>
      <c r="B18" s="1626"/>
      <c r="C18" s="1626"/>
      <c r="D18" s="1626"/>
      <c r="E18" s="1626"/>
      <c r="F18" s="1609" t="s">
        <v>171</v>
      </c>
      <c r="G18" s="1645" t="s">
        <v>172</v>
      </c>
      <c r="H18" s="1646"/>
      <c r="I18" s="1623" t="s">
        <v>173</v>
      </c>
      <c r="J18" s="1624"/>
      <c r="K18" s="1624" t="s">
        <v>174</v>
      </c>
      <c r="L18" s="1624"/>
      <c r="M18" s="1645" t="s">
        <v>175</v>
      </c>
      <c r="N18" s="1647"/>
      <c r="O18" s="1648"/>
      <c r="P18" s="1649"/>
      <c r="Q18" s="1645" t="s">
        <v>175</v>
      </c>
      <c r="R18" s="1647"/>
      <c r="S18" s="1645" t="s">
        <v>175</v>
      </c>
      <c r="T18" s="1647"/>
      <c r="U18" s="1645" t="s">
        <v>175</v>
      </c>
      <c r="V18" s="1650"/>
      <c r="W18" s="1635" t="s">
        <v>2377</v>
      </c>
      <c r="X18" s="1636" t="s">
        <v>1445</v>
      </c>
      <c r="Y18" s="1624"/>
      <c r="Z18" s="1624"/>
      <c r="AA18" s="1624"/>
      <c r="AB18" s="1620"/>
      <c r="AC18" s="1535">
        <v>2530200.4700000002</v>
      </c>
      <c r="AD18" s="1534">
        <v>1312382.3500000001</v>
      </c>
    </row>
    <row r="19" spans="1:33">
      <c r="A19" s="1651" t="s">
        <v>1724</v>
      </c>
      <c r="B19" s="1629" t="s">
        <v>176</v>
      </c>
      <c r="C19" s="1626"/>
      <c r="D19" s="1626"/>
      <c r="E19" s="1626"/>
      <c r="F19" s="1609" t="s">
        <v>1781</v>
      </c>
      <c r="G19" s="1652" t="s">
        <v>177</v>
      </c>
      <c r="H19" s="1614" t="s">
        <v>178</v>
      </c>
      <c r="I19" s="1651" t="s">
        <v>177</v>
      </c>
      <c r="J19" s="1654" t="s">
        <v>180</v>
      </c>
      <c r="K19" s="1629" t="s">
        <v>179</v>
      </c>
      <c r="L19" s="1653" t="s">
        <v>180</v>
      </c>
      <c r="M19" s="1654" t="s">
        <v>177</v>
      </c>
      <c r="N19" s="1653" t="s">
        <v>180</v>
      </c>
      <c r="O19" s="1630" t="s">
        <v>1724</v>
      </c>
      <c r="P19" s="1651" t="s">
        <v>1724</v>
      </c>
      <c r="Q19" s="1654" t="s">
        <v>177</v>
      </c>
      <c r="R19" s="1653" t="s">
        <v>180</v>
      </c>
      <c r="S19" s="1654" t="s">
        <v>177</v>
      </c>
      <c r="T19" s="1653" t="s">
        <v>180</v>
      </c>
      <c r="U19" s="1654" t="s">
        <v>177</v>
      </c>
      <c r="V19" s="1630" t="s">
        <v>180</v>
      </c>
      <c r="W19" s="1635" t="s">
        <v>2378</v>
      </c>
      <c r="X19" s="1636" t="s">
        <v>1446</v>
      </c>
      <c r="Y19" s="1624"/>
      <c r="Z19" s="1624"/>
      <c r="AA19" s="1624"/>
      <c r="AB19" s="1620"/>
      <c r="AC19" s="1535">
        <v>4253050.1399999997</v>
      </c>
      <c r="AD19" s="1534">
        <v>1181678.81</v>
      </c>
    </row>
    <row r="20" spans="1:33">
      <c r="A20" s="1651" t="s">
        <v>1727</v>
      </c>
      <c r="B20" s="1626"/>
      <c r="C20" s="1626"/>
      <c r="D20" s="1626"/>
      <c r="E20" s="1626"/>
      <c r="F20" s="1609" t="s">
        <v>1727</v>
      </c>
      <c r="G20" s="1655"/>
      <c r="H20" s="1656"/>
      <c r="I20" s="1628"/>
      <c r="J20" s="1611"/>
      <c r="K20" s="1626"/>
      <c r="L20" s="1613"/>
      <c r="M20" s="1655"/>
      <c r="N20" s="1657"/>
      <c r="O20" s="1630" t="s">
        <v>1727</v>
      </c>
      <c r="P20" s="1651" t="s">
        <v>1727</v>
      </c>
      <c r="Q20" s="1655"/>
      <c r="R20" s="1657"/>
      <c r="S20" s="1655"/>
      <c r="T20" s="1657"/>
      <c r="U20" s="1655"/>
      <c r="V20" s="1656"/>
      <c r="W20" s="1635" t="s">
        <v>2379</v>
      </c>
      <c r="X20" s="1636" t="s">
        <v>1447</v>
      </c>
      <c r="Y20" s="1624"/>
      <c r="Z20" s="1624"/>
      <c r="AA20" s="1624"/>
      <c r="AB20" s="1620"/>
      <c r="AC20" s="1535">
        <v>254009.58</v>
      </c>
      <c r="AD20" s="1534">
        <v>2862826.44</v>
      </c>
    </row>
    <row r="21" spans="1:33">
      <c r="A21" s="1631"/>
      <c r="B21" s="1658" t="s">
        <v>3018</v>
      </c>
      <c r="C21" s="1624"/>
      <c r="D21" s="1624"/>
      <c r="E21" s="1624"/>
      <c r="F21" s="1617" t="s">
        <v>3019</v>
      </c>
      <c r="G21" s="1659" t="s">
        <v>3020</v>
      </c>
      <c r="H21" s="1660" t="s">
        <v>3021</v>
      </c>
      <c r="I21" s="1661" t="s">
        <v>2343</v>
      </c>
      <c r="J21" s="1662" t="s">
        <v>2344</v>
      </c>
      <c r="K21" s="1662" t="s">
        <v>2345</v>
      </c>
      <c r="L21" s="1662" t="s">
        <v>2346</v>
      </c>
      <c r="M21" s="1659" t="s">
        <v>2347</v>
      </c>
      <c r="N21" s="1663" t="s">
        <v>2348</v>
      </c>
      <c r="O21" s="1622"/>
      <c r="P21" s="1631"/>
      <c r="Q21" s="1659" t="s">
        <v>2349</v>
      </c>
      <c r="R21" s="1663" t="s">
        <v>2350</v>
      </c>
      <c r="S21" s="1659" t="s">
        <v>181</v>
      </c>
      <c r="T21" s="1663" t="s">
        <v>182</v>
      </c>
      <c r="U21" s="1659" t="s">
        <v>183</v>
      </c>
      <c r="V21" s="1660" t="s">
        <v>184</v>
      </c>
      <c r="W21" s="1635" t="s">
        <v>2380</v>
      </c>
      <c r="X21" s="1636" t="s">
        <v>1448</v>
      </c>
      <c r="Y21" s="1624"/>
      <c r="Z21" s="1624"/>
      <c r="AA21" s="1624"/>
      <c r="AB21" s="1620"/>
      <c r="AC21" s="1535">
        <v>0</v>
      </c>
      <c r="AD21" s="1534">
        <v>12639582.92</v>
      </c>
    </row>
    <row r="22" spans="1:33" ht="15.75">
      <c r="A22" s="1631">
        <v>1</v>
      </c>
      <c r="B22" s="1639" t="s">
        <v>185</v>
      </c>
      <c r="C22" s="1624"/>
      <c r="D22" s="1624"/>
      <c r="E22" s="1624"/>
      <c r="F22" s="1620"/>
      <c r="G22" s="1642"/>
      <c r="H22" s="1643"/>
      <c r="I22" s="1664"/>
      <c r="J22" s="1665"/>
      <c r="K22" s="1666"/>
      <c r="L22" s="1640"/>
      <c r="M22" s="1642"/>
      <c r="N22" s="1667"/>
      <c r="O22" s="1668">
        <v>1</v>
      </c>
      <c r="P22" s="1631">
        <v>1</v>
      </c>
      <c r="Q22" s="1642"/>
      <c r="R22" s="1667"/>
      <c r="S22" s="1642"/>
      <c r="T22" s="1667"/>
      <c r="U22" s="1642"/>
      <c r="V22" s="1643"/>
      <c r="W22" s="1635" t="s">
        <v>2381</v>
      </c>
      <c r="X22" s="1697" t="s">
        <v>4590</v>
      </c>
      <c r="Y22" s="1698"/>
      <c r="Z22" s="1698"/>
      <c r="AA22" s="1698"/>
      <c r="AB22" s="1620"/>
      <c r="AC22" s="1535">
        <f>AC12-AC13+AC14-AC15+SUM(AC16:AC21)-1</f>
        <v>8897220.5399999991</v>
      </c>
      <c r="AD22" s="1534">
        <f>AD12-AD13+AD14-AD15+SUM(AD16:AD21)</f>
        <v>22831447.949999999</v>
      </c>
    </row>
    <row r="23" spans="1:33">
      <c r="A23" s="1631">
        <v>2</v>
      </c>
      <c r="B23" s="1636" t="s">
        <v>186</v>
      </c>
      <c r="C23" s="1624"/>
      <c r="D23" s="1624"/>
      <c r="E23" s="1624"/>
      <c r="F23" s="1617" t="s">
        <v>787</v>
      </c>
      <c r="G23" s="2743">
        <v>10452052140.790001</v>
      </c>
      <c r="H23" s="2744">
        <v>10920012217.42</v>
      </c>
      <c r="I23" s="1669">
        <v>8206359497.9899998</v>
      </c>
      <c r="J23" s="1670">
        <v>8483084179.2799997</v>
      </c>
      <c r="K23" s="1671">
        <v>1532871278.02</v>
      </c>
      <c r="L23" s="1581">
        <v>1726669909.1900001</v>
      </c>
      <c r="M23" s="1581">
        <v>712821364.77999997</v>
      </c>
      <c r="N23" s="1531">
        <v>710258128.95000005</v>
      </c>
      <c r="O23" s="1668">
        <v>2</v>
      </c>
      <c r="P23" s="1631">
        <v>2</v>
      </c>
      <c r="Q23" s="1581"/>
      <c r="R23" s="1531"/>
      <c r="S23" s="1581"/>
      <c r="T23" s="1531"/>
      <c r="U23" s="1581"/>
      <c r="V23" s="1532"/>
      <c r="W23" s="1635" t="s">
        <v>2382</v>
      </c>
      <c r="X23" s="1636" t="s">
        <v>2239</v>
      </c>
      <c r="Y23" s="1624"/>
      <c r="Z23" s="1624"/>
      <c r="AA23" s="1624"/>
      <c r="AB23" s="1620"/>
      <c r="AC23" s="1640"/>
      <c r="AD23" s="1641"/>
    </row>
    <row r="24" spans="1:33">
      <c r="A24" s="1631">
        <v>3</v>
      </c>
      <c r="B24" s="1636" t="s">
        <v>187</v>
      </c>
      <c r="C24" s="1624"/>
      <c r="D24" s="1624"/>
      <c r="E24" s="1624"/>
      <c r="F24" s="1620"/>
      <c r="G24" s="2745"/>
      <c r="H24" s="2746"/>
      <c r="I24" s="1664"/>
      <c r="J24" s="1665"/>
      <c r="K24" s="1666"/>
      <c r="L24" s="1640"/>
      <c r="M24" s="1642"/>
      <c r="N24" s="1667"/>
      <c r="O24" s="1668">
        <v>3</v>
      </c>
      <c r="P24" s="1631">
        <v>3</v>
      </c>
      <c r="Q24" s="1642"/>
      <c r="R24" s="1667"/>
      <c r="S24" s="1642"/>
      <c r="T24" s="1667"/>
      <c r="U24" s="1642"/>
      <c r="V24" s="1643"/>
      <c r="W24" s="1635" t="s">
        <v>2383</v>
      </c>
      <c r="X24" s="1636" t="s">
        <v>2240</v>
      </c>
      <c r="Y24" s="1624"/>
      <c r="Z24" s="1624"/>
      <c r="AA24" s="1624"/>
      <c r="AB24" s="1620"/>
      <c r="AC24" s="1535">
        <v>-33808.839999999997</v>
      </c>
      <c r="AD24" s="1534">
        <v>0</v>
      </c>
    </row>
    <row r="25" spans="1:33">
      <c r="A25" s="1631">
        <v>4</v>
      </c>
      <c r="B25" s="1636" t="s">
        <v>188</v>
      </c>
      <c r="C25" s="1624"/>
      <c r="D25" s="1624"/>
      <c r="E25" s="1624"/>
      <c r="F25" s="1617" t="s">
        <v>3329</v>
      </c>
      <c r="G25" s="2747">
        <v>4707334137.96</v>
      </c>
      <c r="H25" s="2748">
        <v>5475587260.4300003</v>
      </c>
      <c r="I25" s="1672">
        <v>3720998580.8400002</v>
      </c>
      <c r="J25" s="1673">
        <v>4214496011.71</v>
      </c>
      <c r="K25" s="1674">
        <v>657538149.63</v>
      </c>
      <c r="L25" s="1535">
        <v>934933689.88</v>
      </c>
      <c r="M25" s="1535">
        <v>328797407.47000003</v>
      </c>
      <c r="N25" s="1533">
        <v>326157558.81</v>
      </c>
      <c r="O25" s="1668">
        <v>4</v>
      </c>
      <c r="P25" s="1631">
        <v>4</v>
      </c>
      <c r="Q25" s="1535"/>
      <c r="R25" s="1533"/>
      <c r="S25" s="1535"/>
      <c r="T25" s="1533"/>
      <c r="U25" s="1535"/>
      <c r="V25" s="1534"/>
      <c r="W25" s="1635" t="s">
        <v>2384</v>
      </c>
      <c r="X25" s="1636" t="s">
        <v>2241</v>
      </c>
      <c r="Y25" s="1624"/>
      <c r="Z25" s="1624"/>
      <c r="AA25" s="1624"/>
      <c r="AB25" s="1617">
        <v>340</v>
      </c>
      <c r="AC25" s="1535">
        <v>19597.68</v>
      </c>
      <c r="AD25" s="1534">
        <v>19597.68</v>
      </c>
    </row>
    <row r="26" spans="1:33">
      <c r="A26" s="1631">
        <v>5</v>
      </c>
      <c r="B26" s="1636" t="s">
        <v>189</v>
      </c>
      <c r="C26" s="1624"/>
      <c r="D26" s="1624"/>
      <c r="E26" s="1624"/>
      <c r="F26" s="1617" t="s">
        <v>3329</v>
      </c>
      <c r="G26" s="2747">
        <v>601833442.40999997</v>
      </c>
      <c r="H26" s="2748">
        <v>516195834.69</v>
      </c>
      <c r="I26" s="1672">
        <v>443079309.26999998</v>
      </c>
      <c r="J26" s="1673">
        <v>386017351.16000003</v>
      </c>
      <c r="K26" s="1674">
        <v>118919017.34999999</v>
      </c>
      <c r="L26" s="1535">
        <v>91776602.120000005</v>
      </c>
      <c r="M26" s="1535">
        <v>39835115.810000002</v>
      </c>
      <c r="N26" s="1533">
        <v>38401881.43</v>
      </c>
      <c r="O26" s="1668">
        <v>5</v>
      </c>
      <c r="P26" s="1631">
        <v>5</v>
      </c>
      <c r="Q26" s="1535"/>
      <c r="R26" s="1533"/>
      <c r="S26" s="1535"/>
      <c r="T26" s="1533"/>
      <c r="U26" s="1535"/>
      <c r="V26" s="1534"/>
      <c r="W26" s="1635" t="s">
        <v>2385</v>
      </c>
      <c r="X26" s="1636" t="s">
        <v>2242</v>
      </c>
      <c r="Y26" s="1624"/>
      <c r="Z26" s="1624"/>
      <c r="AA26" s="1624"/>
      <c r="AB26" s="1617">
        <v>340</v>
      </c>
      <c r="AC26" s="1535">
        <f>10156757.76+49637.35+1208152.45+35468.51</f>
        <v>11450016.069999998</v>
      </c>
      <c r="AD26" s="1534">
        <f>8166049.22+70347.69+1333709.31+203886.01</f>
        <v>9773992.2300000004</v>
      </c>
    </row>
    <row r="27" spans="1:33">
      <c r="A27" s="1631">
        <v>6</v>
      </c>
      <c r="B27" s="1636" t="s">
        <v>190</v>
      </c>
      <c r="C27" s="1624"/>
      <c r="D27" s="1624"/>
      <c r="E27" s="1624"/>
      <c r="F27" s="1617" t="s">
        <v>2120</v>
      </c>
      <c r="G27" s="2747">
        <v>981238260.85000002</v>
      </c>
      <c r="H27" s="2748">
        <v>927574715.38</v>
      </c>
      <c r="I27" s="1672">
        <v>769619510.67999995</v>
      </c>
      <c r="J27" s="1673">
        <v>729044004.03999996</v>
      </c>
      <c r="K27" s="1674">
        <v>134141866.26000001</v>
      </c>
      <c r="L27" s="1535">
        <v>123363150.13</v>
      </c>
      <c r="M27" s="1535">
        <v>77476883.909999996</v>
      </c>
      <c r="N27" s="1533">
        <v>75167561.209999993</v>
      </c>
      <c r="O27" s="1668">
        <v>6</v>
      </c>
      <c r="P27" s="1631">
        <v>6</v>
      </c>
      <c r="Q27" s="1535"/>
      <c r="R27" s="1533"/>
      <c r="S27" s="1535"/>
      <c r="T27" s="1533"/>
      <c r="U27" s="1535"/>
      <c r="V27" s="1534"/>
      <c r="W27" s="1635" t="s">
        <v>2386</v>
      </c>
      <c r="X27" s="1697" t="s">
        <v>4591</v>
      </c>
      <c r="Y27" s="1698"/>
      <c r="Z27" s="1698"/>
      <c r="AA27" s="1698"/>
      <c r="AB27" s="1620"/>
      <c r="AC27" s="1533">
        <f>SUM(AC24:AC26)</f>
        <v>11435804.909999998</v>
      </c>
      <c r="AD27" s="1534">
        <f>SUM(AD24:AD26)</f>
        <v>9793589.9100000001</v>
      </c>
    </row>
    <row r="28" spans="1:33" s="1855" customFormat="1">
      <c r="A28" s="2491">
        <v>7</v>
      </c>
      <c r="B28" s="1697" t="s">
        <v>4588</v>
      </c>
      <c r="C28" s="1698"/>
      <c r="D28" s="1698"/>
      <c r="E28" s="1698"/>
      <c r="F28" s="2492" t="s">
        <v>2120</v>
      </c>
      <c r="G28" s="2749"/>
      <c r="H28" s="2750"/>
      <c r="I28" s="2493"/>
      <c r="J28" s="2494"/>
      <c r="K28" s="2495"/>
      <c r="L28" s="1567"/>
      <c r="M28" s="1567"/>
      <c r="N28" s="2496"/>
      <c r="O28" s="2497">
        <v>7</v>
      </c>
      <c r="P28" s="2491">
        <v>7</v>
      </c>
      <c r="Q28" s="1567"/>
      <c r="R28" s="2496"/>
      <c r="S28" s="1567"/>
      <c r="T28" s="2496"/>
      <c r="U28" s="1567"/>
      <c r="V28" s="1568"/>
      <c r="W28" s="2498" t="s">
        <v>2387</v>
      </c>
      <c r="X28" s="1697" t="s">
        <v>2243</v>
      </c>
      <c r="Y28" s="1698"/>
      <c r="Z28" s="1698"/>
      <c r="AA28" s="1698"/>
      <c r="AB28" s="2499"/>
      <c r="AC28" s="2499"/>
      <c r="AD28" s="2497"/>
      <c r="AF28" s="3199"/>
      <c r="AG28" s="3199"/>
    </row>
    <row r="29" spans="1:33">
      <c r="A29" s="1631">
        <v>8</v>
      </c>
      <c r="B29" s="1636" t="s">
        <v>137</v>
      </c>
      <c r="C29" s="1624"/>
      <c r="D29" s="1624"/>
      <c r="E29" s="1624"/>
      <c r="F29" s="1617" t="s">
        <v>2120</v>
      </c>
      <c r="G29" s="2747">
        <v>57798171.530000001</v>
      </c>
      <c r="H29" s="2748">
        <v>62115706.32</v>
      </c>
      <c r="I29" s="1672">
        <v>49139493.979999997</v>
      </c>
      <c r="J29" s="1673">
        <v>51394581</v>
      </c>
      <c r="K29" s="1674">
        <v>8215804.4699999997</v>
      </c>
      <c r="L29" s="1535">
        <v>8385207.1799999997</v>
      </c>
      <c r="M29" s="1535">
        <v>442873.08</v>
      </c>
      <c r="N29" s="1533">
        <v>2335918.14</v>
      </c>
      <c r="O29" s="1668">
        <v>8</v>
      </c>
      <c r="P29" s="1631">
        <v>8</v>
      </c>
      <c r="Q29" s="1535"/>
      <c r="R29" s="1533"/>
      <c r="S29" s="1535"/>
      <c r="T29" s="1533"/>
      <c r="U29" s="1535"/>
      <c r="V29" s="1534"/>
      <c r="W29" s="1635" t="s">
        <v>2388</v>
      </c>
      <c r="X29" s="1636" t="s">
        <v>2244</v>
      </c>
      <c r="Y29" s="1624"/>
      <c r="Z29" s="1624"/>
      <c r="AA29" s="1624"/>
      <c r="AB29" s="1617" t="s">
        <v>1667</v>
      </c>
      <c r="AC29" s="1535">
        <v>2296694.48</v>
      </c>
      <c r="AD29" s="1534">
        <v>2415295.56</v>
      </c>
    </row>
    <row r="30" spans="1:33">
      <c r="A30" s="1631">
        <v>9</v>
      </c>
      <c r="B30" s="1636" t="s">
        <v>138</v>
      </c>
      <c r="C30" s="1624"/>
      <c r="D30" s="1624"/>
      <c r="E30" s="1624"/>
      <c r="F30" s="1617" t="s">
        <v>2120</v>
      </c>
      <c r="G30" s="2747">
        <v>0</v>
      </c>
      <c r="H30" s="2748">
        <v>0</v>
      </c>
      <c r="I30" s="1672">
        <v>0</v>
      </c>
      <c r="J30" s="1673">
        <v>0</v>
      </c>
      <c r="K30" s="1674">
        <v>0</v>
      </c>
      <c r="L30" s="1535">
        <v>0</v>
      </c>
      <c r="M30" s="1535">
        <v>0</v>
      </c>
      <c r="N30" s="1533">
        <v>0</v>
      </c>
      <c r="O30" s="1668">
        <v>9</v>
      </c>
      <c r="P30" s="1631">
        <v>9</v>
      </c>
      <c r="Q30" s="1535"/>
      <c r="R30" s="1533"/>
      <c r="S30" s="1535"/>
      <c r="T30" s="1533"/>
      <c r="U30" s="1535"/>
      <c r="V30" s="1534"/>
      <c r="W30" s="1635" t="s">
        <v>2389</v>
      </c>
      <c r="X30" s="1636" t="s">
        <v>2245</v>
      </c>
      <c r="Y30" s="1624"/>
      <c r="Z30" s="1624"/>
      <c r="AA30" s="1624"/>
      <c r="AB30" s="1617" t="s">
        <v>1667</v>
      </c>
      <c r="AC30" s="1535">
        <v>-5914447</v>
      </c>
      <c r="AD30" s="1534">
        <v>-25031277</v>
      </c>
    </row>
    <row r="31" spans="1:33">
      <c r="A31" s="1628">
        <v>10</v>
      </c>
      <c r="B31" s="1675" t="s">
        <v>139</v>
      </c>
      <c r="C31" s="1626"/>
      <c r="D31" s="1626"/>
      <c r="E31" s="1626"/>
      <c r="F31" s="1613"/>
      <c r="G31" s="2751"/>
      <c r="H31" s="2752"/>
      <c r="I31" s="1676"/>
      <c r="J31" s="1677"/>
      <c r="K31" s="1678"/>
      <c r="L31" s="1655"/>
      <c r="M31" s="1655"/>
      <c r="N31" s="1657"/>
      <c r="O31" s="1614">
        <v>10</v>
      </c>
      <c r="P31" s="1628">
        <v>10</v>
      </c>
      <c r="Q31" s="1655"/>
      <c r="R31" s="1657"/>
      <c r="S31" s="1655"/>
      <c r="T31" s="1657"/>
      <c r="U31" s="1655"/>
      <c r="V31" s="1656"/>
      <c r="W31" s="1635" t="s">
        <v>2390</v>
      </c>
      <c r="X31" s="1636" t="s">
        <v>2246</v>
      </c>
      <c r="Y31" s="1624"/>
      <c r="Z31" s="1624"/>
      <c r="AA31" s="1624"/>
      <c r="AB31" s="1617" t="s">
        <v>1667</v>
      </c>
      <c r="AC31" s="1535">
        <v>-2645985</v>
      </c>
      <c r="AD31" s="1534">
        <v>-6680011</v>
      </c>
    </row>
    <row r="32" spans="1:33">
      <c r="A32" s="1631"/>
      <c r="B32" s="1636" t="s">
        <v>140</v>
      </c>
      <c r="C32" s="1624"/>
      <c r="D32" s="1624"/>
      <c r="E32" s="1624"/>
      <c r="F32" s="1620"/>
      <c r="G32" s="2747">
        <v>0</v>
      </c>
      <c r="H32" s="2748">
        <v>0</v>
      </c>
      <c r="I32" s="1672">
        <v>0</v>
      </c>
      <c r="J32" s="1673">
        <v>0</v>
      </c>
      <c r="K32" s="1674">
        <v>0</v>
      </c>
      <c r="L32" s="1535">
        <v>0</v>
      </c>
      <c r="M32" s="1535">
        <v>0</v>
      </c>
      <c r="N32" s="1533">
        <v>0</v>
      </c>
      <c r="O32" s="1668"/>
      <c r="P32" s="1631"/>
      <c r="Q32" s="1535"/>
      <c r="R32" s="1533"/>
      <c r="S32" s="1535"/>
      <c r="T32" s="1533"/>
      <c r="U32" s="1535"/>
      <c r="V32" s="1534"/>
      <c r="W32" s="1635" t="s">
        <v>3558</v>
      </c>
      <c r="X32" s="1636" t="s">
        <v>2247</v>
      </c>
      <c r="Y32" s="1624"/>
      <c r="Z32" s="1624"/>
      <c r="AA32" s="1624"/>
      <c r="AB32" s="1617" t="s">
        <v>1420</v>
      </c>
      <c r="AC32" s="1535">
        <v>30735274.210000001</v>
      </c>
      <c r="AD32" s="1534">
        <v>45077844.060000002</v>
      </c>
    </row>
    <row r="33" spans="1:33">
      <c r="A33" s="1631">
        <v>11</v>
      </c>
      <c r="B33" s="1636" t="s">
        <v>257</v>
      </c>
      <c r="C33" s="1624"/>
      <c r="D33" s="1624"/>
      <c r="E33" s="1624"/>
      <c r="F33" s="1620"/>
      <c r="G33" s="2747">
        <v>0</v>
      </c>
      <c r="H33" s="2748">
        <v>0</v>
      </c>
      <c r="I33" s="1672">
        <v>0</v>
      </c>
      <c r="J33" s="1673">
        <v>0</v>
      </c>
      <c r="K33" s="1674">
        <v>0</v>
      </c>
      <c r="L33" s="1535">
        <v>0</v>
      </c>
      <c r="M33" s="1535">
        <v>0</v>
      </c>
      <c r="N33" s="1533">
        <v>0</v>
      </c>
      <c r="O33" s="1668">
        <v>11</v>
      </c>
      <c r="P33" s="1631">
        <v>11</v>
      </c>
      <c r="Q33" s="1535"/>
      <c r="R33" s="1533"/>
      <c r="S33" s="1535"/>
      <c r="T33" s="1533"/>
      <c r="U33" s="1535"/>
      <c r="V33" s="1534"/>
      <c r="W33" s="1635" t="s">
        <v>3559</v>
      </c>
      <c r="X33" s="1636" t="s">
        <v>2248</v>
      </c>
      <c r="Y33" s="1624"/>
      <c r="Z33" s="1624"/>
      <c r="AA33" s="1624"/>
      <c r="AB33" s="1617" t="s">
        <v>1420</v>
      </c>
      <c r="AC33" s="1535">
        <v>35999557.729999997</v>
      </c>
      <c r="AD33" s="1534">
        <v>20138942.829999998</v>
      </c>
    </row>
    <row r="34" spans="1:33">
      <c r="A34" s="1631">
        <v>12</v>
      </c>
      <c r="B34" s="1636" t="s">
        <v>258</v>
      </c>
      <c r="C34" s="1624"/>
      <c r="D34" s="1624"/>
      <c r="E34" s="1624"/>
      <c r="F34" s="1620"/>
      <c r="G34" s="2747">
        <v>993441.6</v>
      </c>
      <c r="H34" s="2748">
        <v>993441.6</v>
      </c>
      <c r="I34" s="1672">
        <v>770910.71999999997</v>
      </c>
      <c r="J34" s="1673">
        <v>770910.71999999997</v>
      </c>
      <c r="K34" s="1674">
        <v>146035.92000000001</v>
      </c>
      <c r="L34" s="1535">
        <v>146035.92000000001</v>
      </c>
      <c r="M34" s="1535">
        <v>76494.960000000006</v>
      </c>
      <c r="N34" s="1533">
        <v>76494.960000000006</v>
      </c>
      <c r="O34" s="1668">
        <v>12</v>
      </c>
      <c r="P34" s="1631">
        <v>12</v>
      </c>
      <c r="Q34" s="1535"/>
      <c r="R34" s="1533"/>
      <c r="S34" s="1535"/>
      <c r="T34" s="1533"/>
      <c r="U34" s="1535"/>
      <c r="V34" s="1534"/>
      <c r="W34" s="1635" t="s">
        <v>3560</v>
      </c>
      <c r="X34" s="1636" t="s">
        <v>2249</v>
      </c>
      <c r="Y34" s="1624"/>
      <c r="Z34" s="1624"/>
      <c r="AA34" s="1624"/>
      <c r="AB34" s="1620"/>
      <c r="AC34" s="1535">
        <v>0</v>
      </c>
      <c r="AD34" s="1534">
        <v>0</v>
      </c>
    </row>
    <row r="35" spans="1:33">
      <c r="A35" s="1631">
        <v>13</v>
      </c>
      <c r="B35" s="1636" t="s">
        <v>259</v>
      </c>
      <c r="C35" s="1624"/>
      <c r="D35" s="1624"/>
      <c r="E35" s="1624"/>
      <c r="F35" s="1620"/>
      <c r="G35" s="2747">
        <v>0</v>
      </c>
      <c r="H35" s="2748">
        <v>0</v>
      </c>
      <c r="I35" s="1672">
        <v>0</v>
      </c>
      <c r="J35" s="1673">
        <v>0</v>
      </c>
      <c r="K35" s="1674">
        <v>0</v>
      </c>
      <c r="L35" s="1535">
        <v>0</v>
      </c>
      <c r="M35" s="1535">
        <v>0</v>
      </c>
      <c r="N35" s="1533">
        <v>0</v>
      </c>
      <c r="O35" s="1668">
        <v>13</v>
      </c>
      <c r="P35" s="1631">
        <v>13</v>
      </c>
      <c r="Q35" s="1535"/>
      <c r="R35" s="1533"/>
      <c r="S35" s="1535"/>
      <c r="T35" s="1533"/>
      <c r="U35" s="1535"/>
      <c r="V35" s="1534"/>
      <c r="W35" s="1635" t="s">
        <v>4314</v>
      </c>
      <c r="X35" s="1636" t="s">
        <v>2250</v>
      </c>
      <c r="Y35" s="1624"/>
      <c r="Z35" s="1624"/>
      <c r="AA35" s="1624"/>
      <c r="AB35" s="1620"/>
      <c r="AC35" s="1535">
        <v>0</v>
      </c>
      <c r="AD35" s="1534">
        <v>0</v>
      </c>
    </row>
    <row r="36" spans="1:33">
      <c r="A36" s="1631">
        <v>14</v>
      </c>
      <c r="B36" s="1636" t="s">
        <v>260</v>
      </c>
      <c r="C36" s="1624"/>
      <c r="D36" s="1624"/>
      <c r="E36" s="1624"/>
      <c r="F36" s="1617" t="s">
        <v>1667</v>
      </c>
      <c r="G36" s="2747">
        <v>1856257636.9200001</v>
      </c>
      <c r="H36" s="2748">
        <v>1798151633.7</v>
      </c>
      <c r="I36" s="3087">
        <v>1493264043.27</v>
      </c>
      <c r="J36" s="3085">
        <v>1457325276.3399999</v>
      </c>
      <c r="K36" s="3088">
        <v>252049454.53</v>
      </c>
      <c r="L36" s="1535">
        <v>248390488.13999999</v>
      </c>
      <c r="M36" s="1535">
        <v>110944139.12</v>
      </c>
      <c r="N36" s="1533">
        <v>92435869.219999999</v>
      </c>
      <c r="O36" s="1668">
        <v>14</v>
      </c>
      <c r="P36" s="1631">
        <v>14</v>
      </c>
      <c r="Q36" s="1535"/>
      <c r="R36" s="1533"/>
      <c r="S36" s="1535"/>
      <c r="T36" s="1533"/>
      <c r="U36" s="1535"/>
      <c r="V36" s="1534"/>
      <c r="W36" s="1635" t="s">
        <v>4315</v>
      </c>
      <c r="X36" s="1697" t="s">
        <v>4592</v>
      </c>
      <c r="Y36" s="1698"/>
      <c r="Z36" s="1698"/>
      <c r="AA36" s="1698"/>
      <c r="AB36" s="1620"/>
      <c r="AC36" s="1535">
        <v>-11528020.869999999</v>
      </c>
      <c r="AD36" s="1534">
        <v>-4357091.33</v>
      </c>
    </row>
    <row r="37" spans="1:33">
      <c r="A37" s="1631">
        <v>15</v>
      </c>
      <c r="B37" s="1636" t="s">
        <v>261</v>
      </c>
      <c r="C37" s="1624"/>
      <c r="D37" s="1624"/>
      <c r="E37" s="1624"/>
      <c r="F37" s="1617" t="s">
        <v>1667</v>
      </c>
      <c r="G37" s="2747">
        <v>82735230.150000006</v>
      </c>
      <c r="H37" s="3083">
        <v>182952974</v>
      </c>
      <c r="I37" s="3087">
        <v>113464282.83</v>
      </c>
      <c r="J37" s="3086">
        <v>123167148</v>
      </c>
      <c r="K37" s="3089">
        <v>-43560854.600000001</v>
      </c>
      <c r="L37" s="3084">
        <v>4565316</v>
      </c>
      <c r="M37" s="1535">
        <v>12831801.92</v>
      </c>
      <c r="N37" s="3083">
        <v>55220510</v>
      </c>
      <c r="O37" s="1668">
        <v>15</v>
      </c>
      <c r="P37" s="1631">
        <v>15</v>
      </c>
      <c r="Q37" s="1535"/>
      <c r="R37" s="1533"/>
      <c r="S37" s="1535"/>
      <c r="T37" s="1533"/>
      <c r="U37" s="1535"/>
      <c r="V37" s="1534"/>
      <c r="W37" s="1635" t="s">
        <v>4316</v>
      </c>
      <c r="X37" s="1697" t="s">
        <v>4593</v>
      </c>
      <c r="Y37" s="1698"/>
      <c r="Z37" s="1698"/>
      <c r="AA37" s="1698"/>
      <c r="AB37" s="1620"/>
      <c r="AC37" s="1535">
        <f>AC22-AC27-AC36</f>
        <v>8989436.5</v>
      </c>
      <c r="AD37" s="1534">
        <f>AD22-AD27-AD36</f>
        <v>17394949.369999997</v>
      </c>
    </row>
    <row r="38" spans="1:33" ht="15.75">
      <c r="A38" s="1631">
        <v>16</v>
      </c>
      <c r="B38" s="1636" t="s">
        <v>262</v>
      </c>
      <c r="C38" s="1624"/>
      <c r="D38" s="1624"/>
      <c r="E38" s="1624"/>
      <c r="F38" s="1617" t="s">
        <v>1667</v>
      </c>
      <c r="G38" s="2747">
        <f>SUM(I38,K38,M38)</f>
        <v>51269776.630000003</v>
      </c>
      <c r="H38" s="3083">
        <v>72406640</v>
      </c>
      <c r="I38" s="3087">
        <v>33402555.219999999</v>
      </c>
      <c r="J38" s="3086">
        <v>49546727</v>
      </c>
      <c r="K38" s="3089">
        <v>12310724.449999999</v>
      </c>
      <c r="L38" s="3084">
        <v>14844376</v>
      </c>
      <c r="M38" s="1535">
        <v>5556496.96</v>
      </c>
      <c r="N38" s="3083">
        <v>8015537</v>
      </c>
      <c r="O38" s="1668">
        <v>16</v>
      </c>
      <c r="P38" s="1631">
        <v>16</v>
      </c>
      <c r="Q38" s="1535"/>
      <c r="R38" s="1533"/>
      <c r="S38" s="1535"/>
      <c r="T38" s="1533"/>
      <c r="U38" s="1535"/>
      <c r="V38" s="1534"/>
      <c r="W38" s="1635" t="s">
        <v>4317</v>
      </c>
      <c r="X38" s="1639" t="s">
        <v>735</v>
      </c>
      <c r="Y38" s="1616"/>
      <c r="Z38" s="1616"/>
      <c r="AA38" s="1616"/>
      <c r="AB38" s="1620"/>
      <c r="AC38" s="1640"/>
      <c r="AD38" s="1641"/>
    </row>
    <row r="39" spans="1:33">
      <c r="A39" s="1631">
        <v>17</v>
      </c>
      <c r="B39" s="1636" t="s">
        <v>1419</v>
      </c>
      <c r="C39" s="1624"/>
      <c r="D39" s="1624"/>
      <c r="E39" s="1624"/>
      <c r="F39" s="1617" t="s">
        <v>1420</v>
      </c>
      <c r="G39" s="2747">
        <v>2488180020.6900001</v>
      </c>
      <c r="H39" s="2748">
        <v>2650471844.52</v>
      </c>
      <c r="I39" s="3087">
        <v>1836468236.0799999</v>
      </c>
      <c r="J39" s="1673">
        <v>1991729930.0699999</v>
      </c>
      <c r="K39" s="3088">
        <v>453645530.67000002</v>
      </c>
      <c r="L39" s="1535">
        <v>484019036.91000003</v>
      </c>
      <c r="M39" s="1535">
        <v>198066253.94</v>
      </c>
      <c r="N39" s="1533">
        <v>174722877.53999999</v>
      </c>
      <c r="O39" s="1668">
        <v>17</v>
      </c>
      <c r="P39" s="1631">
        <v>17</v>
      </c>
      <c r="Q39" s="1535"/>
      <c r="R39" s="1533"/>
      <c r="S39" s="1535"/>
      <c r="T39" s="1533"/>
      <c r="U39" s="1535"/>
      <c r="V39" s="1534"/>
      <c r="W39" s="1635" t="s">
        <v>4318</v>
      </c>
      <c r="X39" s="1636" t="s">
        <v>2251</v>
      </c>
      <c r="Y39" s="1624"/>
      <c r="Z39" s="1624"/>
      <c r="AA39" s="1624"/>
      <c r="AB39" s="1620"/>
      <c r="AC39" s="1535">
        <v>553832413.47000003</v>
      </c>
      <c r="AD39" s="1534">
        <v>510154611.26999998</v>
      </c>
    </row>
    <row r="40" spans="1:33">
      <c r="A40" s="1631">
        <v>18</v>
      </c>
      <c r="B40" s="1636" t="s">
        <v>1421</v>
      </c>
      <c r="C40" s="1624"/>
      <c r="D40" s="1624"/>
      <c r="E40" s="1624"/>
      <c r="F40" s="1617" t="s">
        <v>1420</v>
      </c>
      <c r="G40" s="2747">
        <v>2029594111.79</v>
      </c>
      <c r="H40" s="2748">
        <v>2339501648.9099998</v>
      </c>
      <c r="I40" s="1672">
        <v>1532589314.45</v>
      </c>
      <c r="J40" s="1673">
        <v>1735896046.0599999</v>
      </c>
      <c r="K40" s="1674">
        <v>321382128.39999998</v>
      </c>
      <c r="L40" s="1535">
        <v>414588545.17000002</v>
      </c>
      <c r="M40" s="1535">
        <v>175622668.94</v>
      </c>
      <c r="N40" s="1533">
        <v>189017057.68000001</v>
      </c>
      <c r="O40" s="1668">
        <v>18</v>
      </c>
      <c r="P40" s="1631">
        <v>18</v>
      </c>
      <c r="Q40" s="1535"/>
      <c r="R40" s="1533"/>
      <c r="S40" s="1535"/>
      <c r="T40" s="1533"/>
      <c r="U40" s="1535"/>
      <c r="V40" s="1534"/>
      <c r="W40" s="1635" t="s">
        <v>4319</v>
      </c>
      <c r="X40" s="1636" t="s">
        <v>2252</v>
      </c>
      <c r="Y40" s="1624"/>
      <c r="Z40" s="1624"/>
      <c r="AA40" s="1624"/>
      <c r="AB40" s="1620"/>
      <c r="AC40" s="1535">
        <v>13530026.460000001</v>
      </c>
      <c r="AD40" s="1534">
        <v>13146433.199999999</v>
      </c>
    </row>
    <row r="41" spans="1:33">
      <c r="A41" s="1631">
        <v>19</v>
      </c>
      <c r="B41" s="1636" t="s">
        <v>1422</v>
      </c>
      <c r="C41" s="1624"/>
      <c r="D41" s="1624"/>
      <c r="E41" s="1624"/>
      <c r="F41" s="1617">
        <v>266</v>
      </c>
      <c r="G41" s="2747">
        <v>-4624487</v>
      </c>
      <c r="H41" s="2748">
        <v>-4855006.0199999996</v>
      </c>
      <c r="I41" s="1672">
        <v>-3597934.63</v>
      </c>
      <c r="J41" s="1673">
        <v>-3848003.01</v>
      </c>
      <c r="K41" s="1674">
        <v>-777552.37</v>
      </c>
      <c r="L41" s="1535">
        <v>-759000</v>
      </c>
      <c r="M41" s="1535">
        <v>-249000</v>
      </c>
      <c r="N41" s="1533">
        <v>-248003.01</v>
      </c>
      <c r="O41" s="1668">
        <v>19</v>
      </c>
      <c r="P41" s="1631">
        <v>19</v>
      </c>
      <c r="Q41" s="1535"/>
      <c r="R41" s="1533"/>
      <c r="S41" s="1535"/>
      <c r="T41" s="1533"/>
      <c r="U41" s="1535"/>
      <c r="V41" s="1534"/>
      <c r="W41" s="1635" t="s">
        <v>4320</v>
      </c>
      <c r="X41" s="1636" t="s">
        <v>2253</v>
      </c>
      <c r="Y41" s="1624"/>
      <c r="Z41" s="1624"/>
      <c r="AA41" s="1624"/>
      <c r="AB41" s="1620"/>
      <c r="AC41" s="1535">
        <v>0</v>
      </c>
      <c r="AD41" s="1534">
        <v>0</v>
      </c>
    </row>
    <row r="42" spans="1:33">
      <c r="A42" s="1631">
        <v>20</v>
      </c>
      <c r="B42" s="1636" t="s">
        <v>1423</v>
      </c>
      <c r="C42" s="1624"/>
      <c r="D42" s="1624"/>
      <c r="E42" s="1624"/>
      <c r="F42" s="1620"/>
      <c r="G42" s="2747">
        <v>0</v>
      </c>
      <c r="H42" s="2748">
        <v>0</v>
      </c>
      <c r="I42" s="1672">
        <v>0</v>
      </c>
      <c r="J42" s="1673">
        <v>0</v>
      </c>
      <c r="K42" s="1674">
        <v>0</v>
      </c>
      <c r="L42" s="1535">
        <v>0</v>
      </c>
      <c r="M42" s="1535">
        <v>0</v>
      </c>
      <c r="N42" s="1533">
        <v>0</v>
      </c>
      <c r="O42" s="1668">
        <v>20</v>
      </c>
      <c r="P42" s="1631">
        <v>20</v>
      </c>
      <c r="Q42" s="1535"/>
      <c r="R42" s="1533"/>
      <c r="S42" s="1535"/>
      <c r="T42" s="1533"/>
      <c r="U42" s="1535"/>
      <c r="V42" s="1534"/>
      <c r="W42" s="1635" t="s">
        <v>4321</v>
      </c>
      <c r="X42" s="1636" t="s">
        <v>2254</v>
      </c>
      <c r="Y42" s="1624"/>
      <c r="Z42" s="1624"/>
      <c r="AA42" s="1624"/>
      <c r="AB42" s="1620"/>
      <c r="AC42" s="1535">
        <v>0</v>
      </c>
      <c r="AD42" s="1534">
        <v>0</v>
      </c>
    </row>
    <row r="43" spans="1:33">
      <c r="A43" s="1631">
        <v>21</v>
      </c>
      <c r="B43" s="1636" t="s">
        <v>1424</v>
      </c>
      <c r="C43" s="1624"/>
      <c r="D43" s="1624"/>
      <c r="E43" s="1624"/>
      <c r="F43" s="1620"/>
      <c r="G43" s="2747">
        <v>0</v>
      </c>
      <c r="H43" s="2748">
        <v>0</v>
      </c>
      <c r="I43" s="1672">
        <v>0</v>
      </c>
      <c r="J43" s="1673">
        <v>0</v>
      </c>
      <c r="K43" s="1674">
        <v>0</v>
      </c>
      <c r="L43" s="1535">
        <v>0</v>
      </c>
      <c r="M43" s="1535">
        <v>0</v>
      </c>
      <c r="N43" s="1533">
        <v>0</v>
      </c>
      <c r="O43" s="1668">
        <v>21</v>
      </c>
      <c r="P43" s="1631">
        <v>21</v>
      </c>
      <c r="Q43" s="1535"/>
      <c r="R43" s="1533"/>
      <c r="S43" s="1535"/>
      <c r="T43" s="1533"/>
      <c r="U43" s="1535"/>
      <c r="V43" s="1534"/>
      <c r="W43" s="1635" t="s">
        <v>4322</v>
      </c>
      <c r="X43" s="1636" t="s">
        <v>2255</v>
      </c>
      <c r="Y43" s="1624"/>
      <c r="Z43" s="1624"/>
      <c r="AA43" s="1624"/>
      <c r="AB43" s="1620"/>
      <c r="AC43" s="1535">
        <v>0</v>
      </c>
      <c r="AD43" s="1534">
        <v>0</v>
      </c>
    </row>
    <row r="44" spans="1:33">
      <c r="A44" s="1631">
        <v>22</v>
      </c>
      <c r="B44" s="1636" t="s">
        <v>1425</v>
      </c>
      <c r="C44" s="1624"/>
      <c r="D44" s="1624"/>
      <c r="E44" s="1624"/>
      <c r="F44" s="1620"/>
      <c r="G44" s="2747">
        <v>0</v>
      </c>
      <c r="H44" s="2748">
        <v>0</v>
      </c>
      <c r="I44" s="1672">
        <v>0</v>
      </c>
      <c r="J44" s="1673">
        <v>0</v>
      </c>
      <c r="K44" s="1674">
        <v>0</v>
      </c>
      <c r="L44" s="1535">
        <v>0</v>
      </c>
      <c r="M44" s="1535">
        <v>0</v>
      </c>
      <c r="N44" s="1533">
        <v>0</v>
      </c>
      <c r="O44" s="1668">
        <v>22</v>
      </c>
      <c r="P44" s="1631">
        <v>22</v>
      </c>
      <c r="Q44" s="1535"/>
      <c r="R44" s="1533"/>
      <c r="S44" s="1535"/>
      <c r="T44" s="1533"/>
      <c r="U44" s="1535"/>
      <c r="V44" s="1534"/>
      <c r="W44" s="1635" t="s">
        <v>4323</v>
      </c>
      <c r="X44" s="1636" t="s">
        <v>2256</v>
      </c>
      <c r="Y44" s="1624"/>
      <c r="Z44" s="1624"/>
      <c r="AA44" s="1624"/>
      <c r="AB44" s="1617">
        <v>340</v>
      </c>
      <c r="AC44" s="1535">
        <v>0</v>
      </c>
      <c r="AD44" s="1534">
        <v>0</v>
      </c>
    </row>
    <row r="45" spans="1:33">
      <c r="A45" s="1631">
        <v>23</v>
      </c>
      <c r="B45" s="1636" t="s">
        <v>1426</v>
      </c>
      <c r="C45" s="1624"/>
      <c r="D45" s="1624"/>
      <c r="E45" s="1624"/>
      <c r="F45" s="1620"/>
      <c r="G45" s="2747">
        <v>0</v>
      </c>
      <c r="H45" s="2748">
        <v>0</v>
      </c>
      <c r="I45" s="1672">
        <v>0</v>
      </c>
      <c r="J45" s="1673">
        <v>0</v>
      </c>
      <c r="K45" s="1674">
        <v>0</v>
      </c>
      <c r="L45" s="1535">
        <v>0</v>
      </c>
      <c r="M45" s="1535">
        <v>0</v>
      </c>
      <c r="N45" s="1533">
        <v>0</v>
      </c>
      <c r="O45" s="1668">
        <v>23</v>
      </c>
      <c r="P45" s="1631">
        <v>23</v>
      </c>
      <c r="Q45" s="1535"/>
      <c r="R45" s="1533"/>
      <c r="S45" s="1535"/>
      <c r="T45" s="1533"/>
      <c r="U45" s="1535"/>
      <c r="V45" s="1534"/>
      <c r="W45" s="1635" t="s">
        <v>4324</v>
      </c>
      <c r="X45" s="1636" t="s">
        <v>2257</v>
      </c>
      <c r="Y45" s="1624"/>
      <c r="Z45" s="1624"/>
      <c r="AA45" s="1624"/>
      <c r="AB45" s="1617">
        <v>340</v>
      </c>
      <c r="AC45" s="1535">
        <v>18489918.5</v>
      </c>
      <c r="AD45" s="1534">
        <v>15278167.390000001</v>
      </c>
    </row>
    <row r="46" spans="1:33" s="1855" customFormat="1">
      <c r="A46" s="2491">
        <v>24</v>
      </c>
      <c r="B46" s="1697" t="s">
        <v>3895</v>
      </c>
      <c r="C46" s="1698"/>
      <c r="D46" s="1698"/>
      <c r="E46" s="1698"/>
      <c r="F46" s="2499"/>
      <c r="G46" s="2749"/>
      <c r="H46" s="2750"/>
      <c r="I46" s="2500"/>
      <c r="J46" s="2495"/>
      <c r="K46" s="2495"/>
      <c r="L46" s="1567"/>
      <c r="M46" s="1567"/>
      <c r="N46" s="1567"/>
      <c r="O46" s="2497">
        <v>24</v>
      </c>
      <c r="P46" s="2491">
        <v>24</v>
      </c>
      <c r="Q46" s="1567"/>
      <c r="R46" s="1567"/>
      <c r="S46" s="1567"/>
      <c r="T46" s="1567"/>
      <c r="U46" s="1567"/>
      <c r="V46" s="1568"/>
      <c r="W46" s="2498" t="s">
        <v>4325</v>
      </c>
      <c r="X46" s="2501" t="s">
        <v>2258</v>
      </c>
      <c r="Y46" s="1698"/>
      <c r="Z46" s="1698"/>
      <c r="AA46" s="1698"/>
      <c r="AB46" s="2499"/>
      <c r="AC46" s="1567">
        <v>2346522.3199999998</v>
      </c>
      <c r="AD46" s="1568">
        <v>828493.18</v>
      </c>
      <c r="AF46" s="3199"/>
      <c r="AG46" s="3199"/>
    </row>
    <row r="47" spans="1:33">
      <c r="A47" s="1631">
        <v>25</v>
      </c>
      <c r="B47" s="1636" t="s">
        <v>1427</v>
      </c>
      <c r="C47" s="1624"/>
      <c r="D47" s="1624"/>
      <c r="E47" s="1624"/>
      <c r="F47" s="1620"/>
      <c r="G47" s="2747">
        <v>8793421519</v>
      </c>
      <c r="H47" s="2748">
        <v>9342093396.3700008</v>
      </c>
      <c r="I47" s="1679">
        <v>6924019673.8100004</v>
      </c>
      <c r="J47" s="1535">
        <v>7263747891.1700001</v>
      </c>
      <c r="K47" s="1535">
        <v>1271246047</v>
      </c>
      <c r="L47" s="1535">
        <v>1495076357.3299999</v>
      </c>
      <c r="M47" s="1535">
        <v>598155798.23000002</v>
      </c>
      <c r="N47" s="1535">
        <v>583269147.86000001</v>
      </c>
      <c r="O47" s="1668">
        <v>25</v>
      </c>
      <c r="P47" s="1631">
        <v>25</v>
      </c>
      <c r="Q47" s="1535">
        <f t="shared" ref="Q47:V47" si="0">SUM(Q25:Q34)-Q35+SUM(Q36:Q39)-Q40+Q41-Q42+Q43-Q44+Q45</f>
        <v>0</v>
      </c>
      <c r="R47" s="1535">
        <f t="shared" si="0"/>
        <v>0</v>
      </c>
      <c r="S47" s="1535">
        <f t="shared" si="0"/>
        <v>0</v>
      </c>
      <c r="T47" s="1535">
        <f t="shared" si="0"/>
        <v>0</v>
      </c>
      <c r="U47" s="1535">
        <f t="shared" si="0"/>
        <v>0</v>
      </c>
      <c r="V47" s="1534">
        <f t="shared" si="0"/>
        <v>0</v>
      </c>
      <c r="W47" s="1635" t="s">
        <v>4326</v>
      </c>
      <c r="X47" s="1697" t="s">
        <v>4594</v>
      </c>
      <c r="Y47" s="1698"/>
      <c r="Z47" s="1698"/>
      <c r="AA47" s="1698"/>
      <c r="AB47" s="1620"/>
      <c r="AC47" s="1535">
        <v>583505836.11000001</v>
      </c>
      <c r="AD47" s="1534">
        <v>537750718.67999995</v>
      </c>
    </row>
    <row r="48" spans="1:33">
      <c r="A48" s="1628">
        <v>26</v>
      </c>
      <c r="B48" s="2502" t="s">
        <v>1428</v>
      </c>
      <c r="C48" s="2503"/>
      <c r="D48" s="2503"/>
      <c r="E48" s="1626"/>
      <c r="F48" s="1613"/>
      <c r="G48" s="2751"/>
      <c r="H48" s="2752"/>
      <c r="I48" s="1680"/>
      <c r="J48" s="1681"/>
      <c r="K48" s="1626"/>
      <c r="L48" s="1613"/>
      <c r="M48" s="1655"/>
      <c r="N48" s="1657"/>
      <c r="O48" s="1614">
        <v>26</v>
      </c>
      <c r="P48" s="1628">
        <v>26</v>
      </c>
      <c r="Q48" s="1655"/>
      <c r="R48" s="1657"/>
      <c r="S48" s="1655"/>
      <c r="T48" s="1657"/>
      <c r="U48" s="1655"/>
      <c r="V48" s="1656"/>
      <c r="W48" s="1635" t="s">
        <v>4327</v>
      </c>
      <c r="X48" s="1697" t="s">
        <v>4595</v>
      </c>
      <c r="Y48" s="1698"/>
      <c r="Z48" s="1698"/>
      <c r="AA48" s="1698"/>
      <c r="AB48" s="1620"/>
      <c r="AC48" s="1535">
        <f>AC8+AC37-AC47+1</f>
        <v>1084114223.1800008</v>
      </c>
      <c r="AD48" s="1534">
        <f>AD8+AD37-AD47</f>
        <v>1057563051.7399992</v>
      </c>
    </row>
    <row r="49" spans="1:30" ht="15.75">
      <c r="A49" s="1631"/>
      <c r="B49" s="2504" t="s">
        <v>4589</v>
      </c>
      <c r="C49" s="2505"/>
      <c r="D49" s="2505"/>
      <c r="E49" s="1624"/>
      <c r="F49" s="1620"/>
      <c r="G49" s="2743">
        <f t="shared" ref="G49:N49" si="1">G23-G47</f>
        <v>1658630621.7900009</v>
      </c>
      <c r="H49" s="2744">
        <f t="shared" si="1"/>
        <v>1577918821.0499992</v>
      </c>
      <c r="I49" s="1682">
        <f t="shared" si="1"/>
        <v>1282339824.1799994</v>
      </c>
      <c r="J49" s="1581">
        <f t="shared" si="1"/>
        <v>1219336288.1099997</v>
      </c>
      <c r="K49" s="1581">
        <f t="shared" si="1"/>
        <v>261625231.01999998</v>
      </c>
      <c r="L49" s="1581">
        <f t="shared" si="1"/>
        <v>231593551.86000013</v>
      </c>
      <c r="M49" s="1581">
        <f t="shared" si="1"/>
        <v>114665566.54999995</v>
      </c>
      <c r="N49" s="1581">
        <f t="shared" si="1"/>
        <v>126988981.09000003</v>
      </c>
      <c r="O49" s="1532"/>
      <c r="P49" s="1683"/>
      <c r="Q49" s="1581">
        <f t="shared" ref="Q49:V49" si="2">Q23-Q47</f>
        <v>0</v>
      </c>
      <c r="R49" s="1581">
        <f t="shared" si="2"/>
        <v>0</v>
      </c>
      <c r="S49" s="1581">
        <f t="shared" si="2"/>
        <v>0</v>
      </c>
      <c r="T49" s="1581">
        <f t="shared" si="2"/>
        <v>0</v>
      </c>
      <c r="U49" s="1581">
        <f t="shared" si="2"/>
        <v>0</v>
      </c>
      <c r="V49" s="1532">
        <f t="shared" si="2"/>
        <v>0</v>
      </c>
      <c r="W49" s="1635" t="s">
        <v>4328</v>
      </c>
      <c r="X49" s="1639" t="s">
        <v>743</v>
      </c>
      <c r="Y49" s="1616"/>
      <c r="Z49" s="1616"/>
      <c r="AA49" s="1616"/>
      <c r="AB49" s="1620"/>
      <c r="AC49" s="1640"/>
      <c r="AD49" s="1641"/>
    </row>
    <row r="50" spans="1:30">
      <c r="A50" s="1608"/>
      <c r="B50" s="1610"/>
      <c r="C50" s="1626"/>
      <c r="D50" s="1626"/>
      <c r="E50" s="1626"/>
      <c r="F50" s="1610"/>
      <c r="G50" s="1552"/>
      <c r="H50" s="1574"/>
      <c r="I50" s="1608"/>
      <c r="J50" s="1610"/>
      <c r="K50" s="1626"/>
      <c r="L50" s="1610"/>
      <c r="M50" s="1552"/>
      <c r="N50" s="1552"/>
      <c r="O50" s="1612"/>
      <c r="P50" s="1452"/>
      <c r="Q50" s="1610"/>
      <c r="R50" s="1610"/>
      <c r="S50" s="1610"/>
      <c r="T50" s="1610"/>
      <c r="U50" s="1610"/>
      <c r="V50" s="1612"/>
      <c r="W50" s="1635" t="s">
        <v>4329</v>
      </c>
      <c r="X50" s="1636" t="s">
        <v>2259</v>
      </c>
      <c r="Y50" s="1624"/>
      <c r="Z50" s="1624"/>
      <c r="AA50" s="1624"/>
      <c r="AB50" s="1620"/>
      <c r="AC50" s="1535"/>
      <c r="AD50" s="1534"/>
    </row>
    <row r="51" spans="1:30">
      <c r="A51" s="1608"/>
      <c r="B51" s="1610"/>
      <c r="C51" s="1626"/>
      <c r="D51" s="1626"/>
      <c r="E51" s="1626"/>
      <c r="F51" s="1610"/>
      <c r="G51" s="1552"/>
      <c r="H51" s="1574"/>
      <c r="I51" s="1608"/>
      <c r="J51" s="1610"/>
      <c r="K51" s="1626"/>
      <c r="L51" s="1610"/>
      <c r="M51" s="1552"/>
      <c r="N51" s="1552"/>
      <c r="O51" s="1612"/>
      <c r="P51" s="1452"/>
      <c r="Q51" s="1610"/>
      <c r="R51" s="1610"/>
      <c r="S51" s="1610"/>
      <c r="T51" s="1610"/>
      <c r="U51" s="1610"/>
      <c r="V51" s="1612"/>
      <c r="W51" s="1635" t="s">
        <v>4330</v>
      </c>
      <c r="X51" s="1636" t="s">
        <v>2260</v>
      </c>
      <c r="Y51" s="1624"/>
      <c r="Z51" s="1624"/>
      <c r="AA51" s="1624"/>
      <c r="AB51" s="1620"/>
      <c r="AC51" s="1535"/>
      <c r="AD51" s="1534"/>
    </row>
    <row r="52" spans="1:30">
      <c r="A52" s="1608"/>
      <c r="B52" s="1610"/>
      <c r="C52" s="1626"/>
      <c r="D52" s="1626"/>
      <c r="E52" s="1626"/>
      <c r="F52" s="1610"/>
      <c r="G52" s="1552"/>
      <c r="H52" s="1574"/>
      <c r="I52" s="1608"/>
      <c r="J52" s="1610"/>
      <c r="K52" s="1626"/>
      <c r="L52" s="1610"/>
      <c r="M52" s="1552"/>
      <c r="N52" s="1552"/>
      <c r="O52" s="1612"/>
      <c r="P52" s="1452"/>
      <c r="Q52" s="1610"/>
      <c r="R52" s="1610"/>
      <c r="S52" s="1610"/>
      <c r="T52" s="1610"/>
      <c r="U52" s="1610"/>
      <c r="V52" s="1612"/>
      <c r="W52" s="1635" t="s">
        <v>4331</v>
      </c>
      <c r="X52" s="1697" t="s">
        <v>4596</v>
      </c>
      <c r="Y52" s="1698"/>
      <c r="Z52" s="1698"/>
      <c r="AA52" s="1698"/>
      <c r="AB52" s="1620"/>
      <c r="AC52" s="1535">
        <f>AC50-AC51</f>
        <v>0</v>
      </c>
      <c r="AD52" s="1534">
        <f>AD50-AD51</f>
        <v>0</v>
      </c>
    </row>
    <row r="53" spans="1:30">
      <c r="A53" s="1608"/>
      <c r="B53" s="1610"/>
      <c r="C53" s="1626"/>
      <c r="D53" s="1626"/>
      <c r="E53" s="1626"/>
      <c r="F53" s="1610"/>
      <c r="G53" s="1552"/>
      <c r="H53" s="1574"/>
      <c r="I53" s="1608"/>
      <c r="J53" s="1610"/>
      <c r="K53" s="1626"/>
      <c r="L53" s="1610"/>
      <c r="M53" s="1552"/>
      <c r="N53" s="1552"/>
      <c r="O53" s="1612"/>
      <c r="P53" s="1452"/>
      <c r="Q53" s="1610"/>
      <c r="R53" s="1610"/>
      <c r="S53" s="1610"/>
      <c r="T53" s="1610"/>
      <c r="U53" s="1610"/>
      <c r="V53" s="1612"/>
      <c r="W53" s="1635" t="s">
        <v>4332</v>
      </c>
      <c r="X53" s="1636" t="s">
        <v>2262</v>
      </c>
      <c r="Y53" s="1624"/>
      <c r="Z53" s="1624"/>
      <c r="AA53" s="1624"/>
      <c r="AB53" s="1617" t="s">
        <v>1667</v>
      </c>
      <c r="AC53" s="1535"/>
      <c r="AD53" s="1534"/>
    </row>
    <row r="54" spans="1:30">
      <c r="A54" s="1608"/>
      <c r="B54" s="1610"/>
      <c r="C54" s="1626"/>
      <c r="D54" s="1626"/>
      <c r="E54" s="1626"/>
      <c r="F54" s="1610"/>
      <c r="G54" s="1552"/>
      <c r="H54" s="1574"/>
      <c r="I54" s="1608"/>
      <c r="J54" s="1610"/>
      <c r="K54" s="1626"/>
      <c r="L54" s="1610"/>
      <c r="M54" s="1552"/>
      <c r="N54" s="1552"/>
      <c r="O54" s="1612"/>
      <c r="P54" s="1452"/>
      <c r="Q54" s="1610"/>
      <c r="R54" s="1610"/>
      <c r="S54" s="1610"/>
      <c r="T54" s="1610"/>
      <c r="U54" s="1610"/>
      <c r="V54" s="1612"/>
      <c r="W54" s="1635" t="s">
        <v>4333</v>
      </c>
      <c r="X54" s="1697" t="s">
        <v>4597</v>
      </c>
      <c r="Y54" s="1698"/>
      <c r="Z54" s="1698"/>
      <c r="AA54" s="1698"/>
      <c r="AB54" s="1620"/>
      <c r="AC54" s="1535">
        <f>AC52-AC53</f>
        <v>0</v>
      </c>
      <c r="AD54" s="1534">
        <f>AD52-AD53</f>
        <v>0</v>
      </c>
    </row>
    <row r="55" spans="1:30">
      <c r="A55" s="1608"/>
      <c r="B55" s="1610"/>
      <c r="C55" s="1626"/>
      <c r="D55" s="1626"/>
      <c r="E55" s="1626"/>
      <c r="F55" s="1610"/>
      <c r="G55" s="1552"/>
      <c r="H55" s="1574"/>
      <c r="I55" s="1608"/>
      <c r="J55" s="1610"/>
      <c r="K55" s="1626"/>
      <c r="L55" s="1610"/>
      <c r="M55" s="1552"/>
      <c r="N55" s="1552"/>
      <c r="O55" s="1612"/>
      <c r="P55" s="1452"/>
      <c r="Q55" s="1610"/>
      <c r="R55" s="1610"/>
      <c r="S55" s="1610"/>
      <c r="T55" s="1610"/>
      <c r="U55" s="1610"/>
      <c r="V55" s="1612"/>
      <c r="W55" s="1635" t="s">
        <v>4334</v>
      </c>
      <c r="X55" s="1697" t="s">
        <v>4598</v>
      </c>
      <c r="Y55" s="1698"/>
      <c r="Z55" s="1698"/>
      <c r="AA55" s="1698"/>
      <c r="AB55" s="1620"/>
      <c r="AC55" s="1581">
        <f>AC48-AC54</f>
        <v>1084114223.1800008</v>
      </c>
      <c r="AD55" s="1532">
        <f>AD48-AD54</f>
        <v>1057563051.7399992</v>
      </c>
    </row>
    <row r="56" spans="1:30">
      <c r="A56" s="1608"/>
      <c r="B56" s="1610"/>
      <c r="C56" s="1626"/>
      <c r="D56" s="1626"/>
      <c r="E56" s="1626"/>
      <c r="F56" s="1610"/>
      <c r="G56" s="1552"/>
      <c r="H56" s="1574"/>
      <c r="I56" s="1608"/>
      <c r="J56" s="1610"/>
      <c r="K56" s="1626"/>
      <c r="L56" s="1610"/>
      <c r="M56" s="1552"/>
      <c r="N56" s="1552"/>
      <c r="O56" s="1612"/>
      <c r="P56" s="1452"/>
      <c r="Q56" s="1610"/>
      <c r="R56" s="1610"/>
      <c r="S56" s="1610"/>
      <c r="T56" s="1610"/>
      <c r="U56" s="1610"/>
      <c r="V56" s="1612"/>
      <c r="W56" s="1608"/>
      <c r="X56" s="1610"/>
      <c r="Y56" s="1626"/>
      <c r="Z56" s="1626"/>
      <c r="AA56" s="1626"/>
      <c r="AB56" s="1610"/>
      <c r="AC56" s="1552"/>
      <c r="AD56" s="1574"/>
    </row>
    <row r="57" spans="1:30">
      <c r="A57" s="1608"/>
      <c r="B57" s="1610"/>
      <c r="C57" s="1626"/>
      <c r="D57" s="1626"/>
      <c r="E57" s="1626"/>
      <c r="F57" s="1610"/>
      <c r="G57" s="1552"/>
      <c r="H57" s="1574"/>
      <c r="I57" s="1608"/>
      <c r="J57" s="1610"/>
      <c r="K57" s="1626"/>
      <c r="L57" s="1610"/>
      <c r="M57" s="1552"/>
      <c r="N57" s="1552"/>
      <c r="O57" s="1612"/>
      <c r="P57" s="1452"/>
      <c r="Q57" s="1610"/>
      <c r="R57" s="1610"/>
      <c r="S57" s="1610"/>
      <c r="T57" s="1610"/>
      <c r="U57" s="1610"/>
      <c r="V57" s="1612"/>
      <c r="W57" s="1608"/>
      <c r="X57" s="1610"/>
      <c r="Y57" s="1626"/>
      <c r="Z57" s="1626"/>
      <c r="AA57" s="1626"/>
      <c r="AB57" s="1610"/>
      <c r="AC57" s="1684"/>
      <c r="AD57" s="1574"/>
    </row>
    <row r="58" spans="1:30">
      <c r="A58" s="1608"/>
      <c r="B58" s="1610"/>
      <c r="C58" s="1626"/>
      <c r="D58" s="1626"/>
      <c r="E58" s="1626"/>
      <c r="F58" s="1610"/>
      <c r="G58" s="1552"/>
      <c r="H58" s="1574"/>
      <c r="I58" s="1608"/>
      <c r="J58" s="1610"/>
      <c r="K58" s="1626"/>
      <c r="L58" s="1610"/>
      <c r="M58" s="1552"/>
      <c r="N58" s="1552"/>
      <c r="O58" s="1612"/>
      <c r="P58" s="1452"/>
      <c r="Q58" s="1610"/>
      <c r="R58" s="1610"/>
      <c r="S58" s="1610"/>
      <c r="T58" s="1610"/>
      <c r="U58" s="1610"/>
      <c r="V58" s="1612"/>
      <c r="W58" s="1608"/>
      <c r="X58" s="1610"/>
      <c r="Y58" s="1626"/>
      <c r="Z58" s="1626"/>
      <c r="AA58" s="1626"/>
      <c r="AB58" s="1610"/>
      <c r="AC58" s="1684"/>
      <c r="AD58" s="1574"/>
    </row>
    <row r="59" spans="1:30">
      <c r="A59" s="1608"/>
      <c r="B59" s="1610"/>
      <c r="C59" s="1626"/>
      <c r="D59" s="1626"/>
      <c r="E59" s="1626"/>
      <c r="F59" s="1610"/>
      <c r="G59" s="1552"/>
      <c r="H59" s="1574"/>
      <c r="I59" s="1608"/>
      <c r="J59" s="1610"/>
      <c r="K59" s="1626"/>
      <c r="L59" s="1610"/>
      <c r="M59" s="1552"/>
      <c r="N59" s="1552"/>
      <c r="O59" s="1612"/>
      <c r="P59" s="1452"/>
      <c r="Q59" s="1610"/>
      <c r="R59" s="1610"/>
      <c r="S59" s="1610"/>
      <c r="T59" s="1610"/>
      <c r="U59" s="1610"/>
      <c r="V59" s="1612"/>
      <c r="W59" s="1608"/>
      <c r="X59" s="1610"/>
      <c r="Y59" s="1626"/>
      <c r="Z59" s="1626"/>
      <c r="AA59" s="1626"/>
      <c r="AB59" s="1610"/>
      <c r="AC59" s="1684"/>
      <c r="AD59" s="1574"/>
    </row>
    <row r="60" spans="1:30" ht="15.75" thickBot="1">
      <c r="A60" s="1685"/>
      <c r="B60" s="1686"/>
      <c r="C60" s="1687"/>
      <c r="D60" s="1687"/>
      <c r="E60" s="1687"/>
      <c r="F60" s="1686"/>
      <c r="G60" s="1578"/>
      <c r="H60" s="1579"/>
      <c r="I60" s="1685"/>
      <c r="J60" s="1686"/>
      <c r="K60" s="1687"/>
      <c r="L60" s="1686"/>
      <c r="M60" s="1578"/>
      <c r="N60" s="1578"/>
      <c r="O60" s="1688"/>
      <c r="P60" s="1689"/>
      <c r="Q60" s="1686"/>
      <c r="R60" s="1686"/>
      <c r="S60" s="1686"/>
      <c r="T60" s="1686"/>
      <c r="U60" s="1686"/>
      <c r="V60" s="1688"/>
      <c r="W60" s="1685"/>
      <c r="X60" s="1686"/>
      <c r="Y60" s="1687"/>
      <c r="Z60" s="1687"/>
      <c r="AA60" s="1687"/>
      <c r="AB60" s="1686"/>
      <c r="AC60" s="1578"/>
      <c r="AD60" s="1579"/>
    </row>
    <row r="61" spans="1:30">
      <c r="A61" s="1610"/>
      <c r="B61" s="1610"/>
      <c r="C61" s="1626"/>
      <c r="D61" s="1626"/>
      <c r="E61" s="1626"/>
      <c r="F61" s="1610"/>
      <c r="G61" s="1552"/>
      <c r="H61" s="1552"/>
      <c r="I61" s="1610"/>
      <c r="J61" s="1610"/>
      <c r="K61" s="1626"/>
      <c r="L61" s="1610"/>
      <c r="M61" s="1552"/>
      <c r="N61" s="1552"/>
      <c r="O61" s="1610"/>
      <c r="P61" s="1474"/>
      <c r="Q61" s="1610"/>
      <c r="R61" s="1610"/>
      <c r="S61" s="1610"/>
      <c r="T61" s="1610"/>
      <c r="U61" s="1610"/>
      <c r="V61" s="1610"/>
      <c r="W61" s="1610"/>
      <c r="X61" s="1610"/>
      <c r="Y61" s="1626"/>
      <c r="Z61" s="1626"/>
      <c r="AA61" s="1626"/>
      <c r="AB61" s="1610"/>
      <c r="AC61" s="1552"/>
      <c r="AD61" s="1552"/>
    </row>
    <row r="62" spans="1:30">
      <c r="A62" s="2407" t="s">
        <v>4674</v>
      </c>
      <c r="B62" s="2506"/>
      <c r="C62" s="1626"/>
      <c r="D62" s="1626"/>
      <c r="E62" s="1626"/>
      <c r="F62" s="1610"/>
      <c r="G62" s="1552"/>
      <c r="H62" s="1474"/>
      <c r="I62" s="2407" t="s">
        <v>4674</v>
      </c>
      <c r="J62" s="2506"/>
      <c r="K62" s="1626"/>
      <c r="L62" s="1610"/>
      <c r="M62" s="1552"/>
      <c r="N62" s="1552"/>
      <c r="O62" s="1610"/>
      <c r="P62" s="2407" t="s">
        <v>4674</v>
      </c>
      <c r="Q62" s="2506"/>
      <c r="R62" s="2506"/>
      <c r="S62" s="1610"/>
      <c r="T62" s="1610"/>
      <c r="U62" s="1610"/>
      <c r="V62" s="1610"/>
      <c r="W62" s="2407" t="s">
        <v>4674</v>
      </c>
      <c r="X62" s="2506"/>
      <c r="Y62" s="2506"/>
      <c r="Z62" s="1626"/>
      <c r="AA62" s="1626"/>
      <c r="AB62" s="1610"/>
      <c r="AC62" s="1552"/>
      <c r="AD62" s="1552"/>
    </row>
    <row r="63" spans="1:30">
      <c r="A63" s="1626" t="s">
        <v>1429</v>
      </c>
      <c r="B63" s="1626"/>
      <c r="C63" s="1489"/>
      <c r="D63" s="1489"/>
      <c r="E63" s="1626"/>
      <c r="F63" s="1626"/>
      <c r="G63" s="1550"/>
      <c r="H63" s="1489"/>
      <c r="I63" s="1550" t="s">
        <v>1430</v>
      </c>
      <c r="J63" s="1626"/>
      <c r="K63" s="1626"/>
      <c r="L63" s="1626"/>
      <c r="M63" s="1550"/>
      <c r="N63" s="1550"/>
      <c r="O63" s="1626"/>
      <c r="P63" s="1626" t="s">
        <v>1431</v>
      </c>
      <c r="Q63" s="1626"/>
      <c r="R63" s="1626"/>
      <c r="S63" s="1626"/>
      <c r="T63" s="1626"/>
      <c r="U63" s="1626"/>
      <c r="V63" s="1626"/>
      <c r="W63" s="1626" t="s">
        <v>2265</v>
      </c>
      <c r="X63" s="1626"/>
      <c r="Y63" s="1626"/>
      <c r="Z63" s="1489"/>
      <c r="AA63" s="1626"/>
      <c r="AB63" s="1626"/>
      <c r="AC63" s="1550"/>
      <c r="AD63" s="1550"/>
    </row>
    <row r="64" spans="1:30">
      <c r="I64" s="1610"/>
      <c r="J64" s="1610"/>
      <c r="K64" s="1626"/>
      <c r="L64" s="1610"/>
      <c r="M64" s="1552"/>
      <c r="N64" s="1552"/>
      <c r="O64" s="1610"/>
      <c r="P64" s="1474"/>
      <c r="Q64" s="1610"/>
      <c r="R64" s="1610"/>
      <c r="S64" s="1610"/>
      <c r="T64" s="1610"/>
      <c r="U64" s="1610"/>
      <c r="V64" s="1610"/>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0" fitToWidth="4" orientation="portrait" horizontalDpi="300" verticalDpi="300" r:id="rId1"/>
  <headerFooter alignWithMargins="0"/>
  <colBreaks count="2" manualBreakCount="2">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5"/>
  <dimension ref="A1:G141"/>
  <sheetViews>
    <sheetView defaultGridColor="0" view="pageBreakPreview" colorId="22" zoomScale="50" zoomScaleNormal="100" zoomScaleSheetLayoutView="50" workbookViewId="0">
      <selection activeCell="C33" sqref="C33"/>
    </sheetView>
  </sheetViews>
  <sheetFormatPr defaultColWidth="9.6640625" defaultRowHeight="15"/>
  <cols>
    <col min="1" max="1" width="4.6640625" style="9" customWidth="1"/>
    <col min="2" max="2" width="47.5546875" style="9" customWidth="1"/>
    <col min="3" max="3" width="3.6640625" style="9" customWidth="1"/>
    <col min="4" max="4" width="2.6640625" style="9" customWidth="1"/>
    <col min="5" max="5" width="22.6640625" style="9" customWidth="1"/>
    <col min="6" max="6" width="12.6640625" style="9" customWidth="1"/>
    <col min="7" max="7" width="18" style="9" customWidth="1"/>
    <col min="8" max="16384" width="9.6640625" style="9"/>
  </cols>
  <sheetData>
    <row r="1" spans="1:7">
      <c r="A1" s="41"/>
      <c r="B1" s="42" t="s">
        <v>1795</v>
      </c>
      <c r="C1" s="57" t="s">
        <v>1339</v>
      </c>
      <c r="D1" s="44"/>
      <c r="E1" s="44"/>
      <c r="F1" s="611" t="s">
        <v>1797</v>
      </c>
      <c r="G1" s="160" t="s">
        <v>1798</v>
      </c>
    </row>
    <row r="2" spans="1:7">
      <c r="A2" s="32"/>
      <c r="B2" s="79" t="str">
        <f>'Data Sheet'!$C$25</f>
        <v>Consolidated Edison Company of New York, Inc.</v>
      </c>
      <c r="C2" s="55" t="s">
        <v>1340</v>
      </c>
      <c r="D2" s="28" t="s">
        <v>1341</v>
      </c>
      <c r="E2" s="63" t="s">
        <v>1342</v>
      </c>
      <c r="F2" s="288" t="s">
        <v>1800</v>
      </c>
      <c r="G2" s="37"/>
    </row>
    <row r="3" spans="1:7" ht="15" customHeight="1">
      <c r="A3" s="35"/>
      <c r="B3" s="36"/>
      <c r="C3" s="114" t="s">
        <v>1343</v>
      </c>
      <c r="D3" s="36" t="s">
        <v>1341</v>
      </c>
      <c r="E3" s="113" t="s">
        <v>1344</v>
      </c>
      <c r="F3" s="655" t="str">
        <f>'Data Sheet'!$C$40</f>
        <v>4/28/2016</v>
      </c>
      <c r="G3" s="1164" t="str">
        <f>'Data Sheet'!$C$38</f>
        <v>12/31/2015</v>
      </c>
    </row>
    <row r="4" spans="1:7" ht="15" customHeight="1">
      <c r="A4" s="29"/>
      <c r="B4" s="30" t="s">
        <v>2266</v>
      </c>
      <c r="C4" s="30"/>
      <c r="D4" s="30"/>
      <c r="E4" s="30"/>
      <c r="F4" s="30"/>
      <c r="G4" s="31"/>
    </row>
    <row r="5" spans="1:7">
      <c r="A5" s="32"/>
      <c r="B5" s="3491" t="s">
        <v>2301</v>
      </c>
      <c r="C5" s="3414"/>
      <c r="D5" s="33"/>
      <c r="E5" s="133" t="s">
        <v>2302</v>
      </c>
      <c r="F5" s="15"/>
      <c r="G5" s="34"/>
    </row>
    <row r="6" spans="1:7">
      <c r="A6" s="32"/>
      <c r="B6" s="3412"/>
      <c r="C6" s="3415"/>
      <c r="D6" s="33"/>
      <c r="E6" s="3484" t="s">
        <v>2303</v>
      </c>
      <c r="F6" s="3412"/>
      <c r="G6" s="3413"/>
    </row>
    <row r="7" spans="1:7">
      <c r="A7" s="32"/>
      <c r="B7" s="3412"/>
      <c r="C7" s="3415"/>
      <c r="D7" s="33"/>
      <c r="E7" s="3412"/>
      <c r="F7" s="3412"/>
      <c r="G7" s="3413"/>
    </row>
    <row r="8" spans="1:7">
      <c r="A8" s="32"/>
      <c r="B8" s="3484" t="s">
        <v>2304</v>
      </c>
      <c r="C8" s="3412"/>
      <c r="D8" s="33"/>
      <c r="E8" s="3412"/>
      <c r="F8" s="3412"/>
      <c r="G8" s="3413"/>
    </row>
    <row r="9" spans="1:7">
      <c r="A9" s="32"/>
      <c r="B9" s="3412"/>
      <c r="C9" s="3412"/>
      <c r="D9" s="33"/>
      <c r="E9" s="3484" t="s">
        <v>2305</v>
      </c>
      <c r="F9" s="3412"/>
      <c r="G9" s="3413"/>
    </row>
    <row r="10" spans="1:7">
      <c r="A10" s="32"/>
      <c r="B10" s="3412"/>
      <c r="C10" s="3412"/>
      <c r="D10" s="33"/>
      <c r="E10" s="3412"/>
      <c r="F10" s="3412"/>
      <c r="G10" s="3413"/>
    </row>
    <row r="11" spans="1:7">
      <c r="A11" s="32"/>
      <c r="B11" s="3412"/>
      <c r="C11" s="3412"/>
      <c r="D11" s="33"/>
      <c r="E11" s="3412"/>
      <c r="F11" s="3412"/>
      <c r="G11" s="3413"/>
    </row>
    <row r="12" spans="1:7">
      <c r="A12" s="32"/>
      <c r="B12" s="3484" t="s">
        <v>2306</v>
      </c>
      <c r="C12" s="3412"/>
      <c r="D12" s="33"/>
      <c r="E12" s="3412"/>
      <c r="F12" s="3412"/>
      <c r="G12" s="3413"/>
    </row>
    <row r="13" spans="1:7">
      <c r="A13" s="32"/>
      <c r="B13" s="3412"/>
      <c r="C13" s="3412"/>
      <c r="D13" s="33"/>
      <c r="E13" s="3412"/>
      <c r="F13" s="3412"/>
      <c r="G13" s="3413"/>
    </row>
    <row r="14" spans="1:7">
      <c r="A14" s="32"/>
      <c r="B14" s="3484" t="s">
        <v>2307</v>
      </c>
      <c r="C14" s="3412"/>
      <c r="D14" s="33"/>
      <c r="E14" s="3484" t="s">
        <v>2308</v>
      </c>
      <c r="F14" s="3412"/>
      <c r="G14" s="3413"/>
    </row>
    <row r="15" spans="1:7">
      <c r="A15" s="32"/>
      <c r="B15" s="3412"/>
      <c r="C15" s="3412"/>
      <c r="D15" s="33"/>
      <c r="E15" s="3412"/>
      <c r="F15" s="3412"/>
      <c r="G15" s="3413"/>
    </row>
    <row r="16" spans="1:7">
      <c r="A16" s="35"/>
      <c r="B16" s="3449"/>
      <c r="C16" s="3449"/>
      <c r="D16" s="30"/>
      <c r="E16" s="1009"/>
      <c r="F16" s="1009"/>
      <c r="G16" s="1049"/>
    </row>
    <row r="17" spans="1:7">
      <c r="A17" s="32"/>
      <c r="B17" s="50"/>
      <c r="C17" s="33"/>
      <c r="D17" s="33"/>
      <c r="E17" s="33"/>
      <c r="F17" s="169" t="s">
        <v>1833</v>
      </c>
      <c r="G17" s="47"/>
    </row>
    <row r="18" spans="1:7">
      <c r="A18" s="49"/>
      <c r="B18" s="50"/>
      <c r="C18" s="33"/>
      <c r="D18" s="33"/>
      <c r="E18" s="33"/>
      <c r="F18" s="607" t="s">
        <v>1834</v>
      </c>
      <c r="G18" s="153"/>
    </row>
    <row r="19" spans="1:7">
      <c r="A19" s="148" t="s">
        <v>1724</v>
      </c>
      <c r="B19" s="169" t="s">
        <v>1778</v>
      </c>
      <c r="C19" s="33"/>
      <c r="D19" s="33"/>
      <c r="E19" s="33"/>
      <c r="F19" s="607" t="s">
        <v>176</v>
      </c>
      <c r="G19" s="612" t="s">
        <v>1835</v>
      </c>
    </row>
    <row r="20" spans="1:7">
      <c r="A20" s="148" t="s">
        <v>1727</v>
      </c>
      <c r="B20" s="50"/>
      <c r="C20" s="33"/>
      <c r="D20" s="33"/>
      <c r="E20" s="33"/>
      <c r="F20" s="607" t="s">
        <v>1836</v>
      </c>
      <c r="G20" s="153"/>
    </row>
    <row r="21" spans="1:7">
      <c r="A21" s="52"/>
      <c r="B21" s="152" t="s">
        <v>3018</v>
      </c>
      <c r="C21" s="30"/>
      <c r="D21" s="30"/>
      <c r="E21" s="30"/>
      <c r="F21" s="608" t="s">
        <v>3019</v>
      </c>
      <c r="G21" s="609" t="s">
        <v>3020</v>
      </c>
    </row>
    <row r="22" spans="1:7" ht="15.75">
      <c r="A22" s="52"/>
      <c r="B22" s="1050" t="s">
        <v>1837</v>
      </c>
      <c r="C22" s="30"/>
      <c r="D22" s="30"/>
      <c r="E22" s="30"/>
      <c r="F22" s="161"/>
      <c r="G22" s="162"/>
    </row>
    <row r="23" spans="1:7">
      <c r="A23" s="52">
        <v>1</v>
      </c>
      <c r="B23" s="719" t="s">
        <v>1838</v>
      </c>
      <c r="C23" s="30"/>
      <c r="D23" s="30"/>
      <c r="E23" s="30"/>
      <c r="F23" s="161"/>
      <c r="G23" s="163">
        <v>7397199378.6199999</v>
      </c>
    </row>
    <row r="24" spans="1:7">
      <c r="A24" s="52">
        <v>2</v>
      </c>
      <c r="B24" s="719" t="s">
        <v>1839</v>
      </c>
      <c r="C24" s="30"/>
      <c r="D24" s="30"/>
      <c r="E24" s="30"/>
      <c r="F24" s="161"/>
      <c r="G24" s="162"/>
    </row>
    <row r="25" spans="1:7">
      <c r="A25" s="52">
        <v>3</v>
      </c>
      <c r="B25" s="719" t="s">
        <v>1894</v>
      </c>
      <c r="C25" s="30"/>
      <c r="D25" s="30"/>
      <c r="E25" s="30"/>
      <c r="F25" s="102"/>
      <c r="G25" s="280"/>
    </row>
    <row r="26" spans="1:7">
      <c r="A26" s="52">
        <v>4</v>
      </c>
      <c r="B26" s="719" t="s">
        <v>1895</v>
      </c>
      <c r="C26" s="30"/>
      <c r="D26" s="30"/>
      <c r="E26" s="30"/>
      <c r="F26" s="114"/>
      <c r="G26" s="151"/>
    </row>
    <row r="27" spans="1:7">
      <c r="A27" s="52">
        <v>5</v>
      </c>
      <c r="B27" s="719" t="s">
        <v>1895</v>
      </c>
      <c r="C27" s="30"/>
      <c r="D27" s="30"/>
      <c r="E27" s="30"/>
      <c r="F27" s="114"/>
      <c r="G27" s="151"/>
    </row>
    <row r="28" spans="1:7">
      <c r="A28" s="52">
        <v>6</v>
      </c>
      <c r="B28" s="719" t="s">
        <v>1895</v>
      </c>
      <c r="C28" s="30"/>
      <c r="D28" s="30"/>
      <c r="E28" s="30"/>
      <c r="F28" s="114"/>
      <c r="G28" s="151"/>
    </row>
    <row r="29" spans="1:7">
      <c r="A29" s="52">
        <v>7</v>
      </c>
      <c r="B29" s="719" t="s">
        <v>1895</v>
      </c>
      <c r="C29" s="30"/>
      <c r="D29" s="30"/>
      <c r="E29" s="30"/>
      <c r="F29" s="114"/>
      <c r="G29" s="151"/>
    </row>
    <row r="30" spans="1:7">
      <c r="A30" s="52">
        <v>8</v>
      </c>
      <c r="B30" s="719" t="s">
        <v>1895</v>
      </c>
      <c r="C30" s="30"/>
      <c r="D30" s="30"/>
      <c r="E30" s="30"/>
      <c r="F30" s="114"/>
      <c r="G30" s="151"/>
    </row>
    <row r="31" spans="1:7">
      <c r="A31" s="52">
        <v>9</v>
      </c>
      <c r="B31" s="719" t="s">
        <v>1896</v>
      </c>
      <c r="C31" s="30"/>
      <c r="D31" s="30"/>
      <c r="E31" s="30"/>
      <c r="F31" s="114"/>
      <c r="G31" s="151">
        <f>SUM(G26:G30)</f>
        <v>0</v>
      </c>
    </row>
    <row r="32" spans="1:7">
      <c r="A32" s="52">
        <v>10</v>
      </c>
      <c r="B32" s="719" t="s">
        <v>1897</v>
      </c>
      <c r="C32" s="30"/>
      <c r="D32" s="30"/>
      <c r="E32" s="30"/>
      <c r="F32" s="114"/>
      <c r="G32" s="151"/>
    </row>
    <row r="33" spans="1:7">
      <c r="A33" s="52">
        <v>11</v>
      </c>
      <c r="B33" s="719" t="s">
        <v>1897</v>
      </c>
      <c r="C33" s="30"/>
      <c r="D33" s="30"/>
      <c r="E33" s="30"/>
      <c r="F33" s="114"/>
      <c r="G33" s="151"/>
    </row>
    <row r="34" spans="1:7">
      <c r="A34" s="52">
        <v>12</v>
      </c>
      <c r="B34" s="719" t="s">
        <v>1897</v>
      </c>
      <c r="C34" s="30"/>
      <c r="D34" s="30"/>
      <c r="E34" s="30"/>
      <c r="F34" s="114"/>
      <c r="G34" s="151"/>
    </row>
    <row r="35" spans="1:7">
      <c r="A35" s="52">
        <v>13</v>
      </c>
      <c r="B35" s="719" t="s">
        <v>1897</v>
      </c>
      <c r="C35" s="30"/>
      <c r="D35" s="30"/>
      <c r="E35" s="30"/>
      <c r="F35" s="114"/>
      <c r="G35" s="151"/>
    </row>
    <row r="36" spans="1:7">
      <c r="A36" s="52">
        <v>14</v>
      </c>
      <c r="B36" s="719" t="s">
        <v>1897</v>
      </c>
      <c r="C36" s="30"/>
      <c r="D36" s="30"/>
      <c r="E36" s="30"/>
      <c r="F36" s="114"/>
      <c r="G36" s="151"/>
    </row>
    <row r="37" spans="1:7">
      <c r="A37" s="52">
        <v>15</v>
      </c>
      <c r="B37" s="719" t="s">
        <v>1898</v>
      </c>
      <c r="C37" s="30"/>
      <c r="D37" s="30"/>
      <c r="E37" s="30"/>
      <c r="F37" s="114"/>
      <c r="G37" s="151">
        <f>SUM(G32:G36)</f>
        <v>0</v>
      </c>
    </row>
    <row r="38" spans="1:7">
      <c r="A38" s="52">
        <v>16</v>
      </c>
      <c r="B38" s="719" t="s">
        <v>1899</v>
      </c>
      <c r="C38" s="30"/>
      <c r="D38" s="30"/>
      <c r="E38" s="30"/>
      <c r="F38" s="114"/>
      <c r="G38" s="151">
        <v>1083780040</v>
      </c>
    </row>
    <row r="39" spans="1:7">
      <c r="A39" s="52">
        <v>17</v>
      </c>
      <c r="B39" s="719" t="s">
        <v>1900</v>
      </c>
      <c r="C39" s="30"/>
      <c r="D39" s="30"/>
      <c r="E39" s="30"/>
      <c r="F39" s="161"/>
      <c r="G39" s="162"/>
    </row>
    <row r="40" spans="1:7">
      <c r="A40" s="52">
        <v>18</v>
      </c>
      <c r="B40" s="719"/>
      <c r="C40" s="30"/>
      <c r="D40" s="30"/>
      <c r="E40" s="30"/>
      <c r="F40" s="114"/>
      <c r="G40" s="151"/>
    </row>
    <row r="41" spans="1:7">
      <c r="A41" s="52">
        <v>19</v>
      </c>
      <c r="B41" s="719"/>
      <c r="C41" s="30"/>
      <c r="D41" s="30"/>
      <c r="E41" s="30"/>
      <c r="F41" s="114"/>
      <c r="G41" s="151"/>
    </row>
    <row r="42" spans="1:7">
      <c r="A42" s="52">
        <v>20</v>
      </c>
      <c r="B42" s="719"/>
      <c r="C42" s="30"/>
      <c r="D42" s="30"/>
      <c r="E42" s="30"/>
      <c r="F42" s="114"/>
      <c r="G42" s="151"/>
    </row>
    <row r="43" spans="1:7">
      <c r="A43" s="52">
        <v>21</v>
      </c>
      <c r="B43" s="719"/>
      <c r="C43" s="30"/>
      <c r="D43" s="30"/>
      <c r="E43" s="30"/>
      <c r="F43" s="114"/>
      <c r="G43" s="151"/>
    </row>
    <row r="44" spans="1:7">
      <c r="A44" s="52">
        <v>22</v>
      </c>
      <c r="B44" s="719" t="s">
        <v>1901</v>
      </c>
      <c r="C44" s="30"/>
      <c r="D44" s="30"/>
      <c r="E44" s="30"/>
      <c r="F44" s="114"/>
      <c r="G44" s="151">
        <f>SUM(G40:G43)</f>
        <v>0</v>
      </c>
    </row>
    <row r="45" spans="1:7">
      <c r="A45" s="52">
        <v>23</v>
      </c>
      <c r="B45" s="719" t="s">
        <v>1902</v>
      </c>
      <c r="C45" s="30"/>
      <c r="D45" s="30"/>
      <c r="E45" s="30"/>
      <c r="F45" s="164"/>
      <c r="G45" s="165"/>
    </row>
    <row r="46" spans="1:7">
      <c r="A46" s="52">
        <v>24</v>
      </c>
      <c r="B46" s="719"/>
      <c r="C46" s="30"/>
      <c r="D46" s="30"/>
      <c r="E46" s="30"/>
      <c r="F46" s="114"/>
      <c r="G46" s="151"/>
    </row>
    <row r="47" spans="1:7">
      <c r="A47" s="52">
        <v>25</v>
      </c>
      <c r="B47" s="719"/>
      <c r="C47" s="30"/>
      <c r="D47" s="30"/>
      <c r="E47" s="30"/>
      <c r="F47" s="114"/>
      <c r="G47" s="151"/>
    </row>
    <row r="48" spans="1:7">
      <c r="A48" s="52">
        <v>26</v>
      </c>
      <c r="B48" s="719"/>
      <c r="C48" s="30"/>
      <c r="D48" s="30"/>
      <c r="E48" s="30"/>
      <c r="F48" s="114"/>
      <c r="G48" s="151"/>
    </row>
    <row r="49" spans="1:7">
      <c r="A49" s="52">
        <v>27</v>
      </c>
      <c r="B49" s="719"/>
      <c r="C49" s="30"/>
      <c r="D49" s="30"/>
      <c r="E49" s="30"/>
      <c r="F49" s="114"/>
      <c r="G49" s="151"/>
    </row>
    <row r="50" spans="1:7">
      <c r="A50" s="52">
        <v>28</v>
      </c>
      <c r="B50" s="719"/>
      <c r="C50" s="30"/>
      <c r="D50" s="30"/>
      <c r="E50" s="30"/>
      <c r="F50" s="114"/>
      <c r="G50" s="151"/>
    </row>
    <row r="51" spans="1:7">
      <c r="A51" s="52">
        <v>29</v>
      </c>
      <c r="B51" s="719" t="s">
        <v>1903</v>
      </c>
      <c r="C51" s="30"/>
      <c r="D51" s="30"/>
      <c r="E51" s="30"/>
      <c r="F51" s="114"/>
      <c r="G51" s="151">
        <f>SUM(G46:G50)</f>
        <v>0</v>
      </c>
    </row>
    <row r="52" spans="1:7">
      <c r="A52" s="52">
        <v>30</v>
      </c>
      <c r="B52" s="719" t="s">
        <v>1904</v>
      </c>
      <c r="C52" s="30"/>
      <c r="D52" s="30"/>
      <c r="E52" s="30"/>
      <c r="F52" s="161"/>
      <c r="G52" s="162"/>
    </row>
    <row r="53" spans="1:7">
      <c r="A53" s="52">
        <v>31</v>
      </c>
      <c r="B53" s="719"/>
      <c r="C53" s="30"/>
      <c r="D53" s="30"/>
      <c r="E53" s="30"/>
      <c r="F53" s="114"/>
      <c r="G53" s="151">
        <v>-872000000</v>
      </c>
    </row>
    <row r="54" spans="1:7">
      <c r="A54" s="52">
        <v>32</v>
      </c>
      <c r="B54" s="719"/>
      <c r="C54" s="30"/>
      <c r="D54" s="30"/>
      <c r="E54" s="30"/>
      <c r="F54" s="114"/>
      <c r="G54" s="151"/>
    </row>
    <row r="55" spans="1:7">
      <c r="A55" s="52">
        <v>33</v>
      </c>
      <c r="B55" s="719"/>
      <c r="C55" s="30"/>
      <c r="D55" s="30"/>
      <c r="E55" s="30"/>
      <c r="F55" s="114"/>
      <c r="G55" s="151"/>
    </row>
    <row r="56" spans="1:7">
      <c r="A56" s="52">
        <v>34</v>
      </c>
      <c r="B56" s="719"/>
      <c r="C56" s="30"/>
      <c r="D56" s="30"/>
      <c r="E56" s="30"/>
      <c r="F56" s="114"/>
      <c r="G56" s="151"/>
    </row>
    <row r="57" spans="1:7">
      <c r="A57" s="52">
        <v>35</v>
      </c>
      <c r="B57" s="719"/>
      <c r="C57" s="30"/>
      <c r="D57" s="30"/>
      <c r="E57" s="30"/>
      <c r="F57" s="114"/>
      <c r="G57" s="151"/>
    </row>
    <row r="58" spans="1:7">
      <c r="A58" s="52">
        <v>36</v>
      </c>
      <c r="B58" s="719" t="s">
        <v>1905</v>
      </c>
      <c r="C58" s="30"/>
      <c r="D58" s="30"/>
      <c r="E58" s="30"/>
      <c r="F58" s="114"/>
      <c r="G58" s="151">
        <f>SUM(G53:G57)</f>
        <v>-872000000</v>
      </c>
    </row>
    <row r="59" spans="1:7">
      <c r="A59" s="52">
        <v>37</v>
      </c>
      <c r="B59" s="719" t="s">
        <v>598</v>
      </c>
      <c r="C59" s="30"/>
      <c r="D59" s="30"/>
      <c r="E59" s="30"/>
      <c r="F59" s="114"/>
      <c r="G59" s="151">
        <v>21</v>
      </c>
    </row>
    <row r="60" spans="1:7" ht="15.75" thickBot="1">
      <c r="A60" s="56">
        <v>38</v>
      </c>
      <c r="B60" s="134" t="s">
        <v>599</v>
      </c>
      <c r="C60" s="40"/>
      <c r="D60" s="40"/>
      <c r="E60" s="40"/>
      <c r="F60" s="154"/>
      <c r="G60" s="166">
        <f>G23+G31+G37+G38+G44+G51+G58+G59</f>
        <v>7608979439.6199999</v>
      </c>
    </row>
    <row r="61" spans="1:7">
      <c r="A61" s="1051"/>
      <c r="B61" s="1052"/>
      <c r="C61" s="737"/>
      <c r="D61" s="737"/>
      <c r="E61" s="737"/>
      <c r="F61" s="1051"/>
      <c r="G61" s="1053"/>
    </row>
    <row r="62" spans="1:7">
      <c r="A62" s="15" t="s">
        <v>1715</v>
      </c>
      <c r="B62" s="33"/>
      <c r="C62" s="15"/>
      <c r="D62" s="15"/>
      <c r="E62" s="33"/>
      <c r="F62" s="28"/>
      <c r="G62" s="141"/>
    </row>
    <row r="63" spans="1:7">
      <c r="A63" s="3485" t="s">
        <v>600</v>
      </c>
      <c r="B63" s="3486"/>
      <c r="C63" s="3486"/>
      <c r="D63" s="3486"/>
      <c r="E63" s="3486"/>
      <c r="F63" s="3486"/>
      <c r="G63" s="3486"/>
    </row>
    <row r="64" spans="1:7" ht="15.75" thickBot="1">
      <c r="A64" s="33"/>
      <c r="B64" s="67"/>
      <c r="C64" s="67"/>
      <c r="D64" s="67"/>
      <c r="E64" s="33"/>
      <c r="F64" s="33"/>
      <c r="G64" s="145"/>
    </row>
    <row r="65" spans="1:7">
      <c r="A65" s="41"/>
      <c r="B65" s="42" t="s">
        <v>1795</v>
      </c>
      <c r="C65" s="57" t="s">
        <v>1339</v>
      </c>
      <c r="D65" s="44"/>
      <c r="E65" s="44"/>
      <c r="F65" s="611" t="s">
        <v>1797</v>
      </c>
      <c r="G65" s="160" t="s">
        <v>1798</v>
      </c>
    </row>
    <row r="66" spans="1:7">
      <c r="A66" s="32"/>
      <c r="B66" s="755" t="str">
        <f>'Data Sheet'!$C$25</f>
        <v>Consolidated Edison Company of New York, Inc.</v>
      </c>
      <c r="C66" s="55" t="s">
        <v>1340</v>
      </c>
      <c r="D66" s="28" t="s">
        <v>1341</v>
      </c>
      <c r="E66" s="63" t="s">
        <v>1342</v>
      </c>
      <c r="F66" s="288" t="s">
        <v>1800</v>
      </c>
      <c r="G66" s="37"/>
    </row>
    <row r="67" spans="1:7">
      <c r="A67" s="35"/>
      <c r="B67" s="36"/>
      <c r="C67" s="114" t="s">
        <v>1343</v>
      </c>
      <c r="D67" s="36" t="s">
        <v>1341</v>
      </c>
      <c r="E67" s="113" t="s">
        <v>1344</v>
      </c>
      <c r="F67" s="655" t="str">
        <f>'Data Sheet'!$C$40</f>
        <v>4/28/2016</v>
      </c>
      <c r="G67" s="1164" t="str">
        <f>'Data Sheet'!$C$38</f>
        <v>12/31/2015</v>
      </c>
    </row>
    <row r="68" spans="1:7">
      <c r="A68" s="29" t="s">
        <v>601</v>
      </c>
      <c r="B68" s="30"/>
      <c r="C68" s="30"/>
      <c r="D68" s="30"/>
      <c r="E68" s="30"/>
      <c r="F68" s="30"/>
      <c r="G68" s="31"/>
    </row>
    <row r="69" spans="1:7">
      <c r="A69" s="49" t="s">
        <v>1724</v>
      </c>
      <c r="B69" s="167" t="s">
        <v>1778</v>
      </c>
      <c r="C69" s="28"/>
      <c r="D69" s="28"/>
      <c r="E69" s="28"/>
      <c r="F69" s="28"/>
      <c r="G69" s="51" t="s">
        <v>1835</v>
      </c>
    </row>
    <row r="70" spans="1:7">
      <c r="A70" s="52" t="s">
        <v>1727</v>
      </c>
      <c r="B70" s="168" t="s">
        <v>602</v>
      </c>
      <c r="C70" s="36"/>
      <c r="D70" s="30"/>
      <c r="E70" s="30"/>
      <c r="F70" s="30"/>
      <c r="G70" s="54" t="s">
        <v>3019</v>
      </c>
    </row>
    <row r="71" spans="1:7">
      <c r="A71" s="49"/>
      <c r="B71" s="28"/>
      <c r="C71" s="28"/>
      <c r="D71" s="33"/>
      <c r="E71" s="33"/>
      <c r="F71" s="33"/>
      <c r="G71" s="162"/>
    </row>
    <row r="72" spans="1:7" ht="15.75">
      <c r="A72" s="49"/>
      <c r="B72" s="138" t="s">
        <v>283</v>
      </c>
      <c r="C72" s="1016"/>
      <c r="D72" s="69"/>
      <c r="E72" s="138"/>
      <c r="F72" s="33"/>
      <c r="G72" s="162"/>
    </row>
    <row r="73" spans="1:7">
      <c r="A73" s="49"/>
      <c r="B73" s="3481" t="s">
        <v>2309</v>
      </c>
      <c r="C73" s="3412"/>
      <c r="D73" s="3412"/>
      <c r="E73" s="3412"/>
      <c r="F73" s="3487"/>
      <c r="G73" s="162"/>
    </row>
    <row r="74" spans="1:7">
      <c r="A74" s="49"/>
      <c r="B74" s="3482"/>
      <c r="C74" s="3412"/>
      <c r="D74" s="3412"/>
      <c r="E74" s="3412"/>
      <c r="F74" s="3487"/>
      <c r="G74" s="162"/>
    </row>
    <row r="75" spans="1:7">
      <c r="A75" s="52"/>
      <c r="B75" s="30"/>
      <c r="C75" s="30"/>
      <c r="D75" s="30"/>
      <c r="E75" s="30"/>
      <c r="F75" s="36"/>
      <c r="G75" s="162"/>
    </row>
    <row r="76" spans="1:7">
      <c r="A76" s="49" t="s">
        <v>967</v>
      </c>
      <c r="B76" s="33"/>
      <c r="C76" s="33"/>
      <c r="D76" s="33"/>
      <c r="E76" s="33"/>
      <c r="F76" s="28"/>
      <c r="G76" s="153"/>
    </row>
    <row r="77" spans="1:7">
      <c r="A77" s="49" t="s">
        <v>969</v>
      </c>
      <c r="B77" s="33"/>
      <c r="C77" s="33"/>
      <c r="D77" s="33"/>
      <c r="E77" s="33"/>
      <c r="F77" s="28"/>
      <c r="G77" s="153"/>
    </row>
    <row r="78" spans="1:7">
      <c r="A78" s="49" t="s">
        <v>972</v>
      </c>
      <c r="B78" s="33"/>
      <c r="C78" s="33"/>
      <c r="D78" s="33"/>
      <c r="E78" s="33"/>
      <c r="F78" s="28"/>
      <c r="G78" s="153"/>
    </row>
    <row r="79" spans="1:7">
      <c r="A79" s="49" t="s">
        <v>974</v>
      </c>
      <c r="B79" s="33"/>
      <c r="C79" s="33"/>
      <c r="D79" s="33"/>
      <c r="E79" s="33"/>
      <c r="F79" s="28"/>
      <c r="G79" s="153"/>
    </row>
    <row r="80" spans="1:7">
      <c r="A80" s="49" t="s">
        <v>976</v>
      </c>
      <c r="B80" s="33"/>
      <c r="C80" s="33"/>
      <c r="D80" s="33"/>
      <c r="E80" s="33"/>
      <c r="F80" s="28"/>
      <c r="G80" s="153"/>
    </row>
    <row r="81" spans="1:7">
      <c r="A81" s="52" t="s">
        <v>978</v>
      </c>
      <c r="B81" s="30"/>
      <c r="C81" s="30"/>
      <c r="D81" s="30"/>
      <c r="E81" s="30"/>
      <c r="F81" s="36"/>
      <c r="G81" s="151"/>
    </row>
    <row r="82" spans="1:7">
      <c r="A82" s="52" t="s">
        <v>980</v>
      </c>
      <c r="B82" s="30" t="s">
        <v>284</v>
      </c>
      <c r="C82" s="30"/>
      <c r="D82" s="30"/>
      <c r="E82" s="30"/>
      <c r="F82" s="36"/>
      <c r="G82" s="151">
        <f>SUM(G76:G81)</f>
        <v>0</v>
      </c>
    </row>
    <row r="83" spans="1:7">
      <c r="A83" s="49"/>
      <c r="B83" s="33"/>
      <c r="C83" s="33"/>
      <c r="D83" s="33"/>
      <c r="E83" s="33"/>
      <c r="F83" s="28"/>
      <c r="G83" s="162"/>
    </row>
    <row r="84" spans="1:7" ht="15.75">
      <c r="A84" s="49"/>
      <c r="B84" s="3488" t="s">
        <v>285</v>
      </c>
      <c r="C84" s="3489"/>
      <c r="D84" s="3489"/>
      <c r="E84" s="3489"/>
      <c r="F84" s="3490"/>
      <c r="G84" s="162"/>
    </row>
    <row r="85" spans="1:7">
      <c r="A85" s="49"/>
      <c r="B85" s="3478" t="s">
        <v>286</v>
      </c>
      <c r="C85" s="3479"/>
      <c r="D85" s="3479"/>
      <c r="E85" s="3479"/>
      <c r="F85" s="3480"/>
      <c r="G85" s="162"/>
    </row>
    <row r="86" spans="1:7">
      <c r="A86" s="49"/>
      <c r="B86" s="33"/>
      <c r="C86" s="33"/>
      <c r="D86" s="33"/>
      <c r="E86" s="33"/>
      <c r="F86" s="28"/>
      <c r="G86" s="162"/>
    </row>
    <row r="87" spans="1:7">
      <c r="A87" s="49"/>
      <c r="B87" s="3481" t="s">
        <v>2310</v>
      </c>
      <c r="C87" s="3412"/>
      <c r="D87" s="3412"/>
      <c r="E87" s="3412"/>
      <c r="F87" s="28"/>
      <c r="G87" s="162"/>
    </row>
    <row r="88" spans="1:7">
      <c r="A88" s="49"/>
      <c r="B88" s="3482"/>
      <c r="C88" s="3412"/>
      <c r="D88" s="3412"/>
      <c r="E88" s="3412"/>
      <c r="F88" s="28"/>
      <c r="G88" s="162"/>
    </row>
    <row r="89" spans="1:7">
      <c r="A89" s="49"/>
      <c r="B89" s="3482"/>
      <c r="C89" s="3412"/>
      <c r="D89" s="3412"/>
      <c r="E89" s="3412"/>
      <c r="F89" s="28"/>
      <c r="G89" s="162"/>
    </row>
    <row r="90" spans="1:7">
      <c r="A90" s="52"/>
      <c r="B90" s="3483"/>
      <c r="C90" s="3449"/>
      <c r="D90" s="3449"/>
      <c r="E90" s="3449"/>
      <c r="F90" s="36"/>
      <c r="G90" s="162"/>
    </row>
    <row r="91" spans="1:7">
      <c r="A91" s="52" t="s">
        <v>981</v>
      </c>
      <c r="B91" s="1054" t="s">
        <v>287</v>
      </c>
      <c r="C91" s="30"/>
      <c r="D91" s="30"/>
      <c r="E91" s="30"/>
      <c r="F91" s="36"/>
      <c r="G91" s="151"/>
    </row>
    <row r="92" spans="1:7">
      <c r="A92" s="52" t="s">
        <v>983</v>
      </c>
      <c r="B92" s="1054" t="s">
        <v>288</v>
      </c>
      <c r="C92" s="30"/>
      <c r="D92" s="30"/>
      <c r="E92" s="30"/>
      <c r="F92" s="36"/>
      <c r="G92" s="151">
        <f>G82+G91</f>
        <v>0</v>
      </c>
    </row>
    <row r="93" spans="1:7">
      <c r="A93" s="52" t="s">
        <v>985</v>
      </c>
      <c r="B93" s="1054" t="s">
        <v>289</v>
      </c>
      <c r="C93" s="30"/>
      <c r="D93" s="30"/>
      <c r="E93" s="30"/>
      <c r="F93" s="36"/>
      <c r="G93" s="151">
        <f>G60+G92</f>
        <v>7608979439.6199999</v>
      </c>
    </row>
    <row r="94" spans="1:7">
      <c r="A94" s="49"/>
      <c r="B94" s="33"/>
      <c r="C94" s="33"/>
      <c r="D94" s="33"/>
      <c r="E94" s="33"/>
      <c r="F94" s="28"/>
      <c r="G94" s="162"/>
    </row>
    <row r="95" spans="1:7" ht="15.75">
      <c r="A95" s="49"/>
      <c r="B95" s="138" t="s">
        <v>290</v>
      </c>
      <c r="C95" s="33"/>
      <c r="D95" s="33"/>
      <c r="E95" s="33"/>
      <c r="F95" s="28"/>
      <c r="G95" s="162"/>
    </row>
    <row r="96" spans="1:7">
      <c r="A96" s="52"/>
      <c r="B96" s="30"/>
      <c r="C96" s="30"/>
      <c r="D96" s="30"/>
      <c r="E96" s="30"/>
      <c r="F96" s="36"/>
      <c r="G96" s="162"/>
    </row>
    <row r="97" spans="1:7">
      <c r="A97" s="52" t="s">
        <v>987</v>
      </c>
      <c r="B97" s="719" t="s">
        <v>291</v>
      </c>
      <c r="C97" s="30"/>
      <c r="D97" s="30"/>
      <c r="E97" s="30"/>
      <c r="F97" s="36"/>
      <c r="G97" s="151">
        <v>1306735.48</v>
      </c>
    </row>
    <row r="98" spans="1:7">
      <c r="A98" s="52" t="s">
        <v>989</v>
      </c>
      <c r="B98" s="719" t="s">
        <v>292</v>
      </c>
      <c r="C98" s="30"/>
      <c r="D98" s="30"/>
      <c r="E98" s="30"/>
      <c r="F98" s="36"/>
      <c r="G98" s="151">
        <v>334183</v>
      </c>
    </row>
    <row r="99" spans="1:7">
      <c r="A99" s="52" t="s">
        <v>991</v>
      </c>
      <c r="B99" s="719" t="s">
        <v>293</v>
      </c>
      <c r="C99" s="30"/>
      <c r="D99" s="30"/>
      <c r="E99" s="30"/>
      <c r="F99" s="36"/>
      <c r="G99" s="151"/>
    </row>
    <row r="100" spans="1:7">
      <c r="A100" s="52" t="s">
        <v>993</v>
      </c>
      <c r="B100" s="719" t="s">
        <v>294</v>
      </c>
      <c r="C100" s="36"/>
      <c r="D100" s="36"/>
      <c r="E100" s="36"/>
      <c r="F100" s="36"/>
      <c r="G100" s="151">
        <v>-23</v>
      </c>
    </row>
    <row r="101" spans="1:7">
      <c r="A101" s="52" t="s">
        <v>996</v>
      </c>
      <c r="B101" s="719" t="s">
        <v>295</v>
      </c>
      <c r="C101" s="30"/>
      <c r="D101" s="30"/>
      <c r="E101" s="30"/>
      <c r="F101" s="36"/>
      <c r="G101" s="151">
        <f>G97+G98-G99+G100</f>
        <v>1640895.48</v>
      </c>
    </row>
    <row r="102" spans="1:7">
      <c r="A102" s="32"/>
      <c r="B102" s="33"/>
      <c r="C102" s="33"/>
      <c r="D102" s="33"/>
      <c r="E102" s="33"/>
      <c r="F102" s="28"/>
      <c r="G102" s="142"/>
    </row>
    <row r="103" spans="1:7">
      <c r="A103" s="32"/>
      <c r="B103" s="33"/>
      <c r="C103" s="33"/>
      <c r="D103" s="33"/>
      <c r="E103" s="33"/>
      <c r="F103" s="28"/>
      <c r="G103" s="142"/>
    </row>
    <row r="104" spans="1:7">
      <c r="A104" s="32"/>
      <c r="B104" s="33"/>
      <c r="C104" s="33"/>
      <c r="D104" s="33"/>
      <c r="E104" s="33"/>
      <c r="F104" s="28"/>
      <c r="G104" s="142"/>
    </row>
    <row r="105" spans="1:7">
      <c r="A105" s="32"/>
      <c r="B105" s="33"/>
      <c r="C105" s="33"/>
      <c r="D105" s="33"/>
      <c r="E105" s="33"/>
      <c r="F105" s="28"/>
      <c r="G105" s="142"/>
    </row>
    <row r="106" spans="1:7">
      <c r="A106" s="32"/>
      <c r="B106" s="33"/>
      <c r="C106" s="33"/>
      <c r="D106" s="33"/>
      <c r="E106" s="33"/>
      <c r="F106" s="28"/>
      <c r="G106" s="142"/>
    </row>
    <row r="107" spans="1:7">
      <c r="A107" s="32"/>
      <c r="B107" s="33"/>
      <c r="C107" s="33"/>
      <c r="D107" s="33"/>
      <c r="E107" s="33"/>
      <c r="F107" s="28"/>
      <c r="G107" s="142"/>
    </row>
    <row r="108" spans="1:7">
      <c r="A108" s="32"/>
      <c r="B108" s="33"/>
      <c r="C108" s="33"/>
      <c r="D108" s="33"/>
      <c r="E108" s="33"/>
      <c r="F108" s="28"/>
      <c r="G108" s="142"/>
    </row>
    <row r="109" spans="1:7">
      <c r="A109" s="32"/>
      <c r="B109" s="33"/>
      <c r="C109" s="33"/>
      <c r="D109" s="33"/>
      <c r="E109" s="33"/>
      <c r="F109" s="28"/>
      <c r="G109" s="142"/>
    </row>
    <row r="110" spans="1:7">
      <c r="A110" s="32"/>
      <c r="B110" s="33"/>
      <c r="C110" s="33"/>
      <c r="D110" s="33"/>
      <c r="E110" s="33"/>
      <c r="F110" s="28"/>
      <c r="G110" s="142"/>
    </row>
    <row r="111" spans="1:7">
      <c r="A111" s="32"/>
      <c r="B111" s="33"/>
      <c r="C111" s="33"/>
      <c r="D111" s="33"/>
      <c r="E111" s="33"/>
      <c r="F111" s="28"/>
      <c r="G111" s="142"/>
    </row>
    <row r="112" spans="1:7">
      <c r="A112" s="32"/>
      <c r="B112" s="28"/>
      <c r="C112" s="33"/>
      <c r="D112" s="33"/>
      <c r="E112" s="33"/>
      <c r="F112" s="28"/>
      <c r="G112" s="142"/>
    </row>
    <row r="113" spans="1:7">
      <c r="A113" s="32"/>
      <c r="B113" s="28"/>
      <c r="C113" s="33"/>
      <c r="D113" s="33"/>
      <c r="E113" s="33"/>
      <c r="F113" s="28"/>
      <c r="G113" s="142"/>
    </row>
    <row r="114" spans="1:7">
      <c r="A114" s="32"/>
      <c r="B114" s="33"/>
      <c r="C114" s="33"/>
      <c r="D114" s="33"/>
      <c r="E114" s="33"/>
      <c r="F114" s="28"/>
      <c r="G114" s="142"/>
    </row>
    <row r="115" spans="1:7">
      <c r="A115" s="32"/>
      <c r="B115" s="28"/>
      <c r="C115" s="33"/>
      <c r="D115" s="33"/>
      <c r="E115" s="33"/>
      <c r="F115" s="28"/>
      <c r="G115" s="142"/>
    </row>
    <row r="116" spans="1:7">
      <c r="A116" s="32"/>
      <c r="B116" s="28"/>
      <c r="C116" s="28"/>
      <c r="D116" s="28"/>
      <c r="E116" s="28"/>
      <c r="F116" s="28"/>
      <c r="G116" s="142"/>
    </row>
    <row r="117" spans="1:7">
      <c r="A117" s="32"/>
      <c r="B117" s="28"/>
      <c r="C117" s="33"/>
      <c r="D117" s="33"/>
      <c r="E117" s="33"/>
      <c r="F117" s="28"/>
      <c r="G117" s="142"/>
    </row>
    <row r="118" spans="1:7">
      <c r="A118" s="32"/>
      <c r="B118" s="28"/>
      <c r="C118" s="33"/>
      <c r="D118" s="33"/>
      <c r="E118" s="33"/>
      <c r="F118" s="28"/>
      <c r="G118" s="142"/>
    </row>
    <row r="119" spans="1:7">
      <c r="A119" s="32"/>
      <c r="B119" s="28"/>
      <c r="C119" s="33"/>
      <c r="D119" s="33"/>
      <c r="E119" s="33"/>
      <c r="F119" s="28"/>
      <c r="G119" s="142"/>
    </row>
    <row r="120" spans="1:7">
      <c r="A120" s="32"/>
      <c r="B120" s="33"/>
      <c r="C120" s="33"/>
      <c r="D120" s="33"/>
      <c r="E120" s="33"/>
      <c r="F120" s="28"/>
      <c r="G120" s="142"/>
    </row>
    <row r="121" spans="1:7">
      <c r="A121" s="32"/>
      <c r="B121" s="28"/>
      <c r="C121" s="33"/>
      <c r="D121" s="33"/>
      <c r="E121" s="33"/>
      <c r="F121" s="28"/>
      <c r="G121" s="142"/>
    </row>
    <row r="122" spans="1:7">
      <c r="A122" s="32"/>
      <c r="B122" s="28"/>
      <c r="C122" s="33"/>
      <c r="D122" s="33"/>
      <c r="E122" s="33"/>
      <c r="F122" s="28"/>
      <c r="G122" s="142"/>
    </row>
    <row r="123" spans="1:7" ht="15.75" thickBot="1">
      <c r="A123" s="38"/>
      <c r="B123" s="39"/>
      <c r="C123" s="40"/>
      <c r="D123" s="40"/>
      <c r="E123" s="40"/>
      <c r="F123" s="39"/>
      <c r="G123" s="144"/>
    </row>
    <row r="124" spans="1:7">
      <c r="A124" s="1194" t="s">
        <v>1715</v>
      </c>
      <c r="B124" s="1194"/>
      <c r="C124" s="33"/>
      <c r="D124" s="15"/>
      <c r="E124" s="33"/>
      <c r="F124" s="28"/>
      <c r="G124" s="141"/>
    </row>
    <row r="125" spans="1:7">
      <c r="A125" s="33" t="s">
        <v>296</v>
      </c>
      <c r="B125" s="33"/>
      <c r="C125" s="33"/>
      <c r="D125" s="33"/>
      <c r="E125" s="33"/>
      <c r="F125" s="33"/>
      <c r="G125" s="145"/>
    </row>
    <row r="126" spans="1:7">
      <c r="A126" s="15"/>
      <c r="B126" s="15"/>
      <c r="C126" s="15"/>
      <c r="D126" s="15"/>
      <c r="E126" s="15"/>
      <c r="F126" s="15"/>
      <c r="G126" s="15"/>
    </row>
    <row r="127" spans="1:7">
      <c r="A127" s="15"/>
      <c r="B127" s="15"/>
      <c r="C127" s="15"/>
      <c r="D127" s="15"/>
      <c r="E127" s="15"/>
      <c r="F127" s="15"/>
      <c r="G127" s="15"/>
    </row>
    <row r="128" spans="1:7">
      <c r="A128" s="15"/>
      <c r="B128" s="15"/>
      <c r="C128" s="15"/>
      <c r="D128" s="15"/>
      <c r="E128" s="15"/>
      <c r="F128" s="15"/>
      <c r="G128" s="15"/>
    </row>
    <row r="129" spans="1:7">
      <c r="A129" s="28"/>
      <c r="B129" s="28"/>
      <c r="C129" s="28"/>
      <c r="D129" s="28"/>
      <c r="E129" s="28"/>
      <c r="F129" s="28"/>
      <c r="G129" s="141"/>
    </row>
    <row r="130" spans="1:7">
      <c r="A130" s="28"/>
      <c r="B130" s="28"/>
      <c r="C130" s="28"/>
      <c r="D130" s="28"/>
      <c r="E130" s="28"/>
      <c r="F130" s="28"/>
      <c r="G130" s="141"/>
    </row>
    <row r="131" spans="1:7">
      <c r="A131" s="28"/>
      <c r="B131" s="28"/>
      <c r="C131" s="28"/>
      <c r="D131" s="28"/>
      <c r="E131" s="28"/>
      <c r="F131" s="28"/>
      <c r="G131" s="141"/>
    </row>
    <row r="132" spans="1:7">
      <c r="A132" s="28"/>
      <c r="B132" s="28"/>
      <c r="C132" s="28"/>
      <c r="D132" s="28"/>
      <c r="E132" s="28"/>
      <c r="F132" s="28"/>
      <c r="G132" s="141"/>
    </row>
    <row r="133" spans="1:7">
      <c r="A133" s="28"/>
      <c r="B133" s="28"/>
      <c r="C133" s="28"/>
      <c r="D133" s="28"/>
      <c r="E133" s="28"/>
      <c r="F133" s="28"/>
      <c r="G133" s="141"/>
    </row>
    <row r="134" spans="1:7">
      <c r="A134" s="28"/>
      <c r="B134" s="28"/>
      <c r="C134" s="28"/>
      <c r="D134" s="28"/>
      <c r="E134" s="28"/>
      <c r="F134" s="28"/>
      <c r="G134" s="141"/>
    </row>
    <row r="135" spans="1:7">
      <c r="A135" s="28"/>
      <c r="B135" s="28"/>
      <c r="C135" s="28"/>
      <c r="D135" s="28"/>
      <c r="E135" s="28"/>
      <c r="F135" s="28"/>
      <c r="G135" s="141"/>
    </row>
    <row r="136" spans="1:7">
      <c r="A136" s="28"/>
      <c r="B136" s="28"/>
      <c r="C136" s="28"/>
      <c r="D136" s="28"/>
      <c r="E136" s="28"/>
      <c r="F136" s="28"/>
      <c r="G136" s="141"/>
    </row>
    <row r="137" spans="1:7">
      <c r="A137" s="28"/>
      <c r="B137" s="28"/>
      <c r="C137" s="28"/>
      <c r="D137" s="28"/>
      <c r="E137" s="28"/>
      <c r="F137" s="28"/>
      <c r="G137" s="141"/>
    </row>
    <row r="138" spans="1:7">
      <c r="A138" s="28"/>
      <c r="B138" s="28"/>
      <c r="C138" s="28"/>
      <c r="D138" s="28"/>
      <c r="E138" s="28"/>
      <c r="F138" s="28"/>
      <c r="G138" s="141"/>
    </row>
    <row r="139" spans="1:7">
      <c r="A139" s="28"/>
      <c r="B139" s="28"/>
      <c r="C139" s="28"/>
      <c r="D139" s="28"/>
      <c r="E139" s="28"/>
      <c r="F139" s="28"/>
      <c r="G139" s="141"/>
    </row>
    <row r="140" spans="1:7">
      <c r="A140" s="28"/>
      <c r="B140" s="28"/>
      <c r="C140" s="28"/>
      <c r="D140" s="28"/>
      <c r="E140" s="28"/>
      <c r="F140" s="28"/>
      <c r="G140" s="28"/>
    </row>
    <row r="141" spans="1:7">
      <c r="A141" s="28"/>
      <c r="B141" s="28"/>
      <c r="C141" s="28"/>
      <c r="D141" s="28"/>
      <c r="E141" s="28"/>
      <c r="F141" s="28"/>
      <c r="G141" s="28"/>
    </row>
  </sheetData>
  <mergeCells count="12">
    <mergeCell ref="B5:C7"/>
    <mergeCell ref="E6:G8"/>
    <mergeCell ref="B8:C11"/>
    <mergeCell ref="E9:G13"/>
    <mergeCell ref="B12:C13"/>
    <mergeCell ref="B85:F85"/>
    <mergeCell ref="B87:E90"/>
    <mergeCell ref="B14:C16"/>
    <mergeCell ref="E14:G15"/>
    <mergeCell ref="A63:G63"/>
    <mergeCell ref="B73:F74"/>
    <mergeCell ref="B84:F84"/>
  </mergeCells>
  <printOptions horizontalCentered="1" verticalCentered="1"/>
  <pageMargins left="0.5" right="0.5" top="0.5" bottom="0.5" header="0.5" footer="0.5"/>
  <pageSetup scale="71" fitToHeight="2" orientation="portrait" horizontalDpi="300" verticalDpi="300" r:id="rId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6"/>
  <dimension ref="A1:K142"/>
  <sheetViews>
    <sheetView defaultGridColor="0" view="pageBreakPreview" topLeftCell="A39" colorId="22" zoomScale="70" zoomScaleNormal="100" zoomScaleSheetLayoutView="70" workbookViewId="0">
      <selection activeCell="C33" sqref="C33"/>
    </sheetView>
  </sheetViews>
  <sheetFormatPr defaultColWidth="9.6640625" defaultRowHeight="15"/>
  <cols>
    <col min="1" max="1" width="4.6640625" style="1451" customWidth="1"/>
    <col min="2" max="2" width="47" style="1451" customWidth="1"/>
    <col min="3" max="3" width="21.6640625" style="1451" customWidth="1"/>
    <col min="4" max="4" width="15.109375" style="1451" customWidth="1"/>
    <col min="5" max="5" width="25.109375" style="1451" customWidth="1"/>
    <col min="6" max="10" width="9.6640625" style="1451"/>
    <col min="11" max="11" width="11" style="1451" bestFit="1" customWidth="1"/>
    <col min="12" max="16384" width="9.6640625" style="1451"/>
  </cols>
  <sheetData>
    <row r="1" spans="1:5">
      <c r="A1" s="1600"/>
      <c r="B1" s="1601" t="s">
        <v>1795</v>
      </c>
      <c r="C1" s="1602" t="s">
        <v>1339</v>
      </c>
      <c r="D1" s="1690" t="s">
        <v>1797</v>
      </c>
      <c r="E1" s="1604" t="s">
        <v>1798</v>
      </c>
    </row>
    <row r="2" spans="1:5">
      <c r="A2" s="1608"/>
      <c r="B2" s="1453" t="str">
        <f>'Data Sheet'!$C$25</f>
        <v>Consolidated Edison Company of New York, Inc.</v>
      </c>
      <c r="C2" s="1613" t="s">
        <v>5241</v>
      </c>
      <c r="D2" s="1453" t="s">
        <v>1800</v>
      </c>
      <c r="E2" s="1612"/>
    </row>
    <row r="3" spans="1:5" ht="15" customHeight="1">
      <c r="A3" s="1615"/>
      <c r="B3" s="1616"/>
      <c r="C3" s="1620" t="s">
        <v>1721</v>
      </c>
      <c r="D3" s="1557" t="str">
        <f>'Data Sheet'!$C$40</f>
        <v>4/28/2016</v>
      </c>
      <c r="E3" s="1558" t="str">
        <f>'Data Sheet'!$C$38</f>
        <v>12/31/2015</v>
      </c>
    </row>
    <row r="4" spans="1:5" ht="15" customHeight="1">
      <c r="A4" s="1623"/>
      <c r="B4" s="1624" t="s">
        <v>297</v>
      </c>
      <c r="C4" s="1624"/>
      <c r="D4" s="1624"/>
      <c r="E4" s="1625"/>
    </row>
    <row r="5" spans="1:5" ht="15" customHeight="1">
      <c r="A5" s="1608"/>
      <c r="B5" s="3492" t="s">
        <v>3444</v>
      </c>
      <c r="C5" s="3495" t="s">
        <v>3445</v>
      </c>
      <c r="D5" s="3495"/>
      <c r="E5" s="3496"/>
    </row>
    <row r="6" spans="1:5">
      <c r="A6" s="1608"/>
      <c r="B6" s="3493"/>
      <c r="C6" s="3497"/>
      <c r="D6" s="3497"/>
      <c r="E6" s="3498"/>
    </row>
    <row r="7" spans="1:5">
      <c r="A7" s="1608"/>
      <c r="B7" s="3493"/>
      <c r="C7" s="3497"/>
      <c r="D7" s="3497"/>
      <c r="E7" s="3498"/>
    </row>
    <row r="8" spans="1:5">
      <c r="A8" s="1608"/>
      <c r="B8" s="3493"/>
      <c r="C8" s="3497"/>
      <c r="D8" s="3497"/>
      <c r="E8" s="3498"/>
    </row>
    <row r="9" spans="1:5">
      <c r="A9" s="1608"/>
      <c r="B9" s="3493"/>
      <c r="C9" s="2444"/>
      <c r="D9" s="2444"/>
      <c r="E9" s="2445"/>
    </row>
    <row r="10" spans="1:5">
      <c r="A10" s="1608"/>
      <c r="B10" s="3493"/>
      <c r="C10" s="2396"/>
      <c r="D10" s="2396"/>
      <c r="E10" s="2397"/>
    </row>
    <row r="11" spans="1:5">
      <c r="A11" s="1608"/>
      <c r="B11" s="3493"/>
      <c r="C11" s="1644"/>
      <c r="D11" s="1644"/>
      <c r="E11" s="1691"/>
    </row>
    <row r="12" spans="1:5">
      <c r="A12" s="1608"/>
      <c r="B12" s="3493"/>
      <c r="C12" s="1692"/>
      <c r="D12" s="1692"/>
      <c r="E12" s="1596"/>
    </row>
    <row r="13" spans="1:5">
      <c r="A13" s="1608"/>
      <c r="B13" s="3494" t="s">
        <v>3446</v>
      </c>
      <c r="C13" s="1626"/>
      <c r="D13" s="1474"/>
      <c r="E13" s="1596"/>
    </row>
    <row r="14" spans="1:5">
      <c r="A14" s="1608"/>
      <c r="B14" s="3493"/>
      <c r="C14" s="1626"/>
      <c r="D14" s="1474"/>
      <c r="E14" s="1596"/>
    </row>
    <row r="15" spans="1:5">
      <c r="A15" s="1615"/>
      <c r="B15" s="1624"/>
      <c r="C15" s="1624"/>
      <c r="D15" s="1619"/>
      <c r="E15" s="1646"/>
    </row>
    <row r="16" spans="1:5">
      <c r="A16" s="1651" t="s">
        <v>1724</v>
      </c>
      <c r="B16" s="1626" t="s">
        <v>298</v>
      </c>
      <c r="C16" s="1626"/>
      <c r="D16" s="1489"/>
      <c r="E16" s="1693" t="s">
        <v>299</v>
      </c>
    </row>
    <row r="17" spans="1:5">
      <c r="A17" s="1661" t="s">
        <v>1727</v>
      </c>
      <c r="B17" s="1624" t="s">
        <v>3018</v>
      </c>
      <c r="C17" s="1624"/>
      <c r="D17" s="1624"/>
      <c r="E17" s="1694" t="s">
        <v>3019</v>
      </c>
    </row>
    <row r="18" spans="1:5">
      <c r="A18" s="1631">
        <v>1</v>
      </c>
      <c r="B18" s="1636" t="s">
        <v>300</v>
      </c>
      <c r="C18" s="1624"/>
      <c r="D18" s="1695"/>
      <c r="E18" s="1696"/>
    </row>
    <row r="19" spans="1:5">
      <c r="A19" s="1631">
        <v>2</v>
      </c>
      <c r="B19" s="1697" t="s">
        <v>4599</v>
      </c>
      <c r="C19" s="1698"/>
      <c r="D19" s="2507"/>
      <c r="E19" s="1532">
        <v>1084114221</v>
      </c>
    </row>
    <row r="20" spans="1:5">
      <c r="A20" s="1631">
        <v>3</v>
      </c>
      <c r="B20" s="1636" t="s">
        <v>386</v>
      </c>
      <c r="C20" s="1624"/>
      <c r="D20" s="1695"/>
      <c r="E20" s="1696"/>
    </row>
    <row r="21" spans="1:5">
      <c r="A21" s="1631">
        <v>4</v>
      </c>
      <c r="B21" s="1636" t="s">
        <v>387</v>
      </c>
      <c r="C21" s="1624"/>
      <c r="D21" s="1695"/>
      <c r="E21" s="1534">
        <v>1039036432</v>
      </c>
    </row>
    <row r="22" spans="1:5">
      <c r="A22" s="1631">
        <v>5</v>
      </c>
      <c r="B22" s="1636" t="s">
        <v>5237</v>
      </c>
      <c r="C22" s="1624"/>
      <c r="D22" s="1616"/>
      <c r="E22" s="1534">
        <v>5058803</v>
      </c>
    </row>
    <row r="23" spans="1:5">
      <c r="A23" s="1631">
        <v>6</v>
      </c>
      <c r="B23" s="1636" t="s">
        <v>5238</v>
      </c>
      <c r="C23" s="1624"/>
      <c r="D23" s="1616"/>
      <c r="E23" s="1534">
        <v>1394982</v>
      </c>
    </row>
    <row r="24" spans="1:5">
      <c r="A24" s="1631">
        <v>7</v>
      </c>
      <c r="B24" s="1636"/>
      <c r="C24" s="1624"/>
      <c r="D24" s="1616"/>
      <c r="E24" s="1534"/>
    </row>
    <row r="25" spans="1:5">
      <c r="A25" s="1631">
        <v>8</v>
      </c>
      <c r="B25" s="1636" t="s">
        <v>388</v>
      </c>
      <c r="C25" s="1624"/>
      <c r="D25" s="1616"/>
      <c r="E25" s="1534">
        <v>596292856</v>
      </c>
    </row>
    <row r="26" spans="1:5">
      <c r="A26" s="1631">
        <v>9</v>
      </c>
      <c r="B26" s="1636" t="s">
        <v>389</v>
      </c>
      <c r="C26" s="1624"/>
      <c r="D26" s="1616"/>
      <c r="E26" s="1534">
        <v>-3434661</v>
      </c>
    </row>
    <row r="27" spans="1:5">
      <c r="A27" s="1631">
        <v>10</v>
      </c>
      <c r="B27" s="1636" t="s">
        <v>390</v>
      </c>
      <c r="C27" s="1624"/>
      <c r="D27" s="1616"/>
      <c r="E27" s="1534">
        <v>62267617</v>
      </c>
    </row>
    <row r="28" spans="1:5">
      <c r="A28" s="1631">
        <v>11</v>
      </c>
      <c r="B28" s="1636" t="s">
        <v>391</v>
      </c>
      <c r="C28" s="1624"/>
      <c r="D28" s="1616"/>
      <c r="E28" s="1534">
        <v>23667314</v>
      </c>
    </row>
    <row r="29" spans="1:5">
      <c r="A29" s="1631">
        <v>12</v>
      </c>
      <c r="B29" s="1636" t="s">
        <v>392</v>
      </c>
      <c r="C29" s="1624"/>
      <c r="D29" s="1616"/>
      <c r="E29" s="1534"/>
    </row>
    <row r="30" spans="1:5">
      <c r="A30" s="1631">
        <v>13</v>
      </c>
      <c r="B30" s="1636" t="s">
        <v>393</v>
      </c>
      <c r="C30" s="1624"/>
      <c r="D30" s="1616"/>
      <c r="E30" s="1568">
        <v>-948145886</v>
      </c>
    </row>
    <row r="31" spans="1:5">
      <c r="A31" s="1631">
        <v>14</v>
      </c>
      <c r="B31" s="1636" t="s">
        <v>394</v>
      </c>
      <c r="C31" s="1624"/>
      <c r="D31" s="1616"/>
      <c r="E31" s="1534">
        <v>1064428952</v>
      </c>
    </row>
    <row r="32" spans="1:5">
      <c r="A32" s="1631">
        <v>15</v>
      </c>
      <c r="B32" s="1636" t="s">
        <v>395</v>
      </c>
      <c r="C32" s="1624"/>
      <c r="D32" s="1616"/>
      <c r="E32" s="1534">
        <v>-175289749</v>
      </c>
    </row>
    <row r="33" spans="1:11">
      <c r="A33" s="1631">
        <v>16</v>
      </c>
      <c r="B33" s="1636" t="s">
        <v>396</v>
      </c>
      <c r="C33" s="1624"/>
      <c r="D33" s="1616"/>
      <c r="E33" s="1534">
        <v>4253050</v>
      </c>
    </row>
    <row r="34" spans="1:11">
      <c r="A34" s="1631">
        <v>17</v>
      </c>
      <c r="B34" s="1636" t="s">
        <v>397</v>
      </c>
      <c r="C34" s="1624"/>
      <c r="D34" s="1616"/>
      <c r="E34" s="1534"/>
    </row>
    <row r="35" spans="1:11">
      <c r="A35" s="1631">
        <v>18</v>
      </c>
      <c r="B35" s="1636" t="s">
        <v>398</v>
      </c>
      <c r="C35" s="1624"/>
      <c r="D35" s="1616"/>
      <c r="E35" s="1534"/>
    </row>
    <row r="36" spans="1:11">
      <c r="A36" s="1631">
        <v>19</v>
      </c>
      <c r="B36" s="1636" t="s">
        <v>5239</v>
      </c>
      <c r="C36" s="1624"/>
      <c r="D36" s="1616"/>
      <c r="E36" s="1534">
        <v>16291952</v>
      </c>
    </row>
    <row r="37" spans="1:11">
      <c r="A37" s="1631">
        <v>20</v>
      </c>
      <c r="B37" s="1636" t="s">
        <v>5240</v>
      </c>
      <c r="C37" s="1624"/>
      <c r="D37" s="1616"/>
      <c r="E37" s="1534">
        <v>6965014</v>
      </c>
    </row>
    <row r="38" spans="1:11">
      <c r="A38" s="1631">
        <v>21</v>
      </c>
      <c r="B38" s="1636" t="s">
        <v>5264</v>
      </c>
      <c r="C38" s="1624"/>
      <c r="D38" s="1616"/>
      <c r="E38" s="1568">
        <v>46895821</v>
      </c>
    </row>
    <row r="39" spans="1:11">
      <c r="A39" s="1631">
        <v>22</v>
      </c>
      <c r="B39" s="1697" t="s">
        <v>399</v>
      </c>
      <c r="C39" s="1698"/>
      <c r="D39" s="1699"/>
      <c r="E39" s="1534">
        <f>E19+SUM(E21:E32)-E33-E34+SUM(E35:E38)</f>
        <v>2815290618</v>
      </c>
    </row>
    <row r="40" spans="1:11">
      <c r="A40" s="1631">
        <v>23</v>
      </c>
      <c r="B40" s="1636"/>
      <c r="C40" s="1624"/>
      <c r="D40" s="1616"/>
      <c r="E40" s="1534"/>
      <c r="K40" s="2949"/>
    </row>
    <row r="41" spans="1:11">
      <c r="A41" s="1631">
        <v>24</v>
      </c>
      <c r="B41" s="1636" t="s">
        <v>400</v>
      </c>
      <c r="C41" s="1624"/>
      <c r="D41" s="1616"/>
      <c r="E41" s="1534"/>
    </row>
    <row r="42" spans="1:11">
      <c r="A42" s="1631">
        <v>25</v>
      </c>
      <c r="B42" s="1636" t="s">
        <v>401</v>
      </c>
      <c r="C42" s="1624"/>
      <c r="D42" s="1616"/>
      <c r="E42" s="1534"/>
      <c r="K42" s="2949"/>
    </row>
    <row r="43" spans="1:11">
      <c r="A43" s="1631">
        <v>26</v>
      </c>
      <c r="B43" s="1636" t="s">
        <v>402</v>
      </c>
      <c r="C43" s="1624"/>
      <c r="D43" s="1616"/>
      <c r="E43" s="1534">
        <v>-2625583667</v>
      </c>
    </row>
    <row r="44" spans="1:11">
      <c r="A44" s="1631">
        <v>27</v>
      </c>
      <c r="B44" s="1636" t="s">
        <v>403</v>
      </c>
      <c r="C44" s="1624"/>
      <c r="D44" s="1616"/>
      <c r="E44" s="1534"/>
    </row>
    <row r="45" spans="1:11">
      <c r="A45" s="1631">
        <v>28</v>
      </c>
      <c r="B45" s="1636" t="s">
        <v>404</v>
      </c>
      <c r="C45" s="1624"/>
      <c r="D45" s="1616"/>
      <c r="E45" s="1534"/>
    </row>
    <row r="46" spans="1:11">
      <c r="A46" s="1631">
        <v>29</v>
      </c>
      <c r="B46" s="1636" t="s">
        <v>405</v>
      </c>
      <c r="C46" s="1624"/>
      <c r="D46" s="1616"/>
      <c r="E46" s="1534"/>
    </row>
    <row r="47" spans="1:11">
      <c r="A47" s="1631">
        <v>30</v>
      </c>
      <c r="B47" s="1636" t="s">
        <v>396</v>
      </c>
      <c r="C47" s="1624"/>
      <c r="D47" s="1616"/>
      <c r="E47" s="1534">
        <v>4253050</v>
      </c>
    </row>
    <row r="48" spans="1:11">
      <c r="A48" s="1631">
        <v>31</v>
      </c>
      <c r="B48" s="1636" t="s">
        <v>398</v>
      </c>
      <c r="C48" s="1624"/>
      <c r="D48" s="1616"/>
      <c r="E48" s="1534"/>
    </row>
    <row r="49" spans="1:5">
      <c r="A49" s="1631">
        <v>32</v>
      </c>
      <c r="B49" s="1636"/>
      <c r="C49" s="1624"/>
      <c r="D49" s="1616"/>
      <c r="E49" s="1534"/>
    </row>
    <row r="50" spans="1:5">
      <c r="A50" s="1631">
        <v>33</v>
      </c>
      <c r="B50" s="1636"/>
      <c r="C50" s="1624"/>
      <c r="D50" s="1616"/>
      <c r="E50" s="1534"/>
    </row>
    <row r="51" spans="1:5">
      <c r="A51" s="1631">
        <v>34</v>
      </c>
      <c r="B51" s="1697" t="s">
        <v>1631</v>
      </c>
      <c r="C51" s="1698"/>
      <c r="D51" s="1699"/>
      <c r="E51" s="1534">
        <f>SUM(E42:E50)</f>
        <v>-2621330617</v>
      </c>
    </row>
    <row r="52" spans="1:5">
      <c r="A52" s="1631">
        <v>35</v>
      </c>
      <c r="B52" s="1636"/>
      <c r="C52" s="1624"/>
      <c r="D52" s="1616"/>
      <c r="E52" s="1696"/>
    </row>
    <row r="53" spans="1:5">
      <c r="A53" s="1631">
        <v>36</v>
      </c>
      <c r="B53" s="1636" t="s">
        <v>1632</v>
      </c>
      <c r="C53" s="1624"/>
      <c r="D53" s="1616"/>
      <c r="E53" s="1534"/>
    </row>
    <row r="54" spans="1:5">
      <c r="A54" s="1631">
        <v>37</v>
      </c>
      <c r="B54" s="1636" t="s">
        <v>1496</v>
      </c>
      <c r="C54" s="1624"/>
      <c r="D54" s="1616"/>
      <c r="E54" s="1534"/>
    </row>
    <row r="55" spans="1:5">
      <c r="A55" s="1631">
        <v>38</v>
      </c>
      <c r="B55" s="1636"/>
      <c r="C55" s="1624"/>
      <c r="D55" s="1616"/>
      <c r="E55" s="1534"/>
    </row>
    <row r="56" spans="1:5">
      <c r="A56" s="1631">
        <v>39</v>
      </c>
      <c r="B56" s="1636" t="s">
        <v>1497</v>
      </c>
      <c r="C56" s="1624"/>
      <c r="D56" s="1616"/>
      <c r="E56" s="1534"/>
    </row>
    <row r="57" spans="1:5">
      <c r="A57" s="1631">
        <v>40</v>
      </c>
      <c r="B57" s="1636" t="s">
        <v>1498</v>
      </c>
      <c r="C57" s="1624"/>
      <c r="D57" s="1616"/>
      <c r="E57" s="1534"/>
    </row>
    <row r="58" spans="1:5">
      <c r="A58" s="1631">
        <v>41</v>
      </c>
      <c r="B58" s="1636" t="s">
        <v>1499</v>
      </c>
      <c r="C58" s="1624"/>
      <c r="D58" s="1616"/>
      <c r="E58" s="1696"/>
    </row>
    <row r="59" spans="1:5">
      <c r="A59" s="1631">
        <v>42</v>
      </c>
      <c r="B59" s="1636" t="s">
        <v>1500</v>
      </c>
      <c r="C59" s="1624"/>
      <c r="D59" s="1616"/>
      <c r="E59" s="1534"/>
    </row>
    <row r="60" spans="1:5">
      <c r="A60" s="1631">
        <v>43</v>
      </c>
      <c r="B60" s="1636"/>
      <c r="C60" s="1624"/>
      <c r="D60" s="1616"/>
      <c r="E60" s="1534"/>
    </row>
    <row r="61" spans="1:5">
      <c r="A61" s="1631">
        <v>44</v>
      </c>
      <c r="B61" s="1636" t="s">
        <v>1501</v>
      </c>
      <c r="C61" s="1624"/>
      <c r="D61" s="1616"/>
      <c r="E61" s="1534"/>
    </row>
    <row r="62" spans="1:5" ht="15.75" thickBot="1">
      <c r="A62" s="1700">
        <v>45</v>
      </c>
      <c r="B62" s="1701" t="s">
        <v>1502</v>
      </c>
      <c r="C62" s="1687"/>
      <c r="D62" s="1686"/>
      <c r="E62" s="1584"/>
    </row>
    <row r="63" spans="1:5">
      <c r="A63" s="2407" t="s">
        <v>4673</v>
      </c>
      <c r="B63" s="2443"/>
      <c r="C63" s="1626"/>
      <c r="D63" s="1610"/>
      <c r="E63" s="1552"/>
    </row>
    <row r="64" spans="1:5">
      <c r="A64" s="1626" t="s">
        <v>1503</v>
      </c>
      <c r="B64" s="1489"/>
      <c r="C64" s="1626"/>
      <c r="D64" s="1626"/>
      <c r="E64" s="1550"/>
    </row>
    <row r="65" spans="1:5" ht="15.75" thickBot="1">
      <c r="A65" s="1626"/>
      <c r="B65" s="1489"/>
      <c r="C65" s="1626"/>
      <c r="D65" s="1626"/>
      <c r="E65" s="1550"/>
    </row>
    <row r="66" spans="1:5">
      <c r="A66" s="1600"/>
      <c r="B66" s="1601" t="s">
        <v>1795</v>
      </c>
      <c r="C66" s="1602" t="s">
        <v>1339</v>
      </c>
      <c r="D66" s="1690" t="s">
        <v>1797</v>
      </c>
      <c r="E66" s="1604" t="s">
        <v>1798</v>
      </c>
    </row>
    <row r="67" spans="1:5">
      <c r="A67" s="1608"/>
      <c r="B67" s="1453" t="str">
        <f>'Data Sheet'!$C$25</f>
        <v>Consolidated Edison Company of New York, Inc.</v>
      </c>
      <c r="C67" s="1613" t="s">
        <v>2311</v>
      </c>
      <c r="D67" s="1453" t="s">
        <v>1800</v>
      </c>
      <c r="E67" s="1612"/>
    </row>
    <row r="68" spans="1:5">
      <c r="A68" s="1615"/>
      <c r="B68" s="1616"/>
      <c r="C68" s="1620" t="s">
        <v>1721</v>
      </c>
      <c r="D68" s="1557" t="str">
        <f>'Data Sheet'!$C$40</f>
        <v>4/28/2016</v>
      </c>
      <c r="E68" s="1558" t="str">
        <f>'Data Sheet'!$C$38</f>
        <v>12/31/2015</v>
      </c>
    </row>
    <row r="69" spans="1:5">
      <c r="A69" s="1623"/>
      <c r="B69" s="1624" t="s">
        <v>1504</v>
      </c>
      <c r="C69" s="1624"/>
      <c r="D69" s="1624"/>
      <c r="E69" s="1625"/>
    </row>
    <row r="70" spans="1:5">
      <c r="A70" s="1702" t="s">
        <v>3447</v>
      </c>
      <c r="B70" s="1675" t="s">
        <v>3448</v>
      </c>
      <c r="C70" s="1461" t="s">
        <v>1505</v>
      </c>
      <c r="D70" s="1474"/>
      <c r="E70" s="1908"/>
    </row>
    <row r="71" spans="1:5">
      <c r="A71" s="1703"/>
      <c r="B71" s="3471" t="s">
        <v>3449</v>
      </c>
      <c r="C71" s="1461" t="s">
        <v>1506</v>
      </c>
      <c r="D71" s="1474"/>
      <c r="E71" s="1908"/>
    </row>
    <row r="72" spans="1:5">
      <c r="A72" s="1608"/>
      <c r="B72" s="3468"/>
      <c r="C72" s="1461" t="s">
        <v>1507</v>
      </c>
      <c r="D72" s="1474"/>
      <c r="E72" s="1908"/>
    </row>
    <row r="73" spans="1:5">
      <c r="A73" s="1608"/>
      <c r="B73" s="3468"/>
      <c r="C73" s="1461" t="s">
        <v>1508</v>
      </c>
      <c r="D73" s="1474"/>
      <c r="E73" s="2442"/>
    </row>
    <row r="74" spans="1:5">
      <c r="A74" s="1608"/>
      <c r="B74" s="3471" t="s">
        <v>3450</v>
      </c>
      <c r="C74" s="1461" t="s">
        <v>1509</v>
      </c>
      <c r="D74" s="1474"/>
      <c r="E74" s="1908"/>
    </row>
    <row r="75" spans="1:5">
      <c r="A75" s="1608"/>
      <c r="B75" s="3471"/>
      <c r="C75" s="1461" t="s">
        <v>359</v>
      </c>
      <c r="D75" s="1474"/>
      <c r="E75" s="1908"/>
    </row>
    <row r="76" spans="1:5" ht="15" customHeight="1">
      <c r="A76" s="1608"/>
      <c r="B76" s="3471"/>
      <c r="C76" s="2446" t="s">
        <v>360</v>
      </c>
      <c r="D76" s="2446"/>
      <c r="E76" s="2447"/>
    </row>
    <row r="77" spans="1:5">
      <c r="A77" s="1608"/>
      <c r="B77" s="3471"/>
      <c r="C77" s="2446"/>
      <c r="D77" s="2446"/>
      <c r="E77" s="2447"/>
    </row>
    <row r="78" spans="1:5">
      <c r="A78" s="1615"/>
      <c r="B78" s="1624"/>
      <c r="C78" s="1624"/>
      <c r="D78" s="1619"/>
      <c r="E78" s="1646"/>
    </row>
    <row r="79" spans="1:5">
      <c r="A79" s="1651" t="s">
        <v>1724</v>
      </c>
      <c r="B79" s="1626" t="s">
        <v>361</v>
      </c>
      <c r="C79" s="1626"/>
      <c r="D79" s="1489"/>
      <c r="E79" s="1693" t="s">
        <v>299</v>
      </c>
    </row>
    <row r="80" spans="1:5">
      <c r="A80" s="1661" t="s">
        <v>1727</v>
      </c>
      <c r="B80" s="1624" t="s">
        <v>3018</v>
      </c>
      <c r="C80" s="1624"/>
      <c r="D80" s="1624"/>
      <c r="E80" s="1694" t="s">
        <v>3019</v>
      </c>
    </row>
    <row r="81" spans="1:5">
      <c r="A81" s="1631">
        <v>46</v>
      </c>
      <c r="B81" s="1636" t="s">
        <v>362</v>
      </c>
      <c r="C81" s="1624"/>
      <c r="D81" s="1695"/>
      <c r="E81" s="1532"/>
    </row>
    <row r="82" spans="1:5">
      <c r="A82" s="1631">
        <v>47</v>
      </c>
      <c r="B82" s="1636" t="s">
        <v>363</v>
      </c>
      <c r="C82" s="1624"/>
      <c r="D82" s="1695"/>
      <c r="E82" s="1534"/>
    </row>
    <row r="83" spans="1:5">
      <c r="A83" s="1631">
        <v>48</v>
      </c>
      <c r="B83" s="1636"/>
      <c r="C83" s="1624"/>
      <c r="D83" s="1695"/>
      <c r="E83" s="1534"/>
    </row>
    <row r="84" spans="1:5">
      <c r="A84" s="1631">
        <v>49</v>
      </c>
      <c r="B84" s="1636" t="s">
        <v>364</v>
      </c>
      <c r="C84" s="1624"/>
      <c r="D84" s="1695"/>
      <c r="E84" s="1534"/>
    </row>
    <row r="85" spans="1:5">
      <c r="A85" s="1631">
        <v>50</v>
      </c>
      <c r="B85" s="1636" t="s">
        <v>365</v>
      </c>
      <c r="C85" s="1624"/>
      <c r="D85" s="1616"/>
      <c r="E85" s="1534"/>
    </row>
    <row r="86" spans="1:5">
      <c r="A86" s="1631">
        <v>51</v>
      </c>
      <c r="B86" s="1636" t="s">
        <v>366</v>
      </c>
      <c r="C86" s="1624"/>
      <c r="D86" s="1616"/>
      <c r="E86" s="1534">
        <v>0</v>
      </c>
    </row>
    <row r="87" spans="1:5">
      <c r="A87" s="1631">
        <v>52</v>
      </c>
      <c r="B87" s="1636" t="s">
        <v>367</v>
      </c>
      <c r="C87" s="1624"/>
      <c r="D87" s="1616"/>
      <c r="E87" s="1534"/>
    </row>
    <row r="88" spans="1:5">
      <c r="A88" s="1631">
        <v>53</v>
      </c>
      <c r="B88" s="1697" t="s">
        <v>4600</v>
      </c>
      <c r="C88" s="1698"/>
      <c r="D88" s="1699"/>
      <c r="E88" s="1568"/>
    </row>
    <row r="89" spans="1:5">
      <c r="A89" s="1631">
        <v>54</v>
      </c>
      <c r="B89" s="1636" t="s">
        <v>6148</v>
      </c>
      <c r="C89" s="1624"/>
      <c r="D89" s="1616"/>
      <c r="E89" s="1534">
        <v>-15760768</v>
      </c>
    </row>
    <row r="90" spans="1:5">
      <c r="A90" s="1631">
        <v>55</v>
      </c>
      <c r="B90" s="1636"/>
      <c r="C90" s="1624"/>
      <c r="D90" s="1616"/>
      <c r="E90" s="1534"/>
    </row>
    <row r="91" spans="1:5">
      <c r="A91" s="1631">
        <v>56</v>
      </c>
      <c r="B91" s="1636" t="s">
        <v>368</v>
      </c>
      <c r="C91" s="1624"/>
      <c r="D91" s="1616"/>
      <c r="E91" s="1696"/>
    </row>
    <row r="92" spans="1:5">
      <c r="A92" s="1631">
        <v>57</v>
      </c>
      <c r="B92" s="1697" t="s">
        <v>4601</v>
      </c>
      <c r="C92" s="1698"/>
      <c r="D92" s="1699"/>
      <c r="E92" s="1534">
        <f>E51+SUM(E53:E62)+SUM(E81:E90)</f>
        <v>-2637091385</v>
      </c>
    </row>
    <row r="93" spans="1:5">
      <c r="A93" s="1631">
        <v>58</v>
      </c>
      <c r="B93" s="1636"/>
      <c r="C93" s="1624"/>
      <c r="D93" s="1616"/>
      <c r="E93" s="1696"/>
    </row>
    <row r="94" spans="1:5">
      <c r="A94" s="1631">
        <v>59</v>
      </c>
      <c r="B94" s="1636" t="s">
        <v>369</v>
      </c>
      <c r="C94" s="1624"/>
      <c r="D94" s="1616"/>
      <c r="E94" s="1696"/>
    </row>
    <row r="95" spans="1:5">
      <c r="A95" s="1631">
        <v>60</v>
      </c>
      <c r="B95" s="1636" t="s">
        <v>370</v>
      </c>
      <c r="C95" s="1624"/>
      <c r="D95" s="1616"/>
      <c r="E95" s="1696"/>
    </row>
    <row r="96" spans="1:5">
      <c r="A96" s="1631">
        <v>61</v>
      </c>
      <c r="B96" s="1636" t="s">
        <v>371</v>
      </c>
      <c r="C96" s="1624"/>
      <c r="D96" s="1616"/>
      <c r="E96" s="1534">
        <v>650000000</v>
      </c>
    </row>
    <row r="97" spans="1:5">
      <c r="A97" s="1631">
        <v>62</v>
      </c>
      <c r="B97" s="1636" t="s">
        <v>372</v>
      </c>
      <c r="C97" s="1624"/>
      <c r="D97" s="1616"/>
      <c r="E97" s="1534"/>
    </row>
    <row r="98" spans="1:5">
      <c r="A98" s="1631">
        <v>63</v>
      </c>
      <c r="B98" s="1636" t="s">
        <v>373</v>
      </c>
      <c r="C98" s="1624"/>
      <c r="D98" s="1616"/>
      <c r="E98" s="1534">
        <v>13000000</v>
      </c>
    </row>
    <row r="99" spans="1:5">
      <c r="A99" s="2491">
        <v>64</v>
      </c>
      <c r="B99" s="1697" t="s">
        <v>4602</v>
      </c>
      <c r="C99" s="1698"/>
      <c r="D99" s="1699"/>
      <c r="E99" s="1568"/>
    </row>
    <row r="100" spans="1:5">
      <c r="A100" s="1631">
        <v>65</v>
      </c>
      <c r="B100" s="1636"/>
      <c r="C100" s="1624"/>
      <c r="D100" s="1616"/>
      <c r="E100" s="1534"/>
    </row>
    <row r="101" spans="1:5">
      <c r="A101" s="1631">
        <v>66</v>
      </c>
      <c r="B101" s="1636" t="s">
        <v>374</v>
      </c>
      <c r="C101" s="1624"/>
      <c r="D101" s="1616"/>
      <c r="E101" s="1534"/>
    </row>
    <row r="102" spans="1:5">
      <c r="A102" s="1631">
        <v>67</v>
      </c>
      <c r="B102" s="1697" t="s">
        <v>4602</v>
      </c>
      <c r="C102" s="1698"/>
      <c r="D102" s="1699"/>
      <c r="E102" s="1568"/>
    </row>
    <row r="103" spans="1:5">
      <c r="A103" s="1631">
        <v>68</v>
      </c>
      <c r="B103" s="1636"/>
      <c r="C103" s="1624"/>
      <c r="D103" s="1616"/>
      <c r="E103" s="1534"/>
    </row>
    <row r="104" spans="1:5">
      <c r="A104" s="1631">
        <v>69</v>
      </c>
      <c r="B104" s="1636"/>
      <c r="C104" s="1624"/>
      <c r="D104" s="1616"/>
      <c r="E104" s="1534"/>
    </row>
    <row r="105" spans="1:5">
      <c r="A105" s="1631">
        <v>70</v>
      </c>
      <c r="B105" s="1697" t="s">
        <v>4603</v>
      </c>
      <c r="C105" s="1698"/>
      <c r="D105" s="1699"/>
      <c r="E105" s="1534">
        <f>SUM(E96:E104)</f>
        <v>663000000</v>
      </c>
    </row>
    <row r="106" spans="1:5">
      <c r="A106" s="1631">
        <v>71</v>
      </c>
      <c r="B106" s="1636"/>
      <c r="C106" s="1624"/>
      <c r="D106" s="1616"/>
      <c r="E106" s="1534"/>
    </row>
    <row r="107" spans="1:5">
      <c r="A107" s="1631">
        <v>72</v>
      </c>
      <c r="B107" s="1636" t="s">
        <v>375</v>
      </c>
      <c r="C107" s="1624"/>
      <c r="D107" s="1616"/>
      <c r="E107" s="1696"/>
    </row>
    <row r="108" spans="1:5">
      <c r="A108" s="1631">
        <v>73</v>
      </c>
      <c r="B108" s="1636" t="s">
        <v>376</v>
      </c>
      <c r="C108" s="1624"/>
      <c r="D108" s="1616"/>
      <c r="E108" s="1534">
        <v>-350000000</v>
      </c>
    </row>
    <row r="109" spans="1:5">
      <c r="A109" s="1631">
        <v>74</v>
      </c>
      <c r="B109" s="1636" t="s">
        <v>372</v>
      </c>
      <c r="C109" s="1624"/>
      <c r="D109" s="1616"/>
      <c r="E109" s="1534"/>
    </row>
    <row r="110" spans="1:5">
      <c r="A110" s="1631">
        <v>75</v>
      </c>
      <c r="B110" s="1636" t="s">
        <v>373</v>
      </c>
      <c r="C110" s="1624"/>
      <c r="D110" s="1616"/>
      <c r="E110" s="1534"/>
    </row>
    <row r="111" spans="1:5">
      <c r="A111" s="1631">
        <v>76</v>
      </c>
      <c r="B111" s="1697" t="s">
        <v>4602</v>
      </c>
      <c r="C111" s="1698"/>
      <c r="D111" s="1699"/>
      <c r="E111" s="1568"/>
    </row>
    <row r="112" spans="1:5">
      <c r="A112" s="1631">
        <v>77</v>
      </c>
      <c r="B112" s="1636"/>
      <c r="C112" s="1624"/>
      <c r="D112" s="1616"/>
      <c r="E112" s="1534"/>
    </row>
    <row r="113" spans="1:5">
      <c r="A113" s="1631">
        <v>78</v>
      </c>
      <c r="B113" s="1636" t="s">
        <v>377</v>
      </c>
      <c r="C113" s="1624"/>
      <c r="D113" s="1616"/>
      <c r="E113" s="1534">
        <v>582123427</v>
      </c>
    </row>
    <row r="114" spans="1:5">
      <c r="A114" s="1631">
        <v>79</v>
      </c>
      <c r="B114" s="1636" t="s">
        <v>5242</v>
      </c>
      <c r="C114" s="1624"/>
      <c r="D114" s="1616"/>
      <c r="E114" s="1534">
        <v>-6991427</v>
      </c>
    </row>
    <row r="115" spans="1:5">
      <c r="A115" s="1631">
        <v>80</v>
      </c>
      <c r="B115" s="1636" t="s">
        <v>378</v>
      </c>
      <c r="C115" s="1624"/>
      <c r="D115" s="1616"/>
      <c r="E115" s="1534"/>
    </row>
    <row r="116" spans="1:5">
      <c r="A116" s="1631">
        <v>81</v>
      </c>
      <c r="B116" s="1636" t="s">
        <v>379</v>
      </c>
      <c r="C116" s="1624"/>
      <c r="D116" s="1616"/>
      <c r="E116" s="1534">
        <v>-872000000</v>
      </c>
    </row>
    <row r="117" spans="1:5">
      <c r="A117" s="1631">
        <v>82</v>
      </c>
      <c r="B117" s="1636" t="s">
        <v>380</v>
      </c>
      <c r="C117" s="1624"/>
      <c r="D117" s="1616"/>
      <c r="E117" s="1696"/>
    </row>
    <row r="118" spans="1:5">
      <c r="A118" s="1631">
        <v>83</v>
      </c>
      <c r="B118" s="1697" t="s">
        <v>4604</v>
      </c>
      <c r="C118" s="1698"/>
      <c r="D118" s="1699"/>
      <c r="E118" s="1534">
        <f>SUM(E105:E116)</f>
        <v>16132000</v>
      </c>
    </row>
    <row r="119" spans="1:5">
      <c r="A119" s="1631">
        <v>84</v>
      </c>
      <c r="B119" s="1636"/>
      <c r="C119" s="1624"/>
      <c r="D119" s="1616"/>
      <c r="E119" s="1534"/>
    </row>
    <row r="120" spans="1:5">
      <c r="A120" s="1631">
        <v>85</v>
      </c>
      <c r="B120" s="1636" t="s">
        <v>381</v>
      </c>
      <c r="C120" s="1624"/>
      <c r="D120" s="1616"/>
      <c r="E120" s="1696"/>
    </row>
    <row r="121" spans="1:5">
      <c r="A121" s="1631">
        <v>86</v>
      </c>
      <c r="B121" s="1697" t="s">
        <v>4605</v>
      </c>
      <c r="C121" s="1698"/>
      <c r="D121" s="1699"/>
      <c r="E121" s="1534">
        <f>E39+E92+E118</f>
        <v>194331233</v>
      </c>
    </row>
    <row r="122" spans="1:5">
      <c r="A122" s="1631">
        <v>87</v>
      </c>
      <c r="B122" s="1636"/>
      <c r="C122" s="1624"/>
      <c r="D122" s="1616"/>
      <c r="E122" s="1696"/>
    </row>
    <row r="123" spans="1:5">
      <c r="A123" s="1631">
        <v>88</v>
      </c>
      <c r="B123" s="1636" t="s">
        <v>382</v>
      </c>
      <c r="C123" s="1624"/>
      <c r="D123" s="1616"/>
      <c r="E123" s="1534">
        <v>546242975</v>
      </c>
    </row>
    <row r="124" spans="1:5">
      <c r="A124" s="1631">
        <v>89</v>
      </c>
      <c r="B124" s="1636"/>
      <c r="C124" s="1624"/>
      <c r="D124" s="1616"/>
      <c r="E124" s="1696"/>
    </row>
    <row r="125" spans="1:5" ht="15.75" thickBot="1">
      <c r="A125" s="1700">
        <v>90</v>
      </c>
      <c r="B125" s="1701" t="s">
        <v>383</v>
      </c>
      <c r="C125" s="1687"/>
      <c r="D125" s="1686"/>
      <c r="E125" s="1584">
        <f>E121+E123</f>
        <v>740574208</v>
      </c>
    </row>
    <row r="126" spans="1:5">
      <c r="A126" s="2407" t="s">
        <v>4673</v>
      </c>
      <c r="B126" s="2443"/>
      <c r="C126" s="1610"/>
      <c r="D126" s="1610"/>
      <c r="E126" s="1552"/>
    </row>
    <row r="127" spans="1:5">
      <c r="A127" s="1626" t="s">
        <v>384</v>
      </c>
      <c r="B127" s="1626"/>
      <c r="C127" s="1626"/>
      <c r="D127" s="1626"/>
      <c r="E127" s="1550"/>
    </row>
    <row r="128" spans="1:5">
      <c r="A128" s="1474"/>
      <c r="B128" s="1474"/>
      <c r="C128" s="1474"/>
      <c r="D128" s="1474"/>
      <c r="E128" s="1474"/>
    </row>
    <row r="129" spans="1:5">
      <c r="A129" s="1496"/>
      <c r="B129" s="1496"/>
      <c r="C129" s="1496"/>
      <c r="D129" s="1496"/>
      <c r="E129" s="1496"/>
    </row>
    <row r="130" spans="1:5">
      <c r="A130" s="1474"/>
      <c r="B130" s="1626"/>
      <c r="C130" s="1610"/>
      <c r="D130" s="1610"/>
      <c r="E130" s="1552"/>
    </row>
    <row r="131" spans="1:5">
      <c r="A131" s="1474"/>
      <c r="B131" s="1626"/>
      <c r="C131" s="1610"/>
      <c r="D131" s="1610"/>
      <c r="E131" s="1552"/>
    </row>
    <row r="132" spans="1:5">
      <c r="A132" s="1474"/>
      <c r="B132" s="1626"/>
      <c r="C132" s="1610"/>
      <c r="D132" s="1610"/>
      <c r="E132" s="1552"/>
    </row>
    <row r="133" spans="1:5">
      <c r="A133" s="1474"/>
      <c r="B133" s="1626"/>
      <c r="C133" s="1610"/>
      <c r="D133" s="1610"/>
      <c r="E133" s="1552"/>
    </row>
    <row r="134" spans="1:5">
      <c r="A134" s="1474"/>
      <c r="B134" s="1626"/>
      <c r="C134" s="1610"/>
      <c r="D134" s="1610"/>
      <c r="E134" s="1552"/>
    </row>
    <row r="135" spans="1:5">
      <c r="A135" s="1610"/>
      <c r="B135" s="1610"/>
      <c r="C135" s="1610"/>
      <c r="D135" s="1610"/>
      <c r="E135" s="1552"/>
    </row>
    <row r="136" spans="1:5">
      <c r="A136" s="1610"/>
      <c r="B136" s="1610"/>
      <c r="C136" s="1610"/>
      <c r="D136" s="1610"/>
      <c r="E136" s="1552"/>
    </row>
    <row r="137" spans="1:5">
      <c r="A137" s="1610"/>
      <c r="B137" s="1610"/>
      <c r="C137" s="1610"/>
      <c r="D137" s="1610"/>
      <c r="E137" s="1552"/>
    </row>
    <row r="138" spans="1:5">
      <c r="A138" s="1610"/>
      <c r="B138" s="1610"/>
      <c r="C138" s="1610"/>
      <c r="D138" s="1610"/>
      <c r="E138" s="1552"/>
    </row>
    <row r="139" spans="1:5">
      <c r="A139" s="1610"/>
      <c r="B139" s="1610"/>
      <c r="C139" s="1610"/>
      <c r="D139" s="1610"/>
      <c r="E139" s="1552"/>
    </row>
    <row r="140" spans="1:5">
      <c r="A140" s="1610"/>
      <c r="B140" s="1610"/>
      <c r="C140" s="1610"/>
      <c r="D140" s="1610"/>
      <c r="E140" s="1552"/>
    </row>
    <row r="141" spans="1:5">
      <c r="A141" s="1610"/>
      <c r="B141" s="1610"/>
      <c r="C141" s="1610"/>
      <c r="D141" s="1610"/>
      <c r="E141" s="1552"/>
    </row>
    <row r="142" spans="1:5">
      <c r="A142" s="1610"/>
      <c r="B142" s="1610"/>
      <c r="C142" s="1610"/>
      <c r="D142" s="1610"/>
      <c r="E142" s="1552"/>
    </row>
  </sheetData>
  <mergeCells count="5">
    <mergeCell ref="B5:B12"/>
    <mergeCell ref="B13:B14"/>
    <mergeCell ref="B71:B73"/>
    <mergeCell ref="C5:E8"/>
    <mergeCell ref="B74:B77"/>
  </mergeCells>
  <printOptions horizontalCentered="1" verticalCentered="1"/>
  <pageMargins left="0.5" right="0.5" top="0.5" bottom="0.5" header="0.5" footer="0.5"/>
  <pageSetup scale="67" fitToHeight="2" orientation="portrait" horizontalDpi="300" verticalDpi="300" r:id="rId1"/>
  <headerFooter alignWithMargins="0"/>
  <rowBreaks count="1" manualBreakCount="1">
    <brk id="6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view="pageBreakPreview" zoomScaleNormal="100" zoomScaleSheetLayoutView="100" workbookViewId="0">
      <pane xSplit="2" ySplit="6" topLeftCell="C7" activePane="bottomRight" state="frozen"/>
      <selection activeCell="C33" sqref="C33"/>
      <selection pane="topRight" activeCell="C33" sqref="C33"/>
      <selection pane="bottomLeft" activeCell="C33" sqref="C33"/>
      <selection pane="bottomRight" activeCell="C33" sqref="C33"/>
    </sheetView>
  </sheetViews>
  <sheetFormatPr defaultColWidth="7.109375" defaultRowHeight="12.75"/>
  <cols>
    <col min="1" max="1" width="24.109375" style="2952" customWidth="1"/>
    <col min="2" max="2" width="12.109375" style="2952" customWidth="1"/>
    <col min="3" max="3" width="12.6640625" style="2952" customWidth="1"/>
    <col min="4" max="4" width="12.5546875" style="2952" bestFit="1" customWidth="1"/>
    <col min="5" max="5" width="12.44140625" style="2952" bestFit="1" customWidth="1"/>
    <col min="6" max="6" width="11.6640625" style="2952" bestFit="1" customWidth="1"/>
    <col min="7" max="16384" width="7.109375" style="2952"/>
  </cols>
  <sheetData>
    <row r="1" spans="1:6">
      <c r="A1" s="2950" t="s">
        <v>5258</v>
      </c>
      <c r="B1" s="2951"/>
      <c r="C1" s="2951"/>
      <c r="D1" s="2951"/>
      <c r="E1" s="2951"/>
    </row>
    <row r="2" spans="1:6">
      <c r="A2" s="2950" t="s">
        <v>5243</v>
      </c>
      <c r="B2" s="2951"/>
      <c r="C2" s="2951"/>
      <c r="D2" s="2951"/>
      <c r="E2" s="2951"/>
    </row>
    <row r="3" spans="1:6">
      <c r="A3" s="2951"/>
      <c r="B3" s="2951"/>
      <c r="C3" s="2951"/>
      <c r="D3" s="2951"/>
      <c r="E3" s="2951"/>
    </row>
    <row r="4" spans="1:6">
      <c r="A4" s="2968" t="s">
        <v>5263</v>
      </c>
      <c r="B4" s="2951"/>
      <c r="C4" s="2951"/>
      <c r="D4" s="2951"/>
      <c r="E4" s="2951"/>
    </row>
    <row r="5" spans="1:6">
      <c r="A5" s="2951"/>
      <c r="B5" s="2951"/>
      <c r="C5" s="2951"/>
      <c r="D5" s="2951"/>
      <c r="E5" s="2953"/>
      <c r="F5" s="2954"/>
    </row>
    <row r="6" spans="1:6">
      <c r="A6" s="2951"/>
      <c r="B6" s="2951"/>
      <c r="C6" s="2962" t="s">
        <v>5259</v>
      </c>
      <c r="D6" s="2962" t="s">
        <v>5260</v>
      </c>
      <c r="E6" s="2953"/>
      <c r="F6" s="2954"/>
    </row>
    <row r="7" spans="1:6" hidden="1">
      <c r="A7" s="2951" t="s">
        <v>5244</v>
      </c>
      <c r="B7" s="2951"/>
      <c r="C7" s="2963">
        <f>+'[153]CF FERC'!U17</f>
        <v>5.9604644775390599E-8</v>
      </c>
      <c r="D7" s="2963">
        <v>-0.20000013649463683</v>
      </c>
      <c r="E7" s="2953"/>
      <c r="F7" s="2954"/>
    </row>
    <row r="8" spans="1:6">
      <c r="A8" s="2956" t="s">
        <v>3503</v>
      </c>
      <c r="B8" s="2951"/>
      <c r="C8" s="2963">
        <f>+'[153]CF FERC'!U18</f>
        <v>0</v>
      </c>
      <c r="D8" s="2963">
        <v>83907970.980000004</v>
      </c>
      <c r="E8" s="2951"/>
      <c r="F8" s="2957"/>
    </row>
    <row r="9" spans="1:6">
      <c r="A9" s="2956" t="s">
        <v>5245</v>
      </c>
      <c r="B9" s="2951"/>
      <c r="C9" s="2963">
        <f>+'[153]CF FERC'!U19</f>
        <v>875807.3599999994</v>
      </c>
      <c r="D9" s="2963">
        <v>-2082701.7899999991</v>
      </c>
      <c r="E9" s="2951"/>
      <c r="F9" s="2957"/>
    </row>
    <row r="10" spans="1:6">
      <c r="A10" s="2956" t="s">
        <v>5246</v>
      </c>
      <c r="B10" s="2951"/>
      <c r="C10" s="2963">
        <f>+'[153]CF FERC'!U20</f>
        <v>4000661.3499999996</v>
      </c>
      <c r="D10" s="2963">
        <v>-28999.010000000708</v>
      </c>
      <c r="E10" s="2951"/>
      <c r="F10" s="2957"/>
    </row>
    <row r="11" spans="1:6">
      <c r="A11" s="2956" t="s">
        <v>1305</v>
      </c>
      <c r="B11" s="2951"/>
      <c r="C11" s="2963">
        <f>+'[153]CF FERC'!U21</f>
        <v>24910274.970000193</v>
      </c>
      <c r="D11" s="2963">
        <v>-14357854.610000104</v>
      </c>
      <c r="E11" s="2951"/>
      <c r="F11" s="2957"/>
    </row>
    <row r="12" spans="1:6" hidden="1">
      <c r="A12" s="2956" t="s">
        <v>5247</v>
      </c>
      <c r="B12" s="2951"/>
      <c r="C12" s="2963">
        <v>0</v>
      </c>
      <c r="D12" s="2963">
        <v>0</v>
      </c>
      <c r="E12" s="2951"/>
      <c r="F12" s="2957"/>
    </row>
    <row r="13" spans="1:6">
      <c r="A13" s="2956" t="s">
        <v>5248</v>
      </c>
      <c r="B13" s="2951"/>
      <c r="C13" s="2963">
        <f>+'[153]CF FERC'!U25+1</f>
        <v>153185.47000000006</v>
      </c>
      <c r="D13" s="2963">
        <v>-47403.410000000062</v>
      </c>
      <c r="E13" s="2951"/>
      <c r="F13" s="2957"/>
    </row>
    <row r="14" spans="1:6">
      <c r="A14" s="2956" t="s">
        <v>5249</v>
      </c>
      <c r="B14" s="2951"/>
      <c r="C14" s="2963">
        <f>+'[153]CF FERC'!U26</f>
        <v>31387701.010000005</v>
      </c>
      <c r="D14" s="2963">
        <v>30890259.680000003</v>
      </c>
      <c r="E14" s="2951"/>
      <c r="F14" s="2957"/>
    </row>
    <row r="15" spans="1:6" ht="15">
      <c r="A15" s="2956" t="s">
        <v>5250</v>
      </c>
      <c r="B15" s="2951"/>
      <c r="C15" s="2963">
        <f>+'[153]CF FERC'!U28</f>
        <v>-14431808.660000004</v>
      </c>
      <c r="D15" s="2963">
        <v>-24032002.690000001</v>
      </c>
      <c r="E15" s="2951"/>
      <c r="F15" s="2958"/>
    </row>
    <row r="16" spans="1:6" ht="15" hidden="1">
      <c r="A16" s="2956" t="s">
        <v>5251</v>
      </c>
      <c r="B16" s="2951"/>
      <c r="C16" s="2963"/>
      <c r="D16" s="2963"/>
      <c r="E16" s="2951"/>
      <c r="F16" s="2958"/>
    </row>
    <row r="17" spans="1:6" ht="13.5" thickBot="1">
      <c r="A17" s="2951"/>
      <c r="B17" s="2951"/>
      <c r="C17" s="2964">
        <f>SUM(C7:C16)</f>
        <v>46895821.500000253</v>
      </c>
      <c r="D17" s="2964">
        <v>74249268.949999765</v>
      </c>
      <c r="E17" s="2951"/>
      <c r="F17" s="2959"/>
    </row>
    <row r="18" spans="1:6" ht="13.5" thickTop="1">
      <c r="A18" s="2951"/>
      <c r="B18" s="2951"/>
      <c r="C18" s="2951"/>
      <c r="D18" s="2951"/>
      <c r="E18" s="2951"/>
      <c r="F18" s="2954"/>
    </row>
    <row r="19" spans="1:6">
      <c r="A19" s="2951"/>
      <c r="B19" s="2951"/>
      <c r="C19" s="2951"/>
      <c r="D19" s="2951"/>
      <c r="E19" s="2951"/>
    </row>
    <row r="20" spans="1:6">
      <c r="A20" s="2950" t="s">
        <v>5252</v>
      </c>
      <c r="B20" s="2951"/>
      <c r="C20" s="2962" t="str">
        <f>+C6</f>
        <v>Q4 2015</v>
      </c>
      <c r="D20" s="2962" t="s">
        <v>5260</v>
      </c>
      <c r="E20" s="2955" t="s">
        <v>5253</v>
      </c>
    </row>
    <row r="21" spans="1:6">
      <c r="A21" s="2951" t="s">
        <v>5254</v>
      </c>
      <c r="B21" s="2951"/>
      <c r="C21" s="2965">
        <f>ROUND('[153]HFM FERC ADJ'!H59,0)+1</f>
        <v>-87564622</v>
      </c>
      <c r="D21" s="2965">
        <v>541938078.66999996</v>
      </c>
      <c r="E21" s="2965">
        <f>C21-D21</f>
        <v>-629502700.66999996</v>
      </c>
    </row>
    <row r="22" spans="1:6">
      <c r="A22" s="2951" t="s">
        <v>5255</v>
      </c>
      <c r="B22" s="2951"/>
      <c r="C22" s="2965">
        <f>ROUND('[153]HFM FERC ADJ'!H63,0)</f>
        <v>1888830</v>
      </c>
      <c r="D22" s="2965">
        <v>4054896.08</v>
      </c>
      <c r="E22" s="2965">
        <f>C22-D22</f>
        <v>-2166066.08</v>
      </c>
    </row>
    <row r="23" spans="1:6">
      <c r="A23" s="2951" t="s">
        <v>5256</v>
      </c>
      <c r="B23" s="2951"/>
      <c r="C23" s="2965">
        <f>ROUND('[153]HFM FERC ADJ'!H64,0)</f>
        <v>826250000</v>
      </c>
      <c r="D23" s="2965">
        <v>250000</v>
      </c>
      <c r="E23" s="2965">
        <f>C23-D23</f>
        <v>826000000</v>
      </c>
    </row>
    <row r="24" spans="1:6" ht="13.5" thickBot="1">
      <c r="A24" s="2951"/>
      <c r="B24" s="2951"/>
      <c r="C24" s="2964">
        <f>SUM(C21:C23)</f>
        <v>740574208</v>
      </c>
      <c r="D24" s="2964">
        <v>546242974.75</v>
      </c>
      <c r="E24" s="2964">
        <f>SUM(E21:E23)</f>
        <v>194331233.25</v>
      </c>
    </row>
    <row r="25" spans="1:6" ht="13.5" thickTop="1">
      <c r="A25" s="2951"/>
      <c r="B25" s="2951"/>
      <c r="C25" s="2966"/>
      <c r="D25" s="2967"/>
      <c r="E25" s="2967"/>
    </row>
    <row r="26" spans="1:6">
      <c r="A26" s="2951"/>
      <c r="B26" s="2951"/>
      <c r="C26" s="2951"/>
      <c r="D26" s="2951"/>
      <c r="E26" s="2951"/>
    </row>
    <row r="27" spans="1:6">
      <c r="A27" s="2950" t="s">
        <v>5257</v>
      </c>
      <c r="B27" s="2951"/>
      <c r="C27" s="2962" t="str">
        <f>+C20</f>
        <v>Q4 2015</v>
      </c>
      <c r="D27" s="2962" t="s">
        <v>5260</v>
      </c>
      <c r="E27" s="2951"/>
    </row>
    <row r="28" spans="1:6">
      <c r="A28" s="2951" t="s">
        <v>5261</v>
      </c>
      <c r="B28" s="2951"/>
      <c r="C28" s="2961">
        <f>552109379.97+1434397.07</f>
        <v>553543777.04000008</v>
      </c>
      <c r="D28" s="2960">
        <v>504357016</v>
      </c>
      <c r="E28" s="2961"/>
    </row>
    <row r="29" spans="1:6">
      <c r="A29" s="2951" t="s">
        <v>5262</v>
      </c>
      <c r="B29" s="2951"/>
      <c r="C29" s="2960">
        <v>162863004</v>
      </c>
      <c r="D29" s="2961">
        <v>747667938</v>
      </c>
      <c r="E29" s="2961"/>
    </row>
    <row r="30" spans="1:6">
      <c r="A30" s="2951"/>
      <c r="B30" s="2951"/>
      <c r="C30" s="2951"/>
      <c r="D30" s="2951"/>
      <c r="E30" s="2951"/>
    </row>
  </sheetData>
  <pageMargins left="0.75" right="0.75" top="1" bottom="1" header="0.5" footer="0.5"/>
  <pageSetup orientation="landscape" r:id="rId1"/>
  <headerFooter alignWithMargins="0">
    <oddFooter>&amp;LPage 121A&amp;C&amp;F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7"/>
  <dimension ref="A1:H235"/>
  <sheetViews>
    <sheetView defaultGridColor="0" view="pageBreakPreview" colorId="22" zoomScale="70" zoomScaleNormal="90" zoomScaleSheetLayoutView="70" workbookViewId="0">
      <selection activeCell="C33" sqref="C33"/>
    </sheetView>
  </sheetViews>
  <sheetFormatPr defaultColWidth="9.6640625" defaultRowHeight="15"/>
  <cols>
    <col min="1" max="1" width="4.6640625" style="1451" customWidth="1"/>
    <col min="2" max="2" width="43.6640625" style="1451" customWidth="1"/>
    <col min="3" max="3" width="4.6640625" style="1451" customWidth="1"/>
    <col min="4" max="4" width="3.6640625" style="1451" customWidth="1"/>
    <col min="5" max="5" width="1.6640625" style="1451" customWidth="1"/>
    <col min="6" max="6" width="18.88671875" style="1451" bestFit="1" customWidth="1"/>
    <col min="7" max="7" width="15.6640625" style="1451" customWidth="1"/>
    <col min="8" max="8" width="18.5546875" style="1451" bestFit="1" customWidth="1"/>
    <col min="9" max="16384" width="9.6640625" style="1451"/>
  </cols>
  <sheetData>
    <row r="1" spans="1:8">
      <c r="A1" s="1600"/>
      <c r="B1" s="1601" t="s">
        <v>1795</v>
      </c>
      <c r="C1" s="1602" t="s">
        <v>1339</v>
      </c>
      <c r="D1" s="1603"/>
      <c r="E1" s="1603"/>
      <c r="F1" s="1601"/>
      <c r="G1" s="1601" t="s">
        <v>1797</v>
      </c>
      <c r="H1" s="1604" t="s">
        <v>1718</v>
      </c>
    </row>
    <row r="2" spans="1:8">
      <c r="A2" s="1608"/>
      <c r="B2" s="1453" t="str">
        <f>'Data Sheet'!$C$25</f>
        <v>Consolidated Edison Company of New York, Inc.</v>
      </c>
      <c r="C2" s="1609" t="s">
        <v>1340</v>
      </c>
      <c r="D2" s="1610" t="s">
        <v>1341</v>
      </c>
      <c r="E2" s="1610" t="s">
        <v>1342</v>
      </c>
      <c r="F2" s="1453"/>
      <c r="G2" s="1611" t="s">
        <v>1800</v>
      </c>
      <c r="H2" s="1612"/>
    </row>
    <row r="3" spans="1:8" ht="15" customHeight="1">
      <c r="A3" s="1615"/>
      <c r="B3" s="1616"/>
      <c r="C3" s="1617" t="s">
        <v>1343</v>
      </c>
      <c r="D3" s="1616" t="s">
        <v>1341</v>
      </c>
      <c r="E3" s="1616" t="s">
        <v>1344</v>
      </c>
      <c r="F3" s="1618"/>
      <c r="G3" s="1557" t="str">
        <f>'Data Sheet'!$C$40</f>
        <v>4/28/2016</v>
      </c>
      <c r="H3" s="1558" t="str">
        <f>'Data Sheet'!$C$38</f>
        <v>12/31/2015</v>
      </c>
    </row>
    <row r="4" spans="1:8" ht="15" customHeight="1">
      <c r="A4" s="1623" t="s">
        <v>385</v>
      </c>
      <c r="B4" s="1624"/>
      <c r="C4" s="1624"/>
      <c r="D4" s="1624"/>
      <c r="E4" s="1624"/>
      <c r="F4" s="1624"/>
      <c r="G4" s="1624"/>
      <c r="H4" s="1625"/>
    </row>
    <row r="5" spans="1:8" ht="15" customHeight="1">
      <c r="A5" s="1608"/>
      <c r="B5" s="3466" t="s">
        <v>3451</v>
      </c>
      <c r="C5" s="3421"/>
      <c r="D5" s="1626"/>
      <c r="E5" s="3466" t="s">
        <v>3526</v>
      </c>
      <c r="F5" s="3466"/>
      <c r="G5" s="3466"/>
      <c r="H5" s="3476"/>
    </row>
    <row r="6" spans="1:8">
      <c r="A6" s="1608"/>
      <c r="B6" s="3468"/>
      <c r="C6" s="3468"/>
      <c r="D6" s="1626"/>
      <c r="E6" s="3475"/>
      <c r="F6" s="3475"/>
      <c r="G6" s="3475"/>
      <c r="H6" s="3477"/>
    </row>
    <row r="7" spans="1:8">
      <c r="A7" s="1608"/>
      <c r="B7" s="3468"/>
      <c r="C7" s="3468"/>
      <c r="D7" s="1626"/>
      <c r="E7" s="3475"/>
      <c r="F7" s="3475"/>
      <c r="G7" s="3475"/>
      <c r="H7" s="3477"/>
    </row>
    <row r="8" spans="1:8">
      <c r="A8" s="1608"/>
      <c r="B8" s="3468"/>
      <c r="C8" s="3468"/>
      <c r="D8" s="1626"/>
      <c r="E8" s="3475"/>
      <c r="F8" s="3475"/>
      <c r="G8" s="3475"/>
      <c r="H8" s="3477"/>
    </row>
    <row r="9" spans="1:8">
      <c r="A9" s="1608"/>
      <c r="B9" s="3468"/>
      <c r="C9" s="3468"/>
      <c r="D9" s="1626"/>
      <c r="E9" s="3471" t="s">
        <v>3528</v>
      </c>
      <c r="F9" s="3471"/>
      <c r="G9" s="3471"/>
      <c r="H9" s="3477"/>
    </row>
    <row r="10" spans="1:8" ht="15" customHeight="1">
      <c r="A10" s="1608"/>
      <c r="B10" s="3468"/>
      <c r="C10" s="3468"/>
      <c r="D10" s="1626"/>
      <c r="E10" s="3471"/>
      <c r="F10" s="3471"/>
      <c r="G10" s="3471"/>
      <c r="H10" s="3477"/>
    </row>
    <row r="11" spans="1:8">
      <c r="A11" s="1608"/>
      <c r="B11" s="3468"/>
      <c r="C11" s="3468"/>
      <c r="D11" s="1626"/>
      <c r="E11" s="3502" t="s">
        <v>3529</v>
      </c>
      <c r="F11" s="3502"/>
      <c r="G11" s="3502"/>
      <c r="H11" s="3503"/>
    </row>
    <row r="12" spans="1:8" ht="15" customHeight="1">
      <c r="A12" s="1608"/>
      <c r="B12" s="3471" t="s">
        <v>3527</v>
      </c>
      <c r="C12" s="3468"/>
      <c r="D12" s="1626"/>
      <c r="E12" s="3502"/>
      <c r="F12" s="3502"/>
      <c r="G12" s="3502"/>
      <c r="H12" s="3503"/>
    </row>
    <row r="13" spans="1:8" ht="15" customHeight="1">
      <c r="A13" s="1608"/>
      <c r="B13" s="3468"/>
      <c r="C13" s="3468"/>
      <c r="D13" s="1626"/>
      <c r="E13" s="3502"/>
      <c r="F13" s="3502"/>
      <c r="G13" s="3502"/>
      <c r="H13" s="3503"/>
    </row>
    <row r="14" spans="1:8">
      <c r="A14" s="1608"/>
      <c r="B14" s="3468"/>
      <c r="C14" s="3468"/>
      <c r="D14" s="1626"/>
      <c r="E14" s="3502"/>
      <c r="F14" s="3502"/>
      <c r="G14" s="3502"/>
      <c r="H14" s="3503"/>
    </row>
    <row r="15" spans="1:8">
      <c r="A15" s="1608"/>
      <c r="B15" s="3468"/>
      <c r="C15" s="3468"/>
      <c r="D15" s="1626"/>
      <c r="E15" s="2393"/>
      <c r="F15" s="2393"/>
      <c r="G15" s="2393"/>
      <c r="H15" s="2392"/>
    </row>
    <row r="16" spans="1:8">
      <c r="A16" s="1608"/>
      <c r="B16" s="3468"/>
      <c r="C16" s="3468"/>
      <c r="D16" s="1626"/>
      <c r="E16" s="3500"/>
      <c r="F16" s="3500"/>
      <c r="G16" s="3500"/>
      <c r="H16" s="3501"/>
    </row>
    <row r="17" spans="1:8">
      <c r="A17" s="1608"/>
      <c r="B17" s="3468"/>
      <c r="C17" s="3468"/>
      <c r="D17" s="1626"/>
      <c r="E17" s="3500"/>
      <c r="F17" s="3500"/>
      <c r="G17" s="3500"/>
      <c r="H17" s="3501"/>
    </row>
    <row r="18" spans="1:8">
      <c r="A18" s="1608"/>
      <c r="B18" s="3468"/>
      <c r="C18" s="3468"/>
      <c r="D18" s="1626"/>
      <c r="E18" s="3500"/>
      <c r="F18" s="3500"/>
      <c r="G18" s="3500"/>
      <c r="H18" s="3501"/>
    </row>
    <row r="19" spans="1:8">
      <c r="A19" s="1608"/>
      <c r="B19" s="3468"/>
      <c r="C19" s="3468"/>
      <c r="D19" s="1626"/>
      <c r="E19" s="3500"/>
      <c r="F19" s="3500"/>
      <c r="G19" s="3500"/>
      <c r="H19" s="3501"/>
    </row>
    <row r="20" spans="1:8">
      <c r="A20" s="1608"/>
      <c r="B20" s="3471" t="s">
        <v>3896</v>
      </c>
      <c r="C20" s="3471"/>
      <c r="D20" s="1626"/>
      <c r="E20" s="2440"/>
      <c r="F20" s="2440"/>
      <c r="G20" s="2440"/>
      <c r="H20" s="2441"/>
    </row>
    <row r="21" spans="1:8">
      <c r="A21" s="1608"/>
      <c r="B21" s="3471"/>
      <c r="C21" s="3471"/>
      <c r="D21" s="1626"/>
      <c r="E21" s="1704"/>
      <c r="F21" s="1704"/>
      <c r="G21" s="1704"/>
      <c r="H21" s="1705"/>
    </row>
    <row r="22" spans="1:8">
      <c r="A22" s="1608"/>
      <c r="B22" s="3471"/>
      <c r="C22" s="3471"/>
      <c r="D22" s="1626"/>
      <c r="E22" s="1692"/>
      <c r="F22" s="1692"/>
      <c r="G22" s="1692"/>
      <c r="H22" s="1706"/>
    </row>
    <row r="23" spans="1:8">
      <c r="A23" s="1608"/>
      <c r="B23" s="3471"/>
      <c r="C23" s="3471"/>
      <c r="D23" s="1626"/>
      <c r="E23" s="1692"/>
      <c r="F23" s="1692"/>
      <c r="G23" s="1692"/>
      <c r="H23" s="1706"/>
    </row>
    <row r="24" spans="1:8">
      <c r="A24" s="1608"/>
      <c r="B24" s="3471"/>
      <c r="C24" s="3471"/>
      <c r="D24" s="1626"/>
      <c r="E24" s="1692"/>
      <c r="F24" s="1692"/>
      <c r="G24" s="1692"/>
      <c r="H24" s="1706"/>
    </row>
    <row r="25" spans="1:8">
      <c r="A25" s="1615"/>
      <c r="B25" s="3499"/>
      <c r="C25" s="3499"/>
      <c r="D25" s="1624"/>
      <c r="E25" s="1707"/>
      <c r="F25" s="1707"/>
      <c r="G25" s="1707"/>
      <c r="H25" s="1708"/>
    </row>
    <row r="26" spans="1:8">
      <c r="A26" s="1608"/>
      <c r="B26" s="1626"/>
      <c r="C26" s="1626"/>
      <c r="D26" s="1626"/>
      <c r="E26" s="1626"/>
      <c r="F26" s="1610"/>
      <c r="G26" s="1552"/>
      <c r="H26" s="1574"/>
    </row>
    <row r="27" spans="1:8">
      <c r="A27" s="1608"/>
      <c r="B27" s="1610"/>
      <c r="C27" s="1626"/>
      <c r="D27" s="1626"/>
      <c r="E27" s="1626"/>
      <c r="F27" s="1610"/>
      <c r="G27" s="1552"/>
      <c r="H27" s="1574"/>
    </row>
    <row r="28" spans="1:8">
      <c r="A28" s="1608"/>
      <c r="B28" s="1626"/>
      <c r="C28" s="1626"/>
      <c r="D28" s="1626"/>
      <c r="E28" s="1626"/>
      <c r="F28" s="1610"/>
      <c r="G28" s="1552"/>
      <c r="H28" s="1574"/>
    </row>
    <row r="29" spans="1:8">
      <c r="A29" s="1608"/>
      <c r="B29" s="1610"/>
      <c r="C29" s="1626"/>
      <c r="D29" s="1626"/>
      <c r="E29" s="1626"/>
      <c r="F29" s="1610"/>
      <c r="G29" s="1552"/>
      <c r="H29" s="1574"/>
    </row>
    <row r="30" spans="1:8">
      <c r="A30" s="1608"/>
      <c r="B30" s="1626"/>
      <c r="C30" s="1626"/>
      <c r="D30" s="1626"/>
      <c r="E30" s="1626"/>
      <c r="F30" s="1610"/>
      <c r="G30" s="1552"/>
      <c r="H30" s="1574"/>
    </row>
    <row r="31" spans="1:8">
      <c r="A31" s="1608"/>
      <c r="B31" s="1626"/>
      <c r="C31" s="1626"/>
      <c r="D31" s="1626"/>
      <c r="E31" s="1626"/>
      <c r="F31" s="1610"/>
      <c r="G31" s="1552"/>
      <c r="H31" s="1574"/>
    </row>
    <row r="32" spans="1:8">
      <c r="A32" s="1608"/>
      <c r="B32" s="1051" t="s">
        <v>5303</v>
      </c>
      <c r="C32" s="1626"/>
      <c r="D32" s="1626"/>
      <c r="E32" s="1626"/>
      <c r="F32" s="1610"/>
      <c r="G32" s="1552"/>
      <c r="H32" s="1574"/>
    </row>
    <row r="33" spans="1:8">
      <c r="A33" s="1608"/>
      <c r="B33" s="2988"/>
      <c r="C33" s="1626"/>
      <c r="D33" s="1626"/>
      <c r="E33" s="1626"/>
      <c r="F33" s="1610"/>
      <c r="G33" s="1552"/>
      <c r="H33" s="1574"/>
    </row>
    <row r="34" spans="1:8">
      <c r="A34" s="1608"/>
      <c r="B34" s="737"/>
      <c r="C34" s="1626"/>
      <c r="D34" s="1626"/>
      <c r="E34" s="1626"/>
      <c r="F34" s="1610"/>
      <c r="G34" s="1552"/>
      <c r="H34" s="1574"/>
    </row>
    <row r="35" spans="1:8">
      <c r="A35" s="1608"/>
      <c r="B35" s="1052" t="s">
        <v>5304</v>
      </c>
      <c r="C35" s="1626"/>
      <c r="D35" s="1626"/>
      <c r="E35" s="1626"/>
      <c r="F35" s="1610"/>
      <c r="G35" s="1552"/>
      <c r="H35" s="1574"/>
    </row>
    <row r="36" spans="1:8">
      <c r="A36" s="1608"/>
      <c r="B36" s="1626"/>
      <c r="C36" s="1626"/>
      <c r="D36" s="1626"/>
      <c r="E36" s="1626"/>
      <c r="F36" s="1610"/>
      <c r="G36" s="1552"/>
      <c r="H36" s="1574"/>
    </row>
    <row r="37" spans="1:8">
      <c r="A37" s="1608"/>
      <c r="B37" s="1626"/>
      <c r="C37" s="1626"/>
      <c r="D37" s="1626"/>
      <c r="E37" s="1626"/>
      <c r="F37" s="1610"/>
      <c r="G37" s="1552"/>
      <c r="H37" s="1574"/>
    </row>
    <row r="38" spans="1:8">
      <c r="A38" s="1608"/>
      <c r="B38" s="1626"/>
      <c r="C38" s="1626"/>
      <c r="D38" s="1626"/>
      <c r="E38" s="1626"/>
      <c r="F38" s="1610"/>
      <c r="G38" s="1552"/>
      <c r="H38" s="1574"/>
    </row>
    <row r="39" spans="1:8">
      <c r="A39" s="1608"/>
      <c r="B39" s="1626"/>
      <c r="C39" s="1626"/>
      <c r="D39" s="1626"/>
      <c r="E39" s="1626"/>
      <c r="F39" s="1610"/>
      <c r="G39" s="1552"/>
      <c r="H39" s="1574"/>
    </row>
    <row r="40" spans="1:8">
      <c r="A40" s="1608"/>
      <c r="B40" s="1626"/>
      <c r="C40" s="1626"/>
      <c r="D40" s="1626"/>
      <c r="E40" s="1626"/>
      <c r="F40" s="1610"/>
      <c r="G40" s="1552"/>
      <c r="H40" s="1574"/>
    </row>
    <row r="41" spans="1:8">
      <c r="A41" s="1608"/>
      <c r="B41" s="1626"/>
      <c r="C41" s="1626"/>
      <c r="D41" s="1626"/>
      <c r="E41" s="1626"/>
      <c r="F41" s="1610"/>
      <c r="G41" s="1552"/>
      <c r="H41" s="1574"/>
    </row>
    <row r="42" spans="1:8">
      <c r="A42" s="1608"/>
      <c r="B42" s="1626"/>
      <c r="C42" s="1626"/>
      <c r="D42" s="1626"/>
      <c r="E42" s="1626"/>
      <c r="F42" s="1610"/>
      <c r="G42" s="1552"/>
      <c r="H42" s="1574"/>
    </row>
    <row r="43" spans="1:8">
      <c r="A43" s="1608"/>
      <c r="B43" s="1626"/>
      <c r="C43" s="1626"/>
      <c r="D43" s="1626"/>
      <c r="E43" s="1626"/>
      <c r="F43" s="1610"/>
      <c r="G43" s="1552"/>
      <c r="H43" s="1574"/>
    </row>
    <row r="44" spans="1:8">
      <c r="A44" s="1608"/>
      <c r="B44" s="1626"/>
      <c r="C44" s="1626"/>
      <c r="D44" s="1626"/>
      <c r="E44" s="1626"/>
      <c r="F44" s="1610"/>
      <c r="G44" s="1552"/>
      <c r="H44" s="1574"/>
    </row>
    <row r="45" spans="1:8">
      <c r="A45" s="1608"/>
      <c r="B45" s="1626"/>
      <c r="C45" s="1626"/>
      <c r="D45" s="1626"/>
      <c r="E45" s="1626"/>
      <c r="F45" s="1610"/>
      <c r="G45" s="1552"/>
      <c r="H45" s="1574"/>
    </row>
    <row r="46" spans="1:8">
      <c r="A46" s="1608"/>
      <c r="B46" s="1626"/>
      <c r="C46" s="1626"/>
      <c r="D46" s="1626"/>
      <c r="E46" s="1626"/>
      <c r="F46" s="1610"/>
      <c r="G46" s="1552"/>
      <c r="H46" s="1574"/>
    </row>
    <row r="47" spans="1:8">
      <c r="A47" s="1608"/>
      <c r="B47" s="1626"/>
      <c r="C47" s="1626"/>
      <c r="D47" s="1626"/>
      <c r="E47" s="1626"/>
      <c r="F47" s="1610"/>
      <c r="G47" s="1552"/>
      <c r="H47" s="1574"/>
    </row>
    <row r="48" spans="1:8">
      <c r="A48" s="1608"/>
      <c r="B48" s="1626"/>
      <c r="C48" s="1626"/>
      <c r="D48" s="1626"/>
      <c r="E48" s="1626"/>
      <c r="F48" s="1610"/>
      <c r="G48" s="1552"/>
      <c r="H48" s="1574"/>
    </row>
    <row r="49" spans="1:8">
      <c r="A49" s="1608"/>
      <c r="B49" s="1626"/>
      <c r="C49" s="1626"/>
      <c r="D49" s="1626"/>
      <c r="E49" s="1626"/>
      <c r="F49" s="1610"/>
      <c r="G49" s="1552"/>
      <c r="H49" s="1574"/>
    </row>
    <row r="50" spans="1:8">
      <c r="A50" s="1608"/>
      <c r="B50" s="1626"/>
      <c r="C50" s="1626"/>
      <c r="D50" s="1626"/>
      <c r="E50" s="1626"/>
      <c r="F50" s="1610"/>
      <c r="G50" s="1552"/>
      <c r="H50" s="1574"/>
    </row>
    <row r="51" spans="1:8">
      <c r="A51" s="1608"/>
      <c r="B51" s="1626"/>
      <c r="C51" s="1626"/>
      <c r="D51" s="1626"/>
      <c r="E51" s="1626"/>
      <c r="F51" s="1610"/>
      <c r="G51" s="1552"/>
      <c r="H51" s="1574"/>
    </row>
    <row r="52" spans="1:8">
      <c r="A52" s="1608"/>
      <c r="B52" s="1626"/>
      <c r="C52" s="1626"/>
      <c r="D52" s="1626"/>
      <c r="E52" s="1626"/>
      <c r="F52" s="1610"/>
      <c r="G52" s="1552"/>
      <c r="H52" s="1574"/>
    </row>
    <row r="53" spans="1:8">
      <c r="A53" s="1608"/>
      <c r="B53" s="1626"/>
      <c r="C53" s="1626"/>
      <c r="D53" s="1626"/>
      <c r="E53" s="1626"/>
      <c r="F53" s="1610"/>
      <c r="G53" s="1552"/>
      <c r="H53" s="1574"/>
    </row>
    <row r="54" spans="1:8">
      <c r="A54" s="1608"/>
      <c r="B54" s="1626"/>
      <c r="C54" s="1626"/>
      <c r="D54" s="1626"/>
      <c r="E54" s="1626"/>
      <c r="F54" s="1610"/>
      <c r="G54" s="1552"/>
      <c r="H54" s="1574"/>
    </row>
    <row r="55" spans="1:8">
      <c r="A55" s="1608"/>
      <c r="B55" s="1626"/>
      <c r="C55" s="1626"/>
      <c r="D55" s="1626"/>
      <c r="E55" s="1626"/>
      <c r="F55" s="1610"/>
      <c r="G55" s="1552"/>
      <c r="H55" s="1574"/>
    </row>
    <row r="56" spans="1:8">
      <c r="A56" s="1608"/>
      <c r="B56" s="1610"/>
      <c r="C56" s="1626"/>
      <c r="D56" s="1626"/>
      <c r="E56" s="1626"/>
      <c r="F56" s="1610"/>
      <c r="G56" s="1552"/>
      <c r="H56" s="1574"/>
    </row>
    <row r="57" spans="1:8">
      <c r="A57" s="1608"/>
      <c r="B57" s="1626"/>
      <c r="C57" s="1626"/>
      <c r="D57" s="1626"/>
      <c r="E57" s="1626"/>
      <c r="F57" s="1610"/>
      <c r="G57" s="1552"/>
      <c r="H57" s="1574"/>
    </row>
    <row r="58" spans="1:8">
      <c r="A58" s="1608"/>
      <c r="B58" s="1610"/>
      <c r="C58" s="1626"/>
      <c r="D58" s="1626"/>
      <c r="E58" s="1626"/>
      <c r="F58" s="1610"/>
      <c r="G58" s="1552"/>
      <c r="H58" s="1574"/>
    </row>
    <row r="59" spans="1:8">
      <c r="A59" s="1608"/>
      <c r="B59" s="1610"/>
      <c r="C59" s="1626"/>
      <c r="D59" s="1626"/>
      <c r="E59" s="1626"/>
      <c r="F59" s="1610"/>
      <c r="G59" s="1552"/>
      <c r="H59" s="1574"/>
    </row>
    <row r="60" spans="1:8">
      <c r="A60" s="1608"/>
      <c r="B60" s="1610"/>
      <c r="C60" s="1626"/>
      <c r="D60" s="1626"/>
      <c r="E60" s="1626"/>
      <c r="F60" s="1610"/>
      <c r="G60" s="1552"/>
      <c r="H60" s="1574"/>
    </row>
    <row r="61" spans="1:8">
      <c r="A61" s="1608"/>
      <c r="B61" s="1610"/>
      <c r="C61" s="1626"/>
      <c r="D61" s="1626"/>
      <c r="E61" s="1626"/>
      <c r="F61" s="1610"/>
      <c r="G61" s="1552"/>
      <c r="H61" s="1574"/>
    </row>
    <row r="62" spans="1:8">
      <c r="A62" s="1608"/>
      <c r="B62" s="1610"/>
      <c r="C62" s="1626"/>
      <c r="D62" s="1626"/>
      <c r="E62" s="1626"/>
      <c r="F62" s="1610"/>
      <c r="G62" s="1552"/>
      <c r="H62" s="1574"/>
    </row>
    <row r="63" spans="1:8" ht="15.75" thickBot="1">
      <c r="A63" s="1685"/>
      <c r="B63" s="1686"/>
      <c r="C63" s="1687"/>
      <c r="D63" s="1687"/>
      <c r="E63" s="1687"/>
      <c r="F63" s="1686"/>
      <c r="G63" s="1578"/>
      <c r="H63" s="1579"/>
    </row>
    <row r="64" spans="1:8">
      <c r="A64" s="2407" t="s">
        <v>4409</v>
      </c>
      <c r="B64" s="2443"/>
      <c r="C64" s="1474"/>
      <c r="D64" s="1474"/>
      <c r="E64" s="1610"/>
      <c r="F64" s="1610"/>
      <c r="G64" s="1552"/>
      <c r="H64" s="1552"/>
    </row>
    <row r="65" spans="1:8" ht="15.75" thickBot="1">
      <c r="A65" s="1626" t="s">
        <v>1810</v>
      </c>
      <c r="B65" s="1626"/>
      <c r="C65" s="1489"/>
      <c r="D65" s="1489"/>
      <c r="E65" s="1626"/>
      <c r="F65" s="1626"/>
      <c r="G65" s="1550"/>
      <c r="H65" s="1550"/>
    </row>
    <row r="66" spans="1:8">
      <c r="A66" s="1600"/>
      <c r="B66" s="1601" t="s">
        <v>1795</v>
      </c>
      <c r="C66" s="1602" t="s">
        <v>1339</v>
      </c>
      <c r="D66" s="1603"/>
      <c r="E66" s="1603"/>
      <c r="F66" s="1601"/>
      <c r="G66" s="1601" t="s">
        <v>1717</v>
      </c>
      <c r="H66" s="1604" t="s">
        <v>1718</v>
      </c>
    </row>
    <row r="67" spans="1:8">
      <c r="A67" s="1608"/>
      <c r="B67" s="1453" t="str">
        <f>'Data Sheet'!$C$22</f>
        <v>Please fill in the following:</v>
      </c>
      <c r="C67" s="1609" t="s">
        <v>1340</v>
      </c>
      <c r="D67" s="1610" t="s">
        <v>1341</v>
      </c>
      <c r="E67" s="1610"/>
      <c r="F67" s="1611" t="s">
        <v>1342</v>
      </c>
      <c r="G67" s="1611" t="s">
        <v>1720</v>
      </c>
      <c r="H67" s="1612"/>
    </row>
    <row r="68" spans="1:8">
      <c r="A68" s="1615"/>
      <c r="B68" s="1616"/>
      <c r="C68" s="1617" t="s">
        <v>1343</v>
      </c>
      <c r="D68" s="1616" t="s">
        <v>1341</v>
      </c>
      <c r="E68" s="1616"/>
      <c r="F68" s="1618" t="s">
        <v>1344</v>
      </c>
      <c r="G68" s="1557" t="str">
        <f>'Data Sheet'!$C$40</f>
        <v>4/28/2016</v>
      </c>
      <c r="H68" s="1558" t="str">
        <f>'Data Sheet'!$C$38</f>
        <v>12/31/2015</v>
      </c>
    </row>
    <row r="69" spans="1:8">
      <c r="A69" s="1623" t="s">
        <v>1811</v>
      </c>
      <c r="B69" s="1624"/>
      <c r="C69" s="1624"/>
      <c r="D69" s="1624"/>
      <c r="E69" s="1624"/>
      <c r="F69" s="1624"/>
      <c r="G69" s="1624"/>
      <c r="H69" s="1625"/>
    </row>
    <row r="70" spans="1:8">
      <c r="A70" s="1608"/>
      <c r="B70" s="1626"/>
      <c r="C70" s="1626"/>
      <c r="D70" s="1626"/>
      <c r="E70" s="1626"/>
      <c r="F70" s="1474"/>
      <c r="G70" s="1626"/>
      <c r="H70" s="1709"/>
    </row>
    <row r="71" spans="1:8">
      <c r="A71" s="1608"/>
      <c r="B71" s="1626"/>
      <c r="C71" s="1626"/>
      <c r="D71" s="1626"/>
      <c r="E71" s="1626"/>
      <c r="F71" s="1474"/>
      <c r="G71" s="1626"/>
      <c r="H71" s="1709"/>
    </row>
    <row r="72" spans="1:8">
      <c r="A72" s="1608"/>
      <c r="B72" s="1626"/>
      <c r="C72" s="1626"/>
      <c r="D72" s="1626"/>
      <c r="E72" s="1626"/>
      <c r="F72" s="1474"/>
      <c r="G72" s="1626"/>
      <c r="H72" s="1709"/>
    </row>
    <row r="73" spans="1:8">
      <c r="A73" s="1608"/>
      <c r="B73" s="1626"/>
      <c r="C73" s="1626"/>
      <c r="D73" s="1626"/>
      <c r="E73" s="1626"/>
      <c r="F73" s="1474"/>
      <c r="G73" s="1626"/>
      <c r="H73" s="1710"/>
    </row>
    <row r="74" spans="1:8">
      <c r="A74" s="1608"/>
      <c r="B74" s="1626"/>
      <c r="C74" s="1626"/>
      <c r="D74" s="1626"/>
      <c r="E74" s="1626"/>
      <c r="F74" s="1474"/>
      <c r="G74" s="1626"/>
      <c r="H74" s="1709"/>
    </row>
    <row r="75" spans="1:8">
      <c r="A75" s="1608"/>
      <c r="B75" s="1626"/>
      <c r="C75" s="1626"/>
      <c r="D75" s="1626"/>
      <c r="E75" s="1626"/>
      <c r="F75" s="1474"/>
      <c r="G75" s="1626"/>
      <c r="H75" s="1709"/>
    </row>
    <row r="76" spans="1:8">
      <c r="A76" s="1608"/>
      <c r="B76" s="1626"/>
      <c r="C76" s="1626"/>
      <c r="D76" s="1626"/>
      <c r="E76" s="1626"/>
      <c r="F76" s="1474"/>
      <c r="G76" s="1550"/>
      <c r="H76" s="1596"/>
    </row>
    <row r="77" spans="1:8">
      <c r="A77" s="1608"/>
      <c r="B77" s="1626"/>
      <c r="C77" s="1626"/>
      <c r="D77" s="1626"/>
      <c r="E77" s="1626"/>
      <c r="F77" s="1474"/>
      <c r="G77" s="1550"/>
      <c r="H77" s="1596"/>
    </row>
    <row r="78" spans="1:8">
      <c r="A78" s="1608"/>
      <c r="B78" s="1610"/>
      <c r="C78" s="1626"/>
      <c r="D78" s="1626"/>
      <c r="E78" s="1626"/>
      <c r="F78" s="1474"/>
      <c r="G78" s="1550"/>
      <c r="H78" s="1596"/>
    </row>
    <row r="79" spans="1:8">
      <c r="A79" s="1608"/>
      <c r="B79" s="1626"/>
      <c r="C79" s="1626"/>
      <c r="D79" s="1626"/>
      <c r="E79" s="1626"/>
      <c r="F79" s="1474"/>
      <c r="G79" s="1550"/>
      <c r="H79" s="1596"/>
    </row>
    <row r="80" spans="1:8">
      <c r="A80" s="1608"/>
      <c r="B80" s="1626"/>
      <c r="C80" s="1626"/>
      <c r="D80" s="1626"/>
      <c r="E80" s="1626"/>
      <c r="F80" s="1474"/>
      <c r="G80" s="1550"/>
      <c r="H80" s="1596"/>
    </row>
    <row r="81" spans="1:8">
      <c r="A81" s="1608"/>
      <c r="B81" s="1626"/>
      <c r="C81" s="1626"/>
      <c r="D81" s="1626"/>
      <c r="E81" s="1626"/>
      <c r="F81" s="1474"/>
      <c r="G81" s="1626"/>
      <c r="H81" s="1709"/>
    </row>
    <row r="82" spans="1:8">
      <c r="A82" s="1608"/>
      <c r="B82" s="1626"/>
      <c r="C82" s="1626"/>
      <c r="D82" s="1626"/>
      <c r="E82" s="1626"/>
      <c r="F82" s="1474"/>
      <c r="G82" s="1626"/>
      <c r="H82" s="1709"/>
    </row>
    <row r="83" spans="1:8">
      <c r="A83" s="1608"/>
      <c r="B83" s="1626"/>
      <c r="C83" s="1626"/>
      <c r="D83" s="1626"/>
      <c r="E83" s="1626"/>
      <c r="F83" s="1474"/>
      <c r="G83" s="1626"/>
      <c r="H83" s="1709"/>
    </row>
    <row r="84" spans="1:8">
      <c r="A84" s="1608"/>
      <c r="B84" s="1626"/>
      <c r="C84" s="1626"/>
      <c r="D84" s="1626"/>
      <c r="E84" s="1626"/>
      <c r="F84" s="1474"/>
      <c r="G84" s="1626"/>
      <c r="H84" s="1709"/>
    </row>
    <row r="85" spans="1:8">
      <c r="A85" s="1608"/>
      <c r="B85" s="1626"/>
      <c r="C85" s="1626"/>
      <c r="D85" s="1626"/>
      <c r="E85" s="1626"/>
      <c r="F85" s="1474"/>
      <c r="G85" s="1626"/>
      <c r="H85" s="1709"/>
    </row>
    <row r="86" spans="1:8">
      <c r="A86" s="1608"/>
      <c r="B86" s="1626"/>
      <c r="C86" s="1626"/>
      <c r="D86" s="1626"/>
      <c r="E86" s="1626"/>
      <c r="F86" s="1626"/>
      <c r="G86" s="1626"/>
      <c r="H86" s="1709"/>
    </row>
    <row r="87" spans="1:8">
      <c r="A87" s="1608"/>
      <c r="B87" s="1626"/>
      <c r="C87" s="1626"/>
      <c r="D87" s="1626"/>
      <c r="E87" s="1626"/>
      <c r="F87" s="1610"/>
      <c r="G87" s="1552"/>
      <c r="H87" s="1574"/>
    </row>
    <row r="88" spans="1:8">
      <c r="A88" s="1608"/>
      <c r="B88" s="1610"/>
      <c r="C88" s="1626"/>
      <c r="D88" s="1626"/>
      <c r="E88" s="1626"/>
      <c r="F88" s="1610"/>
      <c r="G88" s="1552"/>
      <c r="H88" s="1574"/>
    </row>
    <row r="89" spans="1:8">
      <c r="A89" s="1608"/>
      <c r="B89" s="1626"/>
      <c r="C89" s="1626"/>
      <c r="D89" s="1626"/>
      <c r="E89" s="1626"/>
      <c r="F89" s="1610"/>
      <c r="G89" s="1552"/>
      <c r="H89" s="1574"/>
    </row>
    <row r="90" spans="1:8">
      <c r="A90" s="1608"/>
      <c r="B90" s="1610"/>
      <c r="C90" s="1626"/>
      <c r="D90" s="1626"/>
      <c r="E90" s="1626"/>
      <c r="F90" s="1610"/>
      <c r="G90" s="1552"/>
      <c r="H90" s="1574"/>
    </row>
    <row r="91" spans="1:8">
      <c r="A91" s="1608"/>
      <c r="B91" s="1626"/>
      <c r="C91" s="1626"/>
      <c r="D91" s="1626"/>
      <c r="E91" s="1626"/>
      <c r="F91" s="1610"/>
      <c r="G91" s="1552"/>
      <c r="H91" s="1574"/>
    </row>
    <row r="92" spans="1:8">
      <c r="A92" s="1608"/>
      <c r="B92" s="1626"/>
      <c r="C92" s="1626"/>
      <c r="D92" s="1626"/>
      <c r="E92" s="1626"/>
      <c r="F92" s="1610"/>
      <c r="G92" s="1552"/>
      <c r="H92" s="1574"/>
    </row>
    <row r="93" spans="1:8">
      <c r="A93" s="1608"/>
      <c r="B93" s="1626"/>
      <c r="C93" s="1626"/>
      <c r="D93" s="1626"/>
      <c r="E93" s="1626"/>
      <c r="F93" s="1610"/>
      <c r="G93" s="1552"/>
      <c r="H93" s="1574"/>
    </row>
    <row r="94" spans="1:8">
      <c r="A94" s="1608"/>
      <c r="B94" s="1626"/>
      <c r="C94" s="1626"/>
      <c r="D94" s="1626"/>
      <c r="E94" s="1626"/>
      <c r="F94" s="1610"/>
      <c r="G94" s="1552"/>
      <c r="H94" s="1574"/>
    </row>
    <row r="95" spans="1:8">
      <c r="A95" s="1608"/>
      <c r="B95" s="1626"/>
      <c r="C95" s="1626"/>
      <c r="D95" s="1626"/>
      <c r="E95" s="1626"/>
      <c r="F95" s="1610"/>
      <c r="G95" s="1552"/>
      <c r="H95" s="1574"/>
    </row>
    <row r="96" spans="1:8">
      <c r="A96" s="1608"/>
      <c r="B96" s="1626"/>
      <c r="C96" s="1626"/>
      <c r="D96" s="1626"/>
      <c r="E96" s="1626"/>
      <c r="F96" s="1610"/>
      <c r="G96" s="1552"/>
      <c r="H96" s="1574"/>
    </row>
    <row r="97" spans="1:8">
      <c r="A97" s="1608"/>
      <c r="B97" s="1626"/>
      <c r="C97" s="1626"/>
      <c r="D97" s="1626"/>
      <c r="E97" s="1626"/>
      <c r="F97" s="1610"/>
      <c r="G97" s="1552"/>
      <c r="H97" s="1574"/>
    </row>
    <row r="98" spans="1:8">
      <c r="A98" s="1608"/>
      <c r="B98" s="1626"/>
      <c r="C98" s="1626"/>
      <c r="D98" s="1626"/>
      <c r="E98" s="1626"/>
      <c r="F98" s="1610"/>
      <c r="G98" s="1552"/>
      <c r="H98" s="1574"/>
    </row>
    <row r="99" spans="1:8">
      <c r="A99" s="1608"/>
      <c r="B99" s="1626"/>
      <c r="C99" s="1626"/>
      <c r="D99" s="1626"/>
      <c r="E99" s="1626"/>
      <c r="F99" s="1610"/>
      <c r="G99" s="1552"/>
      <c r="H99" s="1574"/>
    </row>
    <row r="100" spans="1:8">
      <c r="A100" s="1608"/>
      <c r="B100" s="1626"/>
      <c r="C100" s="1626"/>
      <c r="D100" s="1626"/>
      <c r="E100" s="1626"/>
      <c r="F100" s="1610"/>
      <c r="G100" s="1552"/>
      <c r="H100" s="1574"/>
    </row>
    <row r="101" spans="1:8">
      <c r="A101" s="1608"/>
      <c r="B101" s="1626"/>
      <c r="C101" s="1626"/>
      <c r="D101" s="1626"/>
      <c r="E101" s="1626"/>
      <c r="F101" s="1610"/>
      <c r="G101" s="1552"/>
      <c r="H101" s="1574"/>
    </row>
    <row r="102" spans="1:8">
      <c r="A102" s="1608"/>
      <c r="B102" s="1626"/>
      <c r="C102" s="1626"/>
      <c r="D102" s="1626"/>
      <c r="E102" s="1626"/>
      <c r="F102" s="1610"/>
      <c r="G102" s="1552"/>
      <c r="H102" s="1574"/>
    </row>
    <row r="103" spans="1:8">
      <c r="A103" s="1608"/>
      <c r="B103" s="1626"/>
      <c r="C103" s="1626"/>
      <c r="D103" s="1626"/>
      <c r="E103" s="1626"/>
      <c r="F103" s="1610"/>
      <c r="G103" s="1552"/>
      <c r="H103" s="1574"/>
    </row>
    <row r="104" spans="1:8">
      <c r="A104" s="1608"/>
      <c r="B104" s="1626"/>
      <c r="C104" s="1626"/>
      <c r="D104" s="1626"/>
      <c r="E104" s="1626"/>
      <c r="F104" s="1610"/>
      <c r="G104" s="1552"/>
      <c r="H104" s="1574"/>
    </row>
    <row r="105" spans="1:8">
      <c r="A105" s="1608"/>
      <c r="B105" s="1626"/>
      <c r="C105" s="1626"/>
      <c r="D105" s="1626"/>
      <c r="E105" s="1626"/>
      <c r="F105" s="1610"/>
      <c r="G105" s="1552"/>
      <c r="H105" s="1574"/>
    </row>
    <row r="106" spans="1:8">
      <c r="A106" s="1608"/>
      <c r="B106" s="1626"/>
      <c r="C106" s="1626"/>
      <c r="D106" s="1626"/>
      <c r="E106" s="1626"/>
      <c r="F106" s="1610"/>
      <c r="G106" s="1552"/>
      <c r="H106" s="1574"/>
    </row>
    <row r="107" spans="1:8">
      <c r="A107" s="1608"/>
      <c r="B107" s="1626"/>
      <c r="C107" s="1626"/>
      <c r="D107" s="1626"/>
      <c r="E107" s="1626"/>
      <c r="F107" s="1610"/>
      <c r="G107" s="1552"/>
      <c r="H107" s="1574"/>
    </row>
    <row r="108" spans="1:8">
      <c r="A108" s="1608"/>
      <c r="B108" s="1626"/>
      <c r="C108" s="1626"/>
      <c r="D108" s="1626"/>
      <c r="E108" s="1626"/>
      <c r="F108" s="1610"/>
      <c r="G108" s="1552"/>
      <c r="H108" s="1574"/>
    </row>
    <row r="109" spans="1:8">
      <c r="A109" s="1608"/>
      <c r="B109" s="1626"/>
      <c r="C109" s="1626"/>
      <c r="D109" s="1626"/>
      <c r="E109" s="1626"/>
      <c r="F109" s="1610"/>
      <c r="G109" s="1552"/>
      <c r="H109" s="1574"/>
    </row>
    <row r="110" spans="1:8">
      <c r="A110" s="1608"/>
      <c r="B110" s="1626"/>
      <c r="C110" s="1626"/>
      <c r="D110" s="1626"/>
      <c r="E110" s="1626"/>
      <c r="F110" s="1610"/>
      <c r="G110" s="1552"/>
      <c r="H110" s="1574"/>
    </row>
    <row r="111" spans="1:8">
      <c r="A111" s="1608"/>
      <c r="B111" s="1626"/>
      <c r="C111" s="1626"/>
      <c r="D111" s="1626"/>
      <c r="E111" s="1626"/>
      <c r="F111" s="1610"/>
      <c r="G111" s="1552"/>
      <c r="H111" s="1574"/>
    </row>
    <row r="112" spans="1:8">
      <c r="A112" s="1608"/>
      <c r="B112" s="1626"/>
      <c r="C112" s="1626"/>
      <c r="D112" s="1626"/>
      <c r="E112" s="1626"/>
      <c r="F112" s="1610"/>
      <c r="G112" s="1552"/>
      <c r="H112" s="1574"/>
    </row>
    <row r="113" spans="1:8">
      <c r="A113" s="1608"/>
      <c r="B113" s="1626"/>
      <c r="C113" s="1626"/>
      <c r="D113" s="1626"/>
      <c r="E113" s="1626"/>
      <c r="F113" s="1610"/>
      <c r="G113" s="1552"/>
      <c r="H113" s="1574"/>
    </row>
    <row r="114" spans="1:8">
      <c r="A114" s="1608"/>
      <c r="B114" s="1626"/>
      <c r="C114" s="1626"/>
      <c r="D114" s="1626"/>
      <c r="E114" s="1626"/>
      <c r="F114" s="1610"/>
      <c r="G114" s="1552"/>
      <c r="H114" s="1574"/>
    </row>
    <row r="115" spans="1:8">
      <c r="A115" s="1608"/>
      <c r="B115" s="1626"/>
      <c r="C115" s="1626"/>
      <c r="D115" s="1626"/>
      <c r="E115" s="1626"/>
      <c r="F115" s="1610"/>
      <c r="G115" s="1552"/>
      <c r="H115" s="1574"/>
    </row>
    <row r="116" spans="1:8">
      <c r="A116" s="1608"/>
      <c r="B116" s="1610"/>
      <c r="C116" s="1626"/>
      <c r="D116" s="1626"/>
      <c r="E116" s="1626"/>
      <c r="F116" s="1610"/>
      <c r="G116" s="1552"/>
      <c r="H116" s="1574"/>
    </row>
    <row r="117" spans="1:8">
      <c r="A117" s="1608"/>
      <c r="B117" s="1626"/>
      <c r="C117" s="1626"/>
      <c r="D117" s="1626"/>
      <c r="E117" s="1626"/>
      <c r="F117" s="1610"/>
      <c r="G117" s="1552"/>
      <c r="H117" s="1574"/>
    </row>
    <row r="118" spans="1:8">
      <c r="A118" s="1608"/>
      <c r="B118" s="1610"/>
      <c r="C118" s="1626"/>
      <c r="D118" s="1626"/>
      <c r="E118" s="1626"/>
      <c r="F118" s="1610"/>
      <c r="G118" s="1552"/>
      <c r="H118" s="1574"/>
    </row>
    <row r="119" spans="1:8">
      <c r="A119" s="1608"/>
      <c r="B119" s="1610"/>
      <c r="C119" s="1626"/>
      <c r="D119" s="1626"/>
      <c r="E119" s="1626"/>
      <c r="F119" s="1610"/>
      <c r="G119" s="1552"/>
      <c r="H119" s="1574"/>
    </row>
    <row r="120" spans="1:8">
      <c r="A120" s="1608"/>
      <c r="B120" s="1610"/>
      <c r="C120" s="1626"/>
      <c r="D120" s="1626"/>
      <c r="E120" s="1626"/>
      <c r="F120" s="1610"/>
      <c r="G120" s="1552"/>
      <c r="H120" s="1574"/>
    </row>
    <row r="121" spans="1:8">
      <c r="A121" s="1608"/>
      <c r="B121" s="1610"/>
      <c r="C121" s="1626"/>
      <c r="D121" s="1626"/>
      <c r="E121" s="1626"/>
      <c r="F121" s="1610"/>
      <c r="G121" s="1552"/>
      <c r="H121" s="1574"/>
    </row>
    <row r="122" spans="1:8">
      <c r="A122" s="1608"/>
      <c r="B122" s="1610"/>
      <c r="C122" s="1626"/>
      <c r="D122" s="1626"/>
      <c r="E122" s="1626"/>
      <c r="F122" s="1610"/>
      <c r="G122" s="1552"/>
      <c r="H122" s="1574"/>
    </row>
    <row r="123" spans="1:8">
      <c r="A123" s="1608"/>
      <c r="B123" s="1610"/>
      <c r="C123" s="1626"/>
      <c r="D123" s="1626"/>
      <c r="E123" s="1626"/>
      <c r="F123" s="1610"/>
      <c r="G123" s="1552"/>
      <c r="H123" s="1574"/>
    </row>
    <row r="124" spans="1:8">
      <c r="A124" s="1608"/>
      <c r="B124" s="1610"/>
      <c r="C124" s="1626"/>
      <c r="D124" s="1626"/>
      <c r="E124" s="1626"/>
      <c r="F124" s="1610"/>
      <c r="G124" s="1552"/>
      <c r="H124" s="1574"/>
    </row>
    <row r="125" spans="1:8">
      <c r="A125" s="1608"/>
      <c r="B125" s="1610"/>
      <c r="C125" s="1626"/>
      <c r="D125" s="1626"/>
      <c r="E125" s="1626"/>
      <c r="F125" s="1610"/>
      <c r="G125" s="1552"/>
      <c r="H125" s="1574"/>
    </row>
    <row r="126" spans="1:8">
      <c r="A126" s="1608"/>
      <c r="B126" s="1610"/>
      <c r="C126" s="1626"/>
      <c r="D126" s="1626"/>
      <c r="E126" s="1626"/>
      <c r="F126" s="1610"/>
      <c r="G126" s="1552"/>
      <c r="H126" s="1574"/>
    </row>
    <row r="127" spans="1:8">
      <c r="A127" s="1608"/>
      <c r="B127" s="1610"/>
      <c r="C127" s="1626"/>
      <c r="D127" s="1626"/>
      <c r="E127" s="1626"/>
      <c r="F127" s="1610"/>
      <c r="G127" s="1552"/>
      <c r="H127" s="1574"/>
    </row>
    <row r="128" spans="1:8" ht="15.75" thickBot="1">
      <c r="A128" s="1685"/>
      <c r="B128" s="1686"/>
      <c r="C128" s="1687"/>
      <c r="D128" s="1687"/>
      <c r="E128" s="1687"/>
      <c r="F128" s="1686"/>
      <c r="G128" s="1578"/>
      <c r="H128" s="1579"/>
    </row>
    <row r="129" spans="1:8">
      <c r="A129" s="2407" t="s">
        <v>4409</v>
      </c>
      <c r="B129" s="2443"/>
      <c r="C129" s="1474"/>
      <c r="D129" s="1474"/>
      <c r="E129" s="1610"/>
      <c r="F129" s="1610"/>
      <c r="G129" s="1552"/>
      <c r="H129" s="1711" t="s">
        <v>1812</v>
      </c>
    </row>
    <row r="130" spans="1:8">
      <c r="A130" s="1626" t="s">
        <v>1813</v>
      </c>
      <c r="B130" s="1626"/>
      <c r="C130" s="1626"/>
      <c r="D130" s="1626"/>
      <c r="E130" s="1626"/>
      <c r="F130" s="1626"/>
      <c r="G130" s="1550"/>
      <c r="H130" s="1550"/>
    </row>
    <row r="131" spans="1:8">
      <c r="A131" s="1474"/>
      <c r="B131" s="1474"/>
      <c r="C131" s="1474"/>
      <c r="D131" s="1474"/>
      <c r="E131" s="1474"/>
      <c r="F131" s="1474"/>
      <c r="G131" s="1474"/>
      <c r="H131" s="1474"/>
    </row>
    <row r="132" spans="1:8">
      <c r="A132" s="1496"/>
      <c r="B132" s="1496"/>
      <c r="C132" s="1496"/>
      <c r="D132" s="1496"/>
      <c r="E132" s="1496"/>
      <c r="F132" s="1496"/>
      <c r="G132" s="1496"/>
      <c r="H132" s="1496"/>
    </row>
    <row r="133" spans="1:8">
      <c r="A133" s="1496"/>
      <c r="B133" s="1496"/>
      <c r="C133" s="1496"/>
      <c r="D133" s="1496"/>
      <c r="E133" s="1496"/>
      <c r="F133" s="1496"/>
      <c r="G133" s="1496"/>
      <c r="H133" s="1496"/>
    </row>
    <row r="134" spans="1:8">
      <c r="A134" s="1496"/>
      <c r="B134" s="1496"/>
      <c r="C134" s="1496"/>
      <c r="D134" s="1496"/>
      <c r="E134" s="1496"/>
      <c r="F134" s="1496"/>
      <c r="G134" s="1496"/>
      <c r="H134" s="1496"/>
    </row>
    <row r="135" spans="1:8">
      <c r="A135" s="1496"/>
      <c r="B135" s="1496"/>
      <c r="C135" s="1496"/>
      <c r="D135" s="1496"/>
      <c r="E135" s="1496"/>
      <c r="F135" s="1496"/>
      <c r="G135" s="1496"/>
      <c r="H135" s="1496"/>
    </row>
    <row r="136" spans="1:8">
      <c r="A136" s="1496"/>
      <c r="B136" s="1496"/>
      <c r="C136" s="1496"/>
      <c r="D136" s="1496"/>
      <c r="E136" s="1496"/>
      <c r="F136" s="1496"/>
      <c r="G136" s="1496"/>
      <c r="H136" s="1496"/>
    </row>
    <row r="137" spans="1:8">
      <c r="A137" s="1496"/>
      <c r="B137" s="1496"/>
      <c r="C137" s="1496"/>
      <c r="D137" s="1496"/>
      <c r="E137" s="1496"/>
      <c r="F137" s="1496"/>
      <c r="G137" s="1496"/>
      <c r="H137" s="1496"/>
    </row>
    <row r="138" spans="1:8">
      <c r="A138" s="1496"/>
      <c r="B138" s="1496"/>
      <c r="C138" s="1496"/>
      <c r="D138" s="1496"/>
      <c r="E138" s="1496"/>
      <c r="F138" s="1496"/>
      <c r="G138" s="1496"/>
      <c r="H138" s="1496"/>
    </row>
    <row r="139" spans="1:8">
      <c r="A139" s="1610"/>
      <c r="B139" s="1610"/>
      <c r="C139" s="1610"/>
      <c r="D139" s="1610"/>
      <c r="E139" s="1610"/>
      <c r="F139" s="1610"/>
      <c r="G139" s="1552"/>
      <c r="H139" s="1552"/>
    </row>
    <row r="140" spans="1:8">
      <c r="A140" s="1610"/>
      <c r="B140" s="1610"/>
      <c r="C140" s="1610"/>
      <c r="D140" s="1610"/>
      <c r="E140" s="1610"/>
      <c r="F140" s="1610"/>
      <c r="G140" s="1552"/>
      <c r="H140" s="1552"/>
    </row>
    <row r="141" spans="1:8">
      <c r="A141" s="1610"/>
      <c r="B141" s="1610"/>
      <c r="C141" s="1610"/>
      <c r="D141" s="1610"/>
      <c r="E141" s="1610"/>
      <c r="F141" s="1610"/>
      <c r="G141" s="1552"/>
      <c r="H141" s="1552"/>
    </row>
    <row r="142" spans="1:8">
      <c r="A142" s="1610"/>
      <c r="B142" s="1610"/>
      <c r="C142" s="1610"/>
      <c r="D142" s="1610"/>
      <c r="E142" s="1610"/>
      <c r="F142" s="1610"/>
      <c r="G142" s="1552"/>
      <c r="H142" s="1552"/>
    </row>
    <row r="143" spans="1:8">
      <c r="A143" s="1610"/>
      <c r="B143" s="1610"/>
      <c r="C143" s="1610"/>
      <c r="D143" s="1610"/>
      <c r="E143" s="1610"/>
      <c r="F143" s="1610"/>
      <c r="G143" s="1552"/>
      <c r="H143" s="1552"/>
    </row>
    <row r="144" spans="1:8">
      <c r="A144" s="1610"/>
      <c r="B144" s="1496"/>
      <c r="C144" s="1610"/>
      <c r="D144" s="1610"/>
      <c r="E144" s="1610"/>
      <c r="F144" s="1610"/>
      <c r="G144" s="1552"/>
      <c r="H144" s="1552"/>
    </row>
    <row r="145" spans="1:8">
      <c r="A145" s="1610"/>
      <c r="B145" s="1496"/>
      <c r="C145" s="1610"/>
      <c r="D145" s="1610"/>
      <c r="E145" s="1610"/>
      <c r="F145" s="1610"/>
      <c r="G145" s="1552"/>
      <c r="H145" s="1552"/>
    </row>
    <row r="146" spans="1:8">
      <c r="A146" s="1610"/>
      <c r="B146" s="1496"/>
      <c r="C146" s="1610"/>
      <c r="D146" s="1610"/>
      <c r="E146" s="1610"/>
      <c r="F146" s="1610"/>
      <c r="G146" s="1552"/>
      <c r="H146" s="1552"/>
    </row>
    <row r="147" spans="1:8">
      <c r="A147" s="1610"/>
      <c r="B147" s="1496"/>
      <c r="C147" s="1610"/>
      <c r="D147" s="1610"/>
      <c r="E147" s="1610"/>
      <c r="F147" s="1610"/>
      <c r="G147" s="1552"/>
      <c r="H147" s="1552"/>
    </row>
    <row r="148" spans="1:8">
      <c r="A148" s="1610"/>
      <c r="B148" s="1496"/>
      <c r="C148" s="1610"/>
      <c r="D148" s="1610"/>
      <c r="E148" s="1610"/>
      <c r="F148" s="1610"/>
      <c r="G148" s="1552"/>
      <c r="H148" s="1552"/>
    </row>
    <row r="149" spans="1:8">
      <c r="A149" s="1610"/>
      <c r="B149" s="1496"/>
      <c r="C149" s="1610"/>
      <c r="D149" s="1610"/>
      <c r="E149" s="1610"/>
      <c r="F149" s="1610"/>
      <c r="G149" s="1552"/>
      <c r="H149" s="1552"/>
    </row>
    <row r="150" spans="1:8">
      <c r="A150" s="1610"/>
      <c r="B150" s="1496"/>
      <c r="C150" s="1610"/>
      <c r="D150" s="1610"/>
      <c r="E150" s="1610"/>
      <c r="F150" s="1610"/>
      <c r="G150" s="1552"/>
      <c r="H150" s="1552"/>
    </row>
    <row r="151" spans="1:8">
      <c r="A151" s="1610"/>
      <c r="B151" s="1496"/>
      <c r="C151" s="1610"/>
      <c r="D151" s="1610"/>
      <c r="E151" s="1610"/>
      <c r="F151" s="1610"/>
      <c r="G151" s="1552"/>
      <c r="H151" s="1552"/>
    </row>
    <row r="152" spans="1:8">
      <c r="A152" s="1610"/>
      <c r="B152" s="1496"/>
      <c r="C152" s="1610"/>
      <c r="D152" s="1610"/>
      <c r="E152" s="1610"/>
      <c r="F152" s="1610"/>
      <c r="G152" s="1552"/>
      <c r="H152" s="1552"/>
    </row>
    <row r="153" spans="1:8">
      <c r="A153" s="1610"/>
      <c r="B153" s="1496"/>
      <c r="C153" s="1610"/>
      <c r="D153" s="1610"/>
      <c r="E153" s="1610"/>
      <c r="F153" s="1610"/>
      <c r="G153" s="1610"/>
      <c r="H153" s="1610"/>
    </row>
    <row r="154" spans="1:8">
      <c r="A154" s="1610"/>
      <c r="B154" s="1610"/>
      <c r="C154" s="1610"/>
      <c r="D154" s="1610"/>
      <c r="E154" s="1610"/>
      <c r="F154" s="1610"/>
      <c r="G154" s="1610"/>
      <c r="H154" s="1610"/>
    </row>
    <row r="155" spans="1:8">
      <c r="A155" s="1610"/>
      <c r="B155" s="1610"/>
      <c r="C155" s="1610"/>
      <c r="D155" s="1610"/>
      <c r="E155" s="1610"/>
      <c r="F155" s="1610"/>
      <c r="G155" s="1610"/>
      <c r="H155" s="1610"/>
    </row>
    <row r="156" spans="1:8">
      <c r="A156" s="1610"/>
      <c r="B156" s="1610"/>
      <c r="C156" s="1610"/>
      <c r="D156" s="1610"/>
      <c r="E156" s="1610"/>
      <c r="F156" s="1610"/>
      <c r="G156" s="1610"/>
      <c r="H156" s="1610"/>
    </row>
    <row r="157" spans="1:8">
      <c r="A157" s="1610"/>
      <c r="B157" s="1610"/>
      <c r="C157" s="1610"/>
      <c r="D157" s="1610"/>
      <c r="E157" s="1610"/>
      <c r="F157" s="1610"/>
      <c r="G157" s="1610"/>
      <c r="H157" s="1610"/>
    </row>
    <row r="235" spans="1:4">
      <c r="A235" s="1474"/>
      <c r="B235" s="1712"/>
      <c r="C235" s="1474"/>
      <c r="D235" s="1712"/>
    </row>
  </sheetData>
  <mergeCells count="7">
    <mergeCell ref="B5:C11"/>
    <mergeCell ref="B12:C19"/>
    <mergeCell ref="B20:C25"/>
    <mergeCell ref="E16:H19"/>
    <mergeCell ref="E5:H8"/>
    <mergeCell ref="E9:H10"/>
    <mergeCell ref="E11:H14"/>
  </mergeCells>
  <printOptions horizontalCentered="1" verticalCentered="1"/>
  <pageMargins left="0.5" right="0.5" top="0.5" bottom="0.5" header="0.5" footer="0.5"/>
  <pageSetup scale="70" orientation="portrait" horizontalDpi="300" verticalDpi="300" r:id="rId1"/>
  <headerFooter alignWithMargins="0"/>
  <rowBreaks count="1" manualBreakCount="1">
    <brk id="65"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L144"/>
  <sheetViews>
    <sheetView view="pageBreakPreview" zoomScale="60" zoomScaleNormal="70" workbookViewId="0">
      <selection activeCell="C33" sqref="C33"/>
    </sheetView>
  </sheetViews>
  <sheetFormatPr defaultRowHeight="15"/>
  <cols>
    <col min="1" max="1" width="4.6640625" style="1496" customWidth="1"/>
    <col min="2" max="2" width="57.88671875" style="1496" bestFit="1" customWidth="1"/>
    <col min="3" max="3" width="21" style="1496" customWidth="1"/>
    <col min="4" max="4" width="17.5546875" style="1496" customWidth="1"/>
    <col min="5" max="5" width="17.21875" style="1496" customWidth="1"/>
    <col min="6" max="6" width="15.44140625" style="1496" customWidth="1"/>
    <col min="7" max="7" width="30.21875" style="1496" customWidth="1"/>
    <col min="8" max="8" width="19.21875" style="1496" bestFit="1" customWidth="1"/>
    <col min="9" max="9" width="14.21875" style="1496" customWidth="1"/>
    <col min="10" max="10" width="23.109375" style="1496" customWidth="1"/>
    <col min="11" max="11" width="27.77734375" style="1496" customWidth="1"/>
    <col min="12" max="12" width="4.6640625" style="1451" customWidth="1"/>
    <col min="13" max="16384" width="8.88671875" style="1496"/>
  </cols>
  <sheetData>
    <row r="1" spans="1:12" ht="15.75" thickBot="1">
      <c r="A1" s="1713"/>
      <c r="B1" s="1713"/>
      <c r="C1" s="1713"/>
      <c r="D1" s="1713"/>
      <c r="E1" s="1713"/>
      <c r="F1" s="1713"/>
      <c r="G1" s="1713"/>
      <c r="H1" s="1713"/>
      <c r="I1" s="1713"/>
      <c r="J1" s="1713"/>
      <c r="K1" s="1713"/>
      <c r="L1" s="1714"/>
    </row>
    <row r="2" spans="1:12" ht="15.75" thickTop="1">
      <c r="A2" s="1715" t="s">
        <v>3287</v>
      </c>
      <c r="B2" s="1716"/>
      <c r="C2" s="1717" t="s">
        <v>3288</v>
      </c>
      <c r="D2" s="1718" t="s">
        <v>1797</v>
      </c>
      <c r="E2" s="1719" t="s">
        <v>1798</v>
      </c>
      <c r="F2" s="1720"/>
      <c r="G2" s="1715" t="s">
        <v>3287</v>
      </c>
      <c r="H2" s="1721" t="s">
        <v>3288</v>
      </c>
      <c r="I2" s="1721" t="s">
        <v>1797</v>
      </c>
      <c r="J2" s="1721" t="s">
        <v>1798</v>
      </c>
      <c r="K2" s="1717"/>
      <c r="L2" s="1720"/>
    </row>
    <row r="3" spans="1:12">
      <c r="A3" s="1722" t="str">
        <f>'Data Sheet'!C25</f>
        <v>Consolidated Edison Company of New York, Inc.</v>
      </c>
      <c r="B3" s="1453"/>
      <c r="C3" s="1723" t="s">
        <v>3289</v>
      </c>
      <c r="D3" s="1482" t="s">
        <v>3307</v>
      </c>
      <c r="E3" s="1724"/>
      <c r="F3" s="1725"/>
      <c r="G3" s="1722" t="str">
        <f>'[154]Data Sheet'!$C$25</f>
        <v xml:space="preserve"> </v>
      </c>
      <c r="H3" s="1726" t="s">
        <v>3289</v>
      </c>
      <c r="I3" s="1726" t="s">
        <v>3307</v>
      </c>
      <c r="J3" s="1726"/>
      <c r="K3" s="1723"/>
      <c r="L3" s="1725"/>
    </row>
    <row r="4" spans="1:12">
      <c r="A4" s="1727" t="s">
        <v>3290</v>
      </c>
      <c r="B4" s="1453"/>
      <c r="C4" s="1723" t="s">
        <v>3291</v>
      </c>
      <c r="D4" s="1513" t="str">
        <f>'[154]Data Sheet'!$C$40</f>
        <v xml:space="preserve"> </v>
      </c>
      <c r="E4" s="1728" t="str">
        <f>'[154]Data Sheet'!$C$38</f>
        <v xml:space="preserve"> </v>
      </c>
      <c r="F4" s="1729"/>
      <c r="G4" s="1727" t="s">
        <v>3290</v>
      </c>
      <c r="H4" s="1728" t="s">
        <v>3291</v>
      </c>
      <c r="I4" s="1557" t="str">
        <f>'[154]Data Sheet'!$C$40</f>
        <v xml:space="preserve"> </v>
      </c>
      <c r="J4" s="1621" t="str">
        <f>'[154]Data Sheet'!$C$38</f>
        <v xml:space="preserve"> </v>
      </c>
      <c r="K4" s="1619"/>
      <c r="L4" s="1729"/>
    </row>
    <row r="5" spans="1:12">
      <c r="A5" s="1730" t="s">
        <v>3897</v>
      </c>
      <c r="B5" s="1731"/>
      <c r="C5" s="1731"/>
      <c r="D5" s="1731"/>
      <c r="E5" s="1732"/>
      <c r="F5" s="2384"/>
      <c r="G5" s="1730" t="s">
        <v>3897</v>
      </c>
      <c r="H5" s="1731"/>
      <c r="I5" s="1731"/>
      <c r="J5" s="1731"/>
      <c r="K5" s="1731"/>
      <c r="L5" s="1733"/>
    </row>
    <row r="6" spans="1:12">
      <c r="A6" s="1722" t="s">
        <v>3898</v>
      </c>
      <c r="B6" s="1723"/>
      <c r="C6" s="1723"/>
      <c r="D6" s="1723"/>
      <c r="E6" s="1490"/>
      <c r="F6" s="1725"/>
      <c r="G6" s="1722" t="s">
        <v>3898</v>
      </c>
      <c r="H6" s="1723"/>
      <c r="I6" s="1723"/>
      <c r="J6" s="1723"/>
      <c r="K6" s="1723"/>
      <c r="L6" s="1725"/>
    </row>
    <row r="7" spans="1:12">
      <c r="A7" s="1734" t="s">
        <v>3899</v>
      </c>
      <c r="B7" s="1735"/>
      <c r="C7" s="1735"/>
      <c r="D7" s="1735"/>
      <c r="E7" s="1735"/>
      <c r="F7" s="1736"/>
      <c r="G7" s="1734" t="s">
        <v>3899</v>
      </c>
      <c r="H7" s="1735"/>
      <c r="I7" s="1735"/>
      <c r="J7" s="1735"/>
      <c r="K7" s="1735"/>
      <c r="L7" s="1725"/>
    </row>
    <row r="8" spans="1:12">
      <c r="A8" s="1734" t="s">
        <v>3900</v>
      </c>
      <c r="B8" s="1735"/>
      <c r="C8" s="1735"/>
      <c r="D8" s="1735"/>
      <c r="E8" s="1735"/>
      <c r="F8" s="1736"/>
      <c r="G8" s="1734" t="s">
        <v>3900</v>
      </c>
      <c r="H8" s="1735"/>
      <c r="I8" s="1735"/>
      <c r="J8" s="1735"/>
      <c r="K8" s="1735"/>
      <c r="L8" s="1725"/>
    </row>
    <row r="9" spans="1:12">
      <c r="A9" s="1734" t="s">
        <v>3901</v>
      </c>
      <c r="B9" s="1735"/>
      <c r="C9" s="1735"/>
      <c r="D9" s="1735"/>
      <c r="E9" s="1735"/>
      <c r="F9" s="1736"/>
      <c r="G9" s="1734" t="s">
        <v>3901</v>
      </c>
      <c r="H9" s="1735"/>
      <c r="I9" s="1735"/>
      <c r="J9" s="1735"/>
      <c r="K9" s="1735"/>
      <c r="L9" s="1725"/>
    </row>
    <row r="10" spans="1:12">
      <c r="A10" s="1734"/>
      <c r="B10" s="1735"/>
      <c r="C10" s="1735"/>
      <c r="D10" s="1735"/>
      <c r="E10" s="1735"/>
      <c r="F10" s="1736"/>
      <c r="G10" s="1734"/>
      <c r="H10" s="1735"/>
      <c r="I10" s="1735"/>
      <c r="J10" s="1735"/>
      <c r="K10" s="1735"/>
      <c r="L10" s="1725"/>
    </row>
    <row r="11" spans="1:12">
      <c r="A11" s="1734"/>
      <c r="B11" s="1735"/>
      <c r="C11" s="1735"/>
      <c r="D11" s="1735"/>
      <c r="E11" s="1735"/>
      <c r="F11" s="1736"/>
      <c r="G11" s="1734"/>
      <c r="H11" s="1735"/>
      <c r="I11" s="1735"/>
      <c r="J11" s="1735"/>
      <c r="K11" s="1735"/>
      <c r="L11" s="1725"/>
    </row>
    <row r="12" spans="1:12">
      <c r="A12" s="1722"/>
      <c r="B12" s="1723"/>
      <c r="C12" s="1737"/>
      <c r="D12" s="1737"/>
      <c r="E12" s="1737"/>
      <c r="F12" s="1738"/>
      <c r="G12" s="1722"/>
      <c r="H12" s="1619"/>
      <c r="I12" s="1619"/>
      <c r="J12" s="1723"/>
      <c r="K12" s="1619"/>
      <c r="L12" s="1738"/>
    </row>
    <row r="13" spans="1:12">
      <c r="A13" s="1739"/>
      <c r="B13" s="1740"/>
      <c r="C13" s="1741"/>
      <c r="D13" s="1741"/>
      <c r="E13" s="1741"/>
      <c r="F13" s="1742"/>
      <c r="G13" s="2455" t="s">
        <v>3902</v>
      </c>
      <c r="H13" s="1744" t="s">
        <v>3902</v>
      </c>
      <c r="I13" s="1745" t="s">
        <v>3903</v>
      </c>
      <c r="J13" s="1746" t="s">
        <v>4581</v>
      </c>
      <c r="K13" s="1744" t="s">
        <v>2328</v>
      </c>
      <c r="L13" s="1747"/>
    </row>
    <row r="14" spans="1:12">
      <c r="A14" s="1748" t="s">
        <v>1724</v>
      </c>
      <c r="B14" s="1749" t="s">
        <v>1778</v>
      </c>
      <c r="C14" s="1750" t="s">
        <v>3904</v>
      </c>
      <c r="D14" s="1750" t="s">
        <v>3905</v>
      </c>
      <c r="E14" s="1750" t="s">
        <v>3906</v>
      </c>
      <c r="F14" s="1751" t="s">
        <v>2327</v>
      </c>
      <c r="G14" s="1743" t="s">
        <v>3907</v>
      </c>
      <c r="H14" s="1744" t="s">
        <v>3907</v>
      </c>
      <c r="I14" s="1745" t="s">
        <v>3908</v>
      </c>
      <c r="J14" s="1752" t="s">
        <v>3909</v>
      </c>
      <c r="K14" s="1744" t="s">
        <v>3910</v>
      </c>
      <c r="L14" s="1751" t="s">
        <v>1724</v>
      </c>
    </row>
    <row r="15" spans="1:12">
      <c r="A15" s="1743" t="s">
        <v>1727</v>
      </c>
      <c r="B15" s="1749"/>
      <c r="C15" s="1750" t="s">
        <v>3911</v>
      </c>
      <c r="D15" s="1750" t="s">
        <v>3912</v>
      </c>
      <c r="E15" s="1750" t="s">
        <v>3907</v>
      </c>
      <c r="F15" s="1751" t="s">
        <v>308</v>
      </c>
      <c r="G15" s="1743" t="s">
        <v>3913</v>
      </c>
      <c r="H15" s="1744" t="s">
        <v>3914</v>
      </c>
      <c r="I15" s="1745" t="s">
        <v>3915</v>
      </c>
      <c r="J15" s="1752" t="s">
        <v>4580</v>
      </c>
      <c r="K15" s="1744" t="s">
        <v>3916</v>
      </c>
      <c r="L15" s="1751" t="s">
        <v>1727</v>
      </c>
    </row>
    <row r="16" spans="1:12">
      <c r="A16" s="1748"/>
      <c r="B16" s="1749"/>
      <c r="C16" s="1750" t="s">
        <v>3917</v>
      </c>
      <c r="D16" s="1750" t="s">
        <v>3918</v>
      </c>
      <c r="E16" s="1750"/>
      <c r="F16" s="1751"/>
      <c r="G16" s="1753"/>
      <c r="H16" s="1744"/>
      <c r="I16" s="1745" t="s">
        <v>3919</v>
      </c>
      <c r="J16" s="1752"/>
      <c r="K16" s="1744"/>
      <c r="L16" s="1754"/>
    </row>
    <row r="17" spans="1:12">
      <c r="A17" s="1755"/>
      <c r="B17" s="1756" t="s">
        <v>3018</v>
      </c>
      <c r="C17" s="1757" t="s">
        <v>3019</v>
      </c>
      <c r="D17" s="1757" t="s">
        <v>3020</v>
      </c>
      <c r="E17" s="1757" t="s">
        <v>3021</v>
      </c>
      <c r="F17" s="1758" t="s">
        <v>2343</v>
      </c>
      <c r="G17" s="1748" t="s">
        <v>2344</v>
      </c>
      <c r="H17" s="1745" t="s">
        <v>2345</v>
      </c>
      <c r="I17" s="1759" t="s">
        <v>2346</v>
      </c>
      <c r="J17" s="1760" t="s">
        <v>2347</v>
      </c>
      <c r="K17" s="1471" t="s">
        <v>2348</v>
      </c>
      <c r="L17" s="1761"/>
    </row>
    <row r="18" spans="1:12">
      <c r="A18" s="1762">
        <v>1</v>
      </c>
      <c r="B18" s="2159" t="s">
        <v>4728</v>
      </c>
      <c r="C18" s="1764"/>
      <c r="D18" s="2759">
        <v>-2274219.9999999995</v>
      </c>
      <c r="E18" s="1765"/>
      <c r="F18" s="1766"/>
      <c r="G18" s="2755">
        <f>-3316018.92+2</f>
        <v>-3316016.92</v>
      </c>
      <c r="H18" s="1767"/>
      <c r="I18" s="2761">
        <v>-5590237</v>
      </c>
      <c r="J18" s="2766"/>
      <c r="K18" s="2767"/>
      <c r="L18" s="1768">
        <v>1</v>
      </c>
    </row>
    <row r="19" spans="1:12">
      <c r="A19" s="1762">
        <v>2</v>
      </c>
      <c r="B19" s="2159" t="s">
        <v>4729</v>
      </c>
      <c r="C19" s="1764"/>
      <c r="D19" s="2760"/>
      <c r="E19" s="1769"/>
      <c r="F19" s="1770"/>
      <c r="G19" s="2756"/>
      <c r="H19" s="1771"/>
      <c r="I19" s="2762"/>
      <c r="J19" s="2766"/>
      <c r="K19" s="2768"/>
      <c r="L19" s="1773">
        <v>2</v>
      </c>
    </row>
    <row r="20" spans="1:12">
      <c r="A20" s="1762">
        <v>3</v>
      </c>
      <c r="B20" s="2159" t="s">
        <v>4730</v>
      </c>
      <c r="C20" s="1764"/>
      <c r="D20" s="2760">
        <v>-4596383.84</v>
      </c>
      <c r="E20" s="1774"/>
      <c r="F20" s="1775"/>
      <c r="G20" s="2757">
        <v>-127494</v>
      </c>
      <c r="H20" s="1777"/>
      <c r="I20" s="2763">
        <v>-4723878</v>
      </c>
      <c r="J20" s="2766"/>
      <c r="K20" s="2768"/>
      <c r="L20" s="1773">
        <v>3</v>
      </c>
    </row>
    <row r="21" spans="1:12">
      <c r="A21" s="1762">
        <v>4</v>
      </c>
      <c r="B21" s="2159" t="s">
        <v>4731</v>
      </c>
      <c r="C21" s="1764"/>
      <c r="D21" s="2760">
        <v>-4596383.84</v>
      </c>
      <c r="E21" s="1774"/>
      <c r="F21" s="1775"/>
      <c r="G21" s="2757">
        <v>-127494</v>
      </c>
      <c r="H21" s="1777"/>
      <c r="I21" s="2763">
        <v>-4723878</v>
      </c>
      <c r="J21" s="2769">
        <f>'114117'!AD55</f>
        <v>1057563051.7399992</v>
      </c>
      <c r="K21" s="2770">
        <f>+I21+J21</f>
        <v>1052839173.7399992</v>
      </c>
      <c r="L21" s="1773">
        <v>4</v>
      </c>
    </row>
    <row r="22" spans="1:12">
      <c r="A22" s="1762">
        <v>5</v>
      </c>
      <c r="B22" s="2159" t="s">
        <v>4732</v>
      </c>
      <c r="C22" s="1764"/>
      <c r="D22" s="2760">
        <v>-6870603.8399999999</v>
      </c>
      <c r="E22" s="1774"/>
      <c r="F22" s="1775"/>
      <c r="G22" s="2758">
        <v>-3443511.36</v>
      </c>
      <c r="H22" s="1779"/>
      <c r="I22" s="2764">
        <v>-10314115.199999999</v>
      </c>
      <c r="J22" s="2766"/>
      <c r="K22" s="2768"/>
      <c r="L22" s="1773">
        <v>5</v>
      </c>
    </row>
    <row r="23" spans="1:12">
      <c r="A23" s="1762">
        <v>6</v>
      </c>
      <c r="B23" s="2159" t="s">
        <v>4733</v>
      </c>
      <c r="C23" s="1764"/>
      <c r="D23" s="2760"/>
      <c r="E23" s="1780"/>
      <c r="F23" s="1781"/>
      <c r="G23" s="2757"/>
      <c r="H23" s="1782"/>
      <c r="I23" s="2765"/>
      <c r="J23" s="2766"/>
      <c r="K23" s="2768"/>
      <c r="L23" s="1773">
        <v>6</v>
      </c>
    </row>
    <row r="24" spans="1:12">
      <c r="A24" s="1762">
        <v>7</v>
      </c>
      <c r="B24" s="2159" t="s">
        <v>4734</v>
      </c>
      <c r="C24" s="1764"/>
      <c r="D24" s="2760">
        <v>1509383</v>
      </c>
      <c r="E24" s="1784"/>
      <c r="F24" s="1785"/>
      <c r="G24" s="2757">
        <v>-114401.06000000006</v>
      </c>
      <c r="H24" s="1786"/>
      <c r="I24" s="2763">
        <v>1394982</v>
      </c>
      <c r="J24" s="2766"/>
      <c r="K24" s="2768"/>
      <c r="L24" s="1773">
        <v>7</v>
      </c>
    </row>
    <row r="25" spans="1:12">
      <c r="A25" s="1762">
        <v>8</v>
      </c>
      <c r="B25" s="2159" t="s">
        <v>4735</v>
      </c>
      <c r="C25" s="1764"/>
      <c r="D25" s="2760">
        <v>1509383</v>
      </c>
      <c r="E25" s="1769"/>
      <c r="F25" s="1770"/>
      <c r="G25" s="2757">
        <v>-114401.06000000006</v>
      </c>
      <c r="H25" s="1787"/>
      <c r="I25" s="2763">
        <v>1394982</v>
      </c>
      <c r="J25" s="2771">
        <f>'114117'!AC55</f>
        <v>1084114223.1800008</v>
      </c>
      <c r="K25" s="2770">
        <f>+I25+J25+1</f>
        <v>1085509206.1800008</v>
      </c>
      <c r="L25" s="1773">
        <v>8</v>
      </c>
    </row>
    <row r="26" spans="1:12">
      <c r="A26" s="1762">
        <v>9</v>
      </c>
      <c r="B26" s="2753" t="s">
        <v>4736</v>
      </c>
      <c r="C26" s="1764"/>
      <c r="D26" s="2760">
        <v>-5361221</v>
      </c>
      <c r="E26" s="1774"/>
      <c r="F26" s="1775"/>
      <c r="G26" s="2757">
        <v>-3557912.42</v>
      </c>
      <c r="H26" s="1777"/>
      <c r="I26" s="2763">
        <v>-8919133</v>
      </c>
      <c r="J26" s="2772"/>
      <c r="K26" s="2773"/>
      <c r="L26" s="1773">
        <v>9</v>
      </c>
    </row>
    <row r="27" spans="1:12">
      <c r="A27" s="1762">
        <v>10</v>
      </c>
      <c r="B27" s="2753"/>
      <c r="C27" s="1764"/>
      <c r="D27" s="2754"/>
      <c r="E27" s="1774"/>
      <c r="F27" s="1775"/>
      <c r="G27" s="1776"/>
      <c r="H27" s="1777"/>
      <c r="I27" s="2763"/>
      <c r="J27" s="2766"/>
      <c r="K27" s="2768"/>
      <c r="L27" s="1773">
        <v>10</v>
      </c>
    </row>
    <row r="28" spans="1:12">
      <c r="A28" s="1762">
        <v>11</v>
      </c>
      <c r="B28" s="1763"/>
      <c r="C28" s="1764"/>
      <c r="D28" s="2754"/>
      <c r="E28" s="1774"/>
      <c r="F28" s="1775"/>
      <c r="G28" s="1776"/>
      <c r="H28" s="1777"/>
      <c r="I28" s="2763"/>
      <c r="J28" s="1778"/>
      <c r="K28" s="1772">
        <f t="shared" ref="K28:K56" si="0">SUM(C28:J28)</f>
        <v>0</v>
      </c>
      <c r="L28" s="1773">
        <v>11</v>
      </c>
    </row>
    <row r="29" spans="1:12">
      <c r="A29" s="1762">
        <v>12</v>
      </c>
      <c r="B29" s="1763"/>
      <c r="C29" s="1764"/>
      <c r="D29" s="1774"/>
      <c r="E29" s="1774"/>
      <c r="F29" s="1775"/>
      <c r="G29" s="1776"/>
      <c r="H29" s="1777"/>
      <c r="I29" s="1777"/>
      <c r="J29" s="1778"/>
      <c r="K29" s="1772">
        <f t="shared" si="0"/>
        <v>0</v>
      </c>
      <c r="L29" s="1773">
        <v>12</v>
      </c>
    </row>
    <row r="30" spans="1:12">
      <c r="A30" s="1762">
        <v>13</v>
      </c>
      <c r="B30" s="1763"/>
      <c r="C30" s="1764"/>
      <c r="D30" s="1774"/>
      <c r="E30" s="1774"/>
      <c r="F30" s="1775"/>
      <c r="G30" s="1776"/>
      <c r="H30" s="1777"/>
      <c r="I30" s="1777"/>
      <c r="J30" s="1778"/>
      <c r="K30" s="1772">
        <f t="shared" si="0"/>
        <v>0</v>
      </c>
      <c r="L30" s="1773">
        <v>13</v>
      </c>
    </row>
    <row r="31" spans="1:12">
      <c r="A31" s="1762">
        <v>14</v>
      </c>
      <c r="B31" s="1763"/>
      <c r="C31" s="1764"/>
      <c r="D31" s="1774"/>
      <c r="E31" s="1774"/>
      <c r="F31" s="1775"/>
      <c r="G31" s="1776"/>
      <c r="H31" s="1777"/>
      <c r="I31" s="1777"/>
      <c r="J31" s="1778"/>
      <c r="K31" s="1772">
        <f t="shared" si="0"/>
        <v>0</v>
      </c>
      <c r="L31" s="1773">
        <v>14</v>
      </c>
    </row>
    <row r="32" spans="1:12">
      <c r="A32" s="1762">
        <v>15</v>
      </c>
      <c r="B32" s="1763"/>
      <c r="C32" s="1764"/>
      <c r="D32" s="1774"/>
      <c r="E32" s="1774"/>
      <c r="F32" s="1775"/>
      <c r="G32" s="1776"/>
      <c r="H32" s="1779"/>
      <c r="I32" s="1779"/>
      <c r="J32" s="1778"/>
      <c r="K32" s="1772">
        <f t="shared" si="0"/>
        <v>0</v>
      </c>
      <c r="L32" s="1773">
        <v>15</v>
      </c>
    </row>
    <row r="33" spans="1:12">
      <c r="A33" s="1762">
        <v>16</v>
      </c>
      <c r="B33" s="1763"/>
      <c r="C33" s="1764"/>
      <c r="D33" s="1788"/>
      <c r="E33" s="1788"/>
      <c r="F33" s="1789"/>
      <c r="G33" s="1790"/>
      <c r="H33" s="1782"/>
      <c r="I33" s="1783"/>
      <c r="J33" s="1791"/>
      <c r="K33" s="1772">
        <f t="shared" si="0"/>
        <v>0</v>
      </c>
      <c r="L33" s="1773">
        <v>16</v>
      </c>
    </row>
    <row r="34" spans="1:12">
      <c r="A34" s="1762">
        <v>17</v>
      </c>
      <c r="B34" s="1763"/>
      <c r="C34" s="1764"/>
      <c r="D34" s="1788"/>
      <c r="E34" s="1788"/>
      <c r="F34" s="1789"/>
      <c r="G34" s="1792"/>
      <c r="H34" s="1793"/>
      <c r="I34" s="1793"/>
      <c r="J34" s="1791"/>
      <c r="K34" s="1772">
        <f t="shared" si="0"/>
        <v>0</v>
      </c>
      <c r="L34" s="1773">
        <v>17</v>
      </c>
    </row>
    <row r="35" spans="1:12">
      <c r="A35" s="1762">
        <v>18</v>
      </c>
      <c r="B35" s="1763"/>
      <c r="C35" s="1764"/>
      <c r="D35" s="1774"/>
      <c r="E35" s="1774"/>
      <c r="F35" s="1775"/>
      <c r="G35" s="1776"/>
      <c r="H35" s="1777"/>
      <c r="I35" s="1777"/>
      <c r="J35" s="1778"/>
      <c r="K35" s="1772">
        <f t="shared" si="0"/>
        <v>0</v>
      </c>
      <c r="L35" s="1773">
        <v>18</v>
      </c>
    </row>
    <row r="36" spans="1:12">
      <c r="A36" s="1762">
        <v>19</v>
      </c>
      <c r="B36" s="1763"/>
      <c r="C36" s="1764"/>
      <c r="D36" s="1774"/>
      <c r="E36" s="1774"/>
      <c r="F36" s="1775"/>
      <c r="G36" s="1776"/>
      <c r="H36" s="1777"/>
      <c r="I36" s="1777"/>
      <c r="J36" s="1778"/>
      <c r="K36" s="1772">
        <f t="shared" si="0"/>
        <v>0</v>
      </c>
      <c r="L36" s="1773">
        <v>19</v>
      </c>
    </row>
    <row r="37" spans="1:12">
      <c r="A37" s="1762">
        <v>20</v>
      </c>
      <c r="B37" s="1763"/>
      <c r="C37" s="1764"/>
      <c r="D37" s="1774"/>
      <c r="E37" s="1774"/>
      <c r="F37" s="1775"/>
      <c r="G37" s="1776"/>
      <c r="H37" s="1777"/>
      <c r="I37" s="1777"/>
      <c r="J37" s="1778"/>
      <c r="K37" s="1772">
        <f t="shared" si="0"/>
        <v>0</v>
      </c>
      <c r="L37" s="1773">
        <v>20</v>
      </c>
    </row>
    <row r="38" spans="1:12">
      <c r="A38" s="1762">
        <v>21</v>
      </c>
      <c r="B38" s="1763"/>
      <c r="C38" s="1764"/>
      <c r="D38" s="1774"/>
      <c r="E38" s="1774"/>
      <c r="F38" s="1775"/>
      <c r="G38" s="1776"/>
      <c r="H38" s="1777"/>
      <c r="I38" s="1777"/>
      <c r="J38" s="1778"/>
      <c r="K38" s="1772">
        <f t="shared" si="0"/>
        <v>0</v>
      </c>
      <c r="L38" s="1773">
        <v>21</v>
      </c>
    </row>
    <row r="39" spans="1:12">
      <c r="A39" s="1762">
        <v>22</v>
      </c>
      <c r="B39" s="1763"/>
      <c r="C39" s="1764"/>
      <c r="D39" s="1774"/>
      <c r="E39" s="1774"/>
      <c r="F39" s="1775"/>
      <c r="G39" s="1776"/>
      <c r="H39" s="1777"/>
      <c r="I39" s="1777"/>
      <c r="J39" s="1778"/>
      <c r="K39" s="1772">
        <f t="shared" si="0"/>
        <v>0</v>
      </c>
      <c r="L39" s="1773">
        <v>22</v>
      </c>
    </row>
    <row r="40" spans="1:12">
      <c r="A40" s="1762">
        <v>23</v>
      </c>
      <c r="B40" s="1763"/>
      <c r="C40" s="1764"/>
      <c r="D40" s="1774"/>
      <c r="E40" s="1774"/>
      <c r="F40" s="1775"/>
      <c r="G40" s="1776"/>
      <c r="H40" s="1777"/>
      <c r="I40" s="1777"/>
      <c r="J40" s="1778"/>
      <c r="K40" s="1772">
        <f t="shared" si="0"/>
        <v>0</v>
      </c>
      <c r="L40" s="1773">
        <v>23</v>
      </c>
    </row>
    <row r="41" spans="1:12">
      <c r="A41" s="1762">
        <v>24</v>
      </c>
      <c r="B41" s="1763"/>
      <c r="C41" s="1764"/>
      <c r="D41" s="1788"/>
      <c r="E41" s="1788"/>
      <c r="F41" s="1789"/>
      <c r="G41" s="1794"/>
      <c r="H41" s="1780"/>
      <c r="I41" s="1791"/>
      <c r="J41" s="1791"/>
      <c r="K41" s="1772">
        <f t="shared" si="0"/>
        <v>0</v>
      </c>
      <c r="L41" s="1773">
        <v>24</v>
      </c>
    </row>
    <row r="42" spans="1:12">
      <c r="A42" s="1762">
        <v>25</v>
      </c>
      <c r="B42" s="1763"/>
      <c r="C42" s="1764"/>
      <c r="D42" s="1774"/>
      <c r="E42" s="1774"/>
      <c r="F42" s="1775"/>
      <c r="G42" s="1776"/>
      <c r="H42" s="1787"/>
      <c r="I42" s="1777"/>
      <c r="J42" s="1778"/>
      <c r="K42" s="1772">
        <f t="shared" si="0"/>
        <v>0</v>
      </c>
      <c r="L42" s="1773">
        <v>25</v>
      </c>
    </row>
    <row r="43" spans="1:12">
      <c r="A43" s="1762">
        <v>26</v>
      </c>
      <c r="B43" s="1763"/>
      <c r="C43" s="1764"/>
      <c r="D43" s="1774"/>
      <c r="E43" s="1774"/>
      <c r="F43" s="1775"/>
      <c r="G43" s="1776"/>
      <c r="H43" s="1777"/>
      <c r="I43" s="1777"/>
      <c r="J43" s="1778"/>
      <c r="K43" s="1772">
        <f t="shared" si="0"/>
        <v>0</v>
      </c>
      <c r="L43" s="1773">
        <v>26</v>
      </c>
    </row>
    <row r="44" spans="1:12">
      <c r="A44" s="1762">
        <v>27</v>
      </c>
      <c r="B44" s="1763"/>
      <c r="C44" s="1764"/>
      <c r="D44" s="1774"/>
      <c r="E44" s="1774"/>
      <c r="F44" s="1775"/>
      <c r="G44" s="1776"/>
      <c r="H44" s="1777"/>
      <c r="I44" s="1777"/>
      <c r="J44" s="1778"/>
      <c r="K44" s="1772">
        <f t="shared" si="0"/>
        <v>0</v>
      </c>
      <c r="L44" s="1773">
        <v>27</v>
      </c>
    </row>
    <row r="45" spans="1:12">
      <c r="A45" s="1762">
        <v>28</v>
      </c>
      <c r="B45" s="1763"/>
      <c r="C45" s="1764"/>
      <c r="D45" s="1774"/>
      <c r="E45" s="1774"/>
      <c r="F45" s="1775"/>
      <c r="G45" s="1776"/>
      <c r="H45" s="1777"/>
      <c r="I45" s="1777"/>
      <c r="J45" s="1778"/>
      <c r="K45" s="1772">
        <f t="shared" si="0"/>
        <v>0</v>
      </c>
      <c r="L45" s="1773">
        <v>28</v>
      </c>
    </row>
    <row r="46" spans="1:12">
      <c r="A46" s="1762">
        <v>29</v>
      </c>
      <c r="B46" s="1763"/>
      <c r="C46" s="1764"/>
      <c r="D46" s="1774"/>
      <c r="E46" s="1774"/>
      <c r="F46" s="1775"/>
      <c r="G46" s="1776"/>
      <c r="H46" s="1777"/>
      <c r="I46" s="1777"/>
      <c r="J46" s="1778"/>
      <c r="K46" s="1772">
        <f t="shared" si="0"/>
        <v>0</v>
      </c>
      <c r="L46" s="1773">
        <v>29</v>
      </c>
    </row>
    <row r="47" spans="1:12">
      <c r="A47" s="1762">
        <v>30</v>
      </c>
      <c r="B47" s="1763"/>
      <c r="C47" s="1764"/>
      <c r="D47" s="1774"/>
      <c r="E47" s="1774"/>
      <c r="F47" s="1775"/>
      <c r="G47" s="1776"/>
      <c r="H47" s="1777"/>
      <c r="I47" s="1777"/>
      <c r="J47" s="1778"/>
      <c r="K47" s="1772">
        <f t="shared" si="0"/>
        <v>0</v>
      </c>
      <c r="L47" s="1773">
        <v>30</v>
      </c>
    </row>
    <row r="48" spans="1:12">
      <c r="A48" s="1762">
        <v>31</v>
      </c>
      <c r="B48" s="1763"/>
      <c r="C48" s="1764"/>
      <c r="D48" s="1774"/>
      <c r="E48" s="1774"/>
      <c r="F48" s="1775"/>
      <c r="G48" s="1776"/>
      <c r="H48" s="1777"/>
      <c r="I48" s="1777"/>
      <c r="J48" s="1778"/>
      <c r="K48" s="1772">
        <f t="shared" si="0"/>
        <v>0</v>
      </c>
      <c r="L48" s="1773">
        <v>31</v>
      </c>
    </row>
    <row r="49" spans="1:12">
      <c r="A49" s="1762">
        <v>32</v>
      </c>
      <c r="B49" s="1763"/>
      <c r="C49" s="1764"/>
      <c r="D49" s="1774"/>
      <c r="E49" s="1774"/>
      <c r="F49" s="1775"/>
      <c r="G49" s="1776"/>
      <c r="H49" s="1777"/>
      <c r="I49" s="1777"/>
      <c r="J49" s="1778"/>
      <c r="K49" s="1772">
        <f t="shared" si="0"/>
        <v>0</v>
      </c>
      <c r="L49" s="1773">
        <v>32</v>
      </c>
    </row>
    <row r="50" spans="1:12">
      <c r="A50" s="1762">
        <v>33</v>
      </c>
      <c r="B50" s="1763"/>
      <c r="C50" s="1764"/>
      <c r="D50" s="1788"/>
      <c r="E50" s="1788"/>
      <c r="F50" s="1789"/>
      <c r="G50" s="1794"/>
      <c r="H50" s="1788"/>
      <c r="I50" s="1791"/>
      <c r="J50" s="1791"/>
      <c r="K50" s="1772">
        <f t="shared" si="0"/>
        <v>0</v>
      </c>
      <c r="L50" s="1773">
        <v>33</v>
      </c>
    </row>
    <row r="51" spans="1:12">
      <c r="A51" s="1762">
        <v>34</v>
      </c>
      <c r="B51" s="1763"/>
      <c r="C51" s="1764"/>
      <c r="D51" s="1774"/>
      <c r="E51" s="1774"/>
      <c r="F51" s="1775"/>
      <c r="G51" s="1776"/>
      <c r="H51" s="1777"/>
      <c r="I51" s="1777"/>
      <c r="J51" s="1778"/>
      <c r="K51" s="1772">
        <f t="shared" si="0"/>
        <v>0</v>
      </c>
      <c r="L51" s="1773">
        <v>34</v>
      </c>
    </row>
    <row r="52" spans="1:12">
      <c r="A52" s="1762">
        <v>35</v>
      </c>
      <c r="B52" s="1763"/>
      <c r="C52" s="1764"/>
      <c r="D52" s="1774"/>
      <c r="E52" s="1774"/>
      <c r="F52" s="1775"/>
      <c r="G52" s="1776"/>
      <c r="H52" s="1777"/>
      <c r="I52" s="1777"/>
      <c r="J52" s="1778"/>
      <c r="K52" s="1772">
        <f t="shared" si="0"/>
        <v>0</v>
      </c>
      <c r="L52" s="1773">
        <v>35</v>
      </c>
    </row>
    <row r="53" spans="1:12">
      <c r="A53" s="1762">
        <v>36</v>
      </c>
      <c r="B53" s="1763"/>
      <c r="C53" s="1764"/>
      <c r="D53" s="1774"/>
      <c r="E53" s="1774"/>
      <c r="F53" s="1775"/>
      <c r="G53" s="1776"/>
      <c r="H53" s="1777"/>
      <c r="I53" s="1777"/>
      <c r="J53" s="1778"/>
      <c r="K53" s="1772">
        <f t="shared" si="0"/>
        <v>0</v>
      </c>
      <c r="L53" s="1773">
        <v>36</v>
      </c>
    </row>
    <row r="54" spans="1:12">
      <c r="A54" s="1762">
        <v>37</v>
      </c>
      <c r="B54" s="1763"/>
      <c r="C54" s="1764"/>
      <c r="D54" s="1774"/>
      <c r="E54" s="1774"/>
      <c r="F54" s="1775"/>
      <c r="G54" s="1776"/>
      <c r="H54" s="1777"/>
      <c r="I54" s="1777"/>
      <c r="J54" s="1778"/>
      <c r="K54" s="1772">
        <f t="shared" si="0"/>
        <v>0</v>
      </c>
      <c r="L54" s="1773">
        <v>37</v>
      </c>
    </row>
    <row r="55" spans="1:12">
      <c r="A55" s="1762">
        <v>38</v>
      </c>
      <c r="B55" s="1763"/>
      <c r="C55" s="1764"/>
      <c r="D55" s="1774"/>
      <c r="E55" s="1774"/>
      <c r="F55" s="1775"/>
      <c r="G55" s="1776"/>
      <c r="H55" s="1777"/>
      <c r="I55" s="1777"/>
      <c r="J55" s="1778"/>
      <c r="K55" s="1772">
        <f t="shared" si="0"/>
        <v>0</v>
      </c>
      <c r="L55" s="1773">
        <v>38</v>
      </c>
    </row>
    <row r="56" spans="1:12" ht="15.75" thickBot="1">
      <c r="A56" s="1795">
        <v>39</v>
      </c>
      <c r="B56" s="1796"/>
      <c r="C56" s="1797"/>
      <c r="D56" s="1798"/>
      <c r="E56" s="1798"/>
      <c r="F56" s="1799"/>
      <c r="G56" s="1800"/>
      <c r="H56" s="1801"/>
      <c r="I56" s="1801"/>
      <c r="J56" s="1802"/>
      <c r="K56" s="1797">
        <f t="shared" si="0"/>
        <v>0</v>
      </c>
      <c r="L56" s="1803">
        <v>39</v>
      </c>
    </row>
    <row r="57" spans="1:12" ht="15.75" thickTop="1">
      <c r="A57" s="1723"/>
      <c r="B57" s="1723"/>
      <c r="C57" s="1723"/>
      <c r="D57" s="1804"/>
      <c r="E57" s="1804"/>
      <c r="F57" s="1804"/>
      <c r="G57" s="1804"/>
      <c r="H57" s="1804"/>
      <c r="I57" s="1804"/>
      <c r="J57" s="1804"/>
      <c r="K57" s="1474"/>
      <c r="L57" s="1474"/>
    </row>
    <row r="58" spans="1:12">
      <c r="A58" s="1474" t="s">
        <v>4675</v>
      </c>
      <c r="B58" s="1474"/>
      <c r="C58" s="1474"/>
      <c r="D58" s="1474"/>
      <c r="E58" s="1474"/>
      <c r="F58" s="1474"/>
      <c r="G58" s="1474" t="s">
        <v>4675</v>
      </c>
      <c r="H58" s="1474"/>
      <c r="I58" s="1474"/>
      <c r="J58" s="1474"/>
      <c r="K58" s="1474"/>
      <c r="L58" s="1474"/>
    </row>
    <row r="59" spans="1:12">
      <c r="A59" s="1489" t="s">
        <v>3920</v>
      </c>
      <c r="B59" s="1489"/>
      <c r="C59" s="1489"/>
      <c r="D59" s="1489"/>
      <c r="E59" s="1489"/>
      <c r="F59" s="1489"/>
      <c r="G59" s="1489" t="s">
        <v>3921</v>
      </c>
      <c r="H59" s="1489"/>
      <c r="I59" s="1489"/>
      <c r="J59" s="1489"/>
      <c r="K59" s="1489"/>
      <c r="L59" s="1489"/>
    </row>
    <row r="60" spans="1:12">
      <c r="L60" s="1474"/>
    </row>
    <row r="61" spans="1:12">
      <c r="L61" s="1723"/>
    </row>
    <row r="62" spans="1:12">
      <c r="L62" s="1723"/>
    </row>
    <row r="63" spans="1:12">
      <c r="L63" s="1723"/>
    </row>
    <row r="64" spans="1:12">
      <c r="L64" s="1723"/>
    </row>
    <row r="65" spans="11:12">
      <c r="L65" s="1744"/>
    </row>
    <row r="66" spans="11:12">
      <c r="L66" s="1744"/>
    </row>
    <row r="67" spans="11:12">
      <c r="L67" s="1744"/>
    </row>
    <row r="68" spans="11:12">
      <c r="L68" s="1744"/>
    </row>
    <row r="69" spans="11:12">
      <c r="L69" s="1744"/>
    </row>
    <row r="70" spans="11:12">
      <c r="L70" s="1744"/>
    </row>
    <row r="71" spans="11:12">
      <c r="K71" s="1805"/>
      <c r="L71" s="1744"/>
    </row>
    <row r="72" spans="11:12">
      <c r="L72" s="1744"/>
    </row>
    <row r="73" spans="11:12">
      <c r="L73" s="1744"/>
    </row>
    <row r="74" spans="11:12">
      <c r="L74" s="1744"/>
    </row>
    <row r="75" spans="11:12">
      <c r="L75" s="1744"/>
    </row>
    <row r="76" spans="11:12">
      <c r="L76" s="1744"/>
    </row>
    <row r="77" spans="11:12">
      <c r="L77" s="1744"/>
    </row>
    <row r="78" spans="11:12">
      <c r="L78" s="1744"/>
    </row>
    <row r="79" spans="11:12">
      <c r="L79" s="1744"/>
    </row>
    <row r="80" spans="11:12">
      <c r="L80" s="1744"/>
    </row>
    <row r="81" spans="12:12">
      <c r="L81" s="1744"/>
    </row>
    <row r="82" spans="12:12">
      <c r="L82" s="1744"/>
    </row>
    <row r="83" spans="12:12">
      <c r="L83" s="1744"/>
    </row>
    <row r="84" spans="12:12">
      <c r="L84" s="1744"/>
    </row>
    <row r="85" spans="12:12">
      <c r="L85" s="1744"/>
    </row>
    <row r="86" spans="12:12">
      <c r="L86" s="1744"/>
    </row>
    <row r="87" spans="12:12">
      <c r="L87" s="1744"/>
    </row>
    <row r="88" spans="12:12">
      <c r="L88" s="1744"/>
    </row>
    <row r="89" spans="12:12">
      <c r="L89" s="1744"/>
    </row>
    <row r="90" spans="12:12">
      <c r="L90" s="1744"/>
    </row>
    <row r="91" spans="12:12">
      <c r="L91" s="1744"/>
    </row>
    <row r="92" spans="12:12">
      <c r="L92" s="1744"/>
    </row>
    <row r="93" spans="12:12">
      <c r="L93" s="1744"/>
    </row>
    <row r="94" spans="12:12">
      <c r="L94" s="1744"/>
    </row>
    <row r="95" spans="12:12">
      <c r="L95" s="1744"/>
    </row>
    <row r="96" spans="12:12">
      <c r="L96" s="1744"/>
    </row>
    <row r="97" spans="12:12">
      <c r="L97" s="1744"/>
    </row>
    <row r="98" spans="12:12">
      <c r="L98" s="1744"/>
    </row>
    <row r="99" spans="12:12">
      <c r="L99" s="1744"/>
    </row>
    <row r="100" spans="12:12">
      <c r="L100" s="1744"/>
    </row>
    <row r="101" spans="12:12">
      <c r="L101" s="1744"/>
    </row>
    <row r="102" spans="12:12">
      <c r="L102" s="1744"/>
    </row>
    <row r="103" spans="12:12">
      <c r="L103" s="1744"/>
    </row>
    <row r="104" spans="12:12">
      <c r="L104" s="1744"/>
    </row>
    <row r="105" spans="12:12">
      <c r="L105" s="1744"/>
    </row>
    <row r="106" spans="12:12">
      <c r="L106" s="1744"/>
    </row>
    <row r="107" spans="12:12">
      <c r="L107" s="1744"/>
    </row>
    <row r="108" spans="12:12">
      <c r="L108" s="1744"/>
    </row>
    <row r="109" spans="12:12">
      <c r="L109" s="1744"/>
    </row>
    <row r="110" spans="12:12">
      <c r="L110" s="1744"/>
    </row>
    <row r="111" spans="12:12">
      <c r="L111" s="1744"/>
    </row>
    <row r="112" spans="12:12">
      <c r="L112" s="1744"/>
    </row>
    <row r="113" spans="12:12">
      <c r="L113" s="1744"/>
    </row>
    <row r="114" spans="12:12">
      <c r="L114" s="1744"/>
    </row>
    <row r="115" spans="12:12">
      <c r="L115" s="1744"/>
    </row>
    <row r="116" spans="12:12">
      <c r="L116" s="1744"/>
    </row>
    <row r="117" spans="12:12">
      <c r="L117" s="1723"/>
    </row>
    <row r="118" spans="12:12">
      <c r="L118" s="1806"/>
    </row>
    <row r="119" spans="12:12">
      <c r="L119" s="1807"/>
    </row>
    <row r="120" spans="12:12">
      <c r="L120" s="1723"/>
    </row>
    <row r="121" spans="12:12">
      <c r="L121" s="1723"/>
    </row>
    <row r="122" spans="12:12">
      <c r="L122" s="1723"/>
    </row>
    <row r="123" spans="12:12">
      <c r="L123" s="1723"/>
    </row>
    <row r="124" spans="12:12">
      <c r="L124" s="1723"/>
    </row>
    <row r="125" spans="12:12">
      <c r="L125" s="1723"/>
    </row>
    <row r="126" spans="12:12">
      <c r="L126" s="1723"/>
    </row>
    <row r="127" spans="12:12">
      <c r="L127" s="1723"/>
    </row>
    <row r="128" spans="12:12">
      <c r="L128" s="1723"/>
    </row>
    <row r="129" spans="12:12">
      <c r="L129" s="1723"/>
    </row>
    <row r="130" spans="12:12">
      <c r="L130" s="1723"/>
    </row>
    <row r="131" spans="12:12">
      <c r="L131" s="1723"/>
    </row>
    <row r="132" spans="12:12">
      <c r="L132" s="1723"/>
    </row>
    <row r="133" spans="12:12">
      <c r="L133" s="1723"/>
    </row>
    <row r="134" spans="12:12">
      <c r="L134" s="1808"/>
    </row>
    <row r="135" spans="12:12">
      <c r="L135" s="1808"/>
    </row>
    <row r="136" spans="12:12">
      <c r="L136" s="1808"/>
    </row>
    <row r="137" spans="12:12">
      <c r="L137" s="1808"/>
    </row>
    <row r="138" spans="12:12">
      <c r="L138" s="1808"/>
    </row>
    <row r="139" spans="12:12">
      <c r="L139" s="1808"/>
    </row>
    <row r="140" spans="12:12">
      <c r="L140" s="1808"/>
    </row>
    <row r="141" spans="12:12">
      <c r="L141" s="1808"/>
    </row>
    <row r="142" spans="12:12">
      <c r="L142" s="1808"/>
    </row>
    <row r="143" spans="12:12">
      <c r="L143" s="1808"/>
    </row>
    <row r="144" spans="12:12">
      <c r="L144" s="1808"/>
    </row>
  </sheetData>
  <pageMargins left="0.7" right="0.7" top="0.75" bottom="0.75" header="0.3" footer="0.3"/>
  <pageSetup scale="56" orientation="portrait" r:id="rId1"/>
  <rowBreaks count="1" manualBreakCount="1">
    <brk id="61" max="16383"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pageSetUpPr fitToPage="1"/>
  </sheetPr>
  <dimension ref="A1:IO70"/>
  <sheetViews>
    <sheetView defaultGridColor="0" view="pageBreakPreview" colorId="8" zoomScale="55" zoomScaleNormal="50" zoomScaleSheetLayoutView="55" workbookViewId="0">
      <selection activeCell="C33" sqref="C33"/>
    </sheetView>
  </sheetViews>
  <sheetFormatPr defaultColWidth="9.6640625" defaultRowHeight="15"/>
  <cols>
    <col min="1" max="1" width="35.6640625" style="9" customWidth="1"/>
    <col min="2" max="2" width="3.6640625" style="9" customWidth="1"/>
    <col min="3" max="3" width="39.6640625" style="9" customWidth="1"/>
    <col min="4" max="4" width="2.6640625" style="9" customWidth="1"/>
    <col min="5" max="5" width="24.6640625" style="9" customWidth="1"/>
    <col min="6" max="8" width="9.6640625" style="9"/>
    <col min="9" max="9" width="19.5546875" style="9" bestFit="1" customWidth="1"/>
    <col min="10" max="16384" width="9.6640625" style="9"/>
  </cols>
  <sheetData>
    <row r="1" spans="1:9" ht="40.9" customHeight="1">
      <c r="A1" s="675" t="s">
        <v>1645</v>
      </c>
      <c r="B1" s="675"/>
      <c r="C1" s="675"/>
      <c r="D1" s="624"/>
      <c r="F1" s="5"/>
      <c r="G1" s="624"/>
      <c r="H1" s="5"/>
      <c r="I1" s="5"/>
    </row>
    <row r="2" spans="1:9" ht="43.15" customHeight="1">
      <c r="A2" s="675" t="s">
        <v>1646</v>
      </c>
      <c r="B2" s="675"/>
      <c r="C2" s="675"/>
      <c r="D2" s="624"/>
      <c r="F2" s="5"/>
      <c r="G2" s="624"/>
      <c r="H2" s="5"/>
      <c r="I2" s="5"/>
    </row>
    <row r="3" spans="1:9" ht="19.899999999999999" customHeight="1">
      <c r="A3" s="1"/>
      <c r="B3" s="1"/>
      <c r="C3" s="624"/>
      <c r="D3" s="624"/>
      <c r="F3" s="5"/>
      <c r="G3" s="5"/>
      <c r="H3" s="5"/>
      <c r="I3" s="5"/>
    </row>
    <row r="4" spans="1:9" ht="19.899999999999999" customHeight="1">
      <c r="A4" s="625" t="s">
        <v>1647</v>
      </c>
      <c r="B4" s="625"/>
      <c r="C4" s="624"/>
      <c r="D4" s="624"/>
      <c r="F4" s="5"/>
      <c r="G4" s="5"/>
      <c r="H4" s="5"/>
      <c r="I4" s="5"/>
    </row>
    <row r="5" spans="1:9" ht="28.9" customHeight="1">
      <c r="A5" s="625" t="s">
        <v>1648</v>
      </c>
      <c r="B5" s="625"/>
      <c r="C5" s="624"/>
      <c r="D5" s="624"/>
      <c r="F5" s="5"/>
      <c r="G5" s="5"/>
      <c r="H5" s="5"/>
      <c r="I5" s="5"/>
    </row>
    <row r="6" spans="1:9" ht="29.45" customHeight="1">
      <c r="A6" s="626" t="str">
        <f>A46</f>
        <v>Year ended 12/31/2015</v>
      </c>
      <c r="B6" s="626"/>
      <c r="C6" s="624"/>
      <c r="D6" s="624"/>
      <c r="F6" s="5"/>
      <c r="G6" s="5"/>
      <c r="H6" s="5"/>
      <c r="I6" s="5"/>
    </row>
    <row r="7" spans="1:9" ht="14.45" customHeight="1">
      <c r="A7" s="5"/>
      <c r="B7" s="5"/>
      <c r="C7" s="5"/>
      <c r="D7" s="5"/>
      <c r="F7" s="5"/>
      <c r="G7" s="5"/>
      <c r="H7" s="5"/>
      <c r="I7" s="5"/>
    </row>
    <row r="8" spans="1:9" ht="22.9" customHeight="1">
      <c r="A8" s="673" t="s">
        <v>1649</v>
      </c>
      <c r="B8" s="676"/>
      <c r="C8" s="5"/>
      <c r="F8" s="5"/>
      <c r="G8" s="2"/>
      <c r="H8" s="5"/>
      <c r="I8" s="5"/>
    </row>
    <row r="9" spans="1:9" ht="18" customHeight="1">
      <c r="B9" s="692">
        <v>1</v>
      </c>
      <c r="C9" s="693" t="s">
        <v>1650</v>
      </c>
      <c r="D9" s="671"/>
      <c r="F9" s="5"/>
      <c r="G9" s="5"/>
      <c r="H9" s="5"/>
      <c r="I9" s="5"/>
    </row>
    <row r="10" spans="1:9" ht="18" customHeight="1">
      <c r="B10" s="692"/>
      <c r="C10" s="694" t="s">
        <v>1651</v>
      </c>
      <c r="D10" s="671"/>
      <c r="F10" s="624"/>
      <c r="G10" s="5"/>
      <c r="H10" s="5"/>
      <c r="I10" s="5"/>
    </row>
    <row r="11" spans="1:9" ht="18" customHeight="1">
      <c r="B11" s="692"/>
      <c r="C11" s="4"/>
      <c r="D11" s="5"/>
      <c r="F11" s="5"/>
      <c r="G11" s="5"/>
      <c r="H11" s="5"/>
      <c r="I11" s="5"/>
    </row>
    <row r="12" spans="1:9" ht="21.6" customHeight="1">
      <c r="B12" s="692">
        <v>2</v>
      </c>
      <c r="C12" s="1157" t="s">
        <v>1060</v>
      </c>
      <c r="D12" s="624"/>
      <c r="F12" s="624"/>
      <c r="G12" s="624"/>
      <c r="H12" s="625"/>
      <c r="I12" s="5"/>
    </row>
    <row r="13" spans="1:9" ht="18" customHeight="1">
      <c r="B13" s="629"/>
      <c r="C13" s="693" t="s">
        <v>2912</v>
      </c>
      <c r="D13" s="5"/>
      <c r="F13" s="5"/>
      <c r="G13" s="5"/>
      <c r="H13" s="625"/>
      <c r="I13" s="5"/>
    </row>
    <row r="14" spans="1:9" ht="18" customHeight="1">
      <c r="B14" s="629"/>
      <c r="C14" s="693" t="s">
        <v>2913</v>
      </c>
      <c r="D14" s="5"/>
      <c r="F14" s="5"/>
      <c r="G14" s="624"/>
      <c r="H14" s="626"/>
      <c r="I14" s="5"/>
    </row>
    <row r="15" spans="1:9" ht="13.15" customHeight="1">
      <c r="A15" s="5"/>
      <c r="B15" s="5"/>
      <c r="C15" s="670"/>
      <c r="D15" s="5"/>
      <c r="F15" s="5"/>
      <c r="G15" s="5"/>
      <c r="H15" s="5"/>
      <c r="I15" s="5"/>
    </row>
    <row r="16" spans="1:9" ht="23.45" customHeight="1">
      <c r="A16" s="5"/>
      <c r="B16" s="5"/>
      <c r="C16" s="674" t="s">
        <v>2914</v>
      </c>
      <c r="D16" s="627"/>
      <c r="F16" s="5"/>
      <c r="G16" s="5"/>
      <c r="H16" s="5"/>
      <c r="I16" s="5"/>
    </row>
    <row r="17" spans="1:249" ht="13.15" customHeight="1">
      <c r="A17" s="3"/>
      <c r="B17" s="3"/>
      <c r="C17" s="672"/>
      <c r="F17" s="5"/>
      <c r="G17" s="5"/>
      <c r="H17" s="5"/>
    </row>
    <row r="18" spans="1:249" ht="13.5" customHeight="1">
      <c r="A18" s="5"/>
      <c r="B18" s="5"/>
      <c r="C18" s="670"/>
      <c r="D18" s="5"/>
      <c r="F18" s="5"/>
      <c r="G18" s="5"/>
      <c r="H18" s="5"/>
      <c r="I18" s="5"/>
    </row>
    <row r="19" spans="1:249" ht="13.5" customHeight="1">
      <c r="A19" s="5"/>
      <c r="B19" s="5"/>
      <c r="C19" s="670"/>
      <c r="D19" s="5"/>
      <c r="F19" s="5"/>
      <c r="G19" s="5"/>
      <c r="H19" s="5"/>
      <c r="I19" s="5"/>
    </row>
    <row r="20" spans="1:249" ht="13.5" customHeight="1">
      <c r="A20" s="5"/>
      <c r="B20" s="5"/>
      <c r="C20" s="670"/>
      <c r="D20" s="5"/>
      <c r="F20" s="5"/>
      <c r="G20" s="5"/>
      <c r="H20" s="5"/>
      <c r="I20" s="5"/>
    </row>
    <row r="21" spans="1:249" ht="13.15" customHeight="1">
      <c r="A21" s="5"/>
      <c r="B21" s="5"/>
      <c r="C21" s="670"/>
      <c r="D21" s="5"/>
      <c r="F21" s="5"/>
      <c r="G21" s="5"/>
      <c r="H21" s="5"/>
      <c r="I21" s="5"/>
    </row>
    <row r="22" spans="1:249" ht="15" customHeight="1">
      <c r="A22" s="691"/>
      <c r="B22" s="691"/>
      <c r="C22" s="628" t="s">
        <v>2915</v>
      </c>
      <c r="D22" s="681"/>
      <c r="F22" s="4"/>
      <c r="G22" s="5"/>
      <c r="H22" s="5"/>
      <c r="I22" s="5"/>
    </row>
    <row r="23" spans="1:249" ht="15" customHeight="1">
      <c r="A23" s="678"/>
      <c r="B23" s="678"/>
      <c r="C23" s="678"/>
      <c r="D23" s="678"/>
      <c r="E23" s="4"/>
      <c r="F23" s="4"/>
      <c r="G23" s="5"/>
      <c r="H23" s="5"/>
      <c r="I23" s="5"/>
    </row>
    <row r="24" spans="1:249" ht="15" customHeight="1">
      <c r="A24" s="678"/>
      <c r="B24" s="678"/>
      <c r="C24" s="678"/>
      <c r="D24" s="678"/>
      <c r="E24" s="4"/>
      <c r="F24" s="4"/>
      <c r="G24" s="4"/>
      <c r="H24" s="4"/>
      <c r="I24" s="4"/>
      <c r="J24" s="629"/>
      <c r="K24" s="629"/>
      <c r="L24" s="629"/>
      <c r="M24" s="629"/>
      <c r="N24" s="629"/>
      <c r="O24" s="629"/>
      <c r="P24" s="629"/>
      <c r="Q24" s="629"/>
      <c r="R24" s="629"/>
      <c r="S24" s="629"/>
      <c r="T24" s="629"/>
      <c r="U24" s="629"/>
      <c r="V24" s="629"/>
      <c r="W24" s="629"/>
      <c r="X24" s="629"/>
      <c r="Y24" s="629"/>
      <c r="Z24" s="629"/>
      <c r="AA24" s="629"/>
      <c r="AB24" s="629"/>
      <c r="AC24" s="629"/>
      <c r="AD24" s="629"/>
      <c r="AE24" s="629"/>
      <c r="AF24" s="629"/>
      <c r="AG24" s="629"/>
      <c r="AH24" s="629"/>
      <c r="AI24" s="629"/>
      <c r="AJ24" s="629"/>
      <c r="AK24" s="629"/>
      <c r="AL24" s="629"/>
      <c r="AM24" s="629"/>
      <c r="AN24" s="629"/>
      <c r="AO24" s="629"/>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29"/>
      <c r="BW24" s="629"/>
      <c r="BX24" s="629"/>
      <c r="BY24" s="629"/>
      <c r="BZ24" s="629"/>
      <c r="CA24" s="629"/>
      <c r="CB24" s="629"/>
      <c r="CC24" s="629"/>
      <c r="CD24" s="629"/>
      <c r="CE24" s="629"/>
      <c r="CF24" s="629"/>
      <c r="CG24" s="629"/>
      <c r="CH24" s="629"/>
      <c r="CI24" s="629"/>
      <c r="CJ24" s="629"/>
      <c r="CK24" s="629"/>
      <c r="CL24" s="629"/>
      <c r="CM24" s="629"/>
      <c r="CN24" s="629"/>
      <c r="CO24" s="629"/>
      <c r="CP24" s="629"/>
      <c r="CQ24" s="629"/>
      <c r="CR24" s="629"/>
      <c r="CS24" s="629"/>
      <c r="CT24" s="629"/>
      <c r="CU24" s="629"/>
      <c r="CV24" s="629"/>
      <c r="CW24" s="629"/>
      <c r="CX24" s="629"/>
      <c r="CY24" s="629"/>
      <c r="CZ24" s="629"/>
      <c r="DA24" s="629"/>
      <c r="DB24" s="629"/>
      <c r="DC24" s="629"/>
      <c r="DD24" s="629"/>
      <c r="DE24" s="629"/>
      <c r="DF24" s="629"/>
      <c r="DG24" s="629"/>
      <c r="DH24" s="629"/>
      <c r="DI24" s="629"/>
      <c r="DJ24" s="629"/>
      <c r="DK24" s="629"/>
      <c r="DL24" s="629"/>
      <c r="DM24" s="629"/>
      <c r="DN24" s="629"/>
      <c r="DO24" s="629"/>
      <c r="DP24" s="629"/>
      <c r="DQ24" s="629"/>
      <c r="DR24" s="629"/>
      <c r="DS24" s="629"/>
      <c r="DT24" s="629"/>
      <c r="DU24" s="629"/>
      <c r="DV24" s="629"/>
      <c r="DW24" s="629"/>
      <c r="DX24" s="629"/>
      <c r="DY24" s="629"/>
      <c r="DZ24" s="629"/>
      <c r="EA24" s="629"/>
      <c r="EB24" s="629"/>
      <c r="EC24" s="629"/>
      <c r="ED24" s="629"/>
      <c r="EE24" s="629"/>
      <c r="EF24" s="629"/>
      <c r="EG24" s="629"/>
      <c r="EH24" s="629"/>
      <c r="EI24" s="629"/>
      <c r="EJ24" s="629"/>
      <c r="EK24" s="629"/>
      <c r="EL24" s="629"/>
      <c r="EM24" s="629"/>
      <c r="EN24" s="629"/>
      <c r="EO24" s="629"/>
      <c r="EP24" s="629"/>
      <c r="EQ24" s="629"/>
      <c r="ER24" s="629"/>
      <c r="ES24" s="629"/>
      <c r="ET24" s="629"/>
      <c r="EU24" s="629"/>
      <c r="EV24" s="629"/>
      <c r="EW24" s="629"/>
      <c r="EX24" s="629"/>
      <c r="EY24" s="629"/>
      <c r="EZ24" s="629"/>
      <c r="FA24" s="629"/>
      <c r="FB24" s="629"/>
      <c r="FC24" s="629"/>
      <c r="FD24" s="629"/>
      <c r="FE24" s="629"/>
      <c r="FF24" s="629"/>
      <c r="FG24" s="629"/>
      <c r="FH24" s="629"/>
      <c r="FI24" s="629"/>
      <c r="FJ24" s="629"/>
      <c r="FK24" s="629"/>
      <c r="FL24" s="629"/>
      <c r="FM24" s="629"/>
      <c r="FN24" s="629"/>
      <c r="FO24" s="629"/>
      <c r="FP24" s="629"/>
      <c r="FQ24" s="629"/>
      <c r="FR24" s="629"/>
      <c r="FS24" s="629"/>
      <c r="FT24" s="629"/>
      <c r="FU24" s="629"/>
      <c r="FV24" s="629"/>
      <c r="FW24" s="629"/>
      <c r="FX24" s="629"/>
      <c r="FY24" s="629"/>
      <c r="FZ24" s="629"/>
      <c r="GA24" s="629"/>
      <c r="GB24" s="629"/>
      <c r="GC24" s="629"/>
      <c r="GD24" s="629"/>
      <c r="GE24" s="629"/>
      <c r="GF24" s="629"/>
      <c r="GG24" s="629"/>
      <c r="GH24" s="629"/>
      <c r="GI24" s="629"/>
      <c r="GJ24" s="629"/>
      <c r="GK24" s="629"/>
      <c r="GL24" s="629"/>
      <c r="GM24" s="629"/>
      <c r="GN24" s="629"/>
      <c r="GO24" s="629"/>
      <c r="GP24" s="629"/>
      <c r="GQ24" s="629"/>
      <c r="GR24" s="629"/>
      <c r="GS24" s="629"/>
      <c r="GT24" s="629"/>
      <c r="GU24" s="629"/>
      <c r="GV24" s="629"/>
      <c r="GW24" s="629"/>
      <c r="GX24" s="629"/>
      <c r="GY24" s="629"/>
      <c r="GZ24" s="629"/>
      <c r="HA24" s="629"/>
      <c r="HB24" s="629"/>
      <c r="HC24" s="629"/>
      <c r="HD24" s="629"/>
      <c r="HE24" s="629"/>
      <c r="HF24" s="629"/>
      <c r="HG24" s="629"/>
      <c r="HH24" s="629"/>
      <c r="HI24" s="629"/>
      <c r="HJ24" s="629"/>
      <c r="HK24" s="629"/>
      <c r="HL24" s="629"/>
      <c r="HM24" s="629"/>
      <c r="HN24" s="629"/>
      <c r="HO24" s="629"/>
      <c r="HP24" s="629"/>
      <c r="HQ24" s="629"/>
      <c r="HR24" s="629"/>
      <c r="HS24" s="629"/>
      <c r="HT24" s="629"/>
      <c r="HU24" s="629"/>
      <c r="HV24" s="629"/>
      <c r="HW24" s="629"/>
      <c r="HX24" s="629"/>
      <c r="HY24" s="629"/>
      <c r="HZ24" s="629"/>
      <c r="IA24" s="629"/>
      <c r="IB24" s="629"/>
      <c r="IC24" s="629"/>
      <c r="ID24" s="629"/>
      <c r="IE24" s="629"/>
      <c r="IF24" s="629"/>
      <c r="IG24" s="629"/>
      <c r="IH24" s="629"/>
      <c r="II24" s="629"/>
      <c r="IJ24" s="629"/>
      <c r="IK24" s="629"/>
      <c r="IL24" s="629"/>
      <c r="IM24" s="629"/>
      <c r="IN24" s="629"/>
      <c r="IO24" s="629"/>
    </row>
    <row r="25" spans="1:249" ht="18" customHeight="1">
      <c r="A25" s="679" t="s">
        <v>2916</v>
      </c>
      <c r="B25" s="680"/>
      <c r="C25" s="681" t="s">
        <v>4716</v>
      </c>
      <c r="D25" s="682"/>
      <c r="E25" s="4"/>
      <c r="F25" s="4"/>
      <c r="G25" s="4"/>
      <c r="H25" s="4"/>
      <c r="I25" s="4"/>
      <c r="J25" s="629"/>
      <c r="K25" s="629"/>
      <c r="L25" s="629"/>
      <c r="M25" s="629"/>
      <c r="N25" s="629"/>
      <c r="O25" s="629"/>
      <c r="P25" s="629"/>
      <c r="Q25" s="629"/>
      <c r="R25" s="629"/>
      <c r="S25" s="629"/>
      <c r="T25" s="629"/>
      <c r="U25" s="629"/>
      <c r="V25" s="629"/>
      <c r="W25" s="629"/>
      <c r="X25" s="629"/>
      <c r="Y25" s="629"/>
      <c r="Z25" s="629"/>
      <c r="AA25" s="629"/>
      <c r="AB25" s="629"/>
      <c r="AC25" s="629"/>
      <c r="AD25" s="629"/>
      <c r="AE25" s="629"/>
      <c r="AF25" s="629"/>
      <c r="AG25" s="629"/>
      <c r="AH25" s="629"/>
      <c r="AI25" s="629"/>
      <c r="AJ25" s="629"/>
      <c r="AK25" s="629"/>
      <c r="AL25" s="629"/>
      <c r="AM25" s="629"/>
      <c r="AN25" s="629"/>
      <c r="AO25" s="629"/>
      <c r="AP25" s="629"/>
      <c r="AQ25" s="629"/>
      <c r="AR25" s="629"/>
      <c r="AS25" s="629"/>
      <c r="AT25" s="629"/>
      <c r="AU25" s="629"/>
      <c r="AV25" s="629"/>
      <c r="AW25" s="629"/>
      <c r="AX25" s="629"/>
      <c r="AY25" s="629"/>
      <c r="AZ25" s="629"/>
      <c r="BA25" s="629"/>
      <c r="BB25" s="629"/>
      <c r="BC25" s="629"/>
      <c r="BD25" s="629"/>
      <c r="BE25" s="629"/>
      <c r="BF25" s="629"/>
      <c r="BG25" s="629"/>
      <c r="BH25" s="629"/>
      <c r="BI25" s="629"/>
      <c r="BJ25" s="629"/>
      <c r="BK25" s="629"/>
      <c r="BL25" s="629"/>
      <c r="BM25" s="629"/>
      <c r="BN25" s="629"/>
      <c r="BO25" s="629"/>
      <c r="BP25" s="629"/>
      <c r="BQ25" s="629"/>
      <c r="BR25" s="629"/>
      <c r="BS25" s="629"/>
      <c r="BT25" s="629"/>
      <c r="BU25" s="629"/>
      <c r="BV25" s="629"/>
      <c r="BW25" s="629"/>
      <c r="BX25" s="629"/>
      <c r="BY25" s="629"/>
      <c r="BZ25" s="629"/>
      <c r="CA25" s="629"/>
      <c r="CB25" s="629"/>
      <c r="CC25" s="629"/>
      <c r="CD25" s="629"/>
      <c r="CE25" s="629"/>
      <c r="CF25" s="629"/>
      <c r="CG25" s="629"/>
      <c r="CH25" s="629"/>
      <c r="CI25" s="629"/>
      <c r="CJ25" s="629"/>
      <c r="CK25" s="629"/>
      <c r="CL25" s="629"/>
      <c r="CM25" s="629"/>
      <c r="CN25" s="629"/>
      <c r="CO25" s="629"/>
      <c r="CP25" s="629"/>
      <c r="CQ25" s="629"/>
      <c r="CR25" s="629"/>
      <c r="CS25" s="629"/>
      <c r="CT25" s="629"/>
      <c r="CU25" s="629"/>
      <c r="CV25" s="629"/>
      <c r="CW25" s="629"/>
      <c r="CX25" s="629"/>
      <c r="CY25" s="629"/>
      <c r="CZ25" s="629"/>
      <c r="DA25" s="629"/>
      <c r="DB25" s="629"/>
      <c r="DC25" s="629"/>
      <c r="DD25" s="629"/>
      <c r="DE25" s="629"/>
      <c r="DF25" s="629"/>
      <c r="DG25" s="629"/>
      <c r="DH25" s="629"/>
      <c r="DI25" s="629"/>
      <c r="DJ25" s="629"/>
      <c r="DK25" s="629"/>
      <c r="DL25" s="629"/>
      <c r="DM25" s="629"/>
      <c r="DN25" s="629"/>
      <c r="DO25" s="629"/>
      <c r="DP25" s="629"/>
      <c r="DQ25" s="629"/>
      <c r="DR25" s="629"/>
      <c r="DS25" s="629"/>
      <c r="DT25" s="629"/>
      <c r="DU25" s="629"/>
      <c r="DV25" s="629"/>
      <c r="DW25" s="629"/>
      <c r="DX25" s="629"/>
      <c r="DY25" s="629"/>
      <c r="DZ25" s="629"/>
      <c r="EA25" s="629"/>
      <c r="EB25" s="629"/>
      <c r="EC25" s="629"/>
      <c r="ED25" s="629"/>
      <c r="EE25" s="629"/>
      <c r="EF25" s="629"/>
      <c r="EG25" s="629"/>
      <c r="EH25" s="629"/>
      <c r="EI25" s="629"/>
      <c r="EJ25" s="629"/>
      <c r="EK25" s="629"/>
      <c r="EL25" s="629"/>
      <c r="EM25" s="629"/>
      <c r="EN25" s="629"/>
      <c r="EO25" s="629"/>
      <c r="EP25" s="629"/>
      <c r="EQ25" s="629"/>
      <c r="ER25" s="629"/>
      <c r="ES25" s="629"/>
      <c r="ET25" s="629"/>
      <c r="EU25" s="629"/>
      <c r="EV25" s="629"/>
      <c r="EW25" s="629"/>
      <c r="EX25" s="629"/>
      <c r="EY25" s="629"/>
      <c r="EZ25" s="629"/>
      <c r="FA25" s="629"/>
      <c r="FB25" s="629"/>
      <c r="FC25" s="629"/>
      <c r="FD25" s="629"/>
      <c r="FE25" s="629"/>
      <c r="FF25" s="629"/>
      <c r="FG25" s="629"/>
      <c r="FH25" s="629"/>
      <c r="FI25" s="629"/>
      <c r="FJ25" s="629"/>
      <c r="FK25" s="629"/>
      <c r="FL25" s="629"/>
      <c r="FM25" s="629"/>
      <c r="FN25" s="629"/>
      <c r="FO25" s="629"/>
      <c r="FP25" s="629"/>
      <c r="FQ25" s="629"/>
      <c r="FR25" s="629"/>
      <c r="FS25" s="629"/>
      <c r="FT25" s="629"/>
      <c r="FU25" s="629"/>
      <c r="FV25" s="629"/>
      <c r="FW25" s="629"/>
      <c r="FX25" s="629"/>
      <c r="FY25" s="629"/>
      <c r="FZ25" s="629"/>
      <c r="GA25" s="629"/>
      <c r="GB25" s="629"/>
      <c r="GC25" s="629"/>
      <c r="GD25" s="629"/>
      <c r="GE25" s="629"/>
      <c r="GF25" s="629"/>
      <c r="GG25" s="629"/>
      <c r="GH25" s="629"/>
      <c r="GI25" s="629"/>
      <c r="GJ25" s="629"/>
      <c r="GK25" s="629"/>
      <c r="GL25" s="629"/>
      <c r="GM25" s="629"/>
      <c r="GN25" s="629"/>
      <c r="GO25" s="629"/>
      <c r="GP25" s="629"/>
      <c r="GQ25" s="629"/>
      <c r="GR25" s="629"/>
      <c r="GS25" s="629"/>
      <c r="GT25" s="629"/>
      <c r="GU25" s="629"/>
      <c r="GV25" s="629"/>
      <c r="GW25" s="629"/>
      <c r="GX25" s="629"/>
      <c r="GY25" s="629"/>
      <c r="GZ25" s="629"/>
      <c r="HA25" s="629"/>
      <c r="HB25" s="629"/>
      <c r="HC25" s="629"/>
      <c r="HD25" s="629"/>
      <c r="HE25" s="629"/>
      <c r="HF25" s="629"/>
      <c r="HG25" s="629"/>
      <c r="HH25" s="629"/>
      <c r="HI25" s="629"/>
      <c r="HJ25" s="629"/>
      <c r="HK25" s="629"/>
      <c r="HL25" s="629"/>
      <c r="HM25" s="629"/>
      <c r="HN25" s="629"/>
      <c r="HO25" s="629"/>
      <c r="HP25" s="629"/>
      <c r="HQ25" s="629"/>
      <c r="HR25" s="629"/>
      <c r="HS25" s="629"/>
      <c r="HT25" s="629"/>
      <c r="HU25" s="629"/>
      <c r="HV25" s="629"/>
      <c r="HW25" s="629"/>
      <c r="HX25" s="629"/>
      <c r="HY25" s="629"/>
      <c r="HZ25" s="629"/>
      <c r="IA25" s="629"/>
      <c r="IB25" s="629"/>
      <c r="IC25" s="629"/>
      <c r="ID25" s="629"/>
      <c r="IE25" s="629"/>
      <c r="IF25" s="629"/>
      <c r="IG25" s="629"/>
      <c r="IH25" s="629"/>
      <c r="II25" s="629"/>
      <c r="IJ25" s="629"/>
      <c r="IK25" s="629"/>
      <c r="IL25" s="629"/>
      <c r="IM25" s="629"/>
      <c r="IN25" s="629"/>
      <c r="IO25" s="629"/>
    </row>
    <row r="26" spans="1:249" ht="18" customHeight="1">
      <c r="A26" s="679"/>
      <c r="B26" s="680"/>
      <c r="C26" s="680"/>
      <c r="D26" s="682"/>
      <c r="E26" s="4"/>
      <c r="F26" s="4"/>
      <c r="G26" s="4"/>
      <c r="H26" s="4"/>
      <c r="I26" s="4"/>
      <c r="J26" s="629"/>
      <c r="K26" s="629"/>
      <c r="L26" s="629"/>
      <c r="M26" s="629"/>
      <c r="N26" s="629"/>
      <c r="O26" s="629"/>
      <c r="P26" s="629"/>
      <c r="Q26" s="629"/>
      <c r="R26" s="629"/>
      <c r="S26" s="629"/>
      <c r="T26" s="629"/>
      <c r="U26" s="629"/>
      <c r="V26" s="629"/>
      <c r="W26" s="629"/>
      <c r="X26" s="629"/>
      <c r="Y26" s="629"/>
      <c r="Z26" s="629"/>
      <c r="AA26" s="629"/>
      <c r="AB26" s="629"/>
      <c r="AC26" s="629"/>
      <c r="AD26" s="629"/>
      <c r="AE26" s="629"/>
      <c r="AF26" s="629"/>
      <c r="AG26" s="629"/>
      <c r="AH26" s="629"/>
      <c r="AI26" s="629"/>
      <c r="AJ26" s="629"/>
      <c r="AK26" s="629"/>
      <c r="AL26" s="629"/>
      <c r="AM26" s="629"/>
      <c r="AN26" s="629"/>
      <c r="AO26" s="629"/>
      <c r="AP26" s="629"/>
      <c r="AQ26" s="629"/>
      <c r="AR26" s="629"/>
      <c r="AS26" s="629"/>
      <c r="AT26" s="629"/>
      <c r="AU26" s="629"/>
      <c r="AV26" s="629"/>
      <c r="AW26" s="629"/>
      <c r="AX26" s="629"/>
      <c r="AY26" s="629"/>
      <c r="AZ26" s="629"/>
      <c r="BA26" s="629"/>
      <c r="BB26" s="629"/>
      <c r="BC26" s="629"/>
      <c r="BD26" s="629"/>
      <c r="BE26" s="629"/>
      <c r="BF26" s="629"/>
      <c r="BG26" s="629"/>
      <c r="BH26" s="629"/>
      <c r="BI26" s="629"/>
      <c r="BJ26" s="629"/>
      <c r="BK26" s="629"/>
      <c r="BL26" s="629"/>
      <c r="BM26" s="629"/>
      <c r="BN26" s="629"/>
      <c r="BO26" s="629"/>
      <c r="BP26" s="629"/>
      <c r="BQ26" s="629"/>
      <c r="BR26" s="629"/>
      <c r="BS26" s="629"/>
      <c r="BT26" s="629"/>
      <c r="BU26" s="629"/>
      <c r="BV26" s="629"/>
      <c r="BW26" s="629"/>
      <c r="BX26" s="629"/>
      <c r="BY26" s="629"/>
      <c r="BZ26" s="629"/>
      <c r="CA26" s="629"/>
      <c r="CB26" s="629"/>
      <c r="CC26" s="629"/>
      <c r="CD26" s="629"/>
      <c r="CE26" s="629"/>
      <c r="CF26" s="629"/>
      <c r="CG26" s="629"/>
      <c r="CH26" s="629"/>
      <c r="CI26" s="629"/>
      <c r="CJ26" s="629"/>
      <c r="CK26" s="629"/>
      <c r="CL26" s="629"/>
      <c r="CM26" s="629"/>
      <c r="CN26" s="629"/>
      <c r="CO26" s="629"/>
      <c r="CP26" s="629"/>
      <c r="CQ26" s="629"/>
      <c r="CR26" s="629"/>
      <c r="CS26" s="629"/>
      <c r="CT26" s="629"/>
      <c r="CU26" s="629"/>
      <c r="CV26" s="629"/>
      <c r="CW26" s="629"/>
      <c r="CX26" s="629"/>
      <c r="CY26" s="629"/>
      <c r="CZ26" s="629"/>
      <c r="DA26" s="629"/>
      <c r="DB26" s="629"/>
      <c r="DC26" s="629"/>
      <c r="DD26" s="629"/>
      <c r="DE26" s="629"/>
      <c r="DF26" s="629"/>
      <c r="DG26" s="629"/>
      <c r="DH26" s="629"/>
      <c r="DI26" s="629"/>
      <c r="DJ26" s="629"/>
      <c r="DK26" s="629"/>
      <c r="DL26" s="629"/>
      <c r="DM26" s="629"/>
      <c r="DN26" s="629"/>
      <c r="DO26" s="629"/>
      <c r="DP26" s="629"/>
      <c r="DQ26" s="629"/>
      <c r="DR26" s="629"/>
      <c r="DS26" s="629"/>
      <c r="DT26" s="629"/>
      <c r="DU26" s="629"/>
      <c r="DV26" s="629"/>
      <c r="DW26" s="629"/>
      <c r="DX26" s="629"/>
      <c r="DY26" s="629"/>
      <c r="DZ26" s="629"/>
      <c r="EA26" s="629"/>
      <c r="EB26" s="629"/>
      <c r="EC26" s="629"/>
      <c r="ED26" s="629"/>
      <c r="EE26" s="629"/>
      <c r="EF26" s="629"/>
      <c r="EG26" s="629"/>
      <c r="EH26" s="629"/>
      <c r="EI26" s="629"/>
      <c r="EJ26" s="629"/>
      <c r="EK26" s="629"/>
      <c r="EL26" s="629"/>
      <c r="EM26" s="629"/>
      <c r="EN26" s="629"/>
      <c r="EO26" s="629"/>
      <c r="EP26" s="629"/>
      <c r="EQ26" s="629"/>
      <c r="ER26" s="629"/>
      <c r="ES26" s="629"/>
      <c r="ET26" s="629"/>
      <c r="EU26" s="629"/>
      <c r="EV26" s="629"/>
      <c r="EW26" s="629"/>
      <c r="EX26" s="629"/>
      <c r="EY26" s="629"/>
      <c r="EZ26" s="629"/>
      <c r="FA26" s="629"/>
      <c r="FB26" s="629"/>
      <c r="FC26" s="629"/>
      <c r="FD26" s="629"/>
      <c r="FE26" s="629"/>
      <c r="FF26" s="629"/>
      <c r="FG26" s="629"/>
      <c r="FH26" s="629"/>
      <c r="FI26" s="629"/>
      <c r="FJ26" s="629"/>
      <c r="FK26" s="629"/>
      <c r="FL26" s="629"/>
      <c r="FM26" s="629"/>
      <c r="FN26" s="629"/>
      <c r="FO26" s="629"/>
      <c r="FP26" s="629"/>
      <c r="FQ26" s="629"/>
      <c r="FR26" s="629"/>
      <c r="FS26" s="629"/>
      <c r="FT26" s="629"/>
      <c r="FU26" s="629"/>
      <c r="FV26" s="629"/>
      <c r="FW26" s="629"/>
      <c r="FX26" s="629"/>
      <c r="FY26" s="629"/>
      <c r="FZ26" s="629"/>
      <c r="GA26" s="629"/>
      <c r="GB26" s="629"/>
      <c r="GC26" s="629"/>
      <c r="GD26" s="629"/>
      <c r="GE26" s="629"/>
      <c r="GF26" s="629"/>
      <c r="GG26" s="629"/>
      <c r="GH26" s="629"/>
      <c r="GI26" s="629"/>
      <c r="GJ26" s="629"/>
      <c r="GK26" s="629"/>
      <c r="GL26" s="629"/>
      <c r="GM26" s="629"/>
      <c r="GN26" s="629"/>
      <c r="GO26" s="629"/>
      <c r="GP26" s="629"/>
      <c r="GQ26" s="629"/>
      <c r="GR26" s="629"/>
      <c r="GS26" s="629"/>
      <c r="GT26" s="629"/>
      <c r="GU26" s="629"/>
      <c r="GV26" s="629"/>
      <c r="GW26" s="629"/>
      <c r="GX26" s="629"/>
      <c r="GY26" s="629"/>
      <c r="GZ26" s="629"/>
      <c r="HA26" s="629"/>
      <c r="HB26" s="629"/>
      <c r="HC26" s="629"/>
      <c r="HD26" s="629"/>
      <c r="HE26" s="629"/>
      <c r="HF26" s="629"/>
      <c r="HG26" s="629"/>
      <c r="HH26" s="629"/>
      <c r="HI26" s="629"/>
      <c r="HJ26" s="629"/>
      <c r="HK26" s="629"/>
      <c r="HL26" s="629"/>
      <c r="HM26" s="629"/>
      <c r="HN26" s="629"/>
      <c r="HO26" s="629"/>
      <c r="HP26" s="629"/>
      <c r="HQ26" s="629"/>
      <c r="HR26" s="629"/>
      <c r="HS26" s="629"/>
      <c r="HT26" s="629"/>
      <c r="HU26" s="629"/>
      <c r="HV26" s="629"/>
      <c r="HW26" s="629"/>
      <c r="HX26" s="629"/>
      <c r="HY26" s="629"/>
      <c r="HZ26" s="629"/>
      <c r="IA26" s="629"/>
      <c r="IB26" s="629"/>
      <c r="IC26" s="629"/>
      <c r="ID26" s="629"/>
      <c r="IE26" s="629"/>
      <c r="IF26" s="629"/>
      <c r="IG26" s="629"/>
      <c r="IH26" s="629"/>
      <c r="II26" s="629"/>
      <c r="IJ26" s="629"/>
      <c r="IK26" s="629"/>
      <c r="IL26" s="629"/>
      <c r="IM26" s="629"/>
      <c r="IN26" s="629"/>
      <c r="IO26" s="629"/>
    </row>
    <row r="27" spans="1:249" ht="18" customHeight="1">
      <c r="A27" s="679" t="s">
        <v>2918</v>
      </c>
      <c r="B27" s="680"/>
      <c r="C27" s="681" t="s">
        <v>1784</v>
      </c>
      <c r="D27" s="682"/>
      <c r="E27" s="4"/>
      <c r="F27" s="4"/>
      <c r="G27" s="4"/>
      <c r="H27" s="4"/>
      <c r="I27" s="4"/>
      <c r="J27" s="629"/>
      <c r="K27" s="629"/>
      <c r="L27" s="629"/>
      <c r="M27" s="629"/>
      <c r="N27" s="629"/>
      <c r="O27" s="629"/>
      <c r="P27" s="629"/>
      <c r="Q27" s="629"/>
      <c r="R27" s="629"/>
      <c r="S27" s="629"/>
      <c r="T27" s="629"/>
      <c r="U27" s="629"/>
      <c r="V27" s="629"/>
      <c r="W27" s="629"/>
      <c r="X27" s="629"/>
      <c r="Y27" s="629"/>
      <c r="Z27" s="629"/>
      <c r="AA27" s="629"/>
      <c r="AB27" s="629"/>
      <c r="AC27" s="629"/>
      <c r="AD27" s="629"/>
      <c r="AE27" s="629"/>
      <c r="AF27" s="629"/>
      <c r="AG27" s="629"/>
      <c r="AH27" s="629"/>
      <c r="AI27" s="629"/>
      <c r="AJ27" s="629"/>
      <c r="AK27" s="629"/>
      <c r="AL27" s="629"/>
      <c r="AM27" s="629"/>
      <c r="AN27" s="629"/>
      <c r="AO27" s="629"/>
      <c r="AP27" s="629"/>
      <c r="AQ27" s="629"/>
      <c r="AR27" s="629"/>
      <c r="AS27" s="629"/>
      <c r="AT27" s="629"/>
      <c r="AU27" s="629"/>
      <c r="AV27" s="629"/>
      <c r="AW27" s="629"/>
      <c r="AX27" s="629"/>
      <c r="AY27" s="629"/>
      <c r="AZ27" s="629"/>
      <c r="BA27" s="629"/>
      <c r="BB27" s="629"/>
      <c r="BC27" s="629"/>
      <c r="BD27" s="629"/>
      <c r="BE27" s="629"/>
      <c r="BF27" s="629"/>
      <c r="BG27" s="629"/>
      <c r="BH27" s="629"/>
      <c r="BI27" s="629"/>
      <c r="BJ27" s="629"/>
      <c r="BK27" s="629"/>
      <c r="BL27" s="629"/>
      <c r="BM27" s="629"/>
      <c r="BN27" s="629"/>
      <c r="BO27" s="629"/>
      <c r="BP27" s="629"/>
      <c r="BQ27" s="629"/>
      <c r="BR27" s="629"/>
      <c r="BS27" s="629"/>
      <c r="BT27" s="629"/>
      <c r="BU27" s="629"/>
      <c r="BV27" s="629"/>
      <c r="BW27" s="629"/>
      <c r="BX27" s="629"/>
      <c r="BY27" s="629"/>
      <c r="BZ27" s="629"/>
      <c r="CA27" s="629"/>
      <c r="CB27" s="629"/>
      <c r="CC27" s="629"/>
      <c r="CD27" s="629"/>
      <c r="CE27" s="629"/>
      <c r="CF27" s="629"/>
      <c r="CG27" s="629"/>
      <c r="CH27" s="629"/>
      <c r="CI27" s="629"/>
      <c r="CJ27" s="629"/>
      <c r="CK27" s="629"/>
      <c r="CL27" s="629"/>
      <c r="CM27" s="629"/>
      <c r="CN27" s="629"/>
      <c r="CO27" s="629"/>
      <c r="CP27" s="629"/>
      <c r="CQ27" s="629"/>
      <c r="CR27" s="629"/>
      <c r="CS27" s="629"/>
      <c r="CT27" s="629"/>
      <c r="CU27" s="629"/>
      <c r="CV27" s="629"/>
      <c r="CW27" s="629"/>
      <c r="CX27" s="629"/>
      <c r="CY27" s="629"/>
      <c r="CZ27" s="629"/>
      <c r="DA27" s="629"/>
      <c r="DB27" s="629"/>
      <c r="DC27" s="629"/>
      <c r="DD27" s="629"/>
      <c r="DE27" s="629"/>
      <c r="DF27" s="629"/>
      <c r="DG27" s="629"/>
      <c r="DH27" s="629"/>
      <c r="DI27" s="629"/>
      <c r="DJ27" s="629"/>
      <c r="DK27" s="629"/>
      <c r="DL27" s="629"/>
      <c r="DM27" s="629"/>
      <c r="DN27" s="629"/>
      <c r="DO27" s="629"/>
      <c r="DP27" s="629"/>
      <c r="DQ27" s="629"/>
      <c r="DR27" s="629"/>
      <c r="DS27" s="629"/>
      <c r="DT27" s="629"/>
      <c r="DU27" s="629"/>
      <c r="DV27" s="629"/>
      <c r="DW27" s="629"/>
      <c r="DX27" s="629"/>
      <c r="DY27" s="629"/>
      <c r="DZ27" s="629"/>
      <c r="EA27" s="629"/>
      <c r="EB27" s="629"/>
      <c r="EC27" s="629"/>
      <c r="ED27" s="629"/>
      <c r="EE27" s="629"/>
      <c r="EF27" s="629"/>
      <c r="EG27" s="629"/>
      <c r="EH27" s="629"/>
      <c r="EI27" s="629"/>
      <c r="EJ27" s="629"/>
      <c r="EK27" s="629"/>
      <c r="EL27" s="629"/>
      <c r="EM27" s="629"/>
      <c r="EN27" s="629"/>
      <c r="EO27" s="629"/>
      <c r="EP27" s="629"/>
      <c r="EQ27" s="629"/>
      <c r="ER27" s="629"/>
      <c r="ES27" s="629"/>
      <c r="ET27" s="629"/>
      <c r="EU27" s="629"/>
      <c r="EV27" s="629"/>
      <c r="EW27" s="629"/>
      <c r="EX27" s="629"/>
      <c r="EY27" s="629"/>
      <c r="EZ27" s="629"/>
      <c r="FA27" s="629"/>
      <c r="FB27" s="629"/>
      <c r="FC27" s="629"/>
      <c r="FD27" s="629"/>
      <c r="FE27" s="629"/>
      <c r="FF27" s="629"/>
      <c r="FG27" s="629"/>
      <c r="FH27" s="629"/>
      <c r="FI27" s="629"/>
      <c r="FJ27" s="629"/>
      <c r="FK27" s="629"/>
      <c r="FL27" s="629"/>
      <c r="FM27" s="629"/>
      <c r="FN27" s="629"/>
      <c r="FO27" s="629"/>
      <c r="FP27" s="629"/>
      <c r="FQ27" s="629"/>
      <c r="FR27" s="629"/>
      <c r="FS27" s="629"/>
      <c r="FT27" s="629"/>
      <c r="FU27" s="629"/>
      <c r="FV27" s="629"/>
      <c r="FW27" s="629"/>
      <c r="FX27" s="629"/>
      <c r="FY27" s="629"/>
      <c r="FZ27" s="629"/>
      <c r="GA27" s="629"/>
      <c r="GB27" s="629"/>
      <c r="GC27" s="629"/>
      <c r="GD27" s="629"/>
      <c r="GE27" s="629"/>
      <c r="GF27" s="629"/>
      <c r="GG27" s="629"/>
      <c r="GH27" s="629"/>
      <c r="GI27" s="629"/>
      <c r="GJ27" s="629"/>
      <c r="GK27" s="629"/>
      <c r="GL27" s="629"/>
      <c r="GM27" s="629"/>
      <c r="GN27" s="629"/>
      <c r="GO27" s="629"/>
      <c r="GP27" s="629"/>
      <c r="GQ27" s="629"/>
      <c r="GR27" s="629"/>
      <c r="GS27" s="629"/>
      <c r="GT27" s="629"/>
      <c r="GU27" s="629"/>
      <c r="GV27" s="629"/>
      <c r="GW27" s="629"/>
      <c r="GX27" s="629"/>
      <c r="GY27" s="629"/>
      <c r="GZ27" s="629"/>
      <c r="HA27" s="629"/>
      <c r="HB27" s="629"/>
      <c r="HC27" s="629"/>
      <c r="HD27" s="629"/>
      <c r="HE27" s="629"/>
      <c r="HF27" s="629"/>
      <c r="HG27" s="629"/>
      <c r="HH27" s="629"/>
      <c r="HI27" s="629"/>
      <c r="HJ27" s="629"/>
      <c r="HK27" s="629"/>
      <c r="HL27" s="629"/>
      <c r="HM27" s="629"/>
      <c r="HN27" s="629"/>
      <c r="HO27" s="629"/>
      <c r="HP27" s="629"/>
      <c r="HQ27" s="629"/>
      <c r="HR27" s="629"/>
      <c r="HS27" s="629"/>
      <c r="HT27" s="629"/>
      <c r="HU27" s="629"/>
      <c r="HV27" s="629"/>
      <c r="HW27" s="629"/>
      <c r="HX27" s="629"/>
      <c r="HY27" s="629"/>
      <c r="HZ27" s="629"/>
      <c r="IA27" s="629"/>
      <c r="IB27" s="629"/>
      <c r="IC27" s="629"/>
      <c r="ID27" s="629"/>
      <c r="IE27" s="629"/>
      <c r="IF27" s="629"/>
      <c r="IG27" s="629"/>
      <c r="IH27" s="629"/>
      <c r="II27" s="629"/>
      <c r="IJ27" s="629"/>
      <c r="IK27" s="629"/>
      <c r="IL27" s="629"/>
      <c r="IM27" s="629"/>
      <c r="IN27" s="629"/>
      <c r="IO27" s="629"/>
    </row>
    <row r="28" spans="1:249" ht="18" customHeight="1">
      <c r="A28" s="679"/>
      <c r="B28" s="680"/>
      <c r="C28" s="680"/>
      <c r="D28" s="682"/>
      <c r="E28" s="4"/>
      <c r="F28" s="4"/>
      <c r="G28" s="4"/>
      <c r="H28" s="4"/>
      <c r="I28" s="4"/>
      <c r="J28" s="629"/>
      <c r="K28" s="629"/>
      <c r="L28" s="629"/>
      <c r="M28" s="629"/>
      <c r="N28" s="629"/>
      <c r="O28" s="629"/>
      <c r="P28" s="629"/>
      <c r="Q28" s="629"/>
      <c r="R28" s="629"/>
      <c r="S28" s="629"/>
      <c r="T28" s="629"/>
      <c r="U28" s="629"/>
      <c r="V28" s="629"/>
      <c r="W28" s="629"/>
      <c r="X28" s="629"/>
      <c r="Y28" s="629"/>
      <c r="Z28" s="629"/>
      <c r="AA28" s="629"/>
      <c r="AB28" s="629"/>
      <c r="AC28" s="629"/>
      <c r="AD28" s="629"/>
      <c r="AE28" s="629"/>
      <c r="AF28" s="629"/>
      <c r="AG28" s="629"/>
      <c r="AH28" s="629"/>
      <c r="AI28" s="629"/>
      <c r="AJ28" s="629"/>
      <c r="AK28" s="629"/>
      <c r="AL28" s="629"/>
      <c r="AM28" s="629"/>
      <c r="AN28" s="629"/>
      <c r="AO28" s="629"/>
      <c r="AP28" s="629"/>
      <c r="AQ28" s="629"/>
      <c r="AR28" s="629"/>
      <c r="AS28" s="629"/>
      <c r="AT28" s="629"/>
      <c r="AU28" s="629"/>
      <c r="AV28" s="629"/>
      <c r="AW28" s="629"/>
      <c r="AX28" s="629"/>
      <c r="AY28" s="629"/>
      <c r="AZ28" s="629"/>
      <c r="BA28" s="629"/>
      <c r="BB28" s="629"/>
      <c r="BC28" s="629"/>
      <c r="BD28" s="629"/>
      <c r="BE28" s="629"/>
      <c r="BF28" s="629"/>
      <c r="BG28" s="629"/>
      <c r="BH28" s="629"/>
      <c r="BI28" s="629"/>
      <c r="BJ28" s="629"/>
      <c r="BK28" s="629"/>
      <c r="BL28" s="629"/>
      <c r="BM28" s="629"/>
      <c r="BN28" s="629"/>
      <c r="BO28" s="629"/>
      <c r="BP28" s="629"/>
      <c r="BQ28" s="629"/>
      <c r="BR28" s="629"/>
      <c r="BS28" s="629"/>
      <c r="BT28" s="629"/>
      <c r="BU28" s="629"/>
      <c r="BV28" s="629"/>
      <c r="BW28" s="629"/>
      <c r="BX28" s="629"/>
      <c r="BY28" s="629"/>
      <c r="BZ28" s="629"/>
      <c r="CA28" s="629"/>
      <c r="CB28" s="629"/>
      <c r="CC28" s="629"/>
      <c r="CD28" s="629"/>
      <c r="CE28" s="629"/>
      <c r="CF28" s="629"/>
      <c r="CG28" s="629"/>
      <c r="CH28" s="629"/>
      <c r="CI28" s="629"/>
      <c r="CJ28" s="629"/>
      <c r="CK28" s="629"/>
      <c r="CL28" s="629"/>
      <c r="CM28" s="629"/>
      <c r="CN28" s="629"/>
      <c r="CO28" s="629"/>
      <c r="CP28" s="629"/>
      <c r="CQ28" s="629"/>
      <c r="CR28" s="629"/>
      <c r="CS28" s="629"/>
      <c r="CT28" s="629"/>
      <c r="CU28" s="629"/>
      <c r="CV28" s="629"/>
      <c r="CW28" s="629"/>
      <c r="CX28" s="629"/>
      <c r="CY28" s="629"/>
      <c r="CZ28" s="629"/>
      <c r="DA28" s="629"/>
      <c r="DB28" s="629"/>
      <c r="DC28" s="629"/>
      <c r="DD28" s="629"/>
      <c r="DE28" s="629"/>
      <c r="DF28" s="629"/>
      <c r="DG28" s="629"/>
      <c r="DH28" s="629"/>
      <c r="DI28" s="629"/>
      <c r="DJ28" s="629"/>
      <c r="DK28" s="629"/>
      <c r="DL28" s="629"/>
      <c r="DM28" s="629"/>
      <c r="DN28" s="629"/>
      <c r="DO28" s="629"/>
      <c r="DP28" s="629"/>
      <c r="DQ28" s="629"/>
      <c r="DR28" s="629"/>
      <c r="DS28" s="629"/>
      <c r="DT28" s="629"/>
      <c r="DU28" s="629"/>
      <c r="DV28" s="629"/>
      <c r="DW28" s="629"/>
      <c r="DX28" s="629"/>
      <c r="DY28" s="629"/>
      <c r="DZ28" s="629"/>
      <c r="EA28" s="629"/>
      <c r="EB28" s="629"/>
      <c r="EC28" s="629"/>
      <c r="ED28" s="629"/>
      <c r="EE28" s="629"/>
      <c r="EF28" s="629"/>
      <c r="EG28" s="629"/>
      <c r="EH28" s="629"/>
      <c r="EI28" s="629"/>
      <c r="EJ28" s="629"/>
      <c r="EK28" s="629"/>
      <c r="EL28" s="629"/>
      <c r="EM28" s="629"/>
      <c r="EN28" s="629"/>
      <c r="EO28" s="629"/>
      <c r="EP28" s="629"/>
      <c r="EQ28" s="629"/>
      <c r="ER28" s="629"/>
      <c r="ES28" s="629"/>
      <c r="ET28" s="629"/>
      <c r="EU28" s="629"/>
      <c r="EV28" s="629"/>
      <c r="EW28" s="629"/>
      <c r="EX28" s="629"/>
      <c r="EY28" s="629"/>
      <c r="EZ28" s="629"/>
      <c r="FA28" s="629"/>
      <c r="FB28" s="629"/>
      <c r="FC28" s="629"/>
      <c r="FD28" s="629"/>
      <c r="FE28" s="629"/>
      <c r="FF28" s="629"/>
      <c r="FG28" s="629"/>
      <c r="FH28" s="629"/>
      <c r="FI28" s="629"/>
      <c r="FJ28" s="629"/>
      <c r="FK28" s="629"/>
      <c r="FL28" s="629"/>
      <c r="FM28" s="629"/>
      <c r="FN28" s="629"/>
      <c r="FO28" s="629"/>
      <c r="FP28" s="629"/>
      <c r="FQ28" s="629"/>
      <c r="FR28" s="629"/>
      <c r="FS28" s="629"/>
      <c r="FT28" s="629"/>
      <c r="FU28" s="629"/>
      <c r="FV28" s="629"/>
      <c r="FW28" s="629"/>
      <c r="FX28" s="629"/>
      <c r="FY28" s="629"/>
      <c r="FZ28" s="629"/>
      <c r="GA28" s="629"/>
      <c r="GB28" s="629"/>
      <c r="GC28" s="629"/>
      <c r="GD28" s="629"/>
      <c r="GE28" s="629"/>
      <c r="GF28" s="629"/>
      <c r="GG28" s="629"/>
      <c r="GH28" s="629"/>
      <c r="GI28" s="629"/>
      <c r="GJ28" s="629"/>
      <c r="GK28" s="629"/>
      <c r="GL28" s="629"/>
      <c r="GM28" s="629"/>
      <c r="GN28" s="629"/>
      <c r="GO28" s="629"/>
      <c r="GP28" s="629"/>
      <c r="GQ28" s="629"/>
      <c r="GR28" s="629"/>
      <c r="GS28" s="629"/>
      <c r="GT28" s="629"/>
      <c r="GU28" s="629"/>
      <c r="GV28" s="629"/>
      <c r="GW28" s="629"/>
      <c r="GX28" s="629"/>
      <c r="GY28" s="629"/>
      <c r="GZ28" s="629"/>
      <c r="HA28" s="629"/>
      <c r="HB28" s="629"/>
      <c r="HC28" s="629"/>
      <c r="HD28" s="629"/>
      <c r="HE28" s="629"/>
      <c r="HF28" s="629"/>
      <c r="HG28" s="629"/>
      <c r="HH28" s="629"/>
      <c r="HI28" s="629"/>
      <c r="HJ28" s="629"/>
      <c r="HK28" s="629"/>
      <c r="HL28" s="629"/>
      <c r="HM28" s="629"/>
      <c r="HN28" s="629"/>
      <c r="HO28" s="629"/>
      <c r="HP28" s="629"/>
      <c r="HQ28" s="629"/>
      <c r="HR28" s="629"/>
      <c r="HS28" s="629"/>
      <c r="HT28" s="629"/>
      <c r="HU28" s="629"/>
      <c r="HV28" s="629"/>
      <c r="HW28" s="629"/>
      <c r="HX28" s="629"/>
      <c r="HY28" s="629"/>
      <c r="HZ28" s="629"/>
      <c r="IA28" s="629"/>
      <c r="IB28" s="629"/>
      <c r="IC28" s="629"/>
      <c r="ID28" s="629"/>
      <c r="IE28" s="629"/>
      <c r="IF28" s="629"/>
      <c r="IG28" s="629"/>
      <c r="IH28" s="629"/>
      <c r="II28" s="629"/>
      <c r="IJ28" s="629"/>
      <c r="IK28" s="629"/>
      <c r="IL28" s="629"/>
      <c r="IM28" s="629"/>
      <c r="IN28" s="629"/>
      <c r="IO28" s="629"/>
    </row>
    <row r="29" spans="1:249" ht="18" customHeight="1">
      <c r="A29" s="679" t="s">
        <v>2919</v>
      </c>
      <c r="B29" s="680"/>
      <c r="C29" s="681" t="s">
        <v>1784</v>
      </c>
      <c r="D29" s="682"/>
      <c r="E29" s="4"/>
      <c r="F29" s="4"/>
      <c r="G29" s="4"/>
      <c r="H29" s="4"/>
      <c r="I29" s="4"/>
      <c r="J29" s="629"/>
      <c r="K29" s="629"/>
      <c r="L29" s="629"/>
      <c r="M29" s="629"/>
      <c r="N29" s="629"/>
      <c r="O29" s="629"/>
      <c r="P29" s="629"/>
      <c r="Q29" s="629"/>
      <c r="R29" s="629"/>
      <c r="S29" s="629"/>
      <c r="T29" s="629"/>
      <c r="U29" s="629"/>
      <c r="V29" s="629"/>
      <c r="W29" s="629"/>
      <c r="X29" s="629"/>
      <c r="Y29" s="629"/>
      <c r="Z29" s="629"/>
      <c r="AA29" s="629"/>
      <c r="AB29" s="629"/>
      <c r="AC29" s="629"/>
      <c r="AD29" s="629"/>
      <c r="AE29" s="629"/>
      <c r="AF29" s="629"/>
      <c r="AG29" s="629"/>
      <c r="AH29" s="629"/>
      <c r="AI29" s="629"/>
      <c r="AJ29" s="629"/>
      <c r="AK29" s="629"/>
      <c r="AL29" s="629"/>
      <c r="AM29" s="629"/>
      <c r="AN29" s="629"/>
      <c r="AO29" s="629"/>
      <c r="AP29" s="629"/>
      <c r="AQ29" s="629"/>
      <c r="AR29" s="629"/>
      <c r="AS29" s="629"/>
      <c r="AT29" s="629"/>
      <c r="AU29" s="629"/>
      <c r="AV29" s="629"/>
      <c r="AW29" s="629"/>
      <c r="AX29" s="629"/>
      <c r="AY29" s="629"/>
      <c r="AZ29" s="629"/>
      <c r="BA29" s="629"/>
      <c r="BB29" s="629"/>
      <c r="BC29" s="629"/>
      <c r="BD29" s="629"/>
      <c r="BE29" s="629"/>
      <c r="BF29" s="629"/>
      <c r="BG29" s="629"/>
      <c r="BH29" s="629"/>
      <c r="BI29" s="629"/>
      <c r="BJ29" s="629"/>
      <c r="BK29" s="629"/>
      <c r="BL29" s="629"/>
      <c r="BM29" s="629"/>
      <c r="BN29" s="629"/>
      <c r="BO29" s="629"/>
      <c r="BP29" s="629"/>
      <c r="BQ29" s="629"/>
      <c r="BR29" s="629"/>
      <c r="BS29" s="629"/>
      <c r="BT29" s="629"/>
      <c r="BU29" s="629"/>
      <c r="BV29" s="629"/>
      <c r="BW29" s="629"/>
      <c r="BX29" s="629"/>
      <c r="BY29" s="629"/>
      <c r="BZ29" s="629"/>
      <c r="CA29" s="629"/>
      <c r="CB29" s="629"/>
      <c r="CC29" s="629"/>
      <c r="CD29" s="629"/>
      <c r="CE29" s="629"/>
      <c r="CF29" s="629"/>
      <c r="CG29" s="629"/>
      <c r="CH29" s="629"/>
      <c r="CI29" s="629"/>
      <c r="CJ29" s="629"/>
      <c r="CK29" s="629"/>
      <c r="CL29" s="629"/>
      <c r="CM29" s="629"/>
      <c r="CN29" s="629"/>
      <c r="CO29" s="629"/>
      <c r="CP29" s="629"/>
      <c r="CQ29" s="629"/>
      <c r="CR29" s="629"/>
      <c r="CS29" s="629"/>
      <c r="CT29" s="629"/>
      <c r="CU29" s="629"/>
      <c r="CV29" s="629"/>
      <c r="CW29" s="629"/>
      <c r="CX29" s="629"/>
      <c r="CY29" s="629"/>
      <c r="CZ29" s="629"/>
      <c r="DA29" s="629"/>
      <c r="DB29" s="629"/>
      <c r="DC29" s="629"/>
      <c r="DD29" s="629"/>
      <c r="DE29" s="629"/>
      <c r="DF29" s="629"/>
      <c r="DG29" s="629"/>
      <c r="DH29" s="629"/>
      <c r="DI29" s="629"/>
      <c r="DJ29" s="629"/>
      <c r="DK29" s="629"/>
      <c r="DL29" s="629"/>
      <c r="DM29" s="629"/>
      <c r="DN29" s="629"/>
      <c r="DO29" s="629"/>
      <c r="DP29" s="629"/>
      <c r="DQ29" s="629"/>
      <c r="DR29" s="629"/>
      <c r="DS29" s="629"/>
      <c r="DT29" s="629"/>
      <c r="DU29" s="629"/>
      <c r="DV29" s="629"/>
      <c r="DW29" s="629"/>
      <c r="DX29" s="629"/>
      <c r="DY29" s="629"/>
      <c r="DZ29" s="629"/>
      <c r="EA29" s="629"/>
      <c r="EB29" s="629"/>
      <c r="EC29" s="629"/>
      <c r="ED29" s="629"/>
      <c r="EE29" s="629"/>
      <c r="EF29" s="629"/>
      <c r="EG29" s="629"/>
      <c r="EH29" s="629"/>
      <c r="EI29" s="629"/>
      <c r="EJ29" s="629"/>
      <c r="EK29" s="629"/>
      <c r="EL29" s="629"/>
      <c r="EM29" s="629"/>
      <c r="EN29" s="629"/>
      <c r="EO29" s="629"/>
      <c r="EP29" s="629"/>
      <c r="EQ29" s="629"/>
      <c r="ER29" s="629"/>
      <c r="ES29" s="629"/>
      <c r="ET29" s="629"/>
      <c r="EU29" s="629"/>
      <c r="EV29" s="629"/>
      <c r="EW29" s="629"/>
      <c r="EX29" s="629"/>
      <c r="EY29" s="629"/>
      <c r="EZ29" s="629"/>
      <c r="FA29" s="629"/>
      <c r="FB29" s="629"/>
      <c r="FC29" s="629"/>
      <c r="FD29" s="629"/>
      <c r="FE29" s="629"/>
      <c r="FF29" s="629"/>
      <c r="FG29" s="629"/>
      <c r="FH29" s="629"/>
      <c r="FI29" s="629"/>
      <c r="FJ29" s="629"/>
      <c r="FK29" s="629"/>
      <c r="FL29" s="629"/>
      <c r="FM29" s="629"/>
      <c r="FN29" s="629"/>
      <c r="FO29" s="629"/>
      <c r="FP29" s="629"/>
      <c r="FQ29" s="629"/>
      <c r="FR29" s="629"/>
      <c r="FS29" s="629"/>
      <c r="FT29" s="629"/>
      <c r="FU29" s="629"/>
      <c r="FV29" s="629"/>
      <c r="FW29" s="629"/>
      <c r="FX29" s="629"/>
      <c r="FY29" s="629"/>
      <c r="FZ29" s="629"/>
      <c r="GA29" s="629"/>
      <c r="GB29" s="629"/>
      <c r="GC29" s="629"/>
      <c r="GD29" s="629"/>
      <c r="GE29" s="629"/>
      <c r="GF29" s="629"/>
      <c r="GG29" s="629"/>
      <c r="GH29" s="629"/>
      <c r="GI29" s="629"/>
      <c r="GJ29" s="629"/>
      <c r="GK29" s="629"/>
      <c r="GL29" s="629"/>
      <c r="GM29" s="629"/>
      <c r="GN29" s="629"/>
      <c r="GO29" s="629"/>
      <c r="GP29" s="629"/>
      <c r="GQ29" s="629"/>
      <c r="GR29" s="629"/>
      <c r="GS29" s="629"/>
      <c r="GT29" s="629"/>
      <c r="GU29" s="629"/>
      <c r="GV29" s="629"/>
      <c r="GW29" s="629"/>
      <c r="GX29" s="629"/>
      <c r="GY29" s="629"/>
      <c r="GZ29" s="629"/>
      <c r="HA29" s="629"/>
      <c r="HB29" s="629"/>
      <c r="HC29" s="629"/>
      <c r="HD29" s="629"/>
      <c r="HE29" s="629"/>
      <c r="HF29" s="629"/>
      <c r="HG29" s="629"/>
      <c r="HH29" s="629"/>
      <c r="HI29" s="629"/>
      <c r="HJ29" s="629"/>
      <c r="HK29" s="629"/>
      <c r="HL29" s="629"/>
      <c r="HM29" s="629"/>
      <c r="HN29" s="629"/>
      <c r="HO29" s="629"/>
      <c r="HP29" s="629"/>
      <c r="HQ29" s="629"/>
      <c r="HR29" s="629"/>
      <c r="HS29" s="629"/>
      <c r="HT29" s="629"/>
      <c r="HU29" s="629"/>
      <c r="HV29" s="629"/>
      <c r="HW29" s="629"/>
      <c r="HX29" s="629"/>
      <c r="HY29" s="629"/>
      <c r="HZ29" s="629"/>
      <c r="IA29" s="629"/>
      <c r="IB29" s="629"/>
      <c r="IC29" s="629"/>
      <c r="ID29" s="629"/>
      <c r="IE29" s="629"/>
      <c r="IF29" s="629"/>
      <c r="IG29" s="629"/>
      <c r="IH29" s="629"/>
      <c r="II29" s="629"/>
      <c r="IJ29" s="629"/>
      <c r="IK29" s="629"/>
      <c r="IL29" s="629"/>
      <c r="IM29" s="629"/>
      <c r="IN29" s="629"/>
      <c r="IO29" s="629"/>
    </row>
    <row r="30" spans="1:249" ht="18" customHeight="1">
      <c r="A30" s="683"/>
      <c r="B30" s="678"/>
      <c r="C30" s="678"/>
      <c r="D30" s="678"/>
      <c r="E30" s="4"/>
      <c r="F30" s="4"/>
      <c r="G30" s="4"/>
      <c r="H30" s="4"/>
      <c r="I30" s="4"/>
      <c r="J30" s="629"/>
      <c r="K30" s="629"/>
      <c r="L30" s="629"/>
      <c r="M30" s="629"/>
      <c r="N30" s="629"/>
      <c r="O30" s="629"/>
      <c r="P30" s="629"/>
      <c r="Q30" s="629"/>
      <c r="R30" s="629"/>
      <c r="S30" s="629"/>
      <c r="T30" s="629"/>
      <c r="U30" s="629"/>
      <c r="V30" s="629"/>
      <c r="W30" s="629"/>
      <c r="X30" s="629"/>
      <c r="Y30" s="629"/>
      <c r="Z30" s="629"/>
      <c r="AA30" s="629"/>
      <c r="AB30" s="629"/>
      <c r="AC30" s="629"/>
      <c r="AD30" s="629"/>
      <c r="AE30" s="629"/>
      <c r="AF30" s="629"/>
      <c r="AG30" s="629"/>
      <c r="AH30" s="629"/>
      <c r="AI30" s="629"/>
      <c r="AJ30" s="629"/>
      <c r="AK30" s="629"/>
      <c r="AL30" s="629"/>
      <c r="AM30" s="629"/>
      <c r="AN30" s="629"/>
      <c r="AO30" s="629"/>
      <c r="AP30" s="629"/>
      <c r="AQ30" s="629"/>
      <c r="AR30" s="629"/>
      <c r="AS30" s="629"/>
      <c r="AT30" s="629"/>
      <c r="AU30" s="629"/>
      <c r="AV30" s="629"/>
      <c r="AW30" s="629"/>
      <c r="AX30" s="629"/>
      <c r="AY30" s="629"/>
      <c r="AZ30" s="629"/>
      <c r="BA30" s="629"/>
      <c r="BB30" s="629"/>
      <c r="BC30" s="629"/>
      <c r="BD30" s="629"/>
      <c r="BE30" s="629"/>
      <c r="BF30" s="629"/>
      <c r="BG30" s="629"/>
      <c r="BH30" s="629"/>
      <c r="BI30" s="629"/>
      <c r="BJ30" s="629"/>
      <c r="BK30" s="629"/>
      <c r="BL30" s="629"/>
      <c r="BM30" s="629"/>
      <c r="BN30" s="629"/>
      <c r="BO30" s="629"/>
      <c r="BP30" s="629"/>
      <c r="BQ30" s="629"/>
      <c r="BR30" s="629"/>
      <c r="BS30" s="629"/>
      <c r="BT30" s="629"/>
      <c r="BU30" s="629"/>
      <c r="BV30" s="629"/>
      <c r="BW30" s="629"/>
      <c r="BX30" s="629"/>
      <c r="BY30" s="629"/>
      <c r="BZ30" s="629"/>
      <c r="CA30" s="629"/>
      <c r="CB30" s="629"/>
      <c r="CC30" s="629"/>
      <c r="CD30" s="629"/>
      <c r="CE30" s="629"/>
      <c r="CF30" s="629"/>
      <c r="CG30" s="629"/>
      <c r="CH30" s="629"/>
      <c r="CI30" s="629"/>
      <c r="CJ30" s="629"/>
      <c r="CK30" s="629"/>
      <c r="CL30" s="629"/>
      <c r="CM30" s="629"/>
      <c r="CN30" s="629"/>
      <c r="CO30" s="629"/>
      <c r="CP30" s="629"/>
      <c r="CQ30" s="629"/>
      <c r="CR30" s="629"/>
      <c r="CS30" s="629"/>
      <c r="CT30" s="629"/>
      <c r="CU30" s="629"/>
      <c r="CV30" s="629"/>
      <c r="CW30" s="629"/>
      <c r="CX30" s="629"/>
      <c r="CY30" s="629"/>
      <c r="CZ30" s="629"/>
      <c r="DA30" s="629"/>
      <c r="DB30" s="629"/>
      <c r="DC30" s="629"/>
      <c r="DD30" s="629"/>
      <c r="DE30" s="629"/>
      <c r="DF30" s="629"/>
      <c r="DG30" s="629"/>
      <c r="DH30" s="629"/>
      <c r="DI30" s="629"/>
      <c r="DJ30" s="629"/>
      <c r="DK30" s="629"/>
      <c r="DL30" s="629"/>
      <c r="DM30" s="629"/>
      <c r="DN30" s="629"/>
      <c r="DO30" s="629"/>
      <c r="DP30" s="629"/>
      <c r="DQ30" s="629"/>
      <c r="DR30" s="629"/>
      <c r="DS30" s="629"/>
      <c r="DT30" s="629"/>
      <c r="DU30" s="629"/>
      <c r="DV30" s="629"/>
      <c r="DW30" s="629"/>
      <c r="DX30" s="629"/>
      <c r="DY30" s="629"/>
      <c r="DZ30" s="629"/>
      <c r="EA30" s="629"/>
      <c r="EB30" s="629"/>
      <c r="EC30" s="629"/>
      <c r="ED30" s="629"/>
      <c r="EE30" s="629"/>
      <c r="EF30" s="629"/>
      <c r="EG30" s="629"/>
      <c r="EH30" s="629"/>
      <c r="EI30" s="629"/>
      <c r="EJ30" s="629"/>
      <c r="EK30" s="629"/>
      <c r="EL30" s="629"/>
      <c r="EM30" s="629"/>
      <c r="EN30" s="629"/>
      <c r="EO30" s="629"/>
      <c r="EP30" s="629"/>
      <c r="EQ30" s="629"/>
      <c r="ER30" s="629"/>
      <c r="ES30" s="629"/>
      <c r="ET30" s="629"/>
      <c r="EU30" s="629"/>
      <c r="EV30" s="629"/>
      <c r="EW30" s="629"/>
      <c r="EX30" s="629"/>
      <c r="EY30" s="629"/>
      <c r="EZ30" s="629"/>
      <c r="FA30" s="629"/>
      <c r="FB30" s="629"/>
      <c r="FC30" s="629"/>
      <c r="FD30" s="629"/>
      <c r="FE30" s="629"/>
      <c r="FF30" s="629"/>
      <c r="FG30" s="629"/>
      <c r="FH30" s="629"/>
      <c r="FI30" s="629"/>
      <c r="FJ30" s="629"/>
      <c r="FK30" s="629"/>
      <c r="FL30" s="629"/>
      <c r="FM30" s="629"/>
      <c r="FN30" s="629"/>
      <c r="FO30" s="629"/>
      <c r="FP30" s="629"/>
      <c r="FQ30" s="629"/>
      <c r="FR30" s="629"/>
      <c r="FS30" s="629"/>
      <c r="FT30" s="629"/>
      <c r="FU30" s="629"/>
      <c r="FV30" s="629"/>
      <c r="FW30" s="629"/>
      <c r="FX30" s="629"/>
      <c r="FY30" s="629"/>
      <c r="FZ30" s="629"/>
      <c r="GA30" s="629"/>
      <c r="GB30" s="629"/>
      <c r="GC30" s="629"/>
      <c r="GD30" s="629"/>
      <c r="GE30" s="629"/>
      <c r="GF30" s="629"/>
      <c r="GG30" s="629"/>
      <c r="GH30" s="629"/>
      <c r="GI30" s="629"/>
      <c r="GJ30" s="629"/>
      <c r="GK30" s="629"/>
      <c r="GL30" s="629"/>
      <c r="GM30" s="629"/>
      <c r="GN30" s="629"/>
      <c r="GO30" s="629"/>
      <c r="GP30" s="629"/>
      <c r="GQ30" s="629"/>
      <c r="GR30" s="629"/>
      <c r="GS30" s="629"/>
      <c r="GT30" s="629"/>
      <c r="GU30" s="629"/>
      <c r="GV30" s="629"/>
      <c r="GW30" s="629"/>
      <c r="GX30" s="629"/>
      <c r="GY30" s="629"/>
      <c r="GZ30" s="629"/>
      <c r="HA30" s="629"/>
      <c r="HB30" s="629"/>
      <c r="HC30" s="629"/>
      <c r="HD30" s="629"/>
      <c r="HE30" s="629"/>
      <c r="HF30" s="629"/>
      <c r="HG30" s="629"/>
      <c r="HH30" s="629"/>
      <c r="HI30" s="629"/>
      <c r="HJ30" s="629"/>
      <c r="HK30" s="629"/>
      <c r="HL30" s="629"/>
      <c r="HM30" s="629"/>
      <c r="HN30" s="629"/>
      <c r="HO30" s="629"/>
      <c r="HP30" s="629"/>
      <c r="HQ30" s="629"/>
      <c r="HR30" s="629"/>
      <c r="HS30" s="629"/>
      <c r="HT30" s="629"/>
      <c r="HU30" s="629"/>
      <c r="HV30" s="629"/>
      <c r="HW30" s="629"/>
      <c r="HX30" s="629"/>
      <c r="HY30" s="629"/>
      <c r="HZ30" s="629"/>
      <c r="IA30" s="629"/>
      <c r="IB30" s="629"/>
      <c r="IC30" s="629"/>
      <c r="ID30" s="629"/>
      <c r="IE30" s="629"/>
      <c r="IF30" s="629"/>
      <c r="IG30" s="629"/>
      <c r="IH30" s="629"/>
      <c r="II30" s="629"/>
      <c r="IJ30" s="629"/>
      <c r="IK30" s="629"/>
      <c r="IL30" s="629"/>
      <c r="IM30" s="629"/>
      <c r="IN30" s="629"/>
      <c r="IO30" s="629"/>
    </row>
    <row r="31" spans="1:249" ht="18" customHeight="1">
      <c r="A31" s="684"/>
      <c r="B31" s="685"/>
      <c r="C31" s="685"/>
      <c r="D31" s="686"/>
      <c r="E31" s="630"/>
      <c r="F31" s="630"/>
      <c r="G31" s="4"/>
      <c r="H31" s="4"/>
      <c r="I31" s="4"/>
      <c r="J31" s="629"/>
      <c r="K31" s="629"/>
      <c r="L31" s="629"/>
      <c r="M31" s="629"/>
      <c r="N31" s="629"/>
      <c r="O31" s="629"/>
      <c r="P31" s="629"/>
      <c r="Q31" s="629"/>
      <c r="R31" s="629"/>
      <c r="S31" s="629"/>
      <c r="T31" s="629"/>
      <c r="U31" s="629"/>
      <c r="V31" s="629"/>
      <c r="W31" s="629"/>
      <c r="X31" s="629"/>
      <c r="Y31" s="629"/>
      <c r="Z31" s="629"/>
      <c r="AA31" s="629"/>
      <c r="AB31" s="629"/>
      <c r="AC31" s="629"/>
      <c r="AD31" s="629"/>
      <c r="AE31" s="629"/>
      <c r="AF31" s="629"/>
      <c r="AG31" s="629"/>
      <c r="AH31" s="629"/>
      <c r="AI31" s="629"/>
      <c r="AJ31" s="629"/>
      <c r="AK31" s="629"/>
      <c r="AL31" s="629"/>
      <c r="AM31" s="629"/>
      <c r="AN31" s="629"/>
      <c r="AO31" s="629"/>
      <c r="AP31" s="629"/>
      <c r="AQ31" s="629"/>
      <c r="AR31" s="629"/>
      <c r="AS31" s="629"/>
      <c r="AT31" s="629"/>
      <c r="AU31" s="629"/>
      <c r="AV31" s="629"/>
      <c r="AW31" s="629"/>
      <c r="AX31" s="629"/>
      <c r="AY31" s="629"/>
      <c r="AZ31" s="629"/>
      <c r="BA31" s="629"/>
      <c r="BB31" s="629"/>
      <c r="BC31" s="629"/>
      <c r="BD31" s="629"/>
      <c r="BE31" s="629"/>
      <c r="BF31" s="629"/>
      <c r="BG31" s="629"/>
      <c r="BH31" s="629"/>
      <c r="BI31" s="629"/>
      <c r="BJ31" s="629"/>
      <c r="BK31" s="629"/>
      <c r="BL31" s="629"/>
      <c r="BM31" s="629"/>
      <c r="BN31" s="629"/>
      <c r="BO31" s="629"/>
      <c r="BP31" s="629"/>
      <c r="BQ31" s="629"/>
      <c r="BR31" s="629"/>
      <c r="BS31" s="629"/>
      <c r="BT31" s="629"/>
      <c r="BU31" s="629"/>
      <c r="BV31" s="629"/>
      <c r="BW31" s="629"/>
      <c r="BX31" s="629"/>
      <c r="BY31" s="629"/>
      <c r="BZ31" s="629"/>
      <c r="CA31" s="629"/>
      <c r="CB31" s="629"/>
      <c r="CC31" s="629"/>
      <c r="CD31" s="629"/>
      <c r="CE31" s="629"/>
      <c r="CF31" s="629"/>
      <c r="CG31" s="629"/>
      <c r="CH31" s="629"/>
      <c r="CI31" s="629"/>
      <c r="CJ31" s="629"/>
      <c r="CK31" s="629"/>
      <c r="CL31" s="629"/>
      <c r="CM31" s="629"/>
      <c r="CN31" s="629"/>
      <c r="CO31" s="629"/>
      <c r="CP31" s="629"/>
      <c r="CQ31" s="629"/>
      <c r="CR31" s="629"/>
      <c r="CS31" s="629"/>
      <c r="CT31" s="629"/>
      <c r="CU31" s="629"/>
      <c r="CV31" s="629"/>
      <c r="CW31" s="629"/>
      <c r="CX31" s="629"/>
      <c r="CY31" s="629"/>
      <c r="CZ31" s="629"/>
      <c r="DA31" s="629"/>
      <c r="DB31" s="629"/>
      <c r="DC31" s="629"/>
      <c r="DD31" s="629"/>
      <c r="DE31" s="629"/>
      <c r="DF31" s="629"/>
      <c r="DG31" s="629"/>
      <c r="DH31" s="629"/>
      <c r="DI31" s="629"/>
      <c r="DJ31" s="629"/>
      <c r="DK31" s="629"/>
      <c r="DL31" s="629"/>
      <c r="DM31" s="629"/>
      <c r="DN31" s="629"/>
      <c r="DO31" s="629"/>
      <c r="DP31" s="629"/>
      <c r="DQ31" s="629"/>
      <c r="DR31" s="629"/>
      <c r="DS31" s="629"/>
      <c r="DT31" s="629"/>
      <c r="DU31" s="629"/>
      <c r="DV31" s="629"/>
      <c r="DW31" s="629"/>
      <c r="DX31" s="629"/>
      <c r="DY31" s="629"/>
      <c r="DZ31" s="629"/>
      <c r="EA31" s="629"/>
      <c r="EB31" s="629"/>
      <c r="EC31" s="629"/>
      <c r="ED31" s="629"/>
      <c r="EE31" s="629"/>
      <c r="EF31" s="629"/>
      <c r="EG31" s="629"/>
      <c r="EH31" s="629"/>
      <c r="EI31" s="629"/>
      <c r="EJ31" s="629"/>
      <c r="EK31" s="629"/>
      <c r="EL31" s="629"/>
      <c r="EM31" s="629"/>
      <c r="EN31" s="629"/>
      <c r="EO31" s="629"/>
      <c r="EP31" s="629"/>
      <c r="EQ31" s="629"/>
      <c r="ER31" s="629"/>
      <c r="ES31" s="629"/>
      <c r="ET31" s="629"/>
      <c r="EU31" s="629"/>
      <c r="EV31" s="629"/>
      <c r="EW31" s="629"/>
      <c r="EX31" s="629"/>
      <c r="EY31" s="629"/>
      <c r="EZ31" s="629"/>
      <c r="FA31" s="629"/>
      <c r="FB31" s="629"/>
      <c r="FC31" s="629"/>
      <c r="FD31" s="629"/>
      <c r="FE31" s="629"/>
      <c r="FF31" s="629"/>
      <c r="FG31" s="629"/>
      <c r="FH31" s="629"/>
      <c r="FI31" s="629"/>
      <c r="FJ31" s="629"/>
      <c r="FK31" s="629"/>
      <c r="FL31" s="629"/>
      <c r="FM31" s="629"/>
      <c r="FN31" s="629"/>
      <c r="FO31" s="629"/>
      <c r="FP31" s="629"/>
      <c r="FQ31" s="629"/>
      <c r="FR31" s="629"/>
      <c r="FS31" s="629"/>
      <c r="FT31" s="629"/>
      <c r="FU31" s="629"/>
      <c r="FV31" s="629"/>
      <c r="FW31" s="629"/>
      <c r="FX31" s="629"/>
      <c r="FY31" s="629"/>
      <c r="FZ31" s="629"/>
      <c r="GA31" s="629"/>
      <c r="GB31" s="629"/>
      <c r="GC31" s="629"/>
      <c r="GD31" s="629"/>
      <c r="GE31" s="629"/>
      <c r="GF31" s="629"/>
      <c r="GG31" s="629"/>
      <c r="GH31" s="629"/>
      <c r="GI31" s="629"/>
      <c r="GJ31" s="629"/>
      <c r="GK31" s="629"/>
      <c r="GL31" s="629"/>
      <c r="GM31" s="629"/>
      <c r="GN31" s="629"/>
      <c r="GO31" s="629"/>
      <c r="GP31" s="629"/>
      <c r="GQ31" s="629"/>
      <c r="GR31" s="629"/>
      <c r="GS31" s="629"/>
      <c r="GT31" s="629"/>
      <c r="GU31" s="629"/>
      <c r="GV31" s="629"/>
      <c r="GW31" s="629"/>
      <c r="GX31" s="629"/>
      <c r="GY31" s="629"/>
      <c r="GZ31" s="629"/>
      <c r="HA31" s="629"/>
      <c r="HB31" s="629"/>
      <c r="HC31" s="629"/>
      <c r="HD31" s="629"/>
      <c r="HE31" s="629"/>
      <c r="HF31" s="629"/>
      <c r="HG31" s="629"/>
      <c r="HH31" s="629"/>
      <c r="HI31" s="629"/>
      <c r="HJ31" s="629"/>
      <c r="HK31" s="629"/>
      <c r="HL31" s="629"/>
      <c r="HM31" s="629"/>
      <c r="HN31" s="629"/>
      <c r="HO31" s="629"/>
      <c r="HP31" s="629"/>
      <c r="HQ31" s="629"/>
      <c r="HR31" s="629"/>
      <c r="HS31" s="629"/>
      <c r="HT31" s="629"/>
      <c r="HU31" s="629"/>
      <c r="HV31" s="629"/>
      <c r="HW31" s="629"/>
      <c r="HX31" s="629"/>
      <c r="HY31" s="629"/>
      <c r="HZ31" s="629"/>
      <c r="IA31" s="629"/>
      <c r="IB31" s="629"/>
      <c r="IC31" s="629"/>
      <c r="ID31" s="629"/>
      <c r="IE31" s="629"/>
      <c r="IF31" s="629"/>
      <c r="IG31" s="629"/>
      <c r="IH31" s="629"/>
      <c r="II31" s="629"/>
      <c r="IJ31" s="629"/>
      <c r="IK31" s="629"/>
      <c r="IL31" s="629"/>
      <c r="IM31" s="629"/>
      <c r="IN31" s="629"/>
      <c r="IO31" s="629"/>
    </row>
    <row r="32" spans="1:249" ht="18" customHeight="1">
      <c r="A32" s="684"/>
      <c r="B32" s="685"/>
      <c r="C32" s="685"/>
      <c r="D32" s="686"/>
      <c r="E32" s="630"/>
      <c r="F32" s="630"/>
      <c r="G32" s="4"/>
      <c r="H32" s="4"/>
      <c r="I32" s="4"/>
      <c r="J32" s="629"/>
      <c r="K32" s="629"/>
      <c r="L32" s="629"/>
      <c r="M32" s="629"/>
      <c r="N32" s="629"/>
      <c r="O32" s="629"/>
      <c r="P32" s="629"/>
      <c r="Q32" s="629"/>
      <c r="R32" s="629"/>
      <c r="S32" s="629"/>
      <c r="T32" s="629"/>
      <c r="U32" s="629"/>
      <c r="V32" s="629"/>
      <c r="W32" s="629"/>
      <c r="X32" s="629"/>
      <c r="Y32" s="629"/>
      <c r="Z32" s="629"/>
      <c r="AA32" s="629"/>
      <c r="AB32" s="629"/>
      <c r="AC32" s="629"/>
      <c r="AD32" s="629"/>
      <c r="AE32" s="629"/>
      <c r="AF32" s="629"/>
      <c r="AG32" s="629"/>
      <c r="AH32" s="629"/>
      <c r="AI32" s="629"/>
      <c r="AJ32" s="629"/>
      <c r="AK32" s="629"/>
      <c r="AL32" s="629"/>
      <c r="AM32" s="629"/>
      <c r="AN32" s="629"/>
      <c r="AO32" s="629"/>
      <c r="AP32" s="629"/>
      <c r="AQ32" s="629"/>
      <c r="AR32" s="629"/>
      <c r="AS32" s="629"/>
      <c r="AT32" s="629"/>
      <c r="AU32" s="629"/>
      <c r="AV32" s="629"/>
      <c r="AW32" s="629"/>
      <c r="AX32" s="629"/>
      <c r="AY32" s="629"/>
      <c r="AZ32" s="629"/>
      <c r="BA32" s="629"/>
      <c r="BB32" s="629"/>
      <c r="BC32" s="629"/>
      <c r="BD32" s="629"/>
      <c r="BE32" s="629"/>
      <c r="BF32" s="629"/>
      <c r="BG32" s="629"/>
      <c r="BH32" s="629"/>
      <c r="BI32" s="629"/>
      <c r="BJ32" s="629"/>
      <c r="BK32" s="629"/>
      <c r="BL32" s="629"/>
      <c r="BM32" s="629"/>
      <c r="BN32" s="629"/>
      <c r="BO32" s="629"/>
      <c r="BP32" s="629"/>
      <c r="BQ32" s="629"/>
      <c r="BR32" s="629"/>
      <c r="BS32" s="629"/>
      <c r="BT32" s="629"/>
      <c r="BU32" s="629"/>
      <c r="BV32" s="629"/>
      <c r="BW32" s="629"/>
      <c r="BX32" s="629"/>
      <c r="BY32" s="629"/>
      <c r="BZ32" s="629"/>
      <c r="CA32" s="629"/>
      <c r="CB32" s="629"/>
      <c r="CC32" s="629"/>
      <c r="CD32" s="629"/>
      <c r="CE32" s="629"/>
      <c r="CF32" s="629"/>
      <c r="CG32" s="629"/>
      <c r="CH32" s="629"/>
      <c r="CI32" s="629"/>
      <c r="CJ32" s="629"/>
      <c r="CK32" s="629"/>
      <c r="CL32" s="629"/>
      <c r="CM32" s="629"/>
      <c r="CN32" s="629"/>
      <c r="CO32" s="629"/>
      <c r="CP32" s="629"/>
      <c r="CQ32" s="629"/>
      <c r="CR32" s="629"/>
      <c r="CS32" s="629"/>
      <c r="CT32" s="629"/>
      <c r="CU32" s="629"/>
      <c r="CV32" s="629"/>
      <c r="CW32" s="629"/>
      <c r="CX32" s="629"/>
      <c r="CY32" s="629"/>
      <c r="CZ32" s="629"/>
      <c r="DA32" s="629"/>
      <c r="DB32" s="629"/>
      <c r="DC32" s="629"/>
      <c r="DD32" s="629"/>
      <c r="DE32" s="629"/>
      <c r="DF32" s="629"/>
      <c r="DG32" s="629"/>
      <c r="DH32" s="629"/>
      <c r="DI32" s="629"/>
      <c r="DJ32" s="629"/>
      <c r="DK32" s="629"/>
      <c r="DL32" s="629"/>
      <c r="DM32" s="629"/>
      <c r="DN32" s="629"/>
      <c r="DO32" s="629"/>
      <c r="DP32" s="629"/>
      <c r="DQ32" s="629"/>
      <c r="DR32" s="629"/>
      <c r="DS32" s="629"/>
      <c r="DT32" s="629"/>
      <c r="DU32" s="629"/>
      <c r="DV32" s="629"/>
      <c r="DW32" s="629"/>
      <c r="DX32" s="629"/>
      <c r="DY32" s="629"/>
      <c r="DZ32" s="629"/>
      <c r="EA32" s="629"/>
      <c r="EB32" s="629"/>
      <c r="EC32" s="629"/>
      <c r="ED32" s="629"/>
      <c r="EE32" s="629"/>
      <c r="EF32" s="629"/>
      <c r="EG32" s="629"/>
      <c r="EH32" s="629"/>
      <c r="EI32" s="629"/>
      <c r="EJ32" s="629"/>
      <c r="EK32" s="629"/>
      <c r="EL32" s="629"/>
      <c r="EM32" s="629"/>
      <c r="EN32" s="629"/>
      <c r="EO32" s="629"/>
      <c r="EP32" s="629"/>
      <c r="EQ32" s="629"/>
      <c r="ER32" s="629"/>
      <c r="ES32" s="629"/>
      <c r="ET32" s="629"/>
      <c r="EU32" s="629"/>
      <c r="EV32" s="629"/>
      <c r="EW32" s="629"/>
      <c r="EX32" s="629"/>
      <c r="EY32" s="629"/>
      <c r="EZ32" s="629"/>
      <c r="FA32" s="629"/>
      <c r="FB32" s="629"/>
      <c r="FC32" s="629"/>
      <c r="FD32" s="629"/>
      <c r="FE32" s="629"/>
      <c r="FF32" s="629"/>
      <c r="FG32" s="629"/>
      <c r="FH32" s="629"/>
      <c r="FI32" s="629"/>
      <c r="FJ32" s="629"/>
      <c r="FK32" s="629"/>
      <c r="FL32" s="629"/>
      <c r="FM32" s="629"/>
      <c r="FN32" s="629"/>
      <c r="FO32" s="629"/>
      <c r="FP32" s="629"/>
      <c r="FQ32" s="629"/>
      <c r="FR32" s="629"/>
      <c r="FS32" s="629"/>
      <c r="FT32" s="629"/>
      <c r="FU32" s="629"/>
      <c r="FV32" s="629"/>
      <c r="FW32" s="629"/>
      <c r="FX32" s="629"/>
      <c r="FY32" s="629"/>
      <c r="FZ32" s="629"/>
      <c r="GA32" s="629"/>
      <c r="GB32" s="629"/>
      <c r="GC32" s="629"/>
      <c r="GD32" s="629"/>
      <c r="GE32" s="629"/>
      <c r="GF32" s="629"/>
      <c r="GG32" s="629"/>
      <c r="GH32" s="629"/>
      <c r="GI32" s="629"/>
      <c r="GJ32" s="629"/>
      <c r="GK32" s="629"/>
      <c r="GL32" s="629"/>
      <c r="GM32" s="629"/>
      <c r="GN32" s="629"/>
      <c r="GO32" s="629"/>
      <c r="GP32" s="629"/>
      <c r="GQ32" s="629"/>
      <c r="GR32" s="629"/>
      <c r="GS32" s="629"/>
      <c r="GT32" s="629"/>
      <c r="GU32" s="629"/>
      <c r="GV32" s="629"/>
      <c r="GW32" s="629"/>
      <c r="GX32" s="629"/>
      <c r="GY32" s="629"/>
      <c r="GZ32" s="629"/>
      <c r="HA32" s="629"/>
      <c r="HB32" s="629"/>
      <c r="HC32" s="629"/>
      <c r="HD32" s="629"/>
      <c r="HE32" s="629"/>
      <c r="HF32" s="629"/>
      <c r="HG32" s="629"/>
      <c r="HH32" s="629"/>
      <c r="HI32" s="629"/>
      <c r="HJ32" s="629"/>
      <c r="HK32" s="629"/>
      <c r="HL32" s="629"/>
      <c r="HM32" s="629"/>
      <c r="HN32" s="629"/>
      <c r="HO32" s="629"/>
      <c r="HP32" s="629"/>
      <c r="HQ32" s="629"/>
      <c r="HR32" s="629"/>
      <c r="HS32" s="629"/>
      <c r="HT32" s="629"/>
      <c r="HU32" s="629"/>
      <c r="HV32" s="629"/>
      <c r="HW32" s="629"/>
      <c r="HX32" s="629"/>
      <c r="HY32" s="629"/>
      <c r="HZ32" s="629"/>
      <c r="IA32" s="629"/>
      <c r="IB32" s="629"/>
      <c r="IC32" s="629"/>
      <c r="ID32" s="629"/>
      <c r="IE32" s="629"/>
      <c r="IF32" s="629"/>
      <c r="IG32" s="629"/>
      <c r="IH32" s="629"/>
      <c r="II32" s="629"/>
      <c r="IJ32" s="629"/>
      <c r="IK32" s="629"/>
      <c r="IL32" s="629"/>
      <c r="IM32" s="629"/>
      <c r="IN32" s="629"/>
      <c r="IO32" s="629"/>
    </row>
    <row r="33" spans="1:249" ht="18" customHeight="1">
      <c r="A33" s="684"/>
      <c r="B33" s="685"/>
      <c r="C33" s="685"/>
      <c r="D33" s="687"/>
      <c r="E33" s="5"/>
      <c r="F33" s="5"/>
      <c r="G33" s="630"/>
      <c r="H33" s="630"/>
      <c r="I33" s="630"/>
      <c r="J33" s="631"/>
      <c r="K33" s="631"/>
      <c r="L33" s="631"/>
      <c r="M33" s="631"/>
      <c r="N33" s="631"/>
      <c r="O33" s="631"/>
      <c r="P33" s="631"/>
      <c r="Q33" s="631"/>
      <c r="R33" s="631"/>
      <c r="S33" s="631"/>
      <c r="T33" s="631"/>
      <c r="U33" s="631"/>
      <c r="V33" s="631"/>
      <c r="W33" s="631"/>
      <c r="X33" s="631"/>
      <c r="Y33" s="631"/>
      <c r="Z33" s="631"/>
      <c r="AA33" s="631"/>
      <c r="AB33" s="631"/>
      <c r="AC33" s="631"/>
      <c r="AD33" s="631"/>
      <c r="AE33" s="631"/>
      <c r="AF33" s="631"/>
      <c r="AG33" s="631"/>
      <c r="AH33" s="631"/>
      <c r="AI33" s="631"/>
      <c r="AJ33" s="631"/>
      <c r="AK33" s="631"/>
      <c r="AL33" s="631"/>
      <c r="AM33" s="631"/>
      <c r="AN33" s="631"/>
      <c r="AO33" s="631"/>
      <c r="AP33" s="631"/>
      <c r="AQ33" s="631"/>
      <c r="AR33" s="631"/>
      <c r="AS33" s="631"/>
      <c r="AT33" s="631"/>
      <c r="AU33" s="631"/>
      <c r="AV33" s="631"/>
      <c r="AW33" s="631"/>
      <c r="AX33" s="631"/>
      <c r="AY33" s="631"/>
      <c r="AZ33" s="631"/>
      <c r="BA33" s="631"/>
      <c r="BB33" s="631"/>
      <c r="BC33" s="631"/>
      <c r="BD33" s="631"/>
      <c r="BE33" s="631"/>
      <c r="BF33" s="631"/>
      <c r="BG33" s="631"/>
      <c r="BH33" s="631"/>
      <c r="BI33" s="631"/>
      <c r="BJ33" s="631"/>
      <c r="BK33" s="631"/>
      <c r="BL33" s="631"/>
      <c r="BM33" s="631"/>
      <c r="BN33" s="631"/>
      <c r="BO33" s="631"/>
      <c r="BP33" s="631"/>
      <c r="BQ33" s="631"/>
      <c r="BR33" s="631"/>
      <c r="BS33" s="631"/>
      <c r="BT33" s="631"/>
      <c r="BU33" s="631"/>
      <c r="BV33" s="631"/>
      <c r="BW33" s="631"/>
      <c r="BX33" s="631"/>
      <c r="BY33" s="631"/>
      <c r="BZ33" s="631"/>
      <c r="CA33" s="631"/>
      <c r="CB33" s="631"/>
      <c r="CC33" s="631"/>
      <c r="CD33" s="631"/>
      <c r="CE33" s="631"/>
      <c r="CF33" s="631"/>
      <c r="CG33" s="631"/>
      <c r="CH33" s="631"/>
      <c r="CI33" s="631"/>
      <c r="CJ33" s="631"/>
      <c r="CK33" s="631"/>
      <c r="CL33" s="631"/>
      <c r="CM33" s="631"/>
      <c r="CN33" s="631"/>
      <c r="CO33" s="631"/>
      <c r="CP33" s="631"/>
      <c r="CQ33" s="631"/>
      <c r="CR33" s="631"/>
      <c r="CS33" s="631"/>
      <c r="CT33" s="631"/>
      <c r="CU33" s="631"/>
      <c r="CV33" s="631"/>
      <c r="CW33" s="631"/>
      <c r="CX33" s="631"/>
      <c r="CY33" s="631"/>
      <c r="CZ33" s="631"/>
      <c r="DA33" s="631"/>
      <c r="DB33" s="631"/>
      <c r="DC33" s="631"/>
      <c r="DD33" s="631"/>
      <c r="DE33" s="631"/>
      <c r="DF33" s="631"/>
      <c r="DG33" s="631"/>
      <c r="DH33" s="631"/>
      <c r="DI33" s="631"/>
      <c r="DJ33" s="631"/>
      <c r="DK33" s="631"/>
      <c r="DL33" s="631"/>
      <c r="DM33" s="631"/>
      <c r="DN33" s="631"/>
      <c r="DO33" s="631"/>
      <c r="DP33" s="631"/>
      <c r="DQ33" s="631"/>
      <c r="DR33" s="631"/>
      <c r="DS33" s="631"/>
      <c r="DT33" s="631"/>
      <c r="DU33" s="631"/>
      <c r="DV33" s="631"/>
      <c r="DW33" s="631"/>
      <c r="DX33" s="631"/>
      <c r="DY33" s="631"/>
      <c r="DZ33" s="631"/>
      <c r="EA33" s="631"/>
      <c r="EB33" s="631"/>
      <c r="EC33" s="631"/>
      <c r="ED33" s="631"/>
      <c r="EE33" s="631"/>
      <c r="EF33" s="631"/>
      <c r="EG33" s="631"/>
      <c r="EH33" s="631"/>
      <c r="EI33" s="631"/>
      <c r="EJ33" s="631"/>
      <c r="EK33" s="631"/>
      <c r="EL33" s="631"/>
      <c r="EM33" s="631"/>
      <c r="EN33" s="631"/>
      <c r="EO33" s="631"/>
      <c r="EP33" s="631"/>
      <c r="EQ33" s="631"/>
      <c r="ER33" s="631"/>
      <c r="ES33" s="631"/>
      <c r="ET33" s="631"/>
      <c r="EU33" s="631"/>
      <c r="EV33" s="631"/>
      <c r="EW33" s="631"/>
      <c r="EX33" s="631"/>
      <c r="EY33" s="631"/>
      <c r="EZ33" s="631"/>
      <c r="FA33" s="631"/>
      <c r="FB33" s="631"/>
      <c r="FC33" s="631"/>
      <c r="FD33" s="631"/>
      <c r="FE33" s="631"/>
      <c r="FF33" s="631"/>
      <c r="FG33" s="631"/>
      <c r="FH33" s="631"/>
      <c r="FI33" s="631"/>
      <c r="FJ33" s="631"/>
      <c r="FK33" s="631"/>
      <c r="FL33" s="631"/>
      <c r="FM33" s="631"/>
      <c r="FN33" s="631"/>
      <c r="FO33" s="631"/>
      <c r="FP33" s="631"/>
      <c r="FQ33" s="631"/>
      <c r="FR33" s="631"/>
      <c r="FS33" s="631"/>
      <c r="FT33" s="631"/>
      <c r="FU33" s="631"/>
      <c r="FV33" s="631"/>
      <c r="FW33" s="631"/>
      <c r="FX33" s="631"/>
      <c r="FY33" s="631"/>
      <c r="FZ33" s="631"/>
      <c r="GA33" s="631"/>
      <c r="GB33" s="631"/>
      <c r="GC33" s="631"/>
      <c r="GD33" s="631"/>
      <c r="GE33" s="631"/>
      <c r="GF33" s="631"/>
      <c r="GG33" s="631"/>
      <c r="GH33" s="631"/>
      <c r="GI33" s="631"/>
      <c r="GJ33" s="631"/>
      <c r="GK33" s="631"/>
      <c r="GL33" s="631"/>
      <c r="GM33" s="631"/>
      <c r="GN33" s="631"/>
      <c r="GO33" s="631"/>
      <c r="GP33" s="631"/>
      <c r="GQ33" s="631"/>
      <c r="GR33" s="631"/>
      <c r="GS33" s="631"/>
      <c r="GT33" s="631"/>
      <c r="GU33" s="631"/>
      <c r="GV33" s="631"/>
      <c r="GW33" s="631"/>
      <c r="GX33" s="631"/>
      <c r="GY33" s="631"/>
      <c r="GZ33" s="631"/>
      <c r="HA33" s="631"/>
      <c r="HB33" s="631"/>
      <c r="HC33" s="631"/>
      <c r="HD33" s="631"/>
      <c r="HE33" s="631"/>
      <c r="HF33" s="631"/>
      <c r="HG33" s="631"/>
      <c r="HH33" s="631"/>
      <c r="HI33" s="631"/>
      <c r="HJ33" s="631"/>
      <c r="HK33" s="631"/>
      <c r="HL33" s="631"/>
      <c r="HM33" s="631"/>
      <c r="HN33" s="631"/>
      <c r="HO33" s="631"/>
      <c r="HP33" s="631"/>
      <c r="HQ33" s="631"/>
      <c r="HR33" s="631"/>
      <c r="HS33" s="631"/>
      <c r="HT33" s="631"/>
      <c r="HU33" s="631"/>
      <c r="HV33" s="631"/>
      <c r="HW33" s="631"/>
      <c r="HX33" s="631"/>
      <c r="HY33" s="631"/>
      <c r="HZ33" s="631"/>
      <c r="IA33" s="631"/>
      <c r="IB33" s="631"/>
      <c r="IC33" s="631"/>
      <c r="ID33" s="631"/>
      <c r="IE33" s="631"/>
      <c r="IF33" s="631"/>
      <c r="IG33" s="631"/>
      <c r="IH33" s="631"/>
      <c r="II33" s="631"/>
      <c r="IJ33" s="631"/>
      <c r="IK33" s="631"/>
      <c r="IL33" s="631"/>
      <c r="IM33" s="631"/>
      <c r="IN33" s="631"/>
      <c r="IO33" s="631"/>
    </row>
    <row r="34" spans="1:249" ht="18" customHeight="1">
      <c r="A34" s="684"/>
      <c r="B34" s="685"/>
      <c r="C34" s="685"/>
      <c r="D34" s="687"/>
      <c r="E34" s="5"/>
      <c r="F34" s="5"/>
      <c r="G34" s="630"/>
      <c r="H34" s="630"/>
      <c r="I34" s="630"/>
      <c r="J34" s="631"/>
      <c r="K34" s="631"/>
      <c r="L34" s="631"/>
      <c r="M34" s="631"/>
      <c r="N34" s="631"/>
      <c r="O34" s="631"/>
      <c r="P34" s="631"/>
      <c r="Q34" s="631"/>
      <c r="R34" s="631"/>
      <c r="S34" s="631"/>
      <c r="T34" s="631"/>
      <c r="U34" s="631"/>
      <c r="V34" s="631"/>
      <c r="W34" s="631"/>
      <c r="X34" s="631"/>
      <c r="Y34" s="631"/>
      <c r="Z34" s="631"/>
      <c r="AA34" s="631"/>
      <c r="AB34" s="631"/>
      <c r="AC34" s="631"/>
      <c r="AD34" s="631"/>
      <c r="AE34" s="631"/>
      <c r="AF34" s="631"/>
      <c r="AG34" s="631"/>
      <c r="AH34" s="631"/>
      <c r="AI34" s="631"/>
      <c r="AJ34" s="631"/>
      <c r="AK34" s="631"/>
      <c r="AL34" s="631"/>
      <c r="AM34" s="631"/>
      <c r="AN34" s="631"/>
      <c r="AO34" s="631"/>
      <c r="AP34" s="631"/>
      <c r="AQ34" s="631"/>
      <c r="AR34" s="631"/>
      <c r="AS34" s="631"/>
      <c r="AT34" s="631"/>
      <c r="AU34" s="631"/>
      <c r="AV34" s="631"/>
      <c r="AW34" s="631"/>
      <c r="AX34" s="631"/>
      <c r="AY34" s="631"/>
      <c r="AZ34" s="631"/>
      <c r="BA34" s="631"/>
      <c r="BB34" s="631"/>
      <c r="BC34" s="631"/>
      <c r="BD34" s="631"/>
      <c r="BE34" s="631"/>
      <c r="BF34" s="631"/>
      <c r="BG34" s="631"/>
      <c r="BH34" s="631"/>
      <c r="BI34" s="631"/>
      <c r="BJ34" s="631"/>
      <c r="BK34" s="631"/>
      <c r="BL34" s="631"/>
      <c r="BM34" s="631"/>
      <c r="BN34" s="631"/>
      <c r="BO34" s="631"/>
      <c r="BP34" s="631"/>
      <c r="BQ34" s="631"/>
      <c r="BR34" s="631"/>
      <c r="BS34" s="631"/>
      <c r="BT34" s="631"/>
      <c r="BU34" s="631"/>
      <c r="BV34" s="631"/>
      <c r="BW34" s="631"/>
      <c r="BX34" s="631"/>
      <c r="BY34" s="631"/>
      <c r="BZ34" s="631"/>
      <c r="CA34" s="631"/>
      <c r="CB34" s="631"/>
      <c r="CC34" s="631"/>
      <c r="CD34" s="631"/>
      <c r="CE34" s="631"/>
      <c r="CF34" s="631"/>
      <c r="CG34" s="631"/>
      <c r="CH34" s="631"/>
      <c r="CI34" s="631"/>
      <c r="CJ34" s="631"/>
      <c r="CK34" s="631"/>
      <c r="CL34" s="631"/>
      <c r="CM34" s="631"/>
      <c r="CN34" s="631"/>
      <c r="CO34" s="631"/>
      <c r="CP34" s="631"/>
      <c r="CQ34" s="631"/>
      <c r="CR34" s="631"/>
      <c r="CS34" s="631"/>
      <c r="CT34" s="631"/>
      <c r="CU34" s="631"/>
      <c r="CV34" s="631"/>
      <c r="CW34" s="631"/>
      <c r="CX34" s="631"/>
      <c r="CY34" s="631"/>
      <c r="CZ34" s="631"/>
      <c r="DA34" s="631"/>
      <c r="DB34" s="631"/>
      <c r="DC34" s="631"/>
      <c r="DD34" s="631"/>
      <c r="DE34" s="631"/>
      <c r="DF34" s="631"/>
      <c r="DG34" s="631"/>
      <c r="DH34" s="631"/>
      <c r="DI34" s="631"/>
      <c r="DJ34" s="631"/>
      <c r="DK34" s="631"/>
      <c r="DL34" s="631"/>
      <c r="DM34" s="631"/>
      <c r="DN34" s="631"/>
      <c r="DO34" s="631"/>
      <c r="DP34" s="631"/>
      <c r="DQ34" s="631"/>
      <c r="DR34" s="631"/>
      <c r="DS34" s="631"/>
      <c r="DT34" s="631"/>
      <c r="DU34" s="631"/>
      <c r="DV34" s="631"/>
      <c r="DW34" s="631"/>
      <c r="DX34" s="631"/>
      <c r="DY34" s="631"/>
      <c r="DZ34" s="631"/>
      <c r="EA34" s="631"/>
      <c r="EB34" s="631"/>
      <c r="EC34" s="631"/>
      <c r="ED34" s="631"/>
      <c r="EE34" s="631"/>
      <c r="EF34" s="631"/>
      <c r="EG34" s="631"/>
      <c r="EH34" s="631"/>
      <c r="EI34" s="631"/>
      <c r="EJ34" s="631"/>
      <c r="EK34" s="631"/>
      <c r="EL34" s="631"/>
      <c r="EM34" s="631"/>
      <c r="EN34" s="631"/>
      <c r="EO34" s="631"/>
      <c r="EP34" s="631"/>
      <c r="EQ34" s="631"/>
      <c r="ER34" s="631"/>
      <c r="ES34" s="631"/>
      <c r="ET34" s="631"/>
      <c r="EU34" s="631"/>
      <c r="EV34" s="631"/>
      <c r="EW34" s="631"/>
      <c r="EX34" s="631"/>
      <c r="EY34" s="631"/>
      <c r="EZ34" s="631"/>
      <c r="FA34" s="631"/>
      <c r="FB34" s="631"/>
      <c r="FC34" s="631"/>
      <c r="FD34" s="631"/>
      <c r="FE34" s="631"/>
      <c r="FF34" s="631"/>
      <c r="FG34" s="631"/>
      <c r="FH34" s="631"/>
      <c r="FI34" s="631"/>
      <c r="FJ34" s="631"/>
      <c r="FK34" s="631"/>
      <c r="FL34" s="631"/>
      <c r="FM34" s="631"/>
      <c r="FN34" s="631"/>
      <c r="FO34" s="631"/>
      <c r="FP34" s="631"/>
      <c r="FQ34" s="631"/>
      <c r="FR34" s="631"/>
      <c r="FS34" s="631"/>
      <c r="FT34" s="631"/>
      <c r="FU34" s="631"/>
      <c r="FV34" s="631"/>
      <c r="FW34" s="631"/>
      <c r="FX34" s="631"/>
      <c r="FY34" s="631"/>
      <c r="FZ34" s="631"/>
      <c r="GA34" s="631"/>
      <c r="GB34" s="631"/>
      <c r="GC34" s="631"/>
      <c r="GD34" s="631"/>
      <c r="GE34" s="631"/>
      <c r="GF34" s="631"/>
      <c r="GG34" s="631"/>
      <c r="GH34" s="631"/>
      <c r="GI34" s="631"/>
      <c r="GJ34" s="631"/>
      <c r="GK34" s="631"/>
      <c r="GL34" s="631"/>
      <c r="GM34" s="631"/>
      <c r="GN34" s="631"/>
      <c r="GO34" s="631"/>
      <c r="GP34" s="631"/>
      <c r="GQ34" s="631"/>
      <c r="GR34" s="631"/>
      <c r="GS34" s="631"/>
      <c r="GT34" s="631"/>
      <c r="GU34" s="631"/>
      <c r="GV34" s="631"/>
      <c r="GW34" s="631"/>
      <c r="GX34" s="631"/>
      <c r="GY34" s="631"/>
      <c r="GZ34" s="631"/>
      <c r="HA34" s="631"/>
      <c r="HB34" s="631"/>
      <c r="HC34" s="631"/>
      <c r="HD34" s="631"/>
      <c r="HE34" s="631"/>
      <c r="HF34" s="631"/>
      <c r="HG34" s="631"/>
      <c r="HH34" s="631"/>
      <c r="HI34" s="631"/>
      <c r="HJ34" s="631"/>
      <c r="HK34" s="631"/>
      <c r="HL34" s="631"/>
      <c r="HM34" s="631"/>
      <c r="HN34" s="631"/>
      <c r="HO34" s="631"/>
      <c r="HP34" s="631"/>
      <c r="HQ34" s="631"/>
      <c r="HR34" s="631"/>
      <c r="HS34" s="631"/>
      <c r="HT34" s="631"/>
      <c r="HU34" s="631"/>
      <c r="HV34" s="631"/>
      <c r="HW34" s="631"/>
      <c r="HX34" s="631"/>
      <c r="HY34" s="631"/>
      <c r="HZ34" s="631"/>
      <c r="IA34" s="631"/>
      <c r="IB34" s="631"/>
      <c r="IC34" s="631"/>
      <c r="ID34" s="631"/>
      <c r="IE34" s="631"/>
      <c r="IF34" s="631"/>
      <c r="IG34" s="631"/>
      <c r="IH34" s="631"/>
      <c r="II34" s="631"/>
      <c r="IJ34" s="631"/>
      <c r="IK34" s="631"/>
      <c r="IL34" s="631"/>
      <c r="IM34" s="631"/>
      <c r="IN34" s="631"/>
      <c r="IO34" s="631"/>
    </row>
    <row r="35" spans="1:249" ht="18" customHeight="1">
      <c r="A35" s="688"/>
      <c r="B35" s="687"/>
      <c r="C35" s="687"/>
      <c r="D35" s="687"/>
      <c r="E35" s="4" t="s">
        <v>2735</v>
      </c>
      <c r="F35" s="5"/>
      <c r="G35" s="5"/>
      <c r="H35" s="5"/>
      <c r="I35" s="5"/>
    </row>
    <row r="36" spans="1:249" ht="18" customHeight="1">
      <c r="A36" s="679" t="s">
        <v>2920</v>
      </c>
      <c r="B36" s="680"/>
      <c r="C36" s="1159" t="s">
        <v>4715</v>
      </c>
      <c r="D36" s="682"/>
      <c r="E36" s="2734" t="s">
        <v>4710</v>
      </c>
      <c r="F36" s="5"/>
      <c r="G36" s="5"/>
      <c r="H36" s="5"/>
      <c r="I36" s="5"/>
    </row>
    <row r="37" spans="1:249" ht="18" customHeight="1">
      <c r="A37" s="689"/>
      <c r="B37" s="690"/>
      <c r="C37" s="690"/>
      <c r="D37" s="682"/>
      <c r="E37" s="2734"/>
      <c r="F37" s="5"/>
      <c r="G37" s="5"/>
      <c r="H37" s="5"/>
      <c r="I37" s="5"/>
    </row>
    <row r="38" spans="1:249" ht="18" customHeight="1">
      <c r="A38" s="679" t="s">
        <v>2921</v>
      </c>
      <c r="B38" s="680"/>
      <c r="C38" s="1159" t="s">
        <v>4711</v>
      </c>
      <c r="D38" s="682"/>
      <c r="E38" s="2734" t="s">
        <v>4711</v>
      </c>
      <c r="F38" s="5"/>
      <c r="G38" s="5"/>
      <c r="H38" s="5"/>
      <c r="I38" s="5"/>
    </row>
    <row r="39" spans="1:249" ht="18" customHeight="1">
      <c r="A39" s="689"/>
      <c r="B39" s="690"/>
      <c r="C39" s="690" t="s">
        <v>1784</v>
      </c>
      <c r="D39" s="682"/>
      <c r="E39" s="2734"/>
      <c r="F39" s="5"/>
      <c r="G39" s="5"/>
      <c r="H39" s="5"/>
      <c r="I39" s="5"/>
    </row>
    <row r="40" spans="1:249" ht="18" customHeight="1">
      <c r="A40" s="679" t="s">
        <v>2922</v>
      </c>
      <c r="B40" s="680"/>
      <c r="C40" s="1159" t="s">
        <v>5207</v>
      </c>
      <c r="D40" s="682"/>
      <c r="E40" s="2734" t="s">
        <v>4712</v>
      </c>
      <c r="F40" s="5"/>
      <c r="G40" s="5"/>
      <c r="H40" s="5"/>
      <c r="I40" s="5"/>
    </row>
    <row r="41" spans="1:249" ht="18" customHeight="1">
      <c r="A41" s="683"/>
      <c r="B41" s="678"/>
      <c r="C41" s="687"/>
      <c r="D41" s="687"/>
      <c r="E41" s="5"/>
      <c r="F41" s="5"/>
      <c r="G41" s="5"/>
      <c r="H41" s="5"/>
      <c r="I41" s="5"/>
    </row>
    <row r="42" spans="1:249" ht="18" customHeight="1">
      <c r="A42" s="683"/>
      <c r="B42" s="678"/>
      <c r="C42" s="687"/>
      <c r="D42" s="687"/>
      <c r="E42" s="5"/>
      <c r="F42" s="5"/>
      <c r="G42" s="5"/>
      <c r="H42" s="5"/>
      <c r="I42" s="5"/>
    </row>
    <row r="43" spans="1:249" ht="18" customHeight="1">
      <c r="A43" s="683"/>
      <c r="B43" s="678"/>
      <c r="C43" s="687"/>
      <c r="D43" s="687"/>
      <c r="E43" s="5"/>
      <c r="F43" s="5"/>
      <c r="G43" s="5"/>
      <c r="H43" s="5"/>
      <c r="I43" s="5"/>
    </row>
    <row r="44" spans="1:249" ht="18" customHeight="1">
      <c r="A44" s="683"/>
      <c r="B44" s="678"/>
      <c r="C44" s="687"/>
      <c r="D44" s="687"/>
      <c r="E44" s="5"/>
      <c r="F44" s="5"/>
      <c r="G44" s="5"/>
      <c r="H44" s="5"/>
      <c r="I44" s="5"/>
    </row>
    <row r="45" spans="1:249" ht="18" customHeight="1">
      <c r="A45" s="683"/>
      <c r="B45" s="678"/>
      <c r="C45" s="687"/>
      <c r="D45" s="687"/>
      <c r="E45" s="5"/>
      <c r="F45" s="5"/>
      <c r="G45" s="5"/>
      <c r="H45" s="5"/>
      <c r="I45" s="5"/>
    </row>
    <row r="46" spans="1:249" ht="18" customHeight="1">
      <c r="A46" s="683" t="str">
        <f>"Year ended "&amp;C38</f>
        <v>Year ended 12/31/2015</v>
      </c>
      <c r="B46" s="678"/>
      <c r="C46" s="687"/>
      <c r="D46" s="687"/>
      <c r="E46" s="5"/>
      <c r="F46" s="5"/>
      <c r="G46" s="5"/>
      <c r="H46" s="5"/>
      <c r="I46" s="5"/>
    </row>
    <row r="47" spans="1:249" ht="18" customHeight="1">
      <c r="A47" s="683"/>
      <c r="B47" s="678"/>
      <c r="C47" s="687"/>
      <c r="D47" s="687"/>
      <c r="E47" s="5"/>
      <c r="F47" s="5"/>
      <c r="G47" s="5"/>
      <c r="H47" s="5"/>
      <c r="I47" s="5"/>
    </row>
    <row r="48" spans="1:249" ht="18" customHeight="1">
      <c r="A48" s="683"/>
      <c r="B48" s="678"/>
      <c r="C48" s="687"/>
      <c r="D48" s="687"/>
      <c r="E48" s="5"/>
      <c r="F48" s="5"/>
      <c r="G48" s="5"/>
      <c r="H48" s="5"/>
      <c r="I48" s="5"/>
    </row>
    <row r="49" spans="1:9" ht="13.5" customHeight="1">
      <c r="A49" s="677"/>
      <c r="B49" s="4"/>
      <c r="C49" s="5"/>
      <c r="D49" s="5"/>
      <c r="E49" s="5"/>
      <c r="F49" s="5"/>
      <c r="G49" s="5"/>
      <c r="H49" s="5"/>
      <c r="I49" s="5"/>
    </row>
    <row r="50" spans="1:9" ht="15" customHeight="1">
      <c r="A50" s="677" t="str">
        <f>"Annual Report of "&amp;C25</f>
        <v>Annual Report of Consolidated Edison Company of New York, Inc.</v>
      </c>
      <c r="B50" s="4"/>
      <c r="C50" s="5"/>
      <c r="D50" s="5"/>
      <c r="E50" s="5"/>
      <c r="F50" s="5"/>
      <c r="G50" s="5"/>
      <c r="H50" s="5"/>
      <c r="I50" s="5"/>
    </row>
    <row r="51" spans="1:9" ht="13.5" customHeight="1">
      <c r="A51" s="677"/>
      <c r="B51" s="4"/>
      <c r="C51" s="5"/>
      <c r="D51" s="5"/>
      <c r="E51" s="5"/>
      <c r="F51" s="5"/>
      <c r="G51" s="5"/>
      <c r="H51" s="5"/>
      <c r="I51" s="5"/>
    </row>
    <row r="52" spans="1:9" ht="15.6" customHeight="1">
      <c r="A52" s="677" t="str">
        <f>"Annual Report of "&amp;C25&amp;"                         "&amp;A6</f>
        <v>Annual Report of Consolidated Edison Company of New York, Inc.                         Year ended 12/31/2015</v>
      </c>
      <c r="B52" s="4"/>
      <c r="C52" s="5"/>
      <c r="D52" s="5"/>
      <c r="E52" s="5"/>
      <c r="F52" s="5"/>
      <c r="G52" s="5"/>
      <c r="H52" s="5"/>
      <c r="I52" s="5"/>
    </row>
    <row r="53" spans="1:9" ht="13.5" customHeight="1">
      <c r="A53" s="677"/>
      <c r="B53" s="4"/>
      <c r="C53" s="5"/>
      <c r="D53" s="5"/>
      <c r="E53" s="5"/>
      <c r="F53" s="5"/>
      <c r="G53" s="5"/>
      <c r="H53" s="5"/>
      <c r="I53" s="5"/>
    </row>
    <row r="54" spans="1:9" ht="15" customHeight="1">
      <c r="A54" s="677" t="str">
        <f>"Annual Report of "&amp;C25&amp;"                                             "&amp;A6</f>
        <v>Annual Report of Consolidated Edison Company of New York, Inc.                                             Year ended 12/31/2015</v>
      </c>
      <c r="B54" s="4"/>
      <c r="C54" s="5"/>
      <c r="D54" s="5"/>
      <c r="E54" s="5"/>
      <c r="F54" s="5"/>
      <c r="G54" s="5"/>
      <c r="H54" s="5"/>
      <c r="I54" s="5"/>
    </row>
    <row r="55" spans="1:9" ht="13.5" customHeight="1">
      <c r="A55" s="677"/>
      <c r="B55" s="4"/>
      <c r="C55" s="5"/>
      <c r="D55" s="5"/>
      <c r="E55" s="5"/>
      <c r="F55" s="5"/>
      <c r="G55" s="5"/>
      <c r="H55" s="5"/>
      <c r="I55" s="5"/>
    </row>
    <row r="56" spans="1:9" ht="15" customHeight="1">
      <c r="A56" s="677" t="str">
        <f>"Annual Report of "&amp;C25&amp;"                                                       "&amp;A6</f>
        <v>Annual Report of Consolidated Edison Company of New York, Inc.                                                       Year ended 12/31/2015</v>
      </c>
      <c r="B56" s="4"/>
      <c r="C56" s="5"/>
      <c r="D56" s="5"/>
      <c r="E56" s="5"/>
      <c r="F56" s="5"/>
      <c r="G56" s="5"/>
      <c r="H56" s="5"/>
      <c r="I56" s="5"/>
    </row>
    <row r="57" spans="1:9" ht="13.5" customHeight="1">
      <c r="A57" s="677"/>
      <c r="B57" s="4"/>
      <c r="C57" s="5"/>
      <c r="D57" s="5"/>
      <c r="E57" s="5"/>
      <c r="F57" s="5"/>
      <c r="G57" s="5"/>
      <c r="H57" s="5"/>
      <c r="I57" s="5"/>
    </row>
    <row r="58" spans="1:9" ht="15" customHeight="1">
      <c r="A58" s="677" t="str">
        <f>"Annual Report of "&amp;C25&amp;"                                                                   "&amp;A6</f>
        <v>Annual Report of Consolidated Edison Company of New York, Inc.                                                                   Year ended 12/31/2015</v>
      </c>
      <c r="B58" s="4"/>
      <c r="C58" s="5"/>
      <c r="D58" s="5"/>
      <c r="E58" s="5"/>
      <c r="F58" s="5"/>
      <c r="G58" s="5"/>
      <c r="H58" s="5"/>
      <c r="I58" s="5"/>
    </row>
    <row r="59" spans="1:9" ht="13.5" customHeight="1">
      <c r="A59" s="677"/>
      <c r="B59" s="4"/>
      <c r="C59" s="5"/>
      <c r="D59" s="5"/>
      <c r="E59" s="5"/>
      <c r="F59" s="5"/>
      <c r="G59" s="5"/>
      <c r="H59" s="5"/>
      <c r="I59" s="5"/>
    </row>
    <row r="60" spans="1:9" ht="15" customHeight="1">
      <c r="A60" s="677" t="str">
        <f>"Annual Report of "&amp;C25&amp;"                                                                                "&amp;A6</f>
        <v>Annual Report of Consolidated Edison Company of New York, Inc.                                                                                Year ended 12/31/2015</v>
      </c>
      <c r="B60" s="4"/>
      <c r="C60" s="5"/>
      <c r="D60" s="5"/>
      <c r="E60" s="5"/>
      <c r="F60" s="5"/>
      <c r="G60" s="5"/>
      <c r="H60" s="5"/>
      <c r="I60" s="5"/>
    </row>
    <row r="61" spans="1:9" ht="13.5" customHeight="1">
      <c r="A61" s="677"/>
      <c r="B61" s="4"/>
      <c r="C61" s="5"/>
      <c r="D61" s="5"/>
      <c r="E61" s="5"/>
      <c r="F61" s="5"/>
      <c r="G61" s="5"/>
      <c r="H61" s="5"/>
      <c r="I61" s="5"/>
    </row>
    <row r="62" spans="1:9" ht="15" customHeight="1">
      <c r="A62" s="677" t="str">
        <f>"Annual Report of "&amp;C25&amp;"                                                                                             "&amp;A6</f>
        <v>Annual Report of Consolidated Edison Company of New York, Inc.                                                                                             Year ended 12/31/2015</v>
      </c>
      <c r="B62" s="4"/>
      <c r="C62" s="5"/>
      <c r="D62" s="5"/>
      <c r="E62" s="5"/>
      <c r="F62" s="5"/>
      <c r="G62" s="5"/>
      <c r="H62" s="5"/>
      <c r="I62" s="5"/>
    </row>
    <row r="63" spans="1:9" ht="13.5" customHeight="1">
      <c r="A63" s="677"/>
      <c r="B63" s="4"/>
      <c r="C63" s="5"/>
      <c r="D63" s="5"/>
      <c r="E63" s="5"/>
      <c r="F63" s="5"/>
      <c r="G63" s="5"/>
      <c r="H63" s="5"/>
      <c r="I63" s="5"/>
    </row>
    <row r="64" spans="1:9" ht="15.6" customHeight="1">
      <c r="A64" s="677" t="str">
        <f>"Annual Report of "&amp;C25&amp;"                                                                                                      "&amp;A6</f>
        <v>Annual Report of Consolidated Edison Company of New York, Inc.                                                                                                      Year ended 12/31/2015</v>
      </c>
      <c r="B64" s="4"/>
      <c r="C64" s="5"/>
      <c r="D64" s="5"/>
      <c r="E64" s="5"/>
      <c r="F64" s="5"/>
      <c r="G64" s="5"/>
      <c r="H64" s="5"/>
      <c r="I64" s="5"/>
    </row>
    <row r="65" spans="1:9" ht="13.5" customHeight="1">
      <c r="A65" s="677"/>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632"/>
      <c r="B70" s="632"/>
      <c r="C70" s="632"/>
      <c r="D70" s="632"/>
      <c r="E70" s="632"/>
    </row>
  </sheetData>
  <pageMargins left="0.5" right="0.5" top="0.5" bottom="0.5" header="0.5" footer="0.5"/>
  <pageSetup scale="59" orientation="portrait" horizontalDpi="300" verticalDpi="300" r:id="rId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9">
    <pageSetUpPr fitToPage="1"/>
  </sheetPr>
  <dimension ref="A1:K151"/>
  <sheetViews>
    <sheetView defaultGridColor="0" view="pageBreakPreview" colorId="22" zoomScale="60" zoomScaleNormal="80" workbookViewId="0">
      <selection activeCell="C33" sqref="C33"/>
    </sheetView>
  </sheetViews>
  <sheetFormatPr defaultColWidth="9.6640625" defaultRowHeight="15"/>
  <cols>
    <col min="1" max="1" width="4.6640625" style="9" customWidth="1"/>
    <col min="2" max="2" width="45.77734375" style="9" customWidth="1"/>
    <col min="3" max="3" width="20.21875" style="9" bestFit="1" customWidth="1"/>
    <col min="4" max="4" width="18.109375" style="9" customWidth="1"/>
    <col min="5" max="5" width="18.6640625" style="9" customWidth="1"/>
    <col min="6" max="10" width="19.6640625" style="9" customWidth="1"/>
    <col min="11" max="11" width="4.6640625" style="9" customWidth="1"/>
    <col min="12" max="16384" width="9.6640625" style="9"/>
  </cols>
  <sheetData>
    <row r="1" spans="1:11" ht="17.649999999999999" customHeight="1">
      <c r="A1" s="41"/>
      <c r="B1" s="44" t="s">
        <v>1795</v>
      </c>
      <c r="C1" s="43" t="s">
        <v>1339</v>
      </c>
      <c r="D1" s="42" t="s">
        <v>1717</v>
      </c>
      <c r="E1" s="58" t="s">
        <v>1718</v>
      </c>
      <c r="F1" s="41" t="s">
        <v>1795</v>
      </c>
      <c r="G1" s="44"/>
      <c r="H1" s="43" t="s">
        <v>1339</v>
      </c>
      <c r="I1" s="42" t="s">
        <v>1797</v>
      </c>
      <c r="J1" s="44" t="s">
        <v>1798</v>
      </c>
      <c r="K1" s="58"/>
    </row>
    <row r="2" spans="1:11" ht="17.649999999999999" customHeight="1">
      <c r="A2" s="32"/>
      <c r="B2" s="79" t="str">
        <f>'Data Sheet'!$C$25</f>
        <v>Consolidated Edison Company of New York, Inc.</v>
      </c>
      <c r="C2" s="46" t="s">
        <v>1814</v>
      </c>
      <c r="D2" s="63" t="s">
        <v>1815</v>
      </c>
      <c r="E2" s="37"/>
      <c r="F2" s="70" t="str">
        <f>'Data Sheet'!$C$25</f>
        <v>Consolidated Edison Company of New York, Inc.</v>
      </c>
      <c r="G2" s="28"/>
      <c r="H2" s="46" t="s">
        <v>1814</v>
      </c>
      <c r="I2" s="606" t="s">
        <v>1816</v>
      </c>
      <c r="J2" s="28"/>
      <c r="K2" s="37"/>
    </row>
    <row r="3" spans="1:11" ht="17.649999999999999" customHeight="1">
      <c r="A3" s="35"/>
      <c r="B3" s="36"/>
      <c r="C3" s="48" t="s">
        <v>2990</v>
      </c>
      <c r="D3" s="655" t="str">
        <f>'Data Sheet'!$C$40</f>
        <v>4/28/2016</v>
      </c>
      <c r="E3" s="108" t="str">
        <f>'Data Sheet'!$C$38</f>
        <v>12/31/2015</v>
      </c>
      <c r="F3" s="35"/>
      <c r="G3" s="36"/>
      <c r="H3" s="48" t="s">
        <v>2990</v>
      </c>
      <c r="I3" s="655" t="str">
        <f>'Data Sheet'!$C$40</f>
        <v>4/28/2016</v>
      </c>
      <c r="J3" s="102" t="str">
        <f>'Data Sheet'!$C$38</f>
        <v>12/31/2015</v>
      </c>
      <c r="K3" s="130"/>
    </row>
    <row r="4" spans="1:11" ht="17.649999999999999" customHeight="1">
      <c r="A4" s="116"/>
      <c r="B4" s="33" t="s">
        <v>2991</v>
      </c>
      <c r="C4" s="33"/>
      <c r="D4" s="33"/>
      <c r="E4" s="34"/>
      <c r="F4" s="116" t="s">
        <v>2992</v>
      </c>
      <c r="G4" s="33"/>
      <c r="H4" s="33"/>
      <c r="I4" s="33"/>
      <c r="J4" s="33"/>
      <c r="K4" s="34"/>
    </row>
    <row r="5" spans="1:11" ht="17.649999999999999" customHeight="1">
      <c r="A5" s="29"/>
      <c r="B5" s="30" t="s">
        <v>2993</v>
      </c>
      <c r="C5" s="30"/>
      <c r="D5" s="30"/>
      <c r="E5" s="31"/>
      <c r="F5" s="29" t="s">
        <v>2993</v>
      </c>
      <c r="G5" s="30"/>
      <c r="H5" s="30"/>
      <c r="I5" s="30"/>
      <c r="J5" s="30"/>
      <c r="K5" s="31"/>
    </row>
    <row r="6" spans="1:11" ht="17.649999999999999" customHeight="1">
      <c r="A6" s="148"/>
      <c r="B6" s="28"/>
      <c r="C6" s="28"/>
      <c r="D6" s="55"/>
      <c r="E6" s="47"/>
      <c r="F6" s="49"/>
      <c r="G6" s="606" t="s">
        <v>2994</v>
      </c>
      <c r="H6" s="606" t="s">
        <v>2994</v>
      </c>
      <c r="I6" s="606" t="s">
        <v>2994</v>
      </c>
      <c r="J6" s="63"/>
      <c r="K6" s="170"/>
    </row>
    <row r="7" spans="1:11" ht="17.649999999999999" customHeight="1">
      <c r="A7" s="148" t="s">
        <v>1724</v>
      </c>
      <c r="B7" s="33" t="s">
        <v>1778</v>
      </c>
      <c r="C7" s="33"/>
      <c r="D7" s="169" t="s">
        <v>2328</v>
      </c>
      <c r="E7" s="170" t="s">
        <v>2995</v>
      </c>
      <c r="F7" s="148" t="s">
        <v>2996</v>
      </c>
      <c r="G7" s="606" t="s">
        <v>2997</v>
      </c>
      <c r="H7" s="606" t="s">
        <v>2997</v>
      </c>
      <c r="I7" s="606" t="s">
        <v>2997</v>
      </c>
      <c r="J7" s="606" t="s">
        <v>3547</v>
      </c>
      <c r="K7" s="170" t="s">
        <v>1724</v>
      </c>
    </row>
    <row r="8" spans="1:11" ht="17.649999999999999" customHeight="1">
      <c r="A8" s="149" t="s">
        <v>1727</v>
      </c>
      <c r="B8" s="30" t="s">
        <v>3018</v>
      </c>
      <c r="C8" s="30"/>
      <c r="D8" s="152" t="s">
        <v>3019</v>
      </c>
      <c r="E8" s="171" t="s">
        <v>3020</v>
      </c>
      <c r="F8" s="149" t="s">
        <v>3021</v>
      </c>
      <c r="G8" s="610" t="s">
        <v>2343</v>
      </c>
      <c r="H8" s="610" t="s">
        <v>2344</v>
      </c>
      <c r="I8" s="610" t="s">
        <v>2345</v>
      </c>
      <c r="J8" s="610" t="s">
        <v>2346</v>
      </c>
      <c r="K8" s="171" t="s">
        <v>1727</v>
      </c>
    </row>
    <row r="9" spans="1:11" ht="17.649999999999999" customHeight="1">
      <c r="A9" s="149" t="s">
        <v>2515</v>
      </c>
      <c r="B9" s="30" t="s">
        <v>2516</v>
      </c>
      <c r="C9" s="30"/>
      <c r="D9" s="172"/>
      <c r="E9" s="173"/>
      <c r="F9" s="174"/>
      <c r="G9" s="175"/>
      <c r="H9" s="175"/>
      <c r="I9" s="175"/>
      <c r="J9" s="176"/>
      <c r="K9" s="171" t="s">
        <v>2515</v>
      </c>
    </row>
    <row r="10" spans="1:11" ht="17.649999999999999" customHeight="1">
      <c r="A10" s="149" t="s">
        <v>2517</v>
      </c>
      <c r="B10" s="719" t="s">
        <v>2998</v>
      </c>
      <c r="C10" s="30"/>
      <c r="D10" s="177"/>
      <c r="E10" s="178"/>
      <c r="F10" s="179"/>
      <c r="G10" s="180"/>
      <c r="H10" s="180"/>
      <c r="I10" s="180"/>
      <c r="J10" s="181"/>
      <c r="K10" s="171" t="s">
        <v>2517</v>
      </c>
    </row>
    <row r="11" spans="1:11" ht="17.649999999999999" customHeight="1">
      <c r="A11" s="149" t="s">
        <v>2519</v>
      </c>
      <c r="B11" s="719" t="s">
        <v>2999</v>
      </c>
      <c r="C11" s="30"/>
      <c r="D11" s="721">
        <f>SUM(E11:J11)</f>
        <v>35484958321</v>
      </c>
      <c r="E11" s="725">
        <v>24654361464</v>
      </c>
      <c r="F11" s="726">
        <v>6089527703</v>
      </c>
      <c r="G11" s="727">
        <v>2330576003</v>
      </c>
      <c r="H11" s="727"/>
      <c r="I11" s="727"/>
      <c r="J11" s="727">
        <v>2410493151</v>
      </c>
      <c r="K11" s="171" t="s">
        <v>2519</v>
      </c>
    </row>
    <row r="12" spans="1:11" ht="17.649999999999999" customHeight="1">
      <c r="A12" s="149" t="s">
        <v>2521</v>
      </c>
      <c r="B12" s="719" t="s">
        <v>3000</v>
      </c>
      <c r="C12" s="30"/>
      <c r="D12" s="722">
        <f>SUM(E12:J12)</f>
        <v>2018265</v>
      </c>
      <c r="E12" s="728">
        <v>0</v>
      </c>
      <c r="F12" s="729"/>
      <c r="G12" s="730" t="s">
        <v>1784</v>
      </c>
      <c r="H12" s="730"/>
      <c r="I12" s="730"/>
      <c r="J12" s="730">
        <v>2018265</v>
      </c>
      <c r="K12" s="171" t="s">
        <v>2521</v>
      </c>
    </row>
    <row r="13" spans="1:11" ht="17.649999999999999" customHeight="1">
      <c r="A13" s="149" t="s">
        <v>1843</v>
      </c>
      <c r="B13" s="719" t="s">
        <v>3001</v>
      </c>
      <c r="C13" s="30"/>
      <c r="D13" s="722">
        <f>SUM(E13:J13)</f>
        <v>0</v>
      </c>
      <c r="E13" s="728"/>
      <c r="F13" s="729"/>
      <c r="G13" s="730"/>
      <c r="H13" s="730"/>
      <c r="I13" s="730"/>
      <c r="J13" s="730"/>
      <c r="K13" s="171" t="s">
        <v>1843</v>
      </c>
    </row>
    <row r="14" spans="1:11" ht="17.649999999999999" customHeight="1">
      <c r="A14" s="149" t="s">
        <v>1845</v>
      </c>
      <c r="B14" s="719" t="s">
        <v>3002</v>
      </c>
      <c r="C14" s="30"/>
      <c r="D14" s="722">
        <f>SUM(E14:J14)</f>
        <v>0</v>
      </c>
      <c r="E14" s="728"/>
      <c r="F14" s="729"/>
      <c r="G14" s="730"/>
      <c r="H14" s="730"/>
      <c r="I14" s="730"/>
      <c r="J14" s="730"/>
      <c r="K14" s="171" t="s">
        <v>1845</v>
      </c>
    </row>
    <row r="15" spans="1:11" ht="17.649999999999999" customHeight="1">
      <c r="A15" s="149" t="s">
        <v>1848</v>
      </c>
      <c r="B15" s="719" t="s">
        <v>3003</v>
      </c>
      <c r="C15" s="30"/>
      <c r="D15" s="722">
        <f>SUM(E15:J15)</f>
        <v>0</v>
      </c>
      <c r="E15" s="728"/>
      <c r="F15" s="729"/>
      <c r="G15" s="730"/>
      <c r="H15" s="730"/>
      <c r="I15" s="730"/>
      <c r="J15" s="730"/>
      <c r="K15" s="171" t="s">
        <v>1848</v>
      </c>
    </row>
    <row r="16" spans="1:11" ht="17.649999999999999" customHeight="1">
      <c r="A16" s="149" t="s">
        <v>1850</v>
      </c>
      <c r="B16" s="719" t="s">
        <v>3004</v>
      </c>
      <c r="C16" s="30"/>
      <c r="D16" s="722">
        <f t="shared" ref="D16:J16" si="0">SUM(D11:D15)</f>
        <v>35486976586</v>
      </c>
      <c r="E16" s="731">
        <f t="shared" si="0"/>
        <v>24654361464</v>
      </c>
      <c r="F16" s="732">
        <f t="shared" si="0"/>
        <v>6089527703</v>
      </c>
      <c r="G16" s="733">
        <f t="shared" si="0"/>
        <v>2330576003</v>
      </c>
      <c r="H16" s="733">
        <f t="shared" si="0"/>
        <v>0</v>
      </c>
      <c r="I16" s="733">
        <f t="shared" si="0"/>
        <v>0</v>
      </c>
      <c r="J16" s="733">
        <f t="shared" si="0"/>
        <v>2412511416</v>
      </c>
      <c r="K16" s="171" t="s">
        <v>1850</v>
      </c>
    </row>
    <row r="17" spans="1:11" ht="17.649999999999999" customHeight="1">
      <c r="A17" s="149" t="s">
        <v>1852</v>
      </c>
      <c r="B17" s="719" t="s">
        <v>3005</v>
      </c>
      <c r="C17" s="30"/>
      <c r="D17" s="722">
        <f>SUM(E17:J17)</f>
        <v>0</v>
      </c>
      <c r="E17" s="728"/>
      <c r="F17" s="729"/>
      <c r="G17" s="730"/>
      <c r="H17" s="730"/>
      <c r="I17" s="730"/>
      <c r="J17" s="730"/>
      <c r="K17" s="171" t="s">
        <v>1852</v>
      </c>
    </row>
    <row r="18" spans="1:11" ht="17.649999999999999" customHeight="1">
      <c r="A18" s="149" t="s">
        <v>1854</v>
      </c>
      <c r="B18" s="719" t="s">
        <v>3006</v>
      </c>
      <c r="C18" s="30"/>
      <c r="D18" s="722">
        <f>SUM(E18:J18)</f>
        <v>65170503</v>
      </c>
      <c r="E18" s="728">
        <v>65170503</v>
      </c>
      <c r="F18" s="729"/>
      <c r="G18" s="730"/>
      <c r="H18" s="730"/>
      <c r="I18" s="730"/>
      <c r="J18" s="730"/>
      <c r="K18" s="171" t="s">
        <v>1854</v>
      </c>
    </row>
    <row r="19" spans="1:11" ht="17.649999999999999" customHeight="1">
      <c r="A19" s="149" t="s">
        <v>1856</v>
      </c>
      <c r="B19" s="719" t="s">
        <v>1290</v>
      </c>
      <c r="C19" s="30"/>
      <c r="D19" s="722">
        <f>SUM(E19:J19)</f>
        <v>922562547</v>
      </c>
      <c r="E19" s="728">
        <v>616577685</v>
      </c>
      <c r="F19" s="729">
        <v>149286178</v>
      </c>
      <c r="G19" s="730">
        <v>40098396</v>
      </c>
      <c r="H19" s="730"/>
      <c r="I19" s="730"/>
      <c r="J19" s="730">
        <v>116600288</v>
      </c>
      <c r="K19" s="171" t="s">
        <v>1856</v>
      </c>
    </row>
    <row r="20" spans="1:11" ht="17.649999999999999" customHeight="1">
      <c r="A20" s="149" t="s">
        <v>1858</v>
      </c>
      <c r="B20" s="719" t="s">
        <v>3007</v>
      </c>
      <c r="C20" s="30"/>
      <c r="D20" s="722">
        <f>SUM(E20:J20)</f>
        <v>0</v>
      </c>
      <c r="E20" s="728"/>
      <c r="F20" s="729"/>
      <c r="G20" s="730"/>
      <c r="H20" s="730"/>
      <c r="I20" s="730"/>
      <c r="J20" s="730"/>
      <c r="K20" s="171" t="s">
        <v>1858</v>
      </c>
    </row>
    <row r="21" spans="1:11" ht="17.649999999999999" customHeight="1">
      <c r="A21" s="149" t="s">
        <v>1860</v>
      </c>
      <c r="B21" s="719" t="s">
        <v>3154</v>
      </c>
      <c r="C21" s="30"/>
      <c r="D21" s="723">
        <f t="shared" ref="D21:J21" si="1">SUM(D16:D20)</f>
        <v>36474709636</v>
      </c>
      <c r="E21" s="731">
        <f>SUM(E16:E20)</f>
        <v>25336109652</v>
      </c>
      <c r="F21" s="732">
        <f t="shared" si="1"/>
        <v>6238813881</v>
      </c>
      <c r="G21" s="733">
        <f t="shared" si="1"/>
        <v>2370674399</v>
      </c>
      <c r="H21" s="733">
        <f t="shared" si="1"/>
        <v>0</v>
      </c>
      <c r="I21" s="733">
        <f t="shared" si="1"/>
        <v>0</v>
      </c>
      <c r="J21" s="733">
        <f t="shared" si="1"/>
        <v>2529111704</v>
      </c>
      <c r="K21" s="171" t="s">
        <v>1860</v>
      </c>
    </row>
    <row r="22" spans="1:11" ht="17.649999999999999" customHeight="1">
      <c r="A22" s="149" t="s">
        <v>1862</v>
      </c>
      <c r="B22" s="719" t="s">
        <v>3155</v>
      </c>
      <c r="C22" s="30"/>
      <c r="D22" s="722">
        <f>D42</f>
        <v>7969818101</v>
      </c>
      <c r="E22" s="731">
        <f t="shared" ref="E22:J22" si="2">E42</f>
        <v>5439087205</v>
      </c>
      <c r="F22" s="732">
        <f t="shared" si="2"/>
        <v>1303320737</v>
      </c>
      <c r="G22" s="733">
        <f t="shared" si="2"/>
        <v>492668330</v>
      </c>
      <c r="H22" s="733">
        <f t="shared" si="2"/>
        <v>0</v>
      </c>
      <c r="I22" s="733">
        <f t="shared" si="2"/>
        <v>0</v>
      </c>
      <c r="J22" s="733">
        <f t="shared" si="2"/>
        <v>734741829</v>
      </c>
      <c r="K22" s="171" t="s">
        <v>1862</v>
      </c>
    </row>
    <row r="23" spans="1:11" ht="17.649999999999999" customHeight="1">
      <c r="A23" s="149" t="s">
        <v>1864</v>
      </c>
      <c r="B23" s="719" t="s">
        <v>3156</v>
      </c>
      <c r="C23" s="30"/>
      <c r="D23" s="724">
        <f t="shared" ref="D23:J23" si="3">D21-D22</f>
        <v>28504891535</v>
      </c>
      <c r="E23" s="734">
        <f t="shared" si="3"/>
        <v>19897022447</v>
      </c>
      <c r="F23" s="735">
        <f t="shared" si="3"/>
        <v>4935493144</v>
      </c>
      <c r="G23" s="736">
        <f t="shared" si="3"/>
        <v>1878006069</v>
      </c>
      <c r="H23" s="736">
        <f t="shared" si="3"/>
        <v>0</v>
      </c>
      <c r="I23" s="736">
        <f t="shared" si="3"/>
        <v>0</v>
      </c>
      <c r="J23" s="736">
        <f t="shared" si="3"/>
        <v>1794369875</v>
      </c>
      <c r="K23" s="171" t="s">
        <v>1864</v>
      </c>
    </row>
    <row r="24" spans="1:11" ht="17.649999999999999" customHeight="1">
      <c r="A24" s="148" t="s">
        <v>1866</v>
      </c>
      <c r="B24" s="133" t="s">
        <v>3157</v>
      </c>
      <c r="C24" s="28"/>
      <c r="D24" s="184"/>
      <c r="E24" s="185"/>
      <c r="F24" s="186"/>
      <c r="G24" s="187"/>
      <c r="H24" s="187"/>
      <c r="I24" s="187"/>
      <c r="J24" s="188"/>
      <c r="K24" s="170" t="s">
        <v>1866</v>
      </c>
    </row>
    <row r="25" spans="1:11" ht="17.649999999999999" customHeight="1">
      <c r="A25" s="236"/>
      <c r="B25" s="720" t="s">
        <v>3158</v>
      </c>
      <c r="C25" s="36"/>
      <c r="D25" s="184"/>
      <c r="E25" s="185"/>
      <c r="F25" s="186"/>
      <c r="G25" s="187"/>
      <c r="H25" s="187"/>
      <c r="I25" s="187"/>
      <c r="J25" s="188"/>
      <c r="K25" s="171"/>
    </row>
    <row r="26" spans="1:11" ht="17.649999999999999" customHeight="1">
      <c r="A26" s="149" t="s">
        <v>1868</v>
      </c>
      <c r="B26" s="719" t="s">
        <v>3159</v>
      </c>
      <c r="C26" s="30"/>
      <c r="D26" s="189"/>
      <c r="E26" s="190"/>
      <c r="F26" s="191"/>
      <c r="G26" s="192"/>
      <c r="H26" s="192"/>
      <c r="I26" s="192"/>
      <c r="J26" s="193"/>
      <c r="K26" s="171" t="s">
        <v>1868</v>
      </c>
    </row>
    <row r="27" spans="1:11" ht="17.649999999999999" customHeight="1">
      <c r="A27" s="149" t="s">
        <v>1870</v>
      </c>
      <c r="B27" s="719" t="s">
        <v>3160</v>
      </c>
      <c r="C27" s="30"/>
      <c r="D27" s="721">
        <f>SUM(E27:J27)</f>
        <v>7771603877</v>
      </c>
      <c r="E27" s="182">
        <v>5393404573</v>
      </c>
      <c r="F27" s="1178">
        <v>1299735337</v>
      </c>
      <c r="G27" s="1179">
        <v>487437793</v>
      </c>
      <c r="H27" s="1179"/>
      <c r="I27" s="1179"/>
      <c r="J27" s="1179">
        <v>591026174</v>
      </c>
      <c r="K27" s="171" t="s">
        <v>1870</v>
      </c>
    </row>
    <row r="28" spans="1:11" ht="17.649999999999999" customHeight="1">
      <c r="A28" s="149" t="s">
        <v>1872</v>
      </c>
      <c r="B28" s="719" t="s">
        <v>3161</v>
      </c>
      <c r="C28" s="472"/>
      <c r="D28" s="722">
        <f>SUM(E28:J28)</f>
        <v>0</v>
      </c>
      <c r="E28" s="1180"/>
      <c r="F28" s="1181"/>
      <c r="G28" s="1182"/>
      <c r="H28" s="1182"/>
      <c r="I28" s="1182"/>
      <c r="J28" s="1183"/>
      <c r="K28" s="171" t="s">
        <v>1872</v>
      </c>
    </row>
    <row r="29" spans="1:11" ht="17.649999999999999" customHeight="1">
      <c r="A29" s="149" t="s">
        <v>1874</v>
      </c>
      <c r="B29" s="719" t="s">
        <v>3162</v>
      </c>
      <c r="C29" s="1191"/>
      <c r="D29" s="738">
        <f>SUM(E29:J29)</f>
        <v>0</v>
      </c>
      <c r="E29" s="1184"/>
      <c r="F29" s="1181"/>
      <c r="G29" s="1185"/>
      <c r="H29" s="1185"/>
      <c r="I29" s="1185"/>
      <c r="J29" s="1186"/>
      <c r="K29" s="171" t="s">
        <v>1874</v>
      </c>
    </row>
    <row r="30" spans="1:11" ht="17.649999999999999" customHeight="1">
      <c r="A30" s="149" t="s">
        <v>1876</v>
      </c>
      <c r="B30" s="719" t="s">
        <v>3163</v>
      </c>
      <c r="C30" s="1191"/>
      <c r="D30" s="739">
        <f>SUM(E30:J30)</f>
        <v>198214224</v>
      </c>
      <c r="E30" s="1187">
        <v>45682632</v>
      </c>
      <c r="F30" s="1181">
        <v>3585400</v>
      </c>
      <c r="G30" s="1188">
        <v>5230537</v>
      </c>
      <c r="H30" s="1189"/>
      <c r="I30" s="1189"/>
      <c r="J30" s="1189">
        <v>143715655</v>
      </c>
      <c r="K30" s="171" t="s">
        <v>1876</v>
      </c>
    </row>
    <row r="31" spans="1:11" ht="17.649999999999999" customHeight="1">
      <c r="A31" s="149" t="s">
        <v>1878</v>
      </c>
      <c r="B31" s="719" t="s">
        <v>3164</v>
      </c>
      <c r="C31" s="1191"/>
      <c r="D31" s="740">
        <f>SUM(D27:D30)</f>
        <v>7969818101</v>
      </c>
      <c r="E31" s="731">
        <f t="shared" ref="E31:J31" si="4">SUM(E27:E30)</f>
        <v>5439087205</v>
      </c>
      <c r="F31" s="732">
        <f t="shared" si="4"/>
        <v>1303320737</v>
      </c>
      <c r="G31" s="723">
        <f t="shared" si="4"/>
        <v>492668330</v>
      </c>
      <c r="H31" s="733">
        <f t="shared" si="4"/>
        <v>0</v>
      </c>
      <c r="I31" s="733">
        <f t="shared" si="4"/>
        <v>0</v>
      </c>
      <c r="J31" s="733">
        <f t="shared" si="4"/>
        <v>734741829</v>
      </c>
      <c r="K31" s="171" t="s">
        <v>1878</v>
      </c>
    </row>
    <row r="32" spans="1:11" ht="17.649999999999999" customHeight="1">
      <c r="A32" s="149" t="s">
        <v>1879</v>
      </c>
      <c r="B32" s="719" t="s">
        <v>3005</v>
      </c>
      <c r="C32" s="1191"/>
      <c r="D32" s="192"/>
      <c r="E32" s="190"/>
      <c r="F32" s="191"/>
      <c r="G32" s="192"/>
      <c r="H32" s="192"/>
      <c r="I32" s="192"/>
      <c r="J32" s="193"/>
      <c r="K32" s="171" t="s">
        <v>1879</v>
      </c>
    </row>
    <row r="33" spans="1:11" ht="17.649999999999999" customHeight="1">
      <c r="A33" s="149" t="s">
        <v>1881</v>
      </c>
      <c r="B33" s="719" t="s">
        <v>3160</v>
      </c>
      <c r="C33" s="472"/>
      <c r="D33" s="722">
        <f>SUM(E33:J33)</f>
        <v>0</v>
      </c>
      <c r="E33" s="1187" t="s">
        <v>1784</v>
      </c>
      <c r="F33" s="1181"/>
      <c r="G33" s="1189"/>
      <c r="H33" s="1189"/>
      <c r="I33" s="1189"/>
      <c r="J33" s="1189"/>
      <c r="K33" s="171" t="s">
        <v>1881</v>
      </c>
    </row>
    <row r="34" spans="1:11" ht="17.649999999999999" customHeight="1">
      <c r="A34" s="149" t="s">
        <v>1883</v>
      </c>
      <c r="B34" s="719" t="s">
        <v>3165</v>
      </c>
      <c r="C34" s="30"/>
      <c r="D34" s="722">
        <f>SUM(E34:J34)</f>
        <v>0</v>
      </c>
      <c r="E34" s="1187"/>
      <c r="F34" s="1181"/>
      <c r="G34" s="1189"/>
      <c r="H34" s="1189"/>
      <c r="I34" s="1189"/>
      <c r="J34" s="1189"/>
      <c r="K34" s="171" t="s">
        <v>1883</v>
      </c>
    </row>
    <row r="35" spans="1:11" ht="17.649999999999999" customHeight="1">
      <c r="A35" s="149" t="s">
        <v>1885</v>
      </c>
      <c r="B35" s="719" t="s">
        <v>3166</v>
      </c>
      <c r="C35" s="30"/>
      <c r="D35" s="723">
        <f>SUM(D33:D34)</f>
        <v>0</v>
      </c>
      <c r="E35" s="731">
        <f t="shared" ref="E35:J35" si="5">SUM(E33:E34)</f>
        <v>0</v>
      </c>
      <c r="F35" s="732">
        <f t="shared" si="5"/>
        <v>0</v>
      </c>
      <c r="G35" s="733">
        <f t="shared" si="5"/>
        <v>0</v>
      </c>
      <c r="H35" s="733">
        <f t="shared" si="5"/>
        <v>0</v>
      </c>
      <c r="I35" s="733">
        <f t="shared" si="5"/>
        <v>0</v>
      </c>
      <c r="J35" s="733">
        <f t="shared" si="5"/>
        <v>0</v>
      </c>
      <c r="K35" s="171" t="s">
        <v>1885</v>
      </c>
    </row>
    <row r="36" spans="1:11" ht="17.649999999999999" customHeight="1">
      <c r="A36" s="149" t="s">
        <v>1887</v>
      </c>
      <c r="B36" s="719" t="s">
        <v>3006</v>
      </c>
      <c r="C36" s="30"/>
      <c r="D36" s="189"/>
      <c r="E36" s="190"/>
      <c r="F36" s="191"/>
      <c r="G36" s="192"/>
      <c r="H36" s="192"/>
      <c r="I36" s="192"/>
      <c r="J36" s="193"/>
      <c r="K36" s="171" t="s">
        <v>1887</v>
      </c>
    </row>
    <row r="37" spans="1:11" ht="17.649999999999999" customHeight="1">
      <c r="A37" s="149" t="s">
        <v>1889</v>
      </c>
      <c r="B37" s="719" t="s">
        <v>3160</v>
      </c>
      <c r="C37" s="30"/>
      <c r="D37" s="722">
        <f>SUM(E37:J37)</f>
        <v>0</v>
      </c>
      <c r="E37" s="1187"/>
      <c r="F37" s="1181"/>
      <c r="G37" s="1189"/>
      <c r="H37" s="1189"/>
      <c r="I37" s="1189"/>
      <c r="J37" s="1189"/>
      <c r="K37" s="171" t="s">
        <v>1889</v>
      </c>
    </row>
    <row r="38" spans="1:11" ht="17.649999999999999" customHeight="1">
      <c r="A38" s="149" t="s">
        <v>1891</v>
      </c>
      <c r="B38" s="719" t="s">
        <v>3167</v>
      </c>
      <c r="C38" s="30"/>
      <c r="D38" s="722">
        <f>SUM(E38:J38)</f>
        <v>0</v>
      </c>
      <c r="E38" s="1187"/>
      <c r="F38" s="1181"/>
      <c r="G38" s="1189"/>
      <c r="H38" s="1189"/>
      <c r="I38" s="1189"/>
      <c r="J38" s="1189"/>
      <c r="K38" s="171" t="s">
        <v>1891</v>
      </c>
    </row>
    <row r="39" spans="1:11" ht="17.649999999999999" customHeight="1">
      <c r="A39" s="149" t="s">
        <v>1893</v>
      </c>
      <c r="B39" s="719" t="s">
        <v>3168</v>
      </c>
      <c r="C39" s="1190"/>
      <c r="D39" s="723">
        <f t="shared" ref="D39:J39" si="6">SUM(D37:D38)</f>
        <v>0</v>
      </c>
      <c r="E39" s="731">
        <f t="shared" si="6"/>
        <v>0</v>
      </c>
      <c r="F39" s="732">
        <f t="shared" si="6"/>
        <v>0</v>
      </c>
      <c r="G39" s="733">
        <f t="shared" si="6"/>
        <v>0</v>
      </c>
      <c r="H39" s="733">
        <f t="shared" si="6"/>
        <v>0</v>
      </c>
      <c r="I39" s="733">
        <f t="shared" si="6"/>
        <v>0</v>
      </c>
      <c r="J39" s="733">
        <f t="shared" si="6"/>
        <v>0</v>
      </c>
      <c r="K39" s="171" t="s">
        <v>1893</v>
      </c>
    </row>
    <row r="40" spans="1:11" ht="17.649999999999999" customHeight="1">
      <c r="A40" s="149" t="s">
        <v>198</v>
      </c>
      <c r="B40" s="719" t="s">
        <v>3169</v>
      </c>
      <c r="C40" s="30"/>
      <c r="D40" s="722">
        <f>SUM(E40:J40)</f>
        <v>0</v>
      </c>
      <c r="E40" s="1184"/>
      <c r="F40" s="1181" t="s">
        <v>1784</v>
      </c>
      <c r="G40" s="1185"/>
      <c r="H40" s="1185"/>
      <c r="I40" s="1185"/>
      <c r="J40" s="1186"/>
      <c r="K40" s="171" t="s">
        <v>198</v>
      </c>
    </row>
    <row r="41" spans="1:11" ht="17.649999999999999" customHeight="1">
      <c r="A41" s="149" t="s">
        <v>200</v>
      </c>
      <c r="B41" s="719" t="s">
        <v>3170</v>
      </c>
      <c r="C41" s="30"/>
      <c r="D41" s="722">
        <f>SUM(E41:J41)</f>
        <v>0</v>
      </c>
      <c r="E41" s="1187"/>
      <c r="F41" s="1181"/>
      <c r="G41" s="1189"/>
      <c r="H41" s="1189"/>
      <c r="I41" s="1189"/>
      <c r="J41" s="1189"/>
      <c r="K41" s="171" t="s">
        <v>200</v>
      </c>
    </row>
    <row r="42" spans="1:11" ht="17.649999999999999" customHeight="1">
      <c r="A42" s="148" t="s">
        <v>202</v>
      </c>
      <c r="B42" s="133" t="s">
        <v>3171</v>
      </c>
      <c r="C42" s="33"/>
      <c r="D42" s="721">
        <f t="shared" ref="D42:J42" si="7">D31+D35+D39+D40+D41</f>
        <v>7969818101</v>
      </c>
      <c r="E42" s="734">
        <f t="shared" si="7"/>
        <v>5439087205</v>
      </c>
      <c r="F42" s="735">
        <f t="shared" si="7"/>
        <v>1303320737</v>
      </c>
      <c r="G42" s="736">
        <f t="shared" si="7"/>
        <v>492668330</v>
      </c>
      <c r="H42" s="736">
        <f t="shared" si="7"/>
        <v>0</v>
      </c>
      <c r="I42" s="736">
        <f t="shared" si="7"/>
        <v>0</v>
      </c>
      <c r="J42" s="736">
        <f t="shared" si="7"/>
        <v>734741829</v>
      </c>
      <c r="K42" s="170" t="s">
        <v>202</v>
      </c>
    </row>
    <row r="43" spans="1:11" ht="17.649999999999999" customHeight="1">
      <c r="A43" s="149"/>
      <c r="B43" s="719" t="s">
        <v>694</v>
      </c>
      <c r="C43" s="194"/>
      <c r="D43" s="189"/>
      <c r="E43" s="190"/>
      <c r="F43" s="191"/>
      <c r="G43" s="192"/>
      <c r="H43" s="192"/>
      <c r="I43" s="192"/>
      <c r="J43" s="193"/>
      <c r="K43" s="131"/>
    </row>
    <row r="44" spans="1:11">
      <c r="A44" s="32"/>
      <c r="B44" s="33"/>
      <c r="C44" s="33"/>
      <c r="D44" s="145"/>
      <c r="E44" s="155"/>
      <c r="F44" s="32"/>
      <c r="G44" s="33"/>
      <c r="H44" s="33"/>
      <c r="I44" s="33"/>
      <c r="J44" s="145"/>
      <c r="K44" s="155"/>
    </row>
    <row r="45" spans="1:11">
      <c r="A45" s="32"/>
      <c r="B45" s="33"/>
      <c r="C45" s="33"/>
      <c r="D45" s="145"/>
      <c r="E45" s="155"/>
      <c r="F45" s="32"/>
      <c r="G45" s="33"/>
      <c r="H45" s="33"/>
      <c r="I45" s="33"/>
      <c r="J45" s="145"/>
      <c r="K45" s="155"/>
    </row>
    <row r="46" spans="1:11">
      <c r="A46" s="32"/>
      <c r="B46" s="33"/>
      <c r="C46" s="33"/>
      <c r="D46" s="145"/>
      <c r="E46" s="155"/>
      <c r="F46" s="32"/>
      <c r="G46" s="28"/>
      <c r="H46" s="33"/>
      <c r="I46" s="33"/>
      <c r="J46" s="145"/>
      <c r="K46" s="155"/>
    </row>
    <row r="47" spans="1:11">
      <c r="A47" s="32"/>
      <c r="B47" s="28"/>
      <c r="C47" s="33"/>
      <c r="D47" s="145"/>
      <c r="E47" s="155"/>
      <c r="F47" s="32"/>
      <c r="G47" s="28"/>
      <c r="H47" s="33"/>
      <c r="I47" s="33"/>
      <c r="J47" s="145"/>
      <c r="K47" s="155"/>
    </row>
    <row r="48" spans="1:11">
      <c r="A48" s="32"/>
      <c r="B48" s="28"/>
      <c r="C48" s="33"/>
      <c r="D48" s="145"/>
      <c r="E48" s="155"/>
      <c r="F48" s="32"/>
      <c r="G48" s="28"/>
      <c r="H48" s="33"/>
      <c r="I48" s="33"/>
      <c r="J48" s="145"/>
      <c r="K48" s="155"/>
    </row>
    <row r="49" spans="1:11">
      <c r="A49" s="32"/>
      <c r="B49" s="28"/>
      <c r="C49" s="33"/>
      <c r="D49" s="145"/>
      <c r="E49" s="155"/>
      <c r="F49" s="32"/>
      <c r="G49" s="28"/>
      <c r="H49" s="33"/>
      <c r="I49" s="33"/>
      <c r="J49" s="145"/>
      <c r="K49" s="155"/>
    </row>
    <row r="50" spans="1:11">
      <c r="A50" s="32"/>
      <c r="B50" s="28"/>
      <c r="C50" s="33"/>
      <c r="D50" s="145"/>
      <c r="E50" s="155"/>
      <c r="F50" s="32"/>
      <c r="G50" s="28"/>
      <c r="H50" s="33"/>
      <c r="I50" s="33"/>
      <c r="J50" s="145"/>
      <c r="K50" s="155"/>
    </row>
    <row r="51" spans="1:11">
      <c r="A51" s="32"/>
      <c r="B51" s="28"/>
      <c r="C51" s="33"/>
      <c r="D51" s="145"/>
      <c r="E51" s="155"/>
      <c r="F51" s="32"/>
      <c r="G51" s="28"/>
      <c r="H51" s="33"/>
      <c r="I51" s="33"/>
      <c r="J51" s="145"/>
      <c r="K51" s="155"/>
    </row>
    <row r="52" spans="1:11">
      <c r="A52" s="32"/>
      <c r="B52" s="28"/>
      <c r="C52" s="33"/>
      <c r="D52" s="145"/>
      <c r="E52" s="155"/>
      <c r="F52" s="32"/>
      <c r="G52" s="28"/>
      <c r="H52" s="33"/>
      <c r="I52" s="33"/>
      <c r="J52" s="145"/>
      <c r="K52" s="155"/>
    </row>
    <row r="53" spans="1:11">
      <c r="A53" s="32"/>
      <c r="B53" s="28"/>
      <c r="C53" s="33"/>
      <c r="D53" s="145"/>
      <c r="E53" s="155"/>
      <c r="F53" s="32"/>
      <c r="G53" s="28"/>
      <c r="H53" s="33"/>
      <c r="I53" s="33"/>
      <c r="J53" s="145"/>
      <c r="K53" s="155"/>
    </row>
    <row r="54" spans="1:11">
      <c r="A54" s="32"/>
      <c r="B54" s="28"/>
      <c r="C54" s="33"/>
      <c r="D54" s="145"/>
      <c r="E54" s="155"/>
      <c r="F54" s="32"/>
      <c r="G54" s="28"/>
      <c r="H54" s="33"/>
      <c r="I54" s="33"/>
      <c r="J54" s="145"/>
      <c r="K54" s="155"/>
    </row>
    <row r="55" spans="1:11">
      <c r="A55" s="32"/>
      <c r="B55" s="28"/>
      <c r="C55" s="33"/>
      <c r="D55" s="145"/>
      <c r="E55" s="155"/>
      <c r="F55" s="32"/>
      <c r="G55" s="28"/>
      <c r="H55" s="33"/>
      <c r="I55" s="33"/>
      <c r="J55" s="145"/>
      <c r="K55" s="155"/>
    </row>
    <row r="56" spans="1:11" ht="15.75" thickBot="1">
      <c r="A56" s="38"/>
      <c r="B56" s="39"/>
      <c r="C56" s="40"/>
      <c r="D56" s="156"/>
      <c r="E56" s="157"/>
      <c r="F56" s="38"/>
      <c r="G56" s="39"/>
      <c r="H56" s="40"/>
      <c r="I56" s="40"/>
      <c r="J56" s="156"/>
      <c r="K56" s="157"/>
    </row>
    <row r="57" spans="1:11">
      <c r="A57" s="3504" t="s">
        <v>2430</v>
      </c>
      <c r="B57" s="3504"/>
      <c r="C57" s="33"/>
      <c r="D57" s="145"/>
      <c r="E57" s="145"/>
      <c r="F57" s="3504" t="s">
        <v>2430</v>
      </c>
      <c r="G57" s="3504"/>
      <c r="H57" s="33"/>
      <c r="I57" s="33"/>
      <c r="J57" s="145"/>
      <c r="K57" s="145"/>
    </row>
    <row r="58" spans="1:11">
      <c r="A58" s="33" t="s">
        <v>3172</v>
      </c>
      <c r="B58" s="33"/>
      <c r="C58" s="67"/>
      <c r="D58" s="145"/>
      <c r="E58" s="145"/>
      <c r="F58" s="33" t="s">
        <v>3173</v>
      </c>
      <c r="G58" s="33"/>
      <c r="H58" s="67"/>
      <c r="I58" s="33"/>
      <c r="J58" s="145"/>
      <c r="K58" s="145"/>
    </row>
    <row r="59" spans="1:11">
      <c r="A59" s="28"/>
      <c r="B59" s="28"/>
      <c r="C59" s="28"/>
      <c r="D59" s="141"/>
      <c r="E59" s="141"/>
      <c r="F59" s="28"/>
      <c r="G59" s="28"/>
      <c r="H59" s="28"/>
      <c r="I59" s="28"/>
      <c r="J59" s="141"/>
      <c r="K59" s="141"/>
    </row>
    <row r="60" spans="1:11">
      <c r="A60" s="28"/>
      <c r="B60" s="28"/>
      <c r="C60" s="28"/>
      <c r="D60" s="141"/>
      <c r="E60" s="141"/>
      <c r="F60" s="28"/>
      <c r="G60" s="28"/>
      <c r="H60" s="28"/>
      <c r="I60" s="28"/>
      <c r="J60" s="141"/>
      <c r="K60" s="141"/>
    </row>
    <row r="61" spans="1:11">
      <c r="A61" s="28"/>
      <c r="B61" s="28"/>
      <c r="C61" s="28"/>
      <c r="D61" s="141"/>
      <c r="E61" s="141"/>
      <c r="F61" s="28"/>
      <c r="G61" s="28"/>
      <c r="H61" s="28"/>
      <c r="I61" s="28"/>
      <c r="J61" s="141"/>
      <c r="K61" s="141"/>
    </row>
    <row r="62" spans="1:11">
      <c r="A62" s="28"/>
      <c r="B62" s="28"/>
      <c r="C62" s="28"/>
      <c r="D62" s="141"/>
      <c r="E62" s="141"/>
      <c r="F62" s="28"/>
      <c r="G62" s="28"/>
      <c r="H62" s="28"/>
      <c r="I62" s="28"/>
      <c r="J62" s="141"/>
      <c r="K62" s="141"/>
    </row>
    <row r="63" spans="1:11">
      <c r="A63" s="28"/>
      <c r="B63" s="28"/>
      <c r="C63" s="28"/>
      <c r="D63" s="141"/>
      <c r="E63" s="141"/>
      <c r="F63" s="28"/>
      <c r="G63" s="28"/>
      <c r="H63" s="28"/>
      <c r="I63" s="28"/>
      <c r="J63" s="141"/>
      <c r="K63" s="141"/>
    </row>
    <row r="64" spans="1:11">
      <c r="A64" s="28"/>
      <c r="B64" s="28"/>
      <c r="C64" s="28"/>
      <c r="D64" s="141"/>
      <c r="E64" s="141"/>
      <c r="F64" s="28"/>
      <c r="G64" s="28"/>
      <c r="H64" s="28"/>
      <c r="I64" s="28"/>
      <c r="J64" s="141"/>
      <c r="K64" s="141"/>
    </row>
    <row r="65" spans="1:11">
      <c r="A65" s="28"/>
      <c r="B65" s="28"/>
      <c r="C65" s="28"/>
      <c r="D65" s="141"/>
      <c r="E65" s="141"/>
      <c r="F65" s="28"/>
      <c r="G65" s="28"/>
      <c r="H65" s="28"/>
      <c r="I65" s="28"/>
      <c r="J65" s="141"/>
      <c r="K65" s="141"/>
    </row>
    <row r="66" spans="1:11">
      <c r="A66" s="28"/>
      <c r="B66"/>
      <c r="C66" s="28"/>
      <c r="D66" s="141"/>
      <c r="E66" s="141"/>
      <c r="F66" s="28"/>
      <c r="G66" s="28"/>
      <c r="H66" s="28"/>
      <c r="I66" s="28"/>
      <c r="J66" s="141"/>
      <c r="K66" s="141"/>
    </row>
    <row r="67" spans="1:11">
      <c r="A67" s="28"/>
      <c r="B67"/>
      <c r="C67" s="28"/>
      <c r="D67" s="141"/>
      <c r="E67" s="141"/>
      <c r="F67" s="28"/>
      <c r="G67" s="28"/>
      <c r="H67" s="28"/>
      <c r="I67" s="28"/>
      <c r="J67" s="141"/>
      <c r="K67" s="141"/>
    </row>
    <row r="68" spans="1:11">
      <c r="A68" s="28"/>
      <c r="B68"/>
      <c r="C68" s="28"/>
      <c r="D68" s="141"/>
      <c r="E68" s="141"/>
      <c r="F68" s="28"/>
      <c r="G68" s="28"/>
      <c r="H68" s="28"/>
      <c r="I68" s="28"/>
      <c r="J68" s="141"/>
      <c r="K68" s="141"/>
    </row>
    <row r="69" spans="1:11">
      <c r="A69" s="28"/>
      <c r="B69"/>
      <c r="C69" s="28"/>
      <c r="D69" s="28"/>
      <c r="E69" s="28"/>
      <c r="F69" s="28"/>
      <c r="G69" s="28"/>
      <c r="H69" s="28"/>
      <c r="I69" s="28"/>
      <c r="J69" s="28"/>
      <c r="K69" s="28"/>
    </row>
    <row r="70" spans="1:11">
      <c r="A70" s="28"/>
      <c r="B70"/>
      <c r="C70" s="28"/>
      <c r="D70" s="28"/>
      <c r="E70" s="28"/>
      <c r="F70" s="28"/>
      <c r="G70" s="28"/>
      <c r="H70" s="28"/>
      <c r="I70" s="28"/>
      <c r="J70" s="28"/>
      <c r="K70" s="28"/>
    </row>
    <row r="71" spans="1:11">
      <c r="A71" s="28"/>
      <c r="B71"/>
      <c r="C71" s="28"/>
      <c r="D71" s="28"/>
      <c r="E71" s="28"/>
      <c r="F71" s="28"/>
      <c r="G71" s="28"/>
      <c r="H71" s="28"/>
      <c r="I71" s="28"/>
      <c r="J71" s="28"/>
      <c r="K71" s="28"/>
    </row>
    <row r="72" spans="1:11">
      <c r="A72" s="28"/>
      <c r="B72"/>
      <c r="C72" s="28"/>
      <c r="D72" s="28"/>
      <c r="E72" s="28"/>
      <c r="F72" s="28"/>
      <c r="G72" s="28"/>
      <c r="H72" s="28"/>
      <c r="I72" s="28"/>
      <c r="J72" s="28"/>
      <c r="K72" s="28"/>
    </row>
    <row r="73" spans="1:11">
      <c r="B73"/>
    </row>
    <row r="74" spans="1:11">
      <c r="B74"/>
    </row>
    <row r="151" spans="1:7">
      <c r="A151" s="15"/>
      <c r="B151" s="15"/>
      <c r="C151" s="15"/>
      <c r="D151" s="15"/>
      <c r="E151" s="15"/>
      <c r="F151" s="15"/>
      <c r="G151" s="390"/>
    </row>
  </sheetData>
  <mergeCells count="2">
    <mergeCell ref="A57:B57"/>
    <mergeCell ref="F57:G57"/>
  </mergeCells>
  <printOptions horizontalCentered="1" verticalCentered="1"/>
  <pageMargins left="0.5" right="0.5" top="0.5" bottom="0.5" header="0.5" footer="0.5"/>
  <pageSetup scale="72" fitToWidth="2" orientation="portrait" horizontalDpi="300" verticalDpi="300"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0">
    <tabColor theme="1"/>
    <pageSetUpPr fitToPage="1"/>
  </sheetPr>
  <dimension ref="A1:I152"/>
  <sheetViews>
    <sheetView defaultGridColor="0" view="pageBreakPreview" colorId="22" zoomScale="50" zoomScaleNormal="73" zoomScaleSheetLayoutView="50" workbookViewId="0">
      <pane xSplit="2" topLeftCell="C1" activePane="topRight" state="frozen"/>
      <selection activeCell="J33" sqref="J33"/>
      <selection pane="topRight" activeCell="J33" sqref="J33"/>
    </sheetView>
  </sheetViews>
  <sheetFormatPr defaultColWidth="9.6640625" defaultRowHeight="15"/>
  <cols>
    <col min="1" max="1" width="4.6640625" style="9" customWidth="1"/>
    <col min="2" max="2" width="62.6640625" style="9" bestFit="1" customWidth="1"/>
    <col min="3" max="3" width="23.88671875" style="9" customWidth="1"/>
    <col min="4" max="5" width="18.6640625" style="9" customWidth="1"/>
    <col min="6" max="6" width="43.109375" style="9" customWidth="1"/>
    <col min="7" max="8" width="25.6640625" style="9" customWidth="1"/>
    <col min="9" max="9" width="15.6640625" style="9" customWidth="1"/>
    <col min="10" max="16384" width="9.6640625" style="9"/>
  </cols>
  <sheetData>
    <row r="1" spans="1:9" ht="17.649999999999999" customHeight="1">
      <c r="A1" s="41"/>
      <c r="B1" s="42" t="s">
        <v>1795</v>
      </c>
      <c r="C1" s="43" t="s">
        <v>1339</v>
      </c>
      <c r="D1" s="42" t="s">
        <v>1717</v>
      </c>
      <c r="E1" s="58" t="s">
        <v>1718</v>
      </c>
      <c r="F1" s="195" t="s">
        <v>1795</v>
      </c>
      <c r="G1" s="57" t="s">
        <v>1339</v>
      </c>
      <c r="H1" s="43" t="s">
        <v>1798</v>
      </c>
      <c r="I1" s="65" t="s">
        <v>1797</v>
      </c>
    </row>
    <row r="2" spans="1:9" ht="17.649999999999999" customHeight="1">
      <c r="A2" s="32"/>
      <c r="B2" s="79" t="str">
        <f>'Data Sheet'!$C$25</f>
        <v>Consolidated Edison Company of New York, Inc.</v>
      </c>
      <c r="C2" s="196" t="s">
        <v>1814</v>
      </c>
      <c r="D2" s="63" t="s">
        <v>1815</v>
      </c>
      <c r="E2" s="197"/>
      <c r="F2" s="78" t="str">
        <f>'Data Sheet'!$C$25</f>
        <v>Consolidated Edison Company of New York, Inc.</v>
      </c>
      <c r="G2" s="55" t="s">
        <v>1814</v>
      </c>
      <c r="H2" s="46" t="s">
        <v>3174</v>
      </c>
      <c r="I2" s="198"/>
    </row>
    <row r="3" spans="1:9" ht="17.649999999999999" customHeight="1">
      <c r="A3" s="35"/>
      <c r="B3" s="199"/>
      <c r="C3" s="200" t="s">
        <v>2990</v>
      </c>
      <c r="D3" s="655" t="str">
        <f>'Data Sheet'!$C$40</f>
        <v>4/28/2016</v>
      </c>
      <c r="E3" s="130" t="str">
        <f>'Data Sheet'!$C$38</f>
        <v>12/31/2015</v>
      </c>
      <c r="F3" s="35"/>
      <c r="G3" s="114" t="s">
        <v>2990</v>
      </c>
      <c r="H3" s="648" t="str">
        <f>'Data Sheet'!$C$40</f>
        <v>4/28/2016</v>
      </c>
      <c r="I3" s="108" t="str">
        <f>'Data Sheet'!$C$38</f>
        <v>12/31/2015</v>
      </c>
    </row>
    <row r="4" spans="1:9" ht="21" customHeight="1">
      <c r="A4" s="29" t="s">
        <v>3175</v>
      </c>
      <c r="B4" s="30"/>
      <c r="C4" s="30"/>
      <c r="D4" s="30"/>
      <c r="E4" s="31"/>
      <c r="F4" s="29" t="s">
        <v>3176</v>
      </c>
      <c r="G4" s="30"/>
      <c r="H4" s="30"/>
      <c r="I4" s="434"/>
    </row>
    <row r="5" spans="1:9" ht="19.899999999999999" customHeight="1">
      <c r="A5" s="201"/>
      <c r="B5" s="117" t="s">
        <v>3177</v>
      </c>
      <c r="C5" s="741" t="s">
        <v>3178</v>
      </c>
      <c r="D5" s="118"/>
      <c r="E5" s="127"/>
      <c r="F5" s="116"/>
      <c r="G5" s="33"/>
      <c r="H5" s="28"/>
      <c r="I5" s="71"/>
    </row>
    <row r="6" spans="1:9" ht="17.649999999999999" customHeight="1">
      <c r="A6" s="201"/>
      <c r="B6" s="117" t="s">
        <v>3179</v>
      </c>
      <c r="C6" s="741" t="s">
        <v>3180</v>
      </c>
      <c r="D6" s="118"/>
      <c r="E6" s="127"/>
      <c r="F6" s="116"/>
      <c r="G6" s="33"/>
      <c r="H6" s="28"/>
      <c r="I6" s="71"/>
    </row>
    <row r="7" spans="1:9" ht="17.649999999999999" customHeight="1">
      <c r="A7" s="201"/>
      <c r="B7" s="117" t="s">
        <v>3181</v>
      </c>
      <c r="C7" s="741" t="s">
        <v>3182</v>
      </c>
      <c r="D7" s="118"/>
      <c r="E7" s="127"/>
      <c r="F7" s="116"/>
      <c r="G7" s="33"/>
      <c r="H7" s="28"/>
      <c r="I7" s="71"/>
    </row>
    <row r="8" spans="1:9" ht="17.649999999999999" customHeight="1">
      <c r="A8" s="202"/>
      <c r="B8" s="121" t="s">
        <v>3183</v>
      </c>
      <c r="C8" s="121" t="s">
        <v>3184</v>
      </c>
      <c r="D8" s="203"/>
      <c r="E8" s="129"/>
      <c r="F8" s="29"/>
      <c r="G8" s="204"/>
      <c r="H8" s="36"/>
      <c r="I8" s="71"/>
    </row>
    <row r="9" spans="1:9" ht="17.649999999999999" customHeight="1">
      <c r="A9" s="32"/>
      <c r="B9" s="50"/>
      <c r="C9" s="33"/>
      <c r="D9" s="59"/>
      <c r="E9" s="613" t="s">
        <v>3185</v>
      </c>
      <c r="F9" s="29" t="s">
        <v>3185</v>
      </c>
      <c r="G9" s="62"/>
      <c r="H9" s="205"/>
      <c r="I9" s="206"/>
    </row>
    <row r="10" spans="1:9" ht="17.649999999999999" customHeight="1">
      <c r="A10" s="49"/>
      <c r="B10" s="33"/>
      <c r="C10" s="33"/>
      <c r="D10" s="59"/>
      <c r="E10" s="37"/>
      <c r="F10" s="116"/>
      <c r="G10" s="59" t="s">
        <v>3186</v>
      </c>
      <c r="H10" s="606" t="s">
        <v>3187</v>
      </c>
      <c r="I10" s="170" t="s">
        <v>1724</v>
      </c>
    </row>
    <row r="11" spans="1:9" ht="17.649999999999999" customHeight="1">
      <c r="A11" s="148" t="s">
        <v>1724</v>
      </c>
      <c r="B11" s="33" t="s">
        <v>3188</v>
      </c>
      <c r="C11" s="33"/>
      <c r="D11" s="207" t="s">
        <v>3189</v>
      </c>
      <c r="E11" s="37"/>
      <c r="F11" s="614" t="s">
        <v>3190</v>
      </c>
      <c r="G11" s="207" t="s">
        <v>3191</v>
      </c>
      <c r="H11" s="606" t="s">
        <v>2514</v>
      </c>
      <c r="I11" s="170" t="s">
        <v>1727</v>
      </c>
    </row>
    <row r="12" spans="1:9" ht="17.649999999999999" customHeight="1">
      <c r="A12" s="148" t="s">
        <v>1727</v>
      </c>
      <c r="B12" s="50"/>
      <c r="C12" s="33"/>
      <c r="D12" s="207" t="s">
        <v>3192</v>
      </c>
      <c r="E12" s="615" t="s">
        <v>3193</v>
      </c>
      <c r="F12" s="116"/>
      <c r="G12" s="207" t="s">
        <v>3194</v>
      </c>
      <c r="H12" s="63"/>
      <c r="I12" s="47"/>
    </row>
    <row r="13" spans="1:9" ht="17.649999999999999" customHeight="1">
      <c r="A13" s="32"/>
      <c r="B13" s="55"/>
      <c r="C13" s="28"/>
      <c r="D13" s="207"/>
      <c r="E13" s="37"/>
      <c r="F13" s="614" t="s">
        <v>3021</v>
      </c>
      <c r="G13" s="207"/>
      <c r="H13" s="63"/>
      <c r="I13" s="47"/>
    </row>
    <row r="14" spans="1:9" ht="17.649999999999999" customHeight="1">
      <c r="A14" s="35"/>
      <c r="B14" s="53" t="s">
        <v>3018</v>
      </c>
      <c r="C14" s="30"/>
      <c r="D14" s="183" t="s">
        <v>3019</v>
      </c>
      <c r="E14" s="613" t="s">
        <v>3020</v>
      </c>
      <c r="F14" s="29"/>
      <c r="G14" s="183" t="s">
        <v>2343</v>
      </c>
      <c r="H14" s="610" t="s">
        <v>2344</v>
      </c>
      <c r="I14" s="131"/>
    </row>
    <row r="15" spans="1:9" ht="17.649999999999999" customHeight="1">
      <c r="A15" s="49"/>
      <c r="B15" s="1192" t="s">
        <v>3195</v>
      </c>
      <c r="C15" s="28"/>
      <c r="D15" s="207"/>
      <c r="E15" s="37"/>
      <c r="F15" s="174"/>
      <c r="G15" s="1201"/>
      <c r="H15" s="207"/>
      <c r="I15" s="47"/>
    </row>
    <row r="16" spans="1:9" ht="17.649999999999999" customHeight="1">
      <c r="A16" s="35">
        <v>1</v>
      </c>
      <c r="B16" s="1193" t="s">
        <v>3029</v>
      </c>
      <c r="C16" s="36"/>
      <c r="D16" s="208"/>
      <c r="E16" s="209"/>
      <c r="F16" s="210"/>
      <c r="G16" s="1202"/>
      <c r="H16" s="724">
        <f>D16+E16-G16</f>
        <v>0</v>
      </c>
      <c r="I16" s="131">
        <v>1</v>
      </c>
    </row>
    <row r="17" spans="1:9" ht="17.649999999999999" customHeight="1">
      <c r="A17" s="52">
        <v>2</v>
      </c>
      <c r="B17" s="1193" t="s">
        <v>3030</v>
      </c>
      <c r="C17" s="36"/>
      <c r="D17" s="1195"/>
      <c r="E17" s="1196"/>
      <c r="F17" s="174"/>
      <c r="G17" s="1202"/>
      <c r="H17" s="723">
        <f>D17+E17-G17</f>
        <v>0</v>
      </c>
      <c r="I17" s="131">
        <v>2</v>
      </c>
    </row>
    <row r="18" spans="1:9" ht="17.649999999999999" customHeight="1">
      <c r="A18" s="52">
        <v>3</v>
      </c>
      <c r="B18" s="1054" t="s">
        <v>3031</v>
      </c>
      <c r="C18" s="30"/>
      <c r="D18" s="211"/>
      <c r="E18" s="220"/>
      <c r="F18" s="212"/>
      <c r="G18" s="1202"/>
      <c r="H18" s="723">
        <f>D18+E18-G18</f>
        <v>0</v>
      </c>
      <c r="I18" s="131">
        <v>3</v>
      </c>
    </row>
    <row r="19" spans="1:9" ht="17.649999999999999" customHeight="1">
      <c r="A19" s="52">
        <v>4</v>
      </c>
      <c r="B19" s="1054" t="s">
        <v>3032</v>
      </c>
      <c r="C19" s="30"/>
      <c r="D19" s="211"/>
      <c r="E19" s="220"/>
      <c r="F19" s="174"/>
      <c r="G19" s="1202"/>
      <c r="H19" s="723">
        <f>D19+E19-G19</f>
        <v>0</v>
      </c>
      <c r="I19" s="131">
        <v>4</v>
      </c>
    </row>
    <row r="20" spans="1:9" ht="17.649999999999999" customHeight="1">
      <c r="A20" s="52">
        <v>5</v>
      </c>
      <c r="B20" s="1054" t="s">
        <v>3033</v>
      </c>
      <c r="C20" s="30"/>
      <c r="D20" s="211"/>
      <c r="E20" s="220"/>
      <c r="F20" s="212"/>
      <c r="G20" s="1202"/>
      <c r="H20" s="723">
        <f>D20+E20-G20</f>
        <v>0</v>
      </c>
      <c r="I20" s="131">
        <v>5</v>
      </c>
    </row>
    <row r="21" spans="1:9" ht="17.649999999999999" customHeight="1">
      <c r="A21" s="52">
        <v>6</v>
      </c>
      <c r="B21" s="1054" t="s">
        <v>3034</v>
      </c>
      <c r="C21" s="30"/>
      <c r="D21" s="150">
        <f>SUM(D16:D20)</f>
        <v>0</v>
      </c>
      <c r="E21" s="213"/>
      <c r="F21" s="174"/>
      <c r="G21" s="214"/>
      <c r="H21" s="723">
        <f>SUM(H16:H20)</f>
        <v>0</v>
      </c>
      <c r="I21" s="131">
        <v>6</v>
      </c>
    </row>
    <row r="22" spans="1:9" ht="17.649999999999999" customHeight="1">
      <c r="A22" s="52">
        <v>7</v>
      </c>
      <c r="B22" s="1054" t="s">
        <v>3035</v>
      </c>
      <c r="C22" s="30"/>
      <c r="D22" s="215"/>
      <c r="E22" s="216"/>
      <c r="F22" s="179"/>
      <c r="G22" s="217"/>
      <c r="H22" s="181"/>
      <c r="I22" s="131">
        <v>7</v>
      </c>
    </row>
    <row r="23" spans="1:9" ht="17.649999999999999" customHeight="1">
      <c r="A23" s="52">
        <v>8</v>
      </c>
      <c r="B23" s="1054" t="s">
        <v>3036</v>
      </c>
      <c r="C23" s="30"/>
      <c r="D23" s="211"/>
      <c r="E23" s="1197"/>
      <c r="F23" s="1203"/>
      <c r="G23" s="211"/>
      <c r="H23" s="723">
        <f>D23+E23-F23-G23</f>
        <v>0</v>
      </c>
      <c r="I23" s="131">
        <v>8</v>
      </c>
    </row>
    <row r="24" spans="1:9" ht="17.649999999999999" customHeight="1">
      <c r="A24" s="52">
        <v>9</v>
      </c>
      <c r="B24" s="1054" t="s">
        <v>3037</v>
      </c>
      <c r="C24" s="30"/>
      <c r="D24" s="211"/>
      <c r="E24" s="1197"/>
      <c r="F24" s="1203"/>
      <c r="G24" s="211"/>
      <c r="H24" s="723">
        <f>D24+E24-F24-G24</f>
        <v>0</v>
      </c>
      <c r="I24" s="131">
        <v>9</v>
      </c>
    </row>
    <row r="25" spans="1:9" ht="17.649999999999999" customHeight="1">
      <c r="A25" s="52">
        <v>10</v>
      </c>
      <c r="B25" s="1054" t="s">
        <v>3038</v>
      </c>
      <c r="C25" s="30"/>
      <c r="D25" s="150">
        <f>D23+D24</f>
        <v>0</v>
      </c>
      <c r="E25" s="1198"/>
      <c r="F25" s="218"/>
      <c r="G25" s="219"/>
      <c r="H25" s="723">
        <f>H23+H24</f>
        <v>0</v>
      </c>
      <c r="I25" s="131">
        <v>10</v>
      </c>
    </row>
    <row r="26" spans="1:9" ht="17.649999999999999" customHeight="1">
      <c r="A26" s="52">
        <v>11</v>
      </c>
      <c r="B26" s="1054" t="s">
        <v>3039</v>
      </c>
      <c r="C26" s="30"/>
      <c r="D26" s="211"/>
      <c r="E26" s="1197"/>
      <c r="F26" s="1203"/>
      <c r="G26" s="211"/>
      <c r="H26" s="723">
        <f>D26+E26-F26-G26</f>
        <v>0</v>
      </c>
      <c r="I26" s="131">
        <v>11</v>
      </c>
    </row>
    <row r="27" spans="1:9" ht="17.649999999999999" customHeight="1">
      <c r="A27" s="52">
        <v>12</v>
      </c>
      <c r="B27" s="1054" t="s">
        <v>3040</v>
      </c>
      <c r="C27" s="30"/>
      <c r="D27" s="211"/>
      <c r="E27" s="1197"/>
      <c r="F27" s="1203"/>
      <c r="G27" s="211"/>
      <c r="H27" s="723">
        <f>D27+E27-F27-G27</f>
        <v>0</v>
      </c>
      <c r="I27" s="131">
        <v>12</v>
      </c>
    </row>
    <row r="28" spans="1:9" ht="17.649999999999999" customHeight="1">
      <c r="A28" s="52">
        <v>13</v>
      </c>
      <c r="B28" s="1054" t="s">
        <v>3041</v>
      </c>
      <c r="C28" s="30"/>
      <c r="D28" s="211"/>
      <c r="E28" s="220"/>
      <c r="F28" s="1204"/>
      <c r="G28" s="211"/>
      <c r="H28" s="723">
        <f>D28+E28-F28-G28</f>
        <v>0</v>
      </c>
      <c r="I28" s="131">
        <v>13</v>
      </c>
    </row>
    <row r="29" spans="1:9" ht="17.649999999999999" customHeight="1">
      <c r="A29" s="49">
        <v>14</v>
      </c>
      <c r="B29" s="1194" t="s">
        <v>3042</v>
      </c>
      <c r="C29" s="33"/>
      <c r="D29" s="221">
        <f>D21+D25+D26+D27-D28</f>
        <v>0</v>
      </c>
      <c r="E29" s="1199"/>
      <c r="F29" s="222"/>
      <c r="G29" s="223"/>
      <c r="H29" s="1205">
        <f>H21+H25+H26+H27-H28</f>
        <v>0</v>
      </c>
      <c r="I29" s="47">
        <v>14</v>
      </c>
    </row>
    <row r="30" spans="1:9" ht="17.649999999999999" customHeight="1">
      <c r="A30" s="132"/>
      <c r="B30" s="1054" t="s">
        <v>3043</v>
      </c>
      <c r="C30" s="30"/>
      <c r="D30" s="150"/>
      <c r="E30" s="1199"/>
      <c r="F30" s="212"/>
      <c r="G30" s="214"/>
      <c r="H30" s="723"/>
      <c r="I30" s="108"/>
    </row>
    <row r="31" spans="1:9" ht="17.649999999999999" customHeight="1">
      <c r="A31" s="52">
        <v>15</v>
      </c>
      <c r="B31" s="1054" t="s">
        <v>3044</v>
      </c>
      <c r="C31" s="30"/>
      <c r="D31" s="211"/>
      <c r="E31" s="1199"/>
      <c r="F31" s="212"/>
      <c r="G31" s="214"/>
      <c r="H31" s="1202"/>
      <c r="I31" s="131">
        <v>15</v>
      </c>
    </row>
    <row r="32" spans="1:9" ht="17.649999999999999" customHeight="1">
      <c r="A32" s="52">
        <v>16</v>
      </c>
      <c r="B32" s="1054" t="s">
        <v>3045</v>
      </c>
      <c r="C32" s="30"/>
      <c r="D32" s="211"/>
      <c r="E32" s="1199"/>
      <c r="F32" s="212"/>
      <c r="G32" s="214"/>
      <c r="H32" s="1202"/>
      <c r="I32" s="131">
        <v>16</v>
      </c>
    </row>
    <row r="33" spans="1:9" ht="17.649999999999999" customHeight="1">
      <c r="A33" s="52">
        <v>17</v>
      </c>
      <c r="B33" s="1054" t="s">
        <v>3046</v>
      </c>
      <c r="C33" s="30"/>
      <c r="D33" s="211"/>
      <c r="E33" s="1200"/>
      <c r="F33" s="179"/>
      <c r="G33" s="219"/>
      <c r="H33" s="1206"/>
      <c r="I33" s="131">
        <v>17</v>
      </c>
    </row>
    <row r="34" spans="1:9" ht="17.649999999999999" customHeight="1">
      <c r="A34" s="52">
        <v>18</v>
      </c>
      <c r="B34" s="1054" t="s">
        <v>3047</v>
      </c>
      <c r="C34" s="30"/>
      <c r="D34" s="211"/>
      <c r="E34" s="1197"/>
      <c r="F34" s="1203"/>
      <c r="G34" s="211"/>
      <c r="H34" s="1206">
        <f>D34+E34-F34-G34</f>
        <v>0</v>
      </c>
      <c r="I34" s="131">
        <v>18</v>
      </c>
    </row>
    <row r="35" spans="1:9" ht="17.649999999999999" customHeight="1">
      <c r="A35" s="52">
        <v>19</v>
      </c>
      <c r="B35" s="1054" t="s">
        <v>3048</v>
      </c>
      <c r="C35" s="30"/>
      <c r="D35" s="211"/>
      <c r="E35" s="1197"/>
      <c r="F35" s="1203"/>
      <c r="G35" s="211"/>
      <c r="H35" s="1206">
        <f>D35+E35-F35-G35</f>
        <v>0</v>
      </c>
      <c r="I35" s="131">
        <v>19</v>
      </c>
    </row>
    <row r="36" spans="1:9" ht="17.649999999999999" customHeight="1">
      <c r="A36" s="52">
        <v>20</v>
      </c>
      <c r="B36" s="1054" t="s">
        <v>3049</v>
      </c>
      <c r="C36" s="30"/>
      <c r="D36" s="211"/>
      <c r="E36" s="1197"/>
      <c r="F36" s="1203"/>
      <c r="G36" s="211"/>
      <c r="H36" s="1206">
        <f>D36+E36-F36-G36</f>
        <v>0</v>
      </c>
      <c r="I36" s="131">
        <v>20</v>
      </c>
    </row>
    <row r="37" spans="1:9" ht="17.649999999999999" customHeight="1">
      <c r="A37" s="52">
        <v>21</v>
      </c>
      <c r="B37" s="1054" t="s">
        <v>2327</v>
      </c>
      <c r="C37" s="30"/>
      <c r="D37" s="211"/>
      <c r="E37" s="1197"/>
      <c r="F37" s="1203"/>
      <c r="G37" s="211"/>
      <c r="H37" s="1206">
        <f>D37+E37-F37-G37</f>
        <v>0</v>
      </c>
      <c r="I37" s="131">
        <v>21</v>
      </c>
    </row>
    <row r="38" spans="1:9" ht="17.649999999999999" customHeight="1">
      <c r="A38" s="49">
        <v>22</v>
      </c>
      <c r="B38" s="1194" t="s">
        <v>3050</v>
      </c>
      <c r="C38" s="33"/>
      <c r="D38" s="221">
        <f>SUM(D35:D37)</f>
        <v>0</v>
      </c>
      <c r="E38" s="1199"/>
      <c r="F38" s="222"/>
      <c r="G38" s="223"/>
      <c r="H38" s="1207">
        <f>SUM(H35:H37)</f>
        <v>0</v>
      </c>
      <c r="I38" s="47">
        <v>22</v>
      </c>
    </row>
    <row r="39" spans="1:9" ht="17.649999999999999" customHeight="1">
      <c r="A39" s="132"/>
      <c r="B39" s="1054" t="s">
        <v>3051</v>
      </c>
      <c r="C39" s="30"/>
      <c r="D39" s="150"/>
      <c r="E39" s="1200"/>
      <c r="F39" s="179"/>
      <c r="G39" s="219"/>
      <c r="H39" s="1206"/>
      <c r="I39" s="108"/>
    </row>
    <row r="40" spans="1:9">
      <c r="A40" s="70"/>
      <c r="B40" s="33"/>
      <c r="C40" s="33"/>
      <c r="D40" s="141"/>
      <c r="E40" s="37"/>
      <c r="F40" s="116"/>
      <c r="G40" s="141"/>
      <c r="H40" s="28"/>
      <c r="I40" s="71"/>
    </row>
    <row r="41" spans="1:9">
      <c r="A41" s="70"/>
      <c r="B41" s="33"/>
      <c r="C41" s="33"/>
      <c r="D41" s="141"/>
      <c r="E41" s="37"/>
      <c r="F41" s="116"/>
      <c r="G41" s="141"/>
      <c r="H41" s="28"/>
      <c r="I41" s="71"/>
    </row>
    <row r="42" spans="1:9">
      <c r="A42" s="32"/>
      <c r="B42" s="33"/>
      <c r="C42" s="33"/>
      <c r="D42" s="141"/>
      <c r="E42" s="37"/>
      <c r="F42" s="116"/>
      <c r="G42" s="141"/>
      <c r="H42" s="28"/>
      <c r="I42" s="71"/>
    </row>
    <row r="43" spans="1:9">
      <c r="A43" s="32"/>
      <c r="B43" s="28"/>
      <c r="C43" s="33"/>
      <c r="D43" s="141"/>
      <c r="E43" s="37"/>
      <c r="F43" s="32"/>
      <c r="G43" s="141"/>
      <c r="H43" s="28"/>
      <c r="I43" s="71"/>
    </row>
    <row r="44" spans="1:9">
      <c r="A44" s="32"/>
      <c r="B44" s="33"/>
      <c r="C44" s="33"/>
      <c r="D44" s="141"/>
      <c r="E44" s="37"/>
      <c r="F44" s="32"/>
      <c r="G44" s="141"/>
      <c r="H44" s="28"/>
      <c r="I44" s="71"/>
    </row>
    <row r="45" spans="1:9">
      <c r="A45" s="32"/>
      <c r="B45" s="28"/>
      <c r="C45" s="33"/>
      <c r="D45" s="141"/>
      <c r="E45" s="37"/>
      <c r="F45" s="116"/>
      <c r="G45" s="141"/>
      <c r="H45" s="28"/>
      <c r="I45" s="71"/>
    </row>
    <row r="46" spans="1:9">
      <c r="A46" s="32"/>
      <c r="B46" s="28"/>
      <c r="C46" s="33"/>
      <c r="D46" s="141"/>
      <c r="E46" s="37"/>
      <c r="F46" s="32"/>
      <c r="G46" s="141"/>
      <c r="H46" s="28"/>
      <c r="I46" s="71"/>
    </row>
    <row r="47" spans="1:9">
      <c r="A47" s="32"/>
      <c r="B47" s="28"/>
      <c r="C47" s="33"/>
      <c r="D47" s="141"/>
      <c r="E47" s="37"/>
      <c r="F47" s="32"/>
      <c r="G47" s="141"/>
      <c r="H47" s="28"/>
      <c r="I47" s="71"/>
    </row>
    <row r="48" spans="1:9">
      <c r="A48" s="32"/>
      <c r="B48" s="28"/>
      <c r="C48" s="33"/>
      <c r="D48" s="141"/>
      <c r="E48" s="37"/>
      <c r="F48" s="32"/>
      <c r="G48" s="141"/>
      <c r="H48" s="28"/>
      <c r="I48" s="71"/>
    </row>
    <row r="49" spans="1:9">
      <c r="A49" s="32"/>
      <c r="B49" s="28"/>
      <c r="C49" s="33"/>
      <c r="D49" s="141"/>
      <c r="E49" s="37"/>
      <c r="F49" s="32"/>
      <c r="G49" s="141"/>
      <c r="H49" s="28"/>
      <c r="I49" s="71"/>
    </row>
    <row r="50" spans="1:9">
      <c r="A50" s="32"/>
      <c r="B50" s="28"/>
      <c r="C50" s="33"/>
      <c r="D50" s="141"/>
      <c r="E50" s="37"/>
      <c r="F50" s="32"/>
      <c r="G50" s="141"/>
      <c r="H50" s="28"/>
      <c r="I50" s="71"/>
    </row>
    <row r="51" spans="1:9">
      <c r="A51" s="32"/>
      <c r="B51" s="28"/>
      <c r="C51" s="33"/>
      <c r="D51" s="141"/>
      <c r="E51" s="37"/>
      <c r="F51" s="32"/>
      <c r="G51" s="141"/>
      <c r="H51" s="28"/>
      <c r="I51" s="71"/>
    </row>
    <row r="52" spans="1:9">
      <c r="A52" s="32"/>
      <c r="B52" s="28"/>
      <c r="C52" s="33"/>
      <c r="D52" s="141"/>
      <c r="E52" s="37"/>
      <c r="F52" s="32"/>
      <c r="G52" s="141"/>
      <c r="H52" s="28"/>
      <c r="I52" s="71"/>
    </row>
    <row r="53" spans="1:9">
      <c r="A53" s="32"/>
      <c r="B53" s="28"/>
      <c r="C53" s="33"/>
      <c r="D53" s="141"/>
      <c r="E53" s="37"/>
      <c r="F53" s="32"/>
      <c r="G53" s="141"/>
      <c r="H53" s="28"/>
      <c r="I53" s="71"/>
    </row>
    <row r="54" spans="1:9" ht="15.75" thickBot="1">
      <c r="A54" s="38"/>
      <c r="B54" s="39"/>
      <c r="C54" s="40"/>
      <c r="D54" s="143"/>
      <c r="E54" s="159"/>
      <c r="F54" s="38"/>
      <c r="G54" s="143"/>
      <c r="H54" s="39"/>
      <c r="I54" s="111"/>
    </row>
    <row r="55" spans="1:9">
      <c r="A55" s="28"/>
      <c r="B55" s="28"/>
      <c r="C55" s="33"/>
      <c r="D55" s="141"/>
      <c r="E55" s="28"/>
      <c r="F55" s="28"/>
      <c r="G55" s="141"/>
      <c r="H55" s="28"/>
    </row>
    <row r="56" spans="1:9">
      <c r="A56" s="15" t="s">
        <v>2430</v>
      </c>
      <c r="B56" s="28"/>
      <c r="C56" s="33"/>
      <c r="D56" s="141"/>
      <c r="E56" s="28"/>
      <c r="F56" s="15" t="s">
        <v>2430</v>
      </c>
      <c r="G56" s="141"/>
      <c r="H56" s="28"/>
    </row>
    <row r="57" spans="1:9">
      <c r="A57" s="33" t="s">
        <v>3052</v>
      </c>
      <c r="B57" s="67"/>
      <c r="C57" s="67"/>
      <c r="D57" s="145"/>
      <c r="E57" s="33"/>
      <c r="F57" s="145" t="s">
        <v>3053</v>
      </c>
      <c r="G57" s="67"/>
      <c r="H57" s="33"/>
      <c r="I57" s="67"/>
    </row>
    <row r="58" spans="1:9">
      <c r="A58" s="28"/>
      <c r="B58" s="28"/>
      <c r="C58" s="28"/>
      <c r="D58" s="141"/>
      <c r="E58" s="28"/>
      <c r="F58" s="28"/>
      <c r="G58" s="141"/>
      <c r="H58" s="28"/>
    </row>
    <row r="59" spans="1:9">
      <c r="A59" s="28"/>
      <c r="B59" s="28"/>
      <c r="C59" s="28"/>
      <c r="D59" s="141"/>
      <c r="E59" s="28"/>
      <c r="F59" s="28"/>
      <c r="G59" s="141"/>
      <c r="H59" s="28"/>
    </row>
    <row r="60" spans="1:9">
      <c r="A60" s="28"/>
      <c r="B60" s="28"/>
      <c r="C60" s="28"/>
      <c r="D60" s="141"/>
      <c r="E60" s="28"/>
      <c r="F60" s="28"/>
      <c r="G60" s="141"/>
      <c r="H60" s="28"/>
    </row>
    <row r="61" spans="1:9">
      <c r="A61" s="28"/>
      <c r="B61" s="28"/>
      <c r="C61" s="28"/>
      <c r="D61" s="141"/>
      <c r="E61" s="28"/>
      <c r="F61" s="28"/>
      <c r="G61" s="141"/>
      <c r="H61" s="28"/>
    </row>
    <row r="62" spans="1:9">
      <c r="A62" s="28"/>
      <c r="B62" s="28"/>
      <c r="C62" s="28"/>
      <c r="D62" s="141"/>
      <c r="E62" s="28"/>
      <c r="F62" s="28"/>
      <c r="G62" s="141"/>
      <c r="H62" s="28"/>
    </row>
    <row r="63" spans="1:9">
      <c r="A63" s="28"/>
      <c r="B63" s="28"/>
      <c r="C63" s="28"/>
      <c r="D63" s="141"/>
      <c r="E63" s="28"/>
      <c r="F63" s="28"/>
      <c r="G63" s="141"/>
      <c r="H63" s="28"/>
    </row>
    <row r="64" spans="1:9">
      <c r="A64" s="28"/>
      <c r="B64" s="28"/>
      <c r="C64" s="28"/>
      <c r="D64" s="141"/>
      <c r="E64" s="28"/>
      <c r="F64" s="28"/>
      <c r="G64" s="141"/>
      <c r="H64" s="28"/>
    </row>
    <row r="65" spans="1:8">
      <c r="A65" s="28"/>
      <c r="B65"/>
      <c r="C65" s="28"/>
      <c r="D65" s="141"/>
      <c r="E65" s="28"/>
      <c r="F65" s="28"/>
      <c r="G65" s="141"/>
      <c r="H65" s="28"/>
    </row>
    <row r="66" spans="1:8">
      <c r="A66" s="28"/>
      <c r="B66"/>
      <c r="C66" s="28"/>
      <c r="D66" s="141"/>
      <c r="E66" s="28"/>
      <c r="F66" s="28"/>
      <c r="G66" s="141"/>
      <c r="H66" s="28"/>
    </row>
    <row r="67" spans="1:8">
      <c r="A67" s="28"/>
      <c r="B67"/>
      <c r="C67" s="28"/>
      <c r="D67" s="141"/>
      <c r="E67" s="28"/>
      <c r="F67" s="28"/>
      <c r="G67" s="141"/>
      <c r="H67" s="28"/>
    </row>
    <row r="68" spans="1:8">
      <c r="A68" s="28"/>
      <c r="B68"/>
      <c r="C68" s="28"/>
      <c r="D68" s="141"/>
      <c r="E68" s="28"/>
      <c r="F68" s="28"/>
      <c r="G68" s="141"/>
      <c r="H68" s="28"/>
    </row>
    <row r="69" spans="1:8">
      <c r="A69" s="28"/>
      <c r="B69"/>
      <c r="C69" s="28"/>
      <c r="D69" s="141"/>
      <c r="E69" s="28"/>
      <c r="F69" s="28"/>
      <c r="G69" s="141"/>
      <c r="H69" s="28"/>
    </row>
    <row r="70" spans="1:8">
      <c r="A70" s="28"/>
      <c r="B70"/>
      <c r="C70" s="28"/>
      <c r="D70" s="28"/>
      <c r="E70" s="28"/>
      <c r="F70" s="28"/>
      <c r="G70" s="28"/>
      <c r="H70" s="28"/>
    </row>
    <row r="71" spans="1:8">
      <c r="A71" s="28"/>
      <c r="B71"/>
      <c r="C71" s="28"/>
      <c r="D71" s="28"/>
      <c r="E71" s="28"/>
      <c r="F71" s="28"/>
      <c r="G71" s="28"/>
      <c r="H71" s="28"/>
    </row>
    <row r="72" spans="1:8">
      <c r="A72" s="28"/>
      <c r="B72"/>
      <c r="C72" s="28"/>
      <c r="D72" s="28"/>
      <c r="E72" s="28"/>
      <c r="F72" s="28"/>
      <c r="G72" s="28"/>
      <c r="H72" s="28"/>
    </row>
    <row r="73" spans="1:8">
      <c r="A73" s="28"/>
      <c r="B73"/>
      <c r="C73" s="28"/>
      <c r="D73" s="28"/>
      <c r="E73" s="28"/>
      <c r="F73" s="28"/>
      <c r="G73" s="28"/>
      <c r="H73" s="28"/>
    </row>
    <row r="74" spans="1:8">
      <c r="A74" s="28"/>
      <c r="B74"/>
      <c r="C74" s="28"/>
      <c r="D74" s="28"/>
      <c r="E74" s="28"/>
      <c r="F74" s="28"/>
      <c r="G74" s="28"/>
      <c r="H74" s="28"/>
    </row>
    <row r="75" spans="1:8">
      <c r="B75"/>
    </row>
    <row r="152" spans="1:6">
      <c r="A152" s="15"/>
      <c r="B152" s="390"/>
      <c r="C152" s="15"/>
      <c r="D152" s="15"/>
      <c r="E152" s="15"/>
      <c r="F152" s="390"/>
    </row>
  </sheetData>
  <printOptions horizontalCentered="1" verticalCentered="1"/>
  <pageMargins left="0.5" right="0.5" top="0.5" bottom="0.5" header="0.5" footer="0.5"/>
  <pageSetup scale="62" fitToWidth="2" orientation="portrait" horizontalDpi="300" verticalDpi="300" r:id="rId1"/>
  <headerFooter alignWithMargins="0"/>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1"/>
  <dimension ref="A1:L169"/>
  <sheetViews>
    <sheetView defaultGridColor="0" view="pageBreakPreview" topLeftCell="A80" colorId="22" zoomScale="55" zoomScaleNormal="70" zoomScaleSheetLayoutView="55" workbookViewId="0">
      <selection activeCell="C33" sqref="C33"/>
    </sheetView>
  </sheetViews>
  <sheetFormatPr defaultColWidth="9.6640625" defaultRowHeight="15"/>
  <cols>
    <col min="1" max="1" width="4.6640625" style="1451" customWidth="1"/>
    <col min="2" max="2" width="35.6640625" style="1451" customWidth="1"/>
    <col min="3" max="3" width="28.6640625" style="1451" customWidth="1"/>
    <col min="4" max="4" width="20.6640625" style="1451" customWidth="1"/>
    <col min="5" max="5" width="17.44140625" style="1451" customWidth="1"/>
    <col min="6" max="6" width="38.88671875" style="1451" customWidth="1"/>
    <col min="7" max="9" width="23.6640625" style="1451" customWidth="1"/>
    <col min="10" max="10" width="7.44140625" style="1451" bestFit="1" customWidth="1"/>
    <col min="11" max="11" width="4.6640625" style="1451" customWidth="1"/>
    <col min="12" max="16384" width="9.6640625" style="1451"/>
  </cols>
  <sheetData>
    <row r="1" spans="1:11" ht="15.2" customHeight="1">
      <c r="A1" s="1448" t="s">
        <v>3287</v>
      </c>
      <c r="B1" s="1449"/>
      <c r="C1" s="1605" t="s">
        <v>3288</v>
      </c>
      <c r="D1" s="1809" t="s">
        <v>1797</v>
      </c>
      <c r="E1" s="1810" t="s">
        <v>1798</v>
      </c>
      <c r="F1" s="1448" t="s">
        <v>1795</v>
      </c>
      <c r="G1" s="1811" t="s">
        <v>3288</v>
      </c>
      <c r="H1" s="1811" t="s">
        <v>1797</v>
      </c>
      <c r="I1" s="1811" t="s">
        <v>1798</v>
      </c>
      <c r="J1" s="1605"/>
      <c r="K1" s="1810"/>
    </row>
    <row r="2" spans="1:11" ht="15.2" customHeight="1">
      <c r="A2" s="1452" t="str">
        <f>'Data Sheet'!$C$25</f>
        <v>Consolidated Edison Company of New York, Inc.</v>
      </c>
      <c r="B2" s="1453"/>
      <c r="C2" s="1474" t="s">
        <v>3289</v>
      </c>
      <c r="D2" s="1482" t="s">
        <v>3307</v>
      </c>
      <c r="E2" s="1454"/>
      <c r="F2" s="1452" t="str">
        <f>'Data Sheet'!$C$25</f>
        <v>Consolidated Edison Company of New York, Inc.</v>
      </c>
      <c r="G2" s="1726" t="s">
        <v>3289</v>
      </c>
      <c r="H2" s="1726" t="s">
        <v>3307</v>
      </c>
      <c r="I2" s="1726"/>
      <c r="J2" s="1474"/>
      <c r="K2" s="1454"/>
    </row>
    <row r="3" spans="1:11" ht="15.2" customHeight="1">
      <c r="A3" s="1455" t="s">
        <v>3290</v>
      </c>
      <c r="B3" s="1453"/>
      <c r="C3" s="1474" t="s">
        <v>3291</v>
      </c>
      <c r="D3" s="1513" t="str">
        <f>'Data Sheet'!$C$40</f>
        <v>4/28/2016</v>
      </c>
      <c r="E3" s="1812" t="str">
        <f>'Data Sheet'!$C$38</f>
        <v>12/31/2015</v>
      </c>
      <c r="F3" s="1455"/>
      <c r="G3" s="1813" t="s">
        <v>3291</v>
      </c>
      <c r="H3" s="1557" t="str">
        <f>'Data Sheet'!$C$40</f>
        <v>4/28/2016</v>
      </c>
      <c r="I3" s="1621" t="str">
        <f>'Data Sheet'!$C$38</f>
        <v>12/31/2015</v>
      </c>
      <c r="J3" s="1619"/>
      <c r="K3" s="1814"/>
    </row>
    <row r="4" spans="1:11" ht="15.2" customHeight="1">
      <c r="A4" s="1815" t="s">
        <v>3292</v>
      </c>
      <c r="B4" s="1731"/>
      <c r="C4" s="1731"/>
      <c r="D4" s="1731"/>
      <c r="E4" s="1732"/>
      <c r="F4" s="1815" t="s">
        <v>3293</v>
      </c>
      <c r="G4" s="1731"/>
      <c r="H4" s="1731"/>
      <c r="I4" s="1731"/>
      <c r="J4" s="1731"/>
      <c r="K4" s="1732"/>
    </row>
    <row r="5" spans="1:11" ht="15.2" customHeight="1">
      <c r="A5" s="1452"/>
      <c r="B5" s="1474"/>
      <c r="C5" s="1474"/>
      <c r="D5" s="1474"/>
      <c r="E5" s="1454"/>
      <c r="F5" s="1452"/>
      <c r="G5" s="1474"/>
      <c r="H5" s="1474"/>
      <c r="I5" s="1474"/>
      <c r="J5" s="1474"/>
      <c r="K5" s="1454"/>
    </row>
    <row r="6" spans="1:11" ht="15.2" customHeight="1">
      <c r="A6" s="1816" t="s">
        <v>2114</v>
      </c>
      <c r="B6" s="1817"/>
      <c r="C6" s="1817"/>
      <c r="D6" s="1817"/>
      <c r="E6" s="1818"/>
      <c r="F6" s="1816" t="s">
        <v>303</v>
      </c>
      <c r="J6" s="1817"/>
      <c r="K6" s="1454"/>
    </row>
    <row r="7" spans="1:11" ht="15.2" customHeight="1">
      <c r="A7" s="1816"/>
      <c r="B7" s="1817"/>
      <c r="C7" s="1817"/>
      <c r="D7" s="1817"/>
      <c r="E7" s="1818"/>
      <c r="F7" s="1816" t="s">
        <v>305</v>
      </c>
      <c r="H7" s="1817"/>
      <c r="I7" s="1817"/>
      <c r="J7" s="1817"/>
      <c r="K7" s="1454"/>
    </row>
    <row r="8" spans="1:11" ht="15.2" customHeight="1">
      <c r="A8" s="1816" t="s">
        <v>777</v>
      </c>
      <c r="B8" s="1817"/>
      <c r="C8" s="1817"/>
      <c r="D8" s="1817"/>
      <c r="E8" s="1818"/>
      <c r="F8" s="1816" t="s">
        <v>775</v>
      </c>
      <c r="G8" s="1817"/>
      <c r="H8" s="1817"/>
      <c r="I8" s="1817"/>
      <c r="J8" s="1817"/>
      <c r="K8" s="1454"/>
    </row>
    <row r="9" spans="1:11" ht="15.2" customHeight="1">
      <c r="A9" s="1816" t="s">
        <v>779</v>
      </c>
      <c r="B9" s="1817"/>
      <c r="C9" s="1817"/>
      <c r="D9" s="1817"/>
      <c r="E9" s="1818"/>
      <c r="F9" s="1816" t="s">
        <v>776</v>
      </c>
      <c r="G9" s="1817"/>
      <c r="H9" s="1817"/>
      <c r="I9" s="1817"/>
      <c r="J9" s="1817"/>
      <c r="K9" s="1454"/>
    </row>
    <row r="10" spans="1:11" ht="15.2" customHeight="1">
      <c r="A10" s="1816" t="s">
        <v>780</v>
      </c>
      <c r="B10" s="1817"/>
      <c r="C10" s="1817"/>
      <c r="D10" s="1817"/>
      <c r="E10" s="1818"/>
      <c r="F10" s="1816" t="s">
        <v>778</v>
      </c>
      <c r="G10" s="1817"/>
      <c r="J10" s="1817"/>
      <c r="K10" s="1454"/>
    </row>
    <row r="11" spans="1:11" ht="15.2" customHeight="1">
      <c r="A11" s="1816"/>
      <c r="B11" s="1817"/>
      <c r="C11" s="1817"/>
      <c r="D11" s="1817"/>
      <c r="E11" s="1818"/>
      <c r="F11" s="1816"/>
      <c r="H11" s="1817"/>
      <c r="I11" s="1817"/>
      <c r="J11" s="1817"/>
      <c r="K11" s="1454"/>
    </row>
    <row r="12" spans="1:11" ht="15.2" customHeight="1">
      <c r="A12" s="1816" t="s">
        <v>782</v>
      </c>
      <c r="B12" s="1817"/>
      <c r="C12" s="1817"/>
      <c r="D12" s="1817"/>
      <c r="E12" s="1818"/>
      <c r="F12" s="1816" t="s">
        <v>3924</v>
      </c>
      <c r="G12" s="1817"/>
      <c r="H12" s="1817"/>
      <c r="I12" s="1817"/>
      <c r="J12" s="1817"/>
      <c r="K12" s="1454"/>
    </row>
    <row r="13" spans="1:11" ht="15.2" customHeight="1">
      <c r="A13" s="1816"/>
      <c r="B13" s="1817"/>
      <c r="C13" s="1817"/>
      <c r="D13" s="1817"/>
      <c r="E13" s="1818"/>
      <c r="F13" s="1816" t="s">
        <v>781</v>
      </c>
      <c r="G13" s="1817"/>
      <c r="H13" s="1817"/>
      <c r="I13" s="1817"/>
      <c r="J13" s="1817"/>
      <c r="K13" s="1454"/>
    </row>
    <row r="14" spans="1:11" ht="15.2" customHeight="1">
      <c r="A14" s="2456" t="s">
        <v>3951</v>
      </c>
      <c r="B14" s="2508"/>
      <c r="C14" s="2508"/>
      <c r="D14" s="2508"/>
      <c r="E14" s="2509"/>
      <c r="F14" s="2456" t="s">
        <v>783</v>
      </c>
      <c r="G14" s="1817"/>
      <c r="H14" s="1817"/>
      <c r="I14" s="1817"/>
      <c r="J14" s="1817"/>
      <c r="K14" s="1454"/>
    </row>
    <row r="15" spans="1:11" ht="15.2" customHeight="1">
      <c r="A15" s="2456" t="s">
        <v>3950</v>
      </c>
      <c r="B15" s="2508"/>
      <c r="C15" s="2508"/>
      <c r="D15" s="2508"/>
      <c r="E15" s="2509"/>
      <c r="F15" s="2456" t="s">
        <v>784</v>
      </c>
      <c r="G15" s="1817"/>
      <c r="H15" s="1817"/>
      <c r="I15" s="1817"/>
      <c r="J15" s="1817"/>
      <c r="K15" s="1454"/>
    </row>
    <row r="16" spans="1:11" ht="15.2" customHeight="1">
      <c r="A16" s="1816"/>
      <c r="B16" s="1817"/>
      <c r="C16" s="1817"/>
      <c r="D16" s="1817"/>
      <c r="E16" s="1818"/>
      <c r="F16" s="1816"/>
      <c r="G16" s="1817"/>
      <c r="H16" s="1817"/>
      <c r="I16" s="1817"/>
      <c r="J16" s="1817"/>
      <c r="K16" s="1454"/>
    </row>
    <row r="17" spans="1:11" ht="15.2" customHeight="1">
      <c r="A17" s="1816" t="s">
        <v>3922</v>
      </c>
      <c r="B17" s="1817"/>
      <c r="C17" s="1817"/>
      <c r="D17" s="1817"/>
      <c r="E17" s="1818"/>
      <c r="F17" s="1816" t="s">
        <v>3925</v>
      </c>
      <c r="G17" s="1817"/>
      <c r="H17" s="1817"/>
      <c r="I17" s="1817"/>
      <c r="J17" s="1817"/>
      <c r="K17" s="1454"/>
    </row>
    <row r="18" spans="1:11" ht="15.2" customHeight="1">
      <c r="A18" s="1816"/>
      <c r="B18" s="1817"/>
      <c r="C18" s="1817"/>
      <c r="D18" s="1817"/>
      <c r="E18" s="1818"/>
      <c r="F18" s="1816" t="s">
        <v>626</v>
      </c>
      <c r="G18" s="1817"/>
      <c r="H18" s="1817"/>
      <c r="I18" s="1817"/>
      <c r="J18" s="1817"/>
      <c r="K18" s="1454"/>
    </row>
    <row r="19" spans="1:11" ht="15.2" customHeight="1">
      <c r="A19" s="1816" t="s">
        <v>3923</v>
      </c>
      <c r="B19" s="1817"/>
      <c r="C19" s="1817"/>
      <c r="D19" s="1817"/>
      <c r="E19" s="1818"/>
      <c r="F19" s="1816"/>
      <c r="G19" s="1817"/>
      <c r="H19" s="1817"/>
      <c r="I19" s="1817"/>
      <c r="J19" s="1817"/>
      <c r="K19" s="1454"/>
    </row>
    <row r="20" spans="1:11" ht="15.2" customHeight="1">
      <c r="A20" s="1816" t="s">
        <v>627</v>
      </c>
      <c r="B20" s="1817"/>
      <c r="C20" s="1817"/>
      <c r="D20" s="1817"/>
      <c r="E20" s="1818"/>
      <c r="F20" s="1816" t="s">
        <v>3926</v>
      </c>
      <c r="G20" s="1817"/>
      <c r="H20" s="1817"/>
      <c r="I20" s="1817"/>
      <c r="J20" s="1817"/>
      <c r="K20" s="1454"/>
    </row>
    <row r="21" spans="1:11" ht="15.2" customHeight="1">
      <c r="A21" s="1816" t="s">
        <v>628</v>
      </c>
      <c r="B21" s="1817"/>
      <c r="C21" s="1817"/>
      <c r="D21" s="1817"/>
      <c r="E21" s="1818"/>
      <c r="F21" s="1816" t="s">
        <v>302</v>
      </c>
      <c r="G21" s="1817"/>
      <c r="H21" s="1817"/>
      <c r="I21" s="1817"/>
      <c r="J21" s="1817"/>
      <c r="K21" s="1454"/>
    </row>
    <row r="22" spans="1:11" ht="15.2" customHeight="1">
      <c r="A22" s="1816" t="s">
        <v>301</v>
      </c>
      <c r="B22" s="1817"/>
      <c r="C22" s="1817"/>
      <c r="D22" s="1817"/>
      <c r="E22" s="1818"/>
      <c r="F22" s="1816" t="s">
        <v>304</v>
      </c>
      <c r="G22" s="1817"/>
      <c r="H22" s="1817"/>
      <c r="I22" s="1817"/>
      <c r="J22" s="1817"/>
      <c r="K22" s="1454"/>
    </row>
    <row r="23" spans="1:11" ht="15.2" customHeight="1">
      <c r="A23" s="1452"/>
      <c r="B23" s="1474"/>
      <c r="C23" s="1474"/>
      <c r="D23" s="1474"/>
      <c r="E23" s="1454"/>
      <c r="F23" s="2190"/>
      <c r="G23" s="1619"/>
      <c r="H23" s="1619"/>
      <c r="I23" s="1619"/>
      <c r="J23" s="1619"/>
      <c r="K23" s="1814"/>
    </row>
    <row r="24" spans="1:11" ht="15.2" customHeight="1">
      <c r="A24" s="1819"/>
      <c r="B24" s="1820"/>
      <c r="C24" s="1821"/>
      <c r="D24" s="1466" t="s">
        <v>1831</v>
      </c>
      <c r="E24" s="1491"/>
      <c r="F24" s="1452"/>
      <c r="G24" s="1482"/>
      <c r="H24" s="1474"/>
      <c r="I24" s="1469" t="s">
        <v>1831</v>
      </c>
      <c r="J24" s="1453"/>
      <c r="K24" s="1822"/>
    </row>
    <row r="25" spans="1:11" ht="15.2" customHeight="1">
      <c r="A25" s="1480" t="s">
        <v>1724</v>
      </c>
      <c r="B25" s="1745" t="s">
        <v>176</v>
      </c>
      <c r="C25" s="1453"/>
      <c r="D25" s="1469" t="s">
        <v>3192</v>
      </c>
      <c r="E25" s="1478" t="s">
        <v>306</v>
      </c>
      <c r="F25" s="1480" t="s">
        <v>307</v>
      </c>
      <c r="G25" s="1469" t="s">
        <v>308</v>
      </c>
      <c r="H25" s="1468" t="s">
        <v>309</v>
      </c>
      <c r="I25" s="1469" t="s">
        <v>2514</v>
      </c>
      <c r="J25" s="1453"/>
      <c r="K25" s="1822" t="s">
        <v>1724</v>
      </c>
    </row>
    <row r="26" spans="1:11" ht="15.2" customHeight="1">
      <c r="A26" s="1823" t="s">
        <v>1727</v>
      </c>
      <c r="B26" s="1824" t="s">
        <v>3018</v>
      </c>
      <c r="C26" s="1456"/>
      <c r="D26" s="1472" t="s">
        <v>3019</v>
      </c>
      <c r="E26" s="1457" t="s">
        <v>3020</v>
      </c>
      <c r="F26" s="1823" t="s">
        <v>3021</v>
      </c>
      <c r="G26" s="1472" t="s">
        <v>2343</v>
      </c>
      <c r="H26" s="1471" t="s">
        <v>2344</v>
      </c>
      <c r="I26" s="1472" t="s">
        <v>2345</v>
      </c>
      <c r="J26" s="1456"/>
      <c r="K26" s="1825" t="s">
        <v>1727</v>
      </c>
    </row>
    <row r="27" spans="1:11" ht="15.2" customHeight="1">
      <c r="A27" s="1826">
        <v>1</v>
      </c>
      <c r="B27" s="1827" t="s">
        <v>310</v>
      </c>
      <c r="C27" s="1828"/>
      <c r="D27" s="1829"/>
      <c r="E27" s="1830"/>
      <c r="F27" s="1831"/>
      <c r="G27" s="1832"/>
      <c r="H27" s="1832"/>
      <c r="I27" s="1833"/>
      <c r="J27" s="1834"/>
      <c r="K27" s="1835">
        <v>1</v>
      </c>
    </row>
    <row r="28" spans="1:11" ht="15.2" customHeight="1">
      <c r="A28" s="1826">
        <v>2</v>
      </c>
      <c r="B28" s="1827" t="s">
        <v>311</v>
      </c>
      <c r="C28" s="1828"/>
      <c r="D28" s="1836">
        <v>0</v>
      </c>
      <c r="E28" s="1837"/>
      <c r="F28" s="1838"/>
      <c r="G28" s="1839"/>
      <c r="H28" s="1839"/>
      <c r="I28" s="1839">
        <f>D28+E28-F28+G28+H28</f>
        <v>0</v>
      </c>
      <c r="J28" s="1840" t="s">
        <v>312</v>
      </c>
      <c r="K28" s="1835">
        <v>2</v>
      </c>
    </row>
    <row r="29" spans="1:11" ht="15.2" customHeight="1">
      <c r="A29" s="1826">
        <v>3</v>
      </c>
      <c r="B29" s="1827" t="s">
        <v>313</v>
      </c>
      <c r="C29" s="1828"/>
      <c r="D29" s="1836">
        <v>0</v>
      </c>
      <c r="E29" s="1841"/>
      <c r="F29" s="1842"/>
      <c r="G29" s="1777"/>
      <c r="H29" s="1777"/>
      <c r="I29" s="1777">
        <f>D29+E29-F29+G29+H29</f>
        <v>0</v>
      </c>
      <c r="J29" s="1840" t="s">
        <v>314</v>
      </c>
      <c r="K29" s="1835">
        <v>3</v>
      </c>
    </row>
    <row r="30" spans="1:11" ht="15.2" customHeight="1">
      <c r="A30" s="1826">
        <v>4</v>
      </c>
      <c r="B30" s="1827" t="s">
        <v>315</v>
      </c>
      <c r="C30" s="1828"/>
      <c r="D30" s="1843">
        <v>176781139</v>
      </c>
      <c r="E30" s="1841">
        <v>32332896.379999999</v>
      </c>
      <c r="F30" s="1842">
        <v>26010551.489999998</v>
      </c>
      <c r="G30" s="1777">
        <v>0</v>
      </c>
      <c r="H30" s="1777">
        <v>-50143.5</v>
      </c>
      <c r="I30" s="1777">
        <f>D30+E30-F30+G30+H30-1</f>
        <v>183053339.38999999</v>
      </c>
      <c r="J30" s="1840" t="s">
        <v>316</v>
      </c>
      <c r="K30" s="1835">
        <v>4</v>
      </c>
    </row>
    <row r="31" spans="1:11" ht="15.2" customHeight="1">
      <c r="A31" s="1826">
        <v>5</v>
      </c>
      <c r="B31" s="1827" t="s">
        <v>317</v>
      </c>
      <c r="C31" s="1828"/>
      <c r="D31" s="1843">
        <f t="shared" ref="D31:I31" si="0">SUM(D28:D30)</f>
        <v>176781139</v>
      </c>
      <c r="E31" s="1841">
        <f t="shared" si="0"/>
        <v>32332896.379999999</v>
      </c>
      <c r="F31" s="1842">
        <f t="shared" si="0"/>
        <v>26010551.489999998</v>
      </c>
      <c r="G31" s="1777">
        <f t="shared" si="0"/>
        <v>0</v>
      </c>
      <c r="H31" s="1777">
        <f t="shared" si="0"/>
        <v>-50143.5</v>
      </c>
      <c r="I31" s="1777">
        <f t="shared" si="0"/>
        <v>183053339.38999999</v>
      </c>
      <c r="J31" s="1844"/>
      <c r="K31" s="1835">
        <v>5</v>
      </c>
    </row>
    <row r="32" spans="1:11" ht="15.2" customHeight="1">
      <c r="A32" s="1826">
        <v>6</v>
      </c>
      <c r="B32" s="1827" t="s">
        <v>318</v>
      </c>
      <c r="C32" s="1828"/>
      <c r="D32" s="1845"/>
      <c r="E32" s="1846"/>
      <c r="F32" s="1847"/>
      <c r="G32" s="1848"/>
      <c r="H32" s="1848"/>
      <c r="I32" s="1849" t="s">
        <v>1784</v>
      </c>
      <c r="J32" s="1844"/>
      <c r="K32" s="1835">
        <v>6</v>
      </c>
    </row>
    <row r="33" spans="1:12" ht="15.2" customHeight="1">
      <c r="A33" s="1826">
        <v>7</v>
      </c>
      <c r="B33" s="1827" t="s">
        <v>319</v>
      </c>
      <c r="C33" s="1828"/>
      <c r="D33" s="1850"/>
      <c r="E33" s="1851"/>
      <c r="F33" s="1852"/>
      <c r="G33" s="1853"/>
      <c r="H33" s="1853"/>
      <c r="I33" s="1854" t="s">
        <v>1784</v>
      </c>
      <c r="J33" s="1844"/>
      <c r="K33" s="1835">
        <v>7</v>
      </c>
    </row>
    <row r="34" spans="1:12" ht="15.2" customHeight="1">
      <c r="A34" s="1826">
        <v>8</v>
      </c>
      <c r="B34" s="1827" t="s">
        <v>320</v>
      </c>
      <c r="C34" s="1828"/>
      <c r="D34" s="1843">
        <v>4192611</v>
      </c>
      <c r="E34" s="1837">
        <v>0</v>
      </c>
      <c r="F34" s="1842">
        <v>0</v>
      </c>
      <c r="G34" s="1777">
        <v>0</v>
      </c>
      <c r="H34" s="1777">
        <v>0</v>
      </c>
      <c r="I34" s="1777">
        <f t="shared" ref="I34:I41" si="1">D34+E34-F34+G34+H34</f>
        <v>4192611</v>
      </c>
      <c r="J34" s="1840" t="s">
        <v>321</v>
      </c>
      <c r="K34" s="1835">
        <v>8</v>
      </c>
    </row>
    <row r="35" spans="1:12" ht="15.2" customHeight="1">
      <c r="A35" s="1826">
        <v>9</v>
      </c>
      <c r="B35" s="1827" t="s">
        <v>322</v>
      </c>
      <c r="C35" s="1828"/>
      <c r="D35" s="1843">
        <v>141596550.22000003</v>
      </c>
      <c r="E35" s="1841">
        <v>6357580.0599999996</v>
      </c>
      <c r="F35" s="1838">
        <v>279502.52</v>
      </c>
      <c r="G35" s="1777">
        <v>0</v>
      </c>
      <c r="H35" s="1777">
        <v>0</v>
      </c>
      <c r="I35" s="1777">
        <f>D35+E35-F35+G35+H35-1</f>
        <v>147674626.76000002</v>
      </c>
      <c r="J35" s="1840" t="s">
        <v>323</v>
      </c>
      <c r="K35" s="1835">
        <v>9</v>
      </c>
    </row>
    <row r="36" spans="1:12" ht="15.2" customHeight="1">
      <c r="A36" s="1826">
        <v>10</v>
      </c>
      <c r="B36" s="1827" t="s">
        <v>324</v>
      </c>
      <c r="C36" s="1828"/>
      <c r="D36" s="1843">
        <v>249435291.19</v>
      </c>
      <c r="E36" s="1841">
        <v>4319912.37</v>
      </c>
      <c r="F36" s="1842">
        <v>829833.26</v>
      </c>
      <c r="G36" s="1777">
        <v>0</v>
      </c>
      <c r="H36" s="1777">
        <v>-2126118</v>
      </c>
      <c r="I36" s="1777">
        <f t="shared" si="1"/>
        <v>250799252.30000001</v>
      </c>
      <c r="J36" s="1840" t="s">
        <v>325</v>
      </c>
      <c r="K36" s="1835">
        <v>10</v>
      </c>
    </row>
    <row r="37" spans="1:12" ht="15.2" customHeight="1">
      <c r="A37" s="1826">
        <v>11</v>
      </c>
      <c r="B37" s="1827" t="s">
        <v>326</v>
      </c>
      <c r="C37" s="1828"/>
      <c r="D37" s="1843">
        <v>0</v>
      </c>
      <c r="E37" s="1841"/>
      <c r="F37" s="1842"/>
      <c r="G37" s="1777"/>
      <c r="H37" s="1777"/>
      <c r="I37" s="1777">
        <f t="shared" si="1"/>
        <v>0</v>
      </c>
      <c r="J37" s="1840" t="s">
        <v>327</v>
      </c>
      <c r="K37" s="1835">
        <v>11</v>
      </c>
    </row>
    <row r="38" spans="1:12" ht="15.2" customHeight="1">
      <c r="A38" s="1826">
        <v>12</v>
      </c>
      <c r="B38" s="1827" t="s">
        <v>4412</v>
      </c>
      <c r="C38" s="1828"/>
      <c r="D38" s="1843">
        <v>66866874</v>
      </c>
      <c r="E38" s="1841">
        <v>5080899.74</v>
      </c>
      <c r="F38" s="1842">
        <v>3869289.12</v>
      </c>
      <c r="G38" s="1777">
        <v>0</v>
      </c>
      <c r="H38" s="1777">
        <v>0</v>
      </c>
      <c r="I38" s="1777">
        <f t="shared" si="1"/>
        <v>68078484.61999999</v>
      </c>
      <c r="J38" s="1840" t="s">
        <v>328</v>
      </c>
      <c r="K38" s="1835">
        <v>12</v>
      </c>
    </row>
    <row r="39" spans="1:12" ht="15.2" customHeight="1">
      <c r="A39" s="1826">
        <v>13</v>
      </c>
      <c r="B39" s="1827" t="s">
        <v>329</v>
      </c>
      <c r="C39" s="1828"/>
      <c r="D39" s="1843">
        <v>59580059.460000001</v>
      </c>
      <c r="E39" s="1841">
        <v>187431.41</v>
      </c>
      <c r="F39" s="1842">
        <v>15523.99</v>
      </c>
      <c r="G39" s="1777">
        <v>0</v>
      </c>
      <c r="H39" s="1777">
        <v>0</v>
      </c>
      <c r="I39" s="1777">
        <f>D39+E39-F39+G39+H39-1</f>
        <v>59751965.879999995</v>
      </c>
      <c r="J39" s="1840" t="s">
        <v>330</v>
      </c>
      <c r="K39" s="1835">
        <v>13</v>
      </c>
    </row>
    <row r="40" spans="1:12" ht="15.2" customHeight="1">
      <c r="A40" s="1826">
        <v>14</v>
      </c>
      <c r="B40" s="1827" t="s">
        <v>331</v>
      </c>
      <c r="C40" s="1828"/>
      <c r="D40" s="1843">
        <v>7700370.4900000002</v>
      </c>
      <c r="E40" s="1841"/>
      <c r="F40" s="1842"/>
      <c r="G40" s="1777">
        <v>0</v>
      </c>
      <c r="H40" s="1777">
        <v>0</v>
      </c>
      <c r="I40" s="1777">
        <f t="shared" si="1"/>
        <v>7700370.4900000002</v>
      </c>
      <c r="J40" s="1840" t="s">
        <v>332</v>
      </c>
      <c r="K40" s="1835">
        <v>14</v>
      </c>
    </row>
    <row r="41" spans="1:12" s="1856" customFormat="1" ht="15.2" customHeight="1">
      <c r="A41" s="2510">
        <v>15</v>
      </c>
      <c r="B41" s="2511" t="s">
        <v>3927</v>
      </c>
      <c r="C41" s="2512"/>
      <c r="D41" s="2513"/>
      <c r="E41" s="2514"/>
      <c r="F41" s="2515"/>
      <c r="G41" s="2516"/>
      <c r="H41" s="2516"/>
      <c r="I41" s="2516">
        <f t="shared" si="1"/>
        <v>0</v>
      </c>
      <c r="J41" s="2517">
        <v>-317</v>
      </c>
      <c r="K41" s="2518">
        <v>15</v>
      </c>
      <c r="L41" s="1855"/>
    </row>
    <row r="42" spans="1:12" ht="15.2" customHeight="1">
      <c r="A42" s="2510">
        <v>16</v>
      </c>
      <c r="B42" s="2511" t="s">
        <v>4606</v>
      </c>
      <c r="C42" s="2512"/>
      <c r="D42" s="2513">
        <f>SUM(D34:D41)-1</f>
        <v>529371755.36000001</v>
      </c>
      <c r="E42" s="2514">
        <f>SUM(E34:E41)-1</f>
        <v>15945822.58</v>
      </c>
      <c r="F42" s="2515">
        <f t="shared" ref="F42:I42" si="2">SUM(F34:F41)</f>
        <v>4994148.8900000006</v>
      </c>
      <c r="G42" s="2516">
        <f t="shared" si="2"/>
        <v>0</v>
      </c>
      <c r="H42" s="2516">
        <f t="shared" si="2"/>
        <v>-2126118</v>
      </c>
      <c r="I42" s="2516">
        <f t="shared" si="2"/>
        <v>538197311.05000007</v>
      </c>
      <c r="J42" s="2519"/>
      <c r="K42" s="2518">
        <v>16</v>
      </c>
    </row>
    <row r="43" spans="1:12" ht="15.2" customHeight="1">
      <c r="A43" s="1826">
        <v>17</v>
      </c>
      <c r="B43" s="1827" t="s">
        <v>333</v>
      </c>
      <c r="C43" s="1828"/>
      <c r="D43" s="1857"/>
      <c r="E43" s="1858"/>
      <c r="F43" s="1859"/>
      <c r="G43" s="1860"/>
      <c r="H43" s="1860"/>
      <c r="I43" s="1861" t="s">
        <v>1784</v>
      </c>
      <c r="J43" s="1844"/>
      <c r="K43" s="1835">
        <v>17</v>
      </c>
    </row>
    <row r="44" spans="1:12" ht="15.2" customHeight="1">
      <c r="A44" s="1826">
        <v>18</v>
      </c>
      <c r="B44" s="1827" t="s">
        <v>334</v>
      </c>
      <c r="C44" s="1828"/>
      <c r="D44" s="1843"/>
      <c r="E44" s="1841"/>
      <c r="F44" s="1842"/>
      <c r="G44" s="1777"/>
      <c r="H44" s="1777"/>
      <c r="I44" s="1777">
        <f t="shared" ref="I44:I50" si="3">D44+E44-F44+G44+H44</f>
        <v>0</v>
      </c>
      <c r="J44" s="1840" t="s">
        <v>335</v>
      </c>
      <c r="K44" s="1835">
        <v>18</v>
      </c>
    </row>
    <row r="45" spans="1:12" ht="15.2" customHeight="1">
      <c r="A45" s="1826">
        <v>19</v>
      </c>
      <c r="B45" s="1827" t="s">
        <v>336</v>
      </c>
      <c r="C45" s="1828"/>
      <c r="D45" s="1843"/>
      <c r="E45" s="1841"/>
      <c r="F45" s="1842"/>
      <c r="G45" s="1777"/>
      <c r="H45" s="1777" t="s">
        <v>1784</v>
      </c>
      <c r="I45" s="1777">
        <f t="shared" si="3"/>
        <v>0</v>
      </c>
      <c r="J45" s="1840" t="s">
        <v>337</v>
      </c>
      <c r="K45" s="1835">
        <v>19</v>
      </c>
    </row>
    <row r="46" spans="1:12" ht="15.2" customHeight="1">
      <c r="A46" s="1826">
        <v>20</v>
      </c>
      <c r="B46" s="1827" t="s">
        <v>338</v>
      </c>
      <c r="C46" s="1828"/>
      <c r="D46" s="1843"/>
      <c r="E46" s="1841"/>
      <c r="F46" s="1842"/>
      <c r="G46" s="1777"/>
      <c r="H46" s="1777" t="s">
        <v>1784</v>
      </c>
      <c r="I46" s="1777">
        <f t="shared" si="3"/>
        <v>0</v>
      </c>
      <c r="J46" s="1840" t="s">
        <v>339</v>
      </c>
      <c r="K46" s="1835">
        <v>20</v>
      </c>
    </row>
    <row r="47" spans="1:12" ht="15.2" customHeight="1">
      <c r="A47" s="1826">
        <v>21</v>
      </c>
      <c r="B47" s="1827" t="s">
        <v>340</v>
      </c>
      <c r="C47" s="1828"/>
      <c r="D47" s="1843"/>
      <c r="E47" s="1841"/>
      <c r="F47" s="1842"/>
      <c r="G47" s="1777"/>
      <c r="H47" s="1777" t="s">
        <v>1784</v>
      </c>
      <c r="I47" s="1777">
        <f t="shared" si="3"/>
        <v>0</v>
      </c>
      <c r="J47" s="1840" t="s">
        <v>341</v>
      </c>
      <c r="K47" s="1835">
        <v>21</v>
      </c>
    </row>
    <row r="48" spans="1:12" ht="15.2" customHeight="1">
      <c r="A48" s="1826">
        <v>22</v>
      </c>
      <c r="B48" s="1827" t="s">
        <v>342</v>
      </c>
      <c r="C48" s="1828"/>
      <c r="D48" s="1843"/>
      <c r="E48" s="1841"/>
      <c r="F48" s="1842"/>
      <c r="G48" s="1777"/>
      <c r="H48" s="1777" t="s">
        <v>1784</v>
      </c>
      <c r="I48" s="1777">
        <f t="shared" si="3"/>
        <v>0</v>
      </c>
      <c r="J48" s="1840" t="s">
        <v>343</v>
      </c>
      <c r="K48" s="1835">
        <v>22</v>
      </c>
    </row>
    <row r="49" spans="1:11" ht="15.2" customHeight="1">
      <c r="A49" s="1826">
        <v>23</v>
      </c>
      <c r="B49" s="1827" t="s">
        <v>344</v>
      </c>
      <c r="C49" s="1828"/>
      <c r="D49" s="1843"/>
      <c r="E49" s="1841"/>
      <c r="F49" s="1842"/>
      <c r="G49" s="1777"/>
      <c r="H49" s="1777" t="s">
        <v>1784</v>
      </c>
      <c r="I49" s="1777">
        <f t="shared" si="3"/>
        <v>0</v>
      </c>
      <c r="J49" s="1840" t="s">
        <v>345</v>
      </c>
      <c r="K49" s="1835">
        <v>23</v>
      </c>
    </row>
    <row r="50" spans="1:11" ht="15.2" customHeight="1">
      <c r="A50" s="2510">
        <v>24</v>
      </c>
      <c r="B50" s="2511" t="s">
        <v>3928</v>
      </c>
      <c r="C50" s="2512"/>
      <c r="D50" s="2513"/>
      <c r="E50" s="2514"/>
      <c r="F50" s="2515"/>
      <c r="G50" s="2516"/>
      <c r="H50" s="2516"/>
      <c r="I50" s="2516">
        <f t="shared" si="3"/>
        <v>0</v>
      </c>
      <c r="J50" s="2517">
        <v>-326</v>
      </c>
      <c r="K50" s="2518">
        <v>24</v>
      </c>
    </row>
    <row r="51" spans="1:11" ht="15.2" customHeight="1">
      <c r="A51" s="2510">
        <v>25</v>
      </c>
      <c r="B51" s="2511" t="s">
        <v>4607</v>
      </c>
      <c r="C51" s="2512"/>
      <c r="D51" s="2513">
        <f t="shared" ref="D51:I51" si="4">SUM(D44:D50)</f>
        <v>0</v>
      </c>
      <c r="E51" s="2514">
        <f t="shared" si="4"/>
        <v>0</v>
      </c>
      <c r="F51" s="2515">
        <f t="shared" si="4"/>
        <v>0</v>
      </c>
      <c r="G51" s="2516">
        <f t="shared" si="4"/>
        <v>0</v>
      </c>
      <c r="H51" s="2516">
        <f t="shared" si="4"/>
        <v>0</v>
      </c>
      <c r="I51" s="2516">
        <f t="shared" si="4"/>
        <v>0</v>
      </c>
      <c r="J51" s="2519"/>
      <c r="K51" s="2518">
        <v>25</v>
      </c>
    </row>
    <row r="52" spans="1:11" ht="15.2" customHeight="1">
      <c r="A52" s="1826">
        <v>26</v>
      </c>
      <c r="B52" s="1827" t="s">
        <v>346</v>
      </c>
      <c r="C52" s="1828"/>
      <c r="D52" s="1857"/>
      <c r="E52" s="1858"/>
      <c r="F52" s="1859"/>
      <c r="G52" s="1860"/>
      <c r="H52" s="1860"/>
      <c r="I52" s="1861" t="s">
        <v>1784</v>
      </c>
      <c r="J52" s="1844"/>
      <c r="K52" s="1835">
        <v>26</v>
      </c>
    </row>
    <row r="53" spans="1:11" ht="15.2" customHeight="1">
      <c r="A53" s="1826">
        <v>27</v>
      </c>
      <c r="B53" s="1827" t="s">
        <v>347</v>
      </c>
      <c r="C53" s="1828"/>
      <c r="D53" s="1843"/>
      <c r="E53" s="1841"/>
      <c r="F53" s="1842"/>
      <c r="G53" s="1777" t="s">
        <v>1784</v>
      </c>
      <c r="H53" s="1777"/>
      <c r="I53" s="1777">
        <f t="shared" ref="I53:I60" si="5">D53+E53-F53+G53+H53</f>
        <v>0</v>
      </c>
      <c r="J53" s="1840" t="s">
        <v>348</v>
      </c>
      <c r="K53" s="1835">
        <v>27</v>
      </c>
    </row>
    <row r="54" spans="1:11" ht="15.2" customHeight="1">
      <c r="A54" s="1826">
        <v>28</v>
      </c>
      <c r="B54" s="1827" t="s">
        <v>1633</v>
      </c>
      <c r="C54" s="1828"/>
      <c r="D54" s="1843"/>
      <c r="E54" s="1841"/>
      <c r="F54" s="1842"/>
      <c r="G54" s="1777"/>
      <c r="H54" s="1777" t="s">
        <v>1784</v>
      </c>
      <c r="I54" s="1777">
        <f t="shared" si="5"/>
        <v>0</v>
      </c>
      <c r="J54" s="1840" t="s">
        <v>1634</v>
      </c>
      <c r="K54" s="1835">
        <v>28</v>
      </c>
    </row>
    <row r="55" spans="1:11" ht="15.2" customHeight="1">
      <c r="A55" s="1826">
        <v>29</v>
      </c>
      <c r="B55" s="1827" t="s">
        <v>1635</v>
      </c>
      <c r="C55" s="1828"/>
      <c r="D55" s="1843"/>
      <c r="E55" s="1841"/>
      <c r="F55" s="1842"/>
      <c r="G55" s="1777"/>
      <c r="H55" s="1777" t="s">
        <v>1784</v>
      </c>
      <c r="I55" s="1777">
        <f t="shared" si="5"/>
        <v>0</v>
      </c>
      <c r="J55" s="1840" t="s">
        <v>1636</v>
      </c>
      <c r="K55" s="1835">
        <v>29</v>
      </c>
    </row>
    <row r="56" spans="1:11" ht="15.2" customHeight="1">
      <c r="A56" s="1826">
        <v>30</v>
      </c>
      <c r="B56" s="1827" t="s">
        <v>1637</v>
      </c>
      <c r="C56" s="1828"/>
      <c r="D56" s="1843"/>
      <c r="E56" s="1841"/>
      <c r="F56" s="1842"/>
      <c r="G56" s="1777" t="s">
        <v>1784</v>
      </c>
      <c r="H56" s="1777" t="s">
        <v>1784</v>
      </c>
      <c r="I56" s="1777">
        <f t="shared" si="5"/>
        <v>0</v>
      </c>
      <c r="J56" s="1840" t="s">
        <v>1638</v>
      </c>
      <c r="K56" s="1835">
        <v>30</v>
      </c>
    </row>
    <row r="57" spans="1:11" ht="15.2" customHeight="1">
      <c r="A57" s="1826">
        <v>31</v>
      </c>
      <c r="B57" s="1827" t="s">
        <v>1639</v>
      </c>
      <c r="C57" s="1828"/>
      <c r="D57" s="1843"/>
      <c r="E57" s="1841"/>
      <c r="F57" s="1842"/>
      <c r="G57" s="1777" t="s">
        <v>1784</v>
      </c>
      <c r="H57" s="1777"/>
      <c r="I57" s="1777">
        <f t="shared" si="5"/>
        <v>0</v>
      </c>
      <c r="J57" s="1840" t="s">
        <v>1640</v>
      </c>
      <c r="K57" s="1835">
        <v>31</v>
      </c>
    </row>
    <row r="58" spans="1:11" ht="15.2" customHeight="1">
      <c r="A58" s="1826">
        <v>32</v>
      </c>
      <c r="B58" s="1827" t="s">
        <v>1641</v>
      </c>
      <c r="C58" s="1828"/>
      <c r="D58" s="1843"/>
      <c r="E58" s="1841"/>
      <c r="F58" s="1842"/>
      <c r="G58" s="1777"/>
      <c r="H58" s="1777"/>
      <c r="I58" s="1777">
        <f t="shared" si="5"/>
        <v>0</v>
      </c>
      <c r="J58" s="1840" t="s">
        <v>1642</v>
      </c>
      <c r="K58" s="1835">
        <v>32</v>
      </c>
    </row>
    <row r="59" spans="1:11" ht="15.2" customHeight="1">
      <c r="A59" s="1826">
        <v>33</v>
      </c>
      <c r="B59" s="1827" t="s">
        <v>1643</v>
      </c>
      <c r="C59" s="1828"/>
      <c r="D59" s="1843"/>
      <c r="E59" s="1841"/>
      <c r="F59" s="1842"/>
      <c r="G59" s="1777"/>
      <c r="H59" s="1777"/>
      <c r="I59" s="1777">
        <f t="shared" si="5"/>
        <v>0</v>
      </c>
      <c r="J59" s="1840" t="s">
        <v>1644</v>
      </c>
      <c r="K59" s="1835">
        <v>33</v>
      </c>
    </row>
    <row r="60" spans="1:11" ht="15.2" customHeight="1">
      <c r="A60" s="2510">
        <v>34</v>
      </c>
      <c r="B60" s="2511" t="s">
        <v>3929</v>
      </c>
      <c r="C60" s="2512"/>
      <c r="D60" s="2513"/>
      <c r="E60" s="2514"/>
      <c r="F60" s="2515"/>
      <c r="G60" s="2516"/>
      <c r="H60" s="2516"/>
      <c r="I60" s="2516">
        <f t="shared" si="5"/>
        <v>0</v>
      </c>
      <c r="J60" s="2517">
        <v>-337</v>
      </c>
      <c r="K60" s="2518">
        <v>34</v>
      </c>
    </row>
    <row r="61" spans="1:11" ht="15.2" customHeight="1">
      <c r="A61" s="2510">
        <v>35</v>
      </c>
      <c r="B61" s="2511" t="s">
        <v>4608</v>
      </c>
      <c r="C61" s="2512"/>
      <c r="D61" s="2513">
        <f t="shared" ref="D61:I61" si="6">SUM(D53:D60)</f>
        <v>0</v>
      </c>
      <c r="E61" s="2514">
        <f t="shared" si="6"/>
        <v>0</v>
      </c>
      <c r="F61" s="2522">
        <f t="shared" si="6"/>
        <v>0</v>
      </c>
      <c r="G61" s="2523">
        <f t="shared" si="6"/>
        <v>0</v>
      </c>
      <c r="H61" s="2523">
        <f t="shared" si="6"/>
        <v>0</v>
      </c>
      <c r="I61" s="2516">
        <f t="shared" si="6"/>
        <v>0</v>
      </c>
      <c r="J61" s="2519"/>
      <c r="K61" s="2518">
        <v>35</v>
      </c>
    </row>
    <row r="62" spans="1:11" ht="15.2" customHeight="1">
      <c r="A62" s="1826">
        <v>36</v>
      </c>
      <c r="B62" s="1827" t="s">
        <v>3113</v>
      </c>
      <c r="C62" s="1828"/>
      <c r="D62" s="1857"/>
      <c r="E62" s="1858"/>
      <c r="F62" s="1859"/>
      <c r="G62" s="1860"/>
      <c r="H62" s="1860"/>
      <c r="I62" s="1861" t="s">
        <v>1784</v>
      </c>
      <c r="J62" s="1844"/>
      <c r="K62" s="1835">
        <v>36</v>
      </c>
    </row>
    <row r="63" spans="1:11" ht="15.2" customHeight="1">
      <c r="A63" s="1826">
        <v>37</v>
      </c>
      <c r="B63" s="1827" t="s">
        <v>3114</v>
      </c>
      <c r="C63" s="1828"/>
      <c r="D63" s="1843">
        <v>308261</v>
      </c>
      <c r="E63" s="1841"/>
      <c r="F63" s="1842"/>
      <c r="G63" s="1777"/>
      <c r="H63" s="1777"/>
      <c r="I63" s="1777">
        <f t="shared" ref="I63:I68" si="7">D63+E63-F63+G63+H63</f>
        <v>308261</v>
      </c>
      <c r="J63" s="1840" t="s">
        <v>3115</v>
      </c>
      <c r="K63" s="1835">
        <v>37</v>
      </c>
    </row>
    <row r="64" spans="1:11" ht="15.2" customHeight="1">
      <c r="A64" s="1826">
        <v>38</v>
      </c>
      <c r="B64" s="1827" t="s">
        <v>3116</v>
      </c>
      <c r="C64" s="1828"/>
      <c r="D64" s="1843">
        <v>7949044.6800000006</v>
      </c>
      <c r="E64" s="1841">
        <v>127573.1</v>
      </c>
      <c r="F64" s="1842">
        <v>396.95</v>
      </c>
      <c r="G64" s="1777">
        <v>0</v>
      </c>
      <c r="H64" s="1777">
        <v>0</v>
      </c>
      <c r="I64" s="1777">
        <f t="shared" si="7"/>
        <v>8076220.8300000001</v>
      </c>
      <c r="J64" s="1840" t="s">
        <v>3117</v>
      </c>
      <c r="K64" s="1835">
        <v>38</v>
      </c>
    </row>
    <row r="65" spans="1:11" ht="15.2" customHeight="1">
      <c r="A65" s="1826">
        <v>39</v>
      </c>
      <c r="B65" s="1827" t="s">
        <v>3118</v>
      </c>
      <c r="C65" s="1828"/>
      <c r="D65" s="1843">
        <v>1858039.6500000001</v>
      </c>
      <c r="E65" s="1841">
        <v>144201.81</v>
      </c>
      <c r="F65" s="1842"/>
      <c r="G65" s="1777">
        <v>0</v>
      </c>
      <c r="H65" s="1777">
        <v>0</v>
      </c>
      <c r="I65" s="1777">
        <f>D65+E65-F65+G65+H65+1</f>
        <v>2002242.4600000002</v>
      </c>
      <c r="J65" s="1840" t="s">
        <v>3119</v>
      </c>
      <c r="K65" s="1835">
        <v>39</v>
      </c>
    </row>
    <row r="66" spans="1:11" ht="15.2" customHeight="1">
      <c r="A66" s="1826">
        <v>40</v>
      </c>
      <c r="B66" s="1827" t="s">
        <v>3120</v>
      </c>
      <c r="C66" s="1828"/>
      <c r="D66" s="1843">
        <v>0</v>
      </c>
      <c r="E66" s="1841"/>
      <c r="F66" s="1842"/>
      <c r="G66" s="1777"/>
      <c r="H66" s="1777"/>
      <c r="I66" s="1777">
        <f t="shared" si="7"/>
        <v>0</v>
      </c>
      <c r="J66" s="1840" t="s">
        <v>3095</v>
      </c>
      <c r="K66" s="1835">
        <v>40</v>
      </c>
    </row>
    <row r="67" spans="1:11" ht="15.2" customHeight="1">
      <c r="A67" s="1826">
        <v>41</v>
      </c>
      <c r="B67" s="1827" t="s">
        <v>3096</v>
      </c>
      <c r="C67" s="1828"/>
      <c r="D67" s="1843">
        <v>24030285.68</v>
      </c>
      <c r="E67" s="1841">
        <v>456188.98</v>
      </c>
      <c r="F67" s="1842">
        <v>400000</v>
      </c>
      <c r="G67" s="1777">
        <v>0</v>
      </c>
      <c r="H67" s="1777">
        <v>0</v>
      </c>
      <c r="I67" s="1777">
        <f t="shared" si="7"/>
        <v>24086474.66</v>
      </c>
      <c r="J67" s="1840" t="s">
        <v>3097</v>
      </c>
      <c r="K67" s="1835">
        <v>41</v>
      </c>
    </row>
    <row r="68" spans="1:11" ht="15.2" customHeight="1" thickBot="1">
      <c r="A68" s="1862">
        <v>42</v>
      </c>
      <c r="B68" s="1863" t="s">
        <v>3098</v>
      </c>
      <c r="C68" s="1864"/>
      <c r="D68" s="1865">
        <v>6629151.5999999996</v>
      </c>
      <c r="E68" s="1866"/>
      <c r="F68" s="1867">
        <v>0</v>
      </c>
      <c r="G68" s="1868">
        <v>0</v>
      </c>
      <c r="H68" s="1868">
        <v>0</v>
      </c>
      <c r="I68" s="1868">
        <f t="shared" si="7"/>
        <v>6629151.5999999996</v>
      </c>
      <c r="J68" s="1869" t="s">
        <v>3099</v>
      </c>
      <c r="K68" s="1870">
        <v>42</v>
      </c>
    </row>
    <row r="69" spans="1:11" ht="15.2" customHeight="1">
      <c r="A69" s="1490"/>
      <c r="B69" s="1490"/>
      <c r="C69" s="1490"/>
      <c r="D69" s="1871"/>
      <c r="E69" s="1871"/>
      <c r="F69" s="1871"/>
      <c r="G69" s="1871"/>
      <c r="H69" s="1871"/>
      <c r="I69" s="1871"/>
      <c r="J69" s="1474"/>
      <c r="K69" s="1474"/>
    </row>
    <row r="70" spans="1:11" ht="15.2" customHeight="1">
      <c r="A70" s="2407" t="s">
        <v>4676</v>
      </c>
      <c r="B70" s="2407"/>
      <c r="C70" s="1474"/>
      <c r="D70" s="1474"/>
      <c r="E70" s="1474"/>
      <c r="F70" s="2407" t="s">
        <v>4676</v>
      </c>
      <c r="G70" s="2407"/>
      <c r="H70" s="1474"/>
      <c r="I70" s="1474"/>
      <c r="J70" s="1474"/>
      <c r="K70" s="1474"/>
    </row>
    <row r="71" spans="1:11" ht="15.2" customHeight="1">
      <c r="A71" s="1489" t="s">
        <v>3100</v>
      </c>
      <c r="B71" s="1489"/>
      <c r="C71" s="1489"/>
      <c r="D71" s="1489"/>
      <c r="E71" s="1489"/>
      <c r="F71" s="1489" t="s">
        <v>3101</v>
      </c>
      <c r="G71" s="1489"/>
      <c r="H71" s="1489"/>
      <c r="I71" s="1489"/>
      <c r="J71" s="1489"/>
      <c r="K71" s="1489"/>
    </row>
    <row r="72" spans="1:11" ht="15.6" customHeight="1" thickBot="1">
      <c r="A72" s="1474"/>
      <c r="B72" s="1474"/>
      <c r="C72" s="1474"/>
      <c r="D72" s="1474"/>
      <c r="E72" s="1474"/>
      <c r="F72" s="1474"/>
      <c r="G72" s="1474"/>
      <c r="H72" s="1474"/>
      <c r="I72" s="1474"/>
      <c r="J72" s="1474"/>
      <c r="K72" s="1474"/>
    </row>
    <row r="73" spans="1:11" ht="15.6" customHeight="1">
      <c r="A73" s="1448" t="s">
        <v>3287</v>
      </c>
      <c r="B73" s="1449"/>
      <c r="C73" s="1809" t="s">
        <v>3288</v>
      </c>
      <c r="D73" s="1809" t="s">
        <v>1797</v>
      </c>
      <c r="E73" s="1872" t="s">
        <v>1798</v>
      </c>
      <c r="F73" s="1448" t="s">
        <v>3287</v>
      </c>
      <c r="G73" s="1811" t="s">
        <v>3288</v>
      </c>
      <c r="H73" s="1811" t="s">
        <v>1797</v>
      </c>
      <c r="I73" s="1811" t="s">
        <v>1798</v>
      </c>
      <c r="J73" s="1605"/>
      <c r="K73" s="1810"/>
    </row>
    <row r="74" spans="1:11" ht="15.6" customHeight="1">
      <c r="A74" s="1452" t="str">
        <f>'Data Sheet'!$C$25</f>
        <v>Consolidated Edison Company of New York, Inc.</v>
      </c>
      <c r="B74" s="1474"/>
      <c r="C74" s="1482" t="s">
        <v>3289</v>
      </c>
      <c r="D74" s="1482" t="s">
        <v>3307</v>
      </c>
      <c r="E74" s="1873"/>
      <c r="F74" s="1452" t="str">
        <f>'Data Sheet'!$C$25</f>
        <v>Consolidated Edison Company of New York, Inc.</v>
      </c>
      <c r="G74" s="1726" t="s">
        <v>3289</v>
      </c>
      <c r="H74" s="1726" t="s">
        <v>3307</v>
      </c>
      <c r="I74" s="1726"/>
      <c r="J74" s="1474"/>
      <c r="K74" s="1454"/>
    </row>
    <row r="75" spans="1:11" ht="15.6" customHeight="1">
      <c r="A75" s="1455"/>
      <c r="B75" s="1456"/>
      <c r="C75" s="1874" t="s">
        <v>3291</v>
      </c>
      <c r="D75" s="1557" t="str">
        <f>'Data Sheet'!$C$40</f>
        <v>4/28/2016</v>
      </c>
      <c r="E75" s="1812" t="str">
        <f>'Data Sheet'!$C$38</f>
        <v>12/31/2015</v>
      </c>
      <c r="F75" s="1455"/>
      <c r="G75" s="1813" t="s">
        <v>3291</v>
      </c>
      <c r="H75" s="1513" t="str">
        <f>'Data Sheet'!$C$40</f>
        <v>4/28/2016</v>
      </c>
      <c r="I75" s="1813" t="str">
        <f>'Data Sheet'!$C$38</f>
        <v>12/31/2015</v>
      </c>
      <c r="J75" s="1619"/>
      <c r="K75" s="1814"/>
    </row>
    <row r="76" spans="1:11" ht="15.6" customHeight="1">
      <c r="A76" s="1875"/>
      <c r="B76" s="1876" t="s">
        <v>3102</v>
      </c>
      <c r="C76" s="1876"/>
      <c r="D76" s="1876"/>
      <c r="E76" s="1877"/>
      <c r="F76" s="1875" t="s">
        <v>3103</v>
      </c>
      <c r="G76" s="1876"/>
      <c r="H76" s="1876"/>
      <c r="I76" s="1876"/>
      <c r="J76" s="1876"/>
      <c r="K76" s="1877"/>
    </row>
    <row r="77" spans="1:11" ht="15.6" customHeight="1">
      <c r="A77" s="1819"/>
      <c r="B77" s="1820"/>
      <c r="C77" s="1821"/>
      <c r="D77" s="1465" t="s">
        <v>1831</v>
      </c>
      <c r="E77" s="1878"/>
      <c r="F77" s="1452"/>
      <c r="G77" s="1726"/>
      <c r="H77" s="1726"/>
      <c r="I77" s="1469" t="s">
        <v>1831</v>
      </c>
      <c r="J77" s="1474"/>
      <c r="K77" s="1822"/>
    </row>
    <row r="78" spans="1:11" ht="15.6" customHeight="1">
      <c r="A78" s="1480" t="s">
        <v>1724</v>
      </c>
      <c r="B78" s="1745" t="s">
        <v>176</v>
      </c>
      <c r="C78" s="1453"/>
      <c r="D78" s="1468" t="s">
        <v>3192</v>
      </c>
      <c r="E78" s="1822" t="s">
        <v>3193</v>
      </c>
      <c r="F78" s="1480" t="s">
        <v>307</v>
      </c>
      <c r="G78" s="1745" t="s">
        <v>308</v>
      </c>
      <c r="H78" s="1745" t="s">
        <v>309</v>
      </c>
      <c r="I78" s="1469" t="s">
        <v>2514</v>
      </c>
      <c r="J78" s="1474"/>
      <c r="K78" s="1822" t="s">
        <v>1724</v>
      </c>
    </row>
    <row r="79" spans="1:11" ht="15.6" customHeight="1">
      <c r="A79" s="1823" t="s">
        <v>1727</v>
      </c>
      <c r="B79" s="1824" t="s">
        <v>3018</v>
      </c>
      <c r="C79" s="1456"/>
      <c r="D79" s="1471" t="s">
        <v>3019</v>
      </c>
      <c r="E79" s="1825" t="s">
        <v>3020</v>
      </c>
      <c r="F79" s="1823" t="s">
        <v>3021</v>
      </c>
      <c r="G79" s="1824" t="s">
        <v>2343</v>
      </c>
      <c r="H79" s="1824" t="s">
        <v>2344</v>
      </c>
      <c r="I79" s="1472" t="s">
        <v>2345</v>
      </c>
      <c r="J79" s="1619"/>
      <c r="K79" s="1825" t="s">
        <v>1727</v>
      </c>
    </row>
    <row r="80" spans="1:11" ht="15.6" customHeight="1">
      <c r="A80" s="1826">
        <v>43</v>
      </c>
      <c r="B80" s="1876" t="s">
        <v>3104</v>
      </c>
      <c r="C80" s="1828"/>
      <c r="D80" s="1836"/>
      <c r="E80" s="1879"/>
      <c r="F80" s="1838"/>
      <c r="G80" s="1880"/>
      <c r="H80" s="1880"/>
      <c r="I80" s="1843">
        <f>D80+E80-F80+G80+H80</f>
        <v>0</v>
      </c>
      <c r="J80" s="1881" t="s">
        <v>3105</v>
      </c>
      <c r="K80" s="1882">
        <v>43</v>
      </c>
    </row>
    <row r="81" spans="1:11" ht="15.6" customHeight="1">
      <c r="A81" s="2510">
        <v>44</v>
      </c>
      <c r="B81" s="2511" t="s">
        <v>3930</v>
      </c>
      <c r="C81" s="2512"/>
      <c r="D81" s="2513"/>
      <c r="E81" s="2514"/>
      <c r="F81" s="2515"/>
      <c r="G81" s="2516"/>
      <c r="H81" s="2516"/>
      <c r="I81" s="2513">
        <f>D81+E81-F81+G81+H81</f>
        <v>0</v>
      </c>
      <c r="J81" s="2537">
        <v>-347</v>
      </c>
      <c r="K81" s="2518">
        <v>44</v>
      </c>
    </row>
    <row r="82" spans="1:11" ht="15.6" customHeight="1">
      <c r="A82" s="2510">
        <v>45</v>
      </c>
      <c r="B82" s="2412" t="s">
        <v>4218</v>
      </c>
      <c r="C82" s="2528"/>
      <c r="D82" s="2513"/>
      <c r="E82" s="2514"/>
      <c r="F82" s="2515"/>
      <c r="G82" s="2516"/>
      <c r="H82" s="2516"/>
      <c r="I82" s="2513">
        <f>D82+E82-F82+G82+H82</f>
        <v>0</v>
      </c>
      <c r="J82" s="2517">
        <v>-348</v>
      </c>
      <c r="K82" s="2518">
        <v>45</v>
      </c>
    </row>
    <row r="83" spans="1:11" ht="15.6" customHeight="1">
      <c r="A83" s="2510">
        <v>46</v>
      </c>
      <c r="B83" s="2412" t="s">
        <v>4615</v>
      </c>
      <c r="C83" s="2528"/>
      <c r="D83" s="2513">
        <f>SUM(D63:D68)+SUM(D80:D82)+1</f>
        <v>40774783.609999999</v>
      </c>
      <c r="E83" s="2538">
        <f t="shared" ref="E83:I83" si="8">SUM(E63:E68)+SUM(E80:E82)</f>
        <v>727963.89</v>
      </c>
      <c r="F83" s="2516">
        <f t="shared" si="8"/>
        <v>400396.95</v>
      </c>
      <c r="G83" s="2513">
        <f t="shared" si="8"/>
        <v>0</v>
      </c>
      <c r="H83" s="2513">
        <f t="shared" si="8"/>
        <v>0</v>
      </c>
      <c r="I83" s="2513">
        <f t="shared" si="8"/>
        <v>41102350.550000004</v>
      </c>
      <c r="J83" s="2530"/>
      <c r="K83" s="2531">
        <v>46</v>
      </c>
    </row>
    <row r="84" spans="1:11" ht="15.6" customHeight="1">
      <c r="A84" s="2510">
        <v>47</v>
      </c>
      <c r="B84" s="2412" t="s">
        <v>4616</v>
      </c>
      <c r="C84" s="2528"/>
      <c r="D84" s="2513">
        <f t="shared" ref="D84:I84" si="9">D42+D51+D61+D83</f>
        <v>570146538.97000003</v>
      </c>
      <c r="E84" s="2529">
        <f>E42+E51+E61+E83+1</f>
        <v>16673787.470000001</v>
      </c>
      <c r="F84" s="2515">
        <f t="shared" si="9"/>
        <v>5394545.8400000008</v>
      </c>
      <c r="G84" s="2520">
        <f t="shared" si="9"/>
        <v>0</v>
      </c>
      <c r="H84" s="2520">
        <f t="shared" si="9"/>
        <v>-2126118</v>
      </c>
      <c r="I84" s="2513">
        <f t="shared" si="9"/>
        <v>579299661.60000002</v>
      </c>
      <c r="J84" s="2530"/>
      <c r="K84" s="2531">
        <v>47</v>
      </c>
    </row>
    <row r="85" spans="1:11" ht="15.6" customHeight="1">
      <c r="A85" s="1826">
        <v>48</v>
      </c>
      <c r="B85" s="1619" t="s">
        <v>3106</v>
      </c>
      <c r="C85" s="1456"/>
      <c r="D85" s="1857"/>
      <c r="E85" s="1858"/>
      <c r="F85" s="1859"/>
      <c r="G85" s="1860"/>
      <c r="H85" s="1860"/>
      <c r="I85" s="1861"/>
      <c r="J85" s="1876"/>
      <c r="K85" s="1882">
        <v>48</v>
      </c>
    </row>
    <row r="86" spans="1:11" ht="15.6" customHeight="1">
      <c r="A86" s="1826">
        <v>49</v>
      </c>
      <c r="B86" s="1619" t="s">
        <v>3107</v>
      </c>
      <c r="C86" s="1456"/>
      <c r="D86" s="1843">
        <v>45880260.490000002</v>
      </c>
      <c r="E86" s="1883">
        <v>175633.51</v>
      </c>
      <c r="F86" s="1842"/>
      <c r="G86" s="1885">
        <v>0</v>
      </c>
      <c r="H86" s="1884">
        <v>-70874.740000000005</v>
      </c>
      <c r="I86" s="1843">
        <f t="shared" ref="I86:I96" si="10">D86+E86-F86+G86+H86</f>
        <v>45985019.259999998</v>
      </c>
      <c r="J86" s="1881" t="s">
        <v>3108</v>
      </c>
      <c r="K86" s="1882">
        <v>49</v>
      </c>
    </row>
    <row r="87" spans="1:11" ht="15.6" customHeight="1">
      <c r="A87" s="2510">
        <v>50</v>
      </c>
      <c r="B87" s="2412" t="s">
        <v>4219</v>
      </c>
      <c r="C87" s="2528"/>
      <c r="D87" s="2513"/>
      <c r="E87" s="2529"/>
      <c r="F87" s="2515"/>
      <c r="G87" s="2521"/>
      <c r="H87" s="2520"/>
      <c r="I87" s="2513">
        <f t="shared" si="10"/>
        <v>0</v>
      </c>
      <c r="J87" s="2536" t="s">
        <v>4220</v>
      </c>
      <c r="K87" s="2531">
        <v>50</v>
      </c>
    </row>
    <row r="88" spans="1:11" ht="15.6" customHeight="1">
      <c r="A88" s="1826">
        <v>51</v>
      </c>
      <c r="B88" s="1619" t="s">
        <v>3109</v>
      </c>
      <c r="C88" s="1456"/>
      <c r="D88" s="1843">
        <v>343367255.27999997</v>
      </c>
      <c r="E88" s="1883">
        <v>22075038.59</v>
      </c>
      <c r="F88" s="1842">
        <v>995803.75</v>
      </c>
      <c r="G88" s="1885">
        <v>0</v>
      </c>
      <c r="H88" s="1884"/>
      <c r="I88" s="1843">
        <f t="shared" si="10"/>
        <v>364446490.11999995</v>
      </c>
      <c r="J88" s="1881" t="s">
        <v>3110</v>
      </c>
      <c r="K88" s="1882">
        <v>51</v>
      </c>
    </row>
    <row r="89" spans="1:11" ht="15.6" customHeight="1">
      <c r="A89" s="1826">
        <v>52</v>
      </c>
      <c r="B89" s="1619" t="s">
        <v>3111</v>
      </c>
      <c r="C89" s="1456"/>
      <c r="D89" s="1843">
        <v>1869498076.3199999</v>
      </c>
      <c r="E89" s="1883">
        <v>62799434.640000001</v>
      </c>
      <c r="F89" s="1842">
        <v>7475342.46</v>
      </c>
      <c r="G89" s="1885">
        <v>0</v>
      </c>
      <c r="H89" s="1880">
        <v>-1417664.55</v>
      </c>
      <c r="I89" s="1843">
        <f t="shared" si="10"/>
        <v>1923404503.95</v>
      </c>
      <c r="J89" s="1881" t="s">
        <v>3112</v>
      </c>
      <c r="K89" s="1882">
        <v>52</v>
      </c>
    </row>
    <row r="90" spans="1:11" ht="15.6" customHeight="1">
      <c r="A90" s="1826">
        <v>53</v>
      </c>
      <c r="B90" s="1619" t="s">
        <v>1906</v>
      </c>
      <c r="C90" s="1456"/>
      <c r="D90" s="1843">
        <v>160885757.56999999</v>
      </c>
      <c r="E90" s="1883">
        <v>3622254.08</v>
      </c>
      <c r="F90" s="1842">
        <v>75000</v>
      </c>
      <c r="G90" s="1885">
        <v>0</v>
      </c>
      <c r="H90" s="1884">
        <v>0</v>
      </c>
      <c r="I90" s="1843">
        <f t="shared" si="10"/>
        <v>164433011.65000001</v>
      </c>
      <c r="J90" s="1881" t="s">
        <v>1907</v>
      </c>
      <c r="K90" s="1882">
        <v>53</v>
      </c>
    </row>
    <row r="91" spans="1:11" ht="15.6" customHeight="1">
      <c r="A91" s="1826">
        <v>54</v>
      </c>
      <c r="B91" s="1619" t="s">
        <v>1908</v>
      </c>
      <c r="C91" s="1456"/>
      <c r="D91" s="1843">
        <v>0</v>
      </c>
      <c r="E91" s="1883"/>
      <c r="F91" s="1842"/>
      <c r="G91" s="1885"/>
      <c r="H91" s="1884"/>
      <c r="I91" s="1843">
        <f t="shared" si="10"/>
        <v>0</v>
      </c>
      <c r="J91" s="1881" t="s">
        <v>641</v>
      </c>
      <c r="K91" s="1882">
        <v>54</v>
      </c>
    </row>
    <row r="92" spans="1:11" ht="15.6" customHeight="1">
      <c r="A92" s="1826">
        <v>55</v>
      </c>
      <c r="B92" s="1619" t="s">
        <v>642</v>
      </c>
      <c r="C92" s="1456"/>
      <c r="D92" s="1843">
        <v>88720345.450000003</v>
      </c>
      <c r="E92" s="1883">
        <v>4647254.96</v>
      </c>
      <c r="F92" s="1842">
        <v>0</v>
      </c>
      <c r="G92" s="1885">
        <v>0</v>
      </c>
      <c r="H92" s="1884">
        <v>0</v>
      </c>
      <c r="I92" s="1843">
        <f t="shared" si="10"/>
        <v>93367600.409999996</v>
      </c>
      <c r="J92" s="1881" t="s">
        <v>643</v>
      </c>
      <c r="K92" s="1882">
        <v>55</v>
      </c>
    </row>
    <row r="93" spans="1:11" ht="15.6" customHeight="1">
      <c r="A93" s="1826">
        <v>56</v>
      </c>
      <c r="B93" s="1619" t="s">
        <v>644</v>
      </c>
      <c r="C93" s="1456"/>
      <c r="D93" s="1843">
        <v>722346820.38999999</v>
      </c>
      <c r="E93" s="1883">
        <v>18090435.27</v>
      </c>
      <c r="F93" s="1842">
        <v>231773.21</v>
      </c>
      <c r="G93" s="1885">
        <v>0</v>
      </c>
      <c r="H93" s="1884">
        <v>0</v>
      </c>
      <c r="I93" s="1843">
        <f t="shared" si="10"/>
        <v>740205482.44999993</v>
      </c>
      <c r="J93" s="1881" t="s">
        <v>645</v>
      </c>
      <c r="K93" s="1882">
        <v>56</v>
      </c>
    </row>
    <row r="94" spans="1:11" ht="15.6" customHeight="1">
      <c r="A94" s="1826">
        <v>57</v>
      </c>
      <c r="B94" s="1619" t="s">
        <v>646</v>
      </c>
      <c r="C94" s="1456"/>
      <c r="D94" s="1843">
        <v>584047939.35000002</v>
      </c>
      <c r="E94" s="1883">
        <v>48293138.689999998</v>
      </c>
      <c r="F94" s="1842">
        <v>5231293.97</v>
      </c>
      <c r="G94" s="1885">
        <v>0</v>
      </c>
      <c r="H94" s="1884">
        <v>0</v>
      </c>
      <c r="I94" s="1843">
        <f t="shared" si="10"/>
        <v>627109784.06999993</v>
      </c>
      <c r="J94" s="1881" t="s">
        <v>647</v>
      </c>
      <c r="K94" s="1882">
        <v>57</v>
      </c>
    </row>
    <row r="95" spans="1:11" ht="15.6" customHeight="1">
      <c r="A95" s="1826">
        <v>58</v>
      </c>
      <c r="B95" s="1619" t="s">
        <v>648</v>
      </c>
      <c r="C95" s="1456"/>
      <c r="D95" s="1843">
        <v>0</v>
      </c>
      <c r="E95" s="1883"/>
      <c r="F95" s="1842">
        <v>0</v>
      </c>
      <c r="G95" s="1885">
        <v>0</v>
      </c>
      <c r="H95" s="1884">
        <v>0</v>
      </c>
      <c r="I95" s="1843">
        <f t="shared" si="10"/>
        <v>0</v>
      </c>
      <c r="J95" s="1881" t="s">
        <v>649</v>
      </c>
      <c r="K95" s="1882">
        <v>58</v>
      </c>
    </row>
    <row r="96" spans="1:11" ht="15.6" customHeight="1">
      <c r="A96" s="2510">
        <v>59</v>
      </c>
      <c r="B96" s="2511" t="s">
        <v>3931</v>
      </c>
      <c r="C96" s="2512"/>
      <c r="D96" s="2513"/>
      <c r="E96" s="2514"/>
      <c r="F96" s="2515"/>
      <c r="G96" s="2516"/>
      <c r="H96" s="2516"/>
      <c r="I96" s="2513">
        <f t="shared" si="10"/>
        <v>0</v>
      </c>
      <c r="J96" s="2532" t="s">
        <v>3948</v>
      </c>
      <c r="K96" s="2510">
        <v>59</v>
      </c>
    </row>
    <row r="97" spans="1:11" ht="15.6" customHeight="1">
      <c r="A97" s="2510">
        <v>60</v>
      </c>
      <c r="B97" s="2412" t="s">
        <v>4614</v>
      </c>
      <c r="C97" s="2528"/>
      <c r="D97" s="2513">
        <f>SUM(D86:D96)-2</f>
        <v>3814746452.8499999</v>
      </c>
      <c r="E97" s="2529">
        <f>SUM(E86:E96)+1</f>
        <v>159703190.74000001</v>
      </c>
      <c r="F97" s="2515">
        <f t="shared" ref="F97:G97" si="11">SUM(F86:F96)</f>
        <v>14009213.390000001</v>
      </c>
      <c r="G97" s="2521">
        <f t="shared" si="11"/>
        <v>0</v>
      </c>
      <c r="H97" s="2520">
        <f>SUM(H86:H96)-1</f>
        <v>-1488540.29</v>
      </c>
      <c r="I97" s="2513">
        <f>SUM(I86:I96)-1</f>
        <v>3958951890.9099998</v>
      </c>
      <c r="J97" s="2530"/>
      <c r="K97" s="2531">
        <v>60</v>
      </c>
    </row>
    <row r="98" spans="1:11" ht="15.6" customHeight="1">
      <c r="A98" s="1826">
        <v>61</v>
      </c>
      <c r="B98" s="1619" t="s">
        <v>650</v>
      </c>
      <c r="C98" s="1456"/>
      <c r="D98" s="1857"/>
      <c r="E98" s="1858"/>
      <c r="F98" s="1859"/>
      <c r="G98" s="1860"/>
      <c r="H98" s="1860"/>
      <c r="I98" s="1861"/>
      <c r="J98" s="1876"/>
      <c r="K98" s="1882">
        <v>61</v>
      </c>
    </row>
    <row r="99" spans="1:11" ht="15.6" customHeight="1">
      <c r="A99" s="1826">
        <v>62</v>
      </c>
      <c r="B99" s="1619" t="s">
        <v>651</v>
      </c>
      <c r="C99" s="1456"/>
      <c r="D99" s="1843">
        <v>197802246.44999999</v>
      </c>
      <c r="E99" s="1883">
        <v>642.02</v>
      </c>
      <c r="F99" s="1842"/>
      <c r="G99" s="1885">
        <v>0</v>
      </c>
      <c r="H99" s="1884">
        <v>70874.740000000005</v>
      </c>
      <c r="I99" s="1843">
        <f t="shared" ref="I99:I113" si="12">D99+E99-F99+G99+H99</f>
        <v>197873763.21000001</v>
      </c>
      <c r="J99" s="1881" t="s">
        <v>652</v>
      </c>
      <c r="K99" s="1882">
        <v>62</v>
      </c>
    </row>
    <row r="100" spans="1:11" ht="15.6" customHeight="1">
      <c r="A100" s="1826">
        <v>63</v>
      </c>
      <c r="B100" s="1619" t="s">
        <v>653</v>
      </c>
      <c r="C100" s="1456"/>
      <c r="D100" s="1843">
        <v>539852215.34000003</v>
      </c>
      <c r="E100" s="1883">
        <v>24724346.859999999</v>
      </c>
      <c r="F100" s="1842">
        <v>631132.56999999995</v>
      </c>
      <c r="G100" s="1885">
        <v>0</v>
      </c>
      <c r="H100" s="1884"/>
      <c r="I100" s="1843">
        <f>D100+E100-F100+G100+H100-1</f>
        <v>563945428.63</v>
      </c>
      <c r="J100" s="1881" t="s">
        <v>654</v>
      </c>
      <c r="K100" s="1882">
        <v>63</v>
      </c>
    </row>
    <row r="101" spans="1:11" ht="15.6" customHeight="1">
      <c r="A101" s="1826">
        <v>64</v>
      </c>
      <c r="B101" s="1619" t="s">
        <v>655</v>
      </c>
      <c r="C101" s="1456"/>
      <c r="D101" s="1843">
        <v>2282013942.1900001</v>
      </c>
      <c r="E101" s="1883">
        <v>81752865.060000002</v>
      </c>
      <c r="F101" s="1842">
        <v>6784514.75</v>
      </c>
      <c r="G101" s="1885">
        <v>0</v>
      </c>
      <c r="H101" s="1884">
        <v>1194468.53</v>
      </c>
      <c r="I101" s="1843">
        <f t="shared" si="12"/>
        <v>2358176761.0300002</v>
      </c>
      <c r="J101" s="1881" t="s">
        <v>656</v>
      </c>
      <c r="K101" s="1882">
        <v>64</v>
      </c>
    </row>
    <row r="102" spans="1:11" ht="15.6" customHeight="1">
      <c r="A102" s="2510">
        <v>65</v>
      </c>
      <c r="B102" s="2412" t="s">
        <v>4613</v>
      </c>
      <c r="C102" s="2528"/>
      <c r="D102" s="2513">
        <v>0</v>
      </c>
      <c r="E102" s="2529"/>
      <c r="F102" s="2515"/>
      <c r="G102" s="2521">
        <v>0</v>
      </c>
      <c r="H102" s="2520">
        <v>0</v>
      </c>
      <c r="I102" s="2513">
        <f t="shared" si="12"/>
        <v>0</v>
      </c>
      <c r="J102" s="2535" t="s">
        <v>657</v>
      </c>
      <c r="K102" s="2531">
        <v>65</v>
      </c>
    </row>
    <row r="103" spans="1:11" ht="15.6" customHeight="1">
      <c r="A103" s="1826">
        <v>66</v>
      </c>
      <c r="B103" s="1619" t="s">
        <v>658</v>
      </c>
      <c r="C103" s="1456"/>
      <c r="D103" s="1843">
        <v>482174152.05000001</v>
      </c>
      <c r="E103" s="1883">
        <v>36030522.82</v>
      </c>
      <c r="F103" s="1842">
        <v>8605529.0399999991</v>
      </c>
      <c r="G103" s="1885">
        <v>0</v>
      </c>
      <c r="H103" s="1884">
        <v>0</v>
      </c>
      <c r="I103" s="1843">
        <f t="shared" si="12"/>
        <v>509599145.82999998</v>
      </c>
      <c r="J103" s="1881" t="s">
        <v>659</v>
      </c>
      <c r="K103" s="1882">
        <v>66</v>
      </c>
    </row>
    <row r="104" spans="1:11" ht="15.6" customHeight="1">
      <c r="A104" s="1826">
        <v>67</v>
      </c>
      <c r="B104" s="1619" t="s">
        <v>660</v>
      </c>
      <c r="C104" s="1456"/>
      <c r="D104" s="1843">
        <v>811973718.13</v>
      </c>
      <c r="E104" s="1883">
        <v>55391921.369999997</v>
      </c>
      <c r="F104" s="1842">
        <v>2771322.9</v>
      </c>
      <c r="G104" s="1885">
        <v>0</v>
      </c>
      <c r="H104" s="1884">
        <v>0</v>
      </c>
      <c r="I104" s="1843">
        <f>D104+E104-F104+G104+H104-1</f>
        <v>864594315.60000002</v>
      </c>
      <c r="J104" s="1881" t="s">
        <v>661</v>
      </c>
      <c r="K104" s="1882">
        <v>67</v>
      </c>
    </row>
    <row r="105" spans="1:11" ht="15.6" customHeight="1">
      <c r="A105" s="1826">
        <v>68</v>
      </c>
      <c r="B105" s="1619" t="s">
        <v>662</v>
      </c>
      <c r="C105" s="1456"/>
      <c r="D105" s="1843">
        <v>3614175791.9200001</v>
      </c>
      <c r="E105" s="1883">
        <v>197783081.53999999</v>
      </c>
      <c r="F105" s="1842">
        <v>2524373.7400000002</v>
      </c>
      <c r="G105" s="1885">
        <v>0</v>
      </c>
      <c r="H105" s="1884"/>
      <c r="I105" s="1843">
        <f t="shared" si="12"/>
        <v>3809434499.7200003</v>
      </c>
      <c r="J105" s="1881" t="s">
        <v>663</v>
      </c>
      <c r="K105" s="1882">
        <v>68</v>
      </c>
    </row>
    <row r="106" spans="1:11" ht="15.6" customHeight="1">
      <c r="A106" s="1826">
        <v>69</v>
      </c>
      <c r="B106" s="1619" t="s">
        <v>664</v>
      </c>
      <c r="C106" s="1456"/>
      <c r="D106" s="1843">
        <v>5429524965.1099997</v>
      </c>
      <c r="E106" s="1883">
        <v>341904422</v>
      </c>
      <c r="F106" s="1842">
        <v>45051689.159999996</v>
      </c>
      <c r="G106" s="1885">
        <v>0</v>
      </c>
      <c r="H106" s="1884">
        <v>0</v>
      </c>
      <c r="I106" s="1843">
        <f t="shared" si="12"/>
        <v>5726377697.9499998</v>
      </c>
      <c r="J106" s="1881" t="s">
        <v>665</v>
      </c>
      <c r="K106" s="1882">
        <v>69</v>
      </c>
    </row>
    <row r="107" spans="1:11" ht="15.6" customHeight="1">
      <c r="A107" s="1826">
        <v>70</v>
      </c>
      <c r="B107" s="1619" t="s">
        <v>666</v>
      </c>
      <c r="C107" s="1456"/>
      <c r="D107" s="1843">
        <v>3007770089.5999999</v>
      </c>
      <c r="E107" s="1883">
        <v>208901952.03</v>
      </c>
      <c r="F107" s="1842">
        <v>58442733</v>
      </c>
      <c r="G107" s="1885">
        <v>0</v>
      </c>
      <c r="H107" s="1884">
        <v>0</v>
      </c>
      <c r="I107" s="1843">
        <f t="shared" si="12"/>
        <v>3158229308.6300001</v>
      </c>
      <c r="J107" s="1881" t="s">
        <v>667</v>
      </c>
      <c r="K107" s="1882">
        <v>70</v>
      </c>
    </row>
    <row r="108" spans="1:11" ht="15.6" customHeight="1">
      <c r="A108" s="1826">
        <v>71</v>
      </c>
      <c r="B108" s="1619" t="s">
        <v>668</v>
      </c>
      <c r="C108" s="1456"/>
      <c r="D108" s="1843">
        <v>1610095940.5</v>
      </c>
      <c r="E108" s="1883">
        <v>157514751.06</v>
      </c>
      <c r="F108" s="1842">
        <v>14159707.050000001</v>
      </c>
      <c r="G108" s="1885">
        <v>0</v>
      </c>
      <c r="H108" s="1884">
        <v>0</v>
      </c>
      <c r="I108" s="1843">
        <f t="shared" si="12"/>
        <v>1753450984.51</v>
      </c>
      <c r="J108" s="1881" t="s">
        <v>669</v>
      </c>
      <c r="K108" s="1882">
        <v>71</v>
      </c>
    </row>
    <row r="109" spans="1:11" ht="15.6" customHeight="1">
      <c r="A109" s="1826">
        <v>72</v>
      </c>
      <c r="B109" s="1619" t="s">
        <v>670</v>
      </c>
      <c r="C109" s="1456"/>
      <c r="D109" s="1843">
        <v>598126686.25999999</v>
      </c>
      <c r="E109" s="1883">
        <v>52378254.759999998</v>
      </c>
      <c r="F109" s="1842">
        <v>17260218.859999999</v>
      </c>
      <c r="G109" s="1885">
        <v>0</v>
      </c>
      <c r="H109" s="1884">
        <v>0</v>
      </c>
      <c r="I109" s="1843">
        <f t="shared" si="12"/>
        <v>633244722.15999997</v>
      </c>
      <c r="J109" s="1881" t="s">
        <v>671</v>
      </c>
      <c r="K109" s="1882">
        <v>72</v>
      </c>
    </row>
    <row r="110" spans="1:11" ht="15.6" customHeight="1">
      <c r="A110" s="1826">
        <v>73</v>
      </c>
      <c r="B110" s="1619" t="s">
        <v>672</v>
      </c>
      <c r="C110" s="1456"/>
      <c r="D110" s="1843">
        <v>6039692.1699999999</v>
      </c>
      <c r="E110" s="1883">
        <v>53929.05</v>
      </c>
      <c r="F110" s="1842">
        <v>0</v>
      </c>
      <c r="G110" s="1885">
        <v>0</v>
      </c>
      <c r="H110" s="1884">
        <v>273339.94</v>
      </c>
      <c r="I110" s="1843">
        <f t="shared" si="12"/>
        <v>6366961.1600000001</v>
      </c>
      <c r="J110" s="1881" t="s">
        <v>673</v>
      </c>
      <c r="K110" s="1882">
        <v>73</v>
      </c>
    </row>
    <row r="111" spans="1:11" ht="15.6" customHeight="1">
      <c r="A111" s="1826">
        <v>74</v>
      </c>
      <c r="B111" s="1619" t="s">
        <v>674</v>
      </c>
      <c r="C111" s="1456"/>
      <c r="D111" s="1886">
        <v>0</v>
      </c>
      <c r="E111" s="1883"/>
      <c r="F111" s="1842">
        <v>0</v>
      </c>
      <c r="G111" s="1885">
        <v>0</v>
      </c>
      <c r="H111" s="1884">
        <v>0</v>
      </c>
      <c r="I111" s="1843">
        <f t="shared" si="12"/>
        <v>0</v>
      </c>
      <c r="J111" s="1881" t="s">
        <v>675</v>
      </c>
      <c r="K111" s="1882">
        <v>74</v>
      </c>
    </row>
    <row r="112" spans="1:11" ht="15.6" customHeight="1">
      <c r="A112" s="1826">
        <v>75</v>
      </c>
      <c r="B112" s="1619" t="s">
        <v>676</v>
      </c>
      <c r="C112" s="1456"/>
      <c r="D112" s="1843">
        <v>331382564</v>
      </c>
      <c r="E112" s="1883">
        <v>33239230.629999999</v>
      </c>
      <c r="F112" s="1842">
        <v>12858813.58</v>
      </c>
      <c r="G112" s="1885">
        <v>0</v>
      </c>
      <c r="H112" s="1884">
        <v>0</v>
      </c>
      <c r="I112" s="1843">
        <f t="shared" si="12"/>
        <v>351762981.05000001</v>
      </c>
      <c r="J112" s="1881" t="s">
        <v>677</v>
      </c>
      <c r="K112" s="1882">
        <v>75</v>
      </c>
    </row>
    <row r="113" spans="1:12" ht="15.6" customHeight="1">
      <c r="A113" s="2510">
        <v>76</v>
      </c>
      <c r="B113" s="2511" t="s">
        <v>3932</v>
      </c>
      <c r="C113" s="2512"/>
      <c r="D113" s="2513"/>
      <c r="E113" s="2514"/>
      <c r="F113" s="2515"/>
      <c r="G113" s="2516"/>
      <c r="H113" s="2516"/>
      <c r="I113" s="2513">
        <f t="shared" si="12"/>
        <v>0</v>
      </c>
      <c r="J113" s="2532" t="s">
        <v>3941</v>
      </c>
      <c r="K113" s="2510">
        <v>76</v>
      </c>
    </row>
    <row r="114" spans="1:12" ht="15.6" customHeight="1">
      <c r="A114" s="2510">
        <v>77</v>
      </c>
      <c r="B114" s="2412" t="s">
        <v>4612</v>
      </c>
      <c r="C114" s="2528"/>
      <c r="D114" s="2513">
        <f>SUM(D99:D113)-1</f>
        <v>18910932002.719997</v>
      </c>
      <c r="E114" s="2529">
        <f t="shared" ref="E114:G114" si="13">SUM(E99:E113)</f>
        <v>1189675919.2</v>
      </c>
      <c r="F114" s="2515">
        <f>SUM(F99:F113)+1</f>
        <v>169090035.65000001</v>
      </c>
      <c r="G114" s="2521">
        <f t="shared" si="13"/>
        <v>0</v>
      </c>
      <c r="H114" s="2520">
        <f>SUM(H99:H113)+1</f>
        <v>1538684.21</v>
      </c>
      <c r="I114" s="2513">
        <f>SUM(I99:I113)+2</f>
        <v>19933056571.48</v>
      </c>
      <c r="J114" s="2530"/>
      <c r="K114" s="2531">
        <v>77</v>
      </c>
    </row>
    <row r="115" spans="1:12" ht="15.6" customHeight="1">
      <c r="A115" s="2510">
        <v>78</v>
      </c>
      <c r="B115" s="2412" t="s">
        <v>3934</v>
      </c>
      <c r="C115" s="2528"/>
      <c r="D115" s="1857"/>
      <c r="E115" s="1858"/>
      <c r="F115" s="1859"/>
      <c r="G115" s="1860"/>
      <c r="H115" s="1860"/>
      <c r="I115" s="1861"/>
      <c r="J115" s="2527"/>
      <c r="K115" s="2531">
        <v>78</v>
      </c>
    </row>
    <row r="116" spans="1:12" ht="15.6" customHeight="1">
      <c r="A116" s="2510">
        <v>79</v>
      </c>
      <c r="B116" s="2412" t="s">
        <v>3935</v>
      </c>
      <c r="C116" s="2528"/>
      <c r="D116" s="2533"/>
      <c r="E116" s="2514"/>
      <c r="F116" s="2522"/>
      <c r="G116" s="2534"/>
      <c r="H116" s="2534"/>
      <c r="I116" s="2516"/>
      <c r="J116" s="2532" t="s">
        <v>3940</v>
      </c>
      <c r="K116" s="2531">
        <v>79</v>
      </c>
    </row>
    <row r="117" spans="1:12" ht="15.6" customHeight="1">
      <c r="A117" s="2510">
        <v>80</v>
      </c>
      <c r="B117" s="2412" t="s">
        <v>3936</v>
      </c>
      <c r="C117" s="2528"/>
      <c r="D117" s="2533"/>
      <c r="E117" s="2514"/>
      <c r="F117" s="2522"/>
      <c r="G117" s="2534"/>
      <c r="H117" s="2534"/>
      <c r="I117" s="2516"/>
      <c r="J117" s="2532" t="s">
        <v>3942</v>
      </c>
      <c r="K117" s="2531">
        <v>80</v>
      </c>
      <c r="L117" s="1887"/>
    </row>
    <row r="118" spans="1:12" ht="15.6" customHeight="1">
      <c r="A118" s="2510">
        <v>81</v>
      </c>
      <c r="B118" s="2412" t="s">
        <v>3937</v>
      </c>
      <c r="C118" s="2528"/>
      <c r="D118" s="2533"/>
      <c r="E118" s="2514"/>
      <c r="F118" s="2522"/>
      <c r="G118" s="2534"/>
      <c r="H118" s="2534"/>
      <c r="I118" s="2516"/>
      <c r="J118" s="2532" t="s">
        <v>3943</v>
      </c>
      <c r="K118" s="2531">
        <v>81</v>
      </c>
      <c r="L118" s="1887"/>
    </row>
    <row r="119" spans="1:12" ht="15.6" customHeight="1">
      <c r="A119" s="2510">
        <v>82</v>
      </c>
      <c r="B119" s="2412" t="s">
        <v>3938</v>
      </c>
      <c r="C119" s="2528"/>
      <c r="D119" s="2533"/>
      <c r="E119" s="2514"/>
      <c r="F119" s="2522"/>
      <c r="G119" s="2534"/>
      <c r="H119" s="2534"/>
      <c r="I119" s="2516"/>
      <c r="J119" s="2532" t="s">
        <v>3944</v>
      </c>
      <c r="K119" s="2531">
        <v>82</v>
      </c>
      <c r="L119" s="1887"/>
    </row>
    <row r="120" spans="1:12" ht="15.6" customHeight="1">
      <c r="A120" s="2510">
        <v>83</v>
      </c>
      <c r="B120" s="2412" t="s">
        <v>3939</v>
      </c>
      <c r="C120" s="2528"/>
      <c r="D120" s="2533"/>
      <c r="E120" s="2514"/>
      <c r="F120" s="2522"/>
      <c r="G120" s="2534"/>
      <c r="H120" s="2534"/>
      <c r="I120" s="2516"/>
      <c r="J120" s="2532" t="s">
        <v>3945</v>
      </c>
      <c r="K120" s="2531">
        <v>83</v>
      </c>
      <c r="L120" s="1887"/>
    </row>
    <row r="121" spans="1:12" ht="15.6" customHeight="1">
      <c r="A121" s="2510">
        <v>84</v>
      </c>
      <c r="B121" s="2412" t="s">
        <v>4413</v>
      </c>
      <c r="C121" s="2528"/>
      <c r="D121" s="2533"/>
      <c r="E121" s="2514"/>
      <c r="F121" s="2522"/>
      <c r="G121" s="2534"/>
      <c r="H121" s="2534"/>
      <c r="I121" s="2516"/>
      <c r="J121" s="2532" t="s">
        <v>3946</v>
      </c>
      <c r="K121" s="2531">
        <v>84</v>
      </c>
      <c r="L121" s="1887"/>
    </row>
    <row r="122" spans="1:12" ht="15.6" customHeight="1">
      <c r="A122" s="2510">
        <v>85</v>
      </c>
      <c r="B122" s="2412" t="s">
        <v>4414</v>
      </c>
      <c r="C122" s="2528"/>
      <c r="D122" s="2533"/>
      <c r="E122" s="2514"/>
      <c r="F122" s="2522"/>
      <c r="G122" s="2534"/>
      <c r="H122" s="2534"/>
      <c r="I122" s="2516"/>
      <c r="J122" s="2532" t="s">
        <v>3947</v>
      </c>
      <c r="K122" s="2531">
        <v>85</v>
      </c>
      <c r="L122" s="1887"/>
    </row>
    <row r="123" spans="1:12" ht="15.6" customHeight="1">
      <c r="A123" s="2510">
        <v>86</v>
      </c>
      <c r="B123" s="2412" t="s">
        <v>4335</v>
      </c>
      <c r="C123" s="2528"/>
      <c r="D123" s="2533">
        <f t="shared" ref="D123:I123" si="14">SUM(D116:D122)</f>
        <v>0</v>
      </c>
      <c r="E123" s="2514">
        <f t="shared" si="14"/>
        <v>0</v>
      </c>
      <c r="F123" s="2522">
        <f t="shared" si="14"/>
        <v>0</v>
      </c>
      <c r="G123" s="2534">
        <f t="shared" si="14"/>
        <v>0</v>
      </c>
      <c r="H123" s="2534">
        <f t="shared" si="14"/>
        <v>0</v>
      </c>
      <c r="I123" s="2516">
        <f t="shared" si="14"/>
        <v>0</v>
      </c>
      <c r="J123" s="2532"/>
      <c r="K123" s="2531">
        <v>86</v>
      </c>
      <c r="L123" s="1887"/>
    </row>
    <row r="124" spans="1:12" ht="15.6" customHeight="1">
      <c r="A124" s="1826">
        <v>87</v>
      </c>
      <c r="B124" s="1619" t="s">
        <v>3933</v>
      </c>
      <c r="C124" s="1456"/>
      <c r="D124" s="1857"/>
      <c r="E124" s="1858"/>
      <c r="F124" s="1859"/>
      <c r="G124" s="1860"/>
      <c r="H124" s="1860"/>
      <c r="I124" s="1861"/>
      <c r="J124" s="1876"/>
      <c r="K124" s="1882">
        <v>87</v>
      </c>
    </row>
    <row r="125" spans="1:12" ht="15.6" customHeight="1">
      <c r="A125" s="1826">
        <v>88</v>
      </c>
      <c r="B125" s="1619" t="s">
        <v>678</v>
      </c>
      <c r="C125" s="1456"/>
      <c r="D125" s="1843"/>
      <c r="E125" s="1883"/>
      <c r="F125" s="1842"/>
      <c r="G125" s="1885" t="s">
        <v>1784</v>
      </c>
      <c r="H125" s="1884"/>
      <c r="I125" s="1843">
        <f t="shared" ref="I125:I134" si="15">D125+E125-F125+G125+H125</f>
        <v>0</v>
      </c>
      <c r="J125" s="1881" t="s">
        <v>679</v>
      </c>
      <c r="K125" s="1882">
        <v>88</v>
      </c>
    </row>
    <row r="126" spans="1:12" ht="15.6" customHeight="1">
      <c r="A126" s="1826">
        <v>89</v>
      </c>
      <c r="B126" s="1619" t="s">
        <v>680</v>
      </c>
      <c r="C126" s="1456"/>
      <c r="D126" s="1843"/>
      <c r="E126" s="1883"/>
      <c r="F126" s="1842"/>
      <c r="G126" s="1885" t="s">
        <v>1784</v>
      </c>
      <c r="H126" s="1884" t="s">
        <v>1784</v>
      </c>
      <c r="I126" s="1843">
        <f t="shared" si="15"/>
        <v>0</v>
      </c>
      <c r="J126" s="1881" t="s">
        <v>681</v>
      </c>
      <c r="K126" s="1882">
        <v>89</v>
      </c>
    </row>
    <row r="127" spans="1:12" ht="15.6" customHeight="1">
      <c r="A127" s="1826">
        <v>90</v>
      </c>
      <c r="B127" s="1619" t="s">
        <v>682</v>
      </c>
      <c r="C127" s="1456"/>
      <c r="D127" s="1843"/>
      <c r="E127" s="1883"/>
      <c r="F127" s="1842"/>
      <c r="G127" s="1885"/>
      <c r="H127" s="1884"/>
      <c r="I127" s="1843">
        <f t="shared" si="15"/>
        <v>0</v>
      </c>
      <c r="J127" s="1881" t="s">
        <v>683</v>
      </c>
      <c r="K127" s="1882">
        <v>90</v>
      </c>
    </row>
    <row r="128" spans="1:12" ht="15.6" customHeight="1">
      <c r="A128" s="1826">
        <v>91</v>
      </c>
      <c r="B128" s="1619" t="s">
        <v>684</v>
      </c>
      <c r="C128" s="1456"/>
      <c r="D128" s="1843"/>
      <c r="E128" s="1883"/>
      <c r="F128" s="1842"/>
      <c r="G128" s="1885"/>
      <c r="H128" s="1884"/>
      <c r="I128" s="1843">
        <f t="shared" si="15"/>
        <v>0</v>
      </c>
      <c r="J128" s="1881" t="s">
        <v>685</v>
      </c>
      <c r="K128" s="1882">
        <v>91</v>
      </c>
    </row>
    <row r="129" spans="1:11" ht="15.6" customHeight="1">
      <c r="A129" s="1826">
        <v>92</v>
      </c>
      <c r="B129" s="1619" t="s">
        <v>686</v>
      </c>
      <c r="C129" s="1456"/>
      <c r="D129" s="1843"/>
      <c r="E129" s="1883"/>
      <c r="F129" s="1842"/>
      <c r="G129" s="1885"/>
      <c r="H129" s="1884"/>
      <c r="I129" s="1843">
        <f t="shared" si="15"/>
        <v>0</v>
      </c>
      <c r="J129" s="1881" t="s">
        <v>687</v>
      </c>
      <c r="K129" s="1882">
        <v>92</v>
      </c>
    </row>
    <row r="130" spans="1:11" ht="15.6" customHeight="1">
      <c r="A130" s="1826">
        <v>93</v>
      </c>
      <c r="B130" s="1619" t="s">
        <v>688</v>
      </c>
      <c r="C130" s="1456"/>
      <c r="D130" s="1843"/>
      <c r="E130" s="1883"/>
      <c r="F130" s="1842"/>
      <c r="G130" s="1885"/>
      <c r="H130" s="1884"/>
      <c r="I130" s="1843">
        <f t="shared" si="15"/>
        <v>0</v>
      </c>
      <c r="J130" s="1881" t="s">
        <v>689</v>
      </c>
      <c r="K130" s="1882">
        <v>93</v>
      </c>
    </row>
    <row r="131" spans="1:11" ht="15.6" customHeight="1">
      <c r="A131" s="1826">
        <v>94</v>
      </c>
      <c r="B131" s="1619" t="s">
        <v>690</v>
      </c>
      <c r="C131" s="1456"/>
      <c r="D131" s="1843"/>
      <c r="E131" s="1883"/>
      <c r="F131" s="1842"/>
      <c r="G131" s="1885"/>
      <c r="H131" s="1884"/>
      <c r="I131" s="1843">
        <f t="shared" si="15"/>
        <v>0</v>
      </c>
      <c r="J131" s="1881" t="s">
        <v>691</v>
      </c>
      <c r="K131" s="1882">
        <v>94</v>
      </c>
    </row>
    <row r="132" spans="1:11" ht="15.6" customHeight="1">
      <c r="A132" s="1826">
        <v>95</v>
      </c>
      <c r="B132" s="1619" t="s">
        <v>692</v>
      </c>
      <c r="C132" s="1456"/>
      <c r="D132" s="1843"/>
      <c r="E132" s="1883"/>
      <c r="F132" s="1842"/>
      <c r="G132" s="1885"/>
      <c r="H132" s="1884"/>
      <c r="I132" s="1843">
        <f t="shared" si="15"/>
        <v>0</v>
      </c>
      <c r="J132" s="1881" t="s">
        <v>693</v>
      </c>
      <c r="K132" s="1882">
        <v>95</v>
      </c>
    </row>
    <row r="133" spans="1:11" ht="15.6" customHeight="1">
      <c r="A133" s="1826">
        <v>96</v>
      </c>
      <c r="B133" s="1619" t="s">
        <v>349</v>
      </c>
      <c r="C133" s="1456"/>
      <c r="D133" s="1843"/>
      <c r="E133" s="1883"/>
      <c r="F133" s="1842"/>
      <c r="G133" s="1885" t="s">
        <v>1784</v>
      </c>
      <c r="H133" s="1884"/>
      <c r="I133" s="1843">
        <f t="shared" si="15"/>
        <v>0</v>
      </c>
      <c r="J133" s="1881" t="s">
        <v>350</v>
      </c>
      <c r="K133" s="1882">
        <v>96</v>
      </c>
    </row>
    <row r="134" spans="1:11" ht="15.6" customHeight="1">
      <c r="A134" s="1826">
        <v>97</v>
      </c>
      <c r="B134" s="1619" t="s">
        <v>351</v>
      </c>
      <c r="C134" s="1456"/>
      <c r="D134" s="1843"/>
      <c r="E134" s="1883"/>
      <c r="F134" s="1842" t="s">
        <v>1784</v>
      </c>
      <c r="G134" s="1885"/>
      <c r="H134" s="1884"/>
      <c r="I134" s="1843">
        <f t="shared" si="15"/>
        <v>0</v>
      </c>
      <c r="J134" s="1881" t="s">
        <v>352</v>
      </c>
      <c r="K134" s="1882">
        <v>97</v>
      </c>
    </row>
    <row r="135" spans="1:11" ht="15.6" customHeight="1">
      <c r="A135" s="1826">
        <v>98</v>
      </c>
      <c r="B135" s="1619" t="s">
        <v>353</v>
      </c>
      <c r="C135" s="1456"/>
      <c r="D135" s="1843">
        <f t="shared" ref="D135:I135" si="16">SUM(D125:D134)</f>
        <v>0</v>
      </c>
      <c r="E135" s="1883">
        <f t="shared" si="16"/>
        <v>0</v>
      </c>
      <c r="F135" s="1842">
        <f t="shared" si="16"/>
        <v>0</v>
      </c>
      <c r="G135" s="1885">
        <f t="shared" si="16"/>
        <v>0</v>
      </c>
      <c r="H135" s="1884">
        <f t="shared" si="16"/>
        <v>0</v>
      </c>
      <c r="I135" s="1843">
        <f t="shared" si="16"/>
        <v>0</v>
      </c>
      <c r="J135" s="1876"/>
      <c r="K135" s="1882">
        <v>98</v>
      </c>
    </row>
    <row r="136" spans="1:11" ht="15.6" customHeight="1">
      <c r="A136" s="1826">
        <v>99</v>
      </c>
      <c r="B136" s="1619" t="s">
        <v>354</v>
      </c>
      <c r="C136" s="1456"/>
      <c r="D136" s="1843"/>
      <c r="E136" s="1883"/>
      <c r="F136" s="1842"/>
      <c r="G136" s="1885"/>
      <c r="H136" s="1884" t="s">
        <v>1784</v>
      </c>
      <c r="I136" s="1843">
        <f>D136+E136-F136+G136+H136</f>
        <v>0</v>
      </c>
      <c r="J136" s="1881" t="s">
        <v>355</v>
      </c>
      <c r="K136" s="1882">
        <v>99</v>
      </c>
    </row>
    <row r="137" spans="1:11" ht="15.6" customHeight="1">
      <c r="A137" s="2510">
        <v>100</v>
      </c>
      <c r="B137" s="2511" t="s">
        <v>3949</v>
      </c>
      <c r="C137" s="2512"/>
      <c r="D137" s="2513"/>
      <c r="E137" s="2514"/>
      <c r="F137" s="2515"/>
      <c r="G137" s="2516"/>
      <c r="H137" s="2516"/>
      <c r="I137" s="2513">
        <f>D137+E137-F137+G137+H137</f>
        <v>0</v>
      </c>
      <c r="J137" s="2527">
        <v>-399.1</v>
      </c>
      <c r="K137" s="2510">
        <v>100</v>
      </c>
    </row>
    <row r="138" spans="1:11" ht="15.6" customHeight="1">
      <c r="A138" s="2510">
        <v>101</v>
      </c>
      <c r="B138" s="2412" t="s">
        <v>4610</v>
      </c>
      <c r="C138" s="2528"/>
      <c r="D138" s="2513">
        <f t="shared" ref="D138:I138" si="17">D135+D136+D137</f>
        <v>0</v>
      </c>
      <c r="E138" s="2529">
        <f t="shared" si="17"/>
        <v>0</v>
      </c>
      <c r="F138" s="2515">
        <f t="shared" si="17"/>
        <v>0</v>
      </c>
      <c r="G138" s="2521">
        <f t="shared" si="17"/>
        <v>0</v>
      </c>
      <c r="H138" s="2520">
        <f t="shared" si="17"/>
        <v>0</v>
      </c>
      <c r="I138" s="2513">
        <f t="shared" si="17"/>
        <v>0</v>
      </c>
      <c r="J138" s="2530"/>
      <c r="K138" s="2531">
        <v>101</v>
      </c>
    </row>
    <row r="139" spans="1:11" ht="15.6" customHeight="1">
      <c r="A139" s="2510">
        <v>102</v>
      </c>
      <c r="B139" s="2412" t="s">
        <v>4611</v>
      </c>
      <c r="C139" s="2528"/>
      <c r="D139" s="2513">
        <f t="shared" ref="D139:I139" si="18">D84+D97+D114+D138+D31+D123</f>
        <v>23472606133.539997</v>
      </c>
      <c r="E139" s="2529">
        <f t="shared" si="18"/>
        <v>1398385793.7900002</v>
      </c>
      <c r="F139" s="2515">
        <f>F84+F97+F114+F138+F31+F123+1</f>
        <v>214504347.37</v>
      </c>
      <c r="G139" s="2521">
        <f t="shared" si="18"/>
        <v>0</v>
      </c>
      <c r="H139" s="2520">
        <f t="shared" si="18"/>
        <v>-2126117.58</v>
      </c>
      <c r="I139" s="2513">
        <f t="shared" si="18"/>
        <v>24654361463.379997</v>
      </c>
      <c r="J139" s="2530"/>
      <c r="K139" s="2531">
        <v>102</v>
      </c>
    </row>
    <row r="140" spans="1:11" ht="15.6" customHeight="1">
      <c r="A140" s="1826">
        <v>103</v>
      </c>
      <c r="B140" s="1619" t="s">
        <v>356</v>
      </c>
      <c r="C140" s="1456"/>
      <c r="D140" s="1843"/>
      <c r="E140" s="1883"/>
      <c r="F140" s="1888"/>
      <c r="G140" s="1885"/>
      <c r="H140" s="1884"/>
      <c r="I140" s="1843"/>
      <c r="J140" s="1881" t="s">
        <v>357</v>
      </c>
      <c r="K140" s="1882">
        <v>103</v>
      </c>
    </row>
    <row r="141" spans="1:11" ht="15.6" customHeight="1">
      <c r="A141" s="1826">
        <v>104</v>
      </c>
      <c r="B141" s="1619" t="s">
        <v>358</v>
      </c>
      <c r="C141" s="1456"/>
      <c r="D141" s="1843"/>
      <c r="E141" s="1889"/>
      <c r="F141" s="1842"/>
      <c r="G141" s="1885"/>
      <c r="H141" s="1884"/>
      <c r="I141" s="1843"/>
      <c r="J141" s="1876"/>
      <c r="K141" s="1882">
        <v>104</v>
      </c>
    </row>
    <row r="142" spans="1:11" ht="15.6" customHeight="1">
      <c r="A142" s="1826">
        <v>105</v>
      </c>
      <c r="B142" s="1619" t="s">
        <v>1131</v>
      </c>
      <c r="C142" s="1456"/>
      <c r="D142" s="1843"/>
      <c r="E142" s="1883"/>
      <c r="F142" s="1842"/>
      <c r="G142" s="1885"/>
      <c r="H142" s="1884"/>
      <c r="I142" s="1843">
        <f>D142+E142-F142+G142+H142</f>
        <v>0</v>
      </c>
      <c r="J142" s="1881" t="s">
        <v>1132</v>
      </c>
      <c r="K142" s="1882">
        <v>105</v>
      </c>
    </row>
    <row r="143" spans="1:11" ht="15.6" customHeight="1" thickBot="1">
      <c r="A143" s="1862">
        <v>106</v>
      </c>
      <c r="B143" s="2438" t="s">
        <v>4609</v>
      </c>
      <c r="C143" s="2526"/>
      <c r="D143" s="1890">
        <f t="shared" ref="D143:I143" si="19">D139+D142+D140-D141</f>
        <v>23472606133.539997</v>
      </c>
      <c r="E143" s="1891">
        <f t="shared" si="19"/>
        <v>1398385793.7900002</v>
      </c>
      <c r="F143" s="1892">
        <f t="shared" si="19"/>
        <v>214504347.37</v>
      </c>
      <c r="G143" s="1893">
        <f t="shared" si="19"/>
        <v>0</v>
      </c>
      <c r="H143" s="1894">
        <f t="shared" si="19"/>
        <v>-2126117.58</v>
      </c>
      <c r="I143" s="1890">
        <f t="shared" si="19"/>
        <v>24654361463.379997</v>
      </c>
      <c r="J143" s="1895"/>
      <c r="K143" s="1896">
        <v>106</v>
      </c>
    </row>
    <row r="144" spans="1:11" ht="15.6" customHeight="1">
      <c r="A144" s="1474"/>
      <c r="B144" s="1474"/>
      <c r="C144" s="1474"/>
      <c r="D144" s="1474"/>
      <c r="E144" s="1474"/>
      <c r="F144" s="1474"/>
      <c r="G144" s="1474"/>
      <c r="H144" s="1474"/>
      <c r="I144" s="1474"/>
      <c r="J144" s="1474"/>
      <c r="K144" s="1474"/>
    </row>
    <row r="145" spans="1:11" ht="15.6" customHeight="1">
      <c r="A145" s="2407" t="s">
        <v>4676</v>
      </c>
      <c r="B145" s="2407"/>
      <c r="C145" s="1474"/>
      <c r="D145" s="1474"/>
      <c r="E145" s="1474"/>
      <c r="F145" s="2407" t="s">
        <v>4676</v>
      </c>
      <c r="G145" s="2407"/>
      <c r="H145" s="1474"/>
      <c r="I145" s="1474"/>
      <c r="J145" s="1474"/>
      <c r="K145" s="1897" t="s">
        <v>1133</v>
      </c>
    </row>
    <row r="146" spans="1:11" ht="15.6" customHeight="1">
      <c r="A146" s="1489" t="s">
        <v>1134</v>
      </c>
      <c r="B146" s="1489"/>
      <c r="C146" s="1489"/>
      <c r="D146" s="1489"/>
      <c r="E146" s="1489"/>
      <c r="F146" s="1489" t="s">
        <v>1135</v>
      </c>
      <c r="G146" s="1489"/>
      <c r="H146" s="1489"/>
      <c r="I146" s="1489"/>
      <c r="J146" s="1489"/>
      <c r="K146" s="1489"/>
    </row>
    <row r="147" spans="1:11">
      <c r="A147" s="1474"/>
      <c r="B147" s="1474"/>
      <c r="C147" s="1474"/>
      <c r="D147" s="1474"/>
      <c r="E147" s="1474"/>
      <c r="F147" s="1474"/>
      <c r="G147" s="1474"/>
      <c r="H147" s="1474"/>
      <c r="I147" s="1474"/>
      <c r="J147" s="1474"/>
      <c r="K147" s="1474"/>
    </row>
    <row r="148" spans="1:11">
      <c r="A148" s="1474"/>
      <c r="B148" s="1474"/>
      <c r="C148" s="1474"/>
      <c r="D148" s="1474"/>
      <c r="E148" s="1474"/>
      <c r="F148" s="1474"/>
      <c r="G148" s="1474"/>
      <c r="H148" s="1474"/>
      <c r="I148" s="1474"/>
      <c r="J148" s="1474"/>
      <c r="K148" s="1474"/>
    </row>
    <row r="149" spans="1:11">
      <c r="A149" s="1474"/>
      <c r="B149" s="1474"/>
      <c r="C149" s="1474"/>
      <c r="D149" s="1474"/>
      <c r="E149" s="1474"/>
      <c r="F149" s="1474"/>
      <c r="G149" s="1474"/>
      <c r="H149" s="1474"/>
      <c r="I149" s="1474"/>
      <c r="J149" s="1474"/>
      <c r="K149" s="1474"/>
    </row>
    <row r="150" spans="1:11">
      <c r="A150" s="1474"/>
      <c r="B150" s="1474"/>
      <c r="C150" s="1474"/>
      <c r="D150" s="1474"/>
      <c r="E150" s="1474"/>
      <c r="F150" s="1474"/>
      <c r="G150" s="1474"/>
      <c r="H150" s="1474"/>
      <c r="I150" s="1474"/>
      <c r="J150" s="1474"/>
      <c r="K150" s="1474"/>
    </row>
    <row r="151" spans="1:11">
      <c r="A151" s="1474"/>
      <c r="B151" s="1474"/>
      <c r="C151" s="1474"/>
      <c r="D151" s="1474"/>
      <c r="E151" s="1474"/>
      <c r="F151" s="1474"/>
      <c r="G151" s="1474"/>
      <c r="H151" s="1474"/>
      <c r="I151" s="1474"/>
      <c r="J151" s="1474"/>
      <c r="K151" s="1474"/>
    </row>
    <row r="152" spans="1:11">
      <c r="A152" s="1474"/>
      <c r="B152" s="1474"/>
      <c r="C152" s="1474"/>
      <c r="D152" s="1474"/>
      <c r="E152" s="1474"/>
      <c r="F152" s="1474"/>
      <c r="G152" s="1474"/>
      <c r="H152" s="1474"/>
      <c r="I152" s="1474"/>
      <c r="J152" s="1474"/>
      <c r="K152" s="1474"/>
    </row>
    <row r="153" spans="1:11">
      <c r="A153" s="1474"/>
      <c r="B153" s="1496"/>
      <c r="C153" s="1474"/>
      <c r="D153" s="1474"/>
      <c r="E153" s="1474"/>
      <c r="F153" s="1474"/>
      <c r="G153" s="1474"/>
      <c r="H153" s="1474"/>
      <c r="I153" s="1474"/>
      <c r="J153" s="1474"/>
      <c r="K153" s="1474"/>
    </row>
    <row r="154" spans="1:11">
      <c r="A154" s="1474"/>
      <c r="B154" s="1496"/>
      <c r="C154" s="1474"/>
      <c r="D154" s="1474"/>
      <c r="E154" s="1474"/>
      <c r="F154" s="1474"/>
      <c r="G154" s="1474"/>
      <c r="H154" s="1474"/>
      <c r="I154" s="1474"/>
      <c r="J154" s="1474"/>
      <c r="K154" s="1474"/>
    </row>
    <row r="155" spans="1:11">
      <c r="A155" s="1474"/>
      <c r="B155" s="1496"/>
      <c r="C155" s="1474"/>
      <c r="D155" s="1474"/>
      <c r="E155" s="1474"/>
      <c r="F155" s="1474"/>
      <c r="G155" s="1474"/>
      <c r="H155" s="1474"/>
      <c r="I155" s="1474"/>
      <c r="J155" s="1474"/>
      <c r="K155" s="1474"/>
    </row>
    <row r="156" spans="1:11">
      <c r="A156" s="1474"/>
      <c r="B156" s="1496"/>
      <c r="C156" s="1474"/>
      <c r="D156" s="1474"/>
      <c r="E156" s="1474"/>
      <c r="F156" s="1474"/>
      <c r="G156" s="1474"/>
      <c r="H156" s="1474"/>
      <c r="I156" s="1474"/>
      <c r="J156" s="1474"/>
      <c r="K156" s="1474"/>
    </row>
    <row r="157" spans="1:11">
      <c r="A157" s="1474"/>
      <c r="B157" s="1496"/>
      <c r="C157" s="1474"/>
      <c r="D157" s="1474"/>
      <c r="E157" s="1474"/>
      <c r="F157" s="1474"/>
      <c r="G157" s="1474"/>
      <c r="H157" s="1474"/>
      <c r="I157" s="1474"/>
      <c r="J157" s="1474"/>
      <c r="K157" s="1474"/>
    </row>
    <row r="158" spans="1:11">
      <c r="A158" s="1474"/>
      <c r="B158" s="1496"/>
      <c r="C158" s="1474"/>
      <c r="D158" s="1474"/>
      <c r="E158" s="1474"/>
      <c r="F158" s="1474"/>
      <c r="G158" s="1474"/>
      <c r="H158" s="1474"/>
      <c r="I158" s="1474"/>
      <c r="J158" s="1474"/>
      <c r="K158" s="1474"/>
    </row>
    <row r="159" spans="1:11">
      <c r="A159" s="1474"/>
      <c r="B159" s="1496"/>
      <c r="C159" s="1474"/>
      <c r="D159" s="1474"/>
      <c r="E159" s="1474"/>
      <c r="F159" s="1474"/>
      <c r="G159" s="1474"/>
      <c r="H159" s="1474"/>
      <c r="I159" s="1474"/>
      <c r="J159" s="1474"/>
      <c r="K159" s="1474"/>
    </row>
    <row r="160" spans="1:11">
      <c r="A160" s="1474"/>
      <c r="B160" s="1496"/>
      <c r="C160" s="1474"/>
      <c r="D160" s="1474"/>
      <c r="E160" s="1474"/>
      <c r="F160" s="1474"/>
      <c r="G160" s="1474"/>
      <c r="H160" s="1474"/>
      <c r="I160" s="1474"/>
      <c r="J160" s="1474"/>
      <c r="K160" s="1474"/>
    </row>
    <row r="161" spans="1:2">
      <c r="A161" s="1474"/>
      <c r="B161" s="1496"/>
    </row>
    <row r="162" spans="1:2">
      <c r="A162" s="1474"/>
      <c r="B162" s="1496"/>
    </row>
    <row r="163" spans="1:2">
      <c r="A163" s="1474"/>
      <c r="B163" s="1496"/>
    </row>
    <row r="164" spans="1:2">
      <c r="A164" s="1474"/>
      <c r="B164" s="1496"/>
    </row>
    <row r="165" spans="1:2">
      <c r="A165" s="1474"/>
      <c r="B165" s="1496"/>
    </row>
    <row r="166" spans="1:2">
      <c r="A166" s="1474"/>
      <c r="B166" s="1496"/>
    </row>
    <row r="167" spans="1:2">
      <c r="A167" s="1474"/>
      <c r="B167" s="1496"/>
    </row>
    <row r="168" spans="1:2">
      <c r="A168" s="1474"/>
      <c r="B168" s="1474"/>
    </row>
    <row r="169" spans="1:2">
      <c r="A169" s="1474"/>
      <c r="B169" s="1474"/>
    </row>
  </sheetData>
  <printOptions horizontalCentered="1" verticalCentered="1"/>
  <pageMargins left="0.5" right="0.5" top="0.5" bottom="0.5" header="0.5" footer="0.5"/>
  <pageSetup scale="46" fitToWidth="2" fitToHeight="2" pageOrder="overThenDown" orientation="landscape" horizontalDpi="300" verticalDpi="300" r:id="rId1"/>
  <headerFooter alignWithMargins="0"/>
  <rowBreaks count="1" manualBreakCount="1">
    <brk id="71" max="16383" man="1"/>
  </rowBreaks>
  <colBreaks count="1" manualBreakCount="1">
    <brk id="5"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tabColor theme="1"/>
    <pageSetUpPr fitToPage="1"/>
  </sheetPr>
  <dimension ref="A1:F77"/>
  <sheetViews>
    <sheetView defaultGridColor="0" view="pageBreakPreview" topLeftCell="A6" colorId="22" zoomScale="80" zoomScaleNormal="100" zoomScaleSheetLayoutView="80" workbookViewId="0">
      <selection activeCell="J33" sqref="J33"/>
    </sheetView>
  </sheetViews>
  <sheetFormatPr defaultColWidth="9.6640625" defaultRowHeight="15"/>
  <cols>
    <col min="1" max="1" width="4.6640625" style="9" customWidth="1"/>
    <col min="2" max="2" width="36.21875" style="9" customWidth="1"/>
    <col min="3" max="3" width="25.6640625" style="9" customWidth="1"/>
    <col min="4" max="4" width="10.6640625" style="9" customWidth="1"/>
    <col min="5" max="5" width="9.6640625" style="9"/>
    <col min="6" max="6" width="18.6640625" style="9" customWidth="1"/>
    <col min="7" max="16384" width="9.6640625" style="9"/>
  </cols>
  <sheetData>
    <row r="1" spans="1:6">
      <c r="A1" s="27" t="s">
        <v>1795</v>
      </c>
      <c r="B1" s="224"/>
      <c r="C1" s="225" t="s">
        <v>3288</v>
      </c>
      <c r="D1" s="226" t="s">
        <v>1797</v>
      </c>
      <c r="E1" s="224"/>
      <c r="F1" s="256" t="s">
        <v>1798</v>
      </c>
    </row>
    <row r="2" spans="1:6">
      <c r="A2" s="70" t="str">
        <f>'Data Sheet'!$C$25</f>
        <v>Consolidated Edison Company of New York, Inc.</v>
      </c>
      <c r="B2" s="79"/>
      <c r="C2" s="76" t="s">
        <v>1136</v>
      </c>
      <c r="D2" s="95" t="s">
        <v>3307</v>
      </c>
      <c r="E2" s="79"/>
      <c r="F2" s="81"/>
    </row>
    <row r="3" spans="1:6" ht="14.45" customHeight="1">
      <c r="A3" s="72"/>
      <c r="B3" s="115"/>
      <c r="C3" s="84" t="s">
        <v>1137</v>
      </c>
      <c r="D3" s="645" t="str">
        <f>'Data Sheet'!$C$40</f>
        <v>4/28/2016</v>
      </c>
      <c r="E3" s="311"/>
      <c r="F3" s="108" t="str">
        <f>'Data Sheet'!$C$38</f>
        <v>12/31/2015</v>
      </c>
    </row>
    <row r="4" spans="1:6" ht="15" customHeight="1">
      <c r="A4" s="227" t="s">
        <v>1138</v>
      </c>
      <c r="B4" s="228"/>
      <c r="C4" s="228"/>
      <c r="D4" s="228"/>
      <c r="E4" s="228"/>
      <c r="F4" s="229"/>
    </row>
    <row r="5" spans="1:6">
      <c r="A5" s="85"/>
      <c r="B5" s="87" t="s">
        <v>1139</v>
      </c>
      <c r="C5" s="87"/>
      <c r="D5" s="87"/>
      <c r="E5" s="87"/>
      <c r="F5" s="83"/>
    </row>
    <row r="6" spans="1:6">
      <c r="A6" s="70"/>
      <c r="B6" s="15"/>
      <c r="C6" s="15"/>
      <c r="D6" s="15"/>
      <c r="E6" s="15"/>
      <c r="F6" s="71"/>
    </row>
    <row r="7" spans="1:6">
      <c r="A7" s="72"/>
      <c r="B7" s="75" t="s">
        <v>1140</v>
      </c>
      <c r="C7" s="75"/>
      <c r="D7" s="75"/>
      <c r="E7" s="75"/>
      <c r="F7" s="74"/>
    </row>
    <row r="8" spans="1:6">
      <c r="A8" s="85"/>
      <c r="B8" s="603" t="s">
        <v>1141</v>
      </c>
      <c r="C8" s="82"/>
      <c r="D8" s="82"/>
      <c r="E8" s="82"/>
      <c r="F8" s="93"/>
    </row>
    <row r="9" spans="1:6">
      <c r="A9" s="70"/>
      <c r="B9" s="76" t="s">
        <v>1142</v>
      </c>
      <c r="C9" s="76"/>
      <c r="D9" s="76"/>
      <c r="E9" s="604" t="s">
        <v>1143</v>
      </c>
      <c r="F9" s="81"/>
    </row>
    <row r="10" spans="1:6">
      <c r="A10" s="70"/>
      <c r="B10" s="76" t="s">
        <v>1144</v>
      </c>
      <c r="C10" s="604" t="s">
        <v>1145</v>
      </c>
      <c r="D10" s="76" t="s">
        <v>1146</v>
      </c>
      <c r="E10" s="604" t="s">
        <v>1147</v>
      </c>
      <c r="F10" s="234" t="s">
        <v>1148</v>
      </c>
    </row>
    <row r="11" spans="1:6">
      <c r="A11" s="70" t="s">
        <v>1724</v>
      </c>
      <c r="B11" s="76" t="s">
        <v>1149</v>
      </c>
      <c r="C11" s="604" t="s">
        <v>1150</v>
      </c>
      <c r="D11" s="76" t="s">
        <v>1151</v>
      </c>
      <c r="E11" s="604" t="s">
        <v>1152</v>
      </c>
      <c r="F11" s="234" t="s">
        <v>2514</v>
      </c>
    </row>
    <row r="12" spans="1:6">
      <c r="A12" s="72" t="s">
        <v>1727</v>
      </c>
      <c r="B12" s="616" t="s">
        <v>3018</v>
      </c>
      <c r="C12" s="616" t="s">
        <v>3019</v>
      </c>
      <c r="D12" s="616" t="s">
        <v>3020</v>
      </c>
      <c r="E12" s="616" t="s">
        <v>3021</v>
      </c>
      <c r="F12" s="108"/>
    </row>
    <row r="13" spans="1:6">
      <c r="A13" s="330" t="s">
        <v>1732</v>
      </c>
      <c r="B13" s="82"/>
      <c r="C13" s="15"/>
      <c r="D13" s="82"/>
      <c r="E13" s="15"/>
      <c r="F13" s="302"/>
    </row>
    <row r="14" spans="1:6">
      <c r="A14" s="273" t="s">
        <v>1733</v>
      </c>
      <c r="B14" s="76"/>
      <c r="C14" s="15"/>
      <c r="D14" s="76"/>
      <c r="E14" s="15"/>
      <c r="F14" s="279"/>
    </row>
    <row r="15" spans="1:6">
      <c r="A15" s="273" t="s">
        <v>1734</v>
      </c>
      <c r="B15" s="76"/>
      <c r="C15" s="15"/>
      <c r="D15" s="76"/>
      <c r="E15" s="15"/>
      <c r="F15" s="279"/>
    </row>
    <row r="16" spans="1:6">
      <c r="A16" s="273" t="s">
        <v>1735</v>
      </c>
      <c r="B16" s="76"/>
      <c r="C16" s="15"/>
      <c r="D16" s="76"/>
      <c r="E16" s="15"/>
      <c r="F16" s="279"/>
    </row>
    <row r="17" spans="1:6">
      <c r="A17" s="273" t="s">
        <v>1736</v>
      </c>
      <c r="B17" s="76"/>
      <c r="C17" s="15"/>
      <c r="D17" s="76"/>
      <c r="E17" s="15"/>
      <c r="F17" s="279"/>
    </row>
    <row r="18" spans="1:6">
      <c r="A18" s="273" t="s">
        <v>1737</v>
      </c>
      <c r="B18" s="76"/>
      <c r="C18" s="15"/>
      <c r="D18" s="76"/>
      <c r="E18" s="15"/>
      <c r="F18" s="279"/>
    </row>
    <row r="19" spans="1:6">
      <c r="A19" s="273" t="s">
        <v>1738</v>
      </c>
      <c r="B19" s="76"/>
      <c r="C19" s="15"/>
      <c r="D19" s="76"/>
      <c r="E19" s="15"/>
      <c r="F19" s="279"/>
    </row>
    <row r="20" spans="1:6">
      <c r="A20" s="273" t="s">
        <v>1739</v>
      </c>
      <c r="B20" s="76"/>
      <c r="C20" s="15"/>
      <c r="D20" s="76"/>
      <c r="E20" s="15"/>
      <c r="F20" s="279"/>
    </row>
    <row r="21" spans="1:6">
      <c r="A21" s="273" t="s">
        <v>1740</v>
      </c>
      <c r="B21" s="76"/>
      <c r="C21" s="15"/>
      <c r="D21" s="76"/>
      <c r="E21" s="15"/>
      <c r="F21" s="279"/>
    </row>
    <row r="22" spans="1:6">
      <c r="A22" s="273" t="s">
        <v>1741</v>
      </c>
      <c r="B22" s="76"/>
      <c r="C22" s="15"/>
      <c r="D22" s="76"/>
      <c r="E22" s="15"/>
      <c r="F22" s="279"/>
    </row>
    <row r="23" spans="1:6">
      <c r="A23" s="273" t="s">
        <v>1742</v>
      </c>
      <c r="B23" s="76"/>
      <c r="C23" s="15"/>
      <c r="D23" s="76"/>
      <c r="E23" s="15"/>
      <c r="F23" s="279"/>
    </row>
    <row r="24" spans="1:6">
      <c r="A24" s="273" t="s">
        <v>1743</v>
      </c>
      <c r="B24" s="76"/>
      <c r="C24" s="15"/>
      <c r="D24" s="76"/>
      <c r="E24" s="15"/>
      <c r="F24" s="279"/>
    </row>
    <row r="25" spans="1:6">
      <c r="A25" s="273" t="s">
        <v>1744</v>
      </c>
      <c r="B25" s="76"/>
      <c r="C25" s="15"/>
      <c r="D25" s="76"/>
      <c r="E25" s="15"/>
      <c r="F25" s="279"/>
    </row>
    <row r="26" spans="1:6">
      <c r="A26" s="273" t="s">
        <v>1745</v>
      </c>
      <c r="B26" s="76"/>
      <c r="C26" s="15"/>
      <c r="D26" s="76"/>
      <c r="E26" s="15"/>
      <c r="F26" s="279"/>
    </row>
    <row r="27" spans="1:6">
      <c r="A27" s="273" t="s">
        <v>1746</v>
      </c>
      <c r="B27" s="76"/>
      <c r="C27" s="15"/>
      <c r="D27" s="76"/>
      <c r="E27" s="15"/>
      <c r="F27" s="279"/>
    </row>
    <row r="28" spans="1:6">
      <c r="A28" s="273" t="s">
        <v>1747</v>
      </c>
      <c r="B28" s="76"/>
      <c r="C28" s="15"/>
      <c r="D28" s="76"/>
      <c r="E28" s="15"/>
      <c r="F28" s="279"/>
    </row>
    <row r="29" spans="1:6">
      <c r="A29" s="273" t="s">
        <v>1748</v>
      </c>
      <c r="B29" s="76"/>
      <c r="C29" s="15"/>
      <c r="D29" s="76"/>
      <c r="E29" s="15"/>
      <c r="F29" s="279"/>
    </row>
    <row r="30" spans="1:6">
      <c r="A30" s="273" t="s">
        <v>1749</v>
      </c>
      <c r="B30" s="76"/>
      <c r="C30" s="15"/>
      <c r="D30" s="76"/>
      <c r="E30" s="15"/>
      <c r="F30" s="279"/>
    </row>
    <row r="31" spans="1:6">
      <c r="A31" s="273" t="s">
        <v>1750</v>
      </c>
      <c r="B31" s="76"/>
      <c r="C31" s="15"/>
      <c r="D31" s="76"/>
      <c r="E31" s="15"/>
      <c r="F31" s="279"/>
    </row>
    <row r="32" spans="1:6">
      <c r="A32" s="273" t="s">
        <v>1751</v>
      </c>
      <c r="B32" s="76"/>
      <c r="C32" s="15"/>
      <c r="D32" s="76"/>
      <c r="E32" s="15"/>
      <c r="F32" s="279"/>
    </row>
    <row r="33" spans="1:6">
      <c r="A33" s="273" t="s">
        <v>589</v>
      </c>
      <c r="B33" s="76"/>
      <c r="C33" s="15"/>
      <c r="D33" s="76"/>
      <c r="E33" s="15"/>
      <c r="F33" s="279"/>
    </row>
    <row r="34" spans="1:6">
      <c r="A34" s="273" t="s">
        <v>590</v>
      </c>
      <c r="B34" s="76"/>
      <c r="C34" s="15"/>
      <c r="D34" s="76"/>
      <c r="E34" s="15"/>
      <c r="F34" s="279"/>
    </row>
    <row r="35" spans="1:6">
      <c r="A35" s="273" t="s">
        <v>591</v>
      </c>
      <c r="B35" s="76"/>
      <c r="C35" s="15"/>
      <c r="D35" s="76"/>
      <c r="E35" s="15"/>
      <c r="F35" s="279"/>
    </row>
    <row r="36" spans="1:6">
      <c r="A36" s="273" t="s">
        <v>592</v>
      </c>
      <c r="B36" s="76"/>
      <c r="C36" s="15"/>
      <c r="D36" s="76"/>
      <c r="E36" s="15"/>
      <c r="F36" s="279"/>
    </row>
    <row r="37" spans="1:6">
      <c r="A37" s="273" t="s">
        <v>593</v>
      </c>
      <c r="B37" s="76"/>
      <c r="C37" s="15"/>
      <c r="D37" s="76"/>
      <c r="E37" s="15"/>
      <c r="F37" s="279"/>
    </row>
    <row r="38" spans="1:6">
      <c r="A38" s="273" t="s">
        <v>594</v>
      </c>
      <c r="B38" s="76"/>
      <c r="C38" s="15"/>
      <c r="D38" s="76"/>
      <c r="E38" s="15"/>
      <c r="F38" s="279"/>
    </row>
    <row r="39" spans="1:6">
      <c r="A39" s="273" t="s">
        <v>595</v>
      </c>
      <c r="B39" s="76"/>
      <c r="C39" s="15"/>
      <c r="D39" s="76"/>
      <c r="E39" s="15"/>
      <c r="F39" s="279"/>
    </row>
    <row r="40" spans="1:6">
      <c r="A40" s="273" t="s">
        <v>2368</v>
      </c>
      <c r="B40" s="76"/>
      <c r="C40" s="15"/>
      <c r="D40" s="76"/>
      <c r="E40" s="15"/>
      <c r="F40" s="279"/>
    </row>
    <row r="41" spans="1:6">
      <c r="A41" s="273" t="s">
        <v>2369</v>
      </c>
      <c r="B41" s="76"/>
      <c r="C41" s="15"/>
      <c r="D41" s="76"/>
      <c r="E41" s="15"/>
      <c r="F41" s="279"/>
    </row>
    <row r="42" spans="1:6">
      <c r="A42" s="273" t="s">
        <v>2370</v>
      </c>
      <c r="B42" s="76"/>
      <c r="C42" s="15"/>
      <c r="D42" s="76"/>
      <c r="E42" s="15"/>
      <c r="F42" s="279"/>
    </row>
    <row r="43" spans="1:6">
      <c r="A43" s="273" t="s">
        <v>2371</v>
      </c>
      <c r="B43" s="76"/>
      <c r="C43" s="15"/>
      <c r="D43" s="76"/>
      <c r="E43" s="15"/>
      <c r="F43" s="279"/>
    </row>
    <row r="44" spans="1:6">
      <c r="A44" s="273" t="s">
        <v>2372</v>
      </c>
      <c r="B44" s="76"/>
      <c r="C44" s="15"/>
      <c r="D44" s="76"/>
      <c r="E44" s="15"/>
      <c r="F44" s="279"/>
    </row>
    <row r="45" spans="1:6">
      <c r="A45" s="273" t="s">
        <v>2373</v>
      </c>
      <c r="B45" s="76"/>
      <c r="C45" s="15"/>
      <c r="D45" s="76"/>
      <c r="E45" s="15"/>
      <c r="F45" s="279"/>
    </row>
    <row r="46" spans="1:6">
      <c r="A46" s="273" t="s">
        <v>2374</v>
      </c>
      <c r="B46" s="76"/>
      <c r="C46" s="15"/>
      <c r="D46" s="76"/>
      <c r="E46" s="15"/>
      <c r="F46" s="279"/>
    </row>
    <row r="47" spans="1:6">
      <c r="A47" s="273" t="s">
        <v>2375</v>
      </c>
      <c r="B47" s="76"/>
      <c r="C47" s="15"/>
      <c r="D47" s="76"/>
      <c r="E47" s="15"/>
      <c r="F47" s="279"/>
    </row>
    <row r="48" spans="1:6">
      <c r="A48" s="273" t="s">
        <v>2376</v>
      </c>
      <c r="B48" s="76"/>
      <c r="C48" s="15"/>
      <c r="D48" s="76"/>
      <c r="E48" s="15"/>
      <c r="F48" s="279"/>
    </row>
    <row r="49" spans="1:6">
      <c r="A49" s="273" t="s">
        <v>2377</v>
      </c>
      <c r="B49" s="76"/>
      <c r="C49" s="15"/>
      <c r="D49" s="76"/>
      <c r="E49" s="15"/>
      <c r="F49" s="279"/>
    </row>
    <row r="50" spans="1:6">
      <c r="A50" s="273" t="s">
        <v>2378</v>
      </c>
      <c r="B50" s="76"/>
      <c r="C50" s="15"/>
      <c r="D50" s="76"/>
      <c r="E50" s="15"/>
      <c r="F50" s="279"/>
    </row>
    <row r="51" spans="1:6">
      <c r="A51" s="273" t="s">
        <v>2379</v>
      </c>
      <c r="B51" s="76"/>
      <c r="C51" s="15"/>
      <c r="D51" s="76"/>
      <c r="E51" s="15"/>
      <c r="F51" s="279"/>
    </row>
    <row r="52" spans="1:6">
      <c r="A52" s="273" t="s">
        <v>2380</v>
      </c>
      <c r="B52" s="76"/>
      <c r="C52" s="15"/>
      <c r="D52" s="76"/>
      <c r="E52" s="15"/>
      <c r="F52" s="279"/>
    </row>
    <row r="53" spans="1:6">
      <c r="A53" s="273" t="s">
        <v>2381</v>
      </c>
      <c r="B53" s="76"/>
      <c r="C53" s="15"/>
      <c r="D53" s="76"/>
      <c r="E53" s="15"/>
      <c r="F53" s="279"/>
    </row>
    <row r="54" spans="1:6">
      <c r="A54" s="273" t="s">
        <v>2382</v>
      </c>
      <c r="B54" s="79"/>
      <c r="C54" s="15"/>
      <c r="D54" s="76"/>
      <c r="E54" s="15"/>
      <c r="F54" s="279"/>
    </row>
    <row r="55" spans="1:6">
      <c r="A55" s="273" t="s">
        <v>2383</v>
      </c>
      <c r="B55" s="76"/>
      <c r="C55" s="15"/>
      <c r="D55" s="76"/>
      <c r="E55" s="15"/>
      <c r="F55" s="279"/>
    </row>
    <row r="56" spans="1:6">
      <c r="A56" s="273" t="s">
        <v>2384</v>
      </c>
      <c r="B56" s="76"/>
      <c r="C56" s="15"/>
      <c r="D56" s="76"/>
      <c r="E56" s="15"/>
      <c r="F56" s="279"/>
    </row>
    <row r="57" spans="1:6">
      <c r="A57" s="273" t="s">
        <v>2385</v>
      </c>
      <c r="B57" s="76"/>
      <c r="C57" s="15"/>
      <c r="D57" s="76"/>
      <c r="E57" s="15"/>
      <c r="F57" s="279"/>
    </row>
    <row r="58" spans="1:6">
      <c r="A58" s="274" t="s">
        <v>2386</v>
      </c>
      <c r="B58" s="84"/>
      <c r="C58" s="15"/>
      <c r="D58" s="76"/>
      <c r="E58" s="15"/>
      <c r="F58" s="280"/>
    </row>
    <row r="59" spans="1:6" ht="15.75" thickBot="1">
      <c r="A59" s="281" t="s">
        <v>2387</v>
      </c>
      <c r="B59" s="418" t="s">
        <v>172</v>
      </c>
      <c r="C59" s="328"/>
      <c r="D59" s="328"/>
      <c r="E59" s="328"/>
      <c r="F59" s="285">
        <f>SUM(F13:F58)</f>
        <v>0</v>
      </c>
    </row>
    <row r="61" spans="1:6">
      <c r="A61" s="9" t="s">
        <v>1153</v>
      </c>
    </row>
    <row r="62" spans="1:6">
      <c r="A62" s="67" t="s">
        <v>1154</v>
      </c>
      <c r="B62" s="67"/>
      <c r="C62" s="67"/>
      <c r="D62" s="67"/>
      <c r="E62" s="67"/>
      <c r="F62" s="67"/>
    </row>
    <row r="69" spans="2:2">
      <c r="B69"/>
    </row>
    <row r="70" spans="2:2">
      <c r="B70"/>
    </row>
    <row r="71" spans="2:2">
      <c r="B71"/>
    </row>
    <row r="72" spans="2:2">
      <c r="B72"/>
    </row>
    <row r="73" spans="2:2">
      <c r="B73"/>
    </row>
    <row r="74" spans="2:2">
      <c r="B74"/>
    </row>
    <row r="75" spans="2:2">
      <c r="B75"/>
    </row>
    <row r="76" spans="2:2">
      <c r="B76"/>
    </row>
    <row r="77" spans="2:2">
      <c r="B77"/>
    </row>
  </sheetData>
  <printOptions horizontalCentered="1" verticalCentered="1"/>
  <pageMargins left="0.5" right="0.5" top="0.5" bottom="0.5" header="0.5" footer="0.5"/>
  <pageSetup scale="75"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3">
    <pageSetUpPr fitToPage="1"/>
  </sheetPr>
  <dimension ref="A1:P144"/>
  <sheetViews>
    <sheetView defaultGridColor="0" view="pageBreakPreview" topLeftCell="A20" colorId="22" zoomScale="80" zoomScaleNormal="100" zoomScaleSheetLayoutView="80" workbookViewId="0">
      <selection activeCell="C33" sqref="C33"/>
    </sheetView>
  </sheetViews>
  <sheetFormatPr defaultColWidth="9.6640625" defaultRowHeight="15"/>
  <cols>
    <col min="1" max="1" width="4.6640625" style="9" customWidth="1"/>
    <col min="2" max="2" width="45.6640625" style="9" customWidth="1"/>
    <col min="3" max="3" width="20.44140625" style="9" customWidth="1"/>
    <col min="4" max="5" width="18.6640625" style="9" customWidth="1"/>
    <col min="6" max="16384" width="9.6640625" style="9"/>
  </cols>
  <sheetData>
    <row r="1" spans="1:13" ht="15.6" customHeight="1">
      <c r="A1" s="27" t="s">
        <v>1795</v>
      </c>
      <c r="B1" s="224"/>
      <c r="C1" s="64" t="s">
        <v>3288</v>
      </c>
      <c r="D1" s="225" t="s">
        <v>1797</v>
      </c>
      <c r="E1" s="65" t="s">
        <v>1155</v>
      </c>
      <c r="F1" s="15"/>
      <c r="G1" s="15"/>
      <c r="H1" s="15"/>
      <c r="I1" s="15"/>
      <c r="J1" s="15"/>
      <c r="K1" s="15"/>
      <c r="L1" s="15"/>
    </row>
    <row r="2" spans="1:13" ht="15.6" customHeight="1">
      <c r="A2" s="70" t="str">
        <f>'Data Sheet'!$C$25</f>
        <v>Consolidated Edison Company of New York, Inc.</v>
      </c>
      <c r="B2" s="79"/>
      <c r="C2" s="15" t="s">
        <v>1156</v>
      </c>
      <c r="D2" s="76" t="s">
        <v>3307</v>
      </c>
      <c r="E2" s="71"/>
      <c r="F2" s="15"/>
      <c r="G2" s="15"/>
      <c r="H2" s="15"/>
      <c r="I2" s="15"/>
      <c r="J2" s="15"/>
      <c r="K2" s="15"/>
      <c r="L2" s="15"/>
    </row>
    <row r="3" spans="1:13" ht="15.6" customHeight="1">
      <c r="A3" s="72"/>
      <c r="B3" s="115"/>
      <c r="C3" s="75" t="s">
        <v>1157</v>
      </c>
      <c r="D3" s="654" t="str">
        <f>'Data Sheet'!$C$40</f>
        <v>4/28/2016</v>
      </c>
      <c r="E3" s="108" t="str">
        <f>'Data Sheet'!$C$38</f>
        <v>12/31/2015</v>
      </c>
      <c r="F3" s="15"/>
      <c r="G3" s="15"/>
      <c r="H3" s="15"/>
      <c r="I3" s="15"/>
      <c r="J3" s="15"/>
      <c r="K3" s="15"/>
      <c r="L3" s="15"/>
    </row>
    <row r="4" spans="1:13" ht="18" customHeight="1">
      <c r="A4" s="257"/>
      <c r="B4" s="258" t="s">
        <v>1158</v>
      </c>
      <c r="C4" s="258"/>
      <c r="D4" s="258"/>
      <c r="E4" s="259"/>
      <c r="F4" s="15"/>
      <c r="G4" s="15"/>
      <c r="H4" s="15"/>
      <c r="I4" s="15"/>
      <c r="J4" s="15"/>
      <c r="K4" s="15"/>
      <c r="L4" s="15"/>
    </row>
    <row r="5" spans="1:13" ht="15.6" customHeight="1">
      <c r="A5" s="70"/>
      <c r="B5" s="15" t="s">
        <v>1159</v>
      </c>
      <c r="C5" s="15"/>
      <c r="D5" s="15"/>
      <c r="E5" s="71"/>
      <c r="F5" s="15"/>
      <c r="G5" s="15"/>
      <c r="H5" s="15"/>
      <c r="I5" s="15"/>
      <c r="J5" s="15"/>
      <c r="K5" s="15"/>
      <c r="L5" s="15"/>
    </row>
    <row r="6" spans="1:13" ht="15.6" customHeight="1">
      <c r="A6" s="70"/>
      <c r="B6" s="15" t="s">
        <v>1160</v>
      </c>
      <c r="C6" s="15"/>
      <c r="D6" s="15"/>
      <c r="E6" s="71"/>
      <c r="F6" s="15"/>
      <c r="G6" s="15"/>
      <c r="H6" s="15"/>
      <c r="I6" s="15"/>
      <c r="J6" s="15"/>
      <c r="K6" s="15"/>
      <c r="L6" s="15"/>
    </row>
    <row r="7" spans="1:13" ht="15.6" customHeight="1">
      <c r="A7" s="70"/>
      <c r="B7" s="15" t="s">
        <v>1161</v>
      </c>
      <c r="C7" s="15"/>
      <c r="D7" s="15"/>
      <c r="E7" s="71"/>
      <c r="F7" s="15"/>
      <c r="G7" s="15"/>
      <c r="H7" s="15"/>
      <c r="I7" s="15"/>
      <c r="J7" s="15"/>
      <c r="K7" s="15"/>
      <c r="L7" s="15"/>
    </row>
    <row r="8" spans="1:13" ht="15.6" customHeight="1">
      <c r="A8" s="70"/>
      <c r="B8" s="15" t="s">
        <v>1162</v>
      </c>
      <c r="C8" s="15"/>
      <c r="D8" s="15"/>
      <c r="E8" s="71"/>
      <c r="F8" s="15"/>
      <c r="G8" s="15"/>
      <c r="H8" s="15"/>
      <c r="I8" s="15"/>
      <c r="J8" s="15"/>
      <c r="K8" s="15"/>
      <c r="L8" s="15"/>
    </row>
    <row r="9" spans="1:13" ht="15.6" customHeight="1">
      <c r="A9" s="70"/>
      <c r="B9" s="15" t="s">
        <v>1163</v>
      </c>
      <c r="C9" s="15"/>
      <c r="D9" s="15"/>
      <c r="E9" s="71"/>
      <c r="F9" s="15"/>
      <c r="G9" s="15"/>
      <c r="H9" s="15"/>
      <c r="I9" s="15"/>
      <c r="J9" s="15"/>
      <c r="K9" s="15"/>
      <c r="L9" s="15"/>
    </row>
    <row r="10" spans="1:13">
      <c r="A10" s="70"/>
      <c r="B10" s="15"/>
      <c r="C10" s="15"/>
      <c r="D10" s="15"/>
      <c r="E10" s="71"/>
      <c r="F10" s="15"/>
      <c r="G10" s="15"/>
      <c r="H10" s="15"/>
      <c r="I10" s="15"/>
      <c r="J10" s="15"/>
      <c r="K10" s="15"/>
      <c r="L10" s="15"/>
    </row>
    <row r="11" spans="1:13">
      <c r="A11" s="72"/>
      <c r="B11" s="75"/>
      <c r="C11" s="75"/>
      <c r="D11" s="75"/>
      <c r="E11" s="74"/>
      <c r="F11" s="15"/>
      <c r="G11" s="15"/>
      <c r="H11" s="15"/>
      <c r="I11" s="15"/>
      <c r="J11" s="15"/>
      <c r="K11" s="15"/>
      <c r="L11" s="15"/>
    </row>
    <row r="12" spans="1:13">
      <c r="A12" s="78"/>
      <c r="B12" s="15"/>
      <c r="C12" s="286" t="s">
        <v>1164</v>
      </c>
      <c r="D12" s="286" t="s">
        <v>1165</v>
      </c>
      <c r="E12" s="234" t="s">
        <v>1831</v>
      </c>
      <c r="F12" s="15"/>
      <c r="G12" s="15"/>
      <c r="H12" s="15"/>
      <c r="I12" s="15"/>
      <c r="J12" s="15"/>
      <c r="K12" s="15"/>
      <c r="L12" s="15"/>
    </row>
    <row r="13" spans="1:13">
      <c r="A13" s="78"/>
      <c r="B13" s="287" t="s">
        <v>1166</v>
      </c>
      <c r="C13" s="286" t="s">
        <v>1167</v>
      </c>
      <c r="D13" s="286" t="s">
        <v>1168</v>
      </c>
      <c r="E13" s="234" t="s">
        <v>1169</v>
      </c>
      <c r="F13" s="15"/>
      <c r="G13" s="15"/>
      <c r="H13" s="15"/>
      <c r="I13" s="15"/>
      <c r="J13" s="15"/>
      <c r="K13" s="15"/>
      <c r="L13" s="15"/>
    </row>
    <row r="14" spans="1:13">
      <c r="A14" s="273" t="s">
        <v>1724</v>
      </c>
      <c r="B14" s="287" t="s">
        <v>1170</v>
      </c>
      <c r="C14" s="286" t="s">
        <v>1171</v>
      </c>
      <c r="D14" s="286" t="s">
        <v>1172</v>
      </c>
      <c r="E14" s="234" t="s">
        <v>2333</v>
      </c>
      <c r="F14" s="15"/>
      <c r="G14" s="15"/>
      <c r="H14" s="15"/>
      <c r="I14" s="15"/>
      <c r="J14" s="15"/>
      <c r="K14" s="15"/>
      <c r="L14" s="15"/>
    </row>
    <row r="15" spans="1:13">
      <c r="A15" s="274" t="s">
        <v>1727</v>
      </c>
      <c r="B15" s="617" t="s">
        <v>3018</v>
      </c>
      <c r="C15" s="324" t="s">
        <v>3019</v>
      </c>
      <c r="D15" s="324" t="s">
        <v>3020</v>
      </c>
      <c r="E15" s="237" t="s">
        <v>3021</v>
      </c>
      <c r="F15" s="15"/>
      <c r="G15" s="15"/>
      <c r="H15" s="15"/>
      <c r="I15" s="15"/>
      <c r="J15" s="15"/>
      <c r="K15" s="15"/>
      <c r="L15" s="15"/>
    </row>
    <row r="16" spans="1:13">
      <c r="A16" s="273">
        <v>1</v>
      </c>
      <c r="B16" s="15" t="s">
        <v>1173</v>
      </c>
      <c r="C16" s="275"/>
      <c r="D16" s="276"/>
      <c r="E16" s="277"/>
      <c r="F16" s="15"/>
      <c r="G16" s="15"/>
      <c r="H16" s="15"/>
      <c r="I16" s="15"/>
      <c r="J16" s="15"/>
      <c r="K16" s="15"/>
      <c r="L16" s="15"/>
      <c r="M16" s="15"/>
    </row>
    <row r="17" spans="1:16">
      <c r="A17" s="273">
        <v>2</v>
      </c>
      <c r="B17" s="15"/>
      <c r="C17" s="95"/>
      <c r="D17" s="95"/>
      <c r="E17" s="278"/>
      <c r="F17" s="15"/>
      <c r="G17" s="15"/>
      <c r="H17" s="15"/>
      <c r="I17" s="15"/>
      <c r="J17" s="15"/>
      <c r="K17" s="15"/>
      <c r="L17" s="15"/>
      <c r="M17" s="15"/>
    </row>
    <row r="18" spans="1:16">
      <c r="A18" s="273">
        <v>3</v>
      </c>
      <c r="B18" s="15" t="s">
        <v>5273</v>
      </c>
      <c r="C18" s="95"/>
      <c r="D18" s="95"/>
      <c r="E18" s="279"/>
      <c r="F18" s="15"/>
      <c r="G18" s="15"/>
      <c r="H18" s="15"/>
      <c r="I18" s="15"/>
      <c r="J18" s="15"/>
      <c r="K18" s="15"/>
      <c r="L18" s="15"/>
      <c r="M18" s="15"/>
    </row>
    <row r="19" spans="1:16">
      <c r="A19" s="273">
        <v>4</v>
      </c>
      <c r="B19" s="15" t="s">
        <v>5274</v>
      </c>
      <c r="C19" s="95"/>
      <c r="D19" s="95"/>
      <c r="E19" s="279"/>
      <c r="F19" s="15"/>
      <c r="G19" s="15"/>
      <c r="H19" s="15"/>
      <c r="I19" s="15"/>
      <c r="J19" s="15"/>
      <c r="K19" s="15"/>
      <c r="L19" s="15"/>
      <c r="M19" s="15"/>
    </row>
    <row r="20" spans="1:16">
      <c r="A20" s="273">
        <v>5</v>
      </c>
      <c r="B20" s="15" t="s">
        <v>5275</v>
      </c>
      <c r="C20" s="95">
        <v>1955</v>
      </c>
      <c r="D20" s="95">
        <v>2018</v>
      </c>
      <c r="E20" s="279">
        <v>534985</v>
      </c>
      <c r="F20" s="15"/>
      <c r="G20" s="15"/>
      <c r="H20" s="15"/>
      <c r="I20" s="15"/>
      <c r="J20" s="15"/>
      <c r="K20" s="15"/>
      <c r="L20" s="15"/>
      <c r="M20" s="15"/>
    </row>
    <row r="21" spans="1:16">
      <c r="A21" s="273">
        <v>6</v>
      </c>
      <c r="B21" s="15"/>
      <c r="C21" s="95"/>
      <c r="D21" s="95"/>
      <c r="E21" s="279"/>
      <c r="F21" s="15"/>
      <c r="G21" s="15"/>
      <c r="H21" s="15"/>
      <c r="I21" s="15"/>
      <c r="J21" s="15"/>
      <c r="K21" s="15"/>
      <c r="L21" s="15"/>
      <c r="M21" s="15"/>
    </row>
    <row r="22" spans="1:16">
      <c r="A22" s="273">
        <f>A21+1</f>
        <v>7</v>
      </c>
      <c r="B22" s="15" t="s">
        <v>5276</v>
      </c>
      <c r="C22" s="95"/>
      <c r="D22" s="95"/>
      <c r="E22" s="279"/>
      <c r="F22" s="15"/>
      <c r="G22" s="15"/>
      <c r="H22" s="15"/>
      <c r="I22" s="15"/>
      <c r="J22" s="15"/>
      <c r="K22" s="15"/>
      <c r="L22" s="15"/>
      <c r="M22" s="15"/>
    </row>
    <row r="23" spans="1:16">
      <c r="A23" s="273">
        <f t="shared" ref="A23:A62" si="0">A22+1</f>
        <v>8</v>
      </c>
      <c r="B23" s="15" t="s">
        <v>5274</v>
      </c>
      <c r="C23" s="95"/>
      <c r="D23" s="95"/>
      <c r="E23" s="279"/>
      <c r="F23" s="15"/>
      <c r="G23" s="15"/>
      <c r="H23" s="15"/>
      <c r="I23" s="15"/>
      <c r="J23" s="15"/>
      <c r="K23" s="15"/>
      <c r="L23" s="15"/>
      <c r="M23" s="15"/>
    </row>
    <row r="24" spans="1:16">
      <c r="A24" s="273">
        <f t="shared" si="0"/>
        <v>9</v>
      </c>
      <c r="B24" s="15" t="s">
        <v>5277</v>
      </c>
      <c r="C24" s="95">
        <v>1960</v>
      </c>
      <c r="D24" s="95">
        <v>2012</v>
      </c>
      <c r="E24" s="279">
        <v>1074333</v>
      </c>
      <c r="F24" s="15"/>
      <c r="G24" s="15"/>
      <c r="H24" s="15"/>
      <c r="I24" s="15"/>
      <c r="J24" s="15"/>
      <c r="K24" s="15"/>
      <c r="L24" s="15"/>
      <c r="M24" s="15"/>
    </row>
    <row r="25" spans="1:16">
      <c r="A25" s="273">
        <f t="shared" si="0"/>
        <v>10</v>
      </c>
      <c r="B25" s="15"/>
      <c r="C25" s="95"/>
      <c r="D25" s="95"/>
      <c r="E25" s="279"/>
      <c r="F25" s="15"/>
      <c r="G25" s="15"/>
      <c r="H25" s="15"/>
      <c r="I25" s="15"/>
      <c r="J25" s="15"/>
      <c r="K25" s="15"/>
      <c r="L25" s="15"/>
      <c r="M25" s="15"/>
    </row>
    <row r="26" spans="1:16">
      <c r="A26" s="273">
        <f t="shared" si="0"/>
        <v>11</v>
      </c>
      <c r="B26" s="15" t="s">
        <v>5278</v>
      </c>
      <c r="C26" s="95">
        <v>1971</v>
      </c>
      <c r="D26" s="95">
        <v>2012</v>
      </c>
      <c r="E26" s="279">
        <v>1840184</v>
      </c>
      <c r="F26" s="15"/>
      <c r="G26" s="15"/>
      <c r="H26" s="15"/>
      <c r="I26" s="15"/>
      <c r="J26" s="15"/>
      <c r="K26" s="15"/>
      <c r="L26" s="15"/>
      <c r="M26" s="15"/>
    </row>
    <row r="27" spans="1:16">
      <c r="A27" s="273">
        <f t="shared" si="0"/>
        <v>12</v>
      </c>
      <c r="B27" s="15"/>
      <c r="C27" s="95"/>
      <c r="D27" s="95"/>
      <c r="E27" s="279"/>
      <c r="F27" s="15"/>
      <c r="G27" s="15"/>
      <c r="H27" s="15"/>
      <c r="I27" s="15"/>
      <c r="J27" s="15"/>
      <c r="K27" s="15"/>
      <c r="L27" s="15"/>
      <c r="M27" s="15"/>
    </row>
    <row r="28" spans="1:16">
      <c r="A28" s="273">
        <f t="shared" si="0"/>
        <v>13</v>
      </c>
      <c r="B28" s="15" t="s">
        <v>5279</v>
      </c>
      <c r="C28" s="95">
        <v>2006</v>
      </c>
      <c r="D28" s="95">
        <v>2018</v>
      </c>
      <c r="E28" s="279">
        <v>13134884</v>
      </c>
      <c r="F28" s="15"/>
      <c r="G28" s="15"/>
      <c r="H28" s="15"/>
      <c r="I28" s="15"/>
      <c r="J28" s="15"/>
      <c r="K28" s="15"/>
      <c r="L28" s="15"/>
      <c r="M28" s="15"/>
    </row>
    <row r="29" spans="1:16">
      <c r="A29" s="273">
        <f t="shared" si="0"/>
        <v>14</v>
      </c>
      <c r="B29" s="15"/>
      <c r="C29" s="95"/>
      <c r="D29" s="95"/>
      <c r="E29" s="279"/>
      <c r="F29" s="67"/>
      <c r="G29" s="67"/>
      <c r="H29" s="67"/>
      <c r="I29" s="67"/>
      <c r="J29" s="67"/>
      <c r="K29" s="67"/>
      <c r="L29" s="67"/>
      <c r="M29" s="67"/>
      <c r="N29" s="67"/>
      <c r="O29" s="67"/>
      <c r="P29" s="67"/>
    </row>
    <row r="30" spans="1:16">
      <c r="A30" s="273">
        <f t="shared" si="0"/>
        <v>15</v>
      </c>
      <c r="B30" s="15" t="s">
        <v>5280</v>
      </c>
      <c r="C30" s="95">
        <v>2006</v>
      </c>
      <c r="D30" s="95">
        <v>2018</v>
      </c>
      <c r="E30" s="279">
        <v>24079947.390000001</v>
      </c>
      <c r="F30" s="67"/>
      <c r="G30" s="67"/>
      <c r="H30" s="67"/>
      <c r="I30" s="67"/>
      <c r="J30" s="67"/>
      <c r="K30" s="67"/>
      <c r="L30" s="67"/>
      <c r="M30" s="67"/>
      <c r="N30" s="67"/>
      <c r="O30" s="67"/>
      <c r="P30" s="67"/>
    </row>
    <row r="31" spans="1:16">
      <c r="A31" s="273">
        <f t="shared" si="0"/>
        <v>16</v>
      </c>
      <c r="B31" s="15"/>
      <c r="C31" s="95"/>
      <c r="D31" s="95"/>
      <c r="E31" s="279"/>
      <c r="F31" s="67"/>
      <c r="G31" s="67"/>
      <c r="H31" s="67"/>
      <c r="I31" s="67"/>
      <c r="J31" s="67"/>
      <c r="K31" s="67"/>
      <c r="L31" s="67"/>
      <c r="M31" s="67"/>
      <c r="N31" s="67"/>
      <c r="O31" s="67"/>
      <c r="P31" s="67"/>
    </row>
    <row r="32" spans="1:16">
      <c r="A32" s="273">
        <f t="shared" si="0"/>
        <v>17</v>
      </c>
      <c r="B32" s="15" t="s">
        <v>5281</v>
      </c>
      <c r="C32" s="95">
        <v>2007</v>
      </c>
      <c r="D32" s="95">
        <v>2018</v>
      </c>
      <c r="E32" s="279">
        <v>12108467.34</v>
      </c>
      <c r="F32" s="15"/>
      <c r="G32" s="15"/>
      <c r="H32" s="15"/>
      <c r="I32" s="15"/>
      <c r="J32" s="15"/>
      <c r="K32" s="15"/>
      <c r="L32" s="15"/>
      <c r="M32" s="15"/>
    </row>
    <row r="33" spans="1:13">
      <c r="A33" s="273">
        <f t="shared" si="0"/>
        <v>18</v>
      </c>
      <c r="B33" s="15"/>
      <c r="C33" s="95"/>
      <c r="D33" s="95"/>
      <c r="E33" s="279"/>
      <c r="F33" s="15"/>
      <c r="G33" s="15"/>
      <c r="H33" s="15"/>
      <c r="I33" s="15"/>
      <c r="J33" s="15"/>
      <c r="K33" s="15"/>
      <c r="L33" s="15"/>
      <c r="M33" s="15"/>
    </row>
    <row r="34" spans="1:13">
      <c r="A34" s="273">
        <f t="shared" si="0"/>
        <v>19</v>
      </c>
      <c r="B34" s="15" t="s">
        <v>5283</v>
      </c>
      <c r="C34" s="95">
        <v>2011</v>
      </c>
      <c r="D34" s="95" t="s">
        <v>5285</v>
      </c>
      <c r="E34" s="279">
        <v>0</v>
      </c>
      <c r="F34" s="15"/>
      <c r="G34" s="15"/>
      <c r="H34" s="15"/>
      <c r="I34" s="15"/>
      <c r="J34" s="15"/>
      <c r="K34" s="15"/>
      <c r="L34" s="15"/>
      <c r="M34" s="15"/>
    </row>
    <row r="35" spans="1:13">
      <c r="A35" s="273">
        <f t="shared" si="0"/>
        <v>20</v>
      </c>
      <c r="B35" s="15"/>
      <c r="C35" s="95"/>
      <c r="D35" s="95"/>
      <c r="E35" s="279"/>
      <c r="F35" s="15"/>
      <c r="G35" s="15"/>
      <c r="H35" s="15"/>
      <c r="I35" s="15"/>
      <c r="J35" s="15"/>
      <c r="K35" s="15"/>
      <c r="L35" s="15"/>
      <c r="M35" s="15"/>
    </row>
    <row r="36" spans="1:13">
      <c r="A36" s="273">
        <f t="shared" si="0"/>
        <v>21</v>
      </c>
      <c r="B36" s="15" t="s">
        <v>5284</v>
      </c>
      <c r="C36" s="95">
        <v>2011</v>
      </c>
      <c r="D36" s="95" t="s">
        <v>5285</v>
      </c>
      <c r="E36" s="279">
        <v>0</v>
      </c>
      <c r="F36" s="15"/>
      <c r="G36" s="15"/>
      <c r="H36" s="15"/>
      <c r="I36" s="15"/>
      <c r="J36" s="15"/>
      <c r="K36" s="15"/>
      <c r="L36" s="15"/>
      <c r="M36" s="15"/>
    </row>
    <row r="37" spans="1:13">
      <c r="A37" s="273">
        <f t="shared" si="0"/>
        <v>22</v>
      </c>
      <c r="B37" s="15"/>
      <c r="C37" s="95"/>
      <c r="D37" s="95"/>
      <c r="E37" s="279"/>
      <c r="F37" s="15"/>
      <c r="G37" s="15"/>
      <c r="H37" s="15"/>
      <c r="I37" s="15"/>
      <c r="J37" s="15"/>
      <c r="K37" s="15"/>
      <c r="L37" s="15"/>
      <c r="M37" s="15"/>
    </row>
    <row r="38" spans="1:13">
      <c r="A38" s="273">
        <f t="shared" si="0"/>
        <v>23</v>
      </c>
      <c r="B38" s="15" t="s">
        <v>5282</v>
      </c>
      <c r="C38" s="95">
        <v>2009</v>
      </c>
      <c r="D38" s="95" t="s">
        <v>5285</v>
      </c>
      <c r="E38" s="279">
        <v>12222242.060000001</v>
      </c>
      <c r="F38" s="15"/>
      <c r="G38" s="15"/>
      <c r="H38" s="15"/>
      <c r="I38" s="15"/>
      <c r="J38" s="15"/>
      <c r="K38" s="15"/>
      <c r="L38" s="15"/>
      <c r="M38" s="15"/>
    </row>
    <row r="39" spans="1:13">
      <c r="A39" s="273">
        <f t="shared" si="0"/>
        <v>24</v>
      </c>
      <c r="B39" s="15"/>
      <c r="C39" s="95"/>
      <c r="D39" s="95"/>
      <c r="E39" s="279"/>
      <c r="F39" s="15"/>
      <c r="G39" s="15"/>
      <c r="H39" s="15"/>
      <c r="I39" s="15"/>
      <c r="J39" s="15"/>
      <c r="K39" s="15"/>
      <c r="L39" s="15"/>
      <c r="M39" s="15"/>
    </row>
    <row r="40" spans="1:13">
      <c r="A40" s="273">
        <f t="shared" si="0"/>
        <v>25</v>
      </c>
      <c r="B40" s="15"/>
      <c r="C40" s="95"/>
      <c r="D40" s="95"/>
      <c r="E40" s="279"/>
      <c r="F40" s="15"/>
      <c r="G40" s="15"/>
      <c r="H40" s="15"/>
      <c r="I40" s="15"/>
      <c r="J40" s="15"/>
      <c r="K40" s="15"/>
      <c r="L40" s="15"/>
      <c r="M40" s="15"/>
    </row>
    <row r="41" spans="1:13">
      <c r="A41" s="273">
        <f t="shared" si="0"/>
        <v>26</v>
      </c>
      <c r="B41" s="15" t="s">
        <v>1174</v>
      </c>
      <c r="C41" s="240"/>
      <c r="D41" s="242"/>
      <c r="E41" s="250"/>
      <c r="F41" s="15"/>
      <c r="G41" s="15"/>
      <c r="H41" s="15"/>
      <c r="I41" s="15"/>
      <c r="J41" s="15"/>
      <c r="K41" s="15"/>
      <c r="L41" s="15"/>
      <c r="M41" s="15"/>
    </row>
    <row r="42" spans="1:13">
      <c r="A42" s="273">
        <f t="shared" si="0"/>
        <v>27</v>
      </c>
      <c r="B42" s="15"/>
      <c r="C42" s="95"/>
      <c r="D42" s="95"/>
      <c r="E42" s="279"/>
      <c r="F42" s="15"/>
      <c r="G42" s="15"/>
      <c r="H42" s="15"/>
      <c r="I42" s="15"/>
      <c r="J42" s="15"/>
      <c r="K42" s="15"/>
      <c r="L42" s="15"/>
      <c r="M42" s="15"/>
    </row>
    <row r="43" spans="1:13">
      <c r="A43" s="273">
        <f t="shared" si="0"/>
        <v>28</v>
      </c>
      <c r="B43" s="15" t="s">
        <v>5286</v>
      </c>
      <c r="C43" s="95" t="s">
        <v>5287</v>
      </c>
      <c r="D43" s="95" t="s">
        <v>5287</v>
      </c>
      <c r="E43" s="279">
        <v>175460</v>
      </c>
      <c r="F43" s="15"/>
      <c r="G43" s="15"/>
      <c r="H43" s="15"/>
      <c r="I43" s="15"/>
      <c r="J43" s="15"/>
      <c r="K43" s="15"/>
      <c r="L43" s="15"/>
      <c r="M43" s="15"/>
    </row>
    <row r="44" spans="1:13">
      <c r="A44" s="273">
        <f t="shared" si="0"/>
        <v>29</v>
      </c>
      <c r="B44" s="15"/>
      <c r="C44" s="95"/>
      <c r="D44" s="95"/>
      <c r="E44" s="279"/>
      <c r="F44" s="15"/>
      <c r="G44" s="15"/>
      <c r="H44" s="15"/>
      <c r="I44" s="15"/>
      <c r="J44" s="15"/>
      <c r="K44" s="15"/>
      <c r="L44" s="15"/>
      <c r="M44" s="15"/>
    </row>
    <row r="45" spans="1:13">
      <c r="A45" s="273">
        <f t="shared" si="0"/>
        <v>30</v>
      </c>
      <c r="B45" s="15"/>
      <c r="C45" s="95"/>
      <c r="D45" s="95"/>
      <c r="E45" s="279"/>
      <c r="F45" s="15"/>
      <c r="G45" s="15"/>
      <c r="H45" s="15"/>
      <c r="I45" s="15"/>
      <c r="J45" s="15"/>
      <c r="K45" s="15"/>
      <c r="L45" s="15"/>
      <c r="M45" s="15"/>
    </row>
    <row r="46" spans="1:13">
      <c r="A46" s="273">
        <f t="shared" si="0"/>
        <v>31</v>
      </c>
      <c r="B46" s="15"/>
      <c r="C46" s="95"/>
      <c r="D46" s="95"/>
      <c r="E46" s="279"/>
      <c r="F46" s="15"/>
      <c r="G46" s="15"/>
      <c r="H46" s="15"/>
      <c r="I46" s="15"/>
      <c r="J46" s="15"/>
      <c r="K46" s="15"/>
      <c r="L46" s="15"/>
      <c r="M46" s="15"/>
    </row>
    <row r="47" spans="1:13">
      <c r="A47" s="273">
        <f t="shared" si="0"/>
        <v>32</v>
      </c>
      <c r="B47" s="15"/>
      <c r="C47" s="95"/>
      <c r="D47" s="95"/>
      <c r="E47" s="279"/>
      <c r="F47" s="15"/>
      <c r="G47" s="15"/>
      <c r="H47" s="15"/>
      <c r="I47" s="15"/>
      <c r="J47" s="15"/>
      <c r="K47" s="15"/>
      <c r="L47" s="15"/>
      <c r="M47" s="15"/>
    </row>
    <row r="48" spans="1:13">
      <c r="A48" s="273">
        <f t="shared" si="0"/>
        <v>33</v>
      </c>
      <c r="B48" s="15"/>
      <c r="C48" s="95"/>
      <c r="D48" s="95"/>
      <c r="E48" s="279"/>
      <c r="F48" s="15"/>
      <c r="G48" s="15"/>
      <c r="H48" s="15"/>
      <c r="I48" s="15"/>
      <c r="J48" s="15"/>
      <c r="K48" s="15"/>
      <c r="L48" s="15"/>
      <c r="M48" s="15"/>
    </row>
    <row r="49" spans="1:13">
      <c r="A49" s="273">
        <f t="shared" si="0"/>
        <v>34</v>
      </c>
      <c r="B49" s="15"/>
      <c r="C49" s="95"/>
      <c r="D49" s="95"/>
      <c r="E49" s="279"/>
      <c r="F49" s="15"/>
      <c r="G49" s="15"/>
      <c r="H49" s="15"/>
      <c r="I49" s="15"/>
      <c r="J49" s="15"/>
      <c r="K49" s="15"/>
      <c r="L49" s="15"/>
      <c r="M49" s="15"/>
    </row>
    <row r="50" spans="1:13">
      <c r="A50" s="273">
        <f t="shared" si="0"/>
        <v>35</v>
      </c>
      <c r="B50" s="15"/>
      <c r="C50" s="95"/>
      <c r="D50" s="95"/>
      <c r="E50" s="279"/>
      <c r="F50" s="15"/>
      <c r="G50" s="15"/>
      <c r="H50" s="15"/>
      <c r="I50" s="15"/>
      <c r="J50" s="15"/>
      <c r="K50" s="15"/>
      <c r="L50" s="15"/>
      <c r="M50" s="15"/>
    </row>
    <row r="51" spans="1:13">
      <c r="A51" s="273">
        <f t="shared" si="0"/>
        <v>36</v>
      </c>
      <c r="B51" s="15"/>
      <c r="C51" s="95"/>
      <c r="D51" s="95"/>
      <c r="E51" s="279"/>
      <c r="F51" s="15"/>
      <c r="G51" s="15"/>
      <c r="H51" s="15"/>
      <c r="I51" s="15"/>
      <c r="J51" s="15"/>
      <c r="K51" s="15"/>
      <c r="L51" s="15"/>
      <c r="M51" s="15"/>
    </row>
    <row r="52" spans="1:13">
      <c r="A52" s="273">
        <f t="shared" si="0"/>
        <v>37</v>
      </c>
      <c r="B52" s="15"/>
      <c r="C52" s="95"/>
      <c r="D52" s="95"/>
      <c r="E52" s="279"/>
      <c r="F52" s="15"/>
      <c r="G52" s="15"/>
      <c r="H52" s="15"/>
      <c r="I52" s="15"/>
      <c r="J52" s="15"/>
      <c r="K52" s="15"/>
      <c r="L52" s="15"/>
      <c r="M52" s="15"/>
    </row>
    <row r="53" spans="1:13">
      <c r="A53" s="273">
        <f t="shared" si="0"/>
        <v>38</v>
      </c>
      <c r="B53" s="15"/>
      <c r="C53" s="95"/>
      <c r="D53" s="95"/>
      <c r="E53" s="279"/>
      <c r="F53" s="15"/>
      <c r="G53" s="15"/>
      <c r="H53" s="15"/>
      <c r="I53" s="15"/>
      <c r="J53" s="15"/>
      <c r="K53" s="15"/>
      <c r="L53" s="15"/>
      <c r="M53" s="15"/>
    </row>
    <row r="54" spans="1:13">
      <c r="A54" s="273">
        <f t="shared" si="0"/>
        <v>39</v>
      </c>
      <c r="B54" s="15"/>
      <c r="C54" s="95"/>
      <c r="D54" s="95"/>
      <c r="E54" s="279"/>
      <c r="F54" s="15"/>
      <c r="G54" s="15"/>
      <c r="H54" s="15"/>
      <c r="I54" s="15"/>
      <c r="J54" s="15"/>
      <c r="K54" s="15"/>
      <c r="L54" s="15"/>
      <c r="M54" s="15"/>
    </row>
    <row r="55" spans="1:13">
      <c r="A55" s="273">
        <f t="shared" si="0"/>
        <v>40</v>
      </c>
      <c r="B55" s="15"/>
      <c r="C55" s="95"/>
      <c r="D55" s="95"/>
      <c r="E55" s="279"/>
      <c r="F55" s="15"/>
      <c r="G55" s="15"/>
      <c r="H55" s="15"/>
      <c r="I55" s="15"/>
      <c r="J55" s="15"/>
      <c r="K55" s="15"/>
      <c r="L55" s="15"/>
      <c r="M55" s="15"/>
    </row>
    <row r="56" spans="1:13">
      <c r="A56" s="273">
        <f t="shared" si="0"/>
        <v>41</v>
      </c>
      <c r="B56" s="15"/>
      <c r="C56" s="95"/>
      <c r="D56" s="95"/>
      <c r="E56" s="279"/>
      <c r="F56" s="15"/>
      <c r="G56" s="15"/>
      <c r="H56" s="15"/>
      <c r="I56" s="15"/>
      <c r="J56" s="15"/>
      <c r="K56" s="15"/>
      <c r="L56" s="15"/>
      <c r="M56" s="15"/>
    </row>
    <row r="57" spans="1:13">
      <c r="A57" s="273">
        <f t="shared" si="0"/>
        <v>42</v>
      </c>
      <c r="B57" s="15"/>
      <c r="C57" s="95"/>
      <c r="D57" s="95"/>
      <c r="E57" s="279"/>
      <c r="F57" s="15"/>
      <c r="G57" s="15"/>
      <c r="H57" s="15"/>
      <c r="I57" s="15"/>
      <c r="J57" s="15"/>
      <c r="K57" s="15"/>
      <c r="L57" s="15"/>
      <c r="M57" s="15"/>
    </row>
    <row r="58" spans="1:13">
      <c r="A58" s="273">
        <f t="shared" si="0"/>
        <v>43</v>
      </c>
      <c r="B58" s="15"/>
      <c r="C58" s="95"/>
      <c r="D58" s="95"/>
      <c r="E58" s="279"/>
      <c r="F58" s="15"/>
      <c r="G58" s="15"/>
      <c r="H58" s="15"/>
      <c r="I58" s="15"/>
      <c r="J58" s="15"/>
      <c r="K58" s="15"/>
      <c r="L58" s="15"/>
      <c r="M58" s="15"/>
    </row>
    <row r="59" spans="1:13">
      <c r="A59" s="273">
        <f t="shared" si="0"/>
        <v>44</v>
      </c>
      <c r="B59" s="15"/>
      <c r="C59" s="95"/>
      <c r="D59" s="95"/>
      <c r="E59" s="279"/>
      <c r="F59" s="15"/>
      <c r="G59" s="15"/>
      <c r="H59" s="15"/>
      <c r="I59" s="15"/>
      <c r="J59" s="15"/>
      <c r="K59" s="15"/>
      <c r="L59" s="15"/>
      <c r="M59" s="15"/>
    </row>
    <row r="60" spans="1:13">
      <c r="A60" s="273">
        <f t="shared" si="0"/>
        <v>45</v>
      </c>
      <c r="B60" s="15"/>
      <c r="C60" s="95"/>
      <c r="D60" s="95"/>
      <c r="E60" s="279"/>
      <c r="F60" s="15"/>
      <c r="G60" s="15"/>
      <c r="H60" s="15"/>
      <c r="I60" s="15"/>
      <c r="J60" s="15"/>
      <c r="K60" s="15"/>
      <c r="L60" s="15"/>
      <c r="M60" s="15"/>
    </row>
    <row r="61" spans="1:13">
      <c r="A61" s="273">
        <f t="shared" si="0"/>
        <v>46</v>
      </c>
      <c r="B61" s="75"/>
      <c r="C61" s="102"/>
      <c r="D61" s="102"/>
      <c r="E61" s="280"/>
      <c r="F61" s="15"/>
      <c r="G61" s="15"/>
      <c r="H61" s="15"/>
      <c r="I61" s="15"/>
      <c r="J61" s="15"/>
      <c r="K61" s="15"/>
      <c r="L61" s="15"/>
      <c r="M61" s="15"/>
    </row>
    <row r="62" spans="1:13" ht="15.75" thickBot="1">
      <c r="A62" s="273">
        <f t="shared" si="0"/>
        <v>47</v>
      </c>
      <c r="B62" s="282" t="s">
        <v>172</v>
      </c>
      <c r="C62" s="283"/>
      <c r="D62" s="284"/>
      <c r="E62" s="285">
        <f>SUM(E17:E61)</f>
        <v>65170502.790000007</v>
      </c>
      <c r="F62" s="15"/>
      <c r="G62" s="15"/>
      <c r="H62" s="15"/>
      <c r="I62" s="15"/>
      <c r="J62" s="15"/>
      <c r="K62" s="15"/>
      <c r="L62" s="15"/>
      <c r="M62" s="15"/>
    </row>
    <row r="63" spans="1:13">
      <c r="A63" s="15"/>
      <c r="B63" s="15"/>
      <c r="C63" s="15"/>
      <c r="D63" s="15"/>
      <c r="E63" s="15"/>
      <c r="F63" s="15"/>
      <c r="G63" s="15"/>
      <c r="H63" s="15"/>
      <c r="I63" s="15"/>
      <c r="J63" s="15"/>
      <c r="K63" s="15"/>
      <c r="L63" s="15"/>
      <c r="M63" s="15"/>
    </row>
    <row r="64" spans="1:13">
      <c r="A64" s="15" t="s">
        <v>1175</v>
      </c>
      <c r="B64" s="15"/>
      <c r="C64" s="15"/>
      <c r="D64" s="15"/>
      <c r="E64" s="272" t="s">
        <v>1176</v>
      </c>
      <c r="F64" s="15"/>
      <c r="G64" s="15"/>
      <c r="H64" s="15"/>
      <c r="I64" s="15"/>
      <c r="J64" s="15"/>
      <c r="K64" s="15"/>
      <c r="L64" s="15"/>
      <c r="M64" s="15"/>
    </row>
    <row r="65" spans="1:13">
      <c r="A65" s="67" t="s">
        <v>1177</v>
      </c>
      <c r="B65" s="67"/>
      <c r="C65" s="67"/>
      <c r="D65" s="67"/>
      <c r="E65" s="67"/>
      <c r="F65" s="15"/>
      <c r="G65" s="15"/>
      <c r="H65" s="15"/>
      <c r="I65" s="15"/>
      <c r="J65" s="15"/>
      <c r="K65" s="15"/>
      <c r="L65" s="15"/>
      <c r="M65" s="15"/>
    </row>
    <row r="66" spans="1:13">
      <c r="A66" s="15"/>
      <c r="B66" s="15"/>
      <c r="C66" s="15"/>
      <c r="D66" s="15"/>
      <c r="E66" s="15"/>
      <c r="F66" s="15"/>
      <c r="G66" s="15"/>
      <c r="H66" s="15"/>
      <c r="I66" s="15"/>
      <c r="J66" s="15"/>
      <c r="K66" s="15"/>
      <c r="L66" s="15"/>
      <c r="M66" s="15"/>
    </row>
    <row r="67" spans="1:13">
      <c r="A67" s="15"/>
      <c r="B67" s="15"/>
      <c r="C67" s="15"/>
      <c r="D67" s="15"/>
      <c r="E67" s="15"/>
      <c r="F67" s="15"/>
      <c r="G67" s="15"/>
      <c r="H67" s="15"/>
      <c r="I67" s="15"/>
      <c r="J67" s="15"/>
      <c r="K67" s="15"/>
      <c r="L67" s="15"/>
      <c r="M67" s="15"/>
    </row>
    <row r="68" spans="1:13">
      <c r="A68" s="15"/>
      <c r="B68" s="15"/>
      <c r="C68" s="15"/>
      <c r="D68" s="15"/>
      <c r="E68" s="15"/>
      <c r="F68" s="15"/>
      <c r="G68" s="15"/>
      <c r="H68" s="15"/>
      <c r="I68" s="15"/>
      <c r="J68" s="15"/>
      <c r="K68" s="15"/>
      <c r="L68" s="15"/>
      <c r="M68" s="15"/>
    </row>
    <row r="69" spans="1:13">
      <c r="A69" s="15"/>
      <c r="B69" s="15"/>
      <c r="C69" s="15"/>
      <c r="D69" s="15"/>
      <c r="E69" s="15"/>
      <c r="F69" s="15"/>
      <c r="G69" s="15"/>
      <c r="H69" s="15"/>
      <c r="I69" s="15"/>
      <c r="J69" s="15"/>
      <c r="K69" s="15"/>
      <c r="L69" s="15"/>
      <c r="M69" s="15"/>
    </row>
    <row r="70" spans="1:13">
      <c r="A70" s="15"/>
      <c r="B70" s="15"/>
      <c r="C70" s="15"/>
      <c r="D70" s="15"/>
      <c r="E70" s="15"/>
      <c r="F70" s="15"/>
      <c r="G70" s="15"/>
      <c r="H70" s="15"/>
      <c r="I70" s="15"/>
      <c r="J70" s="15"/>
      <c r="K70" s="15"/>
      <c r="L70" s="15"/>
      <c r="M70" s="15"/>
    </row>
    <row r="71" spans="1:13">
      <c r="A71" s="15"/>
      <c r="B71" s="15"/>
      <c r="C71" s="15"/>
      <c r="D71" s="15"/>
      <c r="E71" s="15"/>
      <c r="F71" s="15"/>
      <c r="G71" s="15"/>
      <c r="H71" s="15"/>
      <c r="I71" s="15"/>
      <c r="J71" s="15"/>
      <c r="K71" s="15"/>
      <c r="L71" s="15"/>
      <c r="M71" s="15"/>
    </row>
    <row r="72" spans="1:13">
      <c r="A72" s="15"/>
      <c r="B72"/>
      <c r="C72" s="15"/>
      <c r="D72" s="15"/>
      <c r="E72" s="15"/>
      <c r="F72" s="15"/>
      <c r="G72" s="15"/>
      <c r="H72" s="15"/>
      <c r="I72" s="15"/>
      <c r="J72" s="15"/>
      <c r="K72" s="15"/>
      <c r="L72" s="15"/>
      <c r="M72" s="15"/>
    </row>
    <row r="73" spans="1:13">
      <c r="A73" s="15"/>
      <c r="B73"/>
      <c r="C73" s="15"/>
      <c r="D73" s="15"/>
      <c r="E73" s="15"/>
      <c r="F73" s="15"/>
      <c r="G73" s="15"/>
      <c r="H73" s="15"/>
      <c r="I73" s="15"/>
      <c r="J73" s="15"/>
      <c r="K73" s="15"/>
      <c r="L73" s="15"/>
      <c r="M73" s="15"/>
    </row>
    <row r="74" spans="1:13">
      <c r="A74" s="15"/>
      <c r="B74"/>
      <c r="C74" s="15"/>
      <c r="D74" s="15"/>
      <c r="E74" s="15"/>
      <c r="F74" s="15"/>
      <c r="G74" s="15"/>
      <c r="H74" s="15"/>
      <c r="I74" s="15"/>
      <c r="J74" s="15"/>
      <c r="K74" s="15"/>
      <c r="L74" s="15"/>
      <c r="M74" s="15"/>
    </row>
    <row r="75" spans="1:13">
      <c r="A75" s="15"/>
      <c r="B75"/>
      <c r="C75" s="15"/>
      <c r="D75" s="15"/>
      <c r="E75" s="15"/>
      <c r="F75" s="15"/>
      <c r="G75" s="15"/>
      <c r="H75" s="15"/>
      <c r="I75" s="15"/>
      <c r="J75" s="15"/>
      <c r="K75" s="15"/>
      <c r="L75" s="15"/>
      <c r="M75" s="15"/>
    </row>
    <row r="76" spans="1:13">
      <c r="A76" s="15"/>
      <c r="B76"/>
      <c r="C76" s="15"/>
      <c r="D76" s="15"/>
      <c r="E76" s="15"/>
      <c r="F76" s="15"/>
      <c r="G76" s="15"/>
      <c r="H76" s="15"/>
      <c r="I76" s="15"/>
      <c r="J76" s="15"/>
      <c r="K76" s="15"/>
      <c r="L76" s="15"/>
      <c r="M76" s="15"/>
    </row>
    <row r="77" spans="1:13">
      <c r="A77" s="15"/>
      <c r="B77"/>
      <c r="C77" s="15"/>
      <c r="D77" s="15"/>
      <c r="E77" s="15"/>
      <c r="F77" s="15"/>
      <c r="G77" s="15"/>
      <c r="H77" s="15"/>
      <c r="I77" s="15"/>
      <c r="J77" s="15"/>
      <c r="K77" s="15"/>
      <c r="L77" s="15"/>
      <c r="M77" s="15"/>
    </row>
    <row r="78" spans="1:13">
      <c r="A78" s="15"/>
      <c r="B78"/>
      <c r="C78" s="15"/>
      <c r="D78" s="15"/>
      <c r="E78" s="15"/>
      <c r="F78" s="15"/>
      <c r="G78" s="15"/>
      <c r="H78" s="15"/>
      <c r="I78" s="15"/>
      <c r="J78" s="15"/>
      <c r="K78" s="15"/>
      <c r="L78" s="15"/>
      <c r="M78" s="15"/>
    </row>
    <row r="79" spans="1:13">
      <c r="A79" s="15"/>
      <c r="B79"/>
      <c r="C79" s="15"/>
      <c r="D79" s="15"/>
      <c r="E79" s="15"/>
      <c r="F79" s="15"/>
      <c r="G79" s="15"/>
      <c r="H79" s="15"/>
      <c r="I79" s="15"/>
      <c r="J79" s="15"/>
      <c r="K79" s="15"/>
      <c r="L79" s="15"/>
      <c r="M79" s="15"/>
    </row>
    <row r="80" spans="1:13">
      <c r="A80" s="15"/>
      <c r="B80"/>
      <c r="C80" s="15"/>
      <c r="D80" s="15"/>
      <c r="E80" s="15"/>
      <c r="F80" s="15"/>
      <c r="G80" s="15"/>
      <c r="H80" s="15"/>
      <c r="I80" s="15"/>
      <c r="J80" s="15"/>
      <c r="K80" s="15"/>
      <c r="L80" s="15"/>
      <c r="M80" s="15"/>
    </row>
    <row r="81" spans="1:13">
      <c r="A81" s="15"/>
      <c r="B81" s="15"/>
      <c r="C81" s="15"/>
      <c r="D81" s="15"/>
      <c r="E81" s="15"/>
      <c r="F81" s="15"/>
      <c r="G81" s="15"/>
      <c r="H81" s="15"/>
      <c r="I81" s="15"/>
      <c r="J81" s="15"/>
      <c r="K81" s="15"/>
      <c r="L81" s="15"/>
      <c r="M81" s="15"/>
    </row>
    <row r="82" spans="1:13">
      <c r="A82" s="15"/>
      <c r="B82" s="15"/>
      <c r="C82" s="15"/>
      <c r="D82" s="15"/>
      <c r="E82" s="15"/>
      <c r="F82" s="15"/>
      <c r="G82" s="15"/>
      <c r="H82" s="15"/>
      <c r="I82" s="15"/>
      <c r="J82" s="15"/>
      <c r="K82" s="15"/>
      <c r="L82" s="15"/>
      <c r="M82" s="15"/>
    </row>
    <row r="83" spans="1:13">
      <c r="A83" s="15"/>
      <c r="B83" s="15"/>
      <c r="C83" s="15"/>
      <c r="D83" s="15"/>
      <c r="E83" s="15"/>
      <c r="F83" s="15"/>
      <c r="G83" s="15"/>
      <c r="H83" s="15"/>
      <c r="I83" s="15"/>
      <c r="J83" s="15"/>
      <c r="K83" s="15"/>
      <c r="L83" s="15"/>
      <c r="M83" s="15"/>
    </row>
    <row r="84" spans="1:13">
      <c r="A84" s="15"/>
      <c r="B84" s="15"/>
      <c r="C84" s="15"/>
      <c r="D84" s="15"/>
      <c r="E84" s="15"/>
      <c r="F84" s="15"/>
      <c r="G84" s="15"/>
      <c r="H84" s="15"/>
      <c r="I84" s="15"/>
      <c r="J84" s="15"/>
      <c r="K84" s="15"/>
      <c r="L84" s="15"/>
      <c r="M84" s="15"/>
    </row>
    <row r="85" spans="1:13">
      <c r="A85" s="15"/>
      <c r="B85" s="15"/>
      <c r="C85" s="15"/>
      <c r="D85" s="15"/>
      <c r="E85" s="15"/>
      <c r="F85" s="15"/>
      <c r="G85" s="15"/>
      <c r="H85" s="15"/>
      <c r="I85" s="15"/>
      <c r="J85" s="15"/>
      <c r="K85" s="15"/>
      <c r="L85" s="15"/>
      <c r="M85" s="15"/>
    </row>
    <row r="86" spans="1:13">
      <c r="A86" s="15"/>
      <c r="B86" s="15"/>
      <c r="C86" s="15"/>
      <c r="D86" s="15"/>
      <c r="E86" s="15"/>
      <c r="F86" s="15"/>
      <c r="G86" s="15"/>
      <c r="H86" s="15"/>
      <c r="I86" s="15"/>
      <c r="J86" s="15"/>
      <c r="K86" s="15"/>
      <c r="L86" s="15"/>
      <c r="M86" s="15"/>
    </row>
    <row r="87" spans="1:13">
      <c r="A87" s="15"/>
      <c r="B87" s="15"/>
      <c r="C87" s="15"/>
      <c r="D87" s="15"/>
      <c r="E87" s="15"/>
      <c r="F87" s="15"/>
      <c r="G87" s="15"/>
      <c r="H87" s="15"/>
      <c r="I87" s="15"/>
      <c r="J87" s="15"/>
      <c r="K87" s="15"/>
      <c r="L87" s="15"/>
      <c r="M87" s="15"/>
    </row>
    <row r="88" spans="1:13">
      <c r="A88" s="15"/>
      <c r="B88" s="15"/>
      <c r="C88" s="15"/>
      <c r="D88" s="15"/>
      <c r="E88" s="15"/>
      <c r="F88" s="15"/>
      <c r="G88" s="15"/>
      <c r="H88" s="15"/>
      <c r="I88" s="15"/>
      <c r="J88" s="15"/>
      <c r="K88" s="15"/>
      <c r="L88" s="15"/>
      <c r="M88" s="15"/>
    </row>
    <row r="89" spans="1:13">
      <c r="A89" s="15"/>
      <c r="B89" s="15"/>
      <c r="C89" s="15"/>
      <c r="D89" s="15"/>
      <c r="E89" s="15"/>
      <c r="F89" s="15"/>
      <c r="G89" s="15"/>
      <c r="H89" s="15"/>
      <c r="I89" s="15"/>
      <c r="J89" s="15"/>
      <c r="K89" s="15"/>
      <c r="L89" s="15"/>
      <c r="M89" s="15"/>
    </row>
    <row r="90" spans="1:13">
      <c r="A90" s="15"/>
      <c r="B90" s="15"/>
      <c r="C90" s="15"/>
      <c r="D90" s="15"/>
      <c r="E90" s="15"/>
      <c r="F90" s="15"/>
      <c r="G90" s="15"/>
      <c r="H90" s="15"/>
      <c r="I90" s="15"/>
      <c r="J90" s="15"/>
      <c r="K90" s="15"/>
      <c r="L90" s="15"/>
      <c r="M90" s="15"/>
    </row>
    <row r="91" spans="1:13">
      <c r="A91" s="15"/>
      <c r="B91" s="15"/>
      <c r="C91" s="15"/>
      <c r="D91" s="15"/>
      <c r="E91" s="15"/>
      <c r="F91" s="15"/>
      <c r="G91" s="15"/>
      <c r="H91" s="15"/>
      <c r="I91" s="15"/>
      <c r="J91" s="15"/>
      <c r="K91" s="15"/>
      <c r="L91" s="15"/>
    </row>
    <row r="92" spans="1:13">
      <c r="A92" s="15"/>
      <c r="B92" s="15"/>
      <c r="C92" s="15"/>
      <c r="D92" s="15"/>
      <c r="E92" s="15"/>
      <c r="F92" s="15"/>
      <c r="G92" s="15"/>
      <c r="H92" s="15"/>
      <c r="I92" s="15"/>
      <c r="J92" s="15"/>
      <c r="K92" s="15"/>
      <c r="L92" s="15"/>
    </row>
    <row r="93" spans="1:13">
      <c r="A93" s="15"/>
      <c r="B93" s="15"/>
      <c r="C93" s="15"/>
      <c r="D93" s="15"/>
      <c r="E93" s="15"/>
      <c r="F93" s="15"/>
      <c r="G93" s="15"/>
      <c r="H93" s="15"/>
      <c r="I93" s="15"/>
      <c r="J93" s="15"/>
      <c r="K93" s="15"/>
      <c r="L93" s="15"/>
    </row>
    <row r="94" spans="1:13">
      <c r="A94" s="15"/>
      <c r="B94" s="15"/>
      <c r="C94" s="15"/>
      <c r="D94" s="15"/>
      <c r="E94" s="15"/>
      <c r="F94" s="15"/>
      <c r="G94" s="15"/>
      <c r="H94" s="15"/>
      <c r="I94" s="15"/>
      <c r="J94" s="15"/>
      <c r="K94" s="15"/>
      <c r="L94" s="15"/>
    </row>
    <row r="95" spans="1:13">
      <c r="A95" s="15"/>
      <c r="B95" s="15"/>
      <c r="C95" s="15"/>
      <c r="D95" s="15"/>
      <c r="E95" s="15"/>
      <c r="F95" s="15"/>
      <c r="G95" s="15"/>
      <c r="H95" s="15"/>
      <c r="I95" s="15"/>
      <c r="J95" s="15"/>
      <c r="K95" s="15"/>
      <c r="L95" s="15"/>
    </row>
    <row r="96" spans="1:13">
      <c r="A96" s="15"/>
      <c r="B96" s="15"/>
      <c r="C96" s="15"/>
      <c r="D96" s="15"/>
      <c r="E96" s="15"/>
      <c r="F96" s="15"/>
      <c r="G96" s="15"/>
      <c r="H96" s="15"/>
      <c r="I96" s="15"/>
      <c r="J96" s="15"/>
      <c r="K96" s="15"/>
      <c r="L96" s="15"/>
    </row>
    <row r="97" spans="1:12">
      <c r="A97" s="15"/>
      <c r="B97" s="15"/>
      <c r="C97" s="15"/>
      <c r="D97" s="15"/>
      <c r="E97" s="15"/>
      <c r="F97" s="15"/>
      <c r="G97" s="15"/>
      <c r="H97" s="15"/>
      <c r="I97" s="15"/>
      <c r="J97" s="15"/>
      <c r="K97" s="15"/>
      <c r="L97" s="15"/>
    </row>
    <row r="98" spans="1:12">
      <c r="A98" s="15"/>
      <c r="B98" s="15"/>
      <c r="C98" s="15"/>
      <c r="D98" s="15"/>
      <c r="E98" s="15"/>
      <c r="F98" s="15"/>
      <c r="G98" s="15"/>
      <c r="H98" s="15"/>
      <c r="I98" s="15"/>
      <c r="J98" s="15"/>
      <c r="K98" s="15"/>
      <c r="L98" s="15"/>
    </row>
    <row r="99" spans="1:12">
      <c r="A99" s="15"/>
      <c r="B99" s="15"/>
      <c r="C99" s="15"/>
      <c r="D99" s="15"/>
      <c r="E99" s="15"/>
      <c r="F99" s="15"/>
      <c r="G99" s="15"/>
      <c r="H99" s="15"/>
      <c r="I99" s="15"/>
      <c r="J99" s="15"/>
      <c r="K99" s="15"/>
      <c r="L99" s="15"/>
    </row>
    <row r="100" spans="1:12">
      <c r="A100" s="15"/>
      <c r="B100" s="15"/>
      <c r="C100" s="15"/>
      <c r="D100" s="15"/>
      <c r="E100" s="15"/>
      <c r="F100" s="15"/>
      <c r="G100" s="15"/>
      <c r="H100" s="15"/>
      <c r="I100" s="15"/>
      <c r="J100" s="15"/>
      <c r="K100" s="15"/>
      <c r="L100" s="15"/>
    </row>
    <row r="101" spans="1:12">
      <c r="A101" s="15"/>
      <c r="B101" s="15"/>
      <c r="C101" s="15"/>
      <c r="D101" s="15"/>
      <c r="E101" s="15"/>
      <c r="F101" s="15"/>
      <c r="G101" s="15"/>
      <c r="H101" s="15"/>
      <c r="I101" s="15"/>
      <c r="J101" s="15"/>
      <c r="K101" s="15"/>
      <c r="L101" s="15"/>
    </row>
    <row r="102" spans="1:12">
      <c r="A102" s="15"/>
      <c r="B102" s="15"/>
      <c r="C102" s="15"/>
      <c r="D102" s="15"/>
      <c r="E102" s="15"/>
      <c r="F102" s="15"/>
      <c r="G102" s="15"/>
      <c r="H102" s="15"/>
      <c r="I102" s="15"/>
      <c r="J102" s="15"/>
      <c r="K102" s="15"/>
      <c r="L102" s="15"/>
    </row>
    <row r="103" spans="1:12">
      <c r="A103" s="15"/>
      <c r="B103" s="15"/>
      <c r="C103" s="15"/>
      <c r="D103" s="15"/>
      <c r="E103" s="15"/>
      <c r="F103" s="15"/>
      <c r="G103" s="15"/>
      <c r="H103" s="15"/>
      <c r="I103" s="15"/>
      <c r="J103" s="15"/>
      <c r="K103" s="15"/>
      <c r="L103" s="15"/>
    </row>
    <row r="104" spans="1:12">
      <c r="A104" s="15"/>
      <c r="B104" s="15"/>
      <c r="C104" s="15"/>
      <c r="D104" s="15"/>
      <c r="E104" s="15"/>
      <c r="F104" s="15"/>
      <c r="G104" s="15"/>
      <c r="H104" s="15"/>
      <c r="I104" s="15"/>
      <c r="J104" s="15"/>
      <c r="K104" s="15"/>
      <c r="L104" s="15"/>
    </row>
    <row r="105" spans="1:12">
      <c r="A105" s="15"/>
      <c r="B105" s="15"/>
      <c r="C105" s="15"/>
      <c r="D105" s="15"/>
      <c r="E105" s="15"/>
      <c r="F105" s="15"/>
      <c r="G105" s="15"/>
      <c r="H105" s="15"/>
      <c r="I105" s="15"/>
      <c r="J105" s="15"/>
      <c r="K105" s="15"/>
      <c r="L105" s="15"/>
    </row>
    <row r="106" spans="1:12">
      <c r="A106" s="15"/>
      <c r="B106" s="15"/>
      <c r="C106" s="15"/>
      <c r="D106" s="15"/>
      <c r="E106" s="15"/>
      <c r="F106" s="15"/>
      <c r="G106" s="15"/>
      <c r="H106" s="15"/>
      <c r="I106" s="15"/>
      <c r="J106" s="15"/>
      <c r="K106" s="15"/>
      <c r="L106" s="15"/>
    </row>
    <row r="107" spans="1:12">
      <c r="A107" s="15"/>
      <c r="B107" s="15"/>
      <c r="C107" s="15"/>
      <c r="D107" s="15"/>
      <c r="E107" s="15"/>
      <c r="F107" s="15"/>
      <c r="G107" s="15"/>
      <c r="H107" s="15"/>
      <c r="I107" s="15"/>
      <c r="J107" s="15"/>
      <c r="K107" s="15"/>
      <c r="L107" s="15"/>
    </row>
    <row r="108" spans="1:12">
      <c r="A108" s="15"/>
      <c r="B108" s="15"/>
      <c r="C108" s="15"/>
      <c r="D108" s="15"/>
      <c r="E108" s="15"/>
      <c r="F108" s="15"/>
      <c r="G108" s="15"/>
      <c r="H108" s="15"/>
      <c r="I108" s="15"/>
      <c r="J108" s="15"/>
      <c r="K108" s="15"/>
      <c r="L108" s="15"/>
    </row>
    <row r="109" spans="1:12">
      <c r="A109" s="15"/>
      <c r="B109" s="15"/>
      <c r="C109" s="15"/>
      <c r="D109" s="15"/>
      <c r="E109" s="15"/>
      <c r="F109" s="15"/>
      <c r="G109" s="15"/>
      <c r="H109" s="15"/>
      <c r="I109" s="15"/>
      <c r="J109" s="15"/>
      <c r="K109" s="15"/>
      <c r="L109" s="15"/>
    </row>
    <row r="110" spans="1:12">
      <c r="A110" s="15"/>
      <c r="B110" s="15"/>
      <c r="C110" s="15"/>
      <c r="D110" s="15"/>
      <c r="E110" s="15"/>
      <c r="F110" s="15"/>
      <c r="G110" s="15"/>
      <c r="H110" s="15"/>
      <c r="I110" s="15"/>
      <c r="J110" s="15"/>
      <c r="K110" s="15"/>
      <c r="L110" s="15"/>
    </row>
    <row r="111" spans="1:12">
      <c r="A111" s="15"/>
      <c r="B111" s="15"/>
      <c r="C111" s="15"/>
      <c r="D111" s="15"/>
      <c r="E111" s="15"/>
      <c r="F111" s="15"/>
      <c r="G111" s="15"/>
      <c r="H111" s="15"/>
      <c r="I111" s="15"/>
      <c r="J111" s="15"/>
      <c r="K111" s="15"/>
      <c r="L111" s="15"/>
    </row>
    <row r="112" spans="1:12">
      <c r="A112" s="15"/>
      <c r="B112" s="15"/>
      <c r="C112" s="15"/>
      <c r="D112" s="15"/>
      <c r="E112" s="15"/>
      <c r="F112" s="15"/>
      <c r="G112" s="15"/>
      <c r="H112" s="15"/>
      <c r="I112" s="15"/>
      <c r="J112" s="15"/>
      <c r="K112" s="15"/>
      <c r="L112" s="15"/>
    </row>
    <row r="113" spans="1:12">
      <c r="A113" s="15"/>
      <c r="B113" s="15"/>
      <c r="C113" s="15"/>
      <c r="D113" s="15"/>
      <c r="E113" s="15"/>
      <c r="F113" s="15"/>
      <c r="G113" s="15"/>
      <c r="H113" s="15"/>
      <c r="I113" s="15"/>
      <c r="J113" s="15"/>
      <c r="K113" s="15"/>
      <c r="L113" s="15"/>
    </row>
    <row r="114" spans="1:12">
      <c r="A114" s="15"/>
      <c r="B114" s="15"/>
      <c r="C114" s="15"/>
      <c r="D114" s="15"/>
      <c r="E114" s="15"/>
      <c r="F114" s="15"/>
      <c r="G114" s="15"/>
      <c r="H114" s="15"/>
      <c r="I114" s="15"/>
      <c r="J114" s="15"/>
      <c r="K114" s="15"/>
      <c r="L114" s="15"/>
    </row>
    <row r="115" spans="1:12">
      <c r="A115" s="15"/>
      <c r="B115" s="15"/>
      <c r="C115" s="15"/>
      <c r="D115" s="15"/>
      <c r="E115" s="15"/>
      <c r="F115" s="15"/>
      <c r="G115" s="15"/>
      <c r="H115" s="15"/>
      <c r="I115" s="15"/>
      <c r="J115" s="15"/>
      <c r="K115" s="15"/>
      <c r="L115" s="15"/>
    </row>
    <row r="116" spans="1:12">
      <c r="A116" s="15"/>
      <c r="B116" s="15"/>
      <c r="C116" s="15"/>
      <c r="D116" s="15"/>
      <c r="E116" s="15"/>
      <c r="F116" s="15"/>
      <c r="G116" s="15"/>
      <c r="H116" s="15"/>
      <c r="I116" s="15"/>
      <c r="J116" s="15"/>
      <c r="K116" s="15"/>
      <c r="L116" s="15"/>
    </row>
    <row r="117" spans="1:12">
      <c r="A117" s="15"/>
      <c r="B117" s="15"/>
      <c r="C117" s="15"/>
      <c r="D117" s="15"/>
      <c r="E117" s="15"/>
      <c r="F117" s="15"/>
      <c r="G117" s="15"/>
      <c r="H117" s="15"/>
      <c r="I117" s="15"/>
      <c r="J117" s="15"/>
      <c r="K117" s="15"/>
      <c r="L117" s="15"/>
    </row>
    <row r="118" spans="1:12">
      <c r="A118" s="15"/>
      <c r="B118" s="15"/>
      <c r="C118" s="15"/>
      <c r="D118" s="15"/>
      <c r="E118" s="15"/>
      <c r="F118" s="15"/>
      <c r="G118" s="15"/>
      <c r="H118" s="15"/>
      <c r="I118" s="15"/>
      <c r="J118" s="15"/>
      <c r="K118" s="15"/>
      <c r="L118" s="15"/>
    </row>
    <row r="119" spans="1:12">
      <c r="A119" s="15"/>
      <c r="B119" s="15"/>
      <c r="C119" s="15"/>
      <c r="D119" s="15"/>
      <c r="E119" s="15"/>
      <c r="F119" s="15"/>
      <c r="G119" s="15"/>
      <c r="H119" s="15"/>
      <c r="I119" s="15"/>
      <c r="J119" s="15"/>
      <c r="K119" s="15"/>
      <c r="L119" s="15"/>
    </row>
    <row r="120" spans="1:12">
      <c r="A120" s="15"/>
      <c r="B120" s="15"/>
      <c r="C120" s="15"/>
      <c r="D120" s="15"/>
      <c r="E120" s="15"/>
      <c r="F120" s="15"/>
      <c r="G120" s="15"/>
      <c r="H120" s="15"/>
      <c r="I120" s="15"/>
      <c r="J120" s="15"/>
      <c r="K120" s="15"/>
      <c r="L120" s="15"/>
    </row>
    <row r="121" spans="1:12">
      <c r="A121" s="15"/>
      <c r="B121" s="15"/>
      <c r="C121" s="15"/>
      <c r="D121" s="15"/>
      <c r="E121" s="15"/>
      <c r="F121" s="15"/>
      <c r="G121" s="15"/>
      <c r="H121" s="15"/>
      <c r="I121" s="15"/>
      <c r="J121" s="15"/>
      <c r="K121" s="15"/>
      <c r="L121" s="15"/>
    </row>
    <row r="122" spans="1:12">
      <c r="A122" s="15"/>
      <c r="B122" s="15"/>
      <c r="C122" s="15"/>
      <c r="D122" s="15"/>
      <c r="E122" s="15"/>
      <c r="F122" s="15"/>
      <c r="G122" s="15"/>
      <c r="H122" s="15"/>
      <c r="I122" s="15"/>
      <c r="J122" s="15"/>
      <c r="K122" s="15"/>
      <c r="L122" s="15"/>
    </row>
    <row r="123" spans="1:12">
      <c r="A123" s="15"/>
      <c r="B123" s="15"/>
      <c r="C123" s="15"/>
      <c r="D123" s="15"/>
      <c r="E123" s="15"/>
      <c r="F123" s="15"/>
      <c r="G123" s="15"/>
      <c r="H123" s="15"/>
      <c r="I123" s="15"/>
      <c r="J123" s="15"/>
      <c r="K123" s="15"/>
      <c r="L123" s="15"/>
    </row>
    <row r="124" spans="1:12">
      <c r="A124" s="15"/>
      <c r="B124" s="15"/>
      <c r="C124" s="15"/>
      <c r="D124" s="15"/>
      <c r="E124" s="15"/>
      <c r="F124" s="15"/>
      <c r="G124" s="15"/>
      <c r="H124" s="15"/>
      <c r="I124" s="15"/>
      <c r="J124" s="15"/>
      <c r="K124" s="15"/>
      <c r="L124" s="15"/>
    </row>
    <row r="125" spans="1:12">
      <c r="A125" s="15"/>
      <c r="B125" s="15"/>
      <c r="C125" s="15"/>
      <c r="D125" s="15"/>
      <c r="E125" s="15"/>
      <c r="F125" s="15"/>
      <c r="G125" s="15"/>
      <c r="H125" s="15"/>
      <c r="I125" s="15"/>
      <c r="J125" s="15"/>
      <c r="K125" s="15"/>
      <c r="L125" s="15"/>
    </row>
    <row r="126" spans="1:12">
      <c r="A126" s="15"/>
      <c r="B126" s="15"/>
      <c r="C126" s="15"/>
      <c r="D126" s="15"/>
      <c r="E126" s="15"/>
      <c r="F126" s="15"/>
      <c r="G126" s="15"/>
      <c r="H126" s="15"/>
      <c r="I126" s="15"/>
      <c r="J126" s="15"/>
      <c r="K126" s="15"/>
      <c r="L126" s="15"/>
    </row>
    <row r="127" spans="1:12">
      <c r="A127" s="15"/>
      <c r="B127" s="15"/>
      <c r="C127" s="15"/>
      <c r="D127" s="15"/>
      <c r="E127" s="15"/>
      <c r="F127" s="15"/>
      <c r="G127" s="15"/>
      <c r="H127" s="15"/>
      <c r="I127" s="15"/>
      <c r="J127" s="15"/>
      <c r="K127" s="15"/>
      <c r="L127" s="15"/>
    </row>
    <row r="128" spans="1:12">
      <c r="A128" s="15"/>
      <c r="B128" s="15"/>
      <c r="C128" s="15"/>
      <c r="D128" s="15"/>
      <c r="E128" s="15"/>
      <c r="F128" s="15"/>
      <c r="G128" s="15"/>
      <c r="H128" s="15"/>
      <c r="I128" s="15"/>
      <c r="J128" s="15"/>
      <c r="K128" s="15"/>
      <c r="L128" s="15"/>
    </row>
    <row r="129" spans="1:12">
      <c r="A129" s="15"/>
      <c r="B129" s="15"/>
      <c r="C129" s="15"/>
      <c r="D129" s="15"/>
      <c r="E129" s="15"/>
      <c r="F129" s="15"/>
      <c r="G129" s="15"/>
      <c r="H129" s="15"/>
      <c r="I129" s="15"/>
      <c r="J129" s="15"/>
      <c r="K129" s="15"/>
      <c r="L129" s="15"/>
    </row>
    <row r="130" spans="1:12">
      <c r="A130" s="15"/>
      <c r="B130" s="15"/>
      <c r="C130" s="15"/>
      <c r="D130" s="15"/>
      <c r="E130" s="15"/>
      <c r="F130" s="15"/>
      <c r="G130" s="15"/>
      <c r="H130" s="15"/>
      <c r="I130" s="15"/>
      <c r="J130" s="15"/>
      <c r="K130" s="15"/>
      <c r="L130" s="15"/>
    </row>
    <row r="131" spans="1:12">
      <c r="A131" s="15"/>
      <c r="B131" s="15"/>
      <c r="C131" s="15"/>
      <c r="D131" s="15"/>
      <c r="E131" s="15"/>
      <c r="F131" s="15"/>
      <c r="G131" s="15"/>
      <c r="H131" s="15"/>
      <c r="I131" s="15"/>
      <c r="J131" s="15"/>
      <c r="K131" s="15"/>
      <c r="L131" s="15"/>
    </row>
    <row r="132" spans="1:12">
      <c r="A132" s="15"/>
      <c r="B132" s="15"/>
      <c r="C132" s="15"/>
      <c r="D132" s="15"/>
      <c r="E132" s="15"/>
      <c r="F132" s="15"/>
      <c r="G132" s="15"/>
      <c r="H132" s="15"/>
      <c r="I132" s="15"/>
      <c r="J132" s="15"/>
      <c r="K132" s="15"/>
      <c r="L132" s="15"/>
    </row>
    <row r="133" spans="1:12">
      <c r="A133" s="15"/>
      <c r="B133" s="15"/>
      <c r="C133" s="15"/>
      <c r="D133" s="15"/>
      <c r="E133" s="15"/>
      <c r="F133" s="15"/>
      <c r="G133" s="15"/>
      <c r="H133" s="15"/>
      <c r="I133" s="15"/>
      <c r="J133" s="15"/>
      <c r="K133" s="15"/>
      <c r="L133" s="15"/>
    </row>
    <row r="134" spans="1:12">
      <c r="A134" s="15"/>
      <c r="B134" s="15"/>
      <c r="C134" s="15"/>
      <c r="D134" s="15"/>
      <c r="E134" s="15"/>
      <c r="F134" s="15"/>
      <c r="G134" s="15"/>
      <c r="H134" s="15"/>
      <c r="I134" s="15"/>
      <c r="J134" s="15"/>
      <c r="K134" s="15"/>
      <c r="L134" s="15"/>
    </row>
    <row r="135" spans="1:12">
      <c r="A135" s="15"/>
      <c r="B135" s="15"/>
      <c r="C135" s="15"/>
      <c r="D135" s="15"/>
      <c r="E135" s="15"/>
      <c r="F135" s="15"/>
      <c r="G135" s="15"/>
      <c r="H135" s="15"/>
      <c r="I135" s="15"/>
      <c r="J135" s="15"/>
      <c r="K135" s="15"/>
      <c r="L135" s="15"/>
    </row>
    <row r="136" spans="1:12">
      <c r="A136" s="15"/>
      <c r="B136" s="15"/>
      <c r="C136" s="15"/>
      <c r="D136" s="15"/>
      <c r="E136" s="15"/>
      <c r="F136" s="15"/>
      <c r="G136" s="15"/>
      <c r="H136" s="15"/>
      <c r="I136" s="15"/>
      <c r="J136" s="15"/>
      <c r="K136" s="15"/>
      <c r="L136" s="15"/>
    </row>
    <row r="137" spans="1:12">
      <c r="A137" s="15"/>
      <c r="B137" s="15"/>
      <c r="C137" s="15"/>
      <c r="D137" s="15"/>
      <c r="E137" s="15"/>
      <c r="F137" s="15"/>
      <c r="G137" s="15"/>
      <c r="H137" s="15"/>
      <c r="I137" s="15"/>
      <c r="J137" s="15"/>
      <c r="K137" s="15"/>
      <c r="L137" s="15"/>
    </row>
    <row r="138" spans="1:12">
      <c r="A138" s="15"/>
      <c r="B138" s="15"/>
      <c r="C138" s="15"/>
      <c r="D138" s="15"/>
      <c r="E138" s="15"/>
      <c r="F138" s="15"/>
      <c r="G138" s="15"/>
      <c r="H138" s="15"/>
      <c r="I138" s="15"/>
      <c r="J138" s="15"/>
      <c r="K138" s="15"/>
      <c r="L138" s="15"/>
    </row>
    <row r="139" spans="1:12">
      <c r="A139" s="15"/>
      <c r="B139" s="15"/>
      <c r="C139" s="15"/>
      <c r="D139" s="15"/>
      <c r="E139" s="15"/>
      <c r="F139" s="15"/>
      <c r="G139" s="15"/>
      <c r="H139" s="15"/>
      <c r="I139" s="15"/>
      <c r="J139" s="15"/>
      <c r="K139" s="15"/>
      <c r="L139" s="15"/>
    </row>
    <row r="140" spans="1:12">
      <c r="A140" s="15"/>
      <c r="B140" s="15"/>
      <c r="C140" s="15"/>
      <c r="D140" s="15"/>
      <c r="E140" s="15"/>
      <c r="F140" s="15"/>
      <c r="G140" s="15"/>
      <c r="H140" s="15"/>
      <c r="I140" s="15"/>
      <c r="J140" s="15"/>
      <c r="K140" s="15"/>
      <c r="L140" s="15"/>
    </row>
    <row r="141" spans="1:12">
      <c r="A141" s="15"/>
      <c r="B141" s="15"/>
      <c r="C141" s="15"/>
      <c r="D141" s="15"/>
      <c r="E141" s="15"/>
      <c r="F141" s="15"/>
      <c r="G141" s="15"/>
      <c r="H141" s="15"/>
      <c r="I141" s="15"/>
      <c r="J141" s="15"/>
      <c r="K141" s="15"/>
      <c r="L141" s="15"/>
    </row>
    <row r="142" spans="1:12">
      <c r="A142" s="15"/>
      <c r="B142" s="15"/>
      <c r="C142" s="15"/>
      <c r="D142" s="15"/>
      <c r="E142" s="15"/>
      <c r="F142" s="15"/>
      <c r="G142" s="15"/>
      <c r="H142" s="15"/>
      <c r="I142" s="15"/>
      <c r="J142" s="15"/>
      <c r="K142" s="15"/>
      <c r="L142" s="15"/>
    </row>
    <row r="143" spans="1:12">
      <c r="A143" s="15"/>
      <c r="B143" s="15"/>
      <c r="C143" s="15"/>
      <c r="D143" s="15"/>
      <c r="E143" s="15"/>
      <c r="F143" s="15"/>
      <c r="G143" s="15"/>
      <c r="H143" s="15"/>
      <c r="I143" s="15"/>
      <c r="J143" s="15"/>
      <c r="K143" s="15"/>
      <c r="L143" s="15"/>
    </row>
    <row r="144" spans="1:12">
      <c r="A144" s="15"/>
      <c r="B144" s="15"/>
      <c r="C144" s="15"/>
      <c r="D144" s="15"/>
      <c r="E144" s="15"/>
      <c r="F144" s="15"/>
      <c r="G144" s="15"/>
      <c r="H144" s="15"/>
      <c r="I144" s="15"/>
      <c r="J144" s="15"/>
      <c r="K144" s="15"/>
      <c r="L144" s="15"/>
    </row>
  </sheetData>
  <printOptions horizontalCentered="1" verticalCentered="1"/>
  <pageMargins left="0.5" right="0.5" top="0.5" bottom="0.5" header="0.5" footer="0.5"/>
  <pageSetup scale="72"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4"/>
  <dimension ref="A1:AA231"/>
  <sheetViews>
    <sheetView defaultGridColor="0" view="pageBreakPreview" topLeftCell="A144" colorId="22" zoomScaleNormal="100" zoomScaleSheetLayoutView="100" workbookViewId="0">
      <selection activeCell="C33" sqref="C33"/>
    </sheetView>
  </sheetViews>
  <sheetFormatPr defaultColWidth="9.6640625" defaultRowHeight="15"/>
  <cols>
    <col min="1" max="1" width="2.6640625" style="1451" customWidth="1"/>
    <col min="2" max="2" width="4.6640625" style="1451" customWidth="1"/>
    <col min="3" max="3" width="1.6640625" style="1451" customWidth="1"/>
    <col min="4" max="4" width="32.33203125" style="1451" customWidth="1"/>
    <col min="5" max="5" width="53.21875" style="1451" customWidth="1"/>
    <col min="6" max="6" width="50.5546875" style="1451" customWidth="1"/>
    <col min="7" max="7" width="25.21875" style="1451" customWidth="1"/>
    <col min="8" max="8" width="9.6640625" style="1451"/>
    <col min="9" max="9" width="15.6640625" style="1451" customWidth="1"/>
    <col min="10" max="10" width="10.5546875" style="1451" bestFit="1" customWidth="1"/>
    <col min="11" max="16384" width="9.6640625" style="1451"/>
  </cols>
  <sheetData>
    <row r="1" spans="1:27" ht="15.6" customHeight="1">
      <c r="A1" s="1448"/>
      <c r="B1" s="1605" t="s">
        <v>1178</v>
      </c>
      <c r="C1" s="1605"/>
      <c r="D1" s="1449"/>
      <c r="E1" s="1605" t="s">
        <v>3288</v>
      </c>
      <c r="F1" s="1811" t="s">
        <v>1797</v>
      </c>
      <c r="G1" s="1872" t="s">
        <v>1798</v>
      </c>
      <c r="H1" s="1474"/>
      <c r="I1" s="1474"/>
      <c r="J1" s="1474"/>
      <c r="K1" s="1474"/>
      <c r="L1" s="1474"/>
      <c r="M1" s="1474"/>
      <c r="N1" s="1474"/>
      <c r="O1" s="1474"/>
      <c r="P1" s="1474"/>
      <c r="Q1" s="1474"/>
      <c r="R1" s="1474"/>
      <c r="S1" s="1474"/>
      <c r="T1" s="1474"/>
      <c r="U1" s="1474"/>
      <c r="V1" s="1474"/>
      <c r="W1" s="1474"/>
      <c r="X1" s="1474"/>
      <c r="Y1" s="1474"/>
      <c r="Z1" s="1474"/>
      <c r="AA1" s="1474"/>
    </row>
    <row r="2" spans="1:27" ht="15.6" customHeight="1">
      <c r="A2" s="1452"/>
      <c r="B2" s="1474" t="str">
        <f>'Data Sheet'!$C$25</f>
        <v>Consolidated Edison Company of New York, Inc.</v>
      </c>
      <c r="C2" s="1474"/>
      <c r="D2" s="1453"/>
      <c r="E2" s="1474" t="s">
        <v>1814</v>
      </c>
      <c r="F2" s="1726" t="s">
        <v>3307</v>
      </c>
      <c r="G2" s="1873"/>
      <c r="H2" s="1474"/>
      <c r="I2" s="1474"/>
      <c r="J2" s="1474"/>
      <c r="K2" s="1474"/>
      <c r="L2" s="1474"/>
      <c r="M2" s="1474"/>
      <c r="N2" s="1474"/>
      <c r="O2" s="1474"/>
      <c r="P2" s="1474"/>
      <c r="Q2" s="1474"/>
      <c r="R2" s="1474"/>
      <c r="S2" s="1474"/>
      <c r="T2" s="1474"/>
      <c r="U2" s="1474"/>
      <c r="V2" s="1474"/>
      <c r="W2" s="1474"/>
      <c r="X2" s="1474"/>
      <c r="Y2" s="1474"/>
      <c r="Z2" s="1474"/>
      <c r="AA2" s="1474"/>
    </row>
    <row r="3" spans="1:27" ht="15.6" customHeight="1">
      <c r="A3" s="1452"/>
      <c r="B3" s="1474"/>
      <c r="C3" s="1474"/>
      <c r="D3" s="1453"/>
      <c r="E3" s="1474" t="s">
        <v>1179</v>
      </c>
      <c r="F3" s="1513" t="str">
        <f>'Data Sheet'!$C$40</f>
        <v>4/28/2016</v>
      </c>
      <c r="G3" s="1825" t="str">
        <f>'Data Sheet'!$C$38</f>
        <v>12/31/2015</v>
      </c>
      <c r="H3" s="1474"/>
      <c r="I3" s="1474"/>
      <c r="J3" s="1474"/>
      <c r="K3" s="1474"/>
      <c r="L3" s="1474"/>
      <c r="M3" s="1474"/>
      <c r="N3" s="1474"/>
      <c r="O3" s="1474"/>
      <c r="P3" s="1474"/>
      <c r="Q3" s="1474"/>
      <c r="R3" s="1474"/>
      <c r="S3" s="1474"/>
      <c r="T3" s="1474"/>
      <c r="U3" s="1474"/>
      <c r="V3" s="1474"/>
      <c r="W3" s="1474"/>
      <c r="X3" s="1474"/>
      <c r="Y3" s="1474"/>
      <c r="Z3" s="1474"/>
      <c r="AA3" s="1474"/>
    </row>
    <row r="4" spans="1:27" ht="15.6" customHeight="1">
      <c r="A4" s="1875"/>
      <c r="B4" s="1731" t="s">
        <v>1180</v>
      </c>
      <c r="C4" s="1731"/>
      <c r="D4" s="1731"/>
      <c r="E4" s="1731"/>
      <c r="F4" s="1731"/>
      <c r="G4" s="1732"/>
      <c r="H4" s="1474"/>
      <c r="I4" s="1474"/>
      <c r="J4" s="1474"/>
      <c r="K4" s="1474"/>
      <c r="L4" s="1474"/>
      <c r="M4" s="1474"/>
      <c r="N4" s="1474"/>
      <c r="O4" s="1474"/>
      <c r="P4" s="1474"/>
      <c r="Q4" s="1474"/>
      <c r="R4" s="1474"/>
      <c r="S4" s="1474"/>
      <c r="T4" s="1474"/>
      <c r="U4" s="1474"/>
      <c r="V4" s="1474"/>
      <c r="W4" s="1474"/>
      <c r="X4" s="1474"/>
      <c r="Y4" s="1474"/>
      <c r="Z4" s="1474"/>
      <c r="AA4" s="1474"/>
    </row>
    <row r="5" spans="1:27" ht="15.6" customHeight="1">
      <c r="A5" s="1452"/>
      <c r="B5" s="1474"/>
      <c r="C5" s="1474"/>
      <c r="D5" s="1474"/>
      <c r="E5" s="1474"/>
      <c r="F5" s="1474"/>
      <c r="G5" s="1454"/>
      <c r="H5" s="1474"/>
      <c r="I5" s="1474"/>
      <c r="J5" s="1474"/>
      <c r="K5" s="1474"/>
      <c r="L5" s="1474"/>
      <c r="M5" s="1474"/>
      <c r="N5" s="1474"/>
      <c r="O5" s="1474"/>
      <c r="P5" s="1474"/>
      <c r="Q5" s="1474"/>
      <c r="R5" s="1474"/>
      <c r="S5" s="1474"/>
      <c r="T5" s="1474"/>
      <c r="U5" s="1474"/>
      <c r="V5" s="1474"/>
      <c r="W5" s="1474"/>
      <c r="X5" s="1474"/>
      <c r="Y5" s="1474"/>
      <c r="Z5" s="1474"/>
      <c r="AA5" s="1474"/>
    </row>
    <row r="6" spans="1:27" ht="15.6" customHeight="1">
      <c r="A6" s="1452"/>
      <c r="B6" s="1474" t="s">
        <v>1181</v>
      </c>
      <c r="C6" s="1474"/>
      <c r="D6" s="1474"/>
      <c r="E6" s="1474"/>
      <c r="F6" s="1474"/>
      <c r="G6" s="1454"/>
      <c r="H6" s="1474"/>
      <c r="I6" s="1474"/>
      <c r="J6" s="1474"/>
      <c r="K6" s="1474"/>
      <c r="L6" s="1474"/>
      <c r="M6" s="1474"/>
      <c r="N6" s="1474"/>
      <c r="O6" s="1474"/>
      <c r="P6" s="1474"/>
      <c r="Q6" s="1474"/>
      <c r="R6" s="1474"/>
      <c r="S6" s="1474"/>
      <c r="T6" s="1474"/>
      <c r="U6" s="1474"/>
      <c r="V6" s="1474"/>
      <c r="W6" s="1474"/>
      <c r="X6" s="1474"/>
      <c r="Y6" s="1474"/>
      <c r="Z6" s="1474"/>
      <c r="AA6" s="1474"/>
    </row>
    <row r="7" spans="1:27" ht="15.6" customHeight="1">
      <c r="A7" s="1452"/>
      <c r="B7" s="1474" t="s">
        <v>1182</v>
      </c>
      <c r="C7" s="1474"/>
      <c r="D7" s="1474"/>
      <c r="E7" s="1474"/>
      <c r="F7" s="1474"/>
      <c r="G7" s="1454"/>
      <c r="H7" s="1474"/>
      <c r="I7" s="1474"/>
      <c r="J7" s="1474"/>
      <c r="K7" s="1474"/>
      <c r="L7" s="1474"/>
      <c r="M7" s="1474"/>
      <c r="N7" s="1474"/>
      <c r="O7" s="1474"/>
      <c r="P7" s="1474"/>
      <c r="Q7" s="1474"/>
      <c r="R7" s="1474"/>
      <c r="S7" s="1474"/>
      <c r="T7" s="1474"/>
      <c r="U7" s="1474"/>
      <c r="V7" s="1474"/>
      <c r="W7" s="1474"/>
      <c r="X7" s="1474"/>
      <c r="Y7" s="1474"/>
      <c r="Z7" s="1474"/>
      <c r="AA7" s="1474"/>
    </row>
    <row r="8" spans="1:27" ht="15.6" customHeight="1">
      <c r="A8" s="1452"/>
      <c r="B8" s="1474" t="s">
        <v>1183</v>
      </c>
      <c r="C8" s="1474"/>
      <c r="D8" s="1474"/>
      <c r="E8" s="1474"/>
      <c r="F8" s="1474"/>
      <c r="G8" s="1454"/>
      <c r="H8" s="1474"/>
      <c r="I8" s="1474"/>
      <c r="J8" s="1474"/>
      <c r="K8" s="1474"/>
      <c r="L8" s="1474"/>
      <c r="M8" s="1474"/>
      <c r="N8" s="1474"/>
      <c r="O8" s="1474"/>
      <c r="P8" s="1474"/>
      <c r="Q8" s="1474"/>
      <c r="R8" s="1474"/>
      <c r="S8" s="1474"/>
      <c r="T8" s="1474"/>
      <c r="U8" s="1474"/>
      <c r="V8" s="1474"/>
      <c r="W8" s="1474"/>
      <c r="X8" s="1474"/>
      <c r="Y8" s="1474"/>
      <c r="Z8" s="1474"/>
      <c r="AA8" s="1474"/>
    </row>
    <row r="9" spans="1:27" ht="15.6" customHeight="1">
      <c r="A9" s="1452"/>
      <c r="B9" s="1474" t="s">
        <v>1184</v>
      </c>
      <c r="C9" s="1474"/>
      <c r="D9" s="1474"/>
      <c r="E9" s="1474"/>
      <c r="F9" s="1474"/>
      <c r="G9" s="1454"/>
      <c r="H9" s="1474"/>
      <c r="I9" s="1474"/>
      <c r="J9" s="1474"/>
      <c r="K9" s="1474"/>
      <c r="L9" s="1474"/>
      <c r="M9" s="1474"/>
      <c r="N9" s="1474"/>
      <c r="O9" s="1474"/>
      <c r="P9" s="1474"/>
      <c r="Q9" s="1474"/>
      <c r="R9" s="1474"/>
      <c r="S9" s="1474"/>
      <c r="T9" s="1474"/>
      <c r="U9" s="1474"/>
      <c r="V9" s="1474"/>
      <c r="W9" s="1474"/>
      <c r="X9" s="1474"/>
      <c r="Y9" s="1474"/>
      <c r="Z9" s="1474"/>
      <c r="AA9" s="1474"/>
    </row>
    <row r="10" spans="1:27" ht="15.6" customHeight="1">
      <c r="A10" s="2406"/>
      <c r="B10" s="2407" t="s">
        <v>4617</v>
      </c>
      <c r="C10" s="2407"/>
      <c r="D10" s="2407"/>
      <c r="E10" s="2407"/>
      <c r="F10" s="2407"/>
      <c r="G10" s="2432"/>
      <c r="H10" s="1474"/>
      <c r="I10" s="1474"/>
      <c r="J10" s="1474"/>
      <c r="K10" s="1474"/>
      <c r="L10" s="1474"/>
      <c r="M10" s="1474"/>
      <c r="N10" s="1474"/>
      <c r="O10" s="1474"/>
      <c r="P10" s="1474"/>
      <c r="Q10" s="1474"/>
      <c r="R10" s="1474"/>
      <c r="S10" s="1474"/>
      <c r="T10" s="1474"/>
      <c r="U10" s="1474"/>
      <c r="V10" s="1474"/>
      <c r="W10" s="1474"/>
      <c r="X10" s="1474"/>
      <c r="Y10" s="1474"/>
      <c r="Z10" s="1474"/>
      <c r="AA10" s="1474"/>
    </row>
    <row r="11" spans="1:27" ht="15.6" customHeight="1">
      <c r="A11" s="1455"/>
      <c r="B11" s="1619"/>
      <c r="C11" s="1619"/>
      <c r="D11" s="1619"/>
      <c r="E11" s="1619"/>
      <c r="F11" s="1619"/>
      <c r="G11" s="1814"/>
      <c r="H11" s="1474"/>
      <c r="I11" s="1474"/>
      <c r="J11" s="1474"/>
      <c r="K11" s="1474"/>
      <c r="L11" s="1474"/>
      <c r="M11" s="1474"/>
      <c r="N11" s="1474"/>
      <c r="O11" s="1474"/>
      <c r="P11" s="1474"/>
      <c r="Q11" s="1474"/>
      <c r="R11" s="1474"/>
      <c r="S11" s="1474"/>
      <c r="T11" s="1474"/>
      <c r="U11" s="1474"/>
      <c r="V11" s="1474"/>
      <c r="W11" s="1474"/>
      <c r="X11" s="1474"/>
      <c r="Y11" s="1474"/>
      <c r="Z11" s="1474"/>
      <c r="AA11" s="1474"/>
    </row>
    <row r="12" spans="1:27">
      <c r="A12" s="1452"/>
      <c r="B12" s="1474"/>
      <c r="C12" s="1820"/>
      <c r="D12" s="1490"/>
      <c r="E12" s="1490"/>
      <c r="F12" s="1821"/>
      <c r="G12" s="1478" t="s">
        <v>1290</v>
      </c>
      <c r="H12" s="1474"/>
      <c r="I12" s="1474"/>
      <c r="J12" s="1474"/>
      <c r="K12" s="1474"/>
      <c r="L12" s="1474"/>
      <c r="M12" s="1474"/>
      <c r="N12" s="1474"/>
      <c r="O12" s="1474"/>
      <c r="P12" s="1474"/>
      <c r="Q12" s="1474"/>
      <c r="R12" s="1474"/>
      <c r="S12" s="1474"/>
      <c r="T12" s="1474"/>
      <c r="U12" s="1474"/>
      <c r="V12" s="1474"/>
      <c r="W12" s="1474"/>
      <c r="X12" s="1474"/>
      <c r="Y12" s="1474"/>
      <c r="Z12" s="1474"/>
      <c r="AA12" s="1474"/>
    </row>
    <row r="13" spans="1:27">
      <c r="A13" s="1452"/>
      <c r="B13" s="1468" t="s">
        <v>1724</v>
      </c>
      <c r="C13" s="1745"/>
      <c r="D13" s="1474"/>
      <c r="E13" s="1468" t="s">
        <v>1185</v>
      </c>
      <c r="F13" s="1898"/>
      <c r="G13" s="1478" t="s">
        <v>6313</v>
      </c>
      <c r="H13" s="1474"/>
      <c r="I13" s="1474"/>
      <c r="J13" s="1474"/>
      <c r="K13" s="1474"/>
      <c r="L13" s="1474"/>
      <c r="M13" s="1474"/>
      <c r="N13" s="1474"/>
      <c r="O13" s="1474"/>
      <c r="P13" s="1474"/>
      <c r="Q13" s="1474"/>
      <c r="R13" s="1474"/>
      <c r="S13" s="1474"/>
      <c r="T13" s="1474"/>
      <c r="U13" s="1474"/>
      <c r="V13" s="1474"/>
      <c r="W13" s="1474"/>
      <c r="X13" s="1474"/>
      <c r="Y13" s="1474"/>
      <c r="Z13" s="1474"/>
      <c r="AA13" s="1474"/>
    </row>
    <row r="14" spans="1:27">
      <c r="A14" s="1455"/>
      <c r="B14" s="1471" t="s">
        <v>1727</v>
      </c>
      <c r="C14" s="1813"/>
      <c r="D14" s="1619" t="s">
        <v>1186</v>
      </c>
      <c r="E14" s="1619"/>
      <c r="F14" s="1456"/>
      <c r="G14" s="1457" t="s">
        <v>3019</v>
      </c>
      <c r="H14" s="1474"/>
      <c r="I14" s="1474"/>
      <c r="J14" s="1474"/>
      <c r="K14" s="1474"/>
      <c r="L14" s="1474"/>
      <c r="M14" s="1474"/>
      <c r="N14" s="1474"/>
      <c r="O14" s="1474"/>
      <c r="P14" s="1474"/>
      <c r="Q14" s="1474"/>
      <c r="R14" s="1474"/>
      <c r="S14" s="1474"/>
      <c r="T14" s="1474"/>
      <c r="U14" s="1474"/>
      <c r="V14" s="1474"/>
      <c r="W14" s="1474"/>
      <c r="X14" s="1474"/>
      <c r="Y14" s="1474"/>
      <c r="Z14" s="1474"/>
      <c r="AA14" s="1474"/>
    </row>
    <row r="15" spans="1:27">
      <c r="A15" s="1452"/>
      <c r="B15" s="1474">
        <v>1</v>
      </c>
      <c r="C15" s="1726"/>
      <c r="D15" s="1899" t="s">
        <v>2995</v>
      </c>
      <c r="E15" s="1474"/>
      <c r="F15" s="1474"/>
      <c r="G15" s="1900"/>
      <c r="H15" s="1474"/>
      <c r="I15" s="1474"/>
      <c r="J15" s="1474"/>
      <c r="K15" s="1474"/>
      <c r="L15" s="1474"/>
      <c r="M15" s="1474"/>
      <c r="N15" s="1474"/>
      <c r="O15" s="1474"/>
      <c r="P15" s="1474"/>
      <c r="Q15" s="1474"/>
      <c r="R15" s="1474"/>
      <c r="S15" s="1474"/>
      <c r="T15" s="1474"/>
      <c r="U15" s="1474"/>
      <c r="V15" s="1474"/>
      <c r="W15" s="1474"/>
      <c r="X15" s="1474"/>
      <c r="Y15" s="1474"/>
      <c r="Z15" s="1474"/>
      <c r="AA15" s="1474"/>
    </row>
    <row r="16" spans="1:27">
      <c r="A16" s="1452"/>
      <c r="B16" s="1474">
        <v>2</v>
      </c>
      <c r="C16" s="1726"/>
      <c r="D16" s="1474"/>
      <c r="E16" s="1474"/>
      <c r="F16" s="1474"/>
      <c r="G16" s="1900"/>
      <c r="H16" s="1474"/>
      <c r="I16" s="1474"/>
      <c r="J16" s="1474"/>
      <c r="K16" s="1474"/>
      <c r="L16" s="1474"/>
      <c r="M16" s="1474"/>
      <c r="N16" s="1474"/>
      <c r="O16" s="1474"/>
      <c r="P16" s="1474"/>
      <c r="Q16" s="1474"/>
      <c r="R16" s="1474"/>
      <c r="S16" s="1474"/>
      <c r="T16" s="1474"/>
      <c r="U16" s="1474"/>
      <c r="V16" s="1474"/>
      <c r="W16" s="1474"/>
      <c r="X16" s="1474"/>
      <c r="Y16" s="1474"/>
      <c r="Z16" s="1474"/>
      <c r="AA16" s="1474"/>
    </row>
    <row r="17" spans="1:27">
      <c r="A17" s="1452"/>
      <c r="B17" s="1474">
        <v>3</v>
      </c>
      <c r="C17" s="1726"/>
      <c r="D17" s="1474"/>
      <c r="E17" s="1474"/>
      <c r="F17" s="1474"/>
      <c r="G17" s="1901"/>
      <c r="H17" s="1474"/>
      <c r="I17" s="1474"/>
      <c r="J17" s="1474"/>
      <c r="K17" s="1474"/>
      <c r="L17" s="1474"/>
      <c r="M17" s="1474"/>
      <c r="N17" s="1474"/>
      <c r="O17" s="1474"/>
      <c r="P17" s="1474"/>
      <c r="Q17" s="1474"/>
      <c r="R17" s="1474"/>
      <c r="S17" s="1474"/>
      <c r="T17" s="1474"/>
      <c r="U17" s="1474"/>
      <c r="V17" s="1474"/>
      <c r="W17" s="1474"/>
      <c r="X17" s="1474"/>
      <c r="Y17" s="1474"/>
      <c r="Z17" s="1474"/>
      <c r="AA17" s="1474"/>
    </row>
    <row r="18" spans="1:27">
      <c r="A18" s="1452"/>
      <c r="B18" s="1474">
        <v>4</v>
      </c>
      <c r="C18" s="1726"/>
      <c r="D18" s="15" t="s">
        <v>5305</v>
      </c>
      <c r="E18" s="1474"/>
      <c r="F18" s="1474"/>
      <c r="G18" s="1901">
        <v>616577685.34000027</v>
      </c>
      <c r="H18" s="1474"/>
      <c r="I18" s="1474"/>
      <c r="J18" s="1474"/>
      <c r="K18" s="1474"/>
      <c r="L18" s="1474"/>
      <c r="M18" s="1474"/>
      <c r="N18" s="1474"/>
      <c r="O18" s="1474"/>
      <c r="P18" s="1474"/>
      <c r="Q18" s="1474"/>
      <c r="R18" s="1474"/>
      <c r="S18" s="1474"/>
      <c r="T18" s="1474"/>
      <c r="U18" s="1474"/>
      <c r="V18" s="1474"/>
      <c r="W18" s="1474"/>
      <c r="X18" s="1474"/>
      <c r="Y18" s="1474"/>
      <c r="Z18" s="1474"/>
      <c r="AA18" s="1474"/>
    </row>
    <row r="19" spans="1:27">
      <c r="A19" s="1452"/>
      <c r="B19" s="1474">
        <v>5</v>
      </c>
      <c r="C19" s="1726"/>
      <c r="D19" s="1474"/>
      <c r="E19" s="1474"/>
      <c r="F19" s="1474"/>
      <c r="G19" s="1901"/>
      <c r="H19" s="1474"/>
      <c r="I19" s="1474"/>
      <c r="J19" s="1474"/>
      <c r="K19" s="1474"/>
      <c r="L19" s="1474"/>
      <c r="M19" s="1474"/>
      <c r="N19" s="1474"/>
      <c r="O19" s="1474"/>
      <c r="P19" s="1474"/>
      <c r="Q19" s="1474"/>
      <c r="R19" s="1474"/>
      <c r="S19" s="1474"/>
      <c r="T19" s="1474"/>
      <c r="U19" s="1474"/>
      <c r="V19" s="1474"/>
      <c r="W19" s="1474"/>
      <c r="X19" s="1474"/>
      <c r="Y19" s="1474"/>
      <c r="Z19" s="1474"/>
      <c r="AA19" s="1474"/>
    </row>
    <row r="20" spans="1:27">
      <c r="A20" s="1452"/>
      <c r="B20" s="1474">
        <v>6</v>
      </c>
      <c r="C20" s="1726"/>
      <c r="D20" s="1474"/>
      <c r="E20" s="1474"/>
      <c r="F20" s="1474"/>
      <c r="G20" s="1901"/>
      <c r="H20" s="1474"/>
      <c r="I20" s="1474"/>
      <c r="J20" s="1474"/>
      <c r="K20" s="1474"/>
      <c r="L20" s="1474"/>
      <c r="M20" s="1474"/>
      <c r="N20" s="1474"/>
      <c r="O20" s="1474"/>
      <c r="P20" s="1474"/>
      <c r="Q20" s="1474"/>
      <c r="R20" s="1474"/>
      <c r="S20" s="1474"/>
      <c r="T20" s="1474"/>
      <c r="U20" s="1474"/>
      <c r="V20" s="1474"/>
      <c r="W20" s="1474"/>
      <c r="X20" s="1474"/>
      <c r="Y20" s="1474"/>
      <c r="Z20" s="1474"/>
      <c r="AA20" s="1474"/>
    </row>
    <row r="21" spans="1:27">
      <c r="A21" s="1452"/>
      <c r="B21" s="1474">
        <v>7</v>
      </c>
      <c r="C21" s="1726"/>
      <c r="D21" s="1474"/>
      <c r="E21" s="1474"/>
      <c r="F21" s="1474"/>
      <c r="G21" s="1901"/>
      <c r="H21" s="1474"/>
      <c r="I21" s="1474"/>
      <c r="J21" s="1474"/>
      <c r="K21" s="1474"/>
      <c r="L21" s="1474"/>
      <c r="M21" s="1474"/>
      <c r="N21" s="1474"/>
      <c r="O21" s="1474"/>
      <c r="P21" s="1474"/>
      <c r="Q21" s="1474"/>
      <c r="R21" s="1474"/>
      <c r="S21" s="1474"/>
      <c r="T21" s="1474"/>
      <c r="U21" s="1474"/>
      <c r="V21" s="1474"/>
      <c r="W21" s="1474"/>
      <c r="X21" s="1474"/>
      <c r="Y21" s="1474"/>
      <c r="Z21" s="1474"/>
      <c r="AA21" s="1474"/>
    </row>
    <row r="22" spans="1:27">
      <c r="A22" s="1452"/>
      <c r="B22" s="1474">
        <v>8</v>
      </c>
      <c r="C22" s="1726"/>
      <c r="D22" s="1474"/>
      <c r="E22" s="1474"/>
      <c r="F22" s="1474"/>
      <c r="G22" s="1901"/>
      <c r="H22" s="1474"/>
      <c r="I22" s="1474"/>
      <c r="J22" s="1474"/>
      <c r="K22" s="1474"/>
      <c r="L22" s="1474"/>
      <c r="M22" s="1474"/>
      <c r="N22" s="1474"/>
      <c r="O22" s="1474"/>
      <c r="P22" s="1474"/>
      <c r="Q22" s="1474"/>
      <c r="R22" s="1474"/>
      <c r="S22" s="1474"/>
      <c r="T22" s="1474"/>
      <c r="U22" s="1474"/>
      <c r="V22" s="1474"/>
      <c r="W22" s="1474"/>
      <c r="X22" s="1474"/>
      <c r="Y22" s="1474"/>
      <c r="Z22" s="1474"/>
      <c r="AA22" s="1474"/>
    </row>
    <row r="23" spans="1:27">
      <c r="A23" s="1452"/>
      <c r="B23" s="1474">
        <v>9</v>
      </c>
      <c r="C23" s="1726"/>
      <c r="D23" s="1474"/>
      <c r="E23" s="1474"/>
      <c r="F23" s="1474"/>
      <c r="G23" s="1901"/>
      <c r="H23" s="1474"/>
      <c r="I23" s="1474"/>
      <c r="J23" s="1474"/>
      <c r="K23" s="1474"/>
      <c r="L23" s="1474"/>
      <c r="M23" s="1474"/>
      <c r="N23" s="1474"/>
      <c r="O23" s="1474"/>
      <c r="P23" s="1474"/>
      <c r="Q23" s="1474"/>
      <c r="R23" s="1474"/>
      <c r="S23" s="1474"/>
      <c r="T23" s="1474"/>
      <c r="U23" s="1474"/>
      <c r="V23" s="1474"/>
      <c r="W23" s="1474"/>
      <c r="X23" s="1474"/>
      <c r="Y23" s="1474"/>
      <c r="Z23" s="1474"/>
      <c r="AA23" s="1474"/>
    </row>
    <row r="24" spans="1:27">
      <c r="A24" s="1452"/>
      <c r="B24" s="1474">
        <v>10</v>
      </c>
      <c r="C24" s="1726"/>
      <c r="D24" s="1474"/>
      <c r="E24" s="1474"/>
      <c r="F24" s="1474"/>
      <c r="G24" s="1901"/>
      <c r="H24" s="1474"/>
      <c r="I24" s="1474"/>
      <c r="J24" s="1474"/>
      <c r="K24" s="1474"/>
      <c r="L24" s="1474"/>
      <c r="M24" s="1474"/>
      <c r="N24" s="1474"/>
      <c r="O24" s="1474"/>
      <c r="P24" s="1474"/>
      <c r="Q24" s="1474"/>
      <c r="R24" s="1474"/>
      <c r="S24" s="1474"/>
      <c r="T24" s="1474"/>
      <c r="U24" s="1474"/>
      <c r="V24" s="1474"/>
      <c r="W24" s="1474"/>
      <c r="X24" s="1474"/>
      <c r="Y24" s="1474"/>
      <c r="Z24" s="1474"/>
      <c r="AA24" s="1474"/>
    </row>
    <row r="25" spans="1:27">
      <c r="A25" s="1452"/>
      <c r="B25" s="1474">
        <v>11</v>
      </c>
      <c r="C25" s="1726"/>
      <c r="D25" s="1474"/>
      <c r="E25" s="1474"/>
      <c r="F25" s="1474"/>
      <c r="G25" s="1901"/>
      <c r="H25" s="1474"/>
      <c r="I25" s="1474"/>
      <c r="J25" s="1474"/>
      <c r="K25" s="1474"/>
      <c r="L25" s="1474"/>
      <c r="M25" s="1474"/>
      <c r="N25" s="1474"/>
      <c r="O25" s="1474"/>
      <c r="P25" s="1474"/>
      <c r="Q25" s="1474"/>
      <c r="R25" s="1474"/>
      <c r="S25" s="1474"/>
      <c r="T25" s="1474"/>
      <c r="U25" s="1474"/>
      <c r="V25" s="1474"/>
      <c r="W25" s="1474"/>
      <c r="X25" s="1474"/>
      <c r="Y25" s="1474"/>
      <c r="Z25" s="1474"/>
      <c r="AA25" s="1474"/>
    </row>
    <row r="26" spans="1:27">
      <c r="A26" s="1452"/>
      <c r="B26" s="1474">
        <v>12</v>
      </c>
      <c r="C26" s="1726"/>
      <c r="D26" s="1474"/>
      <c r="E26" s="1474"/>
      <c r="F26" s="1474"/>
      <c r="G26" s="1901"/>
      <c r="H26" s="1474"/>
      <c r="I26" s="1474"/>
      <c r="J26" s="1474"/>
      <c r="K26" s="1474"/>
      <c r="L26" s="1474"/>
      <c r="M26" s="1474"/>
      <c r="N26" s="1474"/>
      <c r="O26" s="1474"/>
      <c r="P26" s="1474"/>
      <c r="Q26" s="1474"/>
      <c r="R26" s="1474"/>
      <c r="S26" s="1474"/>
      <c r="T26" s="1474"/>
      <c r="U26" s="1474"/>
      <c r="V26" s="1474"/>
      <c r="W26" s="1474"/>
      <c r="X26" s="1474"/>
      <c r="Y26" s="1474"/>
      <c r="Z26" s="1474"/>
      <c r="AA26" s="1474"/>
    </row>
    <row r="27" spans="1:27">
      <c r="A27" s="1452"/>
      <c r="B27" s="1474">
        <v>13</v>
      </c>
      <c r="C27" s="1726"/>
      <c r="D27" s="1474"/>
      <c r="E27" s="1474"/>
      <c r="F27" s="1474"/>
      <c r="G27" s="1901"/>
      <c r="H27" s="1474"/>
      <c r="I27" s="1474"/>
      <c r="J27" s="1474"/>
      <c r="K27" s="1474"/>
      <c r="L27" s="1474"/>
      <c r="M27" s="1474"/>
      <c r="N27" s="1474"/>
      <c r="O27" s="1474"/>
      <c r="P27" s="1474"/>
      <c r="Q27" s="1474"/>
      <c r="R27" s="1474"/>
      <c r="S27" s="1474"/>
      <c r="T27" s="1474"/>
      <c r="U27" s="1474"/>
      <c r="V27" s="1474"/>
      <c r="W27" s="1474"/>
      <c r="X27" s="1474"/>
      <c r="Y27" s="1474"/>
      <c r="Z27" s="1474"/>
      <c r="AA27" s="1474"/>
    </row>
    <row r="28" spans="1:27">
      <c r="A28" s="1452"/>
      <c r="B28" s="1474">
        <v>14</v>
      </c>
      <c r="C28" s="1726"/>
      <c r="D28" s="1474"/>
      <c r="E28" s="1474"/>
      <c r="F28" s="1474"/>
      <c r="G28" s="1901"/>
      <c r="H28" s="1474"/>
      <c r="I28" s="1474"/>
      <c r="J28" s="1474"/>
      <c r="K28" s="1474"/>
      <c r="L28" s="1474"/>
      <c r="M28" s="1474"/>
      <c r="N28" s="1474"/>
      <c r="O28" s="1474"/>
      <c r="P28" s="1474"/>
      <c r="Q28" s="1474"/>
      <c r="R28" s="1474"/>
      <c r="S28" s="1474"/>
      <c r="T28" s="1474"/>
      <c r="U28" s="1474"/>
      <c r="V28" s="1474"/>
      <c r="W28" s="1474"/>
      <c r="X28" s="1474"/>
      <c r="Y28" s="1474"/>
      <c r="Z28" s="1474"/>
      <c r="AA28" s="1474"/>
    </row>
    <row r="29" spans="1:27">
      <c r="A29" s="1452"/>
      <c r="B29" s="1474">
        <v>15</v>
      </c>
      <c r="C29" s="1726"/>
      <c r="D29" s="1474"/>
      <c r="E29" s="1474"/>
      <c r="F29" s="1474"/>
      <c r="G29" s="1901"/>
      <c r="H29" s="1474"/>
      <c r="I29" s="1474"/>
      <c r="J29" s="1474"/>
      <c r="K29" s="1474"/>
      <c r="L29" s="1474"/>
      <c r="M29" s="1474"/>
      <c r="N29" s="1474"/>
      <c r="O29" s="1474"/>
      <c r="P29" s="1474"/>
      <c r="Q29" s="1474"/>
      <c r="R29" s="1474"/>
      <c r="S29" s="1474"/>
      <c r="T29" s="1474"/>
      <c r="U29" s="1474"/>
      <c r="V29" s="1474"/>
      <c r="W29" s="1474"/>
      <c r="X29" s="1474"/>
      <c r="Y29" s="1474"/>
      <c r="Z29" s="1474"/>
      <c r="AA29" s="1474"/>
    </row>
    <row r="30" spans="1:27">
      <c r="A30" s="1452"/>
      <c r="B30" s="1474">
        <v>16</v>
      </c>
      <c r="C30" s="1726"/>
      <c r="D30" s="1474"/>
      <c r="E30" s="1474"/>
      <c r="F30" s="1474"/>
      <c r="G30" s="1901"/>
      <c r="H30" s="1474"/>
      <c r="I30" s="1474"/>
      <c r="J30" s="1474"/>
      <c r="K30" s="1474"/>
      <c r="L30" s="1474"/>
      <c r="M30" s="1474"/>
      <c r="N30" s="1474"/>
      <c r="O30" s="1474"/>
      <c r="P30" s="1474"/>
      <c r="Q30" s="1474"/>
      <c r="R30" s="1474"/>
      <c r="S30" s="1474"/>
      <c r="T30" s="1474"/>
      <c r="U30" s="1474"/>
      <c r="V30" s="1474"/>
      <c r="W30" s="1474"/>
      <c r="X30" s="1474"/>
      <c r="Y30" s="1474"/>
      <c r="Z30" s="1474"/>
      <c r="AA30" s="1474"/>
    </row>
    <row r="31" spans="1:27">
      <c r="A31" s="1452"/>
      <c r="B31" s="1474">
        <v>17</v>
      </c>
      <c r="C31" s="1726"/>
      <c r="D31" s="1474"/>
      <c r="E31" s="1474"/>
      <c r="F31" s="1474"/>
      <c r="G31" s="1901"/>
      <c r="H31" s="1474"/>
      <c r="I31" s="1474"/>
      <c r="J31" s="1474"/>
      <c r="K31" s="1474"/>
      <c r="L31" s="1474"/>
      <c r="M31" s="1474"/>
      <c r="N31" s="1474"/>
      <c r="O31" s="1474"/>
      <c r="P31" s="1474"/>
      <c r="Q31" s="1474"/>
      <c r="R31" s="1474"/>
      <c r="S31" s="1474"/>
      <c r="T31" s="1474"/>
      <c r="U31" s="1474"/>
      <c r="V31" s="1474"/>
      <c r="W31" s="1474"/>
      <c r="X31" s="1474"/>
      <c r="Y31" s="1474"/>
      <c r="Z31" s="1474"/>
      <c r="AA31" s="1474"/>
    </row>
    <row r="32" spans="1:27">
      <c r="A32" s="1452"/>
      <c r="B32" s="1474">
        <v>18</v>
      </c>
      <c r="C32" s="1726"/>
      <c r="D32" s="1474" t="s">
        <v>1187</v>
      </c>
      <c r="E32" s="1474"/>
      <c r="F32" s="1474"/>
      <c r="G32" s="1901"/>
      <c r="H32" s="1474"/>
      <c r="I32" s="1474"/>
      <c r="J32" s="1474"/>
      <c r="K32" s="1474"/>
      <c r="L32" s="1474"/>
      <c r="M32" s="1474"/>
      <c r="N32" s="1474"/>
      <c r="O32" s="1474"/>
      <c r="P32" s="1474"/>
      <c r="Q32" s="1474"/>
      <c r="R32" s="1474"/>
      <c r="S32" s="1474"/>
      <c r="T32" s="1474"/>
      <c r="U32" s="1474"/>
      <c r="V32" s="1474"/>
      <c r="W32" s="1474"/>
      <c r="X32" s="1474"/>
      <c r="Y32" s="1474"/>
      <c r="Z32" s="1474"/>
      <c r="AA32" s="1474"/>
    </row>
    <row r="33" spans="1:27">
      <c r="A33" s="1452"/>
      <c r="B33" s="1474">
        <v>19</v>
      </c>
      <c r="C33" s="1726"/>
      <c r="D33" s="1474"/>
      <c r="E33" s="1474" t="s">
        <v>1188</v>
      </c>
      <c r="F33" s="1474"/>
      <c r="G33" s="1879">
        <f>SUM(G15:G32)</f>
        <v>616577685.34000027</v>
      </c>
      <c r="H33" s="1474"/>
      <c r="I33" s="1474"/>
      <c r="J33" s="1474"/>
      <c r="K33" s="1474"/>
      <c r="L33" s="1474"/>
      <c r="M33" s="1474"/>
      <c r="N33" s="1474"/>
      <c r="O33" s="1474"/>
      <c r="P33" s="1474"/>
      <c r="Q33" s="1474"/>
      <c r="R33" s="1474"/>
      <c r="S33" s="1474"/>
      <c r="T33" s="1474"/>
      <c r="U33" s="1474"/>
      <c r="V33" s="1474"/>
      <c r="W33" s="1474"/>
      <c r="X33" s="1474"/>
      <c r="Y33" s="1474"/>
      <c r="Z33" s="1474"/>
      <c r="AA33" s="1474"/>
    </row>
    <row r="34" spans="1:27">
      <c r="A34" s="1452"/>
      <c r="B34" s="1474">
        <v>20</v>
      </c>
      <c r="C34" s="1726"/>
      <c r="D34" s="1474"/>
      <c r="E34" s="1474"/>
      <c r="F34" s="1474"/>
      <c r="G34" s="1900"/>
      <c r="H34" s="1474"/>
      <c r="I34" s="1474"/>
      <c r="J34" s="1474"/>
      <c r="K34" s="1474"/>
      <c r="L34" s="1474"/>
      <c r="M34" s="1474"/>
      <c r="N34" s="1474"/>
      <c r="O34" s="1474"/>
      <c r="P34" s="1474"/>
      <c r="Q34" s="1474"/>
      <c r="R34" s="1474"/>
      <c r="S34" s="1474"/>
      <c r="T34" s="1474"/>
      <c r="U34" s="1474"/>
      <c r="V34" s="1474"/>
      <c r="W34" s="1474"/>
      <c r="X34" s="1474"/>
      <c r="Y34" s="1474"/>
      <c r="Z34" s="1474"/>
      <c r="AA34" s="1474"/>
    </row>
    <row r="35" spans="1:27">
      <c r="A35" s="1452"/>
      <c r="B35" s="1474">
        <v>21</v>
      </c>
      <c r="C35" s="1726"/>
      <c r="D35" s="1899"/>
      <c r="E35" s="1474"/>
      <c r="F35" s="1474"/>
      <c r="G35" s="1901"/>
      <c r="H35" s="1474"/>
      <c r="I35" s="1474"/>
      <c r="J35" s="1474"/>
      <c r="K35" s="1474"/>
      <c r="L35" s="1474"/>
      <c r="M35" s="1474"/>
      <c r="N35" s="1474"/>
      <c r="O35" s="1474"/>
      <c r="P35" s="1474"/>
      <c r="Q35" s="1474"/>
      <c r="R35" s="1474"/>
      <c r="S35" s="1474"/>
      <c r="T35" s="1474"/>
      <c r="U35" s="1474"/>
      <c r="V35" s="1474"/>
      <c r="W35" s="1474"/>
      <c r="X35" s="1474"/>
      <c r="Y35" s="1474"/>
      <c r="Z35" s="1474"/>
      <c r="AA35" s="1474"/>
    </row>
    <row r="36" spans="1:27">
      <c r="A36" s="1452"/>
      <c r="B36" s="1474">
        <v>22</v>
      </c>
      <c r="C36" s="1726"/>
      <c r="D36" s="1474"/>
      <c r="E36" s="1474"/>
      <c r="F36" s="1474"/>
      <c r="G36" s="1900"/>
      <c r="H36" s="1474"/>
      <c r="I36" s="1474"/>
      <c r="J36" s="1474"/>
      <c r="K36" s="1474"/>
      <c r="L36" s="1474"/>
      <c r="M36" s="1474"/>
      <c r="N36" s="1474"/>
      <c r="O36" s="1474"/>
      <c r="P36" s="1474"/>
      <c r="Q36" s="1474"/>
      <c r="R36" s="1474"/>
      <c r="S36" s="1474"/>
      <c r="T36" s="1474"/>
      <c r="U36" s="1474"/>
      <c r="V36" s="1474"/>
      <c r="W36" s="1474"/>
      <c r="X36" s="1474"/>
      <c r="Y36" s="1474"/>
      <c r="Z36" s="1474"/>
      <c r="AA36" s="1474"/>
    </row>
    <row r="37" spans="1:27">
      <c r="A37" s="1452"/>
      <c r="B37" s="1474">
        <v>23</v>
      </c>
      <c r="C37" s="1726"/>
      <c r="D37" s="15"/>
      <c r="E37" s="1474"/>
      <c r="F37" s="1474"/>
      <c r="G37" s="1901"/>
      <c r="H37" s="1474"/>
      <c r="I37" s="1474"/>
      <c r="J37" s="1474"/>
      <c r="K37" s="1474"/>
      <c r="L37" s="1474"/>
      <c r="M37" s="1474"/>
      <c r="N37" s="1474"/>
      <c r="O37" s="1474"/>
      <c r="P37" s="1474"/>
      <c r="Q37" s="1474"/>
      <c r="R37" s="1474"/>
      <c r="S37" s="1474"/>
      <c r="T37" s="1474"/>
      <c r="U37" s="1474"/>
      <c r="V37" s="1474"/>
      <c r="W37" s="1474"/>
      <c r="X37" s="1474"/>
      <c r="Y37" s="1474"/>
      <c r="Z37" s="1474"/>
      <c r="AA37" s="1474"/>
    </row>
    <row r="38" spans="1:27">
      <c r="A38" s="1452"/>
      <c r="B38" s="1474">
        <v>24</v>
      </c>
      <c r="C38" s="1726"/>
      <c r="D38" s="1474"/>
      <c r="E38" s="1474"/>
      <c r="F38" s="1474"/>
      <c r="G38" s="1901"/>
      <c r="H38" s="1474"/>
      <c r="I38" s="1474"/>
      <c r="J38" s="1474"/>
      <c r="K38" s="1474"/>
      <c r="L38" s="1474"/>
      <c r="M38" s="1474"/>
      <c r="N38" s="1474"/>
      <c r="O38" s="1474"/>
      <c r="P38" s="1474"/>
      <c r="Q38" s="1474"/>
      <c r="R38" s="1474"/>
      <c r="S38" s="1474"/>
      <c r="T38" s="1474"/>
      <c r="U38" s="1474"/>
      <c r="V38" s="1474"/>
      <c r="W38" s="1474"/>
      <c r="X38" s="1474"/>
      <c r="Y38" s="1474"/>
      <c r="Z38" s="1474"/>
      <c r="AA38" s="1474"/>
    </row>
    <row r="39" spans="1:27">
      <c r="A39" s="1452"/>
      <c r="B39" s="1474">
        <v>25</v>
      </c>
      <c r="C39" s="1726"/>
      <c r="D39" s="1474"/>
      <c r="E39" s="1474"/>
      <c r="F39" s="1474"/>
      <c r="G39" s="1901"/>
      <c r="H39" s="1474"/>
      <c r="I39" s="1474"/>
      <c r="J39" s="1474"/>
      <c r="K39" s="1474"/>
      <c r="L39" s="1474"/>
      <c r="M39" s="1474"/>
      <c r="N39" s="1474"/>
      <c r="O39" s="1474"/>
      <c r="P39" s="1474"/>
      <c r="Q39" s="1474"/>
      <c r="R39" s="1474"/>
      <c r="S39" s="1474"/>
      <c r="T39" s="1474"/>
      <c r="U39" s="1474"/>
      <c r="V39" s="1474"/>
      <c r="W39" s="1474"/>
      <c r="X39" s="1474"/>
      <c r="Y39" s="1474"/>
      <c r="Z39" s="1474"/>
      <c r="AA39" s="1474"/>
    </row>
    <row r="40" spans="1:27">
      <c r="A40" s="1452"/>
      <c r="B40" s="1474">
        <v>26</v>
      </c>
      <c r="C40" s="1726"/>
      <c r="D40" s="1474"/>
      <c r="E40" s="1474"/>
      <c r="F40" s="1474"/>
      <c r="G40" s="1901"/>
      <c r="H40" s="1474"/>
      <c r="I40" s="1474"/>
      <c r="J40" s="1474"/>
      <c r="K40" s="1474"/>
      <c r="L40" s="1474"/>
      <c r="M40" s="1474"/>
      <c r="N40" s="1474"/>
      <c r="O40" s="1474"/>
      <c r="P40" s="1474"/>
      <c r="Q40" s="1474"/>
      <c r="R40" s="1474"/>
      <c r="S40" s="1474"/>
      <c r="T40" s="1474"/>
      <c r="U40" s="1474"/>
      <c r="V40" s="1474"/>
      <c r="W40" s="1474"/>
      <c r="X40" s="1474"/>
      <c r="Y40" s="1474"/>
      <c r="Z40" s="1474"/>
      <c r="AA40" s="1474"/>
    </row>
    <row r="41" spans="1:27">
      <c r="A41" s="1452"/>
      <c r="B41" s="1474">
        <v>27</v>
      </c>
      <c r="C41" s="1726"/>
      <c r="D41" s="1474"/>
      <c r="E41" s="1474"/>
      <c r="F41" s="1474"/>
      <c r="G41" s="1901"/>
      <c r="H41" s="1474"/>
      <c r="I41" s="1474"/>
      <c r="J41" s="1474"/>
      <c r="K41" s="1474"/>
      <c r="L41" s="1474"/>
      <c r="M41" s="1474"/>
      <c r="N41" s="1474"/>
      <c r="O41" s="1474"/>
      <c r="P41" s="1474"/>
      <c r="Q41" s="1474"/>
      <c r="R41" s="1474"/>
      <c r="S41" s="1474"/>
      <c r="T41" s="1474"/>
      <c r="U41" s="1474"/>
      <c r="V41" s="1474"/>
      <c r="W41" s="1474"/>
      <c r="X41" s="1474"/>
      <c r="Y41" s="1474"/>
      <c r="Z41" s="1474"/>
      <c r="AA41" s="1474"/>
    </row>
    <row r="42" spans="1:27">
      <c r="A42" s="1452"/>
      <c r="B42" s="1474">
        <v>28</v>
      </c>
      <c r="C42" s="1726"/>
      <c r="D42" s="1474"/>
      <c r="E42" s="1474"/>
      <c r="F42" s="1474"/>
      <c r="G42" s="1901"/>
      <c r="H42" s="1474"/>
      <c r="I42" s="1474"/>
      <c r="J42" s="1474"/>
      <c r="K42" s="1474"/>
      <c r="L42" s="1474"/>
      <c r="M42" s="1474"/>
      <c r="N42" s="1474"/>
      <c r="O42" s="1474"/>
      <c r="P42" s="1474"/>
      <c r="Q42" s="1474"/>
      <c r="R42" s="1474"/>
      <c r="S42" s="1474"/>
      <c r="T42" s="1474"/>
      <c r="U42" s="1474"/>
      <c r="V42" s="1474"/>
      <c r="W42" s="1474"/>
      <c r="X42" s="1474"/>
      <c r="Y42" s="1474"/>
      <c r="Z42" s="1474"/>
      <c r="AA42" s="1474"/>
    </row>
    <row r="43" spans="1:27">
      <c r="A43" s="1452"/>
      <c r="B43" s="1474">
        <v>29</v>
      </c>
      <c r="C43" s="1726"/>
      <c r="D43" s="1474"/>
      <c r="E43" s="1474"/>
      <c r="F43" s="1474"/>
      <c r="G43" s="1901"/>
      <c r="H43" s="1474"/>
      <c r="I43" s="1474"/>
      <c r="J43" s="1474"/>
      <c r="K43" s="1474"/>
      <c r="L43" s="1474"/>
      <c r="M43" s="1474"/>
      <c r="N43" s="1474"/>
      <c r="O43" s="1474"/>
      <c r="P43" s="1474"/>
      <c r="Q43" s="1474"/>
      <c r="R43" s="1474"/>
      <c r="S43" s="1474"/>
      <c r="T43" s="1474"/>
      <c r="U43" s="1474"/>
      <c r="V43" s="1474"/>
      <c r="W43" s="1474"/>
      <c r="X43" s="1474"/>
      <c r="Y43" s="1474"/>
      <c r="Z43" s="1474"/>
      <c r="AA43" s="1474"/>
    </row>
    <row r="44" spans="1:27">
      <c r="A44" s="1452"/>
      <c r="B44" s="1474">
        <v>30</v>
      </c>
      <c r="C44" s="1726"/>
      <c r="D44" s="1474" t="s">
        <v>1187</v>
      </c>
      <c r="E44" s="1474"/>
      <c r="F44" s="1474"/>
      <c r="G44" s="1901"/>
      <c r="H44" s="1474"/>
      <c r="I44" s="1474"/>
      <c r="J44" s="1474"/>
      <c r="K44" s="1474"/>
      <c r="L44" s="1474"/>
      <c r="M44" s="1474"/>
      <c r="N44" s="1474"/>
      <c r="O44" s="1474"/>
      <c r="P44" s="1474"/>
      <c r="Q44" s="1474"/>
      <c r="R44" s="1474"/>
      <c r="S44" s="1474"/>
      <c r="T44" s="1474"/>
      <c r="U44" s="1474"/>
      <c r="V44" s="1474"/>
      <c r="W44" s="1474"/>
      <c r="X44" s="1474"/>
      <c r="Y44" s="1474"/>
      <c r="Z44" s="1474"/>
      <c r="AA44" s="1474"/>
    </row>
    <row r="45" spans="1:27">
      <c r="A45" s="1452"/>
      <c r="B45" s="1474">
        <v>31</v>
      </c>
      <c r="C45" s="1726"/>
      <c r="D45" s="1474"/>
      <c r="E45" s="1474" t="s">
        <v>1188</v>
      </c>
      <c r="F45" s="1474"/>
      <c r="G45" s="1879">
        <f>SUM(G35:G44)</f>
        <v>0</v>
      </c>
      <c r="H45" s="1474"/>
      <c r="I45" s="1474"/>
      <c r="J45" s="1474"/>
      <c r="K45" s="1474"/>
      <c r="L45" s="1474"/>
      <c r="M45" s="1474"/>
      <c r="N45" s="1474"/>
      <c r="O45" s="1474"/>
      <c r="P45" s="1474"/>
      <c r="Q45" s="1474"/>
      <c r="R45" s="1474"/>
      <c r="S45" s="1474"/>
      <c r="T45" s="1474"/>
      <c r="U45" s="1474"/>
      <c r="V45" s="1474"/>
      <c r="W45" s="1474"/>
      <c r="X45" s="1474"/>
      <c r="Y45" s="1474"/>
      <c r="Z45" s="1474"/>
      <c r="AA45" s="1474"/>
    </row>
    <row r="46" spans="1:27">
      <c r="A46" s="1452"/>
      <c r="B46" s="1474">
        <v>32</v>
      </c>
      <c r="C46" s="1726"/>
      <c r="D46" s="1474"/>
      <c r="E46" s="1474"/>
      <c r="F46" s="1474"/>
      <c r="G46" s="1900"/>
      <c r="H46" s="1474"/>
      <c r="I46" s="1474"/>
      <c r="J46" s="1474"/>
      <c r="K46" s="1474"/>
      <c r="L46" s="1474"/>
      <c r="M46" s="1474"/>
      <c r="N46" s="1474"/>
      <c r="O46" s="1474"/>
      <c r="P46" s="1474"/>
      <c r="Q46" s="1474"/>
      <c r="R46" s="1474"/>
      <c r="S46" s="1474"/>
      <c r="T46" s="1474"/>
      <c r="U46" s="1474"/>
      <c r="V46" s="1474"/>
      <c r="W46" s="1474"/>
      <c r="X46" s="1474"/>
      <c r="Y46" s="1474"/>
      <c r="Z46" s="1474"/>
      <c r="AA46" s="1474"/>
    </row>
    <row r="47" spans="1:27">
      <c r="A47" s="1452"/>
      <c r="B47" s="1474">
        <v>33</v>
      </c>
      <c r="C47" s="1726"/>
      <c r="D47" s="1899"/>
      <c r="E47" s="1474"/>
      <c r="F47" s="1474"/>
      <c r="G47" s="1900"/>
      <c r="H47" s="1474"/>
      <c r="I47" s="1474"/>
      <c r="J47" s="1474"/>
      <c r="K47" s="1474"/>
      <c r="L47" s="1474"/>
      <c r="M47" s="1474"/>
      <c r="N47" s="1474"/>
      <c r="O47" s="1474"/>
      <c r="P47" s="1474"/>
      <c r="Q47" s="1474"/>
      <c r="R47" s="1474"/>
      <c r="S47" s="1474"/>
      <c r="T47" s="1474"/>
      <c r="U47" s="1474"/>
      <c r="V47" s="1474"/>
      <c r="W47" s="1474"/>
      <c r="X47" s="1474"/>
      <c r="Y47" s="1474"/>
      <c r="Z47" s="1474"/>
      <c r="AA47" s="1474"/>
    </row>
    <row r="48" spans="1:27">
      <c r="A48" s="1452"/>
      <c r="B48" s="1474">
        <v>34</v>
      </c>
      <c r="C48" s="1726"/>
      <c r="D48" s="1474"/>
      <c r="E48" s="1474"/>
      <c r="F48" s="1474"/>
      <c r="G48" s="1900"/>
      <c r="H48" s="1474"/>
      <c r="I48" s="1474"/>
      <c r="J48" s="1474"/>
      <c r="K48" s="1474"/>
      <c r="L48" s="1474"/>
      <c r="M48" s="1474"/>
      <c r="N48" s="1474"/>
      <c r="O48" s="1474"/>
      <c r="P48" s="1474"/>
      <c r="Q48" s="1474"/>
      <c r="R48" s="1474"/>
      <c r="S48" s="1474"/>
      <c r="T48" s="1474"/>
      <c r="U48" s="1474"/>
      <c r="V48" s="1474"/>
      <c r="W48" s="1474"/>
      <c r="X48" s="1474"/>
      <c r="Y48" s="1474"/>
      <c r="Z48" s="1474"/>
      <c r="AA48" s="1474"/>
    </row>
    <row r="49" spans="1:27">
      <c r="A49" s="1452"/>
      <c r="B49" s="1474">
        <v>35</v>
      </c>
      <c r="C49" s="1726"/>
      <c r="D49" s="1474"/>
      <c r="E49" s="1474"/>
      <c r="F49" s="1474"/>
      <c r="G49" s="1900"/>
      <c r="H49" s="1474"/>
      <c r="I49" s="1474"/>
      <c r="J49" s="1474"/>
      <c r="K49" s="1474"/>
      <c r="L49" s="1474"/>
      <c r="M49" s="1474"/>
      <c r="N49" s="1474"/>
      <c r="O49" s="1474"/>
      <c r="P49" s="1474"/>
      <c r="Q49" s="1474"/>
      <c r="R49" s="1474"/>
      <c r="S49" s="1474"/>
      <c r="T49" s="1474"/>
      <c r="U49" s="1474"/>
      <c r="V49" s="1474"/>
      <c r="W49" s="1474"/>
      <c r="X49" s="1474"/>
      <c r="Y49" s="1474"/>
      <c r="Z49" s="1474"/>
      <c r="AA49" s="1474"/>
    </row>
    <row r="50" spans="1:27">
      <c r="A50" s="1452"/>
      <c r="B50" s="1474">
        <v>36</v>
      </c>
      <c r="C50" s="1726"/>
      <c r="D50" s="15"/>
      <c r="E50" s="1474"/>
      <c r="F50" s="1474"/>
      <c r="G50" s="1900"/>
      <c r="H50" s="1474"/>
      <c r="I50" s="1474"/>
      <c r="J50" s="1474"/>
      <c r="K50" s="1474"/>
      <c r="L50" s="1474"/>
      <c r="M50" s="1474"/>
      <c r="N50" s="1474"/>
      <c r="O50" s="1474"/>
      <c r="P50" s="1474"/>
      <c r="Q50" s="1474"/>
      <c r="R50" s="1474"/>
      <c r="S50" s="1474"/>
      <c r="T50" s="1474"/>
      <c r="U50" s="1474"/>
      <c r="V50" s="1474"/>
      <c r="W50" s="1474"/>
      <c r="X50" s="1474"/>
      <c r="Y50" s="1474"/>
      <c r="Z50" s="1474"/>
      <c r="AA50" s="1474"/>
    </row>
    <row r="51" spans="1:27">
      <c r="A51" s="1452"/>
      <c r="B51" s="1474">
        <v>37</v>
      </c>
      <c r="C51" s="1726"/>
      <c r="D51" s="1474"/>
      <c r="E51" s="1474"/>
      <c r="F51" s="1474"/>
      <c r="G51" s="1900"/>
      <c r="H51" s="1474"/>
      <c r="I51" s="1474"/>
      <c r="J51" s="1474"/>
      <c r="K51" s="1474"/>
      <c r="L51" s="1474"/>
      <c r="M51" s="1474"/>
      <c r="N51" s="1474"/>
      <c r="O51" s="1474"/>
      <c r="P51" s="1474"/>
      <c r="Q51" s="1474"/>
      <c r="R51" s="1474"/>
      <c r="S51" s="1474"/>
      <c r="T51" s="1474"/>
      <c r="U51" s="1474"/>
      <c r="V51" s="1474"/>
      <c r="W51" s="1474"/>
      <c r="X51" s="1474"/>
      <c r="Y51" s="1474"/>
      <c r="Z51" s="1474"/>
      <c r="AA51" s="1474"/>
    </row>
    <row r="52" spans="1:27">
      <c r="A52" s="1452"/>
      <c r="B52" s="1474">
        <v>38</v>
      </c>
      <c r="C52" s="1726"/>
      <c r="D52" s="1474"/>
      <c r="E52" s="1474"/>
      <c r="F52" s="1474"/>
      <c r="G52" s="1900"/>
      <c r="H52" s="1474"/>
      <c r="I52" s="1474"/>
      <c r="J52" s="1474"/>
      <c r="K52" s="1474"/>
      <c r="L52" s="1474"/>
      <c r="M52" s="1474"/>
      <c r="N52" s="1474"/>
      <c r="O52" s="1474"/>
      <c r="P52" s="1474"/>
      <c r="Q52" s="1474"/>
      <c r="R52" s="1474"/>
      <c r="S52" s="1474"/>
      <c r="T52" s="1474"/>
      <c r="U52" s="1474"/>
      <c r="V52" s="1474"/>
      <c r="W52" s="1474"/>
      <c r="X52" s="1474"/>
      <c r="Y52" s="1474"/>
      <c r="Z52" s="1474"/>
      <c r="AA52" s="1474"/>
    </row>
    <row r="53" spans="1:27">
      <c r="A53" s="1452"/>
      <c r="B53" s="1474">
        <v>39</v>
      </c>
      <c r="C53" s="1726"/>
      <c r="D53" s="1474"/>
      <c r="E53" s="1474"/>
      <c r="F53" s="1474"/>
      <c r="G53" s="1900"/>
      <c r="H53" s="1474"/>
      <c r="I53" s="1474"/>
      <c r="J53" s="1474"/>
      <c r="K53" s="1474"/>
      <c r="L53" s="1474"/>
      <c r="M53" s="1474"/>
      <c r="N53" s="1474"/>
      <c r="O53" s="1474"/>
      <c r="P53" s="1474"/>
      <c r="Q53" s="1474"/>
      <c r="R53" s="1474"/>
      <c r="S53" s="1474"/>
      <c r="T53" s="1474"/>
      <c r="U53" s="1474"/>
      <c r="V53" s="1474"/>
      <c r="W53" s="1474"/>
      <c r="X53" s="1474"/>
      <c r="Y53" s="1474"/>
      <c r="Z53" s="1474"/>
      <c r="AA53" s="1474"/>
    </row>
    <row r="54" spans="1:27">
      <c r="A54" s="1452"/>
      <c r="B54" s="1474">
        <v>40</v>
      </c>
      <c r="C54" s="1726"/>
      <c r="D54" s="1474"/>
      <c r="E54" s="1474"/>
      <c r="F54" s="1474"/>
      <c r="G54" s="1900"/>
      <c r="H54" s="1474"/>
      <c r="I54" s="1474"/>
      <c r="J54" s="1474"/>
      <c r="K54" s="1474"/>
      <c r="L54" s="1474"/>
      <c r="M54" s="1474"/>
      <c r="N54" s="1474"/>
      <c r="O54" s="1474"/>
      <c r="P54" s="1474"/>
      <c r="Q54" s="1474"/>
      <c r="R54" s="1474"/>
      <c r="S54" s="1474"/>
      <c r="T54" s="1474"/>
      <c r="U54" s="1474"/>
      <c r="V54" s="1474"/>
      <c r="W54" s="1474"/>
      <c r="X54" s="1474"/>
      <c r="Y54" s="1474"/>
      <c r="Z54" s="1474"/>
      <c r="AA54" s="1474"/>
    </row>
    <row r="55" spans="1:27">
      <c r="A55" s="1452"/>
      <c r="B55" s="1474">
        <v>41</v>
      </c>
      <c r="C55" s="1726"/>
      <c r="D55" s="1474" t="s">
        <v>1187</v>
      </c>
      <c r="E55" s="1474"/>
      <c r="F55" s="1474"/>
      <c r="G55" s="1900"/>
      <c r="H55" s="1474"/>
      <c r="I55" s="1474"/>
      <c r="J55" s="1474"/>
      <c r="K55" s="1474"/>
      <c r="L55" s="1474"/>
      <c r="M55" s="1474"/>
      <c r="N55" s="1474"/>
      <c r="O55" s="1474"/>
      <c r="P55" s="1474"/>
      <c r="Q55" s="1474"/>
      <c r="R55" s="1474"/>
      <c r="S55" s="1474"/>
      <c r="T55" s="1474"/>
      <c r="U55" s="1474"/>
      <c r="V55" s="1474"/>
      <c r="W55" s="1474"/>
      <c r="X55" s="1474"/>
      <c r="Y55" s="1474"/>
      <c r="Z55" s="1474"/>
      <c r="AA55" s="1474"/>
    </row>
    <row r="56" spans="1:27">
      <c r="A56" s="1452"/>
      <c r="B56" s="1474">
        <v>42</v>
      </c>
      <c r="C56" s="1726"/>
      <c r="D56" s="1474"/>
      <c r="E56" s="1474" t="s">
        <v>1188</v>
      </c>
      <c r="F56" s="1474"/>
      <c r="G56" s="1879">
        <f>SUM(G46:G55)</f>
        <v>0</v>
      </c>
      <c r="H56" s="1474"/>
      <c r="I56" s="1474"/>
      <c r="J56" s="1474"/>
      <c r="K56" s="1474"/>
      <c r="L56" s="1474"/>
      <c r="M56" s="1474"/>
      <c r="N56" s="1474"/>
      <c r="O56" s="1474"/>
      <c r="P56" s="1474"/>
      <c r="Q56" s="1474"/>
      <c r="R56" s="1474"/>
      <c r="S56" s="1474"/>
      <c r="T56" s="1474"/>
      <c r="U56" s="1474"/>
      <c r="V56" s="1474"/>
      <c r="W56" s="1474"/>
      <c r="X56" s="1474"/>
      <c r="Y56" s="1474"/>
      <c r="Z56" s="1474"/>
      <c r="AA56" s="1474"/>
    </row>
    <row r="57" spans="1:27">
      <c r="A57" s="1452"/>
      <c r="B57" s="1474">
        <v>43</v>
      </c>
      <c r="C57" s="1726"/>
      <c r="D57" s="1474"/>
      <c r="E57" s="1474"/>
      <c r="F57" s="1474"/>
      <c r="G57" s="1900"/>
      <c r="H57" s="1474"/>
      <c r="I57" s="1474"/>
      <c r="J57" s="1474"/>
      <c r="K57" s="1474"/>
      <c r="L57" s="1474"/>
      <c r="M57" s="1474"/>
      <c r="N57" s="1474"/>
      <c r="O57" s="1474"/>
      <c r="P57" s="1474"/>
      <c r="Q57" s="1474"/>
      <c r="R57" s="1474"/>
      <c r="S57" s="1474"/>
      <c r="T57" s="1474"/>
      <c r="U57" s="1474"/>
      <c r="V57" s="1474"/>
      <c r="W57" s="1474"/>
      <c r="X57" s="1474"/>
      <c r="Y57" s="1474"/>
      <c r="Z57" s="1474"/>
      <c r="AA57" s="1474"/>
    </row>
    <row r="58" spans="1:27">
      <c r="A58" s="1452"/>
      <c r="B58" s="1474">
        <v>44</v>
      </c>
      <c r="C58" s="1726"/>
      <c r="D58" s="1899"/>
      <c r="E58" s="1474"/>
      <c r="F58" s="1474"/>
      <c r="G58" s="1901"/>
      <c r="H58" s="1474"/>
      <c r="I58" s="1474"/>
      <c r="J58" s="1474"/>
      <c r="K58" s="1474"/>
      <c r="L58" s="1474"/>
      <c r="M58" s="1474"/>
      <c r="N58" s="1474"/>
      <c r="O58" s="1474"/>
      <c r="P58" s="1474"/>
      <c r="Q58" s="1474"/>
      <c r="R58" s="1474"/>
      <c r="S58" s="1474"/>
      <c r="T58" s="1474"/>
      <c r="U58" s="1474"/>
      <c r="V58" s="1474"/>
      <c r="W58" s="1474"/>
      <c r="X58" s="1474"/>
      <c r="Y58" s="1474"/>
      <c r="Z58" s="1474"/>
      <c r="AA58" s="1474"/>
    </row>
    <row r="59" spans="1:27">
      <c r="A59" s="1452"/>
      <c r="B59" s="1474">
        <v>45</v>
      </c>
      <c r="C59" s="1726"/>
      <c r="D59" s="1474"/>
      <c r="E59" s="1474"/>
      <c r="F59" s="1474"/>
      <c r="G59" s="1900"/>
      <c r="H59" s="1474"/>
      <c r="I59" s="1474"/>
      <c r="J59" s="1474"/>
      <c r="K59" s="1474"/>
      <c r="L59" s="1474"/>
      <c r="M59" s="1474"/>
      <c r="N59" s="1474"/>
      <c r="O59" s="1474"/>
      <c r="P59" s="1474"/>
      <c r="Q59" s="1474"/>
      <c r="R59" s="1474"/>
      <c r="S59" s="1474"/>
      <c r="T59" s="1474"/>
      <c r="U59" s="1474"/>
      <c r="V59" s="1474"/>
      <c r="W59" s="1474"/>
      <c r="X59" s="1474"/>
      <c r="Y59" s="1474"/>
      <c r="Z59" s="1474"/>
      <c r="AA59" s="1474"/>
    </row>
    <row r="60" spans="1:27">
      <c r="A60" s="1452"/>
      <c r="B60" s="1474">
        <v>46</v>
      </c>
      <c r="C60" s="1726"/>
      <c r="D60" s="1474"/>
      <c r="E60" s="1474"/>
      <c r="F60" s="1474"/>
      <c r="G60" s="1901"/>
      <c r="H60" s="1474"/>
      <c r="I60" s="1474"/>
      <c r="J60" s="1474"/>
      <c r="K60" s="1474"/>
      <c r="L60" s="1474"/>
      <c r="M60" s="1474"/>
      <c r="N60" s="1474"/>
      <c r="O60" s="1474"/>
      <c r="P60" s="1474"/>
      <c r="Q60" s="1474"/>
      <c r="R60" s="1474"/>
      <c r="S60" s="1474"/>
      <c r="T60" s="1474"/>
      <c r="U60" s="1474"/>
      <c r="V60" s="1474"/>
      <c r="W60" s="1474"/>
      <c r="X60" s="1474"/>
      <c r="Y60" s="1474"/>
      <c r="Z60" s="1474"/>
      <c r="AA60" s="1474"/>
    </row>
    <row r="61" spans="1:27">
      <c r="A61" s="1452"/>
      <c r="B61" s="1474">
        <v>47</v>
      </c>
      <c r="C61" s="1726"/>
      <c r="D61" s="15"/>
      <c r="E61" s="1474"/>
      <c r="F61" s="1474"/>
      <c r="G61" s="1901"/>
      <c r="H61" s="1474"/>
      <c r="I61" s="1474"/>
      <c r="J61" s="1474"/>
      <c r="K61" s="1474"/>
      <c r="L61" s="1474"/>
      <c r="M61" s="1474"/>
      <c r="N61" s="1474"/>
      <c r="O61" s="1474"/>
      <c r="P61" s="1474"/>
      <c r="Q61" s="1474"/>
      <c r="R61" s="1474"/>
      <c r="S61" s="1474"/>
      <c r="T61" s="1474"/>
      <c r="U61" s="1474"/>
      <c r="V61" s="1474"/>
      <c r="W61" s="1474"/>
      <c r="X61" s="1474"/>
      <c r="Y61" s="1474"/>
      <c r="Z61" s="1474"/>
      <c r="AA61" s="1474"/>
    </row>
    <row r="62" spans="1:27">
      <c r="A62" s="1452"/>
      <c r="B62" s="1474">
        <v>48</v>
      </c>
      <c r="C62" s="1726"/>
      <c r="D62" s="1474"/>
      <c r="E62" s="1474"/>
      <c r="F62" s="1474"/>
      <c r="G62" s="1901"/>
      <c r="H62" s="1474"/>
      <c r="I62" s="1474"/>
      <c r="J62" s="1474"/>
      <c r="K62" s="1474"/>
      <c r="L62" s="1474"/>
      <c r="M62" s="1474"/>
      <c r="N62" s="1474"/>
      <c r="O62" s="1474"/>
      <c r="P62" s="1474"/>
      <c r="Q62" s="1474"/>
      <c r="R62" s="1474"/>
      <c r="S62" s="1474"/>
      <c r="T62" s="1474"/>
      <c r="U62" s="1474"/>
      <c r="V62" s="1474"/>
      <c r="W62" s="1474"/>
      <c r="X62" s="1474"/>
      <c r="Y62" s="1474"/>
      <c r="Z62" s="1474"/>
      <c r="AA62" s="1474"/>
    </row>
    <row r="63" spans="1:27">
      <c r="A63" s="1452"/>
      <c r="B63" s="1474">
        <v>49</v>
      </c>
      <c r="C63" s="1726"/>
      <c r="D63" s="1474"/>
      <c r="E63" s="1474"/>
      <c r="F63" s="1474"/>
      <c r="G63" s="1901"/>
      <c r="H63" s="1474"/>
      <c r="I63" s="1474"/>
      <c r="J63" s="1474"/>
      <c r="K63" s="1474"/>
      <c r="L63" s="1474"/>
      <c r="M63" s="1474"/>
      <c r="N63" s="1474"/>
      <c r="O63" s="1474"/>
      <c r="P63" s="1474"/>
      <c r="Q63" s="1474"/>
      <c r="R63" s="1474"/>
      <c r="S63" s="1474"/>
      <c r="T63" s="1474"/>
      <c r="U63" s="1474"/>
      <c r="V63" s="1474"/>
      <c r="W63" s="1474"/>
      <c r="X63" s="1474"/>
      <c r="Y63" s="1474"/>
      <c r="Z63" s="1474"/>
      <c r="AA63" s="1474"/>
    </row>
    <row r="64" spans="1:27">
      <c r="A64" s="1452"/>
      <c r="B64" s="1474">
        <v>50</v>
      </c>
      <c r="C64" s="1726"/>
      <c r="D64" s="1474"/>
      <c r="E64" s="1474"/>
      <c r="F64" s="1474"/>
      <c r="G64" s="1901"/>
      <c r="H64" s="1474"/>
      <c r="I64" s="1474"/>
      <c r="J64" s="1474"/>
      <c r="K64" s="1474"/>
      <c r="L64" s="1474"/>
      <c r="M64" s="1474"/>
      <c r="N64" s="1474"/>
      <c r="O64" s="1474"/>
      <c r="P64" s="1474"/>
      <c r="Q64" s="1474"/>
      <c r="R64" s="1474"/>
      <c r="S64" s="1474"/>
      <c r="T64" s="1474"/>
      <c r="U64" s="1474"/>
      <c r="V64" s="1474"/>
      <c r="W64" s="1474"/>
      <c r="X64" s="1474"/>
      <c r="Y64" s="1474"/>
      <c r="Z64" s="1474"/>
      <c r="AA64" s="1474"/>
    </row>
    <row r="65" spans="1:27">
      <c r="A65" s="1452"/>
      <c r="B65" s="1474">
        <v>51</v>
      </c>
      <c r="C65" s="1726"/>
      <c r="D65" s="1474"/>
      <c r="E65" s="1474"/>
      <c r="F65" s="1474"/>
      <c r="G65" s="1901"/>
      <c r="H65" s="1474"/>
      <c r="I65" s="1474"/>
      <c r="J65" s="1474"/>
      <c r="K65" s="1474"/>
      <c r="L65" s="1474"/>
      <c r="M65" s="1474"/>
      <c r="N65" s="1474"/>
      <c r="O65" s="1474"/>
      <c r="P65" s="1474"/>
      <c r="Q65" s="1474"/>
      <c r="R65" s="1474"/>
      <c r="S65" s="1474"/>
      <c r="T65" s="1474"/>
      <c r="U65" s="1474"/>
      <c r="V65" s="1474"/>
      <c r="W65" s="1474"/>
      <c r="X65" s="1474"/>
      <c r="Y65" s="1474"/>
      <c r="Z65" s="1474"/>
      <c r="AA65" s="1474"/>
    </row>
    <row r="66" spans="1:27">
      <c r="A66" s="1452"/>
      <c r="B66" s="1474">
        <v>52</v>
      </c>
      <c r="C66" s="1726"/>
      <c r="D66" s="1474" t="s">
        <v>1187</v>
      </c>
      <c r="E66" s="1474"/>
      <c r="F66" s="1474"/>
      <c r="G66" s="1901"/>
      <c r="H66" s="1474"/>
      <c r="I66" s="1474"/>
      <c r="J66" s="1474"/>
      <c r="K66" s="1474"/>
      <c r="L66" s="1474"/>
      <c r="M66" s="1474"/>
      <c r="N66" s="1474"/>
      <c r="O66" s="1474"/>
      <c r="P66" s="1474"/>
      <c r="Q66" s="1474"/>
      <c r="R66" s="1474"/>
      <c r="S66" s="1474"/>
      <c r="T66" s="1474"/>
      <c r="U66" s="1474"/>
      <c r="V66" s="1474"/>
      <c r="W66" s="1474"/>
      <c r="X66" s="1474"/>
      <c r="Y66" s="1474"/>
      <c r="Z66" s="1474"/>
      <c r="AA66" s="1474"/>
    </row>
    <row r="67" spans="1:27">
      <c r="A67" s="1452"/>
      <c r="B67" s="1474">
        <v>53</v>
      </c>
      <c r="C67" s="1726"/>
      <c r="D67" s="1474"/>
      <c r="E67" s="1474" t="s">
        <v>1188</v>
      </c>
      <c r="F67" s="1474"/>
      <c r="G67" s="1879">
        <f>SUM(G58:G66)</f>
        <v>0</v>
      </c>
      <c r="H67" s="1474"/>
      <c r="I67" s="1474"/>
      <c r="J67" s="1474"/>
      <c r="K67" s="1474"/>
      <c r="L67" s="1474"/>
      <c r="M67" s="1474"/>
      <c r="N67" s="1474"/>
      <c r="O67" s="1474"/>
      <c r="P67" s="1474"/>
      <c r="Q67" s="1474"/>
      <c r="R67" s="1474"/>
      <c r="S67" s="1474"/>
      <c r="T67" s="1474"/>
      <c r="U67" s="1474"/>
      <c r="V67" s="1474"/>
      <c r="W67" s="1474"/>
      <c r="X67" s="1474"/>
      <c r="Y67" s="1474"/>
      <c r="Z67" s="1474"/>
      <c r="AA67" s="1474"/>
    </row>
    <row r="68" spans="1:27" ht="15.75" thickBot="1">
      <c r="A68" s="1689"/>
      <c r="B68" s="1485">
        <v>54</v>
      </c>
      <c r="C68" s="1902"/>
      <c r="D68" s="1903" t="s">
        <v>172</v>
      </c>
      <c r="E68" s="1903"/>
      <c r="F68" s="1485"/>
      <c r="G68" s="1904">
        <f>G33+G45+G67+G56</f>
        <v>616577685.34000027</v>
      </c>
      <c r="H68" s="1474"/>
      <c r="I68" s="1474"/>
      <c r="J68" s="1474"/>
      <c r="K68" s="1474"/>
      <c r="L68" s="1474"/>
      <c r="M68" s="1474"/>
      <c r="N68" s="1474"/>
      <c r="O68" s="1474"/>
      <c r="P68" s="1474"/>
      <c r="Q68" s="1474"/>
      <c r="R68" s="1474"/>
      <c r="S68" s="1474"/>
      <c r="T68" s="1474"/>
      <c r="U68" s="1474"/>
      <c r="V68" s="1474"/>
      <c r="W68" s="1474"/>
      <c r="X68" s="1474"/>
      <c r="Y68" s="1474"/>
      <c r="Z68" s="1474"/>
      <c r="AA68" s="1474"/>
    </row>
    <row r="69" spans="1:27">
      <c r="A69" s="1474"/>
      <c r="B69" s="1474"/>
      <c r="C69" s="1474"/>
      <c r="D69" s="1474"/>
      <c r="E69" s="1474"/>
      <c r="F69" s="1474"/>
      <c r="G69" s="1474"/>
      <c r="H69" s="1474"/>
      <c r="I69" s="1474"/>
      <c r="J69" s="1474"/>
      <c r="K69" s="1474"/>
      <c r="L69" s="1474"/>
      <c r="M69" s="1474"/>
      <c r="N69" s="1474"/>
      <c r="O69" s="1474"/>
      <c r="P69" s="1474"/>
      <c r="Q69" s="1474"/>
      <c r="R69" s="1474"/>
      <c r="S69" s="1474"/>
      <c r="T69" s="1474"/>
      <c r="U69" s="1474"/>
      <c r="V69" s="1474"/>
      <c r="W69" s="1474"/>
      <c r="X69" s="1474"/>
      <c r="Y69" s="1474"/>
      <c r="Z69" s="1474"/>
      <c r="AA69" s="1474"/>
    </row>
    <row r="70" spans="1:27" ht="15.75">
      <c r="A70" s="2407" t="s">
        <v>4677</v>
      </c>
      <c r="B70" s="2539"/>
      <c r="C70" s="2539"/>
      <c r="D70" s="2539"/>
      <c r="E70" s="2540"/>
      <c r="F70" s="2407"/>
      <c r="G70" s="1474"/>
      <c r="H70" s="1474"/>
      <c r="I70" s="1474"/>
      <c r="J70" s="1474"/>
      <c r="K70" s="1474"/>
      <c r="L70" s="1474"/>
      <c r="M70" s="1474"/>
      <c r="N70" s="1474"/>
      <c r="O70" s="1474"/>
      <c r="P70" s="1474"/>
      <c r="Q70" s="1474"/>
      <c r="R70" s="1474"/>
      <c r="S70" s="1474"/>
      <c r="T70" s="1474"/>
      <c r="U70" s="1474"/>
      <c r="V70" s="1474"/>
      <c r="W70" s="1474"/>
      <c r="X70" s="1474"/>
      <c r="Y70" s="1474"/>
      <c r="Z70" s="1474"/>
      <c r="AA70" s="1474"/>
    </row>
    <row r="71" spans="1:27">
      <c r="A71" s="1489" t="s">
        <v>1189</v>
      </c>
      <c r="B71" s="1489"/>
      <c r="C71" s="1489"/>
      <c r="D71" s="1489"/>
      <c r="E71" s="1489"/>
      <c r="F71" s="1489"/>
      <c r="G71" s="1489"/>
      <c r="H71" s="1474"/>
      <c r="I71" s="1474"/>
      <c r="J71" s="1474"/>
      <c r="K71" s="1474"/>
      <c r="L71" s="1474"/>
      <c r="M71" s="1474"/>
      <c r="N71" s="1474"/>
      <c r="O71" s="1474"/>
      <c r="P71" s="1474"/>
      <c r="Q71" s="1474"/>
      <c r="R71" s="1474"/>
      <c r="S71" s="1474"/>
      <c r="T71" s="1474"/>
      <c r="U71" s="1474"/>
      <c r="V71" s="1474"/>
      <c r="W71" s="1474"/>
      <c r="X71" s="1474"/>
      <c r="Y71" s="1474"/>
      <c r="Z71" s="1474"/>
      <c r="AA71" s="1474"/>
    </row>
    <row r="72" spans="1:27" ht="15.75">
      <c r="A72" s="1493" t="s">
        <v>1190</v>
      </c>
      <c r="B72" s="1489"/>
      <c r="C72" s="1489"/>
      <c r="D72" s="1489"/>
      <c r="E72" s="1489"/>
      <c r="F72" s="1489"/>
      <c r="G72" s="1489"/>
      <c r="H72" s="1474"/>
      <c r="I72" s="1474"/>
      <c r="J72" s="1474"/>
      <c r="K72" s="1474"/>
      <c r="L72" s="1474"/>
      <c r="M72" s="1474"/>
      <c r="N72" s="1474"/>
      <c r="O72" s="1474"/>
      <c r="P72" s="1474"/>
      <c r="Q72" s="1474"/>
      <c r="R72" s="1474"/>
      <c r="S72" s="1474"/>
      <c r="T72" s="1474"/>
      <c r="U72" s="1474"/>
      <c r="V72" s="1474"/>
      <c r="W72" s="1474"/>
      <c r="X72" s="1474"/>
      <c r="Y72" s="1474"/>
      <c r="Z72" s="1474"/>
      <c r="AA72" s="1474"/>
    </row>
    <row r="73" spans="1:27" ht="15.75" thickBot="1">
      <c r="A73" s="1474"/>
      <c r="B73" s="1474" t="str">
        <f>'Data Sheet'!$C$25</f>
        <v>Consolidated Edison Company of New York, Inc.</v>
      </c>
      <c r="C73" s="1474"/>
      <c r="D73" s="1474"/>
      <c r="E73" s="1474"/>
      <c r="F73" s="1906"/>
      <c r="G73" s="1474"/>
      <c r="H73" s="1474"/>
      <c r="I73" s="1474"/>
      <c r="J73" s="1474"/>
      <c r="K73" s="1474"/>
      <c r="L73" s="1474"/>
      <c r="M73" s="1474"/>
      <c r="N73" s="1474"/>
      <c r="O73" s="1474"/>
      <c r="P73" s="1474"/>
      <c r="Q73" s="1474"/>
      <c r="R73" s="1474"/>
      <c r="S73" s="1474"/>
      <c r="T73" s="1474"/>
      <c r="U73" s="1474"/>
      <c r="V73" s="1474"/>
      <c r="W73" s="1474"/>
      <c r="X73" s="1474"/>
      <c r="Y73" s="1474"/>
      <c r="Z73" s="1474"/>
      <c r="AA73" s="1474"/>
    </row>
    <row r="74" spans="1:27">
      <c r="A74" s="1448"/>
      <c r="B74" s="1605"/>
      <c r="C74" s="1605"/>
      <c r="D74" s="1605"/>
      <c r="E74" s="1605"/>
      <c r="F74" s="1605"/>
      <c r="G74" s="1810"/>
      <c r="H74" s="1474"/>
      <c r="I74" s="1474"/>
      <c r="J74" s="1474"/>
      <c r="K74" s="1474"/>
      <c r="L74" s="1474"/>
      <c r="M74" s="1474"/>
      <c r="N74" s="1474"/>
      <c r="O74" s="1474"/>
      <c r="P74" s="1474"/>
      <c r="Q74" s="1474"/>
      <c r="R74" s="1474"/>
      <c r="S74" s="1474"/>
      <c r="T74" s="1474"/>
      <c r="U74" s="1474"/>
      <c r="V74" s="1474"/>
      <c r="W74" s="1474"/>
      <c r="X74" s="1474"/>
      <c r="Y74" s="1474"/>
      <c r="Z74" s="1474"/>
      <c r="AA74" s="1474"/>
    </row>
    <row r="75" spans="1:27" ht="15.75">
      <c r="A75" s="1907"/>
      <c r="B75" s="1489" t="s">
        <v>1180</v>
      </c>
      <c r="C75" s="1489"/>
      <c r="D75" s="1489"/>
      <c r="E75" s="1489"/>
      <c r="F75" s="1489"/>
      <c r="G75" s="1908"/>
      <c r="H75" s="1474"/>
      <c r="I75" s="1474"/>
      <c r="J75" s="1474"/>
      <c r="K75" s="1474"/>
      <c r="L75" s="1474"/>
      <c r="M75" s="1474"/>
      <c r="N75" s="1474"/>
      <c r="O75" s="1474"/>
      <c r="P75" s="1474"/>
      <c r="Q75" s="1474"/>
      <c r="R75" s="1474"/>
      <c r="S75" s="1474"/>
      <c r="T75" s="1474"/>
      <c r="U75" s="1474"/>
      <c r="V75" s="1474"/>
      <c r="W75" s="1474"/>
      <c r="X75" s="1474"/>
      <c r="Y75" s="1474"/>
      <c r="Z75" s="1474"/>
      <c r="AA75" s="1474"/>
    </row>
    <row r="76" spans="1:27">
      <c r="A76" s="1452"/>
      <c r="B76" s="1474"/>
      <c r="C76" s="1474"/>
      <c r="D76" s="1474"/>
      <c r="E76" s="1474"/>
      <c r="F76" s="1474"/>
      <c r="G76" s="1454"/>
      <c r="H76" s="1474"/>
      <c r="I76" s="1474"/>
      <c r="J76" s="1474"/>
      <c r="K76" s="1474"/>
      <c r="L76" s="1474"/>
      <c r="M76" s="1474"/>
      <c r="N76" s="1474"/>
      <c r="O76" s="1474"/>
      <c r="P76" s="1474"/>
      <c r="Q76" s="1474"/>
      <c r="R76" s="1474"/>
      <c r="S76" s="1474"/>
      <c r="T76" s="1474"/>
      <c r="U76" s="1474"/>
      <c r="V76" s="1474"/>
      <c r="W76" s="1474"/>
      <c r="X76" s="1474"/>
      <c r="Y76" s="1474"/>
      <c r="Z76" s="1474"/>
      <c r="AA76" s="1474"/>
    </row>
    <row r="77" spans="1:27">
      <c r="A77" s="1463"/>
      <c r="B77" s="1490"/>
      <c r="C77" s="1490"/>
      <c r="D77" s="1490" t="s">
        <v>2995</v>
      </c>
      <c r="E77" s="3301" t="s">
        <v>5306</v>
      </c>
      <c r="F77" s="3301" t="s">
        <v>5307</v>
      </c>
      <c r="G77" s="1909">
        <v>34239470.539999999</v>
      </c>
      <c r="H77" s="1474"/>
      <c r="I77" s="1474"/>
      <c r="J77" s="1474"/>
      <c r="K77" s="1474"/>
      <c r="L77" s="1474"/>
      <c r="M77" s="1474"/>
      <c r="N77" s="1474"/>
      <c r="O77" s="1474"/>
      <c r="P77" s="1474"/>
      <c r="Q77" s="1474"/>
      <c r="R77" s="1474"/>
      <c r="S77" s="1474"/>
      <c r="T77" s="1474"/>
      <c r="U77" s="1474"/>
      <c r="V77" s="1474"/>
      <c r="W77" s="1474"/>
      <c r="X77" s="1474"/>
      <c r="Y77" s="1474"/>
      <c r="Z77" s="1474"/>
      <c r="AA77" s="1474"/>
    </row>
    <row r="78" spans="1:27">
      <c r="A78" s="1452"/>
      <c r="B78" s="1723"/>
      <c r="C78" s="1723"/>
      <c r="D78" s="1723" t="s">
        <v>2995</v>
      </c>
      <c r="E78" s="3302" t="s">
        <v>5308</v>
      </c>
      <c r="F78" s="3302" t="s">
        <v>5309</v>
      </c>
      <c r="G78" s="1901">
        <v>19026629.109999999</v>
      </c>
      <c r="H78" s="1474"/>
      <c r="I78" s="1474"/>
      <c r="J78" s="1474"/>
      <c r="K78" s="1474"/>
      <c r="L78" s="1474"/>
      <c r="M78" s="1474"/>
      <c r="N78" s="1474"/>
      <c r="O78" s="1474"/>
      <c r="P78" s="1474"/>
      <c r="Q78" s="1474"/>
      <c r="R78" s="1474"/>
      <c r="S78" s="1474"/>
      <c r="T78" s="1474"/>
      <c r="U78" s="1474"/>
      <c r="V78" s="1474"/>
      <c r="W78" s="1474"/>
      <c r="X78" s="1474"/>
      <c r="Y78" s="1474"/>
      <c r="Z78" s="1474"/>
      <c r="AA78" s="1474"/>
    </row>
    <row r="79" spans="1:27">
      <c r="A79" s="1452"/>
      <c r="B79" s="1474"/>
      <c r="C79" s="1474"/>
      <c r="D79" s="1474" t="s">
        <v>2995</v>
      </c>
      <c r="E79" s="3303" t="s">
        <v>5310</v>
      </c>
      <c r="F79" s="3303" t="s">
        <v>5311</v>
      </c>
      <c r="G79" s="1901">
        <v>15895560.140000001</v>
      </c>
      <c r="H79" s="1474"/>
      <c r="I79" s="1474"/>
      <c r="J79" s="1474"/>
      <c r="K79" s="1474"/>
      <c r="L79" s="1474"/>
      <c r="M79" s="1474"/>
      <c r="N79" s="1474"/>
      <c r="O79" s="1474"/>
      <c r="P79" s="1474"/>
      <c r="Q79" s="1474"/>
      <c r="R79" s="1474"/>
      <c r="S79" s="1474"/>
      <c r="T79" s="1474"/>
      <c r="U79" s="1474"/>
      <c r="V79" s="1474"/>
      <c r="W79" s="1474"/>
      <c r="X79" s="1474"/>
      <c r="Y79" s="1474"/>
      <c r="Z79" s="1474"/>
      <c r="AA79" s="1474"/>
    </row>
    <row r="80" spans="1:27">
      <c r="A80" s="1452"/>
      <c r="B80" s="1474"/>
      <c r="C80" s="1474"/>
      <c r="D80" s="1474" t="s">
        <v>2995</v>
      </c>
      <c r="E80" s="3303" t="s">
        <v>5308</v>
      </c>
      <c r="F80" s="3303" t="s">
        <v>5312</v>
      </c>
      <c r="G80" s="1901">
        <v>15097644.65</v>
      </c>
      <c r="H80" s="1474"/>
      <c r="I80" s="1474"/>
      <c r="J80" s="1474"/>
      <c r="K80" s="1474"/>
      <c r="L80" s="1474"/>
      <c r="M80" s="1474"/>
      <c r="N80" s="1474"/>
      <c r="O80" s="1474"/>
      <c r="P80" s="1474"/>
      <c r="Q80" s="1474"/>
      <c r="R80" s="1474"/>
      <c r="S80" s="1474"/>
      <c r="T80" s="1474"/>
      <c r="U80" s="1474"/>
      <c r="V80" s="1474"/>
      <c r="W80" s="1474"/>
      <c r="X80" s="1474"/>
      <c r="Y80" s="1474"/>
      <c r="Z80" s="1474"/>
      <c r="AA80" s="1474"/>
    </row>
    <row r="81" spans="1:27">
      <c r="A81" s="1452"/>
      <c r="B81" s="1474"/>
      <c r="C81" s="1474"/>
      <c r="D81" s="1474" t="s">
        <v>2995</v>
      </c>
      <c r="E81" s="3303" t="s">
        <v>5308</v>
      </c>
      <c r="F81" s="3303" t="s">
        <v>5313</v>
      </c>
      <c r="G81" s="1901">
        <v>13392344.17</v>
      </c>
      <c r="H81" s="1474"/>
      <c r="I81" s="1474"/>
      <c r="J81" s="1474"/>
      <c r="K81" s="1474"/>
      <c r="L81" s="1474"/>
      <c r="M81" s="1474"/>
      <c r="N81" s="1474"/>
      <c r="O81" s="1474"/>
      <c r="P81" s="1474"/>
      <c r="Q81" s="1474"/>
      <c r="R81" s="1474"/>
      <c r="S81" s="1474"/>
      <c r="T81" s="1474"/>
      <c r="U81" s="1474"/>
      <c r="V81" s="1474"/>
      <c r="W81" s="1474"/>
      <c r="X81" s="1474"/>
      <c r="Y81" s="1474"/>
      <c r="Z81" s="1474"/>
      <c r="AA81" s="1474"/>
    </row>
    <row r="82" spans="1:27">
      <c r="A82" s="1452"/>
      <c r="B82" s="1474"/>
      <c r="C82" s="1474"/>
      <c r="D82" s="1474" t="s">
        <v>2995</v>
      </c>
      <c r="E82" s="3303" t="s">
        <v>5314</v>
      </c>
      <c r="F82" s="3303" t="s">
        <v>5315</v>
      </c>
      <c r="G82" s="1901">
        <v>13128845.99</v>
      </c>
      <c r="H82" s="1474"/>
      <c r="I82" s="1474"/>
      <c r="J82" s="1474"/>
      <c r="K82" s="1474"/>
      <c r="L82" s="1474"/>
      <c r="M82" s="1474"/>
      <c r="N82" s="1474"/>
      <c r="O82" s="1474"/>
      <c r="P82" s="1474"/>
      <c r="Q82" s="1474"/>
      <c r="R82" s="1474"/>
      <c r="S82" s="1474"/>
      <c r="T82" s="1474"/>
      <c r="U82" s="1474"/>
      <c r="V82" s="1474"/>
      <c r="W82" s="1474"/>
      <c r="X82" s="1474"/>
      <c r="Y82" s="1474"/>
      <c r="Z82" s="1474"/>
      <c r="AA82" s="1474"/>
    </row>
    <row r="83" spans="1:27">
      <c r="A83" s="1452"/>
      <c r="B83" s="1474"/>
      <c r="C83" s="1474"/>
      <c r="D83" s="1474" t="s">
        <v>2995</v>
      </c>
      <c r="E83" s="3303" t="s">
        <v>5316</v>
      </c>
      <c r="F83" s="3303" t="s">
        <v>5317</v>
      </c>
      <c r="G83" s="1901">
        <v>12595135.479999999</v>
      </c>
      <c r="H83" s="1474"/>
      <c r="I83" s="1474"/>
      <c r="J83" s="1474"/>
      <c r="K83" s="1474"/>
      <c r="L83" s="1474"/>
      <c r="M83" s="1474"/>
      <c r="N83" s="1474"/>
      <c r="O83" s="1474"/>
      <c r="P83" s="1474"/>
      <c r="Q83" s="1474"/>
      <c r="R83" s="1474"/>
      <c r="S83" s="1474"/>
      <c r="T83" s="1474"/>
      <c r="U83" s="1474"/>
      <c r="V83" s="1474"/>
      <c r="W83" s="1474"/>
      <c r="X83" s="1474"/>
      <c r="Y83" s="1474"/>
      <c r="Z83" s="1474"/>
      <c r="AA83" s="1474"/>
    </row>
    <row r="84" spans="1:27">
      <c r="A84" s="1452"/>
      <c r="B84" s="1474"/>
      <c r="C84" s="1474"/>
      <c r="D84" s="1474" t="s">
        <v>2995</v>
      </c>
      <c r="E84" s="3303" t="s">
        <v>5318</v>
      </c>
      <c r="F84" s="3303" t="s">
        <v>5319</v>
      </c>
      <c r="G84" s="1901">
        <v>11836568.050000001</v>
      </c>
      <c r="H84" s="1474"/>
      <c r="I84" s="1474"/>
      <c r="J84" s="1474"/>
      <c r="K84" s="1474"/>
      <c r="L84" s="1474"/>
      <c r="M84" s="1474"/>
      <c r="N84" s="1474"/>
      <c r="O84" s="1474"/>
      <c r="P84" s="1474"/>
      <c r="Q84" s="1474"/>
      <c r="R84" s="1474"/>
      <c r="S84" s="1474"/>
      <c r="T84" s="1474"/>
      <c r="U84" s="1474"/>
      <c r="V84" s="1474"/>
      <c r="W84" s="1474"/>
      <c r="X84" s="1474"/>
      <c r="Y84" s="1474"/>
      <c r="Z84" s="1474"/>
      <c r="AA84" s="1474"/>
    </row>
    <row r="85" spans="1:27">
      <c r="A85" s="1452"/>
      <c r="B85" s="1474"/>
      <c r="C85" s="1474"/>
      <c r="D85" s="1474" t="s">
        <v>2995</v>
      </c>
      <c r="E85" s="3303" t="s">
        <v>5320</v>
      </c>
      <c r="F85" s="3303" t="s">
        <v>5321</v>
      </c>
      <c r="G85" s="1901">
        <v>9327254.4299999997</v>
      </c>
      <c r="H85" s="1474"/>
      <c r="I85" s="1474"/>
      <c r="J85" s="1474"/>
      <c r="K85" s="1474"/>
      <c r="L85" s="1474"/>
      <c r="M85" s="1474"/>
      <c r="N85" s="1474"/>
      <c r="O85" s="1474"/>
      <c r="P85" s="1474"/>
      <c r="Q85" s="1474"/>
      <c r="R85" s="1474"/>
      <c r="S85" s="1474"/>
      <c r="T85" s="1474"/>
      <c r="U85" s="1474"/>
      <c r="V85" s="1474"/>
      <c r="W85" s="1474"/>
      <c r="X85" s="1474"/>
      <c r="Y85" s="1474"/>
      <c r="Z85" s="1474"/>
      <c r="AA85" s="1474"/>
    </row>
    <row r="86" spans="1:27">
      <c r="A86" s="1452"/>
      <c r="B86" s="1474"/>
      <c r="C86" s="1474"/>
      <c r="D86" s="1474" t="s">
        <v>2995</v>
      </c>
      <c r="E86" s="3303" t="s">
        <v>5322</v>
      </c>
      <c r="F86" s="3303" t="s">
        <v>5323</v>
      </c>
      <c r="G86" s="1901">
        <v>9230711.5899999999</v>
      </c>
      <c r="H86" s="1474"/>
      <c r="I86" s="1474"/>
      <c r="J86" s="1474"/>
      <c r="K86" s="1474"/>
      <c r="L86" s="1474"/>
      <c r="M86" s="1474"/>
      <c r="N86" s="1474"/>
      <c r="O86" s="1474"/>
      <c r="P86" s="1474"/>
      <c r="Q86" s="1474"/>
      <c r="R86" s="1474"/>
      <c r="S86" s="1474"/>
      <c r="T86" s="1474"/>
      <c r="U86" s="1474"/>
      <c r="V86" s="1474"/>
      <c r="W86" s="1474"/>
      <c r="X86" s="1474"/>
      <c r="Y86" s="1474"/>
      <c r="Z86" s="1474"/>
      <c r="AA86" s="1474"/>
    </row>
    <row r="87" spans="1:27">
      <c r="A87" s="1452"/>
      <c r="B87" s="1474"/>
      <c r="C87" s="1468"/>
      <c r="D87" s="1474" t="s">
        <v>2995</v>
      </c>
      <c r="E87" s="3304" t="s">
        <v>5324</v>
      </c>
      <c r="F87" s="3304" t="s">
        <v>5311</v>
      </c>
      <c r="G87" s="1901">
        <v>9203578.3300000019</v>
      </c>
      <c r="H87" s="1474"/>
      <c r="I87" s="1474"/>
      <c r="J87" s="1474"/>
      <c r="K87" s="1474"/>
      <c r="L87" s="1474"/>
      <c r="M87" s="1474"/>
      <c r="N87" s="1474"/>
      <c r="O87" s="1474"/>
      <c r="P87" s="1474"/>
      <c r="Q87" s="1474"/>
      <c r="R87" s="1474"/>
      <c r="S87" s="1474"/>
      <c r="T87" s="1474"/>
      <c r="U87" s="1474"/>
      <c r="V87" s="1474"/>
      <c r="W87" s="1474"/>
      <c r="X87" s="1474"/>
      <c r="Y87" s="1474"/>
      <c r="Z87" s="1474"/>
      <c r="AA87" s="1474"/>
    </row>
    <row r="88" spans="1:27">
      <c r="A88" s="1452"/>
      <c r="B88" s="1474"/>
      <c r="C88" s="1474"/>
      <c r="D88" s="1474" t="s">
        <v>2995</v>
      </c>
      <c r="E88" s="3303" t="s">
        <v>5325</v>
      </c>
      <c r="F88" s="3303" t="s">
        <v>5326</v>
      </c>
      <c r="G88" s="1901">
        <v>9139901.4900000002</v>
      </c>
      <c r="H88" s="1474"/>
      <c r="I88" s="1474"/>
      <c r="J88" s="1474"/>
      <c r="K88" s="1474"/>
      <c r="L88" s="1474"/>
      <c r="M88" s="1474"/>
      <c r="N88" s="1474"/>
      <c r="O88" s="1474"/>
      <c r="P88" s="1474"/>
      <c r="Q88" s="1474"/>
      <c r="R88" s="1474"/>
      <c r="S88" s="1474"/>
      <c r="T88" s="1474"/>
      <c r="U88" s="1474"/>
      <c r="V88" s="1474"/>
      <c r="W88" s="1474"/>
      <c r="X88" s="1474"/>
      <c r="Y88" s="1474"/>
      <c r="Z88" s="1474"/>
      <c r="AA88" s="1474"/>
    </row>
    <row r="89" spans="1:27">
      <c r="A89" s="1452"/>
      <c r="B89" s="1474"/>
      <c r="C89" s="1474"/>
      <c r="D89" s="1474" t="s">
        <v>2995</v>
      </c>
      <c r="E89" s="3303" t="s">
        <v>5327</v>
      </c>
      <c r="F89" s="3303" t="s">
        <v>5328</v>
      </c>
      <c r="G89" s="1901">
        <v>7678909.0599999996</v>
      </c>
      <c r="H89" s="1474"/>
      <c r="I89" s="1474"/>
      <c r="J89" s="1474"/>
      <c r="K89" s="1474"/>
      <c r="L89" s="1474"/>
      <c r="M89" s="1474"/>
      <c r="N89" s="1474"/>
      <c r="O89" s="1474"/>
      <c r="P89" s="1474"/>
      <c r="Q89" s="1474"/>
      <c r="R89" s="1474"/>
      <c r="S89" s="1474"/>
      <c r="T89" s="1474"/>
      <c r="U89" s="1474"/>
      <c r="V89" s="1474"/>
      <c r="W89" s="1474"/>
      <c r="X89" s="1474"/>
      <c r="Y89" s="1474"/>
      <c r="Z89" s="1474"/>
      <c r="AA89" s="1474"/>
    </row>
    <row r="90" spans="1:27">
      <c r="A90" s="1452"/>
      <c r="B90" s="1474"/>
      <c r="C90" s="1474"/>
      <c r="D90" s="1474" t="s">
        <v>2995</v>
      </c>
      <c r="E90" s="3303" t="s">
        <v>5308</v>
      </c>
      <c r="F90" s="3303" t="s">
        <v>5329</v>
      </c>
      <c r="G90" s="1901">
        <v>7483743.8200000003</v>
      </c>
      <c r="H90" s="1474"/>
      <c r="I90" s="1474"/>
      <c r="J90" s="1474"/>
      <c r="K90" s="1474"/>
      <c r="L90" s="1474"/>
      <c r="M90" s="1474"/>
      <c r="N90" s="1474"/>
      <c r="O90" s="1474"/>
      <c r="P90" s="1474"/>
      <c r="Q90" s="1474"/>
      <c r="R90" s="1474"/>
      <c r="S90" s="1474"/>
      <c r="T90" s="1474"/>
      <c r="U90" s="1474"/>
      <c r="V90" s="1474"/>
      <c r="W90" s="1474"/>
      <c r="X90" s="1474"/>
      <c r="Y90" s="1474"/>
      <c r="Z90" s="1474"/>
      <c r="AA90" s="1474"/>
    </row>
    <row r="91" spans="1:27">
      <c r="A91" s="1452"/>
      <c r="B91" s="1474"/>
      <c r="C91" s="1474"/>
      <c r="D91" s="1474" t="s">
        <v>2995</v>
      </c>
      <c r="E91" s="3303" t="s">
        <v>5330</v>
      </c>
      <c r="F91" s="3303" t="s">
        <v>5331</v>
      </c>
      <c r="G91" s="1901">
        <v>7362951.8000000007</v>
      </c>
      <c r="H91" s="1474"/>
      <c r="I91" s="1474"/>
      <c r="J91" s="1474"/>
      <c r="K91" s="1474"/>
      <c r="L91" s="1474"/>
      <c r="M91" s="1474"/>
      <c r="N91" s="1474"/>
      <c r="O91" s="1474"/>
      <c r="P91" s="1474"/>
      <c r="Q91" s="1474"/>
      <c r="R91" s="1474"/>
      <c r="S91" s="1474"/>
      <c r="T91" s="1474"/>
      <c r="U91" s="1474"/>
      <c r="V91" s="1474"/>
      <c r="W91" s="1474"/>
      <c r="X91" s="1474"/>
      <c r="Y91" s="1474"/>
      <c r="Z91" s="1474"/>
      <c r="AA91" s="1474"/>
    </row>
    <row r="92" spans="1:27">
      <c r="A92" s="1452"/>
      <c r="B92" s="1474"/>
      <c r="C92" s="1474"/>
      <c r="D92" s="1474" t="s">
        <v>2995</v>
      </c>
      <c r="E92" s="3303" t="s">
        <v>5332</v>
      </c>
      <c r="F92" s="3303" t="s">
        <v>5333</v>
      </c>
      <c r="G92" s="1901">
        <v>7156015.459999999</v>
      </c>
      <c r="H92" s="1474"/>
      <c r="I92" s="1474"/>
      <c r="J92" s="1474"/>
      <c r="K92" s="1474"/>
      <c r="L92" s="1474"/>
      <c r="M92" s="1474"/>
      <c r="N92" s="1474"/>
      <c r="O92" s="1474"/>
      <c r="P92" s="1474"/>
      <c r="Q92" s="1474"/>
      <c r="R92" s="1474"/>
      <c r="S92" s="1474"/>
      <c r="T92" s="1474"/>
      <c r="U92" s="1474"/>
      <c r="V92" s="1474"/>
      <c r="W92" s="1474"/>
      <c r="X92" s="1474"/>
      <c r="Y92" s="1474"/>
      <c r="Z92" s="1474"/>
      <c r="AA92" s="1474"/>
    </row>
    <row r="93" spans="1:27">
      <c r="A93" s="1452"/>
      <c r="B93" s="1474"/>
      <c r="C93" s="1474"/>
      <c r="D93" s="1474" t="s">
        <v>2995</v>
      </c>
      <c r="E93" s="3303" t="s">
        <v>5334</v>
      </c>
      <c r="F93" s="3303" t="s">
        <v>5311</v>
      </c>
      <c r="G93" s="1901">
        <v>6063742.2699999996</v>
      </c>
      <c r="H93" s="1474"/>
      <c r="I93" s="1474"/>
      <c r="J93" s="1474"/>
      <c r="K93" s="1474"/>
      <c r="L93" s="1474"/>
      <c r="M93" s="1474"/>
      <c r="N93" s="1474"/>
      <c r="O93" s="1474"/>
      <c r="P93" s="1474"/>
      <c r="Q93" s="1474"/>
      <c r="R93" s="1474"/>
      <c r="S93" s="1474"/>
      <c r="T93" s="1474"/>
      <c r="U93" s="1474"/>
      <c r="V93" s="1474"/>
      <c r="W93" s="1474"/>
      <c r="X93" s="1474"/>
      <c r="Y93" s="1474"/>
      <c r="Z93" s="1474"/>
      <c r="AA93" s="1474"/>
    </row>
    <row r="94" spans="1:27">
      <c r="A94" s="1452"/>
      <c r="B94" s="1474"/>
      <c r="C94" s="1474"/>
      <c r="D94" s="1474" t="s">
        <v>2995</v>
      </c>
      <c r="E94" s="3303" t="s">
        <v>5316</v>
      </c>
      <c r="F94" s="3303" t="s">
        <v>5323</v>
      </c>
      <c r="G94" s="1901">
        <v>5878146.6799999997</v>
      </c>
      <c r="H94" s="1474"/>
      <c r="I94" s="1474"/>
      <c r="J94" s="1474"/>
      <c r="K94" s="1474"/>
      <c r="L94" s="1474"/>
      <c r="M94" s="1474"/>
      <c r="N94" s="1474"/>
      <c r="O94" s="1474"/>
      <c r="P94" s="1474"/>
      <c r="Q94" s="1474"/>
      <c r="R94" s="1474"/>
      <c r="S94" s="1474"/>
      <c r="T94" s="1474"/>
      <c r="U94" s="1474"/>
      <c r="V94" s="1474"/>
      <c r="W94" s="1474"/>
      <c r="X94" s="1474"/>
      <c r="Y94" s="1474"/>
      <c r="Z94" s="1474"/>
      <c r="AA94" s="1474"/>
    </row>
    <row r="95" spans="1:27">
      <c r="A95" s="1452"/>
      <c r="B95" s="1474"/>
      <c r="C95" s="1474"/>
      <c r="D95" s="1474" t="s">
        <v>2995</v>
      </c>
      <c r="E95" s="3303" t="s">
        <v>5335</v>
      </c>
      <c r="F95" s="3303" t="s">
        <v>5311</v>
      </c>
      <c r="G95" s="1901">
        <v>5204600.1400000015</v>
      </c>
      <c r="H95" s="1474"/>
      <c r="I95" s="1474"/>
      <c r="J95" s="1474"/>
      <c r="K95" s="1474"/>
      <c r="L95" s="1474"/>
      <c r="M95" s="1474"/>
      <c r="N95" s="1474"/>
      <c r="O95" s="1474"/>
      <c r="P95" s="1474"/>
      <c r="Q95" s="1474"/>
      <c r="R95" s="1474"/>
      <c r="S95" s="1474"/>
      <c r="T95" s="1474"/>
      <c r="U95" s="1474"/>
      <c r="V95" s="1474"/>
      <c r="W95" s="1474"/>
      <c r="X95" s="1474"/>
      <c r="Y95" s="1474"/>
      <c r="Z95" s="1474"/>
      <c r="AA95" s="1474"/>
    </row>
    <row r="96" spans="1:27">
      <c r="A96" s="1452"/>
      <c r="B96" s="1474"/>
      <c r="C96" s="1474"/>
      <c r="D96" s="1474" t="s">
        <v>2995</v>
      </c>
      <c r="E96" s="3303" t="s">
        <v>5336</v>
      </c>
      <c r="F96" s="3303" t="s">
        <v>5337</v>
      </c>
      <c r="G96" s="1901">
        <v>5032290.09</v>
      </c>
      <c r="H96" s="1474"/>
      <c r="I96" s="1474"/>
      <c r="J96" s="1474"/>
      <c r="K96" s="1474"/>
      <c r="L96" s="1474"/>
      <c r="M96" s="1474"/>
      <c r="N96" s="1474"/>
      <c r="O96" s="1474"/>
      <c r="P96" s="1474"/>
      <c r="Q96" s="1474"/>
      <c r="R96" s="1474"/>
      <c r="S96" s="1474"/>
      <c r="T96" s="1474"/>
      <c r="U96" s="1474"/>
      <c r="V96" s="1474"/>
      <c r="W96" s="1474"/>
      <c r="X96" s="1474"/>
      <c r="Y96" s="1474"/>
      <c r="Z96" s="1474"/>
      <c r="AA96" s="1474"/>
    </row>
    <row r="97" spans="1:27">
      <c r="A97" s="1452"/>
      <c r="B97" s="1474"/>
      <c r="C97" s="1474"/>
      <c r="D97" s="1474" t="s">
        <v>2995</v>
      </c>
      <c r="E97" s="3303" t="s">
        <v>5338</v>
      </c>
      <c r="F97" s="3303" t="s">
        <v>5311</v>
      </c>
      <c r="G97" s="1901">
        <v>5022936.2700000023</v>
      </c>
      <c r="H97" s="1474"/>
      <c r="I97" s="1474"/>
      <c r="J97" s="1474"/>
      <c r="K97" s="1474"/>
      <c r="L97" s="1474"/>
      <c r="M97" s="1474"/>
      <c r="N97" s="1474"/>
      <c r="O97" s="1474"/>
      <c r="P97" s="1474"/>
      <c r="Q97" s="1474"/>
      <c r="R97" s="1474"/>
      <c r="S97" s="1474"/>
      <c r="T97" s="1474"/>
      <c r="U97" s="1474"/>
      <c r="V97" s="1474"/>
      <c r="W97" s="1474"/>
      <c r="X97" s="1474"/>
      <c r="Y97" s="1474"/>
      <c r="Z97" s="1474"/>
      <c r="AA97" s="1474"/>
    </row>
    <row r="98" spans="1:27">
      <c r="A98" s="1452"/>
      <c r="B98" s="1474"/>
      <c r="C98" s="1474"/>
      <c r="D98" s="1474" t="s">
        <v>2995</v>
      </c>
      <c r="E98" s="3303" t="s">
        <v>5339</v>
      </c>
      <c r="F98" s="3303" t="s">
        <v>5340</v>
      </c>
      <c r="G98" s="1901">
        <v>4983645.83</v>
      </c>
      <c r="H98" s="1474"/>
      <c r="I98" s="1474"/>
      <c r="J98" s="1474"/>
      <c r="K98" s="1474"/>
      <c r="L98" s="1474"/>
      <c r="M98" s="1474"/>
      <c r="N98" s="1474"/>
      <c r="O98" s="1474"/>
      <c r="P98" s="1474"/>
      <c r="Q98" s="1474"/>
      <c r="R98" s="1474"/>
      <c r="S98" s="1474"/>
      <c r="T98" s="1474"/>
      <c r="U98" s="1474"/>
      <c r="V98" s="1474"/>
      <c r="W98" s="1474"/>
      <c r="X98" s="1474"/>
      <c r="Y98" s="1474"/>
      <c r="Z98" s="1474"/>
      <c r="AA98" s="1474"/>
    </row>
    <row r="99" spans="1:27">
      <c r="A99" s="1452"/>
      <c r="B99" s="1474"/>
      <c r="C99" s="1474"/>
      <c r="D99" s="1474" t="s">
        <v>2995</v>
      </c>
      <c r="E99" s="3303" t="s">
        <v>5341</v>
      </c>
      <c r="F99" s="3303" t="s">
        <v>5342</v>
      </c>
      <c r="G99" s="1901">
        <v>4810058.58</v>
      </c>
      <c r="H99" s="1474"/>
      <c r="I99" s="1474"/>
      <c r="J99" s="1474"/>
      <c r="K99" s="1474"/>
      <c r="L99" s="1474"/>
      <c r="M99" s="1474"/>
      <c r="N99" s="1474"/>
      <c r="O99" s="1474"/>
      <c r="P99" s="1474"/>
      <c r="Q99" s="1474"/>
      <c r="R99" s="1474"/>
      <c r="S99" s="1474"/>
      <c r="T99" s="1474"/>
      <c r="U99" s="1474"/>
      <c r="V99" s="1474"/>
      <c r="W99" s="1474"/>
      <c r="X99" s="1474"/>
      <c r="Y99" s="1474"/>
      <c r="Z99" s="1474"/>
      <c r="AA99" s="1474"/>
    </row>
    <row r="100" spans="1:27">
      <c r="A100" s="1452"/>
      <c r="B100" s="1474"/>
      <c r="C100" s="1474"/>
      <c r="D100" s="1474" t="s">
        <v>2995</v>
      </c>
      <c r="E100" s="3303" t="s">
        <v>5343</v>
      </c>
      <c r="F100" s="3303" t="s">
        <v>5311</v>
      </c>
      <c r="G100" s="1901">
        <v>4774626.830000001</v>
      </c>
      <c r="H100" s="1474"/>
      <c r="I100" s="1474"/>
      <c r="J100" s="1474"/>
      <c r="K100" s="1474"/>
      <c r="L100" s="1474"/>
      <c r="M100" s="1474"/>
      <c r="N100" s="1474"/>
      <c r="O100" s="1474"/>
      <c r="P100" s="1474"/>
      <c r="Q100" s="1474"/>
      <c r="R100" s="1474"/>
      <c r="S100" s="1474"/>
      <c r="T100" s="1474"/>
      <c r="U100" s="1474"/>
      <c r="V100" s="1474"/>
      <c r="W100" s="1474"/>
      <c r="X100" s="1474"/>
      <c r="Y100" s="1474"/>
      <c r="Z100" s="1474"/>
      <c r="AA100" s="1474"/>
    </row>
    <row r="101" spans="1:27">
      <c r="A101" s="1452"/>
      <c r="B101" s="1474"/>
      <c r="C101" s="1474"/>
      <c r="D101" s="1474" t="s">
        <v>2995</v>
      </c>
      <c r="E101" s="3303" t="s">
        <v>5344</v>
      </c>
      <c r="F101" s="3303" t="s">
        <v>5345</v>
      </c>
      <c r="G101" s="1901">
        <v>4768262.4000000004</v>
      </c>
      <c r="H101" s="1474"/>
      <c r="I101" s="1474"/>
      <c r="J101" s="1474"/>
      <c r="K101" s="1474"/>
      <c r="L101" s="1474"/>
      <c r="M101" s="1474"/>
      <c r="N101" s="1474"/>
      <c r="O101" s="1474"/>
      <c r="P101" s="1474"/>
      <c r="Q101" s="1474"/>
      <c r="R101" s="1474"/>
      <c r="S101" s="1474"/>
      <c r="T101" s="1474"/>
      <c r="U101" s="1474"/>
      <c r="V101" s="1474"/>
      <c r="W101" s="1474"/>
      <c r="X101" s="1474"/>
      <c r="Y101" s="1474"/>
      <c r="Z101" s="1474"/>
      <c r="AA101" s="1474"/>
    </row>
    <row r="102" spans="1:27">
      <c r="A102" s="1452"/>
      <c r="B102" s="1474"/>
      <c r="C102" s="1474"/>
      <c r="D102" s="1474" t="s">
        <v>2995</v>
      </c>
      <c r="E102" s="3303" t="s">
        <v>5346</v>
      </c>
      <c r="F102" s="3303" t="s">
        <v>5311</v>
      </c>
      <c r="G102" s="1901">
        <v>4603327.1800000006</v>
      </c>
      <c r="H102" s="1474"/>
      <c r="I102" s="1474"/>
      <c r="J102" s="1474"/>
      <c r="K102" s="1474"/>
      <c r="L102" s="1474"/>
      <c r="M102" s="1474"/>
      <c r="N102" s="1474"/>
      <c r="O102" s="1474"/>
      <c r="P102" s="1474"/>
      <c r="Q102" s="1474"/>
      <c r="R102" s="1474"/>
      <c r="S102" s="1474"/>
      <c r="T102" s="1474"/>
      <c r="U102" s="1474"/>
      <c r="V102" s="1474"/>
      <c r="W102" s="1474"/>
      <c r="X102" s="1474"/>
      <c r="Y102" s="1474"/>
      <c r="Z102" s="1474"/>
      <c r="AA102" s="1474"/>
    </row>
    <row r="103" spans="1:27">
      <c r="A103" s="1452"/>
      <c r="B103" s="1474"/>
      <c r="C103" s="1474"/>
      <c r="D103" s="1474" t="s">
        <v>2995</v>
      </c>
      <c r="E103" s="3303" t="s">
        <v>5347</v>
      </c>
      <c r="F103" s="3303" t="s">
        <v>5307</v>
      </c>
      <c r="G103" s="1901">
        <v>4252352.22</v>
      </c>
      <c r="H103" s="1474"/>
      <c r="I103" s="1474"/>
      <c r="J103" s="1474"/>
      <c r="K103" s="1474"/>
      <c r="L103" s="1474"/>
      <c r="M103" s="1474"/>
      <c r="N103" s="1474"/>
      <c r="O103" s="1474"/>
      <c r="P103" s="1474"/>
      <c r="Q103" s="1474"/>
      <c r="R103" s="1474"/>
      <c r="S103" s="1474"/>
      <c r="T103" s="1474"/>
      <c r="U103" s="1474"/>
      <c r="V103" s="1474"/>
      <c r="W103" s="1474"/>
      <c r="X103" s="1474"/>
      <c r="Y103" s="1474"/>
      <c r="Z103" s="1474"/>
      <c r="AA103" s="1474"/>
    </row>
    <row r="104" spans="1:27">
      <c r="A104" s="1452"/>
      <c r="B104" s="1474"/>
      <c r="C104" s="1474"/>
      <c r="D104" s="1474" t="s">
        <v>2995</v>
      </c>
      <c r="E104" s="3303" t="s">
        <v>5348</v>
      </c>
      <c r="F104" s="3303" t="s">
        <v>5311</v>
      </c>
      <c r="G104" s="1901">
        <v>4242350.049999998</v>
      </c>
      <c r="H104" s="1474"/>
      <c r="I104" s="1474"/>
      <c r="J104" s="1474"/>
      <c r="K104" s="1474"/>
      <c r="L104" s="1474"/>
      <c r="M104" s="1474"/>
      <c r="N104" s="1474"/>
      <c r="O104" s="1474"/>
      <c r="P104" s="1474"/>
      <c r="Q104" s="1474"/>
      <c r="R104" s="1474"/>
      <c r="S104" s="1474"/>
      <c r="T104" s="1474"/>
      <c r="U104" s="1474"/>
      <c r="V104" s="1474"/>
      <c r="W104" s="1474"/>
      <c r="X104" s="1474"/>
      <c r="Y104" s="1474"/>
      <c r="Z104" s="1474"/>
      <c r="AA104" s="1474"/>
    </row>
    <row r="105" spans="1:27">
      <c r="A105" s="1452"/>
      <c r="B105" s="1474"/>
      <c r="C105" s="1474"/>
      <c r="D105" s="1474" t="s">
        <v>2995</v>
      </c>
      <c r="E105" s="3303" t="s">
        <v>5349</v>
      </c>
      <c r="F105" s="3303" t="s">
        <v>5350</v>
      </c>
      <c r="G105" s="1901">
        <v>4188553.69</v>
      </c>
      <c r="H105" s="1474"/>
      <c r="I105" s="1474"/>
      <c r="J105" s="1474"/>
      <c r="K105" s="1474"/>
      <c r="L105" s="1474"/>
      <c r="M105" s="1474"/>
      <c r="N105" s="1474"/>
      <c r="O105" s="1474"/>
      <c r="P105" s="1474"/>
      <c r="Q105" s="1474"/>
      <c r="R105" s="1474"/>
      <c r="S105" s="1474"/>
      <c r="T105" s="1474"/>
      <c r="U105" s="1474"/>
      <c r="V105" s="1474"/>
      <c r="W105" s="1474"/>
      <c r="X105" s="1474"/>
      <c r="Y105" s="1474"/>
      <c r="Z105" s="1474"/>
      <c r="AA105" s="1474"/>
    </row>
    <row r="106" spans="1:27">
      <c r="A106" s="1452"/>
      <c r="B106" s="1474"/>
      <c r="C106" s="1474"/>
      <c r="D106" s="1474" t="s">
        <v>2995</v>
      </c>
      <c r="E106" s="3303" t="s">
        <v>5351</v>
      </c>
      <c r="F106" s="3303" t="s">
        <v>5321</v>
      </c>
      <c r="G106" s="1901">
        <v>4149702.98</v>
      </c>
      <c r="H106" s="1474"/>
      <c r="I106" s="1474"/>
      <c r="J106" s="1474"/>
      <c r="K106" s="1474"/>
      <c r="L106" s="1474"/>
      <c r="M106" s="1474"/>
      <c r="N106" s="1474"/>
      <c r="O106" s="1474"/>
      <c r="P106" s="1474"/>
      <c r="Q106" s="1474"/>
      <c r="R106" s="1474"/>
      <c r="S106" s="1474"/>
      <c r="T106" s="1474"/>
      <c r="U106" s="1474"/>
      <c r="V106" s="1474"/>
      <c r="W106" s="1474"/>
      <c r="X106" s="1474"/>
      <c r="Y106" s="1474"/>
      <c r="Z106" s="1474"/>
      <c r="AA106" s="1474"/>
    </row>
    <row r="107" spans="1:27">
      <c r="A107" s="1452"/>
      <c r="B107" s="1474"/>
      <c r="C107" s="1474"/>
      <c r="D107" s="1474" t="s">
        <v>2995</v>
      </c>
      <c r="E107" s="3303" t="s">
        <v>5352</v>
      </c>
      <c r="F107" s="3303" t="s">
        <v>5328</v>
      </c>
      <c r="G107" s="1901">
        <v>3917286.83</v>
      </c>
      <c r="H107" s="1474"/>
      <c r="I107" s="1474"/>
      <c r="J107" s="1474"/>
      <c r="K107" s="1474"/>
      <c r="L107" s="1474"/>
      <c r="M107" s="1474"/>
      <c r="N107" s="1474"/>
      <c r="O107" s="1474"/>
      <c r="P107" s="1474"/>
      <c r="Q107" s="1474"/>
      <c r="R107" s="1474"/>
      <c r="S107" s="1474"/>
      <c r="T107" s="1474"/>
      <c r="U107" s="1474"/>
      <c r="V107" s="1474"/>
      <c r="W107" s="1474"/>
      <c r="X107" s="1474"/>
      <c r="Y107" s="1474"/>
      <c r="Z107" s="1474"/>
      <c r="AA107" s="1474"/>
    </row>
    <row r="108" spans="1:27">
      <c r="A108" s="1452"/>
      <c r="B108" s="1474"/>
      <c r="C108" s="1474"/>
      <c r="D108" s="1474" t="s">
        <v>2995</v>
      </c>
      <c r="E108" s="3303" t="s">
        <v>5353</v>
      </c>
      <c r="F108" s="3303" t="s">
        <v>5354</v>
      </c>
      <c r="G108" s="1901">
        <v>3769857.99</v>
      </c>
      <c r="H108" s="1474"/>
      <c r="I108" s="1474"/>
      <c r="J108" s="1474"/>
      <c r="K108" s="1474"/>
      <c r="L108" s="1474"/>
      <c r="M108" s="1474"/>
      <c r="N108" s="1474"/>
      <c r="O108" s="1474"/>
      <c r="P108" s="1474"/>
      <c r="Q108" s="1474"/>
      <c r="R108" s="1474"/>
      <c r="S108" s="1474"/>
      <c r="T108" s="1474"/>
      <c r="U108" s="1474"/>
      <c r="V108" s="1474"/>
      <c r="W108" s="1474"/>
      <c r="X108" s="1474"/>
      <c r="Y108" s="1474"/>
      <c r="Z108" s="1474"/>
      <c r="AA108" s="1474"/>
    </row>
    <row r="109" spans="1:27">
      <c r="A109" s="1452"/>
      <c r="B109" s="1474"/>
      <c r="C109" s="1474"/>
      <c r="D109" s="1474" t="s">
        <v>2995</v>
      </c>
      <c r="E109" s="3303" t="s">
        <v>5355</v>
      </c>
      <c r="F109" s="3303" t="s">
        <v>5311</v>
      </c>
      <c r="G109" s="1901">
        <v>3644093.4800000009</v>
      </c>
      <c r="H109" s="1474"/>
      <c r="I109" s="1474"/>
      <c r="J109" s="1474"/>
      <c r="K109" s="1474"/>
      <c r="L109" s="1474"/>
      <c r="M109" s="1474"/>
      <c r="N109" s="1474"/>
      <c r="O109" s="1474"/>
      <c r="P109" s="1474"/>
      <c r="Q109" s="1474"/>
      <c r="R109" s="1474"/>
      <c r="S109" s="1474"/>
      <c r="T109" s="1474"/>
      <c r="U109" s="1474"/>
      <c r="V109" s="1474"/>
      <c r="W109" s="1474"/>
      <c r="X109" s="1474"/>
      <c r="Y109" s="1474"/>
      <c r="Z109" s="1474"/>
      <c r="AA109" s="1474"/>
    </row>
    <row r="110" spans="1:27">
      <c r="A110" s="1452"/>
      <c r="B110" s="1474"/>
      <c r="C110" s="1474"/>
      <c r="D110" s="1474" t="s">
        <v>2995</v>
      </c>
      <c r="E110" s="3303" t="s">
        <v>5356</v>
      </c>
      <c r="F110" s="3303" t="s">
        <v>5357</v>
      </c>
      <c r="G110" s="1901">
        <v>3446090.6</v>
      </c>
      <c r="H110" s="1474"/>
      <c r="I110" s="1474"/>
      <c r="J110" s="1474"/>
      <c r="K110" s="1474"/>
      <c r="L110" s="1474"/>
      <c r="M110" s="1474"/>
      <c r="N110" s="1474"/>
      <c r="O110" s="1474"/>
      <c r="P110" s="1474"/>
      <c r="Q110" s="1474"/>
      <c r="R110" s="1474"/>
      <c r="S110" s="1474"/>
      <c r="T110" s="1474"/>
      <c r="U110" s="1474"/>
      <c r="V110" s="1474"/>
      <c r="W110" s="1474"/>
      <c r="X110" s="1474"/>
      <c r="Y110" s="1474"/>
      <c r="Z110" s="1474"/>
      <c r="AA110" s="1474"/>
    </row>
    <row r="111" spans="1:27">
      <c r="A111" s="1452"/>
      <c r="B111" s="1474"/>
      <c r="C111" s="1474"/>
      <c r="D111" s="1474" t="s">
        <v>2995</v>
      </c>
      <c r="E111" s="3303" t="s">
        <v>5358</v>
      </c>
      <c r="F111" s="3303" t="s">
        <v>5340</v>
      </c>
      <c r="G111" s="1901">
        <v>3445447.48</v>
      </c>
      <c r="H111" s="1474"/>
      <c r="I111" s="1474"/>
      <c r="J111" s="1474"/>
      <c r="K111" s="1474"/>
      <c r="L111" s="1474"/>
      <c r="M111" s="1474"/>
      <c r="N111" s="1474"/>
      <c r="O111" s="1474"/>
      <c r="P111" s="1474"/>
      <c r="Q111" s="1474"/>
      <c r="R111" s="1474"/>
      <c r="S111" s="1474"/>
      <c r="T111" s="1474"/>
      <c r="U111" s="1474"/>
      <c r="V111" s="1474"/>
      <c r="W111" s="1474"/>
      <c r="X111" s="1474"/>
      <c r="Y111" s="1474"/>
      <c r="Z111" s="1474"/>
      <c r="AA111" s="1474"/>
    </row>
    <row r="112" spans="1:27">
      <c r="A112" s="1452"/>
      <c r="B112" s="1474"/>
      <c r="C112" s="1474"/>
      <c r="D112" s="1474" t="s">
        <v>2995</v>
      </c>
      <c r="E112" s="3303" t="s">
        <v>5359</v>
      </c>
      <c r="F112" s="3303" t="s">
        <v>5311</v>
      </c>
      <c r="G112" s="1901">
        <v>3443286.5900000003</v>
      </c>
      <c r="H112" s="1474"/>
      <c r="I112" s="1474"/>
      <c r="J112" s="1474"/>
      <c r="K112" s="1474"/>
      <c r="L112" s="1474"/>
      <c r="M112" s="1474"/>
      <c r="N112" s="1474"/>
      <c r="O112" s="1474"/>
      <c r="P112" s="1474"/>
      <c r="Q112" s="1474"/>
      <c r="R112" s="1474"/>
      <c r="S112" s="1474"/>
      <c r="T112" s="1474"/>
      <c r="U112" s="1474"/>
      <c r="V112" s="1474"/>
      <c r="W112" s="1474"/>
      <c r="X112" s="1474"/>
      <c r="Y112" s="1474"/>
      <c r="Z112" s="1474"/>
      <c r="AA112" s="1474"/>
    </row>
    <row r="113" spans="1:27">
      <c r="A113" s="1452"/>
      <c r="B113" s="1474"/>
      <c r="C113" s="1474"/>
      <c r="D113" s="1474" t="s">
        <v>2995</v>
      </c>
      <c r="E113" s="3303" t="s">
        <v>5360</v>
      </c>
      <c r="F113" s="3303" t="s">
        <v>5361</v>
      </c>
      <c r="G113" s="1901">
        <v>3324723.52</v>
      </c>
      <c r="H113" s="1474"/>
      <c r="I113" s="1474"/>
      <c r="J113" s="1474"/>
      <c r="K113" s="1474"/>
      <c r="L113" s="1474"/>
      <c r="M113" s="1474"/>
      <c r="N113" s="1474"/>
      <c r="O113" s="1474"/>
      <c r="P113" s="1474"/>
      <c r="Q113" s="1474"/>
      <c r="R113" s="1474"/>
      <c r="S113" s="1474"/>
      <c r="T113" s="1474"/>
      <c r="U113" s="1474"/>
      <c r="V113" s="1474"/>
      <c r="W113" s="1474"/>
      <c r="X113" s="1474"/>
      <c r="Y113" s="1474"/>
      <c r="Z113" s="1474"/>
      <c r="AA113" s="1474"/>
    </row>
    <row r="114" spans="1:27">
      <c r="A114" s="1452"/>
      <c r="B114" s="1474"/>
      <c r="C114" s="1474"/>
      <c r="D114" s="1474" t="s">
        <v>2995</v>
      </c>
      <c r="E114" s="3303" t="s">
        <v>5362</v>
      </c>
      <c r="F114" s="3303" t="s">
        <v>5363</v>
      </c>
      <c r="G114" s="1901">
        <v>3232169.5</v>
      </c>
      <c r="H114" s="1474"/>
      <c r="I114" s="1474"/>
      <c r="J114" s="1474"/>
      <c r="K114" s="1474"/>
      <c r="L114" s="1474"/>
      <c r="M114" s="1474"/>
      <c r="N114" s="1474"/>
      <c r="O114" s="1474"/>
      <c r="P114" s="1474"/>
      <c r="Q114" s="1474"/>
      <c r="R114" s="1474"/>
      <c r="S114" s="1474"/>
      <c r="T114" s="1474"/>
      <c r="U114" s="1474"/>
      <c r="V114" s="1474"/>
      <c r="W114" s="1474"/>
      <c r="X114" s="1474"/>
      <c r="Y114" s="1474"/>
      <c r="Z114" s="1474"/>
      <c r="AA114" s="1474"/>
    </row>
    <row r="115" spans="1:27">
      <c r="A115" s="1452"/>
      <c r="B115" s="1474"/>
      <c r="C115" s="1474"/>
      <c r="D115" s="1474" t="s">
        <v>2995</v>
      </c>
      <c r="E115" s="3303" t="s">
        <v>5364</v>
      </c>
      <c r="F115" s="3303" t="s">
        <v>5365</v>
      </c>
      <c r="G115" s="1901">
        <v>3225396.59</v>
      </c>
      <c r="H115" s="1474"/>
      <c r="I115" s="1474"/>
      <c r="J115" s="1474"/>
      <c r="K115" s="1474"/>
      <c r="L115" s="1474"/>
      <c r="M115" s="1474"/>
      <c r="N115" s="1474"/>
      <c r="O115" s="1474"/>
      <c r="P115" s="1474"/>
      <c r="Q115" s="1474"/>
      <c r="R115" s="1474"/>
      <c r="S115" s="1474"/>
      <c r="T115" s="1474"/>
      <c r="U115" s="1474"/>
      <c r="V115" s="1474"/>
      <c r="W115" s="1474"/>
      <c r="X115" s="1474"/>
      <c r="Y115" s="1474"/>
      <c r="Z115" s="1474"/>
      <c r="AA115" s="1474"/>
    </row>
    <row r="116" spans="1:27">
      <c r="A116" s="1452"/>
      <c r="B116" s="1474"/>
      <c r="C116" s="1474"/>
      <c r="D116" s="1474" t="s">
        <v>2995</v>
      </c>
      <c r="E116" s="3303" t="s">
        <v>5366</v>
      </c>
      <c r="F116" s="3303" t="s">
        <v>5328</v>
      </c>
      <c r="G116" s="1901">
        <v>3216578.45</v>
      </c>
      <c r="H116" s="1474"/>
      <c r="I116" s="1474"/>
      <c r="J116" s="1474"/>
      <c r="K116" s="1474"/>
      <c r="L116" s="1474"/>
      <c r="M116" s="1474"/>
      <c r="N116" s="1474"/>
      <c r="O116" s="1474"/>
      <c r="P116" s="1474"/>
      <c r="Q116" s="1474"/>
      <c r="R116" s="1474"/>
      <c r="S116" s="1474"/>
      <c r="T116" s="1474"/>
      <c r="U116" s="1474"/>
      <c r="V116" s="1474"/>
      <c r="W116" s="1474"/>
      <c r="X116" s="1474"/>
      <c r="Y116" s="1474"/>
      <c r="Z116" s="1474"/>
      <c r="AA116" s="1474"/>
    </row>
    <row r="117" spans="1:27">
      <c r="A117" s="1452"/>
      <c r="B117" s="1474"/>
      <c r="C117" s="1474"/>
      <c r="D117" s="1474" t="s">
        <v>2995</v>
      </c>
      <c r="E117" s="3303" t="s">
        <v>5367</v>
      </c>
      <c r="F117" s="3303" t="s">
        <v>3276</v>
      </c>
      <c r="G117" s="1901">
        <v>3094736.88</v>
      </c>
      <c r="H117" s="1474"/>
      <c r="I117" s="1474"/>
      <c r="J117" s="1474"/>
      <c r="K117" s="1474"/>
      <c r="L117" s="1474"/>
      <c r="M117" s="1474"/>
      <c r="N117" s="1474"/>
      <c r="O117" s="1474"/>
      <c r="P117" s="1474"/>
      <c r="Q117" s="1474"/>
      <c r="R117" s="1474"/>
      <c r="S117" s="1474"/>
      <c r="T117" s="1474"/>
      <c r="U117" s="1474"/>
      <c r="V117" s="1474"/>
      <c r="W117" s="1474"/>
      <c r="X117" s="1474"/>
      <c r="Y117" s="1474"/>
      <c r="Z117" s="1474"/>
      <c r="AA117" s="1474"/>
    </row>
    <row r="118" spans="1:27">
      <c r="A118" s="1452"/>
      <c r="B118" s="1474"/>
      <c r="C118" s="1474"/>
      <c r="D118" s="1474" t="s">
        <v>2995</v>
      </c>
      <c r="E118" s="3303" t="s">
        <v>5368</v>
      </c>
      <c r="F118" s="3303" t="s">
        <v>5369</v>
      </c>
      <c r="G118" s="1901">
        <v>3031839.6399999997</v>
      </c>
      <c r="H118" s="1474"/>
      <c r="I118" s="1474"/>
      <c r="J118" s="1474"/>
      <c r="K118" s="1474"/>
      <c r="L118" s="1474"/>
      <c r="M118" s="1474"/>
      <c r="N118" s="1474"/>
      <c r="O118" s="1474"/>
      <c r="P118" s="1474"/>
      <c r="Q118" s="1474"/>
      <c r="R118" s="1474"/>
      <c r="S118" s="1474"/>
      <c r="T118" s="1474"/>
      <c r="U118" s="1474"/>
      <c r="V118" s="1474"/>
      <c r="W118" s="1474"/>
      <c r="X118" s="1474"/>
      <c r="Y118" s="1474"/>
      <c r="Z118" s="1474"/>
      <c r="AA118" s="1474"/>
    </row>
    <row r="119" spans="1:27">
      <c r="A119" s="1452"/>
      <c r="B119" s="1474"/>
      <c r="C119" s="1474"/>
      <c r="D119" s="1474" t="s">
        <v>2995</v>
      </c>
      <c r="E119" s="3303" t="s">
        <v>5370</v>
      </c>
      <c r="F119" s="3303" t="s">
        <v>5371</v>
      </c>
      <c r="G119" s="1901">
        <v>3021933.02</v>
      </c>
      <c r="H119" s="1474"/>
      <c r="I119" s="1474"/>
      <c r="J119" s="1474"/>
      <c r="K119" s="1474"/>
      <c r="L119" s="1474"/>
      <c r="M119" s="1474"/>
      <c r="N119" s="1474"/>
      <c r="O119" s="1474"/>
      <c r="P119" s="1474"/>
      <c r="Q119" s="1474"/>
      <c r="R119" s="1474"/>
      <c r="S119" s="1474"/>
      <c r="T119" s="1474"/>
      <c r="U119" s="1474"/>
      <c r="V119" s="1474"/>
      <c r="W119" s="1474"/>
      <c r="X119" s="1474"/>
      <c r="Y119" s="1474"/>
      <c r="Z119" s="1474"/>
      <c r="AA119" s="1474"/>
    </row>
    <row r="120" spans="1:27">
      <c r="A120" s="1452"/>
      <c r="B120" s="1474"/>
      <c r="C120" s="1474"/>
      <c r="D120" s="1474" t="s">
        <v>2995</v>
      </c>
      <c r="E120" s="3303" t="s">
        <v>5372</v>
      </c>
      <c r="F120" s="3303" t="s">
        <v>5337</v>
      </c>
      <c r="G120" s="1901">
        <v>2903857.81</v>
      </c>
      <c r="H120" s="1474"/>
      <c r="I120" s="1474"/>
      <c r="J120" s="1474"/>
      <c r="K120" s="1474"/>
      <c r="L120" s="1474"/>
      <c r="M120" s="1474"/>
      <c r="N120" s="1474"/>
      <c r="O120" s="1474"/>
      <c r="P120" s="1474"/>
      <c r="Q120" s="1474"/>
      <c r="R120" s="1474"/>
      <c r="S120" s="1474"/>
      <c r="T120" s="1474"/>
      <c r="U120" s="1474"/>
      <c r="V120" s="1474"/>
      <c r="W120" s="1474"/>
      <c r="X120" s="1474"/>
      <c r="Y120" s="1474"/>
      <c r="Z120" s="1474"/>
      <c r="AA120" s="1474"/>
    </row>
    <row r="121" spans="1:27">
      <c r="A121" s="1452"/>
      <c r="B121" s="1474"/>
      <c r="C121" s="1474"/>
      <c r="D121" s="1474" t="s">
        <v>2995</v>
      </c>
      <c r="E121" s="3303" t="s">
        <v>5373</v>
      </c>
      <c r="F121" s="3303" t="s">
        <v>5374</v>
      </c>
      <c r="G121" s="1901">
        <v>2890701.92</v>
      </c>
      <c r="H121" s="1474"/>
      <c r="I121" s="1474"/>
      <c r="J121" s="1474"/>
      <c r="K121" s="1474"/>
      <c r="L121" s="1474"/>
      <c r="M121" s="1474"/>
      <c r="N121" s="1474"/>
      <c r="O121" s="1474"/>
      <c r="P121" s="1474"/>
      <c r="Q121" s="1474"/>
      <c r="R121" s="1474"/>
      <c r="S121" s="1474"/>
      <c r="T121" s="1474"/>
      <c r="U121" s="1474"/>
      <c r="V121" s="1474"/>
      <c r="W121" s="1474"/>
      <c r="X121" s="1474"/>
      <c r="Y121" s="1474"/>
      <c r="Z121" s="1474"/>
      <c r="AA121" s="1474"/>
    </row>
    <row r="122" spans="1:27">
      <c r="A122" s="1452"/>
      <c r="B122" s="1474"/>
      <c r="C122" s="1474"/>
      <c r="D122" s="1474" t="s">
        <v>2995</v>
      </c>
      <c r="E122" s="3303" t="s">
        <v>5375</v>
      </c>
      <c r="F122" s="3303" t="s">
        <v>5369</v>
      </c>
      <c r="G122" s="1901">
        <v>2754474.3200000003</v>
      </c>
      <c r="H122" s="1474"/>
      <c r="I122" s="1474"/>
      <c r="J122" s="1474"/>
      <c r="K122" s="1474"/>
      <c r="L122" s="1474"/>
      <c r="M122" s="1474"/>
      <c r="N122" s="1474"/>
      <c r="O122" s="1474"/>
      <c r="P122" s="1474"/>
      <c r="Q122" s="1474"/>
      <c r="R122" s="1474"/>
      <c r="S122" s="1474"/>
      <c r="T122" s="1474"/>
      <c r="U122" s="1474"/>
      <c r="V122" s="1474"/>
      <c r="W122" s="1474"/>
      <c r="X122" s="1474"/>
      <c r="Y122" s="1474"/>
      <c r="Z122" s="1474"/>
      <c r="AA122" s="1474"/>
    </row>
    <row r="123" spans="1:27">
      <c r="A123" s="1452"/>
      <c r="B123" s="1474"/>
      <c r="C123" s="1474"/>
      <c r="D123" s="1474" t="s">
        <v>2995</v>
      </c>
      <c r="E123" s="3303" t="s">
        <v>5376</v>
      </c>
      <c r="F123" s="3303" t="s">
        <v>5377</v>
      </c>
      <c r="G123" s="1901">
        <v>2751173.97</v>
      </c>
      <c r="H123" s="1474"/>
      <c r="I123" s="1474"/>
      <c r="J123" s="1474"/>
      <c r="K123" s="1474"/>
      <c r="L123" s="1474"/>
      <c r="M123" s="1474"/>
      <c r="N123" s="1474"/>
      <c r="O123" s="1474"/>
      <c r="P123" s="1474"/>
      <c r="Q123" s="1474"/>
      <c r="R123" s="1474"/>
      <c r="S123" s="1474"/>
      <c r="T123" s="1474"/>
      <c r="U123" s="1474"/>
      <c r="V123" s="1474"/>
      <c r="W123" s="1474"/>
      <c r="X123" s="1474"/>
      <c r="Y123" s="1474"/>
      <c r="Z123" s="1474"/>
      <c r="AA123" s="1474"/>
    </row>
    <row r="124" spans="1:27">
      <c r="A124" s="1452"/>
      <c r="B124" s="1474"/>
      <c r="C124" s="1474"/>
      <c r="D124" s="1474" t="s">
        <v>2995</v>
      </c>
      <c r="E124" s="3303" t="s">
        <v>5378</v>
      </c>
      <c r="F124" s="3303" t="s">
        <v>5379</v>
      </c>
      <c r="G124" s="1901">
        <v>2747504.24</v>
      </c>
      <c r="H124" s="1474"/>
      <c r="I124" s="1474"/>
      <c r="J124" s="1474"/>
      <c r="K124" s="1474"/>
      <c r="L124" s="1474"/>
      <c r="M124" s="1474"/>
      <c r="N124" s="1474"/>
      <c r="O124" s="1474"/>
      <c r="P124" s="1474"/>
      <c r="Q124" s="1474"/>
      <c r="R124" s="1474"/>
      <c r="S124" s="1474"/>
      <c r="T124" s="1474"/>
      <c r="U124" s="1474"/>
      <c r="V124" s="1474"/>
      <c r="W124" s="1474"/>
      <c r="X124" s="1474"/>
      <c r="Y124" s="1474"/>
      <c r="Z124" s="1474"/>
      <c r="AA124" s="1474"/>
    </row>
    <row r="125" spans="1:27">
      <c r="A125" s="1452"/>
      <c r="B125" s="1474"/>
      <c r="C125" s="1474"/>
      <c r="D125" s="1474" t="s">
        <v>2995</v>
      </c>
      <c r="E125" s="3303" t="s">
        <v>5380</v>
      </c>
      <c r="F125" s="3303" t="s">
        <v>5381</v>
      </c>
      <c r="G125" s="1901">
        <v>2744694.61</v>
      </c>
      <c r="H125" s="1474"/>
      <c r="I125" s="1474"/>
      <c r="J125" s="1474"/>
      <c r="K125" s="1474"/>
      <c r="L125" s="1474"/>
      <c r="M125" s="1474"/>
      <c r="N125" s="1474"/>
      <c r="O125" s="1474"/>
      <c r="P125" s="1474"/>
      <c r="Q125" s="1474"/>
      <c r="R125" s="1474"/>
      <c r="S125" s="1474"/>
      <c r="T125" s="1474"/>
      <c r="U125" s="1474"/>
      <c r="V125" s="1474"/>
      <c r="W125" s="1474"/>
      <c r="X125" s="1474"/>
      <c r="Y125" s="1474"/>
      <c r="Z125" s="1474"/>
      <c r="AA125" s="1474"/>
    </row>
    <row r="126" spans="1:27">
      <c r="A126" s="1452"/>
      <c r="B126" s="1474"/>
      <c r="C126" s="1474"/>
      <c r="D126" s="1474" t="s">
        <v>2995</v>
      </c>
      <c r="E126" s="3303" t="s">
        <v>5382</v>
      </c>
      <c r="F126" s="3303" t="s">
        <v>5383</v>
      </c>
      <c r="G126" s="1901">
        <v>2718977.53</v>
      </c>
      <c r="H126" s="1474"/>
      <c r="I126" s="1474"/>
      <c r="J126" s="1474"/>
      <c r="K126" s="1474"/>
      <c r="L126" s="1474"/>
      <c r="M126" s="1474"/>
      <c r="N126" s="1474"/>
      <c r="O126" s="1474"/>
      <c r="P126" s="1474"/>
      <c r="Q126" s="1474"/>
      <c r="R126" s="1474"/>
      <c r="S126" s="1474"/>
      <c r="T126" s="1474"/>
      <c r="U126" s="1474"/>
      <c r="V126" s="1474"/>
      <c r="W126" s="1474"/>
      <c r="X126" s="1474"/>
      <c r="Y126" s="1474"/>
      <c r="Z126" s="1474"/>
      <c r="AA126" s="1474"/>
    </row>
    <row r="127" spans="1:27">
      <c r="A127" s="1452"/>
      <c r="B127" s="1474"/>
      <c r="C127" s="1474"/>
      <c r="D127" s="1474" t="s">
        <v>2995</v>
      </c>
      <c r="E127" s="3303" t="s">
        <v>5384</v>
      </c>
      <c r="F127" s="3303" t="s">
        <v>5385</v>
      </c>
      <c r="G127" s="1901">
        <v>2714968.6</v>
      </c>
      <c r="H127" s="1474"/>
      <c r="I127" s="1474"/>
      <c r="J127" s="1474"/>
      <c r="K127" s="1474"/>
      <c r="L127" s="1474"/>
      <c r="M127" s="1474"/>
      <c r="N127" s="1474"/>
      <c r="O127" s="1474"/>
      <c r="P127" s="1474"/>
      <c r="Q127" s="1474"/>
      <c r="R127" s="1474"/>
      <c r="S127" s="1474"/>
      <c r="T127" s="1474"/>
      <c r="U127" s="1474"/>
      <c r="V127" s="1474"/>
      <c r="W127" s="1474"/>
      <c r="X127" s="1474"/>
      <c r="Y127" s="1474"/>
      <c r="Z127" s="1474"/>
      <c r="AA127" s="1474"/>
    </row>
    <row r="128" spans="1:27">
      <c r="A128" s="1452"/>
      <c r="B128" s="1474"/>
      <c r="C128" s="1474"/>
      <c r="D128" s="1474" t="s">
        <v>2995</v>
      </c>
      <c r="E128" s="3303" t="s">
        <v>5386</v>
      </c>
      <c r="F128" s="3303" t="s">
        <v>3276</v>
      </c>
      <c r="G128" s="1901">
        <v>2710206.48</v>
      </c>
      <c r="H128" s="1474"/>
      <c r="I128" s="1474"/>
      <c r="J128" s="1474"/>
      <c r="K128" s="1474"/>
      <c r="L128" s="1474"/>
      <c r="M128" s="1474"/>
      <c r="N128" s="1474"/>
      <c r="O128" s="1474"/>
      <c r="P128" s="1474"/>
      <c r="Q128" s="1474"/>
      <c r="R128" s="1474"/>
      <c r="S128" s="1474"/>
      <c r="T128" s="1474"/>
      <c r="U128" s="1474"/>
      <c r="V128" s="1474"/>
      <c r="W128" s="1474"/>
      <c r="X128" s="1474"/>
      <c r="Y128" s="1474"/>
      <c r="Z128" s="1474"/>
      <c r="AA128" s="1474"/>
    </row>
    <row r="129" spans="1:27">
      <c r="A129" s="1452"/>
      <c r="B129" s="1474"/>
      <c r="C129" s="1474"/>
      <c r="D129" s="1474" t="s">
        <v>2995</v>
      </c>
      <c r="E129" s="3303" t="s">
        <v>5362</v>
      </c>
      <c r="F129" s="3303" t="s">
        <v>5387</v>
      </c>
      <c r="G129" s="1901">
        <v>2670153.4</v>
      </c>
      <c r="H129" s="1474"/>
      <c r="I129" s="1474"/>
      <c r="J129" s="1474"/>
      <c r="K129" s="1474"/>
      <c r="L129" s="1474"/>
      <c r="M129" s="1474"/>
      <c r="N129" s="1474"/>
      <c r="O129" s="1474"/>
      <c r="P129" s="1474"/>
      <c r="Q129" s="1474"/>
      <c r="R129" s="1474"/>
      <c r="S129" s="1474"/>
      <c r="T129" s="1474"/>
      <c r="U129" s="1474"/>
      <c r="V129" s="1474"/>
      <c r="W129" s="1474"/>
      <c r="X129" s="1474"/>
      <c r="Y129" s="1474"/>
      <c r="Z129" s="1474"/>
      <c r="AA129" s="1474"/>
    </row>
    <row r="130" spans="1:27">
      <c r="A130" s="1452"/>
      <c r="B130" s="1474"/>
      <c r="C130" s="1474"/>
      <c r="D130" s="1474" t="s">
        <v>2995</v>
      </c>
      <c r="E130" s="3303" t="s">
        <v>5388</v>
      </c>
      <c r="F130" s="3303" t="s">
        <v>3276</v>
      </c>
      <c r="G130" s="1901">
        <v>2629008.23</v>
      </c>
      <c r="H130" s="1474"/>
      <c r="I130" s="1474"/>
      <c r="J130" s="1474"/>
      <c r="K130" s="1474"/>
      <c r="L130" s="1474"/>
      <c r="M130" s="1474"/>
      <c r="N130" s="1474"/>
      <c r="O130" s="1474"/>
      <c r="P130" s="1474"/>
      <c r="Q130" s="1474"/>
      <c r="R130" s="1474"/>
      <c r="S130" s="1474"/>
      <c r="T130" s="1474"/>
      <c r="U130" s="1474"/>
      <c r="V130" s="1474"/>
      <c r="W130" s="1474"/>
      <c r="X130" s="1474"/>
      <c r="Y130" s="1474"/>
      <c r="Z130" s="1474"/>
      <c r="AA130" s="1474"/>
    </row>
    <row r="131" spans="1:27">
      <c r="A131" s="1452"/>
      <c r="B131" s="1474"/>
      <c r="C131" s="1474"/>
      <c r="D131" s="1474" t="s">
        <v>2995</v>
      </c>
      <c r="E131" s="3303" t="s">
        <v>5389</v>
      </c>
      <c r="F131" s="3303" t="s">
        <v>5371</v>
      </c>
      <c r="G131" s="1901">
        <v>2563855.92</v>
      </c>
      <c r="H131" s="1474"/>
      <c r="I131" s="1474"/>
      <c r="J131" s="1474"/>
      <c r="K131" s="1474"/>
      <c r="L131" s="1474"/>
      <c r="M131" s="1474"/>
      <c r="N131" s="1474"/>
      <c r="O131" s="1474"/>
      <c r="P131" s="1474"/>
      <c r="Q131" s="1474"/>
      <c r="R131" s="1474"/>
      <c r="S131" s="1474"/>
      <c r="T131" s="1474"/>
      <c r="U131" s="1474"/>
      <c r="V131" s="1474"/>
      <c r="W131" s="1474"/>
      <c r="X131" s="1474"/>
      <c r="Y131" s="1474"/>
      <c r="Z131" s="1474"/>
      <c r="AA131" s="1474"/>
    </row>
    <row r="132" spans="1:27">
      <c r="A132" s="1452"/>
      <c r="B132" s="1474"/>
      <c r="C132" s="1474"/>
      <c r="D132" s="1474" t="s">
        <v>2995</v>
      </c>
      <c r="E132" s="3303" t="s">
        <v>5390</v>
      </c>
      <c r="F132" s="3303" t="s">
        <v>5333</v>
      </c>
      <c r="G132" s="1901">
        <v>2479524.0900000003</v>
      </c>
      <c r="H132" s="1474"/>
      <c r="I132" s="1474"/>
      <c r="J132" s="1474"/>
      <c r="K132" s="1474"/>
      <c r="L132" s="1474"/>
      <c r="M132" s="1474"/>
      <c r="N132" s="1474"/>
      <c r="O132" s="1474"/>
      <c r="P132" s="1474"/>
      <c r="Q132" s="1474"/>
      <c r="R132" s="1474"/>
      <c r="S132" s="1474"/>
      <c r="T132" s="1474"/>
      <c r="U132" s="1474"/>
      <c r="V132" s="1474"/>
      <c r="W132" s="1474"/>
      <c r="X132" s="1474"/>
      <c r="Y132" s="1474"/>
      <c r="Z132" s="1474"/>
      <c r="AA132" s="1474"/>
    </row>
    <row r="133" spans="1:27">
      <c r="A133" s="1452"/>
      <c r="B133" s="1474"/>
      <c r="C133" s="1474"/>
      <c r="D133" s="1474" t="s">
        <v>2995</v>
      </c>
      <c r="E133" s="3303" t="s">
        <v>5391</v>
      </c>
      <c r="F133" s="3303" t="s">
        <v>5354</v>
      </c>
      <c r="G133" s="1901">
        <v>2425342.69</v>
      </c>
      <c r="H133" s="1474"/>
      <c r="I133" s="1474"/>
      <c r="J133" s="1474"/>
      <c r="K133" s="1474"/>
      <c r="L133" s="1474"/>
      <c r="M133" s="1474"/>
      <c r="N133" s="1474"/>
      <c r="O133" s="1474"/>
      <c r="P133" s="1474"/>
      <c r="Q133" s="1474"/>
      <c r="R133" s="1474"/>
      <c r="S133" s="1474"/>
      <c r="T133" s="1474"/>
      <c r="U133" s="1474"/>
      <c r="V133" s="1474"/>
      <c r="W133" s="1474"/>
      <c r="X133" s="1474"/>
      <c r="Y133" s="1474"/>
      <c r="Z133" s="1474"/>
      <c r="AA133" s="1474"/>
    </row>
    <row r="134" spans="1:27">
      <c r="A134" s="1452"/>
      <c r="B134" s="1474"/>
      <c r="C134" s="1474"/>
      <c r="D134" s="1474" t="s">
        <v>2995</v>
      </c>
      <c r="E134" s="3303" t="s">
        <v>5392</v>
      </c>
      <c r="F134" s="3303" t="s">
        <v>5321</v>
      </c>
      <c r="G134" s="1901">
        <v>2365986.5</v>
      </c>
      <c r="H134" s="1474"/>
      <c r="I134" s="1474"/>
      <c r="J134" s="1474"/>
      <c r="K134" s="1474"/>
      <c r="L134" s="1474"/>
      <c r="M134" s="1474"/>
      <c r="N134" s="1474"/>
      <c r="O134" s="1474"/>
      <c r="P134" s="1474"/>
      <c r="Q134" s="1474"/>
      <c r="R134" s="1474"/>
      <c r="S134" s="1474"/>
      <c r="T134" s="1474"/>
      <c r="U134" s="1474"/>
      <c r="V134" s="1474"/>
      <c r="W134" s="1474"/>
      <c r="X134" s="1474"/>
      <c r="Y134" s="1474"/>
      <c r="Z134" s="1474"/>
      <c r="AA134" s="1474"/>
    </row>
    <row r="135" spans="1:27">
      <c r="A135" s="1452"/>
      <c r="B135" s="1474"/>
      <c r="C135" s="1474"/>
      <c r="D135" s="1474" t="s">
        <v>2995</v>
      </c>
      <c r="E135" s="3303" t="s">
        <v>5393</v>
      </c>
      <c r="F135" s="3303" t="s">
        <v>5361</v>
      </c>
      <c r="G135" s="1901">
        <v>2363407.6300000004</v>
      </c>
      <c r="H135" s="1474"/>
      <c r="I135" s="1474"/>
      <c r="J135" s="1474"/>
      <c r="K135" s="1474"/>
      <c r="L135" s="1474"/>
      <c r="M135" s="1474"/>
      <c r="N135" s="1474"/>
      <c r="O135" s="1474"/>
      <c r="P135" s="1474"/>
      <c r="Q135" s="1474"/>
      <c r="R135" s="1474"/>
      <c r="S135" s="1474"/>
      <c r="T135" s="1474"/>
      <c r="U135" s="1474"/>
      <c r="V135" s="1474"/>
      <c r="W135" s="1474"/>
      <c r="X135" s="1474"/>
      <c r="Y135" s="1474"/>
      <c r="Z135" s="1474"/>
      <c r="AA135" s="1474"/>
    </row>
    <row r="136" spans="1:27">
      <c r="A136" s="1452"/>
      <c r="B136" s="1474"/>
      <c r="C136" s="1474"/>
      <c r="D136" s="1474" t="s">
        <v>2995</v>
      </c>
      <c r="E136" s="3303" t="s">
        <v>5394</v>
      </c>
      <c r="F136" s="3303" t="s">
        <v>5395</v>
      </c>
      <c r="G136" s="1901">
        <v>2285310.6800000002</v>
      </c>
      <c r="H136" s="1474"/>
      <c r="I136" s="1474"/>
      <c r="J136" s="1474"/>
      <c r="K136" s="1474"/>
      <c r="L136" s="1474"/>
      <c r="M136" s="1474"/>
      <c r="N136" s="1474"/>
      <c r="O136" s="1474"/>
      <c r="P136" s="1474"/>
      <c r="Q136" s="1474"/>
      <c r="R136" s="1474"/>
      <c r="S136" s="1474"/>
      <c r="T136" s="1474"/>
      <c r="U136" s="1474"/>
      <c r="V136" s="1474"/>
      <c r="W136" s="1474"/>
      <c r="X136" s="1474"/>
      <c r="Y136" s="1474"/>
      <c r="Z136" s="1474"/>
      <c r="AA136" s="1474"/>
    </row>
    <row r="137" spans="1:27">
      <c r="A137" s="1452"/>
      <c r="B137" s="1474"/>
      <c r="C137" s="1474"/>
      <c r="D137" s="1474" t="s">
        <v>2995</v>
      </c>
      <c r="E137" s="3303" t="s">
        <v>5396</v>
      </c>
      <c r="F137" s="3303" t="s">
        <v>5331</v>
      </c>
      <c r="G137" s="1901">
        <v>2266112.1800000002</v>
      </c>
      <c r="H137" s="1474"/>
      <c r="I137" s="1474"/>
      <c r="J137" s="1474"/>
      <c r="K137" s="1474"/>
      <c r="L137" s="1474"/>
      <c r="M137" s="1474"/>
      <c r="N137" s="1474"/>
      <c r="O137" s="1474"/>
      <c r="P137" s="1474"/>
      <c r="Q137" s="1474"/>
      <c r="R137" s="1474"/>
      <c r="S137" s="1474"/>
      <c r="T137" s="1474"/>
      <c r="U137" s="1474"/>
      <c r="V137" s="1474"/>
      <c r="W137" s="1474"/>
      <c r="X137" s="1474"/>
      <c r="Y137" s="1474"/>
      <c r="Z137" s="1474"/>
      <c r="AA137" s="1474"/>
    </row>
    <row r="138" spans="1:27">
      <c r="A138" s="1452"/>
      <c r="B138" s="1474"/>
      <c r="C138" s="1474"/>
      <c r="D138" s="1474" t="s">
        <v>2995</v>
      </c>
      <c r="E138" s="3303" t="s">
        <v>5397</v>
      </c>
      <c r="F138" s="3303" t="s">
        <v>5398</v>
      </c>
      <c r="G138" s="1901">
        <v>2157434.96</v>
      </c>
      <c r="H138" s="1474"/>
      <c r="I138" s="1474"/>
      <c r="J138" s="1474"/>
      <c r="K138" s="1474"/>
      <c r="L138" s="1474"/>
      <c r="M138" s="1474"/>
      <c r="N138" s="1474"/>
      <c r="O138" s="1474"/>
      <c r="P138" s="1474"/>
      <c r="Q138" s="1474"/>
      <c r="R138" s="1474"/>
      <c r="S138" s="1474"/>
      <c r="T138" s="1474"/>
      <c r="U138" s="1474"/>
      <c r="V138" s="1474"/>
      <c r="W138" s="1474"/>
      <c r="X138" s="1474"/>
      <c r="Y138" s="1474"/>
      <c r="Z138" s="1474"/>
      <c r="AA138" s="1474"/>
    </row>
    <row r="139" spans="1:27">
      <c r="A139" s="1452"/>
      <c r="B139" s="1474"/>
      <c r="C139" s="1474"/>
      <c r="D139" s="1474" t="s">
        <v>2995</v>
      </c>
      <c r="E139" s="3303" t="s">
        <v>5399</v>
      </c>
      <c r="F139" s="3303" t="s">
        <v>5369</v>
      </c>
      <c r="G139" s="1901">
        <v>2145445.4499999997</v>
      </c>
      <c r="H139" s="1474"/>
      <c r="I139" s="1474"/>
      <c r="J139" s="1474"/>
      <c r="K139" s="1474"/>
      <c r="L139" s="1474"/>
      <c r="M139" s="1474"/>
      <c r="N139" s="1474"/>
      <c r="O139" s="1474"/>
      <c r="P139" s="1474"/>
      <c r="Q139" s="1474"/>
      <c r="R139" s="1474"/>
      <c r="S139" s="1474"/>
      <c r="T139" s="1474"/>
      <c r="U139" s="1474"/>
      <c r="V139" s="1474"/>
      <c r="W139" s="1474"/>
      <c r="X139" s="1474"/>
      <c r="Y139" s="1474"/>
      <c r="Z139" s="1474"/>
      <c r="AA139" s="1474"/>
    </row>
    <row r="140" spans="1:27">
      <c r="A140" s="1452"/>
      <c r="B140" s="1474"/>
      <c r="C140" s="1474"/>
      <c r="D140" s="1474" t="s">
        <v>2995</v>
      </c>
      <c r="E140" s="3303" t="s">
        <v>5400</v>
      </c>
      <c r="F140" s="3303" t="s">
        <v>5401</v>
      </c>
      <c r="G140" s="1901">
        <v>2134009.15</v>
      </c>
      <c r="H140" s="1474"/>
      <c r="I140" s="1474"/>
      <c r="J140" s="1474"/>
      <c r="K140" s="1474"/>
      <c r="L140" s="1474"/>
      <c r="M140" s="1474"/>
      <c r="N140" s="1474"/>
      <c r="O140" s="1474"/>
      <c r="P140" s="1474"/>
      <c r="Q140" s="1474"/>
      <c r="R140" s="1474"/>
      <c r="S140" s="1474"/>
      <c r="T140" s="1474"/>
      <c r="U140" s="1474"/>
      <c r="V140" s="1474"/>
      <c r="W140" s="1474"/>
      <c r="X140" s="1474"/>
      <c r="Y140" s="1474"/>
      <c r="Z140" s="1474"/>
      <c r="AA140" s="1474"/>
    </row>
    <row r="141" spans="1:27">
      <c r="A141" s="1452"/>
      <c r="B141" s="1474"/>
      <c r="C141" s="1474"/>
      <c r="D141" s="1474" t="s">
        <v>2995</v>
      </c>
      <c r="E141" s="3303" t="s">
        <v>5402</v>
      </c>
      <c r="F141" s="3303" t="s">
        <v>5328</v>
      </c>
      <c r="G141" s="1901">
        <v>2088725.28</v>
      </c>
      <c r="H141" s="1474"/>
      <c r="I141" s="1474"/>
      <c r="J141" s="1474"/>
      <c r="K141" s="1474"/>
      <c r="L141" s="1474"/>
      <c r="M141" s="1474"/>
      <c r="N141" s="1474"/>
      <c r="O141" s="1474"/>
      <c r="P141" s="1474"/>
      <c r="Q141" s="1474"/>
      <c r="R141" s="1474"/>
      <c r="S141" s="1474"/>
      <c r="T141" s="1474"/>
      <c r="U141" s="1474"/>
      <c r="V141" s="1474"/>
      <c r="W141" s="1474"/>
      <c r="X141" s="1474"/>
      <c r="Y141" s="1474"/>
      <c r="Z141" s="1474"/>
      <c r="AA141" s="1474"/>
    </row>
    <row r="142" spans="1:27">
      <c r="A142" s="1452"/>
      <c r="B142" s="1474"/>
      <c r="C142" s="1474"/>
      <c r="D142" s="1474" t="s">
        <v>2995</v>
      </c>
      <c r="E142" s="3303" t="s">
        <v>5403</v>
      </c>
      <c r="F142" s="3303" t="s">
        <v>5369</v>
      </c>
      <c r="G142" s="1901">
        <v>2086666.59</v>
      </c>
      <c r="H142" s="1474"/>
      <c r="I142" s="1474"/>
      <c r="J142" s="1474"/>
      <c r="K142" s="1474"/>
      <c r="L142" s="1474"/>
      <c r="M142" s="1474"/>
      <c r="N142" s="1474"/>
      <c r="O142" s="1474"/>
      <c r="P142" s="1474"/>
      <c r="Q142" s="1474"/>
      <c r="R142" s="1474"/>
      <c r="S142" s="1474"/>
      <c r="T142" s="1474"/>
      <c r="U142" s="1474"/>
      <c r="V142" s="1474"/>
      <c r="W142" s="1474"/>
      <c r="X142" s="1474"/>
      <c r="Y142" s="1474"/>
      <c r="Z142" s="1474"/>
      <c r="AA142" s="1474"/>
    </row>
    <row r="143" spans="1:27">
      <c r="A143" s="1452"/>
      <c r="B143" s="1474"/>
      <c r="C143" s="1474"/>
      <c r="D143" s="1474" t="s">
        <v>2995</v>
      </c>
      <c r="E143" s="3303" t="s">
        <v>5404</v>
      </c>
      <c r="F143" s="3303" t="s">
        <v>5369</v>
      </c>
      <c r="G143" s="1901">
        <v>2034145.1100000003</v>
      </c>
      <c r="H143" s="1474"/>
      <c r="I143" s="1474"/>
      <c r="J143" s="1474"/>
      <c r="K143" s="1474"/>
      <c r="L143" s="1474"/>
      <c r="M143" s="1474"/>
      <c r="N143" s="1474"/>
      <c r="O143" s="1474"/>
      <c r="P143" s="1474"/>
      <c r="Q143" s="1474"/>
      <c r="R143" s="1474"/>
      <c r="S143" s="1474"/>
      <c r="T143" s="1474"/>
      <c r="U143" s="1474"/>
      <c r="V143" s="1474"/>
      <c r="W143" s="1474"/>
      <c r="X143" s="1474"/>
      <c r="Y143" s="1474"/>
      <c r="Z143" s="1474"/>
      <c r="AA143" s="1474"/>
    </row>
    <row r="144" spans="1:27">
      <c r="A144" s="1452"/>
      <c r="B144" s="1474"/>
      <c r="C144" s="1474"/>
      <c r="D144" s="1474" t="s">
        <v>2995</v>
      </c>
      <c r="E144" s="3303" t="s">
        <v>5405</v>
      </c>
      <c r="F144" s="3303" t="s">
        <v>5406</v>
      </c>
      <c r="G144" s="1901">
        <v>2028032.29</v>
      </c>
      <c r="H144" s="1474"/>
      <c r="I144" s="1474"/>
      <c r="J144" s="1474"/>
      <c r="K144" s="1474"/>
      <c r="L144" s="1474"/>
      <c r="M144" s="1474"/>
      <c r="N144" s="1474"/>
      <c r="O144" s="1474"/>
      <c r="P144" s="1474"/>
      <c r="Q144" s="1474"/>
      <c r="R144" s="1474"/>
      <c r="S144" s="1474"/>
      <c r="T144" s="1474"/>
      <c r="U144" s="1474"/>
      <c r="V144" s="1474"/>
      <c r="W144" s="1474"/>
      <c r="X144" s="1474"/>
      <c r="Y144" s="1474"/>
      <c r="Z144" s="1474"/>
      <c r="AA144" s="1474"/>
    </row>
    <row r="145" spans="1:27">
      <c r="A145" s="1452"/>
      <c r="B145" s="1474"/>
      <c r="C145" s="1474"/>
      <c r="D145" s="1474" t="s">
        <v>2995</v>
      </c>
      <c r="E145" s="3303" t="s">
        <v>5407</v>
      </c>
      <c r="F145" s="3303" t="s">
        <v>5369</v>
      </c>
      <c r="G145" s="1901">
        <v>2027016.97</v>
      </c>
      <c r="H145" s="1474"/>
      <c r="I145" s="1474"/>
      <c r="J145" s="1474"/>
      <c r="K145" s="1474"/>
      <c r="L145" s="1474"/>
      <c r="M145" s="1474"/>
      <c r="N145" s="1474"/>
      <c r="O145" s="1474"/>
      <c r="P145" s="1474"/>
      <c r="Q145" s="1474"/>
      <c r="R145" s="1474"/>
      <c r="S145" s="1474"/>
      <c r="T145" s="1474"/>
      <c r="U145" s="1474"/>
      <c r="V145" s="1474"/>
      <c r="W145" s="1474"/>
      <c r="X145" s="1474"/>
      <c r="Y145" s="1474"/>
      <c r="Z145" s="1474"/>
      <c r="AA145" s="1474"/>
    </row>
    <row r="146" spans="1:27">
      <c r="A146" s="1452"/>
      <c r="B146" s="1474"/>
      <c r="C146" s="1474"/>
      <c r="D146" s="1474" t="s">
        <v>2995</v>
      </c>
      <c r="E146" s="3303" t="s">
        <v>5408</v>
      </c>
      <c r="F146" s="3303" t="s">
        <v>5328</v>
      </c>
      <c r="G146" s="1901">
        <v>1996897.39</v>
      </c>
      <c r="H146" s="1474"/>
      <c r="I146" s="1474"/>
      <c r="J146" s="1474"/>
      <c r="K146" s="1474"/>
      <c r="L146" s="1474"/>
      <c r="M146" s="1474"/>
      <c r="N146" s="1474"/>
      <c r="O146" s="1474"/>
      <c r="P146" s="1474"/>
      <c r="Q146" s="1474"/>
      <c r="R146" s="1474"/>
      <c r="S146" s="1474"/>
      <c r="T146" s="1474"/>
      <c r="U146" s="1474"/>
      <c r="V146" s="1474"/>
      <c r="W146" s="1474"/>
      <c r="X146" s="1474"/>
      <c r="Y146" s="1474"/>
      <c r="Z146" s="1474"/>
      <c r="AA146" s="1474"/>
    </row>
    <row r="147" spans="1:27">
      <c r="A147" s="1452"/>
      <c r="B147" s="1474"/>
      <c r="C147" s="1474"/>
      <c r="D147" s="1474" t="s">
        <v>2995</v>
      </c>
      <c r="E147" s="3303" t="s">
        <v>5409</v>
      </c>
      <c r="F147" s="3303" t="s">
        <v>5379</v>
      </c>
      <c r="G147" s="1901">
        <v>1954753.94</v>
      </c>
      <c r="H147" s="1474"/>
      <c r="I147" s="1474"/>
      <c r="J147" s="1474"/>
      <c r="K147" s="1474"/>
      <c r="L147" s="1474"/>
      <c r="M147" s="1474"/>
      <c r="N147" s="1474"/>
      <c r="O147" s="1474"/>
      <c r="P147" s="1474"/>
      <c r="Q147" s="1474"/>
      <c r="R147" s="1474"/>
      <c r="S147" s="1474"/>
      <c r="T147" s="1474"/>
      <c r="U147" s="1474"/>
      <c r="V147" s="1474"/>
      <c r="W147" s="1474"/>
      <c r="X147" s="1474"/>
      <c r="Y147" s="1474"/>
      <c r="Z147" s="1474"/>
      <c r="AA147" s="1474"/>
    </row>
    <row r="148" spans="1:27">
      <c r="A148" s="1452"/>
      <c r="B148" s="1474"/>
      <c r="C148" s="1474"/>
      <c r="D148" s="1474" t="s">
        <v>2995</v>
      </c>
      <c r="E148" s="3303" t="s">
        <v>5410</v>
      </c>
      <c r="F148" s="3303" t="s">
        <v>5411</v>
      </c>
      <c r="G148" s="1901">
        <v>1950029.04</v>
      </c>
      <c r="H148" s="1474"/>
      <c r="I148" s="1474"/>
      <c r="J148" s="1474"/>
      <c r="K148" s="1474"/>
      <c r="L148" s="1474"/>
      <c r="M148" s="1474"/>
      <c r="N148" s="1474"/>
      <c r="O148" s="1474"/>
      <c r="P148" s="1474"/>
      <c r="Q148" s="1474"/>
      <c r="R148" s="1474"/>
      <c r="S148" s="1474"/>
      <c r="T148" s="1474"/>
      <c r="U148" s="1474"/>
      <c r="V148" s="1474"/>
      <c r="W148" s="1474"/>
      <c r="X148" s="1474"/>
      <c r="Y148" s="1474"/>
      <c r="Z148" s="1474"/>
      <c r="AA148" s="1474"/>
    </row>
    <row r="149" spans="1:27">
      <c r="A149" s="1452"/>
      <c r="B149" s="1474"/>
      <c r="C149" s="1474"/>
      <c r="D149" s="1474" t="s">
        <v>2995</v>
      </c>
      <c r="E149" s="3303" t="s">
        <v>5412</v>
      </c>
      <c r="F149" s="3303" t="s">
        <v>5369</v>
      </c>
      <c r="G149" s="1901">
        <v>1914221.44</v>
      </c>
      <c r="H149" s="1474"/>
      <c r="I149" s="1474"/>
      <c r="J149" s="1474"/>
      <c r="K149" s="1474"/>
      <c r="L149" s="1474"/>
      <c r="M149" s="1474"/>
      <c r="N149" s="1474"/>
      <c r="O149" s="1474"/>
      <c r="P149" s="1474"/>
      <c r="Q149" s="1474"/>
      <c r="R149" s="1474"/>
      <c r="S149" s="1474"/>
      <c r="T149" s="1474"/>
      <c r="U149" s="1474"/>
      <c r="V149" s="1474"/>
      <c r="W149" s="1474"/>
      <c r="X149" s="1474"/>
      <c r="Y149" s="1474"/>
      <c r="Z149" s="1474"/>
      <c r="AA149" s="1474"/>
    </row>
    <row r="150" spans="1:27">
      <c r="A150" s="1452"/>
      <c r="B150" s="1474"/>
      <c r="C150" s="1474"/>
      <c r="D150" s="1474" t="s">
        <v>2995</v>
      </c>
      <c r="E150" s="3303" t="s">
        <v>5413</v>
      </c>
      <c r="F150" s="3303" t="s">
        <v>5414</v>
      </c>
      <c r="G150" s="1901">
        <v>1896212.27</v>
      </c>
      <c r="H150" s="1474"/>
      <c r="I150" s="1474"/>
      <c r="J150" s="1474"/>
      <c r="K150" s="1474"/>
      <c r="L150" s="1474"/>
      <c r="M150" s="1474"/>
      <c r="N150" s="1474"/>
      <c r="O150" s="1474"/>
      <c r="P150" s="1474"/>
      <c r="Q150" s="1474"/>
      <c r="R150" s="1474"/>
      <c r="S150" s="1474"/>
      <c r="T150" s="1474"/>
      <c r="U150" s="1474"/>
      <c r="V150" s="1474"/>
      <c r="W150" s="1474"/>
      <c r="X150" s="1474"/>
      <c r="Y150" s="1474"/>
      <c r="Z150" s="1474"/>
      <c r="AA150" s="1474"/>
    </row>
    <row r="151" spans="1:27">
      <c r="A151" s="1452"/>
      <c r="B151" s="1474"/>
      <c r="C151" s="1474"/>
      <c r="D151" s="1474" t="s">
        <v>2995</v>
      </c>
      <c r="E151" s="3303" t="s">
        <v>5389</v>
      </c>
      <c r="F151" s="3303" t="s">
        <v>5414</v>
      </c>
      <c r="G151" s="1901">
        <v>1886245.88</v>
      </c>
      <c r="H151" s="1474"/>
      <c r="I151" s="1474"/>
      <c r="J151" s="1474"/>
      <c r="K151" s="1474"/>
      <c r="L151" s="1474"/>
      <c r="M151" s="1474"/>
      <c r="N151" s="1474"/>
      <c r="O151" s="1474"/>
      <c r="P151" s="1474"/>
      <c r="Q151" s="1474"/>
      <c r="R151" s="1474"/>
      <c r="S151" s="1474"/>
      <c r="T151" s="1474"/>
      <c r="U151" s="1474"/>
      <c r="V151" s="1474"/>
      <c r="W151" s="1474"/>
      <c r="X151" s="1474"/>
      <c r="Y151" s="1474"/>
      <c r="Z151" s="1474"/>
      <c r="AA151" s="1474"/>
    </row>
    <row r="152" spans="1:27">
      <c r="A152" s="1452"/>
      <c r="B152" s="1474"/>
      <c r="C152" s="1474"/>
      <c r="D152" s="1474" t="s">
        <v>2995</v>
      </c>
      <c r="E152" s="3303" t="s">
        <v>5362</v>
      </c>
      <c r="F152" s="3303" t="s">
        <v>5415</v>
      </c>
      <c r="G152" s="1901">
        <v>1862314.48</v>
      </c>
      <c r="H152" s="1474"/>
      <c r="I152" s="1474"/>
      <c r="J152" s="1474"/>
      <c r="K152" s="1474"/>
      <c r="L152" s="1474"/>
      <c r="M152" s="1474"/>
      <c r="N152" s="1474"/>
      <c r="O152" s="1474"/>
      <c r="P152" s="1474"/>
      <c r="Q152" s="1474"/>
      <c r="R152" s="1474"/>
      <c r="S152" s="1474"/>
      <c r="T152" s="1474"/>
      <c r="U152" s="1474"/>
      <c r="V152" s="1474"/>
      <c r="W152" s="1474"/>
      <c r="X152" s="1474"/>
      <c r="Y152" s="1474"/>
      <c r="Z152" s="1474"/>
      <c r="AA152" s="1474"/>
    </row>
    <row r="153" spans="1:27">
      <c r="A153" s="1452"/>
      <c r="B153" s="1723"/>
      <c r="C153" s="1723"/>
      <c r="D153" s="1723" t="s">
        <v>2995</v>
      </c>
      <c r="E153" s="3302" t="s">
        <v>5416</v>
      </c>
      <c r="F153" s="3302" t="s">
        <v>5337</v>
      </c>
      <c r="G153" s="1901">
        <v>1844763.01</v>
      </c>
      <c r="H153" s="1474"/>
      <c r="I153" s="1474"/>
      <c r="J153" s="1474"/>
      <c r="K153" s="1474"/>
      <c r="L153" s="1474"/>
      <c r="M153" s="1474"/>
      <c r="N153" s="1474"/>
      <c r="O153" s="1474"/>
      <c r="P153" s="1474"/>
      <c r="Q153" s="1474"/>
      <c r="R153" s="1474"/>
      <c r="S153" s="1474"/>
      <c r="T153" s="1474"/>
      <c r="U153" s="1474"/>
      <c r="V153" s="1474"/>
      <c r="W153" s="1474"/>
      <c r="X153" s="1474"/>
      <c r="Y153" s="1474"/>
      <c r="Z153" s="1474"/>
      <c r="AA153" s="1474"/>
    </row>
    <row r="154" spans="1:27">
      <c r="A154" s="1452"/>
      <c r="B154" s="1723"/>
      <c r="C154" s="1723"/>
      <c r="D154" s="1723"/>
      <c r="E154" s="3302"/>
      <c r="F154" s="3302"/>
      <c r="G154" s="1901"/>
      <c r="H154" s="1474"/>
      <c r="I154" s="1474"/>
      <c r="J154" s="1474"/>
      <c r="K154" s="1474"/>
      <c r="L154" s="1474"/>
      <c r="M154" s="1474"/>
      <c r="N154" s="1474"/>
      <c r="O154" s="1474"/>
      <c r="P154" s="1474"/>
      <c r="Q154" s="1474"/>
      <c r="R154" s="1474"/>
      <c r="S154" s="1474"/>
      <c r="T154" s="1474"/>
      <c r="U154" s="1474"/>
      <c r="V154" s="1474"/>
      <c r="W154" s="1474"/>
      <c r="X154" s="1474"/>
      <c r="Y154" s="1474"/>
      <c r="Z154" s="1474"/>
      <c r="AA154" s="1474"/>
    </row>
    <row r="155" spans="1:27">
      <c r="A155" s="1452"/>
      <c r="B155" s="1723"/>
      <c r="C155" s="1723"/>
      <c r="D155" s="1723"/>
      <c r="E155" s="1489"/>
      <c r="F155" s="3302"/>
      <c r="G155" s="1901"/>
      <c r="H155" s="1474"/>
      <c r="I155" s="1474"/>
      <c r="J155" s="1474"/>
      <c r="K155" s="1474"/>
      <c r="L155" s="1474"/>
      <c r="M155" s="1474"/>
      <c r="N155" s="1474"/>
      <c r="O155" s="1474"/>
      <c r="P155" s="1474"/>
      <c r="Q155" s="1474"/>
      <c r="R155" s="1474"/>
      <c r="S155" s="1474"/>
      <c r="T155" s="1474"/>
      <c r="U155" s="1474"/>
      <c r="V155" s="1474"/>
      <c r="W155" s="1474"/>
      <c r="X155" s="1474"/>
      <c r="Y155" s="1474"/>
      <c r="Z155" s="1474"/>
      <c r="AA155" s="1474"/>
    </row>
    <row r="156" spans="1:27">
      <c r="A156" s="1489" t="s">
        <v>1191</v>
      </c>
      <c r="B156" s="1489"/>
      <c r="C156" s="1489"/>
      <c r="D156" s="1489"/>
      <c r="E156" s="1489"/>
      <c r="F156" s="1489"/>
      <c r="G156" s="1489"/>
      <c r="H156" s="1474"/>
      <c r="I156" s="1474"/>
      <c r="J156" s="1474"/>
      <c r="K156" s="1474"/>
      <c r="L156" s="1474"/>
      <c r="M156" s="1474"/>
      <c r="N156" s="1474"/>
      <c r="O156" s="1474"/>
      <c r="P156" s="1474"/>
      <c r="Q156" s="1474"/>
      <c r="R156" s="1474"/>
      <c r="S156" s="1474"/>
      <c r="T156" s="1474"/>
      <c r="U156" s="1474"/>
      <c r="V156" s="1474"/>
      <c r="W156" s="1474"/>
      <c r="X156" s="1474"/>
      <c r="Y156" s="1474"/>
      <c r="Z156" s="1474"/>
      <c r="AA156" s="1474"/>
    </row>
    <row r="157" spans="1:27">
      <c r="A157" s="1723"/>
      <c r="B157" s="1723"/>
      <c r="C157" s="1723"/>
      <c r="D157" s="1723"/>
      <c r="E157" s="3302"/>
      <c r="F157" s="3302"/>
      <c r="G157" s="1804"/>
      <c r="H157" s="1474"/>
      <c r="I157" s="1474"/>
      <c r="J157" s="1474"/>
      <c r="K157" s="1474"/>
      <c r="L157" s="1474"/>
      <c r="M157" s="1474"/>
      <c r="N157" s="1474"/>
      <c r="O157" s="1474"/>
      <c r="P157" s="1474"/>
      <c r="Q157" s="1474"/>
      <c r="R157" s="1474"/>
      <c r="S157" s="1474"/>
      <c r="T157" s="1474"/>
      <c r="U157" s="1474"/>
      <c r="V157" s="1474"/>
      <c r="W157" s="1474"/>
      <c r="X157" s="1474"/>
      <c r="Y157" s="1474"/>
      <c r="Z157" s="1474"/>
      <c r="AA157" s="1474"/>
    </row>
    <row r="158" spans="1:27">
      <c r="A158" s="1474"/>
      <c r="B158" s="1474" t="str">
        <f>'Data Sheet'!$C$25</f>
        <v>Consolidated Edison Company of New York, Inc.</v>
      </c>
      <c r="C158" s="1474"/>
      <c r="D158" s="1474"/>
      <c r="E158" s="1474"/>
      <c r="F158" s="1474"/>
      <c r="G158" s="1474"/>
      <c r="H158" s="1474"/>
      <c r="I158" s="1474"/>
      <c r="J158" s="1474"/>
      <c r="K158" s="1474"/>
      <c r="L158" s="1474"/>
      <c r="M158" s="1474"/>
      <c r="N158" s="1474"/>
      <c r="O158" s="1474"/>
      <c r="P158" s="1474"/>
      <c r="Q158" s="1474"/>
      <c r="R158" s="1474"/>
      <c r="S158" s="1474"/>
      <c r="T158" s="1474"/>
      <c r="U158" s="1474"/>
      <c r="V158" s="1474"/>
      <c r="W158" s="1474"/>
      <c r="X158" s="1474"/>
      <c r="Y158" s="1474"/>
      <c r="Z158" s="1474"/>
      <c r="AA158" s="1474"/>
    </row>
    <row r="159" spans="1:27" ht="15.75">
      <c r="A159" s="1907"/>
      <c r="B159" s="1489" t="s">
        <v>6312</v>
      </c>
      <c r="C159" s="1489"/>
      <c r="D159" s="1489"/>
      <c r="E159" s="1489"/>
      <c r="F159" s="1489"/>
      <c r="G159" s="1908"/>
      <c r="H159" s="1474"/>
      <c r="I159" s="1474"/>
      <c r="J159" s="1474"/>
      <c r="K159" s="1474"/>
      <c r="L159" s="1474"/>
      <c r="M159" s="1474"/>
      <c r="N159" s="1474"/>
      <c r="O159" s="1474"/>
      <c r="P159" s="1474"/>
      <c r="Q159" s="1474"/>
      <c r="R159" s="1474"/>
      <c r="S159" s="1474"/>
      <c r="T159" s="1474"/>
      <c r="U159" s="1474"/>
      <c r="V159" s="1474"/>
      <c r="W159" s="1474"/>
      <c r="X159" s="1474"/>
      <c r="Y159" s="1474"/>
      <c r="Z159" s="1474"/>
      <c r="AA159" s="1474"/>
    </row>
    <row r="160" spans="1:27" ht="15.75">
      <c r="A160" s="1907"/>
      <c r="B160" s="1489"/>
      <c r="C160" s="1489"/>
      <c r="D160" s="1489"/>
      <c r="E160" s="1489"/>
      <c r="F160" s="1489"/>
      <c r="G160" s="1908"/>
      <c r="H160" s="1474"/>
      <c r="I160" s="1474"/>
      <c r="J160" s="1474"/>
      <c r="K160" s="1474"/>
      <c r="L160" s="1474"/>
      <c r="M160" s="1474"/>
      <c r="N160" s="1474"/>
      <c r="O160" s="1474"/>
      <c r="P160" s="1474"/>
      <c r="Q160" s="1474"/>
      <c r="R160" s="1474"/>
      <c r="S160" s="1474"/>
      <c r="T160" s="1474"/>
      <c r="U160" s="1474"/>
      <c r="V160" s="1474"/>
      <c r="W160" s="1474"/>
      <c r="X160" s="1474"/>
      <c r="Y160" s="1474"/>
      <c r="Z160" s="1474"/>
      <c r="AA160" s="1474"/>
    </row>
    <row r="161" spans="1:27">
      <c r="A161" s="1452"/>
      <c r="B161" s="1474"/>
      <c r="C161" s="1474"/>
      <c r="D161" s="1474" t="s">
        <v>2995</v>
      </c>
      <c r="E161" s="3303" t="s">
        <v>5417</v>
      </c>
      <c r="F161" s="3303" t="s">
        <v>5357</v>
      </c>
      <c r="G161" s="1901">
        <v>1840928.68</v>
      </c>
      <c r="H161" s="1474"/>
      <c r="I161" s="1474"/>
      <c r="J161" s="1474"/>
      <c r="K161" s="1474"/>
      <c r="L161" s="1474"/>
      <c r="M161" s="1474"/>
      <c r="N161" s="1474"/>
      <c r="O161" s="1474"/>
      <c r="P161" s="1474"/>
      <c r="Q161" s="1474"/>
      <c r="R161" s="1474"/>
      <c r="S161" s="1474"/>
      <c r="T161" s="1474"/>
      <c r="U161" s="1474"/>
      <c r="V161" s="1474"/>
      <c r="W161" s="1474"/>
      <c r="X161" s="1474"/>
      <c r="Y161" s="1474"/>
      <c r="Z161" s="1474"/>
      <c r="AA161" s="1474"/>
    </row>
    <row r="162" spans="1:27">
      <c r="A162" s="1452"/>
      <c r="B162" s="1474"/>
      <c r="C162" s="1474"/>
      <c r="D162" s="1474" t="s">
        <v>2995</v>
      </c>
      <c r="E162" s="3303" t="s">
        <v>5418</v>
      </c>
      <c r="F162" s="3303" t="s">
        <v>5311</v>
      </c>
      <c r="G162" s="1901">
        <v>1825718</v>
      </c>
      <c r="H162" s="1474"/>
      <c r="I162" s="1474"/>
      <c r="J162" s="1474"/>
      <c r="K162" s="1474"/>
      <c r="L162" s="1474"/>
      <c r="M162" s="1474"/>
      <c r="N162" s="1474"/>
      <c r="O162" s="1474"/>
      <c r="P162" s="1474"/>
      <c r="Q162" s="1474"/>
      <c r="R162" s="1474"/>
      <c r="S162" s="1474"/>
      <c r="T162" s="1474"/>
      <c r="U162" s="1474"/>
      <c r="V162" s="1474"/>
      <c r="W162" s="1474"/>
      <c r="X162" s="1474"/>
      <c r="Y162" s="1474"/>
      <c r="Z162" s="1474"/>
      <c r="AA162" s="1474"/>
    </row>
    <row r="163" spans="1:27">
      <c r="A163" s="1452"/>
      <c r="B163" s="1474"/>
      <c r="C163" s="1474"/>
      <c r="D163" s="1474" t="s">
        <v>2995</v>
      </c>
      <c r="E163" s="3303" t="s">
        <v>5419</v>
      </c>
      <c r="F163" s="3303" t="s">
        <v>5420</v>
      </c>
      <c r="G163" s="1901">
        <v>1766000.31</v>
      </c>
      <c r="H163" s="1474"/>
      <c r="I163" s="1474"/>
      <c r="J163" s="1474"/>
      <c r="K163" s="1474"/>
      <c r="L163" s="1474"/>
      <c r="M163" s="1474"/>
      <c r="N163" s="1474"/>
      <c r="O163" s="1474"/>
      <c r="P163" s="1474"/>
      <c r="Q163" s="1474"/>
      <c r="R163" s="1474"/>
      <c r="S163" s="1474"/>
      <c r="T163" s="1474"/>
      <c r="U163" s="1474"/>
      <c r="V163" s="1474"/>
      <c r="W163" s="1474"/>
      <c r="X163" s="1474"/>
      <c r="Y163" s="1474"/>
      <c r="Z163" s="1474"/>
      <c r="AA163" s="1474"/>
    </row>
    <row r="164" spans="1:27">
      <c r="A164" s="1452"/>
      <c r="B164" s="1474"/>
      <c r="C164" s="1474"/>
      <c r="D164" s="1474" t="s">
        <v>2995</v>
      </c>
      <c r="E164" s="3303" t="s">
        <v>5421</v>
      </c>
      <c r="F164" s="3303" t="s">
        <v>5422</v>
      </c>
      <c r="G164" s="1901">
        <v>1737885.01</v>
      </c>
      <c r="H164" s="1474"/>
      <c r="I164" s="1474"/>
      <c r="J164" s="1474"/>
      <c r="K164" s="1474"/>
      <c r="L164" s="1474"/>
      <c r="M164" s="1474"/>
      <c r="N164" s="1474"/>
      <c r="O164" s="1474"/>
      <c r="P164" s="1474"/>
      <c r="Q164" s="1474"/>
      <c r="R164" s="1474"/>
      <c r="S164" s="1474"/>
      <c r="T164" s="1474"/>
      <c r="U164" s="1474"/>
      <c r="V164" s="1474"/>
      <c r="W164" s="1474"/>
      <c r="X164" s="1474"/>
      <c r="Y164" s="1474"/>
      <c r="Z164" s="1474"/>
      <c r="AA164" s="1474"/>
    </row>
    <row r="165" spans="1:27">
      <c r="A165" s="1452"/>
      <c r="B165" s="1474"/>
      <c r="C165" s="1474"/>
      <c r="D165" s="1474" t="s">
        <v>2995</v>
      </c>
      <c r="E165" s="3303" t="s">
        <v>5423</v>
      </c>
      <c r="F165" s="3303" t="s">
        <v>5328</v>
      </c>
      <c r="G165" s="1901">
        <v>1723266.82</v>
      </c>
      <c r="H165" s="1474"/>
      <c r="I165" s="1474"/>
      <c r="J165" s="1474"/>
      <c r="K165" s="1474"/>
      <c r="L165" s="1474"/>
      <c r="M165" s="1474"/>
      <c r="N165" s="1474"/>
      <c r="O165" s="1474"/>
      <c r="P165" s="1474"/>
      <c r="Q165" s="1474"/>
      <c r="R165" s="1474"/>
      <c r="S165" s="1474"/>
      <c r="T165" s="1474"/>
      <c r="U165" s="1474"/>
      <c r="V165" s="1474"/>
      <c r="W165" s="1474"/>
      <c r="X165" s="1474"/>
      <c r="Y165" s="1474"/>
      <c r="Z165" s="1474"/>
      <c r="AA165" s="1474"/>
    </row>
    <row r="166" spans="1:27">
      <c r="A166" s="1452"/>
      <c r="B166" s="1474"/>
      <c r="C166" s="1474"/>
      <c r="D166" s="1474" t="s">
        <v>2995</v>
      </c>
      <c r="E166" s="3303" t="s">
        <v>5424</v>
      </c>
      <c r="F166" s="3303" t="s">
        <v>5311</v>
      </c>
      <c r="G166" s="1901">
        <v>1707627.62</v>
      </c>
      <c r="H166" s="1474"/>
      <c r="I166" s="1474"/>
      <c r="J166" s="1474"/>
      <c r="K166" s="1474"/>
      <c r="L166" s="1474"/>
      <c r="M166" s="1474"/>
      <c r="N166" s="1474"/>
      <c r="O166" s="1474"/>
      <c r="P166" s="1474"/>
      <c r="Q166" s="1474"/>
      <c r="R166" s="1474"/>
      <c r="S166" s="1474"/>
      <c r="T166" s="1474"/>
      <c r="U166" s="1474"/>
      <c r="V166" s="1474"/>
      <c r="W166" s="1474"/>
      <c r="X166" s="1474"/>
      <c r="Y166" s="1474"/>
      <c r="Z166" s="1474"/>
      <c r="AA166" s="1474"/>
    </row>
    <row r="167" spans="1:27">
      <c r="A167" s="1452"/>
      <c r="B167" s="1474"/>
      <c r="C167" s="1474"/>
      <c r="D167" s="1474" t="s">
        <v>2995</v>
      </c>
      <c r="E167" s="3303" t="s">
        <v>5425</v>
      </c>
      <c r="F167" s="3303" t="s">
        <v>5426</v>
      </c>
      <c r="G167" s="1901">
        <v>1700822.2</v>
      </c>
      <c r="H167" s="1474"/>
      <c r="I167" s="1474"/>
      <c r="J167" s="1474"/>
      <c r="K167" s="1474"/>
      <c r="L167" s="1474"/>
      <c r="M167" s="1474"/>
      <c r="N167" s="1474"/>
      <c r="O167" s="1474"/>
      <c r="P167" s="1474"/>
      <c r="Q167" s="1474"/>
      <c r="R167" s="1474"/>
      <c r="S167" s="1474"/>
      <c r="T167" s="1474"/>
      <c r="U167" s="1474"/>
      <c r="V167" s="1474"/>
      <c r="W167" s="1474"/>
      <c r="X167" s="1474"/>
      <c r="Y167" s="1474"/>
      <c r="Z167" s="1474"/>
      <c r="AA167" s="1474"/>
    </row>
    <row r="168" spans="1:27">
      <c r="A168" s="1452"/>
      <c r="B168" s="1474"/>
      <c r="C168" s="1474"/>
      <c r="D168" s="1474" t="s">
        <v>2995</v>
      </c>
      <c r="E168" s="3303" t="s">
        <v>5427</v>
      </c>
      <c r="F168" s="3303" t="s">
        <v>5311</v>
      </c>
      <c r="G168" s="1901">
        <v>1694063.04</v>
      </c>
      <c r="H168" s="1474"/>
      <c r="I168" s="1474"/>
      <c r="J168" s="1474"/>
      <c r="K168" s="1474"/>
      <c r="L168" s="1474"/>
      <c r="M168" s="1474"/>
      <c r="N168" s="1474"/>
      <c r="O168" s="1474"/>
      <c r="P168" s="1474"/>
      <c r="Q168" s="1474"/>
      <c r="R168" s="1474"/>
      <c r="S168" s="1474"/>
      <c r="T168" s="1474"/>
      <c r="U168" s="1474"/>
      <c r="V168" s="1474"/>
      <c r="W168" s="1474"/>
      <c r="X168" s="1474"/>
      <c r="Y168" s="1474"/>
      <c r="Z168" s="1474"/>
      <c r="AA168" s="1474"/>
    </row>
    <row r="169" spans="1:27">
      <c r="A169" s="1452"/>
      <c r="B169" s="1474"/>
      <c r="C169" s="1474"/>
      <c r="D169" s="1474" t="s">
        <v>2995</v>
      </c>
      <c r="E169" s="3303" t="s">
        <v>5428</v>
      </c>
      <c r="F169" s="3303" t="s">
        <v>5337</v>
      </c>
      <c r="G169" s="1901">
        <v>1659490.0999999999</v>
      </c>
      <c r="H169" s="1474"/>
      <c r="I169" s="1474"/>
      <c r="J169" s="1474"/>
      <c r="K169" s="1474"/>
      <c r="L169" s="1474"/>
      <c r="M169" s="1474"/>
      <c r="N169" s="1474"/>
      <c r="O169" s="1474"/>
      <c r="P169" s="1474"/>
      <c r="Q169" s="1474"/>
      <c r="R169" s="1474"/>
      <c r="S169" s="1474"/>
      <c r="T169" s="1474"/>
      <c r="U169" s="1474"/>
      <c r="V169" s="1474"/>
      <c r="W169" s="1474"/>
      <c r="X169" s="1474"/>
      <c r="Y169" s="1474"/>
      <c r="Z169" s="1474"/>
      <c r="AA169" s="1474"/>
    </row>
    <row r="170" spans="1:27">
      <c r="A170" s="1452"/>
      <c r="B170" s="1474"/>
      <c r="C170" s="1474"/>
      <c r="D170" s="1474" t="s">
        <v>2995</v>
      </c>
      <c r="E170" s="3303" t="s">
        <v>5429</v>
      </c>
      <c r="F170" s="3303" t="s">
        <v>5333</v>
      </c>
      <c r="G170" s="1901">
        <v>1659234.6800000002</v>
      </c>
      <c r="H170" s="1474"/>
      <c r="I170" s="1474"/>
      <c r="J170" s="1474"/>
      <c r="K170" s="1474"/>
      <c r="L170" s="1474"/>
      <c r="M170" s="1474"/>
      <c r="N170" s="1474"/>
      <c r="O170" s="1474"/>
      <c r="P170" s="1474"/>
      <c r="Q170" s="1474"/>
      <c r="R170" s="1474"/>
      <c r="S170" s="1474"/>
      <c r="T170" s="1474"/>
      <c r="U170" s="1474"/>
      <c r="V170" s="1474"/>
      <c r="W170" s="1474"/>
      <c r="X170" s="1474"/>
      <c r="Y170" s="1474"/>
      <c r="Z170" s="1474"/>
      <c r="AA170" s="1474"/>
    </row>
    <row r="171" spans="1:27">
      <c r="A171" s="1452"/>
      <c r="B171" s="1474"/>
      <c r="C171" s="1474"/>
      <c r="D171" s="1474" t="s">
        <v>2995</v>
      </c>
      <c r="E171" s="3303" t="s">
        <v>5316</v>
      </c>
      <c r="F171" s="3303" t="s">
        <v>5315</v>
      </c>
      <c r="G171" s="1901">
        <v>1643125.34</v>
      </c>
      <c r="H171" s="1474"/>
      <c r="I171" s="1474"/>
      <c r="J171" s="1474"/>
      <c r="K171" s="1474"/>
      <c r="L171" s="1474"/>
      <c r="M171" s="1474"/>
      <c r="N171" s="1474"/>
      <c r="O171" s="1474"/>
      <c r="P171" s="1474"/>
      <c r="Q171" s="1474"/>
      <c r="R171" s="1474"/>
      <c r="S171" s="1474"/>
      <c r="T171" s="1474"/>
      <c r="U171" s="1474"/>
      <c r="V171" s="1474"/>
      <c r="W171" s="1474"/>
      <c r="X171" s="1474"/>
      <c r="Y171" s="1474"/>
      <c r="Z171" s="1474"/>
      <c r="AA171" s="1474"/>
    </row>
    <row r="172" spans="1:27">
      <c r="A172" s="1452"/>
      <c r="B172" s="1474"/>
      <c r="C172" s="1474"/>
      <c r="D172" s="1474" t="s">
        <v>2995</v>
      </c>
      <c r="E172" s="3303" t="s">
        <v>5430</v>
      </c>
      <c r="F172" s="3303" t="s">
        <v>5431</v>
      </c>
      <c r="G172" s="1901">
        <v>1583108.83</v>
      </c>
      <c r="H172" s="1474"/>
      <c r="I172" s="1474"/>
      <c r="J172" s="1474"/>
      <c r="K172" s="1474"/>
      <c r="L172" s="1474"/>
      <c r="M172" s="1474"/>
      <c r="N172" s="1474"/>
      <c r="O172" s="1474"/>
      <c r="P172" s="1474"/>
      <c r="Q172" s="1474"/>
      <c r="R172" s="1474"/>
      <c r="S172" s="1474"/>
      <c r="T172" s="1474"/>
      <c r="U172" s="1474"/>
      <c r="V172" s="1474"/>
      <c r="W172" s="1474"/>
      <c r="X172" s="1474"/>
      <c r="Y172" s="1474"/>
      <c r="Z172" s="1474"/>
      <c r="AA172" s="1474"/>
    </row>
    <row r="173" spans="1:27">
      <c r="A173" s="1452"/>
      <c r="B173" s="1474"/>
      <c r="C173" s="1474"/>
      <c r="D173" s="1474" t="s">
        <v>2995</v>
      </c>
      <c r="E173" s="3303" t="s">
        <v>5432</v>
      </c>
      <c r="F173" s="3303" t="s">
        <v>5433</v>
      </c>
      <c r="G173" s="1901">
        <v>1569662.7</v>
      </c>
      <c r="H173" s="1474"/>
      <c r="I173" s="1474"/>
      <c r="J173" s="1474"/>
      <c r="K173" s="1474"/>
      <c r="L173" s="1474"/>
      <c r="M173" s="1474"/>
      <c r="N173" s="1474"/>
      <c r="O173" s="1474"/>
      <c r="P173" s="1474"/>
      <c r="Q173" s="1474"/>
      <c r="R173" s="1474"/>
      <c r="S173" s="1474"/>
      <c r="T173" s="1474"/>
      <c r="U173" s="1474"/>
      <c r="V173" s="1474"/>
      <c r="W173" s="1474"/>
      <c r="X173" s="1474"/>
      <c r="Y173" s="1474"/>
      <c r="Z173" s="1474"/>
      <c r="AA173" s="1474"/>
    </row>
    <row r="174" spans="1:27">
      <c r="A174" s="1452"/>
      <c r="B174" s="1474"/>
      <c r="C174" s="1474"/>
      <c r="D174" s="1474" t="s">
        <v>2995</v>
      </c>
      <c r="E174" s="3303" t="s">
        <v>5434</v>
      </c>
      <c r="F174" s="3303" t="s">
        <v>5333</v>
      </c>
      <c r="G174" s="1901">
        <v>1569237.54</v>
      </c>
      <c r="H174" s="1474"/>
      <c r="I174" s="1474"/>
      <c r="J174" s="1474"/>
      <c r="K174" s="1474"/>
      <c r="L174" s="1474"/>
      <c r="M174" s="1474"/>
      <c r="N174" s="1474"/>
      <c r="O174" s="1474"/>
      <c r="P174" s="1474"/>
      <c r="Q174" s="1474"/>
      <c r="R174" s="1474"/>
      <c r="S174" s="1474"/>
      <c r="T174" s="1474"/>
      <c r="U174" s="1474"/>
      <c r="V174" s="1474"/>
      <c r="W174" s="1474"/>
      <c r="X174" s="1474"/>
      <c r="Y174" s="1474"/>
      <c r="Z174" s="1474"/>
      <c r="AA174" s="1474"/>
    </row>
    <row r="175" spans="1:27">
      <c r="A175" s="1452"/>
      <c r="B175" s="1474"/>
      <c r="C175" s="1474"/>
      <c r="D175" s="1474" t="s">
        <v>2995</v>
      </c>
      <c r="E175" s="3303" t="s">
        <v>5435</v>
      </c>
      <c r="F175" s="3303" t="s">
        <v>5311</v>
      </c>
      <c r="G175" s="1901">
        <v>1537025.5</v>
      </c>
      <c r="H175" s="1474"/>
      <c r="I175" s="1474"/>
      <c r="J175" s="1474"/>
      <c r="K175" s="1474"/>
      <c r="L175" s="1474"/>
      <c r="M175" s="1474"/>
      <c r="N175" s="1474"/>
      <c r="O175" s="1474"/>
      <c r="P175" s="1474"/>
      <c r="Q175" s="1474"/>
      <c r="R175" s="1474"/>
      <c r="S175" s="1474"/>
      <c r="T175" s="1474"/>
      <c r="U175" s="1474"/>
      <c r="V175" s="1474"/>
      <c r="W175" s="1474"/>
      <c r="X175" s="1474"/>
      <c r="Y175" s="1474"/>
      <c r="Z175" s="1474"/>
      <c r="AA175" s="1474"/>
    </row>
    <row r="176" spans="1:27">
      <c r="A176" s="1452"/>
      <c r="B176" s="1474"/>
      <c r="C176" s="1474"/>
      <c r="D176" s="1474" t="s">
        <v>2995</v>
      </c>
      <c r="E176" s="3303" t="s">
        <v>5436</v>
      </c>
      <c r="F176" s="3303" t="s">
        <v>5437</v>
      </c>
      <c r="G176" s="1901">
        <v>1536560.07</v>
      </c>
      <c r="H176" s="1474"/>
      <c r="I176" s="1474"/>
      <c r="J176" s="1474"/>
      <c r="K176" s="1474"/>
      <c r="L176" s="1474"/>
      <c r="M176" s="1474"/>
      <c r="N176" s="1474"/>
      <c r="O176" s="1474"/>
      <c r="P176" s="1474"/>
      <c r="Q176" s="1474"/>
      <c r="R176" s="1474"/>
      <c r="S176" s="1474"/>
      <c r="T176" s="1474"/>
      <c r="U176" s="1474"/>
      <c r="V176" s="1474"/>
      <c r="W176" s="1474"/>
      <c r="X176" s="1474"/>
      <c r="Y176" s="1474"/>
      <c r="Z176" s="1474"/>
      <c r="AA176" s="1474"/>
    </row>
    <row r="177" spans="1:27">
      <c r="A177" s="1452"/>
      <c r="B177" s="1474"/>
      <c r="C177" s="1474"/>
      <c r="D177" s="1474" t="s">
        <v>2995</v>
      </c>
      <c r="E177" s="3303" t="s">
        <v>5438</v>
      </c>
      <c r="F177" s="3303" t="s">
        <v>5337</v>
      </c>
      <c r="G177" s="1901">
        <v>1532388.72</v>
      </c>
      <c r="H177" s="1474"/>
      <c r="I177" s="1474"/>
      <c r="J177" s="1474"/>
      <c r="K177" s="1474"/>
      <c r="L177" s="1474"/>
      <c r="M177" s="1474"/>
      <c r="N177" s="1474"/>
      <c r="O177" s="1474"/>
      <c r="P177" s="1474"/>
      <c r="Q177" s="1474"/>
      <c r="R177" s="1474"/>
      <c r="S177" s="1474"/>
      <c r="T177" s="1474"/>
      <c r="U177" s="1474"/>
      <c r="V177" s="1474"/>
      <c r="W177" s="1474"/>
      <c r="X177" s="1474"/>
      <c r="Y177" s="1474"/>
      <c r="Z177" s="1474"/>
      <c r="AA177" s="1474"/>
    </row>
    <row r="178" spans="1:27">
      <c r="A178" s="1452"/>
      <c r="B178" s="1474"/>
      <c r="C178" s="1474"/>
      <c r="D178" s="1474" t="s">
        <v>2995</v>
      </c>
      <c r="E178" s="3303" t="s">
        <v>5439</v>
      </c>
      <c r="F178" s="3303" t="s">
        <v>5333</v>
      </c>
      <c r="G178" s="1901">
        <v>1526374.21</v>
      </c>
      <c r="H178" s="1474"/>
      <c r="I178" s="1474"/>
      <c r="J178" s="1474"/>
      <c r="K178" s="1474"/>
      <c r="L178" s="1474"/>
      <c r="M178" s="1474"/>
      <c r="N178" s="1474"/>
      <c r="O178" s="1474"/>
      <c r="P178" s="1474"/>
      <c r="Q178" s="1474"/>
      <c r="R178" s="1474"/>
      <c r="S178" s="1474"/>
      <c r="T178" s="1474"/>
      <c r="U178" s="1474"/>
      <c r="V178" s="1474"/>
      <c r="W178" s="1474"/>
      <c r="X178" s="1474"/>
      <c r="Y178" s="1474"/>
      <c r="Z178" s="1474"/>
      <c r="AA178" s="1474"/>
    </row>
    <row r="179" spans="1:27">
      <c r="A179" s="1452"/>
      <c r="B179" s="1474"/>
      <c r="C179" s="1474"/>
      <c r="D179" s="1474" t="s">
        <v>2995</v>
      </c>
      <c r="E179" s="3303" t="s">
        <v>5320</v>
      </c>
      <c r="F179" s="3303" t="s">
        <v>5374</v>
      </c>
      <c r="G179" s="1901">
        <v>1492408.77</v>
      </c>
      <c r="H179" s="1474"/>
      <c r="I179" s="1474"/>
      <c r="J179" s="1474"/>
      <c r="K179" s="1474"/>
      <c r="L179" s="1474"/>
      <c r="M179" s="1474"/>
      <c r="N179" s="1474"/>
      <c r="O179" s="1474"/>
      <c r="P179" s="1474"/>
      <c r="Q179" s="1474"/>
      <c r="R179" s="1474"/>
      <c r="S179" s="1474"/>
      <c r="T179" s="1474"/>
      <c r="U179" s="1474"/>
      <c r="V179" s="1474"/>
      <c r="W179" s="1474"/>
      <c r="X179" s="1474"/>
      <c r="Y179" s="1474"/>
      <c r="Z179" s="1474"/>
      <c r="AA179" s="1474"/>
    </row>
    <row r="180" spans="1:27">
      <c r="A180" s="1452"/>
      <c r="B180" s="1474"/>
      <c r="C180" s="1474"/>
      <c r="D180" s="1474" t="s">
        <v>2995</v>
      </c>
      <c r="E180" s="3303" t="s">
        <v>5380</v>
      </c>
      <c r="F180" s="3303" t="s">
        <v>5374</v>
      </c>
      <c r="G180" s="1901">
        <v>1466646.98</v>
      </c>
      <c r="H180" s="1474"/>
      <c r="I180" s="1474"/>
      <c r="J180" s="1474"/>
      <c r="K180" s="1474"/>
      <c r="L180" s="1474"/>
      <c r="M180" s="1474"/>
      <c r="N180" s="1474"/>
      <c r="O180" s="1474"/>
      <c r="P180" s="1474"/>
      <c r="Q180" s="1474"/>
      <c r="R180" s="1474"/>
      <c r="S180" s="1474"/>
      <c r="T180" s="1474"/>
      <c r="U180" s="1474"/>
      <c r="V180" s="1474"/>
      <c r="W180" s="1474"/>
      <c r="X180" s="1474"/>
      <c r="Y180" s="1474"/>
      <c r="Z180" s="1474"/>
      <c r="AA180" s="1474"/>
    </row>
    <row r="181" spans="1:27">
      <c r="A181" s="1452"/>
      <c r="B181" s="1474"/>
      <c r="C181" s="1474"/>
      <c r="D181" s="1474" t="s">
        <v>2995</v>
      </c>
      <c r="E181" s="3303" t="s">
        <v>5440</v>
      </c>
      <c r="F181" s="3303" t="s">
        <v>5328</v>
      </c>
      <c r="G181" s="1901">
        <v>1451831.78</v>
      </c>
      <c r="H181" s="1474"/>
      <c r="I181" s="1474"/>
      <c r="J181" s="1474"/>
      <c r="K181" s="1474"/>
      <c r="L181" s="1474"/>
      <c r="M181" s="1474"/>
      <c r="N181" s="1474"/>
      <c r="O181" s="1474"/>
      <c r="P181" s="1474"/>
      <c r="Q181" s="1474"/>
      <c r="R181" s="1474"/>
      <c r="S181" s="1474"/>
      <c r="T181" s="1474"/>
      <c r="U181" s="1474"/>
      <c r="V181" s="1474"/>
      <c r="W181" s="1474"/>
      <c r="X181" s="1474"/>
      <c r="Y181" s="1474"/>
      <c r="Z181" s="1474"/>
      <c r="AA181" s="1474"/>
    </row>
    <row r="182" spans="1:27">
      <c r="A182" s="1452"/>
      <c r="B182" s="1474"/>
      <c r="C182" s="1474"/>
      <c r="D182" s="1474" t="s">
        <v>2995</v>
      </c>
      <c r="E182" s="3303" t="s">
        <v>5441</v>
      </c>
      <c r="F182" s="3303" t="s">
        <v>5374</v>
      </c>
      <c r="G182" s="1901">
        <v>1421858.35</v>
      </c>
      <c r="H182" s="1474"/>
      <c r="I182" s="1474"/>
      <c r="J182" s="1474"/>
      <c r="K182" s="1474"/>
      <c r="L182" s="1474"/>
      <c r="M182" s="1474"/>
      <c r="N182" s="1474"/>
      <c r="O182" s="1474"/>
      <c r="P182" s="1474"/>
      <c r="Q182" s="1474"/>
      <c r="R182" s="1474"/>
      <c r="S182" s="1474"/>
      <c r="T182" s="1474"/>
      <c r="U182" s="1474"/>
      <c r="V182" s="1474"/>
      <c r="W182" s="1474"/>
      <c r="X182" s="1474"/>
      <c r="Y182" s="1474"/>
      <c r="Z182" s="1474"/>
      <c r="AA182" s="1474"/>
    </row>
    <row r="183" spans="1:27">
      <c r="A183" s="1452"/>
      <c r="B183" s="1474"/>
      <c r="C183" s="1474"/>
      <c r="D183" s="1474" t="s">
        <v>2995</v>
      </c>
      <c r="E183" s="3303" t="s">
        <v>5442</v>
      </c>
      <c r="F183" s="3303" t="s">
        <v>5443</v>
      </c>
      <c r="G183" s="1901">
        <v>1403759.59</v>
      </c>
      <c r="H183" s="1474"/>
      <c r="I183" s="1474"/>
      <c r="J183" s="1474"/>
      <c r="K183" s="1474"/>
      <c r="L183" s="1474"/>
      <c r="M183" s="1474"/>
      <c r="N183" s="1474"/>
      <c r="O183" s="1474"/>
      <c r="P183" s="1474"/>
      <c r="Q183" s="1474"/>
      <c r="R183" s="1474"/>
      <c r="S183" s="1474"/>
      <c r="T183" s="1474"/>
      <c r="U183" s="1474"/>
      <c r="V183" s="1474"/>
      <c r="W183" s="1474"/>
      <c r="X183" s="1474"/>
      <c r="Y183" s="1474"/>
      <c r="Z183" s="1474"/>
      <c r="AA183" s="1474"/>
    </row>
    <row r="184" spans="1:27">
      <c r="A184" s="1452"/>
      <c r="B184" s="1474"/>
      <c r="C184" s="1474"/>
      <c r="D184" s="1474" t="s">
        <v>2995</v>
      </c>
      <c r="E184" s="3303" t="s">
        <v>5444</v>
      </c>
      <c r="F184" s="3303" t="s">
        <v>5311</v>
      </c>
      <c r="G184" s="1901">
        <v>1400351.75</v>
      </c>
      <c r="H184" s="1474"/>
      <c r="I184" s="1474"/>
      <c r="J184" s="1474"/>
      <c r="K184" s="1474"/>
      <c r="L184" s="1474"/>
      <c r="M184" s="1474"/>
      <c r="N184" s="1474"/>
      <c r="O184" s="1474"/>
      <c r="P184" s="1474"/>
      <c r="Q184" s="1474"/>
      <c r="R184" s="1474"/>
      <c r="S184" s="1474"/>
      <c r="T184" s="1474"/>
      <c r="U184" s="1474"/>
      <c r="V184" s="1474"/>
      <c r="W184" s="1474"/>
      <c r="X184" s="1474"/>
      <c r="Y184" s="1474"/>
      <c r="Z184" s="1474"/>
      <c r="AA184" s="1474"/>
    </row>
    <row r="185" spans="1:27">
      <c r="A185" s="1452"/>
      <c r="B185" s="1474"/>
      <c r="C185" s="1474"/>
      <c r="D185" s="1474" t="s">
        <v>2995</v>
      </c>
      <c r="E185" s="3303" t="s">
        <v>5445</v>
      </c>
      <c r="F185" s="3303" t="s">
        <v>3276</v>
      </c>
      <c r="G185" s="1901">
        <v>1395430.91</v>
      </c>
      <c r="H185" s="1474"/>
      <c r="I185" s="1474"/>
      <c r="J185" s="1474"/>
      <c r="K185" s="1474"/>
      <c r="L185" s="1474"/>
      <c r="M185" s="1474"/>
      <c r="N185" s="1474"/>
      <c r="O185" s="1474"/>
      <c r="P185" s="1474"/>
      <c r="Q185" s="1474"/>
      <c r="R185" s="1474"/>
      <c r="S185" s="1474"/>
      <c r="T185" s="1474"/>
      <c r="U185" s="1474"/>
      <c r="V185" s="1474"/>
      <c r="W185" s="1474"/>
      <c r="X185" s="1474"/>
      <c r="Y185" s="1474"/>
      <c r="Z185" s="1474"/>
      <c r="AA185" s="1474"/>
    </row>
    <row r="186" spans="1:27">
      <c r="A186" s="1452"/>
      <c r="B186" s="1474"/>
      <c r="C186" s="1474"/>
      <c r="D186" s="1474" t="s">
        <v>2995</v>
      </c>
      <c r="E186" s="3303" t="s">
        <v>5446</v>
      </c>
      <c r="F186" s="3303" t="s">
        <v>5447</v>
      </c>
      <c r="G186" s="1901">
        <v>1385935.39</v>
      </c>
      <c r="H186" s="1474"/>
      <c r="I186" s="1474"/>
      <c r="J186" s="1474"/>
      <c r="K186" s="1474"/>
      <c r="L186" s="1474"/>
      <c r="M186" s="1474"/>
      <c r="N186" s="1474"/>
      <c r="O186" s="1474"/>
      <c r="P186" s="1474"/>
      <c r="Q186" s="1474"/>
      <c r="R186" s="1474"/>
      <c r="S186" s="1474"/>
      <c r="T186" s="1474"/>
      <c r="U186" s="1474"/>
      <c r="V186" s="1474"/>
      <c r="W186" s="1474"/>
      <c r="X186" s="1474"/>
      <c r="Y186" s="1474"/>
      <c r="Z186" s="1474"/>
      <c r="AA186" s="1474"/>
    </row>
    <row r="187" spans="1:27">
      <c r="A187" s="1452"/>
      <c r="B187" s="1474"/>
      <c r="C187" s="1474"/>
      <c r="D187" s="1474" t="s">
        <v>2995</v>
      </c>
      <c r="E187" s="3303" t="s">
        <v>5448</v>
      </c>
      <c r="F187" s="3303" t="s">
        <v>5326</v>
      </c>
      <c r="G187" s="1901">
        <v>1384537.2</v>
      </c>
      <c r="H187" s="1474"/>
      <c r="I187" s="1474"/>
      <c r="J187" s="1474"/>
      <c r="K187" s="1474"/>
      <c r="L187" s="1474"/>
      <c r="M187" s="1474"/>
      <c r="N187" s="1474"/>
      <c r="O187" s="1474"/>
      <c r="P187" s="1474"/>
      <c r="Q187" s="1474"/>
      <c r="R187" s="1474"/>
      <c r="S187" s="1474"/>
      <c r="T187" s="1474"/>
      <c r="U187" s="1474"/>
      <c r="V187" s="1474"/>
      <c r="W187" s="1474"/>
      <c r="X187" s="1474"/>
      <c r="Y187" s="1474"/>
      <c r="Z187" s="1474"/>
      <c r="AA187" s="1474"/>
    </row>
    <row r="188" spans="1:27">
      <c r="A188" s="1452"/>
      <c r="B188" s="1474"/>
      <c r="C188" s="1474"/>
      <c r="D188" s="1474" t="s">
        <v>2995</v>
      </c>
      <c r="E188" s="3303" t="s">
        <v>5449</v>
      </c>
      <c r="F188" s="3303" t="s">
        <v>5311</v>
      </c>
      <c r="G188" s="1901">
        <v>1382197.69</v>
      </c>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row>
    <row r="189" spans="1:27">
      <c r="A189" s="1452"/>
      <c r="B189" s="1474"/>
      <c r="C189" s="1474"/>
      <c r="D189" s="1474" t="s">
        <v>2995</v>
      </c>
      <c r="E189" s="3303" t="s">
        <v>5450</v>
      </c>
      <c r="F189" s="3303" t="s">
        <v>5451</v>
      </c>
      <c r="G189" s="1901">
        <v>1349916.13</v>
      </c>
      <c r="H189" s="1474"/>
      <c r="I189" s="1474"/>
      <c r="J189" s="1474"/>
      <c r="K189" s="1474"/>
      <c r="L189" s="1474"/>
      <c r="M189" s="1474"/>
      <c r="N189" s="1474"/>
      <c r="O189" s="1474"/>
      <c r="P189" s="1474"/>
      <c r="Q189" s="1474"/>
      <c r="R189" s="1474"/>
      <c r="S189" s="1474"/>
      <c r="T189" s="1474"/>
      <c r="U189" s="1474"/>
      <c r="V189" s="1474"/>
      <c r="W189" s="1474"/>
      <c r="X189" s="1474"/>
      <c r="Y189" s="1474"/>
      <c r="Z189" s="1474"/>
      <c r="AA189" s="1474"/>
    </row>
    <row r="190" spans="1:27">
      <c r="A190" s="1452"/>
      <c r="B190" s="1474"/>
      <c r="C190" s="1474"/>
      <c r="D190" s="1474" t="s">
        <v>2995</v>
      </c>
      <c r="E190" s="3303" t="s">
        <v>5452</v>
      </c>
      <c r="F190" s="3303" t="s">
        <v>5307</v>
      </c>
      <c r="G190" s="1901">
        <v>1341373.8500000001</v>
      </c>
      <c r="H190" s="1474"/>
      <c r="I190" s="1474"/>
      <c r="J190" s="1474"/>
      <c r="K190" s="1474"/>
      <c r="L190" s="1474"/>
      <c r="M190" s="1474"/>
      <c r="N190" s="1474"/>
      <c r="O190" s="1474"/>
      <c r="P190" s="1474"/>
      <c r="Q190" s="1474"/>
      <c r="R190" s="1474"/>
      <c r="S190" s="1474"/>
      <c r="T190" s="1474"/>
      <c r="U190" s="1474"/>
      <c r="V190" s="1474"/>
      <c r="W190" s="1474"/>
      <c r="X190" s="1474"/>
      <c r="Y190" s="1474"/>
      <c r="Z190" s="1474"/>
      <c r="AA190" s="1474"/>
    </row>
    <row r="191" spans="1:27">
      <c r="A191" s="1452"/>
      <c r="B191" s="1474"/>
      <c r="C191" s="1474"/>
      <c r="D191" s="1474" t="s">
        <v>2995</v>
      </c>
      <c r="E191" s="3303" t="s">
        <v>5453</v>
      </c>
      <c r="F191" s="3303" t="s">
        <v>5398</v>
      </c>
      <c r="G191" s="1901">
        <v>1338845.1599999999</v>
      </c>
      <c r="H191" s="1474"/>
      <c r="I191" s="1474"/>
      <c r="J191" s="1474"/>
      <c r="K191" s="1474"/>
      <c r="L191" s="1474"/>
      <c r="M191" s="1474"/>
      <c r="N191" s="1474"/>
      <c r="O191" s="1474"/>
      <c r="P191" s="1474"/>
      <c r="Q191" s="1474"/>
      <c r="R191" s="1474"/>
      <c r="S191" s="1474"/>
      <c r="T191" s="1474"/>
      <c r="U191" s="1474"/>
      <c r="V191" s="1474"/>
      <c r="W191" s="1474"/>
      <c r="X191" s="1474"/>
      <c r="Y191" s="1474"/>
      <c r="Z191" s="1474"/>
      <c r="AA191" s="1474"/>
    </row>
    <row r="192" spans="1:27">
      <c r="A192" s="1452"/>
      <c r="B192" s="1474"/>
      <c r="C192" s="1474"/>
      <c r="D192" s="1474" t="s">
        <v>2995</v>
      </c>
      <c r="E192" s="3303" t="s">
        <v>5454</v>
      </c>
      <c r="F192" s="3303" t="s">
        <v>5374</v>
      </c>
      <c r="G192" s="1901">
        <v>1317528.97</v>
      </c>
      <c r="H192" s="1474"/>
      <c r="I192" s="1474"/>
      <c r="J192" s="1474"/>
      <c r="K192" s="1474"/>
      <c r="L192" s="1474"/>
      <c r="M192" s="1474"/>
      <c r="N192" s="1474"/>
      <c r="O192" s="1474"/>
      <c r="P192" s="1474"/>
      <c r="Q192" s="1474"/>
      <c r="R192" s="1474"/>
      <c r="S192" s="1474"/>
      <c r="T192" s="1474"/>
      <c r="U192" s="1474"/>
      <c r="V192" s="1474"/>
      <c r="W192" s="1474"/>
      <c r="X192" s="1474"/>
      <c r="Y192" s="1474"/>
      <c r="Z192" s="1474"/>
      <c r="AA192" s="1474"/>
    </row>
    <row r="193" spans="1:27">
      <c r="A193" s="1452"/>
      <c r="B193" s="1474"/>
      <c r="C193" s="1474"/>
      <c r="D193" s="1474" t="s">
        <v>2995</v>
      </c>
      <c r="E193" s="3303" t="s">
        <v>5455</v>
      </c>
      <c r="F193" s="3303" t="s">
        <v>5311</v>
      </c>
      <c r="G193" s="1901">
        <v>1280315.7899999998</v>
      </c>
      <c r="H193" s="1474"/>
      <c r="I193" s="1474"/>
      <c r="J193" s="1474"/>
      <c r="K193" s="1474"/>
      <c r="L193" s="1474"/>
      <c r="M193" s="1474"/>
      <c r="N193" s="1474"/>
      <c r="O193" s="1474"/>
      <c r="P193" s="1474"/>
      <c r="Q193" s="1474"/>
      <c r="R193" s="1474"/>
      <c r="S193" s="1474"/>
      <c r="T193" s="1474"/>
      <c r="U193" s="1474"/>
      <c r="V193" s="1474"/>
      <c r="W193" s="1474"/>
      <c r="X193" s="1474"/>
      <c r="Y193" s="1474"/>
      <c r="Z193" s="1474"/>
      <c r="AA193" s="1474"/>
    </row>
    <row r="194" spans="1:27">
      <c r="A194" s="1452"/>
      <c r="B194" s="1474"/>
      <c r="C194" s="1474"/>
      <c r="D194" s="1474" t="s">
        <v>2995</v>
      </c>
      <c r="E194" s="3303" t="s">
        <v>5456</v>
      </c>
      <c r="F194" s="3303" t="s">
        <v>5337</v>
      </c>
      <c r="G194" s="1901">
        <v>1274751.45</v>
      </c>
      <c r="H194" s="1474"/>
      <c r="I194" s="1474"/>
      <c r="J194" s="1474"/>
      <c r="K194" s="1474"/>
      <c r="L194" s="1474"/>
      <c r="M194" s="1474"/>
      <c r="N194" s="1474"/>
      <c r="O194" s="1474"/>
      <c r="P194" s="1474"/>
      <c r="Q194" s="1474"/>
      <c r="R194" s="1474"/>
      <c r="S194" s="1474"/>
      <c r="T194" s="1474"/>
      <c r="U194" s="1474"/>
      <c r="V194" s="1474"/>
      <c r="W194" s="1474"/>
      <c r="X194" s="1474"/>
      <c r="Y194" s="1474"/>
      <c r="Z194" s="1474"/>
      <c r="AA194" s="1474"/>
    </row>
    <row r="195" spans="1:27">
      <c r="A195" s="1452"/>
      <c r="B195" s="1474"/>
      <c r="C195" s="1474"/>
      <c r="D195" s="1474" t="s">
        <v>2995</v>
      </c>
      <c r="E195" s="3303" t="s">
        <v>5457</v>
      </c>
      <c r="F195" s="3303" t="s">
        <v>5369</v>
      </c>
      <c r="G195" s="1901">
        <v>1262571.32</v>
      </c>
      <c r="H195" s="1474"/>
      <c r="I195" s="1474"/>
      <c r="J195" s="1474"/>
      <c r="K195" s="1474"/>
      <c r="L195" s="1474"/>
      <c r="M195" s="1474"/>
      <c r="N195" s="1474"/>
      <c r="O195" s="1474"/>
      <c r="P195" s="1474"/>
      <c r="Q195" s="1474"/>
      <c r="R195" s="1474"/>
      <c r="S195" s="1474"/>
      <c r="T195" s="1474"/>
      <c r="U195" s="1474"/>
      <c r="V195" s="1474"/>
      <c r="W195" s="1474"/>
      <c r="X195" s="1474"/>
      <c r="Y195" s="1474"/>
      <c r="Z195" s="1474"/>
      <c r="AA195" s="1474"/>
    </row>
    <row r="196" spans="1:27">
      <c r="A196" s="1452"/>
      <c r="B196" s="1474"/>
      <c r="C196" s="1474"/>
      <c r="D196" s="1474" t="s">
        <v>2995</v>
      </c>
      <c r="E196" s="3303" t="s">
        <v>5458</v>
      </c>
      <c r="F196" s="3303" t="s">
        <v>5311</v>
      </c>
      <c r="G196" s="1901">
        <v>1234616.8</v>
      </c>
      <c r="H196" s="1474"/>
      <c r="I196" s="1474"/>
      <c r="J196" s="1474"/>
      <c r="K196" s="1474"/>
      <c r="L196" s="1474"/>
      <c r="M196" s="1474"/>
      <c r="N196" s="1474"/>
      <c r="O196" s="1474"/>
      <c r="P196" s="1474"/>
      <c r="Q196" s="1474"/>
      <c r="R196" s="1474"/>
      <c r="S196" s="1474"/>
      <c r="T196" s="1474"/>
      <c r="U196" s="1474"/>
      <c r="V196" s="1474"/>
      <c r="W196" s="1474"/>
      <c r="X196" s="1474"/>
      <c r="Y196" s="1474"/>
      <c r="Z196" s="1474"/>
      <c r="AA196" s="1474"/>
    </row>
    <row r="197" spans="1:27">
      <c r="A197" s="1452"/>
      <c r="B197" s="1474"/>
      <c r="C197" s="1474"/>
      <c r="D197" s="1474" t="s">
        <v>2995</v>
      </c>
      <c r="E197" s="3303" t="s">
        <v>5459</v>
      </c>
      <c r="F197" s="3303" t="s">
        <v>5315</v>
      </c>
      <c r="G197" s="1901">
        <v>1227805.07</v>
      </c>
      <c r="H197" s="1474"/>
      <c r="I197" s="1474"/>
      <c r="J197" s="1474"/>
      <c r="K197" s="1474"/>
      <c r="L197" s="1474"/>
      <c r="M197" s="1474"/>
      <c r="N197" s="1474"/>
      <c r="O197" s="1474"/>
      <c r="P197" s="1474"/>
      <c r="Q197" s="1474"/>
      <c r="R197" s="1474"/>
      <c r="S197" s="1474"/>
      <c r="T197" s="1474"/>
      <c r="U197" s="1474"/>
      <c r="V197" s="1474"/>
      <c r="W197" s="1474"/>
      <c r="X197" s="1474"/>
      <c r="Y197" s="1474"/>
      <c r="Z197" s="1474"/>
      <c r="AA197" s="1474"/>
    </row>
    <row r="198" spans="1:27">
      <c r="A198" s="1452"/>
      <c r="B198" s="1474"/>
      <c r="C198" s="1474"/>
      <c r="D198" s="1474" t="s">
        <v>2995</v>
      </c>
      <c r="E198" s="3303" t="s">
        <v>5425</v>
      </c>
      <c r="F198" s="3303" t="s">
        <v>5460</v>
      </c>
      <c r="G198" s="1901">
        <v>1225201.92</v>
      </c>
      <c r="H198" s="1474"/>
      <c r="I198" s="1474"/>
      <c r="J198" s="1474"/>
      <c r="K198" s="1474"/>
      <c r="L198" s="1474"/>
      <c r="M198" s="1474"/>
      <c r="N198" s="1474"/>
      <c r="O198" s="1474"/>
      <c r="P198" s="1474"/>
      <c r="Q198" s="1474"/>
      <c r="R198" s="1474"/>
      <c r="S198" s="1474"/>
      <c r="T198" s="1474"/>
      <c r="U198" s="1474"/>
      <c r="V198" s="1474"/>
      <c r="W198" s="1474"/>
      <c r="X198" s="1474"/>
      <c r="Y198" s="1474"/>
      <c r="Z198" s="1474"/>
      <c r="AA198" s="1474"/>
    </row>
    <row r="199" spans="1:27">
      <c r="A199" s="1452"/>
      <c r="B199" s="1474"/>
      <c r="C199" s="1474"/>
      <c r="D199" s="1474" t="s">
        <v>2995</v>
      </c>
      <c r="E199" s="3303" t="s">
        <v>5461</v>
      </c>
      <c r="F199" s="3303" t="s">
        <v>5337</v>
      </c>
      <c r="G199" s="1901">
        <v>1211774.56</v>
      </c>
      <c r="H199" s="1474"/>
      <c r="I199" s="1474"/>
      <c r="J199" s="1474"/>
      <c r="K199" s="1474"/>
      <c r="L199" s="1474"/>
      <c r="M199" s="1474"/>
      <c r="N199" s="1474"/>
      <c r="O199" s="1474"/>
      <c r="P199" s="1474"/>
      <c r="Q199" s="1474"/>
      <c r="R199" s="1474"/>
      <c r="S199" s="1474"/>
      <c r="T199" s="1474"/>
      <c r="U199" s="1474"/>
      <c r="V199" s="1474"/>
      <c r="W199" s="1474"/>
      <c r="X199" s="1474"/>
      <c r="Y199" s="1474"/>
      <c r="Z199" s="1474"/>
      <c r="AA199" s="1474"/>
    </row>
    <row r="200" spans="1:27">
      <c r="A200" s="1452"/>
      <c r="B200" s="1474"/>
      <c r="C200" s="1474"/>
      <c r="D200" s="1474" t="s">
        <v>2995</v>
      </c>
      <c r="E200" s="3303" t="s">
        <v>5462</v>
      </c>
      <c r="F200" s="3303" t="s">
        <v>5447</v>
      </c>
      <c r="G200" s="1901">
        <v>1194846.9099999999</v>
      </c>
      <c r="H200" s="1474"/>
      <c r="I200" s="1474"/>
      <c r="J200" s="1474"/>
      <c r="K200" s="1474"/>
      <c r="L200" s="1474"/>
      <c r="M200" s="1474"/>
      <c r="N200" s="1474"/>
      <c r="O200" s="1474"/>
      <c r="P200" s="1474"/>
      <c r="Q200" s="1474"/>
      <c r="R200" s="1474"/>
      <c r="S200" s="1474"/>
      <c r="T200" s="1474"/>
      <c r="U200" s="1474"/>
      <c r="V200" s="1474"/>
      <c r="W200" s="1474"/>
      <c r="X200" s="1474"/>
      <c r="Y200" s="1474"/>
      <c r="Z200" s="1474"/>
      <c r="AA200" s="1474"/>
    </row>
    <row r="201" spans="1:27">
      <c r="A201" s="1452"/>
      <c r="B201" s="1474"/>
      <c r="C201" s="1474"/>
      <c r="D201" s="1474" t="s">
        <v>2995</v>
      </c>
      <c r="E201" s="3303" t="s">
        <v>5463</v>
      </c>
      <c r="F201" s="3303" t="s">
        <v>5311</v>
      </c>
      <c r="G201" s="1901">
        <v>1172855.2200000002</v>
      </c>
      <c r="H201" s="1474"/>
      <c r="I201" s="1474"/>
      <c r="J201" s="1474"/>
      <c r="K201" s="1474"/>
      <c r="L201" s="1474"/>
      <c r="M201" s="1474"/>
      <c r="N201" s="1474"/>
      <c r="O201" s="1474"/>
      <c r="P201" s="1474"/>
      <c r="Q201" s="1474"/>
      <c r="R201" s="1474"/>
      <c r="S201" s="1474"/>
      <c r="T201" s="1474"/>
      <c r="U201" s="1474"/>
      <c r="V201" s="1474"/>
      <c r="W201" s="1474"/>
      <c r="X201" s="1474"/>
      <c r="Y201" s="1474"/>
      <c r="Z201" s="1474"/>
      <c r="AA201" s="1474"/>
    </row>
    <row r="202" spans="1:27">
      <c r="A202" s="1452"/>
      <c r="B202" s="1474"/>
      <c r="C202" s="1474"/>
      <c r="D202" s="1474" t="s">
        <v>2995</v>
      </c>
      <c r="E202" s="3303" t="s">
        <v>5464</v>
      </c>
      <c r="F202" s="3303" t="s">
        <v>5311</v>
      </c>
      <c r="G202" s="1901">
        <v>1166345.82</v>
      </c>
      <c r="H202" s="1474"/>
      <c r="I202" s="1474"/>
      <c r="J202" s="1474"/>
      <c r="K202" s="1474"/>
      <c r="L202" s="1474"/>
      <c r="M202" s="1474"/>
      <c r="N202" s="1474"/>
      <c r="O202" s="1474"/>
      <c r="P202" s="1474"/>
      <c r="Q202" s="1474"/>
      <c r="R202" s="1474"/>
      <c r="S202" s="1474"/>
      <c r="T202" s="1474"/>
      <c r="U202" s="1474"/>
      <c r="V202" s="1474"/>
      <c r="W202" s="1474"/>
      <c r="X202" s="1474"/>
      <c r="Y202" s="1474"/>
      <c r="Z202" s="1474"/>
      <c r="AA202" s="1474"/>
    </row>
    <row r="203" spans="1:27">
      <c r="A203" s="1452"/>
      <c r="B203" s="1474"/>
      <c r="C203" s="1474"/>
      <c r="D203" s="1474" t="s">
        <v>2995</v>
      </c>
      <c r="E203" s="3303" t="s">
        <v>5316</v>
      </c>
      <c r="F203" s="3303" t="s">
        <v>5374</v>
      </c>
      <c r="G203" s="1901">
        <v>1156894.27</v>
      </c>
      <c r="H203" s="1474"/>
      <c r="I203" s="1474"/>
      <c r="J203" s="1474"/>
      <c r="K203" s="1474"/>
      <c r="L203" s="1474"/>
      <c r="M203" s="1474"/>
      <c r="N203" s="1474"/>
      <c r="O203" s="1474"/>
      <c r="P203" s="1474"/>
      <c r="Q203" s="1474"/>
      <c r="R203" s="1474"/>
      <c r="S203" s="1474"/>
      <c r="T203" s="1474"/>
      <c r="U203" s="1474"/>
      <c r="V203" s="1474"/>
      <c r="W203" s="1474"/>
      <c r="X203" s="1474"/>
      <c r="Y203" s="1474"/>
      <c r="Z203" s="1474"/>
      <c r="AA203" s="1474"/>
    </row>
    <row r="204" spans="1:27">
      <c r="A204" s="1452"/>
      <c r="B204" s="1474"/>
      <c r="C204" s="1474"/>
      <c r="D204" s="1474" t="s">
        <v>2995</v>
      </c>
      <c r="E204" s="3303" t="s">
        <v>5465</v>
      </c>
      <c r="F204" s="3303" t="s">
        <v>5379</v>
      </c>
      <c r="G204" s="1901">
        <v>1152796.43</v>
      </c>
      <c r="H204" s="1474"/>
      <c r="I204" s="1474"/>
      <c r="J204" s="1474"/>
      <c r="K204" s="1474"/>
      <c r="L204" s="1474"/>
      <c r="M204" s="1474"/>
      <c r="N204" s="1474"/>
      <c r="O204" s="1474"/>
      <c r="P204" s="1474"/>
      <c r="Q204" s="1474"/>
      <c r="R204" s="1474"/>
      <c r="S204" s="1474"/>
      <c r="T204" s="1474"/>
      <c r="U204" s="1474"/>
      <c r="V204" s="1474"/>
      <c r="W204" s="1474"/>
      <c r="X204" s="1474"/>
      <c r="Y204" s="1474"/>
      <c r="Z204" s="1474"/>
      <c r="AA204" s="1474"/>
    </row>
    <row r="205" spans="1:27">
      <c r="A205" s="1452"/>
      <c r="B205" s="1474"/>
      <c r="C205" s="1474"/>
      <c r="D205" s="1474" t="s">
        <v>2995</v>
      </c>
      <c r="E205" s="3303" t="s">
        <v>5466</v>
      </c>
      <c r="F205" s="3303" t="s">
        <v>5357</v>
      </c>
      <c r="G205" s="1901">
        <v>1139512.3299999998</v>
      </c>
      <c r="H205" s="1474"/>
      <c r="I205" s="1474"/>
      <c r="J205" s="1474"/>
      <c r="K205" s="1474"/>
      <c r="L205" s="1474"/>
      <c r="M205" s="1474"/>
      <c r="N205" s="1474"/>
      <c r="O205" s="1474"/>
      <c r="P205" s="1474"/>
      <c r="Q205" s="1474"/>
      <c r="R205" s="1474"/>
      <c r="S205" s="1474"/>
      <c r="T205" s="1474"/>
      <c r="U205" s="1474"/>
      <c r="V205" s="1474"/>
      <c r="W205" s="1474"/>
      <c r="X205" s="1474"/>
      <c r="Y205" s="1474"/>
      <c r="Z205" s="1474"/>
      <c r="AA205" s="1474"/>
    </row>
    <row r="206" spans="1:27">
      <c r="A206" s="1452"/>
      <c r="B206" s="1474"/>
      <c r="C206" s="1474"/>
      <c r="D206" s="1474" t="s">
        <v>2995</v>
      </c>
      <c r="E206" s="3303" t="s">
        <v>5467</v>
      </c>
      <c r="F206" s="3303" t="s">
        <v>5468</v>
      </c>
      <c r="G206" s="1901">
        <v>1135700.8799999999</v>
      </c>
      <c r="H206" s="1474"/>
      <c r="I206" s="1474"/>
      <c r="J206" s="1474"/>
      <c r="K206" s="1474"/>
      <c r="L206" s="1474"/>
      <c r="M206" s="1474"/>
      <c r="N206" s="1474"/>
      <c r="O206" s="1474"/>
      <c r="P206" s="1474"/>
      <c r="Q206" s="1474"/>
      <c r="R206" s="1474"/>
      <c r="S206" s="1474"/>
      <c r="T206" s="1474"/>
      <c r="U206" s="1474"/>
      <c r="V206" s="1474"/>
      <c r="W206" s="1474"/>
      <c r="X206" s="1474"/>
      <c r="Y206" s="1474"/>
      <c r="Z206" s="1474"/>
      <c r="AA206" s="1474"/>
    </row>
    <row r="207" spans="1:27">
      <c r="A207" s="1452"/>
      <c r="B207" s="1474"/>
      <c r="C207" s="1474"/>
      <c r="D207" s="1474" t="s">
        <v>2995</v>
      </c>
      <c r="E207" s="3303" t="s">
        <v>5469</v>
      </c>
      <c r="F207" s="3303" t="s">
        <v>5311</v>
      </c>
      <c r="G207" s="1901">
        <v>1109463.9099999999</v>
      </c>
      <c r="H207" s="1474"/>
      <c r="I207" s="1474"/>
      <c r="J207" s="1474"/>
      <c r="K207" s="1474"/>
      <c r="L207" s="1474"/>
      <c r="M207" s="1474"/>
      <c r="N207" s="1474"/>
      <c r="O207" s="1474"/>
      <c r="P207" s="1474"/>
      <c r="Q207" s="1474"/>
      <c r="R207" s="1474"/>
      <c r="S207" s="1474"/>
      <c r="T207" s="1474"/>
      <c r="U207" s="1474"/>
      <c r="V207" s="1474"/>
      <c r="W207" s="1474"/>
      <c r="X207" s="1474"/>
      <c r="Y207" s="1474"/>
      <c r="Z207" s="1474"/>
      <c r="AA207" s="1474"/>
    </row>
    <row r="208" spans="1:27">
      <c r="A208" s="1452"/>
      <c r="B208" s="1474"/>
      <c r="C208" s="1474"/>
      <c r="D208" s="1474" t="s">
        <v>2995</v>
      </c>
      <c r="E208" s="3303" t="s">
        <v>5470</v>
      </c>
      <c r="F208" s="3303" t="s">
        <v>5311</v>
      </c>
      <c r="G208" s="1901">
        <v>1099368.3600000001</v>
      </c>
      <c r="H208" s="1474"/>
      <c r="I208" s="1474"/>
      <c r="J208" s="1474"/>
      <c r="K208" s="1474"/>
      <c r="L208" s="1474"/>
      <c r="M208" s="1474"/>
      <c r="N208" s="1474"/>
      <c r="O208" s="1474"/>
      <c r="P208" s="1474"/>
      <c r="Q208" s="1474"/>
      <c r="R208" s="1474"/>
      <c r="S208" s="1474"/>
      <c r="T208" s="1474"/>
      <c r="U208" s="1474"/>
      <c r="V208" s="1474"/>
      <c r="W208" s="1474"/>
      <c r="X208" s="1474"/>
      <c r="Y208" s="1474"/>
      <c r="Z208" s="1474"/>
      <c r="AA208" s="1474"/>
    </row>
    <row r="209" spans="1:27">
      <c r="A209" s="1452"/>
      <c r="B209" s="1474"/>
      <c r="C209" s="1474"/>
      <c r="D209" s="1474" t="s">
        <v>2995</v>
      </c>
      <c r="E209" s="3303" t="s">
        <v>5471</v>
      </c>
      <c r="F209" s="3303" t="s">
        <v>3276</v>
      </c>
      <c r="G209" s="1901">
        <v>1098763.83</v>
      </c>
      <c r="H209" s="1474"/>
      <c r="I209" s="1474"/>
      <c r="J209" s="1474"/>
      <c r="K209" s="1474"/>
      <c r="L209" s="1474"/>
      <c r="M209" s="1474"/>
      <c r="N209" s="1474"/>
      <c r="O209" s="1474"/>
      <c r="P209" s="1474"/>
      <c r="Q209" s="1474"/>
      <c r="R209" s="1474"/>
      <c r="S209" s="1474"/>
      <c r="T209" s="1474"/>
      <c r="U209" s="1474"/>
      <c r="V209" s="1474"/>
      <c r="W209" s="1474"/>
      <c r="X209" s="1474"/>
      <c r="Y209" s="1474"/>
      <c r="Z209" s="1474"/>
      <c r="AA209" s="1474"/>
    </row>
    <row r="210" spans="1:27">
      <c r="A210" s="1452"/>
      <c r="B210" s="1474"/>
      <c r="C210" s="1474"/>
      <c r="D210" s="1474" t="s">
        <v>2995</v>
      </c>
      <c r="E210" s="3303" t="s">
        <v>5472</v>
      </c>
      <c r="F210" s="3303" t="s">
        <v>5311</v>
      </c>
      <c r="G210" s="1901">
        <v>1091283.3499999999</v>
      </c>
      <c r="H210" s="1474"/>
      <c r="I210" s="1474"/>
      <c r="J210" s="1474"/>
      <c r="K210" s="1474"/>
      <c r="L210" s="1474"/>
      <c r="M210" s="1474"/>
      <c r="N210" s="1474"/>
      <c r="O210" s="1474"/>
      <c r="P210" s="1474"/>
      <c r="Q210" s="1474"/>
      <c r="R210" s="1474"/>
      <c r="S210" s="1474"/>
      <c r="T210" s="1474"/>
      <c r="U210" s="1474"/>
      <c r="V210" s="1474"/>
      <c r="W210" s="1474"/>
      <c r="X210" s="1474"/>
      <c r="Y210" s="1474"/>
      <c r="Z210" s="1474"/>
      <c r="AA210" s="1474"/>
    </row>
    <row r="211" spans="1:27">
      <c r="A211" s="1452"/>
      <c r="B211" s="1474"/>
      <c r="C211" s="1474"/>
      <c r="D211" s="1474" t="s">
        <v>2995</v>
      </c>
      <c r="E211" s="3303" t="s">
        <v>5473</v>
      </c>
      <c r="F211" s="3303" t="s">
        <v>5311</v>
      </c>
      <c r="G211" s="1901">
        <v>1069901.8799999999</v>
      </c>
      <c r="H211" s="1474"/>
      <c r="I211" s="1474"/>
      <c r="J211" s="1474"/>
      <c r="K211" s="1474"/>
      <c r="L211" s="1474"/>
      <c r="M211" s="1474"/>
      <c r="N211" s="1474"/>
      <c r="O211" s="1474"/>
      <c r="P211" s="1474"/>
      <c r="Q211" s="1474"/>
      <c r="R211" s="1474"/>
      <c r="S211" s="1474"/>
      <c r="T211" s="1474"/>
      <c r="U211" s="1474"/>
      <c r="V211" s="1474"/>
      <c r="W211" s="1474"/>
      <c r="X211" s="1474"/>
      <c r="Y211" s="1474"/>
      <c r="Z211" s="1474"/>
      <c r="AA211" s="1474"/>
    </row>
    <row r="212" spans="1:27">
      <c r="A212" s="1452"/>
      <c r="B212" s="1474"/>
      <c r="C212" s="1474"/>
      <c r="D212" s="1474" t="s">
        <v>2995</v>
      </c>
      <c r="E212" s="3303" t="s">
        <v>5474</v>
      </c>
      <c r="F212" s="3303" t="s">
        <v>5328</v>
      </c>
      <c r="G212" s="1901">
        <v>1066171.49</v>
      </c>
      <c r="H212" s="1474"/>
      <c r="I212" s="1474"/>
      <c r="J212" s="1474"/>
      <c r="K212" s="1474"/>
      <c r="L212" s="1474"/>
      <c r="M212" s="1474"/>
      <c r="N212" s="1474"/>
      <c r="O212" s="1474"/>
      <c r="P212" s="1474"/>
      <c r="Q212" s="1474"/>
      <c r="R212" s="1474"/>
      <c r="S212" s="1474"/>
      <c r="T212" s="1474"/>
      <c r="U212" s="1474"/>
      <c r="V212" s="1474"/>
      <c r="W212" s="1474"/>
      <c r="X212" s="1474"/>
      <c r="Y212" s="1474"/>
      <c r="Z212" s="1474"/>
      <c r="AA212" s="1474"/>
    </row>
    <row r="213" spans="1:27">
      <c r="A213" s="1452"/>
      <c r="B213" s="1474"/>
      <c r="C213" s="1474"/>
      <c r="D213" s="1474" t="s">
        <v>2995</v>
      </c>
      <c r="E213" s="3303" t="s">
        <v>5475</v>
      </c>
      <c r="F213" s="3303" t="s">
        <v>5333</v>
      </c>
      <c r="G213" s="1901">
        <v>1065682.24</v>
      </c>
      <c r="H213" s="1474"/>
      <c r="I213" s="1474"/>
      <c r="J213" s="1474"/>
      <c r="K213" s="1474"/>
      <c r="L213" s="1474"/>
      <c r="M213" s="1474"/>
      <c r="N213" s="1474"/>
      <c r="O213" s="1474"/>
      <c r="P213" s="1474"/>
      <c r="Q213" s="1474"/>
      <c r="R213" s="1474"/>
      <c r="S213" s="1474"/>
      <c r="T213" s="1474"/>
      <c r="U213" s="1474"/>
      <c r="V213" s="1474"/>
      <c r="W213" s="1474"/>
      <c r="X213" s="1474"/>
      <c r="Y213" s="1474"/>
      <c r="Z213" s="1474"/>
      <c r="AA213" s="1474"/>
    </row>
    <row r="214" spans="1:27">
      <c r="A214" s="1452"/>
      <c r="B214" s="1474"/>
      <c r="C214" s="1474"/>
      <c r="D214" s="1474" t="s">
        <v>2995</v>
      </c>
      <c r="E214" s="3303" t="s">
        <v>5476</v>
      </c>
      <c r="F214" s="3303" t="s">
        <v>5311</v>
      </c>
      <c r="G214" s="1901">
        <v>1057945.31</v>
      </c>
      <c r="H214" s="1474"/>
      <c r="I214" s="1474"/>
      <c r="J214" s="1474"/>
      <c r="K214" s="1474"/>
      <c r="L214" s="1474"/>
      <c r="M214" s="1474"/>
      <c r="N214" s="1474"/>
      <c r="O214" s="1474"/>
      <c r="P214" s="1474"/>
      <c r="Q214" s="1474"/>
      <c r="R214" s="1474"/>
      <c r="S214" s="1474"/>
      <c r="T214" s="1474"/>
      <c r="U214" s="1474"/>
      <c r="V214" s="1474"/>
      <c r="W214" s="1474"/>
      <c r="X214" s="1474"/>
      <c r="Y214" s="1474"/>
      <c r="Z214" s="1474"/>
      <c r="AA214" s="1474"/>
    </row>
    <row r="215" spans="1:27">
      <c r="A215" s="1452"/>
      <c r="B215" s="1474"/>
      <c r="C215" s="1474"/>
      <c r="D215" s="1474" t="s">
        <v>2995</v>
      </c>
      <c r="E215" s="3303" t="s">
        <v>5477</v>
      </c>
      <c r="F215" s="3303" t="s">
        <v>5328</v>
      </c>
      <c r="G215" s="1901">
        <v>1055325.32</v>
      </c>
      <c r="H215" s="1474"/>
      <c r="I215" s="1474"/>
      <c r="J215" s="1474"/>
      <c r="K215" s="1474"/>
      <c r="L215" s="1474"/>
      <c r="M215" s="1474"/>
      <c r="N215" s="1474"/>
      <c r="O215" s="1474"/>
      <c r="P215" s="1474"/>
      <c r="Q215" s="1474"/>
      <c r="R215" s="1474"/>
      <c r="S215" s="1474"/>
      <c r="T215" s="1474"/>
      <c r="U215" s="1474"/>
      <c r="V215" s="1474"/>
      <c r="W215" s="1474"/>
      <c r="X215" s="1474"/>
      <c r="Y215" s="1474"/>
      <c r="Z215" s="1474"/>
      <c r="AA215" s="1474"/>
    </row>
    <row r="216" spans="1:27">
      <c r="A216" s="1452"/>
      <c r="B216" s="1474"/>
      <c r="C216" s="1474"/>
      <c r="D216" s="1474" t="s">
        <v>2995</v>
      </c>
      <c r="E216" s="3303" t="s">
        <v>5478</v>
      </c>
      <c r="F216" s="3303" t="s">
        <v>5328</v>
      </c>
      <c r="G216" s="1901">
        <v>1055325.32</v>
      </c>
      <c r="H216" s="1474"/>
      <c r="I216" s="1474"/>
      <c r="J216" s="1474"/>
      <c r="K216" s="1474"/>
      <c r="L216" s="1474"/>
      <c r="M216" s="1474"/>
      <c r="N216" s="1474"/>
      <c r="O216" s="1474"/>
      <c r="P216" s="1474"/>
      <c r="Q216" s="1474"/>
      <c r="R216" s="1474"/>
      <c r="S216" s="1474"/>
      <c r="T216" s="1474"/>
      <c r="U216" s="1474"/>
      <c r="V216" s="1474"/>
      <c r="W216" s="1474"/>
      <c r="X216" s="1474"/>
      <c r="Y216" s="1474"/>
      <c r="Z216" s="1474"/>
      <c r="AA216" s="1474"/>
    </row>
    <row r="217" spans="1:27">
      <c r="A217" s="1452"/>
      <c r="B217" s="1474"/>
      <c r="C217" s="1474"/>
      <c r="D217" s="1474" t="s">
        <v>2995</v>
      </c>
      <c r="E217" s="3303" t="s">
        <v>5479</v>
      </c>
      <c r="F217" s="3303" t="s">
        <v>5328</v>
      </c>
      <c r="G217" s="1901">
        <v>1055325.27</v>
      </c>
      <c r="H217" s="1474"/>
      <c r="I217" s="1474"/>
      <c r="J217" s="1474"/>
      <c r="K217" s="1474"/>
      <c r="L217" s="1474"/>
      <c r="M217" s="1474"/>
      <c r="N217" s="1474"/>
      <c r="O217" s="1474"/>
      <c r="P217" s="1474"/>
      <c r="Q217" s="1474"/>
      <c r="R217" s="1474"/>
      <c r="S217" s="1474"/>
      <c r="T217" s="1474"/>
      <c r="U217" s="1474"/>
      <c r="V217" s="1474"/>
      <c r="W217" s="1474"/>
      <c r="X217" s="1474"/>
      <c r="Y217" s="1474"/>
      <c r="Z217" s="1474"/>
      <c r="AA217" s="1474"/>
    </row>
    <row r="218" spans="1:27">
      <c r="A218" s="1452"/>
      <c r="B218" s="1474"/>
      <c r="C218" s="1474"/>
      <c r="D218" s="1474" t="s">
        <v>2995</v>
      </c>
      <c r="E218" s="3303" t="s">
        <v>5480</v>
      </c>
      <c r="F218" s="3303" t="s">
        <v>5333</v>
      </c>
      <c r="G218" s="1901">
        <v>1044773.7200000001</v>
      </c>
      <c r="H218" s="1474"/>
      <c r="I218" s="1474"/>
      <c r="J218" s="1474"/>
      <c r="K218" s="1474"/>
      <c r="L218" s="1474"/>
      <c r="M218" s="1474"/>
      <c r="N218" s="1474"/>
      <c r="O218" s="1474"/>
      <c r="P218" s="1474"/>
      <c r="Q218" s="1474"/>
      <c r="R218" s="1474"/>
      <c r="S218" s="1474"/>
      <c r="T218" s="1474"/>
      <c r="U218" s="1474"/>
      <c r="V218" s="1474"/>
      <c r="W218" s="1474"/>
      <c r="X218" s="1474"/>
      <c r="Y218" s="1474"/>
      <c r="Z218" s="1474"/>
      <c r="AA218" s="1474"/>
    </row>
    <row r="219" spans="1:27">
      <c r="A219" s="1452"/>
      <c r="B219" s="1474"/>
      <c r="C219" s="1474"/>
      <c r="D219" s="1474" t="s">
        <v>2995</v>
      </c>
      <c r="E219" s="3303" t="s">
        <v>5481</v>
      </c>
      <c r="F219" s="3303" t="s">
        <v>5311</v>
      </c>
      <c r="G219" s="1901">
        <v>1044032.81</v>
      </c>
      <c r="H219" s="1474"/>
      <c r="I219" s="1474"/>
      <c r="J219" s="1474"/>
      <c r="K219" s="1474"/>
      <c r="L219" s="1474"/>
      <c r="M219" s="1474"/>
      <c r="N219" s="1474"/>
      <c r="O219" s="1474"/>
      <c r="P219" s="1474"/>
      <c r="Q219" s="1474"/>
      <c r="R219" s="1474"/>
      <c r="S219" s="1474"/>
      <c r="T219" s="1474"/>
      <c r="U219" s="1474"/>
      <c r="V219" s="1474"/>
      <c r="W219" s="1474"/>
      <c r="X219" s="1474"/>
      <c r="Y219" s="1474"/>
      <c r="Z219" s="1474"/>
      <c r="AA219" s="1474"/>
    </row>
    <row r="220" spans="1:27">
      <c r="A220" s="1452"/>
      <c r="B220" s="1474"/>
      <c r="C220" s="1474"/>
      <c r="D220" s="1474" t="s">
        <v>2995</v>
      </c>
      <c r="E220" s="3303" t="s">
        <v>5482</v>
      </c>
      <c r="F220" s="3303" t="s">
        <v>5483</v>
      </c>
      <c r="G220" s="1901">
        <v>1028916.54</v>
      </c>
      <c r="H220" s="1474"/>
      <c r="I220" s="1474"/>
      <c r="J220" s="1474"/>
      <c r="K220" s="1474"/>
      <c r="L220" s="1474"/>
      <c r="M220" s="1474"/>
      <c r="N220" s="1474"/>
      <c r="O220" s="1474"/>
      <c r="P220" s="1474"/>
      <c r="Q220" s="1474"/>
      <c r="R220" s="1474"/>
      <c r="S220" s="1474"/>
      <c r="T220" s="1474"/>
      <c r="U220" s="1474"/>
      <c r="V220" s="1474"/>
      <c r="W220" s="1474"/>
      <c r="X220" s="1474"/>
      <c r="Y220" s="1474"/>
      <c r="Z220" s="1474"/>
      <c r="AA220" s="1474"/>
    </row>
    <row r="221" spans="1:27">
      <c r="A221" s="1452"/>
      <c r="B221" s="1474"/>
      <c r="C221" s="1474"/>
      <c r="D221" s="1474" t="s">
        <v>2995</v>
      </c>
      <c r="E221" s="3303" t="s">
        <v>5484</v>
      </c>
      <c r="F221" s="3303" t="s">
        <v>5369</v>
      </c>
      <c r="G221" s="1901">
        <v>1009709.46</v>
      </c>
      <c r="H221" s="1474"/>
      <c r="I221" s="1474"/>
      <c r="J221" s="1474"/>
      <c r="K221" s="1474"/>
      <c r="L221" s="1474"/>
      <c r="M221" s="1474"/>
      <c r="N221" s="1474"/>
      <c r="O221" s="1474"/>
      <c r="P221" s="1474"/>
      <c r="Q221" s="1474"/>
      <c r="R221" s="1474"/>
      <c r="S221" s="1474"/>
      <c r="T221" s="1474"/>
      <c r="U221" s="1474"/>
      <c r="V221" s="1474"/>
      <c r="W221" s="1474"/>
      <c r="X221" s="1474"/>
      <c r="Y221" s="1474"/>
      <c r="Z221" s="1474"/>
      <c r="AA221" s="1474"/>
    </row>
    <row r="222" spans="1:27">
      <c r="A222" s="1452"/>
      <c r="B222" s="1474"/>
      <c r="C222" s="1474"/>
      <c r="D222" s="1474"/>
      <c r="E222" s="3303"/>
      <c r="F222" s="3303"/>
      <c r="G222" s="1901"/>
      <c r="H222" s="1474"/>
      <c r="I222" s="1474"/>
      <c r="J222" s="1474"/>
      <c r="K222" s="1474"/>
      <c r="L222" s="1474"/>
      <c r="M222" s="1474"/>
      <c r="N222" s="1474"/>
      <c r="O222" s="1474"/>
      <c r="P222" s="1474"/>
      <c r="Q222" s="1474"/>
      <c r="R222" s="1474"/>
      <c r="S222" s="1474"/>
      <c r="T222" s="1474"/>
      <c r="U222" s="1474"/>
      <c r="V222" s="1474"/>
      <c r="W222" s="1474"/>
      <c r="X222" s="1474"/>
      <c r="Y222" s="1474"/>
      <c r="Z222" s="1474"/>
      <c r="AA222" s="1474"/>
    </row>
    <row r="223" spans="1:27">
      <c r="A223" s="1452"/>
      <c r="B223" s="1474"/>
      <c r="C223" s="1474"/>
      <c r="D223" s="1474" t="s">
        <v>2995</v>
      </c>
      <c r="E223" s="3303"/>
      <c r="F223" s="3303" t="s">
        <v>5485</v>
      </c>
      <c r="G223" s="1901">
        <v>474708593.41000026</v>
      </c>
      <c r="H223" s="1474"/>
      <c r="I223" s="1474"/>
      <c r="J223" s="1474"/>
      <c r="K223" s="1474"/>
      <c r="L223" s="1474"/>
      <c r="M223" s="1474"/>
      <c r="N223" s="1474"/>
      <c r="O223" s="1474"/>
      <c r="P223" s="1474"/>
      <c r="Q223" s="1474"/>
      <c r="R223" s="1474"/>
      <c r="S223" s="1474"/>
      <c r="T223" s="1474"/>
      <c r="U223" s="1474"/>
      <c r="V223" s="1474"/>
      <c r="W223" s="1474"/>
      <c r="X223" s="1474"/>
      <c r="Y223" s="1474"/>
      <c r="Z223" s="1474"/>
      <c r="AA223" s="1474"/>
    </row>
    <row r="224" spans="1:27">
      <c r="A224" s="1452"/>
      <c r="B224" s="1474"/>
      <c r="C224" s="1474"/>
      <c r="D224" s="1474"/>
      <c r="E224" s="3303"/>
      <c r="F224" s="3303"/>
      <c r="G224" s="1901"/>
      <c r="H224" s="1474"/>
      <c r="I224" s="1474"/>
      <c r="J224" s="1474"/>
      <c r="K224" s="1474"/>
      <c r="L224" s="1474"/>
      <c r="M224" s="1474"/>
      <c r="N224" s="1474"/>
      <c r="O224" s="1474"/>
      <c r="P224" s="1474"/>
      <c r="Q224" s="1474"/>
      <c r="R224" s="1474"/>
      <c r="S224" s="1474"/>
      <c r="T224" s="1474"/>
      <c r="U224" s="1474"/>
      <c r="V224" s="1474"/>
      <c r="W224" s="1474"/>
      <c r="X224" s="1474"/>
      <c r="Y224" s="1474"/>
      <c r="Z224" s="1474"/>
      <c r="AA224" s="1474"/>
    </row>
    <row r="225" spans="1:27">
      <c r="A225" s="1452"/>
      <c r="B225" s="1474"/>
      <c r="C225" s="1474"/>
      <c r="D225" s="1474" t="s">
        <v>2995</v>
      </c>
      <c r="E225" s="3303"/>
      <c r="F225" s="3303" t="s">
        <v>5486</v>
      </c>
      <c r="G225" s="1901">
        <v>141869091.93000001</v>
      </c>
      <c r="H225" s="1474"/>
      <c r="I225" s="1474"/>
      <c r="J225" s="1474"/>
      <c r="K225" s="1474"/>
      <c r="L225" s="1474"/>
      <c r="M225" s="1474"/>
      <c r="N225" s="1474"/>
      <c r="O225" s="1474"/>
      <c r="P225" s="1474"/>
      <c r="Q225" s="1474"/>
      <c r="R225" s="1474"/>
      <c r="S225" s="1474"/>
      <c r="T225" s="1474"/>
      <c r="U225" s="1474"/>
      <c r="V225" s="1474"/>
      <c r="W225" s="1474"/>
      <c r="X225" s="1474"/>
      <c r="Y225" s="1474"/>
      <c r="Z225" s="1474"/>
      <c r="AA225" s="1474"/>
    </row>
    <row r="226" spans="1:27">
      <c r="A226" s="1452"/>
      <c r="B226" s="1474"/>
      <c r="C226" s="1474"/>
      <c r="D226" s="1474"/>
      <c r="E226" s="3303"/>
      <c r="F226" s="3303"/>
      <c r="G226" s="1901"/>
      <c r="H226" s="1474"/>
      <c r="I226" s="1474"/>
      <c r="J226" s="1474"/>
      <c r="K226" s="1474"/>
      <c r="L226" s="1474"/>
      <c r="M226" s="1474"/>
      <c r="N226" s="1474"/>
      <c r="O226" s="1474"/>
      <c r="P226" s="1474"/>
      <c r="Q226" s="1474"/>
      <c r="R226" s="1474"/>
      <c r="S226" s="1474"/>
      <c r="T226" s="1474"/>
      <c r="U226" s="1474"/>
      <c r="V226" s="1474"/>
      <c r="W226" s="1474"/>
      <c r="X226" s="1474"/>
      <c r="Y226" s="1474"/>
      <c r="Z226" s="1474"/>
      <c r="AA226" s="1474"/>
    </row>
    <row r="227" spans="1:27">
      <c r="A227" s="1452"/>
      <c r="B227" s="1474"/>
      <c r="C227" s="1474"/>
      <c r="D227" s="1474" t="s">
        <v>2995</v>
      </c>
      <c r="E227" s="3303"/>
      <c r="F227" s="3303" t="s">
        <v>5487</v>
      </c>
      <c r="G227" s="1901">
        <v>616577685.34000027</v>
      </c>
      <c r="H227" s="1474"/>
      <c r="I227" s="1474"/>
      <c r="J227" s="1474"/>
      <c r="K227" s="1474"/>
      <c r="L227" s="1474"/>
      <c r="M227" s="1474"/>
      <c r="N227" s="1474"/>
      <c r="O227" s="1474"/>
      <c r="P227" s="1474"/>
      <c r="Q227" s="1474"/>
      <c r="R227" s="1474"/>
      <c r="S227" s="1474"/>
      <c r="T227" s="1474"/>
      <c r="U227" s="1474"/>
      <c r="V227" s="1474"/>
      <c r="W227" s="1474"/>
      <c r="X227" s="1474"/>
      <c r="Y227" s="1474"/>
      <c r="Z227" s="1474"/>
      <c r="AA227" s="1474"/>
    </row>
    <row r="228" spans="1:27" ht="15.75" thickBot="1">
      <c r="A228" s="1689"/>
      <c r="B228" s="1485"/>
      <c r="C228" s="1903"/>
      <c r="D228" s="1903"/>
      <c r="E228" s="1903"/>
      <c r="F228" s="1485"/>
      <c r="G228" s="1910"/>
      <c r="H228" s="1474"/>
      <c r="I228" s="1474"/>
      <c r="J228" s="1474"/>
      <c r="K228" s="1474"/>
      <c r="L228" s="1474"/>
      <c r="M228" s="1474"/>
      <c r="N228" s="1474"/>
      <c r="O228" s="1474"/>
      <c r="P228" s="1474"/>
      <c r="Q228" s="1474"/>
      <c r="R228" s="1474"/>
      <c r="S228" s="1474"/>
      <c r="T228" s="1474"/>
      <c r="U228" s="1474"/>
      <c r="V228" s="1474"/>
      <c r="W228" s="1474"/>
      <c r="X228" s="1474"/>
      <c r="Y228" s="1474"/>
      <c r="Z228" s="1474"/>
      <c r="AA228" s="1474"/>
    </row>
    <row r="229" spans="1:27">
      <c r="A229" s="1474"/>
      <c r="B229" s="1474"/>
      <c r="C229" s="1474"/>
      <c r="D229" s="1474"/>
      <c r="E229" s="1474"/>
      <c r="F229" s="1474"/>
      <c r="G229" s="1474"/>
      <c r="H229" s="1474"/>
      <c r="I229" s="1474"/>
      <c r="J229" s="1474"/>
      <c r="K229" s="1474"/>
      <c r="L229" s="1474"/>
      <c r="M229" s="1474"/>
      <c r="N229" s="1474"/>
      <c r="O229" s="1474"/>
      <c r="P229" s="1474"/>
      <c r="Q229" s="1474"/>
      <c r="R229" s="1474"/>
      <c r="S229" s="1474"/>
      <c r="T229" s="1474"/>
      <c r="U229" s="1474"/>
      <c r="V229" s="1474"/>
      <c r="W229" s="1474"/>
      <c r="X229" s="1474"/>
      <c r="Y229" s="1474"/>
      <c r="Z229" s="1474"/>
      <c r="AA229" s="1474"/>
    </row>
    <row r="230" spans="1:27" ht="15.75">
      <c r="A230" s="2407" t="s">
        <v>4677</v>
      </c>
      <c r="B230" s="2539"/>
      <c r="C230" s="2539"/>
      <c r="D230" s="2539"/>
      <c r="E230" s="2540"/>
      <c r="F230" s="2407"/>
      <c r="G230" s="1474"/>
      <c r="H230" s="1474"/>
      <c r="I230" s="1474"/>
      <c r="J230" s="1474"/>
      <c r="K230" s="1474"/>
      <c r="L230" s="1474"/>
      <c r="M230" s="1474"/>
      <c r="N230" s="1474"/>
      <c r="O230" s="1474"/>
      <c r="P230" s="1474"/>
      <c r="Q230" s="1474"/>
      <c r="R230" s="1474"/>
      <c r="S230" s="1474"/>
      <c r="T230" s="1474"/>
      <c r="U230" s="1474"/>
      <c r="V230" s="1474"/>
      <c r="W230" s="1474"/>
      <c r="X230" s="1474"/>
      <c r="Y230" s="1474"/>
      <c r="Z230" s="1474"/>
      <c r="AA230" s="1474"/>
    </row>
    <row r="231" spans="1:27">
      <c r="A231" s="1489" t="s">
        <v>6314</v>
      </c>
      <c r="B231" s="1489"/>
      <c r="C231" s="1489"/>
      <c r="D231" s="1489"/>
      <c r="E231" s="1489"/>
      <c r="F231" s="1489"/>
      <c r="G231" s="1489"/>
      <c r="H231" s="1474"/>
      <c r="I231" s="1474"/>
      <c r="J231" s="1474"/>
      <c r="K231" s="1474"/>
      <c r="L231" s="1474"/>
      <c r="M231" s="1474"/>
      <c r="N231" s="1474"/>
      <c r="O231" s="1474"/>
      <c r="P231" s="1474"/>
      <c r="Q231" s="1474"/>
      <c r="R231" s="1474"/>
      <c r="S231" s="1474"/>
      <c r="T231" s="1474"/>
      <c r="U231" s="1474"/>
      <c r="V231" s="1474"/>
      <c r="W231" s="1474"/>
      <c r="X231" s="1474"/>
      <c r="Y231" s="1474"/>
      <c r="Z231" s="1474"/>
      <c r="AA231" s="1474"/>
    </row>
  </sheetData>
  <printOptions horizontalCentered="1" verticalCentered="1"/>
  <pageMargins left="0.5" right="0.5" top="0.5" bottom="0.5" header="0.5" footer="0.5"/>
  <pageSetup scale="47" fitToHeight="3" orientation="portrait" horizontalDpi="300" verticalDpi="300" r:id="rId1"/>
  <headerFooter alignWithMargins="0"/>
  <rowBreaks count="2" manualBreakCount="2">
    <brk id="72" max="6" man="1"/>
    <brk id="156" max="6"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5"/>
  <dimension ref="A1:BD86"/>
  <sheetViews>
    <sheetView defaultGridColor="0" view="pageBreakPreview" colorId="22" zoomScale="80" zoomScaleNormal="100" zoomScaleSheetLayoutView="80" workbookViewId="0">
      <selection activeCell="C33" sqref="C33"/>
    </sheetView>
  </sheetViews>
  <sheetFormatPr defaultColWidth="9.6640625" defaultRowHeight="15"/>
  <cols>
    <col min="1" max="1" width="4.6640625" style="9" customWidth="1"/>
    <col min="2" max="2" width="1.6640625" style="9" customWidth="1"/>
    <col min="3" max="3" width="31.6640625" style="9" customWidth="1"/>
    <col min="4" max="4" width="28.6640625" style="9" customWidth="1"/>
    <col min="5" max="5" width="14.5546875" style="9" customWidth="1"/>
    <col min="6" max="6" width="27.88671875" style="9" customWidth="1"/>
    <col min="7" max="7" width="9.88671875" style="9" customWidth="1"/>
    <col min="8" max="16384" width="9.6640625" style="9"/>
  </cols>
  <sheetData>
    <row r="1" spans="1:56" ht="15" customHeight="1">
      <c r="A1" s="27" t="s">
        <v>406</v>
      </c>
      <c r="B1" s="64"/>
      <c r="C1" s="64"/>
      <c r="D1" s="225" t="s">
        <v>3288</v>
      </c>
      <c r="E1" s="226" t="s">
        <v>1797</v>
      </c>
      <c r="F1" s="256" t="s">
        <v>1798</v>
      </c>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row>
    <row r="2" spans="1:56" ht="15" customHeight="1">
      <c r="A2" s="70" t="str">
        <f>'Data Sheet'!$C$25</f>
        <v>Consolidated Edison Company of New York, Inc.</v>
      </c>
      <c r="B2" s="15"/>
      <c r="C2" s="15"/>
      <c r="D2" s="76" t="s">
        <v>1814</v>
      </c>
      <c r="E2" s="95" t="s">
        <v>3307</v>
      </c>
      <c r="F2" s="81"/>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row>
    <row r="3" spans="1:56" ht="15" customHeight="1">
      <c r="A3" s="70"/>
      <c r="B3" s="15"/>
      <c r="C3" s="15"/>
      <c r="D3" s="76" t="s">
        <v>407</v>
      </c>
      <c r="E3" s="655" t="str">
        <f>'Data Sheet'!$C$40</f>
        <v>4/28/2016</v>
      </c>
      <c r="F3" s="108" t="str">
        <f>'Data Sheet'!$C$38</f>
        <v>12/31/2015</v>
      </c>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row>
    <row r="4" spans="1:56" ht="15" customHeight="1">
      <c r="A4" s="227" t="s">
        <v>1801</v>
      </c>
      <c r="B4" s="228"/>
      <c r="C4" s="228"/>
      <c r="D4" s="228"/>
      <c r="E4" s="228"/>
      <c r="F4" s="229"/>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row>
    <row r="5" spans="1:56" ht="15" customHeight="1">
      <c r="A5" s="70"/>
      <c r="B5" s="15"/>
      <c r="C5" s="15"/>
      <c r="D5" s="15"/>
      <c r="E5" s="15"/>
      <c r="F5" s="71"/>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row>
    <row r="6" spans="1:56" ht="15" customHeight="1">
      <c r="A6" s="230" t="s">
        <v>1802</v>
      </c>
      <c r="B6" s="231"/>
      <c r="C6" s="231"/>
      <c r="D6" s="231"/>
      <c r="E6" s="231"/>
      <c r="F6" s="232"/>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row>
    <row r="7" spans="1:56" ht="15" customHeight="1">
      <c r="A7" s="230" t="s">
        <v>1803</v>
      </c>
      <c r="B7" s="231"/>
      <c r="C7" s="231"/>
      <c r="D7" s="231"/>
      <c r="E7" s="231"/>
      <c r="F7" s="232"/>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row>
    <row r="8" spans="1:56" ht="15" customHeight="1">
      <c r="A8" s="230"/>
      <c r="B8" s="231"/>
      <c r="C8" s="231"/>
      <c r="D8" s="231"/>
      <c r="E8" s="231"/>
      <c r="F8" s="232"/>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row>
    <row r="9" spans="1:56" ht="15" customHeight="1">
      <c r="A9" s="230" t="s">
        <v>99</v>
      </c>
      <c r="B9" s="231"/>
      <c r="C9" s="231"/>
      <c r="D9" s="231"/>
      <c r="E9" s="231"/>
      <c r="F9" s="232"/>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row>
    <row r="10" spans="1:56" ht="15" customHeight="1">
      <c r="A10" s="230"/>
      <c r="B10" s="231"/>
      <c r="C10" s="231"/>
      <c r="D10" s="231"/>
      <c r="E10" s="231"/>
      <c r="F10" s="232"/>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row>
    <row r="11" spans="1:56" ht="15" customHeight="1">
      <c r="A11" s="230" t="s">
        <v>100</v>
      </c>
      <c r="B11" s="231"/>
      <c r="C11" s="231"/>
      <c r="D11" s="231"/>
      <c r="E11" s="231"/>
      <c r="F11" s="232"/>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row>
    <row r="12" spans="1:56" ht="15" customHeight="1">
      <c r="A12" s="230" t="s">
        <v>101</v>
      </c>
      <c r="B12" s="231"/>
      <c r="C12" s="231"/>
      <c r="D12" s="231"/>
      <c r="E12" s="231"/>
      <c r="F12" s="232"/>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row>
    <row r="13" spans="1:56" ht="15" customHeight="1">
      <c r="A13" s="230" t="s">
        <v>102</v>
      </c>
      <c r="B13" s="231"/>
      <c r="C13" s="231"/>
      <c r="D13" s="231"/>
      <c r="E13" s="231"/>
      <c r="F13" s="232"/>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row>
    <row r="14" spans="1:56" ht="15" customHeight="1">
      <c r="A14" s="230"/>
      <c r="B14" s="231"/>
      <c r="C14" s="231"/>
      <c r="D14" s="231"/>
      <c r="E14" s="231"/>
      <c r="F14" s="232"/>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row>
    <row r="15" spans="1:56" ht="15" customHeight="1">
      <c r="A15" s="230" t="s">
        <v>103</v>
      </c>
      <c r="B15" s="231"/>
      <c r="C15" s="231"/>
      <c r="D15" s="231"/>
      <c r="E15" s="231"/>
      <c r="F15" s="232"/>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row>
    <row r="16" spans="1:56" ht="15" customHeight="1">
      <c r="A16" s="230" t="s">
        <v>104</v>
      </c>
      <c r="B16" s="231"/>
      <c r="C16" s="231"/>
      <c r="D16" s="231"/>
      <c r="E16" s="231"/>
      <c r="F16" s="232"/>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row>
    <row r="17" spans="1:56" ht="15" customHeight="1">
      <c r="A17" s="72"/>
      <c r="B17" s="75"/>
      <c r="C17" s="75"/>
      <c r="D17" s="75"/>
      <c r="E17" s="75"/>
      <c r="F17" s="74"/>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row>
    <row r="18" spans="1:56">
      <c r="A18" s="70"/>
      <c r="B18" s="95"/>
      <c r="C18" s="15"/>
      <c r="D18" s="15"/>
      <c r="E18" s="15"/>
      <c r="F18" s="234" t="s">
        <v>105</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row>
    <row r="19" spans="1:56">
      <c r="A19" s="235" t="s">
        <v>1724</v>
      </c>
      <c r="B19" s="95"/>
      <c r="C19" s="15" t="s">
        <v>106</v>
      </c>
      <c r="D19" s="15"/>
      <c r="E19" s="15"/>
      <c r="F19" s="517" t="s">
        <v>107</v>
      </c>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row>
    <row r="20" spans="1:56">
      <c r="A20" s="236" t="s">
        <v>1727</v>
      </c>
      <c r="B20" s="102"/>
      <c r="C20" s="75" t="s">
        <v>108</v>
      </c>
      <c r="D20" s="75"/>
      <c r="E20" s="75"/>
      <c r="F20" s="619" t="s">
        <v>3019</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row>
    <row r="21" spans="1:56">
      <c r="A21" s="70"/>
      <c r="B21" s="95"/>
      <c r="C21" s="15"/>
      <c r="D21" s="15"/>
      <c r="E21" s="15"/>
      <c r="F21" s="278"/>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row>
    <row r="22" spans="1:56">
      <c r="A22" s="70">
        <v>1</v>
      </c>
      <c r="B22" s="293" t="s">
        <v>2995</v>
      </c>
      <c r="C22" s="15"/>
      <c r="D22" s="15"/>
      <c r="E22" s="15"/>
      <c r="F22" s="81"/>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row>
    <row r="23" spans="1:56">
      <c r="A23" s="70">
        <v>2</v>
      </c>
      <c r="B23" s="95"/>
      <c r="C23" s="15"/>
      <c r="D23" s="15"/>
      <c r="E23" s="15"/>
      <c r="F23" s="278"/>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row>
    <row r="24" spans="1:56">
      <c r="A24" s="70">
        <v>3</v>
      </c>
      <c r="B24" s="95"/>
      <c r="C24" s="15" t="s">
        <v>5755</v>
      </c>
      <c r="D24" s="15"/>
      <c r="E24" s="15"/>
      <c r="F24" s="279">
        <v>19142555.399999999</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row>
    <row r="25" spans="1:56">
      <c r="A25" s="70">
        <v>4</v>
      </c>
      <c r="B25" s="95"/>
      <c r="C25" s="15"/>
      <c r="D25" s="15"/>
      <c r="E25" s="15"/>
      <c r="F25" s="279"/>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row>
    <row r="26" spans="1:56">
      <c r="A26" s="70">
        <v>5</v>
      </c>
      <c r="B26" s="95"/>
      <c r="C26" s="15" t="s">
        <v>5756</v>
      </c>
      <c r="D26" s="15"/>
      <c r="E26" s="15"/>
      <c r="F26" s="279">
        <v>47964987.340000004</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row>
    <row r="27" spans="1:56">
      <c r="A27" s="70">
        <v>6</v>
      </c>
      <c r="B27" s="95"/>
      <c r="C27" s="15"/>
      <c r="D27" s="15"/>
      <c r="E27" s="15"/>
      <c r="F27" s="279"/>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row>
    <row r="28" spans="1:56">
      <c r="A28" s="70">
        <v>7</v>
      </c>
      <c r="B28" s="95"/>
      <c r="C28" s="15" t="s">
        <v>5757</v>
      </c>
      <c r="D28" s="15"/>
      <c r="E28" s="15"/>
      <c r="F28" s="279">
        <v>138931020.62</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row>
    <row r="29" spans="1:56">
      <c r="A29" s="70">
        <v>8</v>
      </c>
      <c r="B29" s="95"/>
      <c r="C29" s="15"/>
      <c r="D29" s="15"/>
      <c r="E29" s="15"/>
      <c r="F29" s="279"/>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row>
    <row r="30" spans="1:56">
      <c r="A30" s="70">
        <v>9</v>
      </c>
      <c r="B30" s="95"/>
      <c r="C30" s="15" t="s">
        <v>5758</v>
      </c>
      <c r="D30" s="15"/>
      <c r="E30" s="15"/>
      <c r="F30" s="279">
        <v>329031569.63</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row>
    <row r="31" spans="1:56">
      <c r="A31" s="70">
        <v>10</v>
      </c>
      <c r="B31" s="95"/>
      <c r="C31" s="15"/>
      <c r="D31" s="15"/>
      <c r="E31" s="15"/>
      <c r="F31" s="279"/>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row>
    <row r="32" spans="1:56">
      <c r="A32" s="70">
        <v>11</v>
      </c>
      <c r="B32" s="95"/>
      <c r="C32" s="15"/>
      <c r="D32" s="15"/>
      <c r="E32" s="15"/>
      <c r="F32" s="279"/>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row>
    <row r="33" spans="1:56">
      <c r="A33" s="70">
        <v>12</v>
      </c>
      <c r="B33" s="95"/>
      <c r="C33" s="15"/>
      <c r="D33" s="15"/>
      <c r="E33" s="15"/>
      <c r="F33" s="279"/>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row>
    <row r="34" spans="1:56">
      <c r="A34" s="70">
        <v>13</v>
      </c>
      <c r="B34" s="95"/>
      <c r="C34" s="15"/>
      <c r="D34" s="15"/>
      <c r="E34" s="15"/>
      <c r="F34" s="279"/>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row>
    <row r="35" spans="1:56">
      <c r="A35" s="70">
        <v>14</v>
      </c>
      <c r="B35" s="95"/>
      <c r="C35" s="15"/>
      <c r="D35" s="15"/>
      <c r="E35" s="15"/>
      <c r="F35" s="279"/>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row>
    <row r="36" spans="1:56">
      <c r="A36" s="70">
        <v>15</v>
      </c>
      <c r="B36" s="95"/>
      <c r="C36" s="15"/>
      <c r="D36" s="15"/>
      <c r="E36" s="15"/>
      <c r="F36" s="279"/>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row>
    <row r="37" spans="1:56">
      <c r="A37" s="70">
        <v>16</v>
      </c>
      <c r="B37" s="95"/>
      <c r="C37" s="15"/>
      <c r="D37" s="15"/>
      <c r="E37" s="15"/>
      <c r="F37" s="279"/>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row>
    <row r="38" spans="1:56">
      <c r="A38" s="70">
        <v>17</v>
      </c>
      <c r="B38" s="95"/>
      <c r="C38" s="15"/>
      <c r="D38" s="15"/>
      <c r="E38" s="15"/>
      <c r="F38" s="279"/>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row>
    <row r="39" spans="1:56">
      <c r="A39" s="70">
        <v>18</v>
      </c>
      <c r="B39" s="95"/>
      <c r="C39" s="15" t="s">
        <v>109</v>
      </c>
      <c r="D39" s="15"/>
      <c r="E39" s="15"/>
      <c r="F39" s="279"/>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row>
    <row r="40" spans="1:56">
      <c r="A40" s="70">
        <v>19</v>
      </c>
      <c r="B40" s="95"/>
      <c r="C40" s="15"/>
      <c r="D40" s="15" t="s">
        <v>1188</v>
      </c>
      <c r="E40" s="15"/>
      <c r="F40" s="260">
        <f>SUM(F21:F39)</f>
        <v>535070132.99000001</v>
      </c>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row>
    <row r="41" spans="1:56">
      <c r="A41" s="70">
        <v>20</v>
      </c>
      <c r="B41" s="293" t="s">
        <v>2996</v>
      </c>
      <c r="C41" s="15"/>
      <c r="D41" s="15"/>
      <c r="E41" s="15"/>
      <c r="F41" s="278"/>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row>
    <row r="42" spans="1:56">
      <c r="A42" s="70">
        <v>21</v>
      </c>
      <c r="B42" s="95"/>
      <c r="C42" s="15"/>
      <c r="D42" s="15"/>
      <c r="E42" s="15"/>
      <c r="F42" s="278"/>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row>
    <row r="43" spans="1:56">
      <c r="A43" s="70">
        <v>22</v>
      </c>
      <c r="B43" s="95"/>
      <c r="C43" s="15" t="s">
        <v>5755</v>
      </c>
      <c r="D43" s="15"/>
      <c r="E43" s="15"/>
      <c r="F43" s="279">
        <v>9028433.1199999992</v>
      </c>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row>
    <row r="44" spans="1:56">
      <c r="A44" s="70">
        <v>23</v>
      </c>
      <c r="B44" s="95"/>
      <c r="C44" s="15"/>
      <c r="D44" s="15"/>
      <c r="E44" s="15"/>
      <c r="F44" s="279"/>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row>
    <row r="45" spans="1:56">
      <c r="A45" s="70">
        <v>24</v>
      </c>
      <c r="B45" s="95"/>
      <c r="C45" s="15" t="s">
        <v>5756</v>
      </c>
      <c r="D45" s="15"/>
      <c r="E45" s="15"/>
      <c r="F45" s="279">
        <v>42336817.549999997</v>
      </c>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row>
    <row r="46" spans="1:56">
      <c r="A46" s="70">
        <v>25</v>
      </c>
      <c r="B46" s="95"/>
      <c r="C46" s="15"/>
      <c r="D46" s="15"/>
      <c r="E46" s="15"/>
      <c r="F46" s="279"/>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row>
    <row r="47" spans="1:56">
      <c r="A47" s="70">
        <v>26</v>
      </c>
      <c r="B47" s="95"/>
      <c r="C47" s="15" t="s">
        <v>5757</v>
      </c>
      <c r="D47" s="15"/>
      <c r="E47" s="15"/>
      <c r="F47" s="279">
        <v>39718073.409999996</v>
      </c>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row>
    <row r="48" spans="1:56">
      <c r="A48" s="70">
        <v>27</v>
      </c>
      <c r="B48" s="95"/>
      <c r="C48" s="15"/>
      <c r="D48" s="15"/>
      <c r="E48" s="15"/>
      <c r="F48" s="279"/>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row>
    <row r="49" spans="1:56">
      <c r="A49" s="70">
        <v>28</v>
      </c>
      <c r="B49" s="95"/>
      <c r="C49" s="15" t="s">
        <v>5758</v>
      </c>
      <c r="D49" s="15"/>
      <c r="E49" s="15"/>
      <c r="F49" s="279">
        <v>87874029.469999999</v>
      </c>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row>
    <row r="50" spans="1:56">
      <c r="A50" s="70">
        <v>29</v>
      </c>
      <c r="B50" s="95"/>
      <c r="C50" s="15"/>
      <c r="D50" s="15"/>
      <c r="E50" s="15"/>
      <c r="F50" s="279"/>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row>
    <row r="51" spans="1:56">
      <c r="A51" s="70">
        <v>30</v>
      </c>
      <c r="B51" s="95"/>
      <c r="C51" s="15"/>
      <c r="D51" s="15"/>
      <c r="E51" s="15"/>
      <c r="F51" s="279"/>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row>
    <row r="52" spans="1:56">
      <c r="A52" s="70">
        <v>31</v>
      </c>
      <c r="B52" s="95"/>
      <c r="C52" s="15" t="s">
        <v>109</v>
      </c>
      <c r="D52" s="15"/>
      <c r="E52" s="15"/>
      <c r="F52" s="278"/>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row>
    <row r="53" spans="1:56">
      <c r="A53" s="70">
        <v>32</v>
      </c>
      <c r="B53" s="95"/>
      <c r="C53" s="15"/>
      <c r="D53" s="15" t="s">
        <v>1188</v>
      </c>
      <c r="E53" s="15"/>
      <c r="F53" s="260">
        <f>SUM(F41:F52)</f>
        <v>178957353.54999998</v>
      </c>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row>
    <row r="54" spans="1:56">
      <c r="A54" s="70">
        <v>33</v>
      </c>
      <c r="B54" s="293" t="s">
        <v>3547</v>
      </c>
      <c r="C54" s="15"/>
      <c r="D54" s="15"/>
      <c r="E54" s="15"/>
      <c r="F54" s="278"/>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row>
    <row r="55" spans="1:56">
      <c r="A55" s="70">
        <v>34</v>
      </c>
      <c r="B55" s="95"/>
      <c r="C55" s="15"/>
      <c r="D55" s="15"/>
      <c r="E55" s="15"/>
      <c r="F55" s="278"/>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row>
    <row r="56" spans="1:56">
      <c r="A56" s="70">
        <v>35</v>
      </c>
      <c r="B56" s="95"/>
      <c r="C56" s="15" t="s">
        <v>5755</v>
      </c>
      <c r="D56" s="15"/>
      <c r="E56" s="15"/>
      <c r="F56" s="279">
        <v>3989597.01</v>
      </c>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row>
    <row r="57" spans="1:56">
      <c r="A57" s="70">
        <v>36</v>
      </c>
      <c r="B57" s="95"/>
      <c r="C57" s="15"/>
      <c r="D57" s="15"/>
      <c r="E57" s="15"/>
      <c r="F57" s="279"/>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row>
    <row r="58" spans="1:56">
      <c r="A58" s="70">
        <v>37</v>
      </c>
      <c r="B58" s="95"/>
      <c r="C58" s="15" t="s">
        <v>5756</v>
      </c>
      <c r="D58" s="15"/>
      <c r="E58" s="15"/>
      <c r="F58" s="279">
        <v>0</v>
      </c>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row>
    <row r="59" spans="1:56">
      <c r="A59" s="70">
        <v>38</v>
      </c>
      <c r="B59" s="95"/>
      <c r="C59" s="15"/>
      <c r="D59" s="15"/>
      <c r="E59" s="15"/>
      <c r="F59" s="279"/>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row>
    <row r="60" spans="1:56">
      <c r="A60" s="70">
        <v>39</v>
      </c>
      <c r="B60" s="95"/>
      <c r="C60" s="15" t="s">
        <v>5757</v>
      </c>
      <c r="D60" s="15"/>
      <c r="E60" s="15"/>
      <c r="F60" s="279">
        <v>16456257.780000001</v>
      </c>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row>
    <row r="61" spans="1:56">
      <c r="A61" s="70">
        <v>40</v>
      </c>
      <c r="B61" s="95"/>
      <c r="C61" s="15"/>
      <c r="D61" s="15"/>
      <c r="E61" s="15"/>
      <c r="F61" s="279"/>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row>
    <row r="62" spans="1:56">
      <c r="A62" s="70">
        <v>41</v>
      </c>
      <c r="B62" s="95"/>
      <c r="C62" s="15" t="s">
        <v>5758</v>
      </c>
      <c r="D62" s="15"/>
      <c r="E62" s="15"/>
      <c r="F62" s="279">
        <v>36052617.5</v>
      </c>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row>
    <row r="63" spans="1:56">
      <c r="A63" s="70">
        <v>42</v>
      </c>
      <c r="B63" s="95"/>
      <c r="C63" s="15"/>
      <c r="D63" s="15"/>
      <c r="E63" s="15"/>
      <c r="F63" s="279"/>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row>
    <row r="64" spans="1:56">
      <c r="A64" s="70">
        <v>43</v>
      </c>
      <c r="B64" s="95"/>
      <c r="C64" s="15"/>
      <c r="D64" s="15"/>
      <c r="E64" s="15"/>
      <c r="F64" s="279"/>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row>
    <row r="65" spans="1:56">
      <c r="A65" s="70">
        <v>44</v>
      </c>
      <c r="B65" s="95"/>
      <c r="C65" s="15" t="s">
        <v>109</v>
      </c>
      <c r="D65" s="15"/>
      <c r="E65" s="15"/>
      <c r="F65" s="279"/>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row>
    <row r="66" spans="1:56">
      <c r="A66" s="70">
        <v>45</v>
      </c>
      <c r="B66" s="95"/>
      <c r="C66" s="15"/>
      <c r="D66" s="15" t="s">
        <v>1188</v>
      </c>
      <c r="E66" s="15"/>
      <c r="F66" s="260">
        <f>SUM(F54:F65)</f>
        <v>56498472.289999999</v>
      </c>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row>
    <row r="67" spans="1:56" ht="15.75" thickBot="1">
      <c r="A67" s="294">
        <v>46</v>
      </c>
      <c r="B67" s="251"/>
      <c r="C67" s="271" t="s">
        <v>172</v>
      </c>
      <c r="D67" s="271" t="s">
        <v>2917</v>
      </c>
      <c r="E67" s="271"/>
      <c r="F67" s="268">
        <f>SUM(F40+F53+F66)</f>
        <v>770525958.82999992</v>
      </c>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row>
    <row r="68" spans="1:56" ht="15.75">
      <c r="A68" s="112" t="s">
        <v>110</v>
      </c>
      <c r="B68" s="15"/>
      <c r="C68" s="15"/>
      <c r="D68" s="112"/>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row>
    <row r="69" spans="1:56">
      <c r="A69" s="67" t="s">
        <v>111</v>
      </c>
      <c r="B69" s="67"/>
      <c r="C69" s="67"/>
      <c r="D69" s="67"/>
      <c r="E69" s="67"/>
      <c r="F69" s="67"/>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row>
    <row r="70" spans="1:56">
      <c r="A70" s="15"/>
      <c r="B70" s="15"/>
      <c r="C70" s="15"/>
      <c r="D70" s="15"/>
      <c r="E70" s="15"/>
      <c r="F70" s="67"/>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row>
    <row r="71" spans="1:56">
      <c r="A71" s="15"/>
      <c r="B71"/>
      <c r="C71"/>
      <c r="D71"/>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row>
    <row r="72" spans="1:56">
      <c r="A72" s="15"/>
      <c r="B72"/>
      <c r="C72"/>
      <c r="D72"/>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row>
    <row r="73" spans="1:56">
      <c r="A73" s="15"/>
      <c r="B73"/>
      <c r="C73"/>
      <c r="D73"/>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row>
    <row r="74" spans="1:56">
      <c r="A74" s="15"/>
      <c r="B74"/>
      <c r="C74"/>
      <c r="D74"/>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row>
    <row r="75" spans="1:56">
      <c r="A75" s="15"/>
      <c r="B75"/>
      <c r="C75"/>
      <c r="D7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row>
    <row r="76" spans="1:56">
      <c r="A76" s="15"/>
      <c r="B76"/>
      <c r="C76"/>
      <c r="D76"/>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row>
    <row r="77" spans="1:56">
      <c r="A77" s="15"/>
      <c r="B77"/>
      <c r="C77"/>
      <c r="D77"/>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row>
    <row r="78" spans="1:56">
      <c r="A78" s="15"/>
      <c r="B78"/>
      <c r="C78"/>
      <c r="D78"/>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row>
    <row r="79" spans="1:56">
      <c r="A79" s="15"/>
      <c r="B79"/>
      <c r="C79"/>
      <c r="D79"/>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row>
    <row r="80" spans="1:56">
      <c r="A80" s="15"/>
      <c r="B80"/>
      <c r="C80"/>
      <c r="D80"/>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row>
    <row r="81" spans="1:56">
      <c r="A81" s="15"/>
      <c r="B81"/>
      <c r="C81"/>
      <c r="D81"/>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row>
    <row r="82" spans="1:56">
      <c r="A82" s="15"/>
      <c r="B82"/>
      <c r="C82"/>
      <c r="D82"/>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row>
    <row r="83" spans="1:56">
      <c r="A83" s="15"/>
      <c r="B83"/>
      <c r="C83"/>
      <c r="D83"/>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row>
    <row r="84" spans="1:56">
      <c r="A84" s="15"/>
      <c r="B84"/>
      <c r="C84"/>
      <c r="D84"/>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row>
    <row r="85" spans="1:56">
      <c r="A85" s="15"/>
      <c r="B85"/>
      <c r="C85"/>
      <c r="D8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row>
    <row r="86" spans="1:56">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row>
  </sheetData>
  <printOptions horizontalCentered="1" verticalCentered="1"/>
  <pageMargins left="0.5" right="0.5" top="0.5" bottom="0.5" header="0.5" footer="0.5"/>
  <pageSetup scale="67"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6"/>
  <dimension ref="A1:I133"/>
  <sheetViews>
    <sheetView defaultGridColor="0" view="pageBreakPreview" colorId="22" zoomScale="80" zoomScaleNormal="100" zoomScaleSheetLayoutView="80" workbookViewId="0">
      <selection activeCell="C33" sqref="C33"/>
    </sheetView>
  </sheetViews>
  <sheetFormatPr defaultColWidth="9.6640625" defaultRowHeight="15"/>
  <cols>
    <col min="1" max="1" width="8.6640625" style="9" customWidth="1"/>
    <col min="2" max="2" width="4.6640625" style="9" customWidth="1"/>
    <col min="3" max="3" width="25.5546875" style="9" customWidth="1"/>
    <col min="4" max="4" width="3.6640625" style="9" customWidth="1"/>
    <col min="5" max="5" width="19" style="9" customWidth="1"/>
    <col min="6" max="6" width="22.6640625" style="9" customWidth="1"/>
    <col min="7" max="7" width="22.21875" style="9" customWidth="1"/>
    <col min="8" max="16384" width="9.6640625" style="9"/>
  </cols>
  <sheetData>
    <row r="1" spans="1:7">
      <c r="A1" s="27" t="s">
        <v>1795</v>
      </c>
      <c r="B1" s="64"/>
      <c r="C1" s="224"/>
      <c r="D1" s="226" t="s">
        <v>3288</v>
      </c>
      <c r="E1" s="64"/>
      <c r="F1" s="226" t="s">
        <v>1797</v>
      </c>
      <c r="G1" s="394" t="s">
        <v>1798</v>
      </c>
    </row>
    <row r="2" spans="1:7">
      <c r="A2" s="70" t="str">
        <f>'Data Sheet'!$C$25</f>
        <v>Consolidated Edison Company of New York, Inc.</v>
      </c>
      <c r="B2" s="15"/>
      <c r="C2" s="79"/>
      <c r="D2" s="95" t="s">
        <v>1814</v>
      </c>
      <c r="E2" s="15"/>
      <c r="F2" s="95" t="s">
        <v>3307</v>
      </c>
      <c r="G2" s="81"/>
    </row>
    <row r="3" spans="1:7" ht="15" customHeight="1">
      <c r="A3" s="72"/>
      <c r="B3" s="75"/>
      <c r="C3" s="115"/>
      <c r="D3" s="102" t="s">
        <v>407</v>
      </c>
      <c r="E3" s="75"/>
      <c r="F3" s="654" t="str">
        <f>'Data Sheet'!$C$40</f>
        <v>4/28/2016</v>
      </c>
      <c r="G3" s="237" t="str">
        <f>'Data Sheet'!$C$38</f>
        <v>12/31/2015</v>
      </c>
    </row>
    <row r="4" spans="1:7" ht="15" customHeight="1">
      <c r="A4" s="3505" t="s">
        <v>112</v>
      </c>
      <c r="B4" s="3506"/>
      <c r="C4" s="3506"/>
      <c r="D4" s="3506"/>
      <c r="E4" s="3506"/>
      <c r="F4" s="3506"/>
      <c r="G4" s="3507"/>
    </row>
    <row r="5" spans="1:7">
      <c r="A5" s="3512" t="s">
        <v>1449</v>
      </c>
      <c r="B5" s="3508"/>
      <c r="C5" s="3508"/>
      <c r="D5" s="3508"/>
      <c r="E5" s="3508"/>
      <c r="F5" s="3508" t="s">
        <v>1450</v>
      </c>
      <c r="G5" s="3509"/>
    </row>
    <row r="6" spans="1:7">
      <c r="A6" s="3513" t="s">
        <v>113</v>
      </c>
      <c r="B6" s="3514"/>
      <c r="C6" s="3514"/>
      <c r="D6" s="3514"/>
      <c r="E6" s="3514"/>
      <c r="F6" s="3510" t="s">
        <v>114</v>
      </c>
      <c r="G6" s="3511"/>
    </row>
    <row r="7" spans="1:7">
      <c r="A7" s="3513" t="s">
        <v>3027</v>
      </c>
      <c r="B7" s="3514"/>
      <c r="C7" s="3514"/>
      <c r="D7" s="3514"/>
      <c r="E7" s="3514"/>
      <c r="F7" s="3510" t="s">
        <v>3028</v>
      </c>
      <c r="G7" s="3511"/>
    </row>
    <row r="8" spans="1:7">
      <c r="A8" s="3513" t="s">
        <v>3082</v>
      </c>
      <c r="B8" s="3514"/>
      <c r="C8" s="3514"/>
      <c r="D8" s="3514"/>
      <c r="E8" s="3514"/>
      <c r="F8" s="3510" t="s">
        <v>3083</v>
      </c>
      <c r="G8" s="3511"/>
    </row>
    <row r="9" spans="1:7">
      <c r="A9" s="3513" t="s">
        <v>3084</v>
      </c>
      <c r="B9" s="3514"/>
      <c r="C9" s="3514"/>
      <c r="D9" s="3514"/>
      <c r="E9" s="3514"/>
      <c r="F9" s="3510" t="s">
        <v>1451</v>
      </c>
      <c r="G9" s="3511"/>
    </row>
    <row r="10" spans="1:7">
      <c r="A10" s="3513" t="s">
        <v>3085</v>
      </c>
      <c r="B10" s="3514"/>
      <c r="C10" s="3514"/>
      <c r="D10" s="3514"/>
      <c r="E10" s="3514"/>
      <c r="F10" s="3510" t="s">
        <v>3086</v>
      </c>
      <c r="G10" s="3511"/>
    </row>
    <row r="11" spans="1:7">
      <c r="A11" s="3513" t="s">
        <v>3087</v>
      </c>
      <c r="B11" s="3514"/>
      <c r="C11" s="3514"/>
      <c r="D11" s="3514"/>
      <c r="E11" s="3514"/>
      <c r="F11" s="3510" t="s">
        <v>3088</v>
      </c>
      <c r="G11" s="3511"/>
    </row>
    <row r="12" spans="1:7" ht="15.6" customHeight="1">
      <c r="A12" s="3520" t="s">
        <v>3089</v>
      </c>
      <c r="B12" s="3518"/>
      <c r="C12" s="3518"/>
      <c r="D12" s="3518"/>
      <c r="E12" s="2381"/>
      <c r="F12" s="3518" t="s">
        <v>3090</v>
      </c>
      <c r="G12" s="3519"/>
    </row>
    <row r="13" spans="1:7" ht="17.45" customHeight="1">
      <c r="A13" s="3515" t="s">
        <v>3091</v>
      </c>
      <c r="B13" s="3516"/>
      <c r="C13" s="3516"/>
      <c r="D13" s="3516"/>
      <c r="E13" s="3516"/>
      <c r="F13" s="3516"/>
      <c r="G13" s="3517"/>
    </row>
    <row r="14" spans="1:7">
      <c r="A14" s="1413"/>
      <c r="B14" s="15"/>
      <c r="C14" s="15"/>
      <c r="D14" s="15"/>
      <c r="E14" s="15"/>
      <c r="F14" s="15"/>
      <c r="G14" s="71"/>
    </row>
    <row r="15" spans="1:7">
      <c r="A15" s="2385"/>
      <c r="B15" s="15"/>
      <c r="C15" s="15"/>
      <c r="D15" s="15"/>
      <c r="E15" s="15"/>
      <c r="F15" s="15"/>
      <c r="G15" s="71"/>
    </row>
    <row r="16" spans="1:7">
      <c r="A16" s="2385"/>
      <c r="B16" s="15"/>
      <c r="C16" s="15"/>
      <c r="D16" s="15"/>
      <c r="E16" s="15"/>
      <c r="F16" s="15"/>
      <c r="G16" s="71"/>
    </row>
    <row r="17" spans="1:7">
      <c r="A17" s="2385"/>
      <c r="B17" s="15"/>
      <c r="C17" s="15"/>
      <c r="D17" s="15"/>
      <c r="E17" s="15"/>
      <c r="F17" s="15"/>
      <c r="G17" s="71"/>
    </row>
    <row r="18" spans="1:7">
      <c r="A18" s="2385"/>
      <c r="B18" s="15"/>
      <c r="C18" s="15"/>
      <c r="D18" s="15"/>
      <c r="E18" s="15"/>
      <c r="F18" s="15"/>
      <c r="G18" s="71"/>
    </row>
    <row r="19" spans="1:7">
      <c r="A19" s="2385"/>
      <c r="B19" s="15"/>
      <c r="C19" s="15"/>
      <c r="D19" s="15"/>
      <c r="E19" s="15"/>
      <c r="F19" s="15"/>
      <c r="G19" s="71"/>
    </row>
    <row r="20" spans="1:7">
      <c r="A20" s="2385"/>
      <c r="B20" s="15"/>
      <c r="C20" s="15"/>
      <c r="D20" s="15"/>
      <c r="E20" s="15"/>
      <c r="F20" s="15"/>
      <c r="G20" s="71"/>
    </row>
    <row r="21" spans="1:7">
      <c r="A21" s="2385"/>
      <c r="B21" s="15"/>
      <c r="C21" s="15"/>
      <c r="D21" s="15"/>
      <c r="E21" s="15"/>
      <c r="F21" s="15"/>
      <c r="G21" s="71"/>
    </row>
    <row r="22" spans="1:7">
      <c r="A22" s="2385"/>
      <c r="B22" s="15"/>
      <c r="C22" s="15"/>
      <c r="D22" s="15"/>
      <c r="E22" s="15"/>
      <c r="F22" s="15"/>
      <c r="G22" s="71"/>
    </row>
    <row r="23" spans="1:7">
      <c r="A23" s="2385"/>
      <c r="B23" s="15"/>
      <c r="C23" s="15"/>
      <c r="D23" s="15"/>
      <c r="E23" s="15"/>
      <c r="F23" s="15"/>
      <c r="G23" s="71"/>
    </row>
    <row r="24" spans="1:7">
      <c r="A24" s="2385"/>
      <c r="B24" s="15"/>
      <c r="C24" s="15"/>
      <c r="D24" s="15"/>
      <c r="E24" s="15"/>
      <c r="F24" s="15"/>
      <c r="G24" s="71"/>
    </row>
    <row r="25" spans="1:7">
      <c r="A25" s="2385"/>
      <c r="B25" s="15"/>
      <c r="C25" s="15"/>
      <c r="D25" s="15"/>
      <c r="E25" s="15"/>
      <c r="F25" s="15"/>
      <c r="G25" s="71"/>
    </row>
    <row r="26" spans="1:7">
      <c r="A26" s="2385"/>
      <c r="B26" s="15"/>
      <c r="C26" s="15"/>
      <c r="D26" s="15"/>
      <c r="E26" s="15"/>
      <c r="F26" s="15"/>
      <c r="G26" s="71"/>
    </row>
    <row r="27" spans="1:7">
      <c r="A27" s="2385"/>
      <c r="B27" s="15"/>
      <c r="C27" s="15"/>
      <c r="D27" s="15"/>
      <c r="E27" s="15"/>
      <c r="F27" s="15"/>
      <c r="G27" s="71"/>
    </row>
    <row r="28" spans="1:7">
      <c r="A28" s="2385"/>
      <c r="B28" s="15"/>
      <c r="C28" s="15"/>
      <c r="D28" s="15"/>
      <c r="E28" s="15"/>
      <c r="F28" s="15"/>
      <c r="G28" s="71"/>
    </row>
    <row r="29" spans="1:7">
      <c r="A29" s="2385"/>
      <c r="B29" s="15"/>
      <c r="C29" s="15"/>
      <c r="D29" s="15"/>
      <c r="E29" s="15"/>
      <c r="F29" s="15"/>
      <c r="G29" s="71"/>
    </row>
    <row r="30" spans="1:7">
      <c r="A30" s="2385"/>
      <c r="B30" s="15"/>
      <c r="C30" s="15"/>
      <c r="D30" s="15"/>
      <c r="E30" s="15"/>
      <c r="F30" s="15"/>
      <c r="G30" s="71"/>
    </row>
    <row r="31" spans="1:7">
      <c r="A31" s="2385"/>
      <c r="B31" s="15"/>
      <c r="C31" s="15"/>
      <c r="D31" s="15"/>
      <c r="E31" s="15"/>
      <c r="F31" s="15"/>
      <c r="G31" s="71"/>
    </row>
    <row r="32" spans="1:7">
      <c r="A32" s="2385"/>
      <c r="B32" s="15"/>
      <c r="C32" s="15"/>
      <c r="D32" s="15"/>
      <c r="E32" s="15"/>
      <c r="F32" s="15"/>
      <c r="G32" s="71"/>
    </row>
    <row r="33" spans="1:7">
      <c r="A33" s="2385"/>
      <c r="B33" s="15"/>
      <c r="C33" s="15"/>
      <c r="D33" s="15"/>
      <c r="E33" s="15"/>
      <c r="F33" s="15"/>
      <c r="G33" s="71"/>
    </row>
    <row r="34" spans="1:7">
      <c r="A34" s="2385"/>
      <c r="B34" s="15"/>
      <c r="C34" s="15"/>
      <c r="D34" s="15"/>
      <c r="E34" s="15"/>
      <c r="F34" s="15"/>
      <c r="G34" s="71"/>
    </row>
    <row r="35" spans="1:7">
      <c r="A35" s="2385"/>
      <c r="B35" s="15"/>
      <c r="C35" s="15"/>
      <c r="D35" s="15"/>
      <c r="E35" s="15"/>
      <c r="F35" s="15"/>
      <c r="G35" s="71"/>
    </row>
    <row r="36" spans="1:7">
      <c r="A36" s="2385"/>
      <c r="B36" s="15"/>
      <c r="C36" s="15"/>
      <c r="D36" s="15"/>
      <c r="E36" s="15"/>
      <c r="F36" s="15"/>
      <c r="G36" s="71"/>
    </row>
    <row r="37" spans="1:7">
      <c r="A37" s="2385"/>
      <c r="B37" s="15"/>
      <c r="C37" s="15"/>
      <c r="D37" s="15"/>
      <c r="E37" s="15"/>
      <c r="F37" s="15"/>
      <c r="G37" s="71"/>
    </row>
    <row r="38" spans="1:7">
      <c r="A38" s="2385"/>
      <c r="B38" s="15"/>
      <c r="C38" s="15"/>
      <c r="D38" s="15"/>
      <c r="E38" s="15"/>
      <c r="F38" s="15"/>
      <c r="G38" s="71"/>
    </row>
    <row r="39" spans="1:7">
      <c r="A39" s="2385"/>
      <c r="B39" s="15"/>
      <c r="C39" s="15"/>
      <c r="D39" s="15"/>
      <c r="E39" s="15"/>
      <c r="F39" s="15"/>
      <c r="G39" s="71"/>
    </row>
    <row r="40" spans="1:7">
      <c r="A40" s="2385"/>
      <c r="B40" s="15"/>
      <c r="C40" s="15"/>
      <c r="D40" s="15"/>
      <c r="E40" s="15"/>
      <c r="F40" s="15"/>
      <c r="G40" s="71"/>
    </row>
    <row r="41" spans="1:7">
      <c r="A41" s="2385"/>
      <c r="B41" s="15"/>
      <c r="C41" s="15"/>
      <c r="D41" s="15"/>
      <c r="E41" s="15"/>
      <c r="F41" s="15"/>
      <c r="G41" s="71"/>
    </row>
    <row r="42" spans="1:7">
      <c r="A42" s="2385"/>
      <c r="B42" s="15"/>
      <c r="C42" s="15"/>
      <c r="D42" s="15"/>
      <c r="E42" s="15"/>
      <c r="F42" s="15"/>
      <c r="G42" s="71"/>
    </row>
    <row r="43" spans="1:7">
      <c r="A43" s="1413"/>
      <c r="B43" s="75"/>
      <c r="C43" s="75"/>
      <c r="D43" s="75"/>
      <c r="E43" s="75"/>
      <c r="F43" s="75"/>
      <c r="G43" s="74"/>
    </row>
    <row r="44" spans="1:7">
      <c r="A44" s="2391" t="s">
        <v>3092</v>
      </c>
      <c r="B44" s="617"/>
      <c r="C44" s="617"/>
      <c r="D44" s="617"/>
      <c r="E44" s="617"/>
      <c r="F44" s="617"/>
      <c r="G44" s="493"/>
    </row>
    <row r="45" spans="1:7">
      <c r="A45" s="70" t="s">
        <v>3093</v>
      </c>
      <c r="B45" s="15"/>
      <c r="C45" s="15"/>
      <c r="D45" s="15"/>
      <c r="E45" s="15"/>
      <c r="F45" s="15"/>
      <c r="G45" s="71"/>
    </row>
    <row r="46" spans="1:7">
      <c r="A46" s="70" t="s">
        <v>3094</v>
      </c>
      <c r="B46" s="15"/>
      <c r="C46" s="15"/>
      <c r="D46" s="15"/>
      <c r="E46" s="15"/>
      <c r="F46" s="15"/>
      <c r="G46" s="71"/>
    </row>
    <row r="47" spans="1:7">
      <c r="A47" s="2386" t="s">
        <v>4396</v>
      </c>
      <c r="B47" s="1365"/>
      <c r="C47" s="1365"/>
      <c r="D47" s="1365"/>
      <c r="E47" s="1365"/>
      <c r="F47" s="1365"/>
      <c r="G47" s="661"/>
    </row>
    <row r="48" spans="1:7">
      <c r="A48" s="70"/>
      <c r="B48" s="266"/>
      <c r="C48" s="266"/>
      <c r="D48" s="266"/>
      <c r="E48" s="266"/>
      <c r="F48" s="659" t="s">
        <v>1753</v>
      </c>
      <c r="G48" s="262" t="s">
        <v>1754</v>
      </c>
    </row>
    <row r="49" spans="1:9">
      <c r="A49" s="70"/>
      <c r="B49" s="659" t="s">
        <v>1724</v>
      </c>
      <c r="C49" s="659" t="s">
        <v>1755</v>
      </c>
      <c r="D49" s="266"/>
      <c r="E49" s="659" t="s">
        <v>1835</v>
      </c>
      <c r="F49" s="659" t="s">
        <v>1756</v>
      </c>
      <c r="G49" s="262" t="s">
        <v>1757</v>
      </c>
    </row>
    <row r="50" spans="1:9">
      <c r="A50" s="70"/>
      <c r="B50" s="659" t="s">
        <v>1727</v>
      </c>
      <c r="C50" s="659" t="s">
        <v>1758</v>
      </c>
      <c r="D50" s="266"/>
      <c r="E50" s="659" t="s">
        <v>3019</v>
      </c>
      <c r="F50" s="659" t="s">
        <v>3020</v>
      </c>
      <c r="G50" s="262" t="s">
        <v>3021</v>
      </c>
    </row>
    <row r="51" spans="1:9">
      <c r="A51" s="70"/>
      <c r="B51" s="266">
        <v>1</v>
      </c>
      <c r="C51" s="266" t="s">
        <v>1759</v>
      </c>
      <c r="D51" s="266"/>
      <c r="E51" s="2943">
        <v>366810332</v>
      </c>
      <c r="F51" s="326"/>
      <c r="G51" s="299"/>
    </row>
    <row r="52" spans="1:9">
      <c r="A52" s="70"/>
      <c r="B52" s="266">
        <v>2</v>
      </c>
      <c r="C52" s="266" t="s">
        <v>1760</v>
      </c>
      <c r="D52" s="266"/>
      <c r="E52" s="660"/>
      <c r="F52" s="326"/>
      <c r="G52" s="2945">
        <v>3.5100000000000001E-3</v>
      </c>
    </row>
    <row r="53" spans="1:9">
      <c r="A53" s="70"/>
      <c r="B53" s="266">
        <v>3</v>
      </c>
      <c r="C53" s="266" t="s">
        <v>1659</v>
      </c>
      <c r="D53" s="266"/>
      <c r="E53" s="2944">
        <v>11235900000</v>
      </c>
      <c r="F53" s="662">
        <f>IF(ISERR(+E53/+E$56)," ",(E53/E$56))</f>
        <v>0.50083665255582543</v>
      </c>
      <c r="G53" s="2945">
        <v>4.6179999999999999E-2</v>
      </c>
    </row>
    <row r="54" spans="1:9">
      <c r="A54" s="70"/>
      <c r="B54" s="266">
        <v>4</v>
      </c>
      <c r="C54" s="266" t="s">
        <v>1761</v>
      </c>
      <c r="D54" s="266"/>
      <c r="E54" s="2944">
        <v>0</v>
      </c>
      <c r="F54" s="662">
        <f>IF(ISERR(+E54/+E$56)," ",(E54/E$56))</f>
        <v>0</v>
      </c>
      <c r="G54" s="2945">
        <v>0</v>
      </c>
    </row>
    <row r="55" spans="1:9">
      <c r="A55" s="70"/>
      <c r="B55" s="266">
        <v>5</v>
      </c>
      <c r="C55" s="266" t="s">
        <v>1762</v>
      </c>
      <c r="D55" s="266"/>
      <c r="E55" s="2944">
        <v>11198360637</v>
      </c>
      <c r="F55" s="662">
        <f>IF(ISERR(+E55/+E$56)," ",(E55/E$56))</f>
        <v>0.49916334744417457</v>
      </c>
      <c r="G55" s="2945">
        <v>9.1999999999999998E-2</v>
      </c>
    </row>
    <row r="56" spans="1:9">
      <c r="A56" s="70"/>
      <c r="B56" s="266">
        <v>6</v>
      </c>
      <c r="C56" s="266" t="s">
        <v>1763</v>
      </c>
      <c r="D56" s="266"/>
      <c r="E56" s="249">
        <f>E53+E54+E55</f>
        <v>22434260637</v>
      </c>
      <c r="F56" s="662">
        <f>F53+F54+F55</f>
        <v>1</v>
      </c>
      <c r="G56" s="299"/>
      <c r="I56" s="745"/>
    </row>
    <row r="57" spans="1:9">
      <c r="A57" s="70"/>
      <c r="B57" s="82">
        <v>7</v>
      </c>
      <c r="C57" s="82" t="s">
        <v>1764</v>
      </c>
      <c r="D57" s="82"/>
      <c r="E57" s="656">
        <v>945419675</v>
      </c>
      <c r="F57" s="663"/>
      <c r="G57" s="297"/>
      <c r="I57" s="748"/>
    </row>
    <row r="58" spans="1:9">
      <c r="A58" s="70"/>
      <c r="B58" s="84"/>
      <c r="C58" s="84" t="s">
        <v>1765</v>
      </c>
      <c r="D58" s="84"/>
      <c r="E58" s="450"/>
      <c r="F58" s="318"/>
      <c r="G58" s="298"/>
      <c r="I58" s="745"/>
    </row>
    <row r="59" spans="1:9">
      <c r="A59" s="70"/>
      <c r="B59" s="15"/>
      <c r="C59" s="15"/>
      <c r="D59" s="15"/>
      <c r="E59" s="15"/>
      <c r="F59" s="15"/>
      <c r="G59" s="71"/>
    </row>
    <row r="60" spans="1:9">
      <c r="A60" s="85" t="s">
        <v>1766</v>
      </c>
      <c r="B60" s="87"/>
      <c r="C60" s="87"/>
      <c r="D60" s="87"/>
      <c r="E60" s="87"/>
      <c r="F60" s="87"/>
      <c r="G60" s="83"/>
    </row>
    <row r="61" spans="1:9">
      <c r="A61" s="70"/>
      <c r="B61" s="15"/>
      <c r="C61" s="15"/>
      <c r="D61" s="15" t="s">
        <v>1767</v>
      </c>
      <c r="E61" s="643">
        <v>1.6E-2</v>
      </c>
      <c r="F61" s="644"/>
      <c r="G61" s="71"/>
    </row>
    <row r="62" spans="1:9">
      <c r="A62" s="70"/>
      <c r="B62" s="15"/>
      <c r="C62" s="15"/>
      <c r="D62" s="15"/>
      <c r="E62" s="15"/>
      <c r="F62" s="15"/>
      <c r="G62" s="71"/>
    </row>
    <row r="63" spans="1:9">
      <c r="A63" s="85" t="s">
        <v>476</v>
      </c>
      <c r="B63" s="87"/>
      <c r="C63" s="87"/>
      <c r="D63" s="87"/>
      <c r="E63" s="87"/>
      <c r="F63" s="87"/>
      <c r="G63" s="83"/>
    </row>
    <row r="64" spans="1:9">
      <c r="A64" s="70"/>
      <c r="B64" s="15"/>
      <c r="C64" s="15"/>
      <c r="D64" s="15" t="s">
        <v>1767</v>
      </c>
      <c r="E64" s="643">
        <v>2.8000000000000001E-2</v>
      </c>
      <c r="F64" s="644"/>
      <c r="G64" s="71"/>
    </row>
    <row r="65" spans="1:7">
      <c r="A65" s="70"/>
      <c r="B65" s="15"/>
      <c r="C65" s="15"/>
      <c r="D65" s="15"/>
      <c r="E65" s="15"/>
      <c r="F65" s="15"/>
      <c r="G65" s="71"/>
    </row>
    <row r="66" spans="1:7">
      <c r="A66" s="85" t="s">
        <v>477</v>
      </c>
      <c r="B66" s="87"/>
      <c r="C66" s="87"/>
      <c r="D66" s="87"/>
      <c r="E66" s="87"/>
      <c r="F66" s="87"/>
      <c r="G66" s="83"/>
    </row>
    <row r="67" spans="1:7">
      <c r="A67" s="70" t="s">
        <v>478</v>
      </c>
      <c r="B67" s="15"/>
      <c r="C67" s="15"/>
      <c r="D67" s="644" t="s">
        <v>1767</v>
      </c>
      <c r="E67" s="2942">
        <v>1.6E-2</v>
      </c>
      <c r="F67" s="15"/>
      <c r="G67" s="71"/>
    </row>
    <row r="68" spans="1:7" ht="15.75" thickBot="1">
      <c r="A68" s="109" t="s">
        <v>479</v>
      </c>
      <c r="B68" s="110"/>
      <c r="C68" s="110"/>
      <c r="D68" s="664" t="s">
        <v>1767</v>
      </c>
      <c r="E68" s="2941">
        <v>2.8000000000000001E-2</v>
      </c>
      <c r="F68" s="110"/>
      <c r="G68" s="111"/>
    </row>
    <row r="69" spans="1:7" ht="15.75">
      <c r="A69" s="112" t="s">
        <v>480</v>
      </c>
      <c r="B69" s="15"/>
      <c r="C69" s="112"/>
      <c r="D69" s="112" t="s">
        <v>481</v>
      </c>
    </row>
    <row r="70" spans="1:7" ht="15.75">
      <c r="A70" s="112"/>
      <c r="B70" s="15"/>
      <c r="C70" s="112"/>
      <c r="D70" s="112"/>
    </row>
    <row r="71" spans="1:7">
      <c r="A71" s="2382" t="s">
        <v>482</v>
      </c>
      <c r="B71" s="2382"/>
      <c r="C71" s="2382"/>
      <c r="D71" s="2382"/>
      <c r="E71" s="2382"/>
      <c r="F71" s="2382"/>
      <c r="G71" s="2382"/>
    </row>
    <row r="72" spans="1:7" ht="15.75">
      <c r="A72" s="600" t="s">
        <v>1190</v>
      </c>
      <c r="B72" s="2382"/>
      <c r="C72" s="2382"/>
      <c r="D72" s="2382"/>
      <c r="E72" s="2382"/>
      <c r="F72" s="2382"/>
      <c r="G72" s="2382"/>
    </row>
    <row r="73" spans="1:7" ht="15.75" thickBot="1">
      <c r="A73" s="15" t="str">
        <f>'Data Sheet'!$C$25</f>
        <v>Consolidated Edison Company of New York, Inc.</v>
      </c>
      <c r="B73" s="15"/>
      <c r="C73" s="15"/>
      <c r="D73" s="15"/>
      <c r="E73" s="15"/>
      <c r="F73" s="645" t="str">
        <f>'Data Sheet'!$C$40</f>
        <v>4/28/2016</v>
      </c>
      <c r="G73" s="9" t="str">
        <f>'Data Sheet'!$C$38</f>
        <v>12/31/2015</v>
      </c>
    </row>
    <row r="74" spans="1:7">
      <c r="A74" s="27"/>
      <c r="B74" s="64"/>
      <c r="C74" s="64"/>
      <c r="D74" s="64"/>
      <c r="E74" s="64"/>
      <c r="F74" s="64"/>
      <c r="G74" s="65"/>
    </row>
    <row r="75" spans="1:7">
      <c r="A75" s="2383" t="s">
        <v>112</v>
      </c>
      <c r="B75" s="2382"/>
      <c r="C75" s="2382"/>
      <c r="D75" s="2382"/>
      <c r="E75" s="2382"/>
      <c r="F75" s="2382"/>
      <c r="G75" s="389"/>
    </row>
    <row r="76" spans="1:7">
      <c r="A76" s="72"/>
      <c r="B76" s="75"/>
      <c r="C76" s="75"/>
      <c r="D76" s="75"/>
      <c r="E76" s="75"/>
      <c r="F76" s="75"/>
      <c r="G76" s="74"/>
    </row>
    <row r="77" spans="1:7">
      <c r="A77" s="85"/>
      <c r="B77" s="87"/>
      <c r="C77" s="87"/>
      <c r="D77" s="87"/>
      <c r="E77" s="87"/>
      <c r="F77" s="87"/>
      <c r="G77" s="71"/>
    </row>
    <row r="78" spans="1:7">
      <c r="A78" s="70"/>
      <c r="B78" s="15"/>
      <c r="C78" s="15"/>
      <c r="D78" s="15"/>
      <c r="E78" s="15"/>
      <c r="F78" s="15"/>
      <c r="G78" s="71"/>
    </row>
    <row r="79" spans="1:7">
      <c r="A79" s="70"/>
      <c r="B79" s="15"/>
      <c r="C79" s="15"/>
      <c r="D79" s="15"/>
      <c r="E79" s="15"/>
      <c r="F79" s="15"/>
      <c r="G79" s="71"/>
    </row>
    <row r="80" spans="1:7">
      <c r="A80" s="70"/>
      <c r="B80" s="15"/>
      <c r="C80" s="15"/>
      <c r="D80" s="15"/>
      <c r="E80" s="15"/>
      <c r="F80" s="15"/>
      <c r="G80" s="71"/>
    </row>
    <row r="81" spans="1:7">
      <c r="A81" s="70"/>
      <c r="B81" s="15"/>
      <c r="C81" s="15"/>
      <c r="D81" s="15"/>
      <c r="E81" s="15"/>
      <c r="F81" s="15"/>
      <c r="G81" s="71"/>
    </row>
    <row r="82" spans="1:7">
      <c r="A82" s="70"/>
      <c r="B82" s="15"/>
      <c r="C82" s="15"/>
      <c r="D82" s="15"/>
      <c r="E82" s="15"/>
      <c r="F82" s="15"/>
      <c r="G82" s="71"/>
    </row>
    <row r="83" spans="1:7">
      <c r="A83" s="70"/>
      <c r="B83" s="15"/>
      <c r="C83" s="15"/>
      <c r="D83" s="15"/>
      <c r="E83" s="15"/>
      <c r="F83" s="15"/>
      <c r="G83" s="71"/>
    </row>
    <row r="84" spans="1:7">
      <c r="A84" s="70"/>
      <c r="B84" s="15"/>
      <c r="C84" s="15"/>
      <c r="D84" s="15"/>
      <c r="E84" s="15"/>
      <c r="F84" s="15"/>
      <c r="G84" s="71"/>
    </row>
    <row r="85" spans="1:7">
      <c r="A85" s="70"/>
      <c r="B85" s="15"/>
      <c r="C85" s="15"/>
      <c r="D85" s="15"/>
      <c r="E85" s="15"/>
      <c r="F85" s="15"/>
      <c r="G85" s="71"/>
    </row>
    <row r="86" spans="1:7">
      <c r="A86" s="70"/>
      <c r="B86" s="15"/>
      <c r="C86" s="2382"/>
      <c r="D86" s="15"/>
      <c r="E86" s="2382"/>
      <c r="F86" s="2382"/>
      <c r="G86" s="71"/>
    </row>
    <row r="87" spans="1:7">
      <c r="A87" s="70"/>
      <c r="B87" s="15"/>
      <c r="C87" s="15"/>
      <c r="D87" s="15"/>
      <c r="E87" s="15"/>
      <c r="F87" s="15"/>
      <c r="G87" s="71"/>
    </row>
    <row r="88" spans="1:7">
      <c r="A88" s="70"/>
      <c r="B88" s="15"/>
      <c r="C88" s="15"/>
      <c r="D88" s="15"/>
      <c r="E88" s="15"/>
      <c r="F88" s="15"/>
      <c r="G88" s="71"/>
    </row>
    <row r="89" spans="1:7">
      <c r="A89" s="70"/>
      <c r="B89" s="15"/>
      <c r="C89" s="15"/>
      <c r="D89" s="15"/>
      <c r="E89" s="15"/>
      <c r="F89" s="15"/>
      <c r="G89" s="71"/>
    </row>
    <row r="90" spans="1:7">
      <c r="A90" s="70"/>
      <c r="B90" s="15"/>
      <c r="C90" s="15"/>
      <c r="D90" s="15"/>
      <c r="E90" s="15"/>
      <c r="F90" s="15"/>
      <c r="G90" s="71"/>
    </row>
    <row r="91" spans="1:7">
      <c r="A91" s="70"/>
      <c r="B91" s="15"/>
      <c r="C91" s="15"/>
      <c r="D91" s="15"/>
      <c r="E91" s="15"/>
      <c r="F91" s="15"/>
      <c r="G91" s="71"/>
    </row>
    <row r="92" spans="1:7">
      <c r="A92" s="70"/>
      <c r="B92" s="15"/>
      <c r="C92" s="15"/>
      <c r="D92" s="15"/>
      <c r="E92" s="15"/>
      <c r="F92" s="15"/>
      <c r="G92" s="71"/>
    </row>
    <row r="93" spans="1:7">
      <c r="A93" s="70"/>
      <c r="B93" s="15"/>
      <c r="C93" s="15"/>
      <c r="D93" s="15"/>
      <c r="E93" s="15"/>
      <c r="F93" s="15"/>
      <c r="G93" s="71"/>
    </row>
    <row r="94" spans="1:7">
      <c r="A94" s="70"/>
      <c r="B94" s="15"/>
      <c r="C94" s="15"/>
      <c r="D94" s="15"/>
      <c r="E94" s="15"/>
      <c r="F94" s="15"/>
      <c r="G94" s="71"/>
    </row>
    <row r="95" spans="1:7">
      <c r="A95" s="70"/>
      <c r="B95" s="15"/>
      <c r="C95" s="15"/>
      <c r="D95" s="15"/>
      <c r="E95" s="15"/>
      <c r="F95" s="15"/>
      <c r="G95" s="71"/>
    </row>
    <row r="96" spans="1:7">
      <c r="A96" s="70"/>
      <c r="B96" s="15"/>
      <c r="C96" s="15"/>
      <c r="D96" s="15"/>
      <c r="E96" s="15"/>
      <c r="F96" s="15"/>
      <c r="G96" s="71"/>
    </row>
    <row r="97" spans="1:7">
      <c r="A97" s="70"/>
      <c r="B97" s="15"/>
      <c r="C97" s="15"/>
      <c r="D97" s="15"/>
      <c r="E97" s="15"/>
      <c r="F97" s="15"/>
      <c r="G97" s="71"/>
    </row>
    <row r="98" spans="1:7">
      <c r="A98" s="70"/>
      <c r="B98" s="15"/>
      <c r="C98" s="15"/>
      <c r="D98" s="15"/>
      <c r="E98" s="15"/>
      <c r="F98" s="15"/>
      <c r="G98" s="71"/>
    </row>
    <row r="99" spans="1:7">
      <c r="A99" s="70"/>
      <c r="B99" s="15"/>
      <c r="C99" s="15"/>
      <c r="D99" s="15"/>
      <c r="E99" s="15"/>
      <c r="F99" s="15"/>
      <c r="G99" s="71"/>
    </row>
    <row r="100" spans="1:7">
      <c r="A100" s="70"/>
      <c r="B100" s="15"/>
      <c r="C100" s="15"/>
      <c r="D100" s="15"/>
      <c r="E100" s="15"/>
      <c r="F100" s="15"/>
      <c r="G100" s="71"/>
    </row>
    <row r="101" spans="1:7">
      <c r="A101" s="70"/>
      <c r="B101" s="15"/>
      <c r="C101" s="15"/>
      <c r="D101" s="15"/>
      <c r="E101" s="15"/>
      <c r="F101" s="15"/>
      <c r="G101" s="71"/>
    </row>
    <row r="102" spans="1:7">
      <c r="A102" s="70"/>
      <c r="B102" s="15"/>
      <c r="C102" s="15"/>
      <c r="D102" s="15"/>
      <c r="E102" s="15"/>
      <c r="F102" s="15"/>
      <c r="G102" s="71"/>
    </row>
    <row r="103" spans="1:7">
      <c r="A103" s="70"/>
      <c r="B103" s="15"/>
      <c r="C103" s="15"/>
      <c r="D103" s="15"/>
      <c r="E103" s="15"/>
      <c r="F103" s="15"/>
      <c r="G103" s="71"/>
    </row>
    <row r="104" spans="1:7">
      <c r="A104" s="70"/>
      <c r="B104" s="15"/>
      <c r="C104" s="15"/>
      <c r="D104" s="15"/>
      <c r="E104" s="15"/>
      <c r="F104" s="15"/>
      <c r="G104" s="71"/>
    </row>
    <row r="105" spans="1:7">
      <c r="A105" s="70"/>
      <c r="B105" s="15"/>
      <c r="C105" s="15"/>
      <c r="D105" s="15"/>
      <c r="E105" s="15"/>
      <c r="F105" s="15"/>
      <c r="G105" s="71"/>
    </row>
    <row r="106" spans="1:7">
      <c r="A106" s="70"/>
      <c r="B106" s="15"/>
      <c r="C106" s="15"/>
      <c r="D106" s="15"/>
      <c r="E106" s="15"/>
      <c r="F106" s="15"/>
      <c r="G106" s="71"/>
    </row>
    <row r="107" spans="1:7">
      <c r="A107" s="70"/>
      <c r="B107" s="15"/>
      <c r="C107" s="15"/>
      <c r="D107" s="15"/>
      <c r="E107" s="15"/>
      <c r="F107" s="15"/>
      <c r="G107" s="71"/>
    </row>
    <row r="108" spans="1:7">
      <c r="A108" s="70"/>
      <c r="B108" s="15"/>
      <c r="C108" s="15"/>
      <c r="D108" s="15"/>
      <c r="E108" s="15"/>
      <c r="F108" s="15"/>
      <c r="G108" s="71"/>
    </row>
    <row r="109" spans="1:7">
      <c r="A109" s="70"/>
      <c r="B109" s="15"/>
      <c r="C109" s="15"/>
      <c r="D109" s="15"/>
      <c r="E109" s="15"/>
      <c r="F109" s="15"/>
      <c r="G109" s="71"/>
    </row>
    <row r="110" spans="1:7">
      <c r="A110" s="70"/>
      <c r="B110" s="15"/>
      <c r="C110" s="15"/>
      <c r="D110" s="15"/>
      <c r="E110" s="15"/>
      <c r="F110" s="15"/>
      <c r="G110" s="71"/>
    </row>
    <row r="111" spans="1:7">
      <c r="A111" s="70"/>
      <c r="B111" s="15"/>
      <c r="C111" s="15"/>
      <c r="D111" s="15"/>
      <c r="E111" s="15"/>
      <c r="F111" s="15"/>
      <c r="G111" s="71"/>
    </row>
    <row r="112" spans="1:7">
      <c r="A112" s="70"/>
      <c r="B112" s="15"/>
      <c r="C112" s="15"/>
      <c r="D112" s="15"/>
      <c r="E112" s="15"/>
      <c r="F112" s="15"/>
      <c r="G112" s="71"/>
    </row>
    <row r="113" spans="1:7">
      <c r="A113" s="70"/>
      <c r="B113" s="15"/>
      <c r="C113" s="15"/>
      <c r="D113" s="15"/>
      <c r="E113" s="15"/>
      <c r="F113" s="15"/>
      <c r="G113" s="71"/>
    </row>
    <row r="114" spans="1:7">
      <c r="A114" s="70"/>
      <c r="B114" s="15"/>
      <c r="C114" s="15"/>
      <c r="D114" s="15"/>
      <c r="E114" s="15"/>
      <c r="F114" s="15"/>
      <c r="G114" s="71"/>
    </row>
    <row r="115" spans="1:7">
      <c r="A115" s="70"/>
      <c r="B115" s="15"/>
      <c r="C115" s="15"/>
      <c r="D115" s="15"/>
      <c r="E115" s="15"/>
      <c r="F115" s="15"/>
      <c r="G115" s="71"/>
    </row>
    <row r="116" spans="1:7">
      <c r="A116" s="70"/>
      <c r="B116" s="15"/>
      <c r="C116" s="15"/>
      <c r="D116" s="15"/>
      <c r="E116" s="15"/>
      <c r="F116" s="15"/>
      <c r="G116" s="71"/>
    </row>
    <row r="117" spans="1:7">
      <c r="A117" s="70"/>
      <c r="B117" s="15"/>
      <c r="C117" s="15"/>
      <c r="D117" s="15"/>
      <c r="E117" s="15"/>
      <c r="F117" s="15"/>
      <c r="G117" s="71"/>
    </row>
    <row r="118" spans="1:7">
      <c r="A118" s="70"/>
      <c r="B118" s="15"/>
      <c r="C118" s="15"/>
      <c r="D118" s="15"/>
      <c r="E118" s="15"/>
      <c r="F118" s="15"/>
      <c r="G118" s="71"/>
    </row>
    <row r="119" spans="1:7">
      <c r="A119" s="70"/>
      <c r="B119" s="15"/>
      <c r="C119" s="15"/>
      <c r="D119" s="15"/>
      <c r="E119" s="15"/>
      <c r="F119" s="15"/>
      <c r="G119" s="71"/>
    </row>
    <row r="120" spans="1:7">
      <c r="A120" s="70"/>
      <c r="B120" s="15"/>
      <c r="C120" s="15"/>
      <c r="D120" s="15"/>
      <c r="E120" s="15"/>
      <c r="F120" s="15"/>
      <c r="G120" s="71"/>
    </row>
    <row r="121" spans="1:7">
      <c r="A121" s="70"/>
      <c r="B121" s="15"/>
      <c r="C121" s="15"/>
      <c r="D121" s="15"/>
      <c r="E121" s="15"/>
      <c r="F121" s="15"/>
      <c r="G121" s="71"/>
    </row>
    <row r="122" spans="1:7">
      <c r="A122" s="70"/>
      <c r="B122" s="15"/>
      <c r="C122" s="15"/>
      <c r="D122" s="15"/>
      <c r="E122" s="15"/>
      <c r="F122" s="15"/>
      <c r="G122" s="71"/>
    </row>
    <row r="123" spans="1:7">
      <c r="A123" s="70"/>
      <c r="B123" s="15"/>
      <c r="C123" s="15"/>
      <c r="D123" s="15"/>
      <c r="E123" s="15"/>
      <c r="F123" s="15"/>
      <c r="G123" s="71"/>
    </row>
    <row r="124" spans="1:7">
      <c r="A124" s="70"/>
      <c r="B124" s="15"/>
      <c r="C124" s="15"/>
      <c r="D124" s="15"/>
      <c r="E124" s="15"/>
      <c r="F124" s="15"/>
      <c r="G124" s="71"/>
    </row>
    <row r="125" spans="1:7">
      <c r="A125" s="70"/>
      <c r="B125" s="15"/>
      <c r="C125" s="15"/>
      <c r="D125" s="15"/>
      <c r="E125" s="15"/>
      <c r="F125" s="15"/>
      <c r="G125" s="71"/>
    </row>
    <row r="126" spans="1:7">
      <c r="A126" s="70"/>
      <c r="B126" s="15"/>
      <c r="C126" s="15"/>
      <c r="D126" s="15"/>
      <c r="E126" s="15"/>
      <c r="F126" s="15"/>
      <c r="G126" s="71"/>
    </row>
    <row r="127" spans="1:7">
      <c r="A127" s="70"/>
      <c r="B127" s="15"/>
      <c r="C127" s="15"/>
      <c r="D127" s="15"/>
      <c r="E127" s="15"/>
      <c r="F127" s="15"/>
      <c r="G127" s="71"/>
    </row>
    <row r="128" spans="1:7">
      <c r="A128" s="70"/>
      <c r="B128" s="15"/>
      <c r="C128" s="15"/>
      <c r="D128" s="15"/>
      <c r="E128" s="15"/>
      <c r="F128" s="15"/>
      <c r="G128" s="71"/>
    </row>
    <row r="129" spans="1:7">
      <c r="A129" s="70"/>
      <c r="B129" s="15"/>
      <c r="C129" s="15"/>
      <c r="D129" s="15"/>
      <c r="E129" s="15"/>
      <c r="F129" s="15"/>
      <c r="G129" s="71"/>
    </row>
    <row r="130" spans="1:7" ht="15.75" thickBot="1">
      <c r="A130" s="109"/>
      <c r="B130" s="110"/>
      <c r="C130" s="290"/>
      <c r="D130" s="290"/>
      <c r="E130" s="290"/>
      <c r="F130" s="110"/>
      <c r="G130" s="111"/>
    </row>
    <row r="131" spans="1:7" ht="15.75">
      <c r="A131" s="112" t="s">
        <v>483</v>
      </c>
      <c r="B131" s="15"/>
      <c r="C131" s="15"/>
      <c r="D131" s="112" t="s">
        <v>481</v>
      </c>
    </row>
    <row r="132" spans="1:7">
      <c r="A132" s="15"/>
      <c r="B132" s="15"/>
      <c r="C132" s="15"/>
      <c r="D132" s="15"/>
      <c r="E132" s="15"/>
      <c r="F132" s="15"/>
    </row>
    <row r="133" spans="1:7" ht="15.75">
      <c r="A133" s="2382" t="s">
        <v>484</v>
      </c>
      <c r="B133" s="2382"/>
      <c r="C133" s="2382"/>
      <c r="D133" s="600"/>
      <c r="E133" s="2382"/>
      <c r="F133" s="2382"/>
      <c r="G133" s="2382"/>
    </row>
  </sheetData>
  <sheetProtection selectLockedCells="1" selectUnlockedCells="1"/>
  <mergeCells count="18">
    <mergeCell ref="A13:G13"/>
    <mergeCell ref="F9:G9"/>
    <mergeCell ref="F10:G10"/>
    <mergeCell ref="F11:G11"/>
    <mergeCell ref="F12:G12"/>
    <mergeCell ref="A9:E9"/>
    <mergeCell ref="A10:E10"/>
    <mergeCell ref="A11:E11"/>
    <mergeCell ref="A12:D12"/>
    <mergeCell ref="A4:G4"/>
    <mergeCell ref="F5:G5"/>
    <mergeCell ref="F6:G6"/>
    <mergeCell ref="F7:G7"/>
    <mergeCell ref="F8:G8"/>
    <mergeCell ref="A5:E5"/>
    <mergeCell ref="A6:E6"/>
    <mergeCell ref="A7:E7"/>
    <mergeCell ref="A8:E8"/>
  </mergeCells>
  <printOptions horizontalCentered="1" verticalCentered="1"/>
  <pageMargins left="0.5" right="0.5" top="0.5" bottom="0.5" header="0" footer="0"/>
  <pageSetup scale="65" fitToHeight="2"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7">
    <pageSetUpPr fitToPage="1"/>
  </sheetPr>
  <dimension ref="A1:BG189"/>
  <sheetViews>
    <sheetView defaultGridColor="0" view="pageBreakPreview" colorId="22" zoomScale="80" zoomScaleNormal="100" zoomScaleSheetLayoutView="80" workbookViewId="0">
      <selection activeCell="C33" sqref="C33"/>
    </sheetView>
  </sheetViews>
  <sheetFormatPr defaultColWidth="9.6640625" defaultRowHeight="15"/>
  <cols>
    <col min="1" max="1" width="2.6640625" style="1451" customWidth="1"/>
    <col min="2" max="2" width="3.6640625" style="1451" customWidth="1"/>
    <col min="3" max="3" width="1.6640625" style="1451" customWidth="1"/>
    <col min="4" max="4" width="39.6640625" style="1451" customWidth="1"/>
    <col min="5" max="5" width="21.44140625" style="1451" customWidth="1"/>
    <col min="6" max="8" width="15.6640625" style="1451" customWidth="1"/>
    <col min="9" max="16384" width="9.6640625" style="1451"/>
  </cols>
  <sheetData>
    <row r="1" spans="1:59" ht="17.45" customHeight="1">
      <c r="A1" s="1448"/>
      <c r="B1" s="1605" t="s">
        <v>1795</v>
      </c>
      <c r="C1" s="1605"/>
      <c r="D1" s="1449"/>
      <c r="E1" s="1605" t="s">
        <v>3288</v>
      </c>
      <c r="F1" s="1811" t="s">
        <v>1797</v>
      </c>
      <c r="G1" s="1811" t="s">
        <v>1798</v>
      </c>
      <c r="H1" s="1810"/>
      <c r="I1" s="1474"/>
      <c r="J1" s="1474"/>
      <c r="K1" s="1474"/>
      <c r="L1" s="1474"/>
      <c r="M1" s="1474"/>
      <c r="N1" s="1474"/>
      <c r="O1" s="1474"/>
      <c r="P1" s="1474"/>
      <c r="Q1" s="1474"/>
      <c r="R1" s="1474"/>
      <c r="S1" s="1474"/>
      <c r="T1" s="1474"/>
      <c r="U1" s="1474"/>
      <c r="V1" s="1474"/>
      <c r="W1" s="1474"/>
      <c r="X1" s="1474"/>
      <c r="Y1" s="1474"/>
      <c r="Z1" s="1474"/>
      <c r="AA1" s="1474"/>
      <c r="AB1" s="1474"/>
      <c r="AC1" s="1474"/>
      <c r="AD1" s="1474"/>
      <c r="AE1" s="1474"/>
      <c r="AF1" s="1474"/>
      <c r="AG1" s="1474"/>
      <c r="AH1" s="1474"/>
      <c r="AI1" s="1474"/>
      <c r="AJ1" s="1474"/>
      <c r="AK1" s="1474"/>
      <c r="AL1" s="1474"/>
      <c r="AM1" s="1474"/>
      <c r="AN1" s="1474"/>
      <c r="AO1" s="1474"/>
      <c r="AP1" s="1474"/>
      <c r="AQ1" s="1474"/>
      <c r="AR1" s="1474"/>
      <c r="AS1" s="1474"/>
      <c r="AT1" s="1474"/>
      <c r="AU1" s="1474"/>
      <c r="AV1" s="1474"/>
      <c r="AW1" s="1474"/>
      <c r="AX1" s="1474"/>
      <c r="AY1" s="1474"/>
      <c r="AZ1" s="1474"/>
      <c r="BA1" s="1474"/>
      <c r="BB1" s="1474"/>
      <c r="BC1" s="1474"/>
      <c r="BD1" s="1474"/>
      <c r="BE1" s="1474"/>
      <c r="BF1" s="1474"/>
      <c r="BG1" s="1474"/>
    </row>
    <row r="2" spans="1:59" ht="13.5" customHeight="1">
      <c r="A2" s="1452"/>
      <c r="B2" s="1474" t="str">
        <f>'Data Sheet'!$C$25</f>
        <v>Consolidated Edison Company of New York, Inc.</v>
      </c>
      <c r="C2" s="1474"/>
      <c r="D2" s="1911"/>
      <c r="E2" s="1912" t="s">
        <v>1814</v>
      </c>
      <c r="F2" s="1726" t="s">
        <v>3307</v>
      </c>
      <c r="G2" s="1913"/>
      <c r="H2" s="1454"/>
      <c r="I2" s="1474"/>
      <c r="J2" s="1474"/>
      <c r="K2" s="1474"/>
      <c r="L2" s="1474"/>
      <c r="M2" s="1474"/>
      <c r="N2" s="1474"/>
      <c r="O2" s="1474"/>
      <c r="P2" s="1474"/>
      <c r="Q2" s="1474"/>
      <c r="R2" s="1474"/>
      <c r="S2" s="1474"/>
      <c r="T2" s="1474"/>
      <c r="U2" s="1474"/>
      <c r="V2" s="1474"/>
      <c r="W2" s="1474"/>
      <c r="X2" s="1474"/>
      <c r="Y2" s="1474"/>
      <c r="Z2" s="1474"/>
      <c r="AA2" s="1474"/>
      <c r="AB2" s="1474"/>
      <c r="AC2" s="1474"/>
      <c r="AD2" s="1474"/>
      <c r="AE2" s="1474"/>
      <c r="AF2" s="1474"/>
      <c r="AG2" s="1474"/>
      <c r="AH2" s="1474"/>
      <c r="AI2" s="1474"/>
      <c r="AJ2" s="1474"/>
      <c r="AK2" s="1474"/>
      <c r="AL2" s="1474"/>
      <c r="AM2" s="1474"/>
      <c r="AN2" s="1474"/>
      <c r="AO2" s="1474"/>
      <c r="AP2" s="1474"/>
      <c r="AQ2" s="1474"/>
      <c r="AR2" s="1474"/>
      <c r="AS2" s="1474"/>
      <c r="AT2" s="1474"/>
      <c r="AU2" s="1474"/>
      <c r="AV2" s="1474"/>
      <c r="AW2" s="1474"/>
      <c r="AX2" s="1474"/>
      <c r="AY2" s="1474"/>
      <c r="AZ2" s="1474"/>
      <c r="BA2" s="1474"/>
      <c r="BB2" s="1474"/>
      <c r="BC2" s="1474"/>
      <c r="BD2" s="1474"/>
      <c r="BE2" s="1474"/>
      <c r="BF2" s="1474"/>
      <c r="BG2" s="1474"/>
    </row>
    <row r="3" spans="1:59" ht="15" customHeight="1">
      <c r="A3" s="1452"/>
      <c r="B3" s="1619"/>
      <c r="C3" s="1619"/>
      <c r="D3" s="1914"/>
      <c r="E3" s="1915" t="s">
        <v>407</v>
      </c>
      <c r="F3" s="1916" t="str">
        <f>'Data Sheet'!$C$40</f>
        <v>4/28/2016</v>
      </c>
      <c r="G3" s="1813" t="str">
        <f>'Data Sheet'!$C$38</f>
        <v>12/31/2015</v>
      </c>
      <c r="H3" s="1814"/>
      <c r="I3" s="1474"/>
      <c r="J3" s="1474"/>
      <c r="K3" s="1474"/>
      <c r="L3" s="1474"/>
      <c r="M3" s="1474"/>
      <c r="N3" s="1474"/>
      <c r="O3" s="1474"/>
      <c r="P3" s="1474"/>
      <c r="Q3" s="1474"/>
      <c r="R3" s="1474"/>
      <c r="S3" s="1474"/>
      <c r="T3" s="1474"/>
      <c r="U3" s="1474"/>
      <c r="V3" s="1474"/>
      <c r="W3" s="1474"/>
      <c r="X3" s="1474"/>
      <c r="Y3" s="1474"/>
      <c r="Z3" s="1474"/>
      <c r="AA3" s="1474"/>
      <c r="AB3" s="1474"/>
      <c r="AC3" s="1474"/>
      <c r="AD3" s="1474"/>
      <c r="AE3" s="1474"/>
      <c r="AF3" s="1474"/>
      <c r="AG3" s="1474"/>
      <c r="AH3" s="1474"/>
      <c r="AI3" s="1474"/>
      <c r="AJ3" s="1474"/>
      <c r="AK3" s="1474"/>
      <c r="AL3" s="1474"/>
      <c r="AM3" s="1474"/>
      <c r="AN3" s="1474"/>
      <c r="AO3" s="1474"/>
      <c r="AP3" s="1474"/>
      <c r="AQ3" s="1474"/>
      <c r="AR3" s="1474"/>
      <c r="AS3" s="1474"/>
      <c r="AT3" s="1474"/>
      <c r="AU3" s="1474"/>
      <c r="AV3" s="1474"/>
      <c r="AW3" s="1474"/>
      <c r="AX3" s="1474"/>
      <c r="AY3" s="1474"/>
      <c r="AZ3" s="1474"/>
      <c r="BA3" s="1474"/>
      <c r="BB3" s="1474"/>
      <c r="BC3" s="1474"/>
      <c r="BD3" s="1474"/>
      <c r="BE3" s="1474"/>
      <c r="BF3" s="1474"/>
      <c r="BG3" s="1474"/>
    </row>
    <row r="4" spans="1:59" ht="15" customHeight="1">
      <c r="A4" s="1815" t="s">
        <v>485</v>
      </c>
      <c r="B4" s="1731"/>
      <c r="C4" s="1731"/>
      <c r="D4" s="1917"/>
      <c r="E4" s="1731"/>
      <c r="F4" s="1731"/>
      <c r="G4" s="1731"/>
      <c r="H4" s="1732"/>
      <c r="I4" s="1474"/>
      <c r="J4" s="1474"/>
      <c r="K4" s="1474"/>
      <c r="L4" s="1474"/>
      <c r="M4" s="1474"/>
      <c r="N4" s="1474"/>
      <c r="O4" s="1474"/>
      <c r="P4" s="1474"/>
      <c r="Q4" s="1474"/>
      <c r="R4" s="1474"/>
      <c r="S4" s="1474"/>
      <c r="T4" s="1474"/>
      <c r="U4" s="1474"/>
      <c r="V4" s="1474"/>
      <c r="W4" s="1474"/>
      <c r="X4" s="1474"/>
      <c r="Y4" s="1474"/>
      <c r="Z4" s="1474"/>
      <c r="AA4" s="1474"/>
      <c r="AB4" s="1474"/>
      <c r="AC4" s="1474"/>
      <c r="AD4" s="1474"/>
      <c r="AE4" s="1474"/>
      <c r="AF4" s="1474"/>
      <c r="AG4" s="1474"/>
      <c r="AH4" s="1474"/>
      <c r="AI4" s="1474"/>
      <c r="AJ4" s="1474"/>
      <c r="AK4" s="1474"/>
      <c r="AL4" s="1474"/>
      <c r="AM4" s="1474"/>
      <c r="AN4" s="1474"/>
      <c r="AO4" s="1474"/>
      <c r="AP4" s="1474"/>
      <c r="AQ4" s="1474"/>
      <c r="AR4" s="1474"/>
      <c r="AS4" s="1474"/>
      <c r="AT4" s="1474"/>
      <c r="AU4" s="1474"/>
      <c r="AV4" s="1474"/>
      <c r="AW4" s="1474"/>
      <c r="AX4" s="1474"/>
      <c r="AY4" s="1474"/>
      <c r="AZ4" s="1474"/>
      <c r="BA4" s="1474"/>
      <c r="BB4" s="1474"/>
      <c r="BC4" s="1474"/>
      <c r="BD4" s="1474"/>
      <c r="BE4" s="1474"/>
      <c r="BF4" s="1474"/>
      <c r="BG4" s="1474"/>
    </row>
    <row r="5" spans="1:59" ht="13.5" customHeight="1">
      <c r="A5" s="1452"/>
      <c r="B5" s="1474"/>
      <c r="C5" s="1474"/>
      <c r="D5" s="1474"/>
      <c r="E5" s="1474"/>
      <c r="F5" s="1474"/>
      <c r="G5" s="1474"/>
      <c r="H5" s="1454"/>
      <c r="I5" s="1474"/>
      <c r="J5" s="1474"/>
      <c r="K5" s="1474"/>
      <c r="L5" s="1474"/>
      <c r="M5" s="1474"/>
      <c r="N5" s="1474"/>
      <c r="O5" s="1474"/>
      <c r="P5" s="1474"/>
      <c r="Q5" s="1474"/>
      <c r="R5" s="1474"/>
      <c r="S5" s="1474"/>
      <c r="T5" s="1474"/>
      <c r="U5" s="1474"/>
      <c r="V5" s="1474"/>
      <c r="W5" s="1474"/>
      <c r="X5" s="1474"/>
      <c r="Y5" s="1474"/>
      <c r="Z5" s="1474"/>
      <c r="AA5" s="1474"/>
      <c r="AB5" s="1474"/>
      <c r="AC5" s="1474"/>
      <c r="AD5" s="1474"/>
      <c r="AE5" s="1474"/>
      <c r="AF5" s="1474"/>
      <c r="AG5" s="1474"/>
      <c r="AH5" s="1474"/>
      <c r="AI5" s="1474"/>
      <c r="AJ5" s="1474"/>
      <c r="AK5" s="1474"/>
      <c r="AL5" s="1474"/>
      <c r="AM5" s="1474"/>
      <c r="AN5" s="1474"/>
      <c r="AO5" s="1474"/>
      <c r="AP5" s="1474"/>
      <c r="AQ5" s="1474"/>
      <c r="AR5" s="1474"/>
      <c r="AS5" s="1474"/>
      <c r="AT5" s="1474"/>
      <c r="AU5" s="1474"/>
      <c r="AV5" s="1474"/>
      <c r="AW5" s="1474"/>
      <c r="AX5" s="1474"/>
      <c r="AY5" s="1474"/>
      <c r="AZ5" s="1474"/>
      <c r="BA5" s="1474"/>
      <c r="BB5" s="1474"/>
      <c r="BC5" s="1474"/>
      <c r="BD5" s="1474"/>
      <c r="BE5" s="1474"/>
      <c r="BF5" s="1474"/>
      <c r="BG5" s="1474"/>
    </row>
    <row r="6" spans="1:59" ht="13.5" customHeight="1">
      <c r="A6" s="1452"/>
      <c r="B6" s="1817" t="s">
        <v>486</v>
      </c>
      <c r="C6" s="1817"/>
      <c r="D6" s="1817"/>
      <c r="E6" s="1817"/>
      <c r="F6" s="1817"/>
      <c r="G6" s="1817"/>
      <c r="H6" s="1818"/>
      <c r="I6" s="1474"/>
      <c r="J6" s="1474"/>
      <c r="K6" s="1474"/>
      <c r="L6" s="1474"/>
      <c r="M6" s="1474"/>
      <c r="N6" s="1474"/>
      <c r="O6" s="1474"/>
      <c r="P6" s="1474"/>
      <c r="Q6" s="1474"/>
      <c r="R6" s="1474"/>
      <c r="S6" s="1474"/>
      <c r="T6" s="1474"/>
      <c r="U6" s="1474"/>
      <c r="V6" s="1474"/>
      <c r="W6" s="1474"/>
      <c r="X6" s="1474"/>
      <c r="Y6" s="1474"/>
      <c r="Z6" s="1474"/>
      <c r="AA6" s="1474"/>
      <c r="AB6" s="1474"/>
      <c r="AC6" s="1474"/>
      <c r="AD6" s="1474"/>
      <c r="AE6" s="1474"/>
      <c r="AF6" s="1474"/>
      <c r="AG6" s="1474"/>
      <c r="AH6" s="1474"/>
      <c r="AI6" s="1474"/>
      <c r="AJ6" s="1474"/>
      <c r="AK6" s="1474"/>
      <c r="AL6" s="1474"/>
      <c r="AM6" s="1474"/>
      <c r="AN6" s="1474"/>
      <c r="AO6" s="1474"/>
      <c r="AP6" s="1474"/>
      <c r="AQ6" s="1474"/>
      <c r="AR6" s="1474"/>
      <c r="AS6" s="1474"/>
      <c r="AT6" s="1474"/>
      <c r="AU6" s="1474"/>
      <c r="AV6" s="1474"/>
      <c r="AW6" s="1474"/>
      <c r="AX6" s="1474"/>
      <c r="AY6" s="1474"/>
      <c r="AZ6" s="1474"/>
      <c r="BA6" s="1474"/>
      <c r="BB6" s="1474"/>
      <c r="BC6" s="1474"/>
      <c r="BD6" s="1474"/>
      <c r="BE6" s="1474"/>
      <c r="BF6" s="1474"/>
      <c r="BG6" s="1474"/>
    </row>
    <row r="7" spans="1:59" ht="13.5" customHeight="1">
      <c r="A7" s="1452"/>
      <c r="B7" s="1817"/>
      <c r="C7" s="1817"/>
      <c r="D7" s="1817"/>
      <c r="E7" s="1817"/>
      <c r="F7" s="1817"/>
      <c r="G7" s="1817"/>
      <c r="H7" s="1818"/>
      <c r="I7" s="1474"/>
      <c r="J7" s="1474"/>
      <c r="K7" s="1474"/>
      <c r="L7" s="1474"/>
      <c r="M7" s="1474"/>
      <c r="N7" s="1474"/>
      <c r="O7" s="1474"/>
      <c r="P7" s="1474"/>
      <c r="Q7" s="1474"/>
      <c r="R7" s="1474"/>
      <c r="S7" s="1474"/>
      <c r="T7" s="1474"/>
      <c r="U7" s="1474"/>
      <c r="V7" s="1474"/>
      <c r="W7" s="1474"/>
      <c r="X7" s="1474"/>
      <c r="Y7" s="1474"/>
      <c r="Z7" s="1474"/>
      <c r="AA7" s="1474"/>
      <c r="AB7" s="1474"/>
      <c r="AC7" s="1474"/>
      <c r="AD7" s="1474"/>
      <c r="AE7" s="1474"/>
      <c r="AF7" s="1474"/>
      <c r="AG7" s="1474"/>
      <c r="AH7" s="1474"/>
      <c r="AI7" s="1474"/>
      <c r="AJ7" s="1474"/>
      <c r="AK7" s="1474"/>
      <c r="AL7" s="1474"/>
      <c r="AM7" s="1474"/>
      <c r="AN7" s="1474"/>
      <c r="AO7" s="1474"/>
      <c r="AP7" s="1474"/>
      <c r="AQ7" s="1474"/>
      <c r="AR7" s="1474"/>
      <c r="AS7" s="1474"/>
      <c r="AT7" s="1474"/>
      <c r="AU7" s="1474"/>
      <c r="AV7" s="1474"/>
      <c r="AW7" s="1474"/>
      <c r="AX7" s="1474"/>
      <c r="AY7" s="1474"/>
      <c r="AZ7" s="1474"/>
      <c r="BA7" s="1474"/>
      <c r="BB7" s="1474"/>
      <c r="BC7" s="1474"/>
      <c r="BD7" s="1474"/>
      <c r="BE7" s="1474"/>
      <c r="BF7" s="1474"/>
      <c r="BG7" s="1474"/>
    </row>
    <row r="8" spans="1:59" ht="13.5" customHeight="1">
      <c r="A8" s="1452"/>
      <c r="B8" s="1817" t="s">
        <v>487</v>
      </c>
      <c r="C8" s="1817"/>
      <c r="D8" s="1817"/>
      <c r="E8" s="1817"/>
      <c r="F8" s="1817"/>
      <c r="G8" s="1817"/>
      <c r="H8" s="1818"/>
      <c r="I8" s="1474"/>
      <c r="J8" s="1474"/>
      <c r="K8" s="1474"/>
      <c r="L8" s="1474"/>
      <c r="M8" s="1474"/>
      <c r="N8" s="1474"/>
      <c r="O8" s="1474"/>
      <c r="P8" s="1474"/>
      <c r="Q8" s="1474"/>
      <c r="R8" s="1474"/>
      <c r="S8" s="1474"/>
      <c r="T8" s="1474"/>
      <c r="U8" s="1474"/>
      <c r="V8" s="1474"/>
      <c r="W8" s="1474"/>
      <c r="X8" s="1474"/>
      <c r="Y8" s="1474"/>
      <c r="Z8" s="1474"/>
      <c r="AA8" s="1474"/>
      <c r="AB8" s="1474"/>
      <c r="AC8" s="1474"/>
      <c r="AD8" s="1474"/>
      <c r="AE8" s="1474"/>
      <c r="AF8" s="1474"/>
      <c r="AG8" s="1474"/>
      <c r="AH8" s="1474"/>
      <c r="AI8" s="1474"/>
      <c r="AJ8" s="1474"/>
      <c r="AK8" s="1474"/>
      <c r="AL8" s="1474"/>
      <c r="AM8" s="1474"/>
      <c r="AN8" s="1474"/>
      <c r="AO8" s="1474"/>
      <c r="AP8" s="1474"/>
      <c r="AQ8" s="1474"/>
      <c r="AR8" s="1474"/>
      <c r="AS8" s="1474"/>
      <c r="AT8" s="1474"/>
      <c r="AU8" s="1474"/>
      <c r="AV8" s="1474"/>
      <c r="AW8" s="1474"/>
      <c r="AX8" s="1474"/>
      <c r="AY8" s="1474"/>
      <c r="AZ8" s="1474"/>
      <c r="BA8" s="1474"/>
      <c r="BB8" s="1474"/>
      <c r="BC8" s="1474"/>
      <c r="BD8" s="1474"/>
      <c r="BE8" s="1474"/>
      <c r="BF8" s="1474"/>
      <c r="BG8" s="1474"/>
    </row>
    <row r="9" spans="1:59" ht="13.5" customHeight="1">
      <c r="A9" s="1452"/>
      <c r="B9" s="1817" t="s">
        <v>488</v>
      </c>
      <c r="C9" s="1817"/>
      <c r="D9" s="1817"/>
      <c r="E9" s="1817"/>
      <c r="F9" s="1817"/>
      <c r="G9" s="1817"/>
      <c r="H9" s="1818"/>
      <c r="I9" s="1474"/>
      <c r="J9" s="1474"/>
      <c r="K9" s="1474"/>
      <c r="L9" s="1474"/>
      <c r="M9" s="1474"/>
      <c r="N9" s="1474"/>
      <c r="O9" s="1474"/>
      <c r="P9" s="1474"/>
      <c r="Q9" s="1474"/>
      <c r="R9" s="1474"/>
      <c r="S9" s="1474"/>
      <c r="T9" s="1474"/>
      <c r="U9" s="1474"/>
      <c r="V9" s="1474"/>
      <c r="W9" s="1474"/>
      <c r="X9" s="1474"/>
      <c r="Y9" s="1474"/>
      <c r="Z9" s="1474"/>
      <c r="AA9" s="1474"/>
      <c r="AB9" s="1474"/>
      <c r="AC9" s="1474"/>
      <c r="AD9" s="1474"/>
      <c r="AE9" s="1474"/>
      <c r="AF9" s="1474"/>
      <c r="AG9" s="1474"/>
      <c r="AH9" s="1474"/>
      <c r="AI9" s="1474"/>
      <c r="AJ9" s="1474"/>
      <c r="AK9" s="1474"/>
      <c r="AL9" s="1474"/>
      <c r="AM9" s="1474"/>
      <c r="AN9" s="1474"/>
      <c r="AO9" s="1474"/>
      <c r="AP9" s="1474"/>
      <c r="AQ9" s="1474"/>
      <c r="AR9" s="1474"/>
      <c r="AS9" s="1474"/>
      <c r="AT9" s="1474"/>
      <c r="AU9" s="1474"/>
      <c r="AV9" s="1474"/>
      <c r="AW9" s="1474"/>
      <c r="AX9" s="1474"/>
      <c r="AY9" s="1474"/>
      <c r="AZ9" s="1474"/>
      <c r="BA9" s="1474"/>
      <c r="BB9" s="1474"/>
      <c r="BC9" s="1474"/>
      <c r="BD9" s="1474"/>
      <c r="BE9" s="1474"/>
      <c r="BF9" s="1474"/>
      <c r="BG9" s="1474"/>
    </row>
    <row r="10" spans="1:59" ht="13.5" customHeight="1">
      <c r="A10" s="1452"/>
      <c r="B10" s="1817"/>
      <c r="C10" s="1817"/>
      <c r="D10" s="1817"/>
      <c r="E10" s="1817"/>
      <c r="F10" s="1817"/>
      <c r="G10" s="1817"/>
      <c r="H10" s="1818"/>
      <c r="I10" s="1474"/>
      <c r="J10" s="1474"/>
      <c r="K10" s="1474"/>
      <c r="L10" s="1474"/>
      <c r="M10" s="1474"/>
      <c r="N10" s="1474"/>
      <c r="O10" s="1474"/>
      <c r="P10" s="1474"/>
      <c r="Q10" s="1474"/>
      <c r="R10" s="1474"/>
      <c r="S10" s="1474"/>
      <c r="T10" s="1474"/>
      <c r="U10" s="1474"/>
      <c r="V10" s="1474"/>
      <c r="W10" s="1474"/>
      <c r="X10" s="1474"/>
      <c r="Y10" s="1474"/>
      <c r="Z10" s="1474"/>
      <c r="AA10" s="1474"/>
      <c r="AB10" s="1474"/>
      <c r="AC10" s="1474"/>
      <c r="AD10" s="1474"/>
      <c r="AE10" s="1474"/>
      <c r="AF10" s="1474"/>
      <c r="AG10" s="1474"/>
      <c r="AH10" s="1474"/>
      <c r="AI10" s="1474"/>
      <c r="AJ10" s="1474"/>
      <c r="AK10" s="1474"/>
      <c r="AL10" s="1474"/>
      <c r="AM10" s="1474"/>
      <c r="AN10" s="1474"/>
      <c r="AO10" s="1474"/>
      <c r="AP10" s="1474"/>
      <c r="AQ10" s="1474"/>
      <c r="AR10" s="1474"/>
      <c r="AS10" s="1474"/>
      <c r="AT10" s="1474"/>
      <c r="AU10" s="1474"/>
      <c r="AV10" s="1474"/>
      <c r="AW10" s="1474"/>
      <c r="AX10" s="1474"/>
      <c r="AY10" s="1474"/>
      <c r="AZ10" s="1474"/>
      <c r="BA10" s="1474"/>
      <c r="BB10" s="1474"/>
      <c r="BC10" s="1474"/>
      <c r="BD10" s="1474"/>
      <c r="BE10" s="1474"/>
      <c r="BF10" s="1474"/>
      <c r="BG10" s="1474"/>
    </row>
    <row r="11" spans="1:59" ht="13.5" customHeight="1">
      <c r="A11" s="1452"/>
      <c r="B11" s="1817" t="s">
        <v>489</v>
      </c>
      <c r="C11" s="1817"/>
      <c r="D11" s="1817"/>
      <c r="E11" s="1817"/>
      <c r="F11" s="1817"/>
      <c r="G11" s="1817"/>
      <c r="H11" s="1818"/>
      <c r="I11" s="1474"/>
      <c r="J11" s="1474"/>
      <c r="K11" s="1474"/>
      <c r="L11" s="1474"/>
      <c r="M11" s="1474"/>
      <c r="N11" s="1474"/>
      <c r="O11" s="1474"/>
      <c r="P11" s="1474"/>
      <c r="Q11" s="1474"/>
      <c r="R11" s="1474"/>
      <c r="S11" s="1474"/>
      <c r="T11" s="1474"/>
      <c r="U11" s="1474"/>
      <c r="V11" s="1474"/>
      <c r="W11" s="1474"/>
      <c r="X11" s="1474"/>
      <c r="Y11" s="1474"/>
      <c r="Z11" s="1474"/>
      <c r="AA11" s="1474"/>
      <c r="AB11" s="1474"/>
      <c r="AC11" s="1474"/>
      <c r="AD11" s="1474"/>
      <c r="AE11" s="1474"/>
      <c r="AF11" s="1474"/>
      <c r="AG11" s="1474"/>
      <c r="AH11" s="1474"/>
      <c r="AI11" s="1474"/>
      <c r="AJ11" s="1474"/>
      <c r="AK11" s="1474"/>
      <c r="AL11" s="1474"/>
      <c r="AM11" s="1474"/>
      <c r="AN11" s="1474"/>
      <c r="AO11" s="1474"/>
      <c r="AP11" s="1474"/>
      <c r="AQ11" s="1474"/>
      <c r="AR11" s="1474"/>
      <c r="AS11" s="1474"/>
      <c r="AT11" s="1474"/>
      <c r="AU11" s="1474"/>
      <c r="AV11" s="1474"/>
      <c r="AW11" s="1474"/>
      <c r="AX11" s="1474"/>
      <c r="AY11" s="1474"/>
      <c r="AZ11" s="1474"/>
      <c r="BA11" s="1474"/>
      <c r="BB11" s="1474"/>
      <c r="BC11" s="1474"/>
      <c r="BD11" s="1474"/>
      <c r="BE11" s="1474"/>
      <c r="BF11" s="1474"/>
      <c r="BG11" s="1474"/>
    </row>
    <row r="12" spans="1:59" ht="13.5" customHeight="1">
      <c r="A12" s="1452"/>
      <c r="B12" s="1817" t="s">
        <v>638</v>
      </c>
      <c r="C12" s="1817"/>
      <c r="D12" s="1817"/>
      <c r="E12" s="1817"/>
      <c r="F12" s="1817"/>
      <c r="G12" s="1817"/>
      <c r="H12" s="1818"/>
      <c r="I12" s="1474"/>
      <c r="J12" s="1474"/>
      <c r="K12" s="1474"/>
      <c r="L12" s="1474"/>
      <c r="M12" s="1474"/>
      <c r="N12" s="1474"/>
      <c r="O12" s="1474"/>
      <c r="P12" s="1474"/>
      <c r="Q12" s="1474"/>
      <c r="R12" s="1474"/>
      <c r="S12" s="1474"/>
      <c r="T12" s="1474"/>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c r="AY12" s="1474"/>
      <c r="AZ12" s="1474"/>
      <c r="BA12" s="1474"/>
      <c r="BB12" s="1474"/>
      <c r="BC12" s="1474"/>
      <c r="BD12" s="1474"/>
      <c r="BE12" s="1474"/>
      <c r="BF12" s="1474"/>
      <c r="BG12" s="1474"/>
    </row>
    <row r="13" spans="1:59" ht="13.5" customHeight="1">
      <c r="A13" s="1452"/>
      <c r="B13" s="1817" t="s">
        <v>772</v>
      </c>
      <c r="C13" s="1817"/>
      <c r="D13" s="1817"/>
      <c r="E13" s="1817"/>
      <c r="F13" s="1817"/>
      <c r="G13" s="1817"/>
      <c r="H13" s="1818"/>
      <c r="I13" s="1474"/>
      <c r="J13" s="1474"/>
      <c r="K13" s="1474"/>
      <c r="L13" s="1474"/>
      <c r="M13" s="1474"/>
      <c r="N13" s="1474"/>
      <c r="O13" s="1474"/>
      <c r="P13" s="1474"/>
      <c r="Q13" s="1474"/>
      <c r="R13" s="1474"/>
      <c r="S13" s="1474"/>
      <c r="T13" s="1474"/>
      <c r="U13" s="1474"/>
      <c r="V13" s="1474"/>
      <c r="W13" s="1474"/>
      <c r="X13" s="1474"/>
      <c r="Y13" s="1474"/>
      <c r="Z13" s="1474"/>
      <c r="AA13" s="1474"/>
      <c r="AB13" s="1474"/>
      <c r="AC13" s="1474"/>
      <c r="AD13" s="1474"/>
      <c r="AE13" s="1474"/>
      <c r="AF13" s="1474"/>
      <c r="AG13" s="1474"/>
      <c r="AH13" s="1474"/>
      <c r="AI13" s="1474"/>
      <c r="AJ13" s="1474"/>
      <c r="AK13" s="1474"/>
      <c r="AL13" s="1474"/>
      <c r="AM13" s="1474"/>
      <c r="AN13" s="1474"/>
      <c r="AO13" s="1474"/>
      <c r="AP13" s="1474"/>
      <c r="AQ13" s="1474"/>
      <c r="AR13" s="1474"/>
      <c r="AS13" s="1474"/>
      <c r="AT13" s="1474"/>
      <c r="AU13" s="1474"/>
      <c r="AV13" s="1474"/>
      <c r="AW13" s="1474"/>
      <c r="AX13" s="1474"/>
      <c r="AY13" s="1474"/>
      <c r="AZ13" s="1474"/>
      <c r="BA13" s="1474"/>
      <c r="BB13" s="1474"/>
      <c r="BC13" s="1474"/>
      <c r="BD13" s="1474"/>
      <c r="BE13" s="1474"/>
      <c r="BF13" s="1474"/>
      <c r="BG13" s="1474"/>
    </row>
    <row r="14" spans="1:59" ht="13.5" customHeight="1">
      <c r="A14" s="1452"/>
      <c r="B14" s="1817" t="s">
        <v>773</v>
      </c>
      <c r="C14" s="1817"/>
      <c r="D14" s="1817"/>
      <c r="E14" s="1817"/>
      <c r="F14" s="1817"/>
      <c r="G14" s="1817"/>
      <c r="H14" s="1818"/>
      <c r="I14" s="1474"/>
      <c r="J14" s="1474"/>
      <c r="K14" s="1474"/>
      <c r="L14" s="1474"/>
      <c r="M14" s="1474"/>
      <c r="N14" s="1474"/>
      <c r="O14" s="1474"/>
      <c r="P14" s="1474"/>
      <c r="Q14" s="1474"/>
      <c r="R14" s="1474"/>
      <c r="S14" s="1474"/>
      <c r="T14" s="1474"/>
      <c r="U14" s="1474"/>
      <c r="V14" s="1474"/>
      <c r="W14" s="1474"/>
      <c r="X14" s="1474"/>
      <c r="Y14" s="1474"/>
      <c r="Z14" s="1474"/>
      <c r="AA14" s="1474"/>
      <c r="AB14" s="1474"/>
      <c r="AC14" s="1474"/>
      <c r="AD14" s="1474"/>
      <c r="AE14" s="1474"/>
      <c r="AF14" s="1474"/>
      <c r="AG14" s="1474"/>
      <c r="AH14" s="1474"/>
      <c r="AI14" s="1474"/>
      <c r="AJ14" s="1474"/>
      <c r="AK14" s="1474"/>
      <c r="AL14" s="1474"/>
      <c r="AM14" s="1474"/>
      <c r="AN14" s="1474"/>
      <c r="AO14" s="1474"/>
      <c r="AP14" s="1474"/>
      <c r="AQ14" s="1474"/>
      <c r="AR14" s="1474"/>
      <c r="AS14" s="1474"/>
      <c r="AT14" s="1474"/>
      <c r="AU14" s="1474"/>
      <c r="AV14" s="1474"/>
      <c r="AW14" s="1474"/>
      <c r="AX14" s="1474"/>
      <c r="AY14" s="1474"/>
      <c r="AZ14" s="1474"/>
      <c r="BA14" s="1474"/>
      <c r="BB14" s="1474"/>
      <c r="BC14" s="1474"/>
      <c r="BD14" s="1474"/>
      <c r="BE14" s="1474"/>
      <c r="BF14" s="1474"/>
      <c r="BG14" s="1474"/>
    </row>
    <row r="15" spans="1:59" ht="13.5" customHeight="1">
      <c r="A15" s="1452"/>
      <c r="B15" s="1817"/>
      <c r="C15" s="1817"/>
      <c r="D15" s="1817"/>
      <c r="E15" s="1817"/>
      <c r="F15" s="1817"/>
      <c r="G15" s="1817"/>
      <c r="H15" s="1818"/>
      <c r="I15" s="1474"/>
      <c r="J15" s="1474"/>
      <c r="K15" s="1474"/>
      <c r="L15" s="1474"/>
      <c r="M15" s="1474"/>
      <c r="N15" s="1474"/>
      <c r="O15" s="1474"/>
      <c r="P15" s="1474"/>
      <c r="Q15" s="1474"/>
      <c r="R15" s="1474"/>
      <c r="S15" s="1474"/>
      <c r="T15" s="1474"/>
      <c r="U15" s="1474"/>
      <c r="V15" s="1474"/>
      <c r="W15" s="1474"/>
      <c r="X15" s="1474"/>
      <c r="Y15" s="1474"/>
      <c r="Z15" s="1474"/>
      <c r="AA15" s="1474"/>
      <c r="AB15" s="1474"/>
      <c r="AC15" s="1474"/>
      <c r="AD15" s="1474"/>
      <c r="AE15" s="1474"/>
      <c r="AF15" s="1474"/>
      <c r="AG15" s="1474"/>
      <c r="AH15" s="1474"/>
      <c r="AI15" s="1474"/>
      <c r="AJ15" s="1474"/>
      <c r="AK15" s="1474"/>
      <c r="AL15" s="1474"/>
      <c r="AM15" s="1474"/>
      <c r="AN15" s="1474"/>
      <c r="AO15" s="1474"/>
      <c r="AP15" s="1474"/>
      <c r="AQ15" s="1474"/>
      <c r="AR15" s="1474"/>
      <c r="AS15" s="1474"/>
      <c r="AT15" s="1474"/>
      <c r="AU15" s="1474"/>
      <c r="AV15" s="1474"/>
      <c r="AW15" s="1474"/>
      <c r="AX15" s="1474"/>
      <c r="AY15" s="1474"/>
      <c r="AZ15" s="1474"/>
      <c r="BA15" s="1474"/>
      <c r="BB15" s="1474"/>
      <c r="BC15" s="1474"/>
      <c r="BD15" s="1474"/>
      <c r="BE15" s="1474"/>
      <c r="BF15" s="1474"/>
      <c r="BG15" s="1474"/>
    </row>
    <row r="16" spans="1:59" ht="13.5" customHeight="1">
      <c r="A16" s="1452"/>
      <c r="B16" s="1817" t="s">
        <v>774</v>
      </c>
      <c r="C16" s="1817"/>
      <c r="D16" s="1817"/>
      <c r="E16" s="1817"/>
      <c r="F16" s="1817"/>
      <c r="G16" s="1817"/>
      <c r="H16" s="1818"/>
      <c r="I16" s="1474"/>
      <c r="J16" s="1474"/>
      <c r="K16" s="1474"/>
      <c r="L16" s="1474"/>
      <c r="M16" s="1474"/>
      <c r="N16" s="1474"/>
      <c r="O16" s="1474"/>
      <c r="P16" s="1474"/>
      <c r="Q16" s="1474"/>
      <c r="R16" s="1474"/>
      <c r="S16" s="1474"/>
      <c r="T16" s="1474"/>
      <c r="U16" s="1474"/>
      <c r="V16" s="1474"/>
      <c r="W16" s="1474"/>
      <c r="X16" s="1474"/>
      <c r="Y16" s="1474"/>
      <c r="Z16" s="1474"/>
      <c r="AA16" s="1474"/>
      <c r="AB16" s="1474"/>
      <c r="AC16" s="1474"/>
      <c r="AD16" s="1474"/>
      <c r="AE16" s="1474"/>
      <c r="AF16" s="1474"/>
      <c r="AG16" s="1474"/>
      <c r="AH16" s="1474"/>
      <c r="AI16" s="1474"/>
      <c r="AJ16" s="1474"/>
      <c r="AK16" s="1474"/>
      <c r="AL16" s="1474"/>
      <c r="AM16" s="1474"/>
      <c r="AN16" s="1474"/>
      <c r="AO16" s="1474"/>
      <c r="AP16" s="1474"/>
      <c r="AQ16" s="1474"/>
      <c r="AR16" s="1474"/>
      <c r="AS16" s="1474"/>
      <c r="AT16" s="1474"/>
      <c r="AU16" s="1474"/>
      <c r="AV16" s="1474"/>
      <c r="AW16" s="1474"/>
      <c r="AX16" s="1474"/>
      <c r="AY16" s="1474"/>
      <c r="AZ16" s="1474"/>
      <c r="BA16" s="1474"/>
      <c r="BB16" s="1474"/>
      <c r="BC16" s="1474"/>
      <c r="BD16" s="1474"/>
      <c r="BE16" s="1474"/>
      <c r="BF16" s="1474"/>
      <c r="BG16" s="1474"/>
    </row>
    <row r="17" spans="1:59" ht="13.5" customHeight="1">
      <c r="A17" s="1455"/>
      <c r="B17" s="1619"/>
      <c r="C17" s="1619"/>
      <c r="D17" s="1619"/>
      <c r="E17" s="1619"/>
      <c r="F17" s="1619"/>
      <c r="G17" s="1619"/>
      <c r="H17" s="1814"/>
      <c r="I17" s="1474"/>
      <c r="J17" s="1474"/>
      <c r="K17" s="1474"/>
      <c r="L17" s="1474"/>
      <c r="M17" s="1474"/>
      <c r="N17" s="1474"/>
      <c r="O17" s="1474"/>
      <c r="P17" s="1474"/>
      <c r="Q17" s="1474"/>
      <c r="R17" s="1474"/>
      <c r="S17" s="1474"/>
      <c r="T17" s="1474"/>
      <c r="U17" s="1474"/>
      <c r="V17" s="1474"/>
      <c r="W17" s="1474"/>
      <c r="X17" s="1474"/>
      <c r="Y17" s="1474"/>
      <c r="Z17" s="1474"/>
      <c r="AA17" s="1474"/>
      <c r="AB17" s="1474"/>
      <c r="AC17" s="1474"/>
      <c r="AD17" s="1474"/>
      <c r="AE17" s="1474"/>
      <c r="AF17" s="1474"/>
      <c r="AG17" s="1474"/>
      <c r="AH17" s="1474"/>
      <c r="AI17" s="1474"/>
      <c r="AJ17" s="1474"/>
      <c r="AK17" s="1474"/>
      <c r="AL17" s="1474"/>
      <c r="AM17" s="1474"/>
      <c r="AN17" s="1474"/>
      <c r="AO17" s="1474"/>
      <c r="AP17" s="1474"/>
      <c r="AQ17" s="1474"/>
      <c r="AR17" s="1474"/>
      <c r="AS17" s="1474"/>
      <c r="AT17" s="1474"/>
      <c r="AU17" s="1474"/>
      <c r="AV17" s="1474"/>
      <c r="AW17" s="1474"/>
      <c r="AX17" s="1474"/>
      <c r="AY17" s="1474"/>
      <c r="AZ17" s="1474"/>
      <c r="BA17" s="1474"/>
      <c r="BB17" s="1474"/>
      <c r="BC17" s="1474"/>
      <c r="BD17" s="1474"/>
      <c r="BE17" s="1474"/>
      <c r="BF17" s="1474"/>
      <c r="BG17" s="1474"/>
    </row>
    <row r="18" spans="1:59" ht="13.5" customHeight="1">
      <c r="A18" s="1875"/>
      <c r="B18" s="1876"/>
      <c r="C18" s="1876"/>
      <c r="D18" s="1731" t="s">
        <v>0</v>
      </c>
      <c r="E18" s="1731"/>
      <c r="F18" s="1731"/>
      <c r="G18" s="1731"/>
      <c r="H18" s="1732"/>
      <c r="I18" s="1474"/>
      <c r="J18" s="1474"/>
      <c r="K18" s="1474"/>
      <c r="L18" s="1474"/>
      <c r="M18" s="1474"/>
      <c r="N18" s="1474"/>
      <c r="O18" s="1474"/>
      <c r="P18" s="1474"/>
      <c r="Q18" s="1474"/>
      <c r="R18" s="1474"/>
      <c r="S18" s="1474"/>
      <c r="T18" s="1474"/>
      <c r="U18" s="1474"/>
      <c r="V18" s="1474"/>
      <c r="W18" s="1474"/>
      <c r="X18" s="1474"/>
      <c r="Y18" s="1474"/>
      <c r="Z18" s="1474"/>
      <c r="AA18" s="1474"/>
      <c r="AB18" s="1474"/>
      <c r="AC18" s="1474"/>
      <c r="AD18" s="1474"/>
      <c r="AE18" s="1474"/>
      <c r="AF18" s="1474"/>
      <c r="AG18" s="1474"/>
      <c r="AH18" s="1474"/>
      <c r="AI18" s="1474"/>
      <c r="AJ18" s="1474"/>
      <c r="AK18" s="1474"/>
      <c r="AL18" s="1474"/>
      <c r="AM18" s="1474"/>
      <c r="AN18" s="1474"/>
      <c r="AO18" s="1474"/>
      <c r="AP18" s="1474"/>
      <c r="AQ18" s="1474"/>
      <c r="AR18" s="1474"/>
      <c r="AS18" s="1474"/>
      <c r="AT18" s="1474"/>
      <c r="AU18" s="1474"/>
      <c r="AV18" s="1474"/>
      <c r="AW18" s="1474"/>
      <c r="AX18" s="1474"/>
      <c r="AY18" s="1474"/>
      <c r="AZ18" s="1474"/>
      <c r="BA18" s="1474"/>
      <c r="BB18" s="1474"/>
      <c r="BC18" s="1474"/>
      <c r="BD18" s="1474"/>
      <c r="BE18" s="1474"/>
      <c r="BF18" s="1474"/>
      <c r="BG18" s="1474"/>
    </row>
    <row r="19" spans="1:59" ht="13.5" customHeight="1">
      <c r="A19" s="1452"/>
      <c r="B19" s="1474"/>
      <c r="C19" s="1726"/>
      <c r="D19" s="1474"/>
      <c r="E19" s="1745" t="s">
        <v>2328</v>
      </c>
      <c r="F19" s="1745" t="s">
        <v>1</v>
      </c>
      <c r="G19" s="1745" t="s">
        <v>2</v>
      </c>
      <c r="H19" s="1822" t="s">
        <v>1</v>
      </c>
      <c r="I19" s="1474"/>
      <c r="J19" s="1474"/>
      <c r="K19" s="1474"/>
      <c r="L19" s="1474"/>
      <c r="M19" s="1474"/>
      <c r="N19" s="1474"/>
      <c r="O19" s="1474"/>
      <c r="P19" s="1474"/>
      <c r="Q19" s="1474"/>
      <c r="R19" s="1474"/>
      <c r="S19" s="1474"/>
      <c r="T19" s="1474"/>
      <c r="U19" s="1474"/>
      <c r="V19" s="1474"/>
      <c r="W19" s="1474"/>
      <c r="X19" s="1474"/>
      <c r="Y19" s="1474"/>
      <c r="Z19" s="1474"/>
      <c r="AA19" s="1474"/>
      <c r="AB19" s="1474"/>
      <c r="AC19" s="1474"/>
      <c r="AD19" s="1474"/>
      <c r="AE19" s="1474"/>
      <c r="AF19" s="1474"/>
      <c r="AG19" s="1474"/>
      <c r="AH19" s="1474"/>
      <c r="AI19" s="1474"/>
      <c r="AJ19" s="1474"/>
      <c r="AK19" s="1474"/>
      <c r="AL19" s="1474"/>
      <c r="AM19" s="1474"/>
      <c r="AN19" s="1474"/>
      <c r="AO19" s="1474"/>
      <c r="AP19" s="1474"/>
      <c r="AQ19" s="1474"/>
      <c r="AR19" s="1474"/>
      <c r="AS19" s="1474"/>
      <c r="AT19" s="1474"/>
      <c r="AU19" s="1474"/>
      <c r="AV19" s="1474"/>
      <c r="AW19" s="1474"/>
      <c r="AX19" s="1474"/>
      <c r="AY19" s="1474"/>
      <c r="AZ19" s="1474"/>
      <c r="BA19" s="1474"/>
      <c r="BB19" s="1474"/>
      <c r="BC19" s="1474"/>
      <c r="BD19" s="1474"/>
      <c r="BE19" s="1474"/>
      <c r="BF19" s="1474"/>
      <c r="BG19" s="1474"/>
    </row>
    <row r="20" spans="1:59" ht="13.5" customHeight="1">
      <c r="A20" s="1452"/>
      <c r="B20" s="1468" t="s">
        <v>1724</v>
      </c>
      <c r="C20" s="1726"/>
      <c r="D20" s="1468" t="s">
        <v>1778</v>
      </c>
      <c r="E20" s="1745" t="s">
        <v>3</v>
      </c>
      <c r="F20" s="1745" t="s">
        <v>4</v>
      </c>
      <c r="G20" s="1745" t="s">
        <v>5</v>
      </c>
      <c r="H20" s="1822" t="s">
        <v>3005</v>
      </c>
      <c r="I20" s="1474"/>
      <c r="J20" s="1474"/>
      <c r="K20" s="1474"/>
      <c r="L20" s="1474"/>
      <c r="M20" s="1474"/>
      <c r="N20" s="1474"/>
      <c r="O20" s="1474"/>
      <c r="P20" s="1474"/>
      <c r="Q20" s="1474"/>
      <c r="R20" s="1474"/>
      <c r="S20" s="1474"/>
      <c r="T20" s="1474"/>
      <c r="U20" s="1474"/>
      <c r="V20" s="1474"/>
      <c r="W20" s="1474"/>
      <c r="X20" s="1474"/>
      <c r="Y20" s="1474"/>
      <c r="Z20" s="1474"/>
      <c r="AA20" s="1474"/>
      <c r="AB20" s="1474"/>
      <c r="AC20" s="1474"/>
      <c r="AD20" s="1474"/>
      <c r="AE20" s="1474"/>
      <c r="AF20" s="1474"/>
      <c r="AG20" s="1474"/>
      <c r="AH20" s="1474"/>
      <c r="AI20" s="1474"/>
      <c r="AJ20" s="1474"/>
      <c r="AK20" s="1474"/>
      <c r="AL20" s="1474"/>
      <c r="AM20" s="1474"/>
      <c r="AN20" s="1474"/>
      <c r="AO20" s="1474"/>
      <c r="AP20" s="1474"/>
      <c r="AQ20" s="1474"/>
      <c r="AR20" s="1474"/>
      <c r="AS20" s="1474"/>
      <c r="AT20" s="1474"/>
      <c r="AU20" s="1474"/>
      <c r="AV20" s="1474"/>
      <c r="AW20" s="1474"/>
      <c r="AX20" s="1474"/>
      <c r="AY20" s="1474"/>
      <c r="AZ20" s="1474"/>
      <c r="BA20" s="1474"/>
      <c r="BB20" s="1474"/>
      <c r="BC20" s="1474"/>
      <c r="BD20" s="1474"/>
      <c r="BE20" s="1474"/>
      <c r="BF20" s="1474"/>
      <c r="BG20" s="1474"/>
    </row>
    <row r="21" spans="1:59" ht="13.5" customHeight="1">
      <c r="A21" s="1455"/>
      <c r="B21" s="1468" t="s">
        <v>1727</v>
      </c>
      <c r="C21" s="1813"/>
      <c r="D21" s="1471" t="s">
        <v>3018</v>
      </c>
      <c r="E21" s="1824" t="s">
        <v>3019</v>
      </c>
      <c r="F21" s="1824" t="s">
        <v>3020</v>
      </c>
      <c r="G21" s="1824" t="s">
        <v>3021</v>
      </c>
      <c r="H21" s="1825" t="s">
        <v>2343</v>
      </c>
      <c r="I21" s="1474"/>
      <c r="J21" s="1474"/>
      <c r="K21" s="1474"/>
      <c r="L21" s="1474"/>
      <c r="M21" s="1474"/>
      <c r="N21" s="1474"/>
      <c r="O21" s="1474"/>
      <c r="P21" s="1474"/>
      <c r="Q21" s="1474"/>
      <c r="R21" s="1474"/>
      <c r="S21" s="1474"/>
      <c r="T21" s="1474"/>
      <c r="U21" s="1474"/>
      <c r="V21" s="1474"/>
      <c r="W21" s="1474"/>
      <c r="X21" s="1474"/>
      <c r="Y21" s="1474"/>
      <c r="Z21" s="1474"/>
      <c r="AA21" s="1474"/>
      <c r="AB21" s="1474"/>
      <c r="AC21" s="1474"/>
      <c r="AD21" s="1474"/>
      <c r="AE21" s="1474"/>
      <c r="AF21" s="1474"/>
      <c r="AG21" s="1474"/>
      <c r="AH21" s="1474"/>
      <c r="AI21" s="1474"/>
      <c r="AJ21" s="1474"/>
      <c r="AK21" s="1474"/>
      <c r="AL21" s="1474"/>
      <c r="AM21" s="1474"/>
      <c r="AN21" s="1474"/>
      <c r="AO21" s="1474"/>
      <c r="AP21" s="1474"/>
      <c r="AQ21" s="1474"/>
      <c r="AR21" s="1474"/>
      <c r="AS21" s="1474"/>
      <c r="AT21" s="1474"/>
      <c r="AU21" s="1474"/>
      <c r="AV21" s="1474"/>
      <c r="AW21" s="1474"/>
      <c r="AX21" s="1474"/>
      <c r="AY21" s="1474"/>
      <c r="AZ21" s="1474"/>
      <c r="BA21" s="1474"/>
      <c r="BB21" s="1474"/>
      <c r="BC21" s="1474"/>
      <c r="BD21" s="1474"/>
      <c r="BE21" s="1474"/>
      <c r="BF21" s="1474"/>
      <c r="BG21" s="1474"/>
    </row>
    <row r="22" spans="1:59" ht="19.899999999999999" customHeight="1">
      <c r="A22" s="1455"/>
      <c r="B22" s="1876">
        <v>1</v>
      </c>
      <c r="C22" s="1827"/>
      <c r="D22" s="1876" t="s">
        <v>6</v>
      </c>
      <c r="E22" s="1880">
        <f>F22+G22+H22</f>
        <v>5073278606</v>
      </c>
      <c r="F22" s="1918">
        <v>5073278606</v>
      </c>
      <c r="G22" s="1918"/>
      <c r="H22" s="1919"/>
      <c r="I22" s="1474"/>
      <c r="J22" s="1474"/>
      <c r="K22" s="1474"/>
      <c r="L22" s="1474"/>
      <c r="M22" s="1474"/>
      <c r="N22" s="1474"/>
      <c r="O22" s="1474"/>
      <c r="P22" s="1474"/>
      <c r="Q22" s="1474"/>
      <c r="R22" s="1474"/>
      <c r="S22" s="1474"/>
      <c r="T22" s="1474"/>
      <c r="U22" s="1474"/>
      <c r="V22" s="1474"/>
      <c r="W22" s="1474"/>
      <c r="X22" s="1474"/>
      <c r="Y22" s="1474"/>
      <c r="Z22" s="1474"/>
      <c r="AA22" s="1474"/>
      <c r="AB22" s="1474"/>
      <c r="AC22" s="1474"/>
      <c r="AD22" s="1474"/>
      <c r="AE22" s="1474"/>
      <c r="AF22" s="1474"/>
      <c r="AG22" s="1474"/>
      <c r="AH22" s="1474"/>
      <c r="AI22" s="1474"/>
      <c r="AJ22" s="1474"/>
      <c r="AK22" s="1474"/>
      <c r="AL22" s="1474"/>
      <c r="AM22" s="1474"/>
      <c r="AN22" s="1474"/>
      <c r="AO22" s="1474"/>
      <c r="AP22" s="1474"/>
      <c r="AQ22" s="1474"/>
      <c r="AR22" s="1474"/>
      <c r="AS22" s="1474"/>
      <c r="AT22" s="1474"/>
      <c r="AU22" s="1474"/>
      <c r="AV22" s="1474"/>
      <c r="AW22" s="1474"/>
      <c r="AX22" s="1474"/>
      <c r="AY22" s="1474"/>
      <c r="AZ22" s="1474"/>
      <c r="BA22" s="1474"/>
      <c r="BB22" s="1474"/>
      <c r="BC22" s="1474"/>
      <c r="BD22" s="1474"/>
      <c r="BE22" s="1474"/>
      <c r="BF22" s="1474"/>
      <c r="BG22" s="1474"/>
    </row>
    <row r="23" spans="1:59" ht="19.899999999999999" customHeight="1">
      <c r="A23" s="1452"/>
      <c r="B23" s="1490">
        <v>2</v>
      </c>
      <c r="C23" s="1820"/>
      <c r="D23" s="1490" t="s">
        <v>7</v>
      </c>
      <c r="E23" s="1845"/>
      <c r="F23" s="1848"/>
      <c r="G23" s="1845"/>
      <c r="H23" s="1920"/>
      <c r="I23" s="1474"/>
      <c r="J23" s="1474"/>
      <c r="K23" s="1474"/>
      <c r="L23" s="1474"/>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4"/>
      <c r="AP23" s="1474"/>
      <c r="AQ23" s="1474"/>
      <c r="AR23" s="1474"/>
      <c r="AS23" s="1474"/>
      <c r="AT23" s="1474"/>
      <c r="AU23" s="1474"/>
      <c r="AV23" s="1474"/>
      <c r="AW23" s="1474"/>
      <c r="AX23" s="1474"/>
      <c r="AY23" s="1474"/>
      <c r="AZ23" s="1474"/>
      <c r="BA23" s="1474"/>
      <c r="BB23" s="1474"/>
      <c r="BC23" s="1474"/>
      <c r="BD23" s="1474"/>
      <c r="BE23" s="1474"/>
      <c r="BF23" s="1474"/>
      <c r="BG23" s="1474"/>
    </row>
    <row r="24" spans="1:59" ht="19.899999999999999" customHeight="1">
      <c r="A24" s="1455"/>
      <c r="B24" s="1619"/>
      <c r="C24" s="1813"/>
      <c r="D24" s="1619" t="s">
        <v>8</v>
      </c>
      <c r="E24" s="1921"/>
      <c r="F24" s="1922"/>
      <c r="G24" s="1850"/>
      <c r="H24" s="1923"/>
      <c r="I24" s="1474"/>
      <c r="J24" s="1474"/>
      <c r="K24" s="1474"/>
      <c r="L24" s="1474"/>
      <c r="M24" s="1474"/>
      <c r="N24" s="1474"/>
      <c r="O24" s="1474"/>
      <c r="P24" s="1474"/>
      <c r="Q24" s="1474"/>
      <c r="R24" s="1474"/>
      <c r="S24" s="1474"/>
      <c r="T24" s="1474"/>
      <c r="U24" s="1474"/>
      <c r="V24" s="1474"/>
      <c r="W24" s="1474"/>
      <c r="X24" s="1474"/>
      <c r="Y24" s="1474"/>
      <c r="Z24" s="1474"/>
      <c r="AA24" s="1474"/>
      <c r="AB24" s="1474"/>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c r="AY24" s="1474"/>
      <c r="AZ24" s="1474"/>
      <c r="BA24" s="1474"/>
      <c r="BB24" s="1474"/>
      <c r="BC24" s="1474"/>
      <c r="BD24" s="1474"/>
      <c r="BE24" s="1474"/>
      <c r="BF24" s="1474"/>
      <c r="BG24" s="1474"/>
    </row>
    <row r="25" spans="1:59" ht="19.899999999999999" customHeight="1">
      <c r="A25" s="1455"/>
      <c r="B25" s="1876">
        <v>3</v>
      </c>
      <c r="C25" s="1827"/>
      <c r="D25" s="1876" t="s">
        <v>9</v>
      </c>
      <c r="E25" s="1884">
        <f>F25+G25+H25</f>
        <v>666833598</v>
      </c>
      <c r="F25" s="1924">
        <v>666833598</v>
      </c>
      <c r="G25" s="1924"/>
      <c r="H25" s="2548"/>
      <c r="I25" s="1474"/>
      <c r="J25" s="1474"/>
      <c r="K25" s="1474"/>
      <c r="L25" s="1474"/>
      <c r="M25" s="1474"/>
      <c r="N25" s="1474"/>
      <c r="O25" s="1474"/>
      <c r="P25" s="1474"/>
      <c r="Q25" s="1474"/>
      <c r="R25" s="1474"/>
      <c r="S25" s="1474"/>
      <c r="T25" s="1474"/>
      <c r="U25" s="1474"/>
      <c r="V25" s="1474"/>
      <c r="W25" s="1474"/>
      <c r="X25" s="1474"/>
      <c r="Y25" s="1474"/>
      <c r="Z25" s="1474"/>
      <c r="AA25" s="1474"/>
      <c r="AB25" s="1474"/>
      <c r="AC25" s="1474"/>
      <c r="AD25" s="1474"/>
      <c r="AE25" s="1474"/>
      <c r="AF25" s="1474"/>
      <c r="AG25" s="1474"/>
      <c r="AH25" s="1474"/>
      <c r="AI25" s="1474"/>
      <c r="AJ25" s="1474"/>
      <c r="AK25" s="1474"/>
      <c r="AL25" s="1474"/>
      <c r="AM25" s="1474"/>
      <c r="AN25" s="1474"/>
      <c r="AO25" s="1474"/>
      <c r="AP25" s="1474"/>
      <c r="AQ25" s="1474"/>
      <c r="AR25" s="1474"/>
      <c r="AS25" s="1474"/>
      <c r="AT25" s="1474"/>
      <c r="AU25" s="1474"/>
      <c r="AV25" s="1474"/>
      <c r="AW25" s="1474"/>
      <c r="AX25" s="1474"/>
      <c r="AY25" s="1474"/>
      <c r="AZ25" s="1474"/>
      <c r="BA25" s="1474"/>
      <c r="BB25" s="1474"/>
      <c r="BC25" s="1474"/>
      <c r="BD25" s="1474"/>
      <c r="BE25" s="1474"/>
      <c r="BF25" s="1474"/>
      <c r="BG25" s="1474"/>
    </row>
    <row r="26" spans="1:59" ht="30">
      <c r="A26" s="2411"/>
      <c r="B26" s="2541">
        <v>4</v>
      </c>
      <c r="C26" s="2511"/>
      <c r="D26" s="2542" t="s">
        <v>4430</v>
      </c>
      <c r="E26" s="2520">
        <f>F26+G26+H26</f>
        <v>0</v>
      </c>
      <c r="F26" s="2546"/>
      <c r="G26" s="2547"/>
      <c r="H26" s="1925"/>
      <c r="I26" s="1474"/>
      <c r="J26" s="1474"/>
      <c r="K26" s="1474"/>
      <c r="L26" s="1474"/>
      <c r="M26" s="1474"/>
      <c r="N26" s="1474"/>
      <c r="O26" s="1474"/>
      <c r="P26" s="1474"/>
      <c r="Q26" s="1474"/>
      <c r="R26" s="1474"/>
      <c r="S26" s="1474"/>
      <c r="T26" s="1474"/>
      <c r="U26" s="1474"/>
      <c r="V26" s="1474"/>
      <c r="W26" s="1474"/>
      <c r="X26" s="1474"/>
      <c r="Y26" s="1474"/>
      <c r="Z26" s="1474"/>
      <c r="AA26" s="1474"/>
      <c r="AB26" s="1474"/>
      <c r="AC26" s="1474"/>
      <c r="AD26" s="1474"/>
      <c r="AE26" s="1474"/>
      <c r="AF26" s="1474"/>
      <c r="AG26" s="1474"/>
      <c r="AH26" s="1474"/>
      <c r="AI26" s="1474"/>
      <c r="AJ26" s="1474"/>
      <c r="AK26" s="1474"/>
      <c r="AL26" s="1474"/>
      <c r="AM26" s="1474"/>
      <c r="AN26" s="1474"/>
      <c r="AO26" s="1474"/>
      <c r="AP26" s="1474"/>
      <c r="AQ26" s="1474"/>
      <c r="AR26" s="1474"/>
      <c r="AS26" s="1474"/>
      <c r="AT26" s="1474"/>
      <c r="AU26" s="1474"/>
      <c r="AV26" s="1474"/>
      <c r="AW26" s="1474"/>
      <c r="AX26" s="1474"/>
      <c r="AY26" s="1474"/>
      <c r="AZ26" s="1474"/>
      <c r="BA26" s="1474"/>
      <c r="BB26" s="1474"/>
      <c r="BC26" s="1474"/>
      <c r="BD26" s="1474"/>
      <c r="BE26" s="1474"/>
      <c r="BF26" s="1474"/>
      <c r="BG26" s="1474"/>
    </row>
    <row r="27" spans="1:59" ht="19.899999999999999" customHeight="1">
      <c r="A27" s="1455"/>
      <c r="B27" s="1876">
        <v>5</v>
      </c>
      <c r="C27" s="1827"/>
      <c r="D27" s="1876" t="s">
        <v>10</v>
      </c>
      <c r="E27" s="1884">
        <f>H27</f>
        <v>0</v>
      </c>
      <c r="F27" s="2549"/>
      <c r="G27" s="2545"/>
      <c r="H27" s="1926"/>
      <c r="I27" s="1474"/>
      <c r="J27" s="1474"/>
      <c r="K27" s="1474"/>
      <c r="L27" s="1474"/>
      <c r="M27" s="1474"/>
      <c r="N27" s="1474"/>
      <c r="O27" s="1474"/>
      <c r="P27" s="1474"/>
      <c r="Q27" s="1474"/>
      <c r="R27" s="1474"/>
      <c r="S27" s="1474"/>
      <c r="T27" s="1474"/>
      <c r="U27" s="1474"/>
      <c r="V27" s="1474"/>
      <c r="W27" s="1474"/>
      <c r="X27" s="1474"/>
      <c r="Y27" s="1474"/>
      <c r="Z27" s="1474"/>
      <c r="AA27" s="1474"/>
      <c r="AB27" s="1474"/>
      <c r="AC27" s="1474"/>
      <c r="AD27" s="1474"/>
      <c r="AE27" s="1474"/>
      <c r="AF27" s="1474"/>
      <c r="AG27" s="1474"/>
      <c r="AH27" s="1474"/>
      <c r="AI27" s="1474"/>
      <c r="AJ27" s="1474"/>
      <c r="AK27" s="1474"/>
      <c r="AL27" s="1474"/>
      <c r="AM27" s="1474"/>
      <c r="AN27" s="1474"/>
      <c r="AO27" s="1474"/>
      <c r="AP27" s="1474"/>
      <c r="AQ27" s="1474"/>
      <c r="AR27" s="1474"/>
      <c r="AS27" s="1474"/>
      <c r="AT27" s="1474"/>
      <c r="AU27" s="1474"/>
      <c r="AV27" s="1474"/>
      <c r="AW27" s="1474"/>
      <c r="AX27" s="1474"/>
      <c r="AY27" s="1474"/>
      <c r="AZ27" s="1474"/>
      <c r="BA27" s="1474"/>
      <c r="BB27" s="1474"/>
      <c r="BC27" s="1474"/>
      <c r="BD27" s="1474"/>
      <c r="BE27" s="1474"/>
      <c r="BF27" s="1474"/>
      <c r="BG27" s="1474"/>
    </row>
    <row r="28" spans="1:59" ht="19.899999999999999" customHeight="1">
      <c r="A28" s="1455"/>
      <c r="B28" s="1876">
        <v>6</v>
      </c>
      <c r="C28" s="1827"/>
      <c r="D28" s="1876" t="s">
        <v>11</v>
      </c>
      <c r="E28" s="1884">
        <f>F28</f>
        <v>0</v>
      </c>
      <c r="F28" s="1884"/>
      <c r="G28" s="1850"/>
      <c r="H28" s="1927"/>
      <c r="I28" s="1474"/>
      <c r="J28" s="1474"/>
      <c r="K28" s="1474"/>
      <c r="L28" s="1474"/>
      <c r="M28" s="1474"/>
      <c r="N28" s="1474"/>
      <c r="O28" s="1474"/>
      <c r="P28" s="1474"/>
      <c r="Q28" s="1474"/>
      <c r="R28" s="1474"/>
      <c r="S28" s="1474"/>
      <c r="T28" s="1474"/>
      <c r="U28" s="1474"/>
      <c r="V28" s="1474"/>
      <c r="W28" s="1474"/>
      <c r="X28" s="1474"/>
      <c r="Y28" s="1474"/>
      <c r="Z28" s="1474"/>
      <c r="AA28" s="1474"/>
      <c r="AB28" s="1474"/>
      <c r="AC28" s="1474"/>
      <c r="AD28" s="1474"/>
      <c r="AE28" s="1474"/>
      <c r="AF28" s="1474"/>
      <c r="AG28" s="1474"/>
      <c r="AH28" s="1474"/>
      <c r="AI28" s="1474"/>
      <c r="AJ28" s="1474"/>
      <c r="AK28" s="1474"/>
      <c r="AL28" s="1474"/>
      <c r="AM28" s="1474"/>
      <c r="AN28" s="1474"/>
      <c r="AO28" s="1474"/>
      <c r="AP28" s="1474"/>
      <c r="AQ28" s="1474"/>
      <c r="AR28" s="1474"/>
      <c r="AS28" s="1474"/>
      <c r="AT28" s="1474"/>
      <c r="AU28" s="1474"/>
      <c r="AV28" s="1474"/>
      <c r="AW28" s="1474"/>
      <c r="AX28" s="1474"/>
      <c r="AY28" s="1474"/>
      <c r="AZ28" s="1474"/>
      <c r="BA28" s="1474"/>
      <c r="BB28" s="1474"/>
      <c r="BC28" s="1474"/>
      <c r="BD28" s="1474"/>
      <c r="BE28" s="1474"/>
      <c r="BF28" s="1474"/>
      <c r="BG28" s="1474"/>
    </row>
    <row r="29" spans="1:59" ht="19.899999999999999" customHeight="1">
      <c r="A29" s="1455"/>
      <c r="B29" s="1876">
        <v>7</v>
      </c>
      <c r="C29" s="1827"/>
      <c r="D29" s="1876" t="s">
        <v>12</v>
      </c>
      <c r="E29" s="1884">
        <f>F29+G29+H29</f>
        <v>0</v>
      </c>
      <c r="F29" s="1924"/>
      <c r="G29" s="1924"/>
      <c r="H29" s="1926"/>
      <c r="I29" s="1474"/>
      <c r="J29" s="1474"/>
      <c r="K29" s="1474"/>
      <c r="L29" s="1474"/>
      <c r="M29" s="1474"/>
      <c r="N29" s="1474"/>
      <c r="O29" s="1474"/>
      <c r="P29" s="1474"/>
      <c r="Q29" s="1474"/>
      <c r="R29" s="1474"/>
      <c r="S29" s="1474"/>
      <c r="T29" s="1474"/>
      <c r="U29" s="1474"/>
      <c r="V29" s="1474"/>
      <c r="W29" s="1474"/>
      <c r="X29" s="1474"/>
      <c r="Y29" s="1474"/>
      <c r="Z29" s="1474"/>
      <c r="AA29" s="1474"/>
      <c r="AB29" s="1474"/>
      <c r="AC29" s="1474"/>
      <c r="AD29" s="1474"/>
      <c r="AE29" s="1474"/>
      <c r="AF29" s="1474"/>
      <c r="AG29" s="1474"/>
      <c r="AH29" s="1474"/>
      <c r="AI29" s="1474"/>
      <c r="AJ29" s="1474"/>
      <c r="AK29" s="1474"/>
      <c r="AL29" s="1474"/>
      <c r="AM29" s="1474"/>
      <c r="AN29" s="1474"/>
      <c r="AO29" s="1474"/>
      <c r="AP29" s="1474"/>
      <c r="AQ29" s="1474"/>
      <c r="AR29" s="1474"/>
      <c r="AS29" s="1474"/>
      <c r="AT29" s="1474"/>
      <c r="AU29" s="1474"/>
      <c r="AV29" s="1474"/>
      <c r="AW29" s="1474"/>
      <c r="AX29" s="1474"/>
      <c r="AY29" s="1474"/>
      <c r="AZ29" s="1474"/>
      <c r="BA29" s="1474"/>
      <c r="BB29" s="1474"/>
      <c r="BC29" s="1474"/>
      <c r="BD29" s="1474"/>
      <c r="BE29" s="1474"/>
      <c r="BF29" s="1474"/>
      <c r="BG29" s="1474"/>
    </row>
    <row r="30" spans="1:59" ht="19.899999999999999" customHeight="1">
      <c r="A30" s="1455"/>
      <c r="B30" s="1876">
        <v>8</v>
      </c>
      <c r="C30" s="1827"/>
      <c r="D30" s="1876" t="s">
        <v>13</v>
      </c>
      <c r="E30" s="1884">
        <f>F30+G30+H30</f>
        <v>0</v>
      </c>
      <c r="F30" s="1924"/>
      <c r="G30" s="1924"/>
      <c r="H30" s="1926"/>
      <c r="I30" s="1474"/>
      <c r="J30" s="1474"/>
      <c r="K30" s="1474"/>
      <c r="L30" s="1474"/>
      <c r="M30" s="1474"/>
      <c r="N30" s="1474"/>
      <c r="O30" s="1474"/>
      <c r="P30" s="1474"/>
      <c r="Q30" s="1474"/>
      <c r="R30" s="1474"/>
      <c r="S30" s="1474"/>
      <c r="T30" s="1474"/>
      <c r="U30" s="1474"/>
      <c r="V30" s="1474"/>
      <c r="W30" s="1474"/>
      <c r="X30" s="1474"/>
      <c r="Y30" s="1474"/>
      <c r="Z30" s="1474"/>
      <c r="AA30" s="1474"/>
      <c r="AB30" s="1474"/>
      <c r="AC30" s="1474"/>
      <c r="AD30" s="1474"/>
      <c r="AE30" s="1474"/>
      <c r="AF30" s="1474"/>
      <c r="AG30" s="1474"/>
      <c r="AH30" s="1474"/>
      <c r="AI30" s="1474"/>
      <c r="AJ30" s="1474"/>
      <c r="AK30" s="1474"/>
      <c r="AL30" s="1474"/>
      <c r="AM30" s="1474"/>
      <c r="AN30" s="1474"/>
      <c r="AO30" s="1474"/>
      <c r="AP30" s="1474"/>
      <c r="AQ30" s="1474"/>
      <c r="AR30" s="1474"/>
      <c r="AS30" s="1474"/>
      <c r="AT30" s="1474"/>
      <c r="AU30" s="1474"/>
      <c r="AV30" s="1474"/>
      <c r="AW30" s="1474"/>
      <c r="AX30" s="1474"/>
      <c r="AY30" s="1474"/>
      <c r="AZ30" s="1474"/>
      <c r="BA30" s="1474"/>
      <c r="BB30" s="1474"/>
      <c r="BC30" s="1474"/>
      <c r="BD30" s="1474"/>
      <c r="BE30" s="1474"/>
      <c r="BF30" s="1474"/>
      <c r="BG30" s="1474"/>
    </row>
    <row r="31" spans="1:59" ht="19.899999999999999" customHeight="1">
      <c r="A31" s="1455"/>
      <c r="B31" s="1876">
        <v>9</v>
      </c>
      <c r="C31" s="1827"/>
      <c r="D31" s="1876"/>
      <c r="E31" s="1884"/>
      <c r="F31" s="1924"/>
      <c r="G31" s="1924"/>
      <c r="H31" s="1926"/>
      <c r="I31" s="1474"/>
      <c r="J31" s="1474"/>
      <c r="K31" s="1474"/>
      <c r="L31" s="1474"/>
      <c r="M31" s="1474"/>
      <c r="N31" s="1474"/>
      <c r="O31" s="1474"/>
      <c r="P31" s="1474"/>
      <c r="Q31" s="1474"/>
      <c r="R31" s="1474"/>
      <c r="S31" s="1474"/>
      <c r="T31" s="1474"/>
      <c r="U31" s="1474"/>
      <c r="V31" s="1474"/>
      <c r="W31" s="1474"/>
      <c r="X31" s="1474"/>
      <c r="Y31" s="1474"/>
      <c r="Z31" s="1474"/>
      <c r="AA31" s="1474"/>
      <c r="AB31" s="1474"/>
      <c r="AC31" s="1474"/>
      <c r="AD31" s="1474"/>
      <c r="AE31" s="1474"/>
      <c r="AF31" s="1474"/>
      <c r="AG31" s="1474"/>
      <c r="AH31" s="1474"/>
      <c r="AI31" s="1474"/>
      <c r="AJ31" s="1474"/>
      <c r="AK31" s="1474"/>
      <c r="AL31" s="1474"/>
      <c r="AM31" s="1474"/>
      <c r="AN31" s="1474"/>
      <c r="AO31" s="1474"/>
      <c r="AP31" s="1474"/>
      <c r="AQ31" s="1474"/>
      <c r="AR31" s="1474"/>
      <c r="AS31" s="1474"/>
      <c r="AT31" s="1474"/>
      <c r="AU31" s="1474"/>
      <c r="AV31" s="1474"/>
      <c r="AW31" s="1474"/>
      <c r="AX31" s="1474"/>
      <c r="AY31" s="1474"/>
      <c r="AZ31" s="1474"/>
      <c r="BA31" s="1474"/>
      <c r="BB31" s="1474"/>
      <c r="BC31" s="1474"/>
      <c r="BD31" s="1474"/>
      <c r="BE31" s="1474"/>
      <c r="BF31" s="1474"/>
      <c r="BG31" s="1474"/>
    </row>
    <row r="32" spans="1:59" ht="19.899999999999999" customHeight="1">
      <c r="A32" s="1452"/>
      <c r="B32" s="1490">
        <v>10</v>
      </c>
      <c r="C32" s="1820"/>
      <c r="D32" s="1490" t="s">
        <v>14</v>
      </c>
      <c r="E32" s="1928">
        <f>F32+G32+H32</f>
        <v>666833598</v>
      </c>
      <c r="F32" s="1928">
        <f>F25+F26+F28+F29+F30+F31</f>
        <v>666833598</v>
      </c>
      <c r="G32" s="1928">
        <f>G25+G26+G29+G30+G31</f>
        <v>0</v>
      </c>
      <c r="H32" s="1909">
        <f>H27+H29+H30+H31</f>
        <v>0</v>
      </c>
      <c r="I32" s="1474"/>
      <c r="J32" s="1474"/>
      <c r="K32" s="1474"/>
      <c r="L32" s="1474"/>
      <c r="M32" s="1474"/>
      <c r="N32" s="1474"/>
      <c r="O32" s="1474"/>
      <c r="P32" s="1474"/>
      <c r="Q32" s="1474"/>
      <c r="R32" s="1474"/>
      <c r="S32" s="1474"/>
      <c r="T32" s="1474"/>
      <c r="U32" s="1474"/>
      <c r="V32" s="1474"/>
      <c r="W32" s="1474"/>
      <c r="X32" s="1474"/>
      <c r="Y32" s="1474"/>
      <c r="Z32" s="1474"/>
      <c r="AA32" s="1474"/>
      <c r="AB32" s="1474"/>
      <c r="AC32" s="1474"/>
      <c r="AD32" s="1474"/>
      <c r="AE32" s="1474"/>
      <c r="AF32" s="1474"/>
      <c r="AG32" s="1474"/>
      <c r="AH32" s="1474"/>
      <c r="AI32" s="1474"/>
      <c r="AJ32" s="1474"/>
      <c r="AK32" s="1474"/>
      <c r="AL32" s="1474"/>
      <c r="AM32" s="1474"/>
      <c r="AN32" s="1474"/>
      <c r="AO32" s="1474"/>
      <c r="AP32" s="1474"/>
      <c r="AQ32" s="1474"/>
      <c r="AR32" s="1474"/>
      <c r="AS32" s="1474"/>
      <c r="AT32" s="1474"/>
      <c r="AU32" s="1474"/>
      <c r="AV32" s="1474"/>
      <c r="AW32" s="1474"/>
      <c r="AX32" s="1474"/>
      <c r="AY32" s="1474"/>
      <c r="AZ32" s="1474"/>
      <c r="BA32" s="1474"/>
      <c r="BB32" s="1474"/>
      <c r="BC32" s="1474"/>
      <c r="BD32" s="1474"/>
      <c r="BE32" s="1474"/>
      <c r="BF32" s="1474"/>
      <c r="BG32" s="1474"/>
    </row>
    <row r="33" spans="1:59" ht="19.899999999999999" customHeight="1">
      <c r="A33" s="1455"/>
      <c r="B33" s="1619"/>
      <c r="C33" s="1813"/>
      <c r="D33" s="1619" t="s">
        <v>15</v>
      </c>
      <c r="E33" s="1929"/>
      <c r="F33" s="1929"/>
      <c r="G33" s="1929"/>
      <c r="H33" s="1812"/>
      <c r="I33" s="1474"/>
      <c r="J33" s="1474"/>
      <c r="K33" s="1474"/>
      <c r="L33" s="1474"/>
      <c r="M33" s="1474"/>
      <c r="N33" s="1474"/>
      <c r="O33" s="1474"/>
      <c r="P33" s="1474"/>
      <c r="Q33" s="1474"/>
      <c r="R33" s="1474"/>
      <c r="S33" s="1474"/>
      <c r="T33" s="1474"/>
      <c r="U33" s="1474"/>
      <c r="V33" s="1474"/>
      <c r="W33" s="1474"/>
      <c r="X33" s="1474"/>
      <c r="Y33" s="1474"/>
      <c r="Z33" s="1474"/>
      <c r="AA33" s="1474"/>
      <c r="AB33" s="1474"/>
      <c r="AC33" s="1474"/>
      <c r="AD33" s="1474"/>
      <c r="AE33" s="1474"/>
      <c r="AF33" s="1474"/>
      <c r="AG33" s="1474"/>
      <c r="AH33" s="1474"/>
      <c r="AI33" s="1474"/>
      <c r="AJ33" s="1474"/>
      <c r="AK33" s="1474"/>
      <c r="AL33" s="1474"/>
      <c r="AM33" s="1474"/>
      <c r="AN33" s="1474"/>
      <c r="AO33" s="1474"/>
      <c r="AP33" s="1474"/>
      <c r="AQ33" s="1474"/>
      <c r="AR33" s="1474"/>
      <c r="AS33" s="1474"/>
      <c r="AT33" s="1474"/>
      <c r="AU33" s="1474"/>
      <c r="AV33" s="1474"/>
      <c r="AW33" s="1474"/>
      <c r="AX33" s="1474"/>
      <c r="AY33" s="1474"/>
      <c r="AZ33" s="1474"/>
      <c r="BA33" s="1474"/>
      <c r="BB33" s="1474"/>
      <c r="BC33" s="1474"/>
      <c r="BD33" s="1474"/>
      <c r="BE33" s="1474"/>
      <c r="BF33" s="1474"/>
      <c r="BG33" s="1474"/>
    </row>
    <row r="34" spans="1:59" ht="19.899999999999999" customHeight="1">
      <c r="A34" s="1455"/>
      <c r="B34" s="1876">
        <v>11</v>
      </c>
      <c r="C34" s="1827"/>
      <c r="D34" s="1876" t="s">
        <v>16</v>
      </c>
      <c r="E34" s="1857" t="s">
        <v>1784</v>
      </c>
      <c r="F34" s="1860"/>
      <c r="G34" s="1857"/>
      <c r="H34" s="1927"/>
      <c r="I34" s="1474"/>
      <c r="J34" s="1474"/>
      <c r="K34" s="1474"/>
      <c r="L34" s="1474"/>
      <c r="M34" s="1474"/>
      <c r="N34" s="1474"/>
      <c r="O34" s="1474"/>
      <c r="P34" s="1474"/>
      <c r="Q34" s="1474"/>
      <c r="R34" s="1474"/>
      <c r="S34" s="1474"/>
      <c r="T34" s="1474"/>
      <c r="U34" s="1474"/>
      <c r="V34" s="1474"/>
      <c r="W34" s="1474"/>
      <c r="X34" s="1474"/>
      <c r="Y34" s="1474"/>
      <c r="Z34" s="1474"/>
      <c r="AA34" s="1474"/>
      <c r="AB34" s="1474"/>
      <c r="AC34" s="1474"/>
      <c r="AD34" s="1474"/>
      <c r="AE34" s="1474"/>
      <c r="AF34" s="1474"/>
      <c r="AG34" s="1474"/>
      <c r="AH34" s="1474"/>
      <c r="AI34" s="1474"/>
      <c r="AJ34" s="1474"/>
      <c r="AK34" s="1474"/>
      <c r="AL34" s="1474"/>
      <c r="AM34" s="1474"/>
      <c r="AN34" s="1474"/>
      <c r="AO34" s="1474"/>
      <c r="AP34" s="1474"/>
      <c r="AQ34" s="1474"/>
      <c r="AR34" s="1474"/>
      <c r="AS34" s="1474"/>
      <c r="AT34" s="1474"/>
      <c r="AU34" s="1474"/>
      <c r="AV34" s="1474"/>
      <c r="AW34" s="1474"/>
      <c r="AX34" s="1474"/>
      <c r="AY34" s="1474"/>
      <c r="AZ34" s="1474"/>
      <c r="BA34" s="1474"/>
      <c r="BB34" s="1474"/>
      <c r="BC34" s="1474"/>
      <c r="BD34" s="1474"/>
      <c r="BE34" s="1474"/>
      <c r="BF34" s="1474"/>
      <c r="BG34" s="1474"/>
    </row>
    <row r="35" spans="1:59" ht="19.899999999999999" customHeight="1">
      <c r="A35" s="1455"/>
      <c r="B35" s="1876">
        <v>12</v>
      </c>
      <c r="C35" s="1827"/>
      <c r="D35" s="1876" t="s">
        <v>17</v>
      </c>
      <c r="E35" s="1884">
        <f>F35+G35+H35</f>
        <v>-188493793</v>
      </c>
      <c r="F35" s="1924">
        <v>-188493793</v>
      </c>
      <c r="G35" s="1924"/>
      <c r="H35" s="1926"/>
      <c r="I35" s="1474"/>
      <c r="J35" s="1474"/>
      <c r="K35" s="1474"/>
      <c r="L35" s="1474"/>
      <c r="M35" s="1474"/>
      <c r="N35" s="1474"/>
      <c r="O35" s="1474"/>
      <c r="P35" s="1474"/>
      <c r="Q35" s="1474"/>
      <c r="R35" s="1474"/>
      <c r="S35" s="1474"/>
      <c r="T35" s="1474"/>
      <c r="U35" s="1474"/>
      <c r="V35" s="1474"/>
      <c r="W35" s="1474"/>
      <c r="X35" s="1474"/>
      <c r="Y35" s="1474"/>
      <c r="Z35" s="1474"/>
      <c r="AA35" s="1474"/>
      <c r="AB35" s="1474"/>
      <c r="AC35" s="1474"/>
      <c r="AD35" s="1474"/>
      <c r="AE35" s="1474"/>
      <c r="AF35" s="1474"/>
      <c r="AG35" s="1474"/>
      <c r="AH35" s="1474"/>
      <c r="AI35" s="1474"/>
      <c r="AJ35" s="1474"/>
      <c r="AK35" s="1474"/>
      <c r="AL35" s="1474"/>
      <c r="AM35" s="1474"/>
      <c r="AN35" s="1474"/>
      <c r="AO35" s="1474"/>
      <c r="AP35" s="1474"/>
      <c r="AQ35" s="1474"/>
      <c r="AR35" s="1474"/>
      <c r="AS35" s="1474"/>
      <c r="AT35" s="1474"/>
      <c r="AU35" s="1474"/>
      <c r="AV35" s="1474"/>
      <c r="AW35" s="1474"/>
      <c r="AX35" s="1474"/>
      <c r="AY35" s="1474"/>
      <c r="AZ35" s="1474"/>
      <c r="BA35" s="1474"/>
      <c r="BB35" s="1474"/>
      <c r="BC35" s="1474"/>
      <c r="BD35" s="1474"/>
      <c r="BE35" s="1474"/>
      <c r="BF35" s="1474"/>
      <c r="BG35" s="1474"/>
    </row>
    <row r="36" spans="1:59" ht="19.899999999999999" customHeight="1">
      <c r="A36" s="1455"/>
      <c r="B36" s="1876">
        <v>13</v>
      </c>
      <c r="C36" s="1827"/>
      <c r="D36" s="1876" t="s">
        <v>18</v>
      </c>
      <c r="E36" s="1884">
        <f>F36+G36+H36</f>
        <v>-168874214</v>
      </c>
      <c r="F36" s="1924">
        <v>-168874214</v>
      </c>
      <c r="G36" s="1924"/>
      <c r="H36" s="1926"/>
      <c r="I36" s="1474"/>
      <c r="J36" s="1474"/>
      <c r="K36" s="1474"/>
      <c r="L36" s="1474"/>
      <c r="M36" s="1474"/>
      <c r="N36" s="1474"/>
      <c r="O36" s="1474"/>
      <c r="P36" s="1474"/>
      <c r="Q36" s="1474"/>
      <c r="R36" s="1474"/>
      <c r="S36" s="1474"/>
      <c r="T36" s="1474"/>
      <c r="U36" s="1474"/>
      <c r="V36" s="1474"/>
      <c r="W36" s="1474"/>
      <c r="X36" s="1474"/>
      <c r="Y36" s="1474"/>
      <c r="Z36" s="1474"/>
      <c r="AA36" s="1474"/>
      <c r="AB36" s="1474"/>
      <c r="AC36" s="1474"/>
      <c r="AD36" s="1474"/>
      <c r="AE36" s="1474"/>
      <c r="AF36" s="1474"/>
      <c r="AG36" s="1474"/>
      <c r="AH36" s="1474"/>
      <c r="AI36" s="1474"/>
      <c r="AJ36" s="1474"/>
      <c r="AK36" s="1474"/>
      <c r="AL36" s="1474"/>
      <c r="AM36" s="1474"/>
      <c r="AN36" s="1474"/>
      <c r="AO36" s="1474"/>
      <c r="AP36" s="1474"/>
      <c r="AQ36" s="1474"/>
      <c r="AR36" s="1474"/>
      <c r="AS36" s="1474"/>
      <c r="AT36" s="1474"/>
      <c r="AU36" s="1474"/>
      <c r="AV36" s="1474"/>
      <c r="AW36" s="1474"/>
      <c r="AX36" s="1474"/>
      <c r="AY36" s="1474"/>
      <c r="AZ36" s="1474"/>
      <c r="BA36" s="1474"/>
      <c r="BB36" s="1474"/>
      <c r="BC36" s="1474"/>
      <c r="BD36" s="1474"/>
      <c r="BE36" s="1474"/>
      <c r="BF36" s="1474"/>
      <c r="BG36" s="1474"/>
    </row>
    <row r="37" spans="1:59" ht="19.899999999999999" customHeight="1">
      <c r="A37" s="1455"/>
      <c r="B37" s="1876">
        <v>14</v>
      </c>
      <c r="C37" s="1827"/>
      <c r="D37" s="1876" t="s">
        <v>19</v>
      </c>
      <c r="E37" s="1884">
        <f>F37+G37+H37</f>
        <v>11136505</v>
      </c>
      <c r="F37" s="1924">
        <v>11136505</v>
      </c>
      <c r="G37" s="1924"/>
      <c r="H37" s="1926"/>
      <c r="I37" s="1474"/>
      <c r="J37" s="1474"/>
      <c r="K37" s="1474"/>
      <c r="L37" s="1474"/>
      <c r="M37" s="1474"/>
      <c r="N37" s="1474"/>
      <c r="O37" s="1474"/>
      <c r="P37" s="1474"/>
      <c r="Q37" s="1474"/>
      <c r="R37" s="1474"/>
      <c r="S37" s="1474"/>
      <c r="T37" s="1474"/>
      <c r="U37" s="1474"/>
      <c r="V37" s="1474"/>
      <c r="W37" s="1474"/>
      <c r="X37" s="1474"/>
      <c r="Y37" s="1474"/>
      <c r="Z37" s="1474"/>
      <c r="AA37" s="1474"/>
      <c r="AB37" s="1474"/>
      <c r="AC37" s="1474"/>
      <c r="AD37" s="1474"/>
      <c r="AE37" s="1474"/>
      <c r="AF37" s="1474"/>
      <c r="AG37" s="1474"/>
      <c r="AH37" s="1474"/>
      <c r="AI37" s="1474"/>
      <c r="AJ37" s="1474"/>
      <c r="AK37" s="1474"/>
      <c r="AL37" s="1474"/>
      <c r="AM37" s="1474"/>
      <c r="AN37" s="1474"/>
      <c r="AO37" s="1474"/>
      <c r="AP37" s="1474"/>
      <c r="AQ37" s="1474"/>
      <c r="AR37" s="1474"/>
      <c r="AS37" s="1474"/>
      <c r="AT37" s="1474"/>
      <c r="AU37" s="1474"/>
      <c r="AV37" s="1474"/>
      <c r="AW37" s="1474"/>
      <c r="AX37" s="1474"/>
      <c r="AY37" s="1474"/>
      <c r="AZ37" s="1474"/>
      <c r="BA37" s="1474"/>
      <c r="BB37" s="1474"/>
      <c r="BC37" s="1474"/>
      <c r="BD37" s="1474"/>
      <c r="BE37" s="1474"/>
      <c r="BF37" s="1474"/>
      <c r="BG37" s="1474"/>
    </row>
    <row r="38" spans="1:59" ht="19.899999999999999" customHeight="1">
      <c r="A38" s="1452"/>
      <c r="B38" s="1490">
        <v>15</v>
      </c>
      <c r="C38" s="1820"/>
      <c r="D38" s="1490" t="s">
        <v>20</v>
      </c>
      <c r="E38" s="1928">
        <f>F38+G38+H38</f>
        <v>-346231502</v>
      </c>
      <c r="F38" s="1928">
        <f>F35+F36+F37</f>
        <v>-346231502</v>
      </c>
      <c r="G38" s="1928">
        <f>G35+G36+G37</f>
        <v>0</v>
      </c>
      <c r="H38" s="1909">
        <f>H35+H36+H37</f>
        <v>0</v>
      </c>
      <c r="I38" s="1474"/>
      <c r="J38" s="1474"/>
      <c r="K38" s="1474"/>
      <c r="L38" s="1474"/>
      <c r="M38" s="1474"/>
      <c r="N38" s="1474"/>
      <c r="O38" s="1474"/>
      <c r="P38" s="1474"/>
      <c r="Q38" s="1474"/>
      <c r="R38" s="1474"/>
      <c r="S38" s="1474"/>
      <c r="T38" s="1474"/>
      <c r="U38" s="1474"/>
      <c r="V38" s="1474"/>
      <c r="W38" s="1474"/>
      <c r="X38" s="1474"/>
      <c r="Y38" s="1474"/>
      <c r="Z38" s="1474"/>
      <c r="AA38" s="1474"/>
      <c r="AB38" s="1474"/>
      <c r="AC38" s="1474"/>
      <c r="AD38" s="1474"/>
      <c r="AE38" s="1474"/>
      <c r="AF38" s="1474"/>
      <c r="AG38" s="1474"/>
      <c r="AH38" s="1474"/>
      <c r="AI38" s="1474"/>
      <c r="AJ38" s="1474"/>
      <c r="AK38" s="1474"/>
      <c r="AL38" s="1474"/>
      <c r="AM38" s="1474"/>
      <c r="AN38" s="1474"/>
      <c r="AO38" s="1474"/>
      <c r="AP38" s="1474"/>
      <c r="AQ38" s="1474"/>
      <c r="AR38" s="1474"/>
      <c r="AS38" s="1474"/>
      <c r="AT38" s="1474"/>
      <c r="AU38" s="1474"/>
      <c r="AV38" s="1474"/>
      <c r="AW38" s="1474"/>
      <c r="AX38" s="1474"/>
      <c r="AY38" s="1474"/>
      <c r="AZ38" s="1474"/>
      <c r="BA38" s="1474"/>
      <c r="BB38" s="1474"/>
      <c r="BC38" s="1474"/>
      <c r="BD38" s="1474"/>
      <c r="BE38" s="1474"/>
      <c r="BF38" s="1474"/>
      <c r="BG38" s="1474"/>
    </row>
    <row r="39" spans="1:59" ht="19.899999999999999" customHeight="1">
      <c r="A39" s="1455"/>
      <c r="B39" s="1619"/>
      <c r="C39" s="2413"/>
      <c r="D39" s="2412" t="s">
        <v>4618</v>
      </c>
      <c r="E39" s="1929"/>
      <c r="F39" s="1929"/>
      <c r="G39" s="1929"/>
      <c r="H39" s="1812"/>
      <c r="I39" s="1474"/>
      <c r="J39" s="1474"/>
      <c r="K39" s="1474"/>
      <c r="L39" s="1474"/>
      <c r="M39" s="1474"/>
      <c r="N39" s="1474"/>
      <c r="O39" s="1474"/>
      <c r="P39" s="1474"/>
      <c r="Q39" s="1474"/>
      <c r="R39" s="1474"/>
      <c r="S39" s="1474"/>
      <c r="T39" s="1474"/>
      <c r="U39" s="1474"/>
      <c r="V39" s="1474"/>
      <c r="W39" s="1474"/>
      <c r="X39" s="1474"/>
      <c r="Y39" s="1474"/>
      <c r="Z39" s="1474"/>
      <c r="AA39" s="1474"/>
      <c r="AB39" s="1474"/>
      <c r="AC39" s="1474"/>
      <c r="AD39" s="1474"/>
      <c r="AE39" s="1474"/>
      <c r="AF39" s="1474"/>
      <c r="AG39" s="1474"/>
      <c r="AH39" s="1474"/>
      <c r="AI39" s="1474"/>
      <c r="AJ39" s="1474"/>
      <c r="AK39" s="1474"/>
      <c r="AL39" s="1474"/>
      <c r="AM39" s="1474"/>
      <c r="AN39" s="1474"/>
      <c r="AO39" s="1474"/>
      <c r="AP39" s="1474"/>
      <c r="AQ39" s="1474"/>
      <c r="AR39" s="1474"/>
      <c r="AS39" s="1474"/>
      <c r="AT39" s="1474"/>
      <c r="AU39" s="1474"/>
      <c r="AV39" s="1474"/>
      <c r="AW39" s="1474"/>
      <c r="AX39" s="1474"/>
      <c r="AY39" s="1474"/>
      <c r="AZ39" s="1474"/>
      <c r="BA39" s="1474"/>
      <c r="BB39" s="1474"/>
      <c r="BC39" s="1474"/>
      <c r="BD39" s="1474"/>
      <c r="BE39" s="1474"/>
      <c r="BF39" s="1474"/>
      <c r="BG39" s="1474"/>
    </row>
    <row r="40" spans="1:59" ht="19.899999999999999" customHeight="1">
      <c r="A40" s="1455"/>
      <c r="B40" s="1876">
        <v>16</v>
      </c>
      <c r="C40" s="1827"/>
      <c r="D40" s="1876" t="s">
        <v>1359</v>
      </c>
      <c r="E40" s="1884">
        <f>F40+G40+H40</f>
        <v>-6937</v>
      </c>
      <c r="F40" s="1924">
        <v>-6937</v>
      </c>
      <c r="G40" s="1924"/>
      <c r="H40" s="1926"/>
      <c r="I40" s="1474"/>
      <c r="J40" s="1474"/>
      <c r="K40" s="1474"/>
      <c r="L40" s="1474"/>
      <c r="M40" s="1474"/>
      <c r="N40" s="1474"/>
      <c r="O40" s="1474"/>
      <c r="P40" s="1474"/>
      <c r="Q40" s="1474"/>
      <c r="R40" s="1474"/>
      <c r="S40" s="1474"/>
      <c r="T40" s="1474"/>
      <c r="U40" s="1474"/>
      <c r="V40" s="1474"/>
      <c r="W40" s="1474"/>
      <c r="X40" s="1474"/>
      <c r="Y40" s="1474"/>
      <c r="Z40" s="1474"/>
      <c r="AA40" s="1474"/>
      <c r="AB40" s="1474"/>
      <c r="AC40" s="1474"/>
      <c r="AD40" s="1474"/>
      <c r="AE40" s="1474"/>
      <c r="AF40" s="1474"/>
      <c r="AG40" s="1474"/>
      <c r="AH40" s="1474"/>
      <c r="AI40" s="1474"/>
      <c r="AJ40" s="1474"/>
      <c r="AK40" s="1474"/>
      <c r="AL40" s="1474"/>
      <c r="AM40" s="1474"/>
      <c r="AN40" s="1474"/>
      <c r="AO40" s="1474"/>
      <c r="AP40" s="1474"/>
      <c r="AQ40" s="1474"/>
      <c r="AR40" s="1474"/>
      <c r="AS40" s="1474"/>
      <c r="AT40" s="1474"/>
      <c r="AU40" s="1474"/>
      <c r="AV40" s="1474"/>
      <c r="AW40" s="1474"/>
      <c r="AX40" s="1474"/>
      <c r="AY40" s="1474"/>
      <c r="AZ40" s="1474"/>
      <c r="BA40" s="1474"/>
      <c r="BB40" s="1474"/>
      <c r="BC40" s="1474"/>
      <c r="BD40" s="1474"/>
      <c r="BE40" s="1474"/>
      <c r="BF40" s="1474"/>
      <c r="BG40" s="1474"/>
    </row>
    <row r="41" spans="1:59" ht="19.899999999999999" customHeight="1">
      <c r="A41" s="1455"/>
      <c r="B41" s="1876">
        <v>17</v>
      </c>
      <c r="C41" s="1827"/>
      <c r="D41" s="1876" t="s">
        <v>5488</v>
      </c>
      <c r="E41" s="1884">
        <f>F41+G41+H41</f>
        <v>-469192.15</v>
      </c>
      <c r="F41" s="1924">
        <v>-469192.15</v>
      </c>
      <c r="G41" s="1924"/>
      <c r="H41" s="1926"/>
      <c r="I41" s="1474"/>
      <c r="J41" s="1474"/>
      <c r="K41" s="1474"/>
      <c r="L41" s="1474"/>
      <c r="M41" s="1474"/>
      <c r="N41" s="1474"/>
      <c r="O41" s="1474"/>
      <c r="P41" s="1474"/>
      <c r="Q41" s="1474"/>
      <c r="R41" s="1474"/>
      <c r="S41" s="1474"/>
      <c r="T41" s="1474"/>
      <c r="U41" s="1474"/>
      <c r="V41" s="1474"/>
      <c r="W41" s="1474"/>
      <c r="X41" s="1474"/>
      <c r="Y41" s="1474"/>
      <c r="Z41" s="1474"/>
      <c r="AA41" s="1474"/>
      <c r="AB41" s="1474"/>
      <c r="AC41" s="1474"/>
      <c r="AD41" s="1474"/>
      <c r="AE41" s="1474"/>
      <c r="AF41" s="1474"/>
      <c r="AG41" s="1474"/>
      <c r="AH41" s="1474"/>
      <c r="AI41" s="1474"/>
      <c r="AJ41" s="1474"/>
      <c r="AK41" s="1474"/>
      <c r="AL41" s="1474"/>
      <c r="AM41" s="1474"/>
      <c r="AN41" s="1474"/>
      <c r="AO41" s="1474"/>
      <c r="AP41" s="1474"/>
      <c r="AQ41" s="1474"/>
      <c r="AR41" s="1474"/>
      <c r="AS41" s="1474"/>
      <c r="AT41" s="1474"/>
      <c r="AU41" s="1474"/>
      <c r="AV41" s="1474"/>
      <c r="AW41" s="1474"/>
      <c r="AX41" s="1474"/>
      <c r="AY41" s="1474"/>
      <c r="AZ41" s="1474"/>
      <c r="BA41" s="1474"/>
      <c r="BB41" s="1474"/>
      <c r="BC41" s="1474"/>
      <c r="BD41" s="1474"/>
      <c r="BE41" s="1474"/>
      <c r="BF41" s="1474"/>
      <c r="BG41" s="1474"/>
    </row>
    <row r="42" spans="1:59" ht="19.899999999999999" customHeight="1">
      <c r="A42" s="2411"/>
      <c r="B42" s="2525">
        <v>18</v>
      </c>
      <c r="C42" s="2550"/>
      <c r="D42" s="2525" t="s">
        <v>3952</v>
      </c>
      <c r="E42" s="2551"/>
      <c r="F42" s="2544"/>
      <c r="G42" s="2544"/>
      <c r="H42" s="2552"/>
      <c r="I42" s="1474"/>
      <c r="J42" s="1474"/>
      <c r="K42" s="1474"/>
      <c r="L42" s="1474"/>
      <c r="M42" s="1474"/>
      <c r="N42" s="1474"/>
      <c r="O42" s="1474"/>
      <c r="P42" s="1474"/>
      <c r="Q42" s="1474"/>
      <c r="R42" s="1474"/>
      <c r="S42" s="1474"/>
      <c r="T42" s="1474"/>
      <c r="U42" s="1474"/>
      <c r="V42" s="1474"/>
      <c r="W42" s="1474"/>
      <c r="X42" s="1474"/>
      <c r="Y42" s="1474"/>
      <c r="Z42" s="1474"/>
      <c r="AA42" s="1474"/>
      <c r="AB42" s="1474"/>
      <c r="AC42" s="1474"/>
      <c r="AD42" s="1474"/>
      <c r="AE42" s="1474"/>
      <c r="AF42" s="1474"/>
      <c r="AG42" s="1474"/>
      <c r="AH42" s="1474"/>
      <c r="AI42" s="1474"/>
      <c r="AJ42" s="1474"/>
      <c r="AK42" s="1474"/>
      <c r="AL42" s="1474"/>
      <c r="AM42" s="1474"/>
      <c r="AN42" s="1474"/>
      <c r="AO42" s="1474"/>
      <c r="AP42" s="1474"/>
      <c r="AQ42" s="1474"/>
      <c r="AR42" s="1474"/>
      <c r="AS42" s="1474"/>
      <c r="AT42" s="1474"/>
      <c r="AU42" s="1474"/>
      <c r="AV42" s="1474"/>
      <c r="AW42" s="1474"/>
      <c r="AX42" s="1474"/>
      <c r="AY42" s="1474"/>
      <c r="AZ42" s="1474"/>
      <c r="BA42" s="1474"/>
      <c r="BB42" s="1474"/>
      <c r="BC42" s="1474"/>
      <c r="BD42" s="1474"/>
      <c r="BE42" s="1474"/>
      <c r="BF42" s="1474"/>
      <c r="BG42" s="1474"/>
    </row>
    <row r="43" spans="1:59" ht="19.899999999999999" customHeight="1">
      <c r="A43" s="1452"/>
      <c r="B43" s="1490">
        <v>19</v>
      </c>
      <c r="C43" s="1820"/>
      <c r="D43" s="1490" t="s">
        <v>1360</v>
      </c>
      <c r="E43" s="1930">
        <f>F43+G43+H43</f>
        <v>5393404572.8500004</v>
      </c>
      <c r="F43" s="1930">
        <f>F22+F32+F38+F40+F41+F42</f>
        <v>5393404572.8500004</v>
      </c>
      <c r="G43" s="1930">
        <f>G22+G32+G38+G40+G41+G42</f>
        <v>0</v>
      </c>
      <c r="H43" s="1931">
        <f>H22+H32+H38+H40+H41+H42</f>
        <v>0</v>
      </c>
      <c r="I43" s="1474"/>
      <c r="J43" s="1474"/>
      <c r="K43" s="1474"/>
      <c r="L43" s="1474"/>
      <c r="M43" s="1474"/>
      <c r="N43" s="1474"/>
      <c r="O43" s="1474"/>
      <c r="P43" s="1474"/>
      <c r="Q43" s="1474"/>
      <c r="R43" s="1474"/>
      <c r="S43" s="1474"/>
      <c r="T43" s="1474"/>
      <c r="U43" s="1474"/>
      <c r="V43" s="1474"/>
      <c r="W43" s="1474"/>
      <c r="X43" s="1474"/>
      <c r="Y43" s="1474"/>
      <c r="Z43" s="1474"/>
      <c r="AA43" s="1474"/>
      <c r="AB43" s="1474"/>
      <c r="AC43" s="1474"/>
      <c r="AD43" s="1474"/>
      <c r="AE43" s="1474"/>
      <c r="AF43" s="1474"/>
      <c r="AG43" s="1474"/>
      <c r="AH43" s="1474"/>
      <c r="AI43" s="1474"/>
      <c r="AJ43" s="1474"/>
      <c r="AK43" s="1474"/>
      <c r="AL43" s="1474"/>
      <c r="AM43" s="1474"/>
      <c r="AN43" s="1474"/>
      <c r="AO43" s="1474"/>
      <c r="AP43" s="1474"/>
      <c r="AQ43" s="1474"/>
      <c r="AR43" s="1474"/>
      <c r="AS43" s="1474"/>
      <c r="AT43" s="1474"/>
      <c r="AU43" s="1474"/>
      <c r="AV43" s="1474"/>
      <c r="AW43" s="1474"/>
      <c r="AX43" s="1474"/>
      <c r="AY43" s="1474"/>
      <c r="AZ43" s="1474"/>
      <c r="BA43" s="1474"/>
      <c r="BB43" s="1474"/>
      <c r="BC43" s="1474"/>
      <c r="BD43" s="1474"/>
      <c r="BE43" s="1474"/>
      <c r="BF43" s="1474"/>
      <c r="BG43" s="1474"/>
    </row>
    <row r="44" spans="1:59" ht="19.899999999999999" customHeight="1">
      <c r="A44" s="1455"/>
      <c r="B44" s="1619"/>
      <c r="C44" s="2413"/>
      <c r="D44" s="2412" t="s">
        <v>4619</v>
      </c>
      <c r="E44" s="1929"/>
      <c r="F44" s="1929"/>
      <c r="G44" s="1929"/>
      <c r="H44" s="1812"/>
      <c r="I44" s="1474"/>
      <c r="J44" s="1474"/>
      <c r="K44" s="1474"/>
      <c r="L44" s="1474"/>
      <c r="M44" s="1474"/>
      <c r="N44" s="1474"/>
      <c r="O44" s="1474"/>
      <c r="P44" s="1474"/>
      <c r="Q44" s="1474"/>
      <c r="R44" s="1474"/>
      <c r="S44" s="1474"/>
      <c r="T44" s="1474"/>
      <c r="U44" s="1474"/>
      <c r="V44" s="1474"/>
      <c r="W44" s="1474"/>
      <c r="X44" s="1474"/>
      <c r="Y44" s="1474"/>
      <c r="Z44" s="1474"/>
      <c r="AA44" s="1474"/>
      <c r="AB44" s="1474"/>
      <c r="AC44" s="1474"/>
      <c r="AD44" s="1474"/>
      <c r="AE44" s="1474"/>
      <c r="AF44" s="1474"/>
      <c r="AG44" s="1474"/>
      <c r="AH44" s="1474"/>
      <c r="AI44" s="1474"/>
      <c r="AJ44" s="1474"/>
      <c r="AK44" s="1474"/>
      <c r="AL44" s="1474"/>
      <c r="AM44" s="1474"/>
      <c r="AN44" s="1474"/>
      <c r="AO44" s="1474"/>
      <c r="AP44" s="1474"/>
      <c r="AQ44" s="1474"/>
      <c r="AR44" s="1474"/>
      <c r="AS44" s="1474"/>
      <c r="AT44" s="1474"/>
      <c r="AU44" s="1474"/>
      <c r="AV44" s="1474"/>
      <c r="AW44" s="1474"/>
      <c r="AX44" s="1474"/>
      <c r="AY44" s="1474"/>
      <c r="AZ44" s="1474"/>
      <c r="BA44" s="1474"/>
      <c r="BB44" s="1474"/>
      <c r="BC44" s="1474"/>
      <c r="BD44" s="1474"/>
      <c r="BE44" s="1474"/>
      <c r="BF44" s="1474"/>
      <c r="BG44" s="1474"/>
    </row>
    <row r="45" spans="1:59" ht="19.899999999999999" customHeight="1">
      <c r="A45" s="1455"/>
      <c r="B45" s="1876"/>
      <c r="C45" s="1474"/>
      <c r="D45" s="1474" t="s">
        <v>1361</v>
      </c>
      <c r="E45" s="1932"/>
      <c r="F45" s="1932"/>
      <c r="G45" s="1933"/>
      <c r="H45" s="1873"/>
      <c r="I45" s="1474"/>
      <c r="J45" s="1474"/>
      <c r="K45" s="1474"/>
      <c r="L45" s="1474"/>
      <c r="M45" s="1474"/>
      <c r="N45" s="1474"/>
      <c r="O45" s="1474"/>
      <c r="P45" s="1474"/>
      <c r="Q45" s="1474"/>
      <c r="R45" s="1474"/>
      <c r="S45" s="1474"/>
      <c r="T45" s="1474"/>
      <c r="U45" s="1474"/>
      <c r="V45" s="1474"/>
      <c r="W45" s="1474"/>
      <c r="X45" s="1474"/>
      <c r="Y45" s="1474"/>
      <c r="Z45" s="1474"/>
      <c r="AA45" s="1474"/>
      <c r="AB45" s="1474"/>
      <c r="AC45" s="1474"/>
      <c r="AD45" s="1474"/>
      <c r="AE45" s="1474"/>
      <c r="AF45" s="1474"/>
      <c r="AG45" s="1474"/>
      <c r="AH45" s="1474"/>
      <c r="AI45" s="1474"/>
      <c r="AJ45" s="1474"/>
      <c r="AK45" s="1474"/>
      <c r="AL45" s="1474"/>
      <c r="AM45" s="1474"/>
      <c r="AN45" s="1474"/>
      <c r="AO45" s="1474"/>
      <c r="AP45" s="1474"/>
      <c r="AQ45" s="1474"/>
      <c r="AR45" s="1474"/>
      <c r="AS45" s="1474"/>
      <c r="AT45" s="1474"/>
      <c r="AU45" s="1474"/>
      <c r="AV45" s="1474"/>
      <c r="AW45" s="1474"/>
      <c r="AX45" s="1474"/>
      <c r="AY45" s="1474"/>
      <c r="AZ45" s="1474"/>
      <c r="BA45" s="1474"/>
      <c r="BB45" s="1474"/>
      <c r="BC45" s="1474"/>
      <c r="BD45" s="1474"/>
      <c r="BE45" s="1474"/>
      <c r="BF45" s="1474"/>
      <c r="BG45" s="1474"/>
    </row>
    <row r="46" spans="1:59" ht="19.899999999999999" customHeight="1">
      <c r="A46" s="1455"/>
      <c r="B46" s="1876">
        <v>20</v>
      </c>
      <c r="C46" s="1827"/>
      <c r="D46" s="1876" t="s">
        <v>1362</v>
      </c>
      <c r="E46" s="1880">
        <f t="shared" ref="E46:E55" si="0">F46+G46+H46</f>
        <v>44753206</v>
      </c>
      <c r="F46" s="1918">
        <v>44753206</v>
      </c>
      <c r="G46" s="1918" t="s">
        <v>1784</v>
      </c>
      <c r="H46" s="1919"/>
      <c r="I46" s="1474"/>
      <c r="J46" s="1474"/>
      <c r="K46" s="1474"/>
      <c r="L46" s="1474"/>
      <c r="M46" s="1474"/>
      <c r="N46" s="1474"/>
      <c r="O46" s="1474"/>
      <c r="P46" s="1474"/>
      <c r="Q46" s="1474"/>
      <c r="R46" s="1474"/>
      <c r="S46" s="1474"/>
      <c r="T46" s="1474"/>
      <c r="U46" s="1474"/>
      <c r="V46" s="1474"/>
      <c r="W46" s="1474"/>
      <c r="X46" s="1474"/>
      <c r="Y46" s="1474"/>
      <c r="Z46" s="1474"/>
      <c r="AA46" s="1474"/>
      <c r="AB46" s="1474"/>
      <c r="AC46" s="1474"/>
      <c r="AD46" s="1474"/>
      <c r="AE46" s="1474"/>
      <c r="AF46" s="1474"/>
      <c r="AG46" s="1474"/>
      <c r="AH46" s="1474"/>
      <c r="AI46" s="1474"/>
      <c r="AJ46" s="1474"/>
      <c r="AK46" s="1474"/>
      <c r="AL46" s="1474"/>
      <c r="AM46" s="1474"/>
      <c r="AN46" s="1474"/>
      <c r="AO46" s="1474"/>
      <c r="AP46" s="1474"/>
      <c r="AQ46" s="1474"/>
      <c r="AR46" s="1474"/>
      <c r="AS46" s="1474"/>
      <c r="AT46" s="1474"/>
      <c r="AU46" s="1474"/>
      <c r="AV46" s="1474"/>
      <c r="AW46" s="1474"/>
      <c r="AX46" s="1474"/>
      <c r="AY46" s="1474"/>
      <c r="AZ46" s="1474"/>
      <c r="BA46" s="1474"/>
      <c r="BB46" s="1474"/>
      <c r="BC46" s="1474"/>
      <c r="BD46" s="1474"/>
      <c r="BE46" s="1474"/>
      <c r="BF46" s="1474"/>
      <c r="BG46" s="1474"/>
    </row>
    <row r="47" spans="1:59" ht="19.899999999999999" customHeight="1">
      <c r="A47" s="1455"/>
      <c r="B47" s="1876">
        <v>21</v>
      </c>
      <c r="C47" s="1827"/>
      <c r="D47" s="1876" t="s">
        <v>1363</v>
      </c>
      <c r="E47" s="1884">
        <f t="shared" si="0"/>
        <v>0</v>
      </c>
      <c r="F47" s="1924"/>
      <c r="G47" s="1924"/>
      <c r="H47" s="1926"/>
      <c r="I47" s="1474"/>
      <c r="J47" s="1474"/>
      <c r="K47" s="1474"/>
      <c r="L47" s="1474"/>
      <c r="M47" s="1474"/>
      <c r="N47" s="1474"/>
      <c r="O47" s="1474"/>
      <c r="P47" s="1474"/>
      <c r="Q47" s="1474"/>
      <c r="R47" s="1474"/>
      <c r="S47" s="1474"/>
      <c r="T47" s="1474"/>
      <c r="U47" s="1474"/>
      <c r="V47" s="1474"/>
      <c r="W47" s="1474"/>
      <c r="X47" s="1474"/>
      <c r="Y47" s="1474"/>
      <c r="Z47" s="1474"/>
      <c r="AA47" s="1474"/>
      <c r="AB47" s="1474"/>
      <c r="AC47" s="1474"/>
      <c r="AD47" s="1474"/>
      <c r="AE47" s="1474"/>
      <c r="AF47" s="1474"/>
      <c r="AG47" s="1474"/>
      <c r="AH47" s="1474"/>
      <c r="AI47" s="1474"/>
      <c r="AJ47" s="1474"/>
      <c r="AK47" s="1474"/>
      <c r="AL47" s="1474"/>
      <c r="AM47" s="1474"/>
      <c r="AN47" s="1474"/>
      <c r="AO47" s="1474"/>
      <c r="AP47" s="1474"/>
      <c r="AQ47" s="1474"/>
      <c r="AR47" s="1474"/>
      <c r="AS47" s="1474"/>
      <c r="AT47" s="1474"/>
      <c r="AU47" s="1474"/>
      <c r="AV47" s="1474"/>
      <c r="AW47" s="1474"/>
      <c r="AX47" s="1474"/>
      <c r="AY47" s="1474"/>
      <c r="AZ47" s="1474"/>
      <c r="BA47" s="1474"/>
      <c r="BB47" s="1474"/>
      <c r="BC47" s="1474"/>
      <c r="BD47" s="1474"/>
      <c r="BE47" s="1474"/>
      <c r="BF47" s="1474"/>
      <c r="BG47" s="1474"/>
    </row>
    <row r="48" spans="1:59" ht="19.899999999999999" customHeight="1">
      <c r="A48" s="1455"/>
      <c r="B48" s="1876">
        <v>22</v>
      </c>
      <c r="C48" s="1827"/>
      <c r="D48" s="1876" t="s">
        <v>1364</v>
      </c>
      <c r="E48" s="1884">
        <f t="shared" si="0"/>
        <v>0</v>
      </c>
      <c r="F48" s="1924"/>
      <c r="G48" s="1924"/>
      <c r="H48" s="1926"/>
      <c r="I48" s="1474"/>
      <c r="J48" s="1474"/>
      <c r="K48" s="1474"/>
      <c r="L48" s="1474"/>
      <c r="M48" s="1474"/>
      <c r="N48" s="1474"/>
      <c r="O48" s="1474"/>
      <c r="P48" s="1474"/>
      <c r="Q48" s="1474"/>
      <c r="R48" s="1474"/>
      <c r="S48" s="1474"/>
      <c r="T48" s="1474"/>
      <c r="U48" s="1474"/>
      <c r="V48" s="1474"/>
      <c r="W48" s="1474"/>
      <c r="X48" s="1474"/>
      <c r="Y48" s="1474"/>
      <c r="Z48" s="1474"/>
      <c r="AA48" s="1474"/>
      <c r="AB48" s="1474"/>
      <c r="AC48" s="1474"/>
      <c r="AD48" s="1474"/>
      <c r="AE48" s="1474"/>
      <c r="AF48" s="1474"/>
      <c r="AG48" s="1474"/>
      <c r="AH48" s="1474"/>
      <c r="AI48" s="1474"/>
      <c r="AJ48" s="1474"/>
      <c r="AK48" s="1474"/>
      <c r="AL48" s="1474"/>
      <c r="AM48" s="1474"/>
      <c r="AN48" s="1474"/>
      <c r="AO48" s="1474"/>
      <c r="AP48" s="1474"/>
      <c r="AQ48" s="1474"/>
      <c r="AR48" s="1474"/>
      <c r="AS48" s="1474"/>
      <c r="AT48" s="1474"/>
      <c r="AU48" s="1474"/>
      <c r="AV48" s="1474"/>
      <c r="AW48" s="1474"/>
      <c r="AX48" s="1474"/>
      <c r="AY48" s="1474"/>
      <c r="AZ48" s="1474"/>
      <c r="BA48" s="1474"/>
      <c r="BB48" s="1474"/>
      <c r="BC48" s="1474"/>
      <c r="BD48" s="1474"/>
      <c r="BE48" s="1474"/>
      <c r="BF48" s="1474"/>
      <c r="BG48" s="1474"/>
    </row>
    <row r="49" spans="1:59" ht="19.899999999999999" customHeight="1">
      <c r="A49" s="1455"/>
      <c r="B49" s="1876">
        <v>23</v>
      </c>
      <c r="C49" s="1827"/>
      <c r="D49" s="1876" t="s">
        <v>1365</v>
      </c>
      <c r="E49" s="1884">
        <f t="shared" si="0"/>
        <v>0</v>
      </c>
      <c r="F49" s="1924"/>
      <c r="G49" s="1924"/>
      <c r="H49" s="1926"/>
      <c r="I49" s="1474"/>
      <c r="J49" s="1474"/>
      <c r="K49" s="1474"/>
      <c r="L49" s="1474"/>
      <c r="M49" s="1474"/>
      <c r="N49" s="1474"/>
      <c r="O49" s="1474"/>
      <c r="P49" s="1474"/>
      <c r="Q49" s="1474"/>
      <c r="R49" s="1474"/>
      <c r="S49" s="1474"/>
      <c r="T49" s="1474"/>
      <c r="U49" s="1474"/>
      <c r="V49" s="1474"/>
      <c r="W49" s="1474"/>
      <c r="X49" s="1474"/>
      <c r="Y49" s="1474"/>
      <c r="Z49" s="1474"/>
      <c r="AA49" s="1474"/>
      <c r="AB49" s="1474"/>
      <c r="AC49" s="1474"/>
      <c r="AD49" s="1474"/>
      <c r="AE49" s="1474"/>
      <c r="AF49" s="1474"/>
      <c r="AG49" s="1474"/>
      <c r="AH49" s="1474"/>
      <c r="AI49" s="1474"/>
      <c r="AJ49" s="1474"/>
      <c r="AK49" s="1474"/>
      <c r="AL49" s="1474"/>
      <c r="AM49" s="1474"/>
      <c r="AN49" s="1474"/>
      <c r="AO49" s="1474"/>
      <c r="AP49" s="1474"/>
      <c r="AQ49" s="1474"/>
      <c r="AR49" s="1474"/>
      <c r="AS49" s="1474"/>
      <c r="AT49" s="1474"/>
      <c r="AU49" s="1474"/>
      <c r="AV49" s="1474"/>
      <c r="AW49" s="1474"/>
      <c r="AX49" s="1474"/>
      <c r="AY49" s="1474"/>
      <c r="AZ49" s="1474"/>
      <c r="BA49" s="1474"/>
      <c r="BB49" s="1474"/>
      <c r="BC49" s="1474"/>
      <c r="BD49" s="1474"/>
      <c r="BE49" s="1474"/>
      <c r="BF49" s="1474"/>
      <c r="BG49" s="1474"/>
    </row>
    <row r="50" spans="1:59" ht="19.899999999999999" customHeight="1">
      <c r="A50" s="1455"/>
      <c r="B50" s="1876">
        <v>24</v>
      </c>
      <c r="C50" s="1827"/>
      <c r="D50" s="1876" t="s">
        <v>1366</v>
      </c>
      <c r="E50" s="1884">
        <f t="shared" si="0"/>
        <v>28639416</v>
      </c>
      <c r="F50" s="1924">
        <v>28639416</v>
      </c>
      <c r="G50" s="1924"/>
      <c r="H50" s="1926"/>
      <c r="I50" s="1474"/>
      <c r="J50" s="1474"/>
      <c r="K50" s="1474"/>
      <c r="L50" s="1474"/>
      <c r="M50" s="1474"/>
      <c r="N50" s="1474"/>
      <c r="O50" s="1474"/>
      <c r="P50" s="1474"/>
      <c r="Q50" s="1474"/>
      <c r="R50" s="1474"/>
      <c r="S50" s="1474"/>
      <c r="T50" s="1474"/>
      <c r="U50" s="1474"/>
      <c r="V50" s="1474"/>
      <c r="W50" s="1474"/>
      <c r="X50" s="1474"/>
      <c r="Y50" s="1474"/>
      <c r="Z50" s="1474"/>
      <c r="AA50" s="1474"/>
      <c r="AB50" s="1474"/>
      <c r="AC50" s="1474"/>
      <c r="AD50" s="1474"/>
      <c r="AE50" s="1474"/>
      <c r="AF50" s="1474"/>
      <c r="AG50" s="1474"/>
      <c r="AH50" s="1474"/>
      <c r="AI50" s="1474"/>
      <c r="AJ50" s="1474"/>
      <c r="AK50" s="1474"/>
      <c r="AL50" s="1474"/>
      <c r="AM50" s="1474"/>
      <c r="AN50" s="1474"/>
      <c r="AO50" s="1474"/>
      <c r="AP50" s="1474"/>
      <c r="AQ50" s="1474"/>
      <c r="AR50" s="1474"/>
      <c r="AS50" s="1474"/>
      <c r="AT50" s="1474"/>
      <c r="AU50" s="1474"/>
      <c r="AV50" s="1474"/>
      <c r="AW50" s="1474"/>
      <c r="AX50" s="1474"/>
      <c r="AY50" s="1474"/>
      <c r="AZ50" s="1474"/>
      <c r="BA50" s="1474"/>
      <c r="BB50" s="1474"/>
      <c r="BC50" s="1474"/>
      <c r="BD50" s="1474"/>
      <c r="BE50" s="1474"/>
      <c r="BF50" s="1474"/>
      <c r="BG50" s="1474"/>
    </row>
    <row r="51" spans="1:59" ht="19.899999999999999" customHeight="1">
      <c r="A51" s="1455"/>
      <c r="B51" s="1876">
        <v>25</v>
      </c>
      <c r="C51" s="1827"/>
      <c r="D51" s="1876" t="s">
        <v>1367</v>
      </c>
      <c r="E51" s="1884">
        <f t="shared" si="0"/>
        <v>1291102564</v>
      </c>
      <c r="F51" s="1924">
        <v>1291102564</v>
      </c>
      <c r="G51" s="1924"/>
      <c r="H51" s="1926"/>
      <c r="I51" s="1474"/>
      <c r="J51" s="1474"/>
      <c r="K51" s="1474"/>
      <c r="L51" s="1474"/>
      <c r="M51" s="1474"/>
      <c r="N51" s="1474"/>
      <c r="O51" s="1474"/>
      <c r="P51" s="1474"/>
      <c r="Q51" s="1474"/>
      <c r="R51" s="1474"/>
      <c r="S51" s="1474"/>
      <c r="T51" s="1474"/>
      <c r="U51" s="1474"/>
      <c r="V51" s="1474"/>
      <c r="W51" s="1474"/>
      <c r="X51" s="1474"/>
      <c r="Y51" s="1474"/>
      <c r="Z51" s="1474"/>
      <c r="AA51" s="1474"/>
      <c r="AB51" s="1474"/>
      <c r="AC51" s="1474"/>
      <c r="AD51" s="1474"/>
      <c r="AE51" s="1474"/>
      <c r="AF51" s="1474"/>
      <c r="AG51" s="1474"/>
      <c r="AH51" s="1474"/>
      <c r="AI51" s="1474"/>
      <c r="AJ51" s="1474"/>
      <c r="AK51" s="1474"/>
      <c r="AL51" s="1474"/>
      <c r="AM51" s="1474"/>
      <c r="AN51" s="1474"/>
      <c r="AO51" s="1474"/>
      <c r="AP51" s="1474"/>
      <c r="AQ51" s="1474"/>
      <c r="AR51" s="1474"/>
      <c r="AS51" s="1474"/>
      <c r="AT51" s="1474"/>
      <c r="AU51" s="1474"/>
      <c r="AV51" s="1474"/>
      <c r="AW51" s="1474"/>
      <c r="AX51" s="1474"/>
      <c r="AY51" s="1474"/>
      <c r="AZ51" s="1474"/>
      <c r="BA51" s="1474"/>
      <c r="BB51" s="1474"/>
      <c r="BC51" s="1474"/>
      <c r="BD51" s="1474"/>
      <c r="BE51" s="1474"/>
      <c r="BF51" s="1474"/>
      <c r="BG51" s="1474"/>
    </row>
    <row r="52" spans="1:59" ht="19.899999999999999" customHeight="1">
      <c r="A52" s="1455"/>
      <c r="B52" s="1876">
        <v>26</v>
      </c>
      <c r="C52" s="1827"/>
      <c r="D52" s="1876" t="s">
        <v>1368</v>
      </c>
      <c r="E52" s="1884">
        <f t="shared" si="0"/>
        <v>4028916324</v>
      </c>
      <c r="F52" s="1924">
        <v>4028916324</v>
      </c>
      <c r="G52" s="1924"/>
      <c r="H52" s="1926"/>
      <c r="I52" s="1474"/>
      <c r="J52" s="1474"/>
      <c r="K52" s="1474"/>
      <c r="L52" s="1474"/>
      <c r="M52" s="1474"/>
      <c r="N52" s="1474"/>
      <c r="O52" s="1474"/>
      <c r="P52" s="1474"/>
      <c r="Q52" s="1474"/>
      <c r="R52" s="1474"/>
      <c r="S52" s="1474"/>
      <c r="T52" s="1474"/>
      <c r="U52" s="1474"/>
      <c r="V52" s="1474"/>
      <c r="W52" s="1474"/>
      <c r="X52" s="1474"/>
      <c r="Y52" s="1474"/>
      <c r="Z52" s="1474"/>
      <c r="AA52" s="1474"/>
      <c r="AB52" s="1474"/>
      <c r="AC52" s="1474"/>
      <c r="AD52" s="1474"/>
      <c r="AE52" s="1474"/>
      <c r="AF52" s="1474"/>
      <c r="AG52" s="1474"/>
      <c r="AH52" s="1474"/>
      <c r="AI52" s="1474"/>
      <c r="AJ52" s="1474"/>
      <c r="AK52" s="1474"/>
      <c r="AL52" s="1474"/>
      <c r="AM52" s="1474"/>
      <c r="AN52" s="1474"/>
      <c r="AO52" s="1474"/>
      <c r="AP52" s="1474"/>
      <c r="AQ52" s="1474"/>
      <c r="AR52" s="1474"/>
      <c r="AS52" s="1474"/>
      <c r="AT52" s="1474"/>
      <c r="AU52" s="1474"/>
      <c r="AV52" s="1474"/>
      <c r="AW52" s="1474"/>
      <c r="AX52" s="1474"/>
      <c r="AY52" s="1474"/>
      <c r="AZ52" s="1474"/>
      <c r="BA52" s="1474"/>
      <c r="BB52" s="1474"/>
      <c r="BC52" s="1474"/>
      <c r="BD52" s="1474"/>
      <c r="BE52" s="1474"/>
      <c r="BF52" s="1474"/>
      <c r="BG52" s="1474"/>
    </row>
    <row r="53" spans="1:59" ht="19.899999999999999" customHeight="1">
      <c r="A53" s="2411"/>
      <c r="B53" s="2525">
        <v>27</v>
      </c>
      <c r="C53" s="2550"/>
      <c r="D53" s="2525" t="s">
        <v>3953</v>
      </c>
      <c r="E53" s="2551">
        <f t="shared" si="0"/>
        <v>0</v>
      </c>
      <c r="F53" s="2544"/>
      <c r="G53" s="2544"/>
      <c r="H53" s="2552"/>
      <c r="I53" s="1474"/>
      <c r="J53" s="1474"/>
      <c r="K53" s="1474"/>
      <c r="L53" s="1474"/>
      <c r="M53" s="1474"/>
      <c r="N53" s="1474"/>
      <c r="O53" s="1474"/>
      <c r="P53" s="1474"/>
      <c r="Q53" s="1474"/>
      <c r="R53" s="1474"/>
      <c r="S53" s="1474"/>
      <c r="T53" s="1474"/>
      <c r="U53" s="1474"/>
      <c r="V53" s="1474"/>
      <c r="W53" s="1474"/>
      <c r="X53" s="1474"/>
      <c r="Y53" s="1474"/>
      <c r="Z53" s="1474"/>
      <c r="AA53" s="1474"/>
      <c r="AB53" s="1474"/>
      <c r="AC53" s="1474"/>
      <c r="AD53" s="1474"/>
      <c r="AE53" s="1474"/>
      <c r="AF53" s="1474"/>
      <c r="AG53" s="1474"/>
      <c r="AH53" s="1474"/>
      <c r="AI53" s="1474"/>
      <c r="AJ53" s="1474"/>
      <c r="AK53" s="1474"/>
      <c r="AL53" s="1474"/>
      <c r="AM53" s="1474"/>
      <c r="AN53" s="1474"/>
      <c r="AO53" s="1474"/>
      <c r="AP53" s="1474"/>
      <c r="AQ53" s="1474"/>
      <c r="AR53" s="1474"/>
      <c r="AS53" s="1474"/>
      <c r="AT53" s="1474"/>
      <c r="AU53" s="1474"/>
      <c r="AV53" s="1474"/>
      <c r="AW53" s="1474"/>
      <c r="AX53" s="1474"/>
      <c r="AY53" s="1474"/>
      <c r="AZ53" s="1474"/>
      <c r="BA53" s="1474"/>
      <c r="BB53" s="1474"/>
      <c r="BC53" s="1474"/>
      <c r="BD53" s="1474"/>
      <c r="BE53" s="1474"/>
      <c r="BF53" s="1474"/>
      <c r="BG53" s="1474"/>
    </row>
    <row r="54" spans="1:59" ht="19.899999999999999" customHeight="1">
      <c r="A54" s="1455"/>
      <c r="B54" s="1876">
        <v>28</v>
      </c>
      <c r="C54" s="1827"/>
      <c r="D54" s="1876" t="s">
        <v>1369</v>
      </c>
      <c r="E54" s="1884">
        <f t="shared" si="0"/>
        <v>-6937</v>
      </c>
      <c r="F54" s="1924">
        <v>-6937</v>
      </c>
      <c r="G54" s="1924"/>
      <c r="H54" s="1926"/>
      <c r="I54" s="1474"/>
      <c r="J54" s="1474"/>
      <c r="K54" s="1474"/>
      <c r="L54" s="1474"/>
      <c r="M54" s="1474"/>
      <c r="N54" s="1474"/>
      <c r="O54" s="1474"/>
      <c r="P54" s="1474"/>
      <c r="Q54" s="1474"/>
      <c r="R54" s="1474"/>
      <c r="S54" s="1474"/>
      <c r="T54" s="1474"/>
      <c r="U54" s="1474"/>
      <c r="V54" s="1474"/>
      <c r="W54" s="1474"/>
      <c r="X54" s="1474"/>
      <c r="Y54" s="1474"/>
      <c r="Z54" s="1474"/>
      <c r="AA54" s="1474"/>
      <c r="AB54" s="1474"/>
      <c r="AC54" s="1474"/>
      <c r="AD54" s="1474"/>
      <c r="AE54" s="1474"/>
      <c r="AF54" s="1474"/>
      <c r="AG54" s="1474"/>
      <c r="AH54" s="1474"/>
      <c r="AI54" s="1474"/>
      <c r="AJ54" s="1474"/>
      <c r="AK54" s="1474"/>
      <c r="AL54" s="1474"/>
      <c r="AM54" s="1474"/>
      <c r="AN54" s="1474"/>
      <c r="AO54" s="1474"/>
      <c r="AP54" s="1474"/>
      <c r="AQ54" s="1474"/>
      <c r="AR54" s="1474"/>
      <c r="AS54" s="1474"/>
      <c r="AT54" s="1474"/>
      <c r="AU54" s="1474"/>
      <c r="AV54" s="1474"/>
      <c r="AW54" s="1474"/>
      <c r="AX54" s="1474"/>
      <c r="AY54" s="1474"/>
      <c r="AZ54" s="1474"/>
      <c r="BA54" s="1474"/>
      <c r="BB54" s="1474"/>
      <c r="BC54" s="1474"/>
      <c r="BD54" s="1474"/>
      <c r="BE54" s="1474"/>
      <c r="BF54" s="1474"/>
      <c r="BG54" s="1474"/>
    </row>
    <row r="55" spans="1:59" ht="19.899999999999999" customHeight="1" thickBot="1">
      <c r="A55" s="1689"/>
      <c r="B55" s="1895">
        <v>29</v>
      </c>
      <c r="C55" s="2524"/>
      <c r="D55" s="2553" t="s">
        <v>4620</v>
      </c>
      <c r="E55" s="1894">
        <f t="shared" si="0"/>
        <v>5393404573</v>
      </c>
      <c r="F55" s="1934">
        <f>SUM(F46:F54)</f>
        <v>5393404573</v>
      </c>
      <c r="G55" s="1934">
        <f>SUM(G46:G54)</f>
        <v>0</v>
      </c>
      <c r="H55" s="1904">
        <f>SUM(H46:H54)</f>
        <v>0</v>
      </c>
      <c r="I55" s="1474"/>
      <c r="J55" s="1474"/>
      <c r="K55" s="1474"/>
      <c r="L55" s="1474"/>
      <c r="M55" s="1474"/>
      <c r="N55" s="1474"/>
      <c r="O55" s="1474"/>
      <c r="P55" s="1474"/>
      <c r="Q55" s="1474"/>
      <c r="R55" s="1474"/>
      <c r="S55" s="1474"/>
      <c r="T55" s="1474"/>
      <c r="U55" s="1474"/>
      <c r="V55" s="1474"/>
      <c r="W55" s="1474"/>
      <c r="X55" s="1474"/>
      <c r="Y55" s="1474"/>
      <c r="Z55" s="1474"/>
      <c r="AA55" s="1474"/>
      <c r="AB55" s="1474"/>
      <c r="AC55" s="1474"/>
      <c r="AD55" s="1474"/>
      <c r="AE55" s="1474"/>
      <c r="AF55" s="1474"/>
      <c r="AG55" s="1474"/>
      <c r="AH55" s="1474"/>
      <c r="AI55" s="1474"/>
      <c r="AJ55" s="1474"/>
      <c r="AK55" s="1474"/>
      <c r="AL55" s="1474"/>
      <c r="AM55" s="1474"/>
      <c r="AN55" s="1474"/>
      <c r="AO55" s="1474"/>
      <c r="AP55" s="1474"/>
      <c r="AQ55" s="1474"/>
      <c r="AR55" s="1474"/>
      <c r="AS55" s="1474"/>
      <c r="AT55" s="1474"/>
      <c r="AU55" s="1474"/>
      <c r="AV55" s="1474"/>
      <c r="AW55" s="1474"/>
      <c r="AX55" s="1474"/>
      <c r="AY55" s="1474"/>
      <c r="AZ55" s="1474"/>
      <c r="BA55" s="1474"/>
      <c r="BB55" s="1474"/>
      <c r="BC55" s="1474"/>
      <c r="BD55" s="1474"/>
      <c r="BE55" s="1474"/>
      <c r="BF55" s="1474"/>
      <c r="BG55" s="1474"/>
    </row>
    <row r="56" spans="1:59">
      <c r="A56" s="1474"/>
      <c r="B56" s="1474"/>
      <c r="C56" s="1474"/>
      <c r="D56" s="1474"/>
      <c r="E56" s="1474"/>
      <c r="F56" s="1932"/>
      <c r="G56" s="1932"/>
      <c r="H56" s="1474"/>
      <c r="I56" s="1474"/>
      <c r="J56" s="1474"/>
      <c r="K56" s="1474"/>
      <c r="L56" s="1474"/>
      <c r="M56" s="1474"/>
      <c r="N56" s="1474"/>
      <c r="O56" s="1474"/>
      <c r="P56" s="1474"/>
      <c r="Q56" s="1474"/>
      <c r="R56" s="1474"/>
      <c r="S56" s="1474"/>
      <c r="T56" s="1474"/>
      <c r="U56" s="1474"/>
      <c r="V56" s="1474"/>
      <c r="W56" s="1474"/>
      <c r="X56" s="1474"/>
      <c r="Y56" s="1474"/>
      <c r="Z56" s="1474"/>
      <c r="AA56" s="1474"/>
      <c r="AB56" s="1474"/>
      <c r="AC56" s="1474"/>
      <c r="AD56" s="1474"/>
      <c r="AE56" s="1474"/>
      <c r="AF56" s="1474"/>
      <c r="AG56" s="1474"/>
      <c r="AH56" s="1474"/>
      <c r="AI56" s="1474"/>
      <c r="AJ56" s="1474"/>
      <c r="AK56" s="1474"/>
      <c r="AL56" s="1474"/>
      <c r="AM56" s="1474"/>
      <c r="AN56" s="1474"/>
      <c r="AO56" s="1474"/>
      <c r="AP56" s="1474"/>
      <c r="AQ56" s="1474"/>
      <c r="AR56" s="1474"/>
      <c r="AS56" s="1474"/>
      <c r="AT56" s="1474"/>
      <c r="AU56" s="1474"/>
      <c r="AV56" s="1474"/>
      <c r="AW56" s="1474"/>
      <c r="AX56" s="1474"/>
      <c r="AY56" s="1474"/>
      <c r="AZ56" s="1474"/>
      <c r="BA56" s="1474"/>
      <c r="BB56" s="1474"/>
      <c r="BC56" s="1474"/>
      <c r="BD56" s="1474"/>
      <c r="BE56" s="1474"/>
      <c r="BF56" s="1474"/>
      <c r="BG56" s="1474"/>
    </row>
    <row r="57" spans="1:59">
      <c r="A57" s="2407" t="s">
        <v>4678</v>
      </c>
      <c r="B57" s="1855"/>
      <c r="C57" s="2407"/>
      <c r="D57" s="2407"/>
      <c r="E57" s="1474"/>
      <c r="F57" s="1474"/>
      <c r="G57" s="1474"/>
      <c r="H57" s="1897" t="s">
        <v>1370</v>
      </c>
      <c r="I57" s="1474"/>
      <c r="J57" s="1474"/>
      <c r="K57" s="1474"/>
      <c r="L57" s="1474"/>
      <c r="M57" s="1474"/>
      <c r="N57" s="1474"/>
      <c r="O57" s="1474"/>
      <c r="P57" s="1474"/>
      <c r="Q57" s="1474"/>
      <c r="R57" s="1474"/>
      <c r="S57" s="1474"/>
      <c r="T57" s="1474"/>
      <c r="U57" s="1474"/>
      <c r="V57" s="1474"/>
      <c r="W57" s="1474"/>
      <c r="X57" s="1474"/>
      <c r="Y57" s="1474"/>
      <c r="Z57" s="1474"/>
      <c r="AA57" s="1474"/>
      <c r="AB57" s="1474"/>
      <c r="AC57" s="1474"/>
      <c r="AD57" s="1474"/>
      <c r="AE57" s="1474"/>
      <c r="AF57" s="1474"/>
      <c r="AG57" s="1474"/>
      <c r="AH57" s="1474"/>
      <c r="AI57" s="1474"/>
      <c r="AJ57" s="1474"/>
      <c r="AK57" s="1474"/>
      <c r="AL57" s="1474"/>
      <c r="AM57" s="1474"/>
      <c r="AN57" s="1474"/>
      <c r="AO57" s="1474"/>
      <c r="AP57" s="1474"/>
      <c r="AQ57" s="1474"/>
      <c r="AR57" s="1474"/>
      <c r="AS57" s="1474"/>
      <c r="AT57" s="1474"/>
      <c r="AU57" s="1474"/>
      <c r="AV57" s="1474"/>
      <c r="AW57" s="1474"/>
      <c r="AX57" s="1474"/>
      <c r="AY57" s="1474"/>
      <c r="AZ57" s="1474"/>
      <c r="BA57" s="1474"/>
      <c r="BB57" s="1474"/>
      <c r="BC57" s="1474"/>
      <c r="BD57" s="1474"/>
      <c r="BE57" s="1474"/>
      <c r="BF57" s="1474"/>
      <c r="BG57" s="1474"/>
    </row>
    <row r="58" spans="1:59">
      <c r="A58" s="1474"/>
      <c r="B58" s="1489" t="s">
        <v>1371</v>
      </c>
      <c r="C58" s="1489"/>
      <c r="D58" s="1489"/>
      <c r="E58" s="1489"/>
      <c r="F58" s="1489"/>
      <c r="G58" s="1489"/>
      <c r="H58" s="1489"/>
      <c r="I58" s="1474"/>
      <c r="J58" s="1474"/>
      <c r="K58" s="1474"/>
      <c r="L58" s="1474"/>
      <c r="M58" s="1474"/>
      <c r="N58" s="1474"/>
      <c r="O58" s="1474"/>
      <c r="P58" s="1474"/>
      <c r="Q58" s="1474"/>
      <c r="R58" s="1474"/>
      <c r="S58" s="1474"/>
      <c r="T58" s="1474"/>
      <c r="U58" s="1474"/>
      <c r="V58" s="1474"/>
      <c r="W58" s="1474"/>
      <c r="X58" s="1474"/>
      <c r="Y58" s="1474"/>
      <c r="Z58" s="1474"/>
      <c r="AA58" s="1474"/>
      <c r="AB58" s="1474"/>
      <c r="AC58" s="1474"/>
      <c r="AD58" s="1474"/>
      <c r="AE58" s="1474"/>
      <c r="AF58" s="1474"/>
      <c r="AG58" s="1474"/>
      <c r="AH58" s="1474"/>
      <c r="AI58" s="1474"/>
      <c r="AJ58" s="1474"/>
      <c r="AK58" s="1474"/>
      <c r="AL58" s="1474"/>
      <c r="AM58" s="1474"/>
      <c r="AN58" s="1474"/>
      <c r="AO58" s="1474"/>
      <c r="AP58" s="1474"/>
      <c r="AQ58" s="1474"/>
      <c r="AR58" s="1474"/>
      <c r="AS58" s="1474"/>
      <c r="AT58" s="1474"/>
      <c r="AU58" s="1474"/>
      <c r="AV58" s="1474"/>
      <c r="AW58" s="1474"/>
      <c r="AX58" s="1474"/>
      <c r="AY58" s="1474"/>
      <c r="AZ58" s="1474"/>
      <c r="BA58" s="1474"/>
      <c r="BB58" s="1474"/>
      <c r="BC58" s="1474"/>
      <c r="BD58" s="1474"/>
      <c r="BE58" s="1474"/>
      <c r="BF58" s="1474"/>
      <c r="BG58" s="1474"/>
    </row>
    <row r="59" spans="1:59" ht="1.1499999999999999" customHeight="1">
      <c r="A59" s="1474"/>
      <c r="B59" s="1474"/>
      <c r="C59" s="1474"/>
      <c r="D59" s="1474"/>
      <c r="E59" s="1474"/>
      <c r="F59" s="1474"/>
      <c r="G59" s="1474"/>
      <c r="H59" s="1474"/>
      <c r="I59" s="1474"/>
      <c r="J59" s="1474"/>
      <c r="K59" s="1474"/>
      <c r="L59" s="1474"/>
      <c r="M59" s="1474"/>
      <c r="N59" s="1474"/>
      <c r="O59" s="1474"/>
      <c r="P59" s="1474"/>
      <c r="Q59" s="1474"/>
      <c r="R59" s="1474"/>
      <c r="S59" s="1474"/>
      <c r="T59" s="1474"/>
      <c r="U59" s="1474"/>
      <c r="V59" s="1474"/>
      <c r="W59" s="1474"/>
      <c r="X59" s="1474"/>
      <c r="Y59" s="1474"/>
      <c r="Z59" s="1474"/>
      <c r="AA59" s="1474"/>
      <c r="AB59" s="1474"/>
      <c r="AC59" s="1474"/>
      <c r="AD59" s="1474"/>
      <c r="AE59" s="1474"/>
      <c r="AF59" s="1474"/>
      <c r="AG59" s="1474"/>
      <c r="AH59" s="1474"/>
      <c r="AI59" s="1474"/>
      <c r="AJ59" s="1474"/>
      <c r="AK59" s="1474"/>
      <c r="AL59" s="1474"/>
      <c r="AM59" s="1474"/>
      <c r="AN59" s="1474"/>
      <c r="AO59" s="1474"/>
      <c r="AP59" s="1474"/>
      <c r="AQ59" s="1474"/>
      <c r="AR59" s="1474"/>
      <c r="AS59" s="1474"/>
      <c r="AT59" s="1474"/>
      <c r="AU59" s="1474"/>
      <c r="AV59" s="1474"/>
      <c r="AW59" s="1474"/>
      <c r="AX59" s="1474"/>
      <c r="AY59" s="1474"/>
      <c r="AZ59" s="1474"/>
      <c r="BA59" s="1474"/>
      <c r="BB59" s="1474"/>
      <c r="BC59" s="1474"/>
      <c r="BD59" s="1474"/>
      <c r="BE59" s="1474"/>
      <c r="BF59" s="1474"/>
      <c r="BG59" s="1474"/>
    </row>
    <row r="60" spans="1:59" ht="15.75">
      <c r="A60" s="1493" t="s">
        <v>1190</v>
      </c>
      <c r="B60" s="1489"/>
      <c r="C60" s="1489"/>
      <c r="D60" s="1489"/>
      <c r="E60" s="1489"/>
      <c r="F60" s="1489"/>
      <c r="G60" s="1489"/>
      <c r="H60" s="1489"/>
      <c r="I60" s="1474"/>
      <c r="J60" s="1474"/>
      <c r="K60" s="1474"/>
      <c r="L60" s="1474"/>
      <c r="M60" s="1474"/>
      <c r="N60" s="1474"/>
      <c r="O60" s="1474"/>
      <c r="P60" s="1474"/>
      <c r="Q60" s="1474"/>
      <c r="R60" s="1474"/>
      <c r="S60" s="1474"/>
      <c r="T60" s="1474"/>
      <c r="U60" s="1474"/>
      <c r="V60" s="1474"/>
      <c r="W60" s="1474"/>
      <c r="X60" s="1474"/>
      <c r="Y60" s="1474"/>
      <c r="Z60" s="1474"/>
      <c r="AA60" s="1474"/>
      <c r="AB60" s="1474"/>
      <c r="AC60" s="1474"/>
      <c r="AD60" s="1474"/>
      <c r="AE60" s="1474"/>
      <c r="AF60" s="1474"/>
      <c r="AG60" s="1474"/>
      <c r="AH60" s="1474"/>
      <c r="AI60" s="1474"/>
      <c r="AJ60" s="1474"/>
      <c r="AK60" s="1474"/>
      <c r="AL60" s="1474"/>
      <c r="AM60" s="1474"/>
      <c r="AN60" s="1474"/>
      <c r="AO60" s="1474"/>
      <c r="AP60" s="1474"/>
      <c r="AQ60" s="1474"/>
      <c r="AR60" s="1474"/>
      <c r="AS60" s="1474"/>
      <c r="AT60" s="1474"/>
      <c r="AU60" s="1474"/>
      <c r="AV60" s="1474"/>
      <c r="AW60" s="1474"/>
      <c r="AX60" s="1474"/>
      <c r="AY60" s="1474"/>
      <c r="AZ60" s="1474"/>
      <c r="BA60" s="1474"/>
      <c r="BB60" s="1474"/>
      <c r="BC60" s="1474"/>
      <c r="BD60" s="1474"/>
      <c r="BE60" s="1474"/>
      <c r="BF60" s="1474"/>
      <c r="BG60" s="1474"/>
    </row>
    <row r="61" spans="1:59">
      <c r="A61" s="1474"/>
      <c r="B61" s="1474"/>
      <c r="C61" s="1474"/>
      <c r="D61" s="1474"/>
      <c r="E61" s="1474"/>
      <c r="F61" s="1474"/>
      <c r="G61" s="1474"/>
      <c r="H61" s="1474"/>
      <c r="I61" s="1474"/>
      <c r="J61" s="1474"/>
      <c r="K61" s="1474"/>
      <c r="L61" s="1474"/>
      <c r="M61" s="1474"/>
      <c r="N61" s="1474"/>
      <c r="O61" s="1474"/>
      <c r="P61" s="1474"/>
      <c r="Q61" s="1474"/>
      <c r="R61" s="1474"/>
      <c r="S61" s="1474"/>
      <c r="T61" s="1474"/>
      <c r="U61" s="1474"/>
      <c r="V61" s="1474"/>
      <c r="W61" s="1474"/>
      <c r="X61" s="1474"/>
      <c r="Y61" s="1474"/>
      <c r="Z61" s="1474"/>
      <c r="AA61" s="1474"/>
      <c r="AB61" s="1474"/>
      <c r="AC61" s="1474"/>
      <c r="AD61" s="1474"/>
      <c r="AE61" s="1474"/>
      <c r="AF61" s="1474"/>
      <c r="AG61" s="1474"/>
      <c r="AH61" s="1474"/>
      <c r="AI61" s="1474"/>
      <c r="AJ61" s="1474"/>
      <c r="AK61" s="1474"/>
      <c r="AL61" s="1474"/>
      <c r="AM61" s="1474"/>
      <c r="AN61" s="1474"/>
      <c r="AO61" s="1474"/>
      <c r="AP61" s="1474"/>
      <c r="AQ61" s="1474"/>
      <c r="AR61" s="1474"/>
      <c r="AS61" s="1474"/>
      <c r="AT61" s="1474"/>
      <c r="AU61" s="1474"/>
      <c r="AV61" s="1474"/>
      <c r="AW61" s="1474"/>
      <c r="AX61" s="1474"/>
      <c r="AY61" s="1474"/>
      <c r="AZ61" s="1474"/>
      <c r="BA61" s="1474"/>
      <c r="BB61" s="1474"/>
      <c r="BC61" s="1474"/>
      <c r="BD61" s="1474"/>
      <c r="BE61" s="1474"/>
      <c r="BF61" s="1474"/>
      <c r="BG61" s="1474"/>
    </row>
    <row r="62" spans="1:59" ht="15.75" thickBot="1">
      <c r="A62" s="1474" t="str">
        <f>'Data Sheet'!$C$25</f>
        <v>Consolidated Edison Company of New York, Inc.</v>
      </c>
      <c r="B62" s="1474"/>
      <c r="C62" s="1474"/>
      <c r="D62" s="1474"/>
      <c r="E62" s="1474"/>
      <c r="F62" s="1906" t="str">
        <f>'Data Sheet'!$C$40</f>
        <v>4/28/2016</v>
      </c>
      <c r="G62" s="1474" t="str">
        <f>'Data Sheet'!$C$38</f>
        <v>12/31/2015</v>
      </c>
      <c r="H62" s="1474"/>
      <c r="I62" s="1474"/>
      <c r="J62" s="1474"/>
      <c r="K62" s="1474"/>
      <c r="L62" s="1474"/>
      <c r="M62" s="1474"/>
      <c r="N62" s="1474"/>
      <c r="O62" s="1474"/>
      <c r="P62" s="1474"/>
      <c r="Q62" s="1474"/>
      <c r="R62" s="1474"/>
      <c r="S62" s="1474"/>
      <c r="T62" s="1474"/>
      <c r="U62" s="1474"/>
      <c r="V62" s="1474"/>
      <c r="W62" s="1474"/>
      <c r="X62" s="1474"/>
      <c r="Y62" s="1474"/>
      <c r="Z62" s="1474"/>
      <c r="AA62" s="1474"/>
      <c r="AB62" s="1474"/>
      <c r="AC62" s="1474"/>
      <c r="AD62" s="1474"/>
      <c r="AE62" s="1474"/>
      <c r="AF62" s="1474"/>
      <c r="AG62" s="1474"/>
      <c r="AH62" s="1474"/>
      <c r="AI62" s="1474"/>
      <c r="AJ62" s="1474"/>
      <c r="AK62" s="1474"/>
      <c r="AL62" s="1474"/>
      <c r="AM62" s="1474"/>
      <c r="AN62" s="1474"/>
      <c r="AO62" s="1474"/>
      <c r="AP62" s="1474"/>
      <c r="AQ62" s="1474"/>
      <c r="AR62" s="1474"/>
      <c r="AS62" s="1474"/>
      <c r="AT62" s="1474"/>
      <c r="AU62" s="1474"/>
      <c r="AV62" s="1474"/>
      <c r="AW62" s="1474"/>
      <c r="AX62" s="1474"/>
      <c r="AY62" s="1474"/>
      <c r="AZ62" s="1474"/>
      <c r="BA62" s="1474"/>
      <c r="BB62" s="1474"/>
      <c r="BC62" s="1474"/>
      <c r="BD62" s="1474"/>
      <c r="BE62" s="1474"/>
      <c r="BF62" s="1474"/>
      <c r="BG62" s="1474"/>
    </row>
    <row r="63" spans="1:59">
      <c r="A63" s="1448"/>
      <c r="B63" s="1605"/>
      <c r="C63" s="1605"/>
      <c r="D63" s="1605"/>
      <c r="E63" s="1605"/>
      <c r="F63" s="1605"/>
      <c r="G63" s="1605"/>
      <c r="H63" s="1810"/>
      <c r="I63" s="1474"/>
      <c r="J63" s="1474"/>
      <c r="K63" s="1474"/>
      <c r="L63" s="1474"/>
      <c r="M63" s="1474"/>
      <c r="N63" s="1474"/>
      <c r="O63" s="1474"/>
      <c r="P63" s="1474"/>
      <c r="Q63" s="1474"/>
      <c r="R63" s="1474"/>
      <c r="S63" s="1474"/>
      <c r="T63" s="1474"/>
      <c r="U63" s="1474"/>
      <c r="V63" s="1474"/>
      <c r="W63" s="1474"/>
      <c r="X63" s="1474"/>
      <c r="Y63" s="1474"/>
      <c r="Z63" s="1474"/>
      <c r="AA63" s="1474"/>
      <c r="AB63" s="1474"/>
      <c r="AC63" s="1474"/>
      <c r="AD63" s="1474"/>
      <c r="AE63" s="1474"/>
      <c r="AF63" s="1474"/>
      <c r="AG63" s="1474"/>
      <c r="AH63" s="1474"/>
      <c r="AI63" s="1474"/>
      <c r="AJ63" s="1474"/>
      <c r="AK63" s="1474"/>
      <c r="AL63" s="1474"/>
      <c r="AM63" s="1474"/>
      <c r="AN63" s="1474"/>
      <c r="AO63" s="1474"/>
      <c r="AP63" s="1474"/>
      <c r="AQ63" s="1474"/>
      <c r="AR63" s="1474"/>
      <c r="AS63" s="1474"/>
      <c r="AT63" s="1474"/>
      <c r="AU63" s="1474"/>
      <c r="AV63" s="1474"/>
      <c r="AW63" s="1474"/>
      <c r="AX63" s="1474"/>
      <c r="AY63" s="1474"/>
      <c r="AZ63" s="1474"/>
      <c r="BA63" s="1474"/>
      <c r="BB63" s="1474"/>
      <c r="BC63" s="1474"/>
      <c r="BD63" s="1474"/>
      <c r="BE63" s="1474"/>
      <c r="BF63" s="1474"/>
      <c r="BG63" s="1474"/>
    </row>
    <row r="64" spans="1:59">
      <c r="A64" s="1935" t="s">
        <v>485</v>
      </c>
      <c r="B64" s="1489"/>
      <c r="C64" s="1489"/>
      <c r="D64" s="1489"/>
      <c r="E64" s="1489"/>
      <c r="F64" s="1489"/>
      <c r="G64" s="1489"/>
      <c r="H64" s="1908"/>
      <c r="I64" s="1474"/>
      <c r="J64" s="1474"/>
      <c r="K64" s="1474"/>
      <c r="L64" s="1474"/>
      <c r="M64" s="1474"/>
      <c r="N64" s="1474"/>
      <c r="O64" s="1474"/>
      <c r="P64" s="1474"/>
      <c r="Q64" s="1474"/>
      <c r="R64" s="1474"/>
      <c r="S64" s="1474"/>
      <c r="T64" s="1474"/>
      <c r="U64" s="1474"/>
      <c r="V64" s="1474"/>
      <c r="W64" s="1474"/>
      <c r="X64" s="1474"/>
      <c r="Y64" s="1474"/>
      <c r="Z64" s="1474"/>
      <c r="AA64" s="1474"/>
      <c r="AB64" s="1474"/>
      <c r="AC64" s="1474"/>
      <c r="AD64" s="1474"/>
      <c r="AE64" s="1474"/>
      <c r="AF64" s="1474"/>
      <c r="AG64" s="1474"/>
      <c r="AH64" s="1474"/>
      <c r="AI64" s="1474"/>
      <c r="AJ64" s="1474"/>
      <c r="AK64" s="1474"/>
      <c r="AL64" s="1474"/>
      <c r="AM64" s="1474"/>
      <c r="AN64" s="1474"/>
      <c r="AO64" s="1474"/>
      <c r="AP64" s="1474"/>
      <c r="AQ64" s="1474"/>
      <c r="AR64" s="1474"/>
      <c r="AS64" s="1474"/>
      <c r="AT64" s="1474"/>
      <c r="AU64" s="1474"/>
      <c r="AV64" s="1474"/>
      <c r="AW64" s="1474"/>
      <c r="AX64" s="1474"/>
      <c r="AY64" s="1474"/>
      <c r="AZ64" s="1474"/>
      <c r="BA64" s="1474"/>
      <c r="BB64" s="1474"/>
      <c r="BC64" s="1474"/>
      <c r="BD64" s="1474"/>
      <c r="BE64" s="1474"/>
      <c r="BF64" s="1474"/>
      <c r="BG64" s="1474"/>
    </row>
    <row r="65" spans="1:59">
      <c r="A65" s="1455"/>
      <c r="B65" s="1619"/>
      <c r="C65" s="1619"/>
      <c r="D65" s="1619"/>
      <c r="E65" s="1619"/>
      <c r="F65" s="1619"/>
      <c r="G65" s="1619"/>
      <c r="H65" s="1814"/>
      <c r="I65" s="1474"/>
      <c r="J65" s="1474"/>
      <c r="K65" s="1474"/>
      <c r="L65" s="1474"/>
      <c r="M65" s="1474"/>
      <c r="N65" s="1474"/>
      <c r="O65" s="1474"/>
      <c r="P65" s="1474"/>
      <c r="Q65" s="1474"/>
      <c r="R65" s="1474"/>
      <c r="S65" s="1474"/>
      <c r="T65" s="1474"/>
      <c r="U65" s="1474"/>
      <c r="V65" s="1474"/>
      <c r="W65" s="1474"/>
      <c r="X65" s="1474"/>
      <c r="Y65" s="1474"/>
      <c r="Z65" s="1474"/>
      <c r="AA65" s="1474"/>
      <c r="AB65" s="1474"/>
      <c r="AC65" s="1474"/>
      <c r="AD65" s="1474"/>
      <c r="AE65" s="1474"/>
      <c r="AF65" s="1474"/>
      <c r="AG65" s="1474"/>
      <c r="AH65" s="1474"/>
      <c r="AI65" s="1474"/>
      <c r="AJ65" s="1474"/>
      <c r="AK65" s="1474"/>
      <c r="AL65" s="1474"/>
      <c r="AM65" s="1474"/>
      <c r="AN65" s="1474"/>
      <c r="AO65" s="1474"/>
      <c r="AP65" s="1474"/>
      <c r="AQ65" s="1474"/>
      <c r="AR65" s="1474"/>
      <c r="AS65" s="1474"/>
      <c r="AT65" s="1474"/>
      <c r="AU65" s="1474"/>
      <c r="AV65" s="1474"/>
      <c r="AW65" s="1474"/>
      <c r="AX65" s="1474"/>
      <c r="AY65" s="1474"/>
      <c r="AZ65" s="1474"/>
      <c r="BA65" s="1474"/>
      <c r="BB65" s="1474"/>
      <c r="BC65" s="1474"/>
      <c r="BD65" s="1474"/>
      <c r="BE65" s="1474"/>
      <c r="BF65" s="1474"/>
      <c r="BG65" s="1474"/>
    </row>
    <row r="66" spans="1:59">
      <c r="A66" s="1452"/>
      <c r="B66" s="1474"/>
      <c r="C66" s="1474"/>
      <c r="D66" s="1474"/>
      <c r="E66" s="1474"/>
      <c r="F66" s="1474"/>
      <c r="G66" s="1474"/>
      <c r="H66" s="1454"/>
      <c r="I66" s="1474"/>
      <c r="J66" s="1474"/>
      <c r="K66" s="1474"/>
      <c r="L66" s="1474"/>
      <c r="M66" s="1474"/>
      <c r="N66" s="1474"/>
      <c r="O66" s="1474"/>
      <c r="P66" s="1474"/>
      <c r="Q66" s="1474"/>
      <c r="R66" s="1474"/>
      <c r="S66" s="1474"/>
      <c r="T66" s="1474"/>
      <c r="U66" s="1474"/>
      <c r="V66" s="1474"/>
      <c r="W66" s="1474"/>
      <c r="X66" s="1474"/>
      <c r="Y66" s="1474"/>
      <c r="Z66" s="1474"/>
      <c r="AA66" s="1474"/>
      <c r="AB66" s="1474"/>
      <c r="AC66" s="1474"/>
      <c r="AD66" s="1474"/>
      <c r="AE66" s="1474"/>
      <c r="AF66" s="1474"/>
      <c r="AG66" s="1474"/>
      <c r="AH66" s="1474"/>
      <c r="AI66" s="1474"/>
      <c r="AJ66" s="1474"/>
      <c r="AK66" s="1474"/>
      <c r="AL66" s="1474"/>
      <c r="AM66" s="1474"/>
      <c r="AN66" s="1474"/>
      <c r="AO66" s="1474"/>
      <c r="AP66" s="1474"/>
      <c r="AQ66" s="1474"/>
      <c r="AR66" s="1474"/>
      <c r="AS66" s="1474"/>
      <c r="AT66" s="1474"/>
      <c r="AU66" s="1474"/>
      <c r="AV66" s="1474"/>
      <c r="AW66" s="1474"/>
      <c r="AX66" s="1474"/>
      <c r="AY66" s="1474"/>
      <c r="AZ66" s="1474"/>
      <c r="BA66" s="1474"/>
      <c r="BB66" s="1474"/>
      <c r="BC66" s="1474"/>
      <c r="BD66" s="1474"/>
      <c r="BE66" s="1474"/>
      <c r="BF66" s="1474"/>
      <c r="BG66" s="1474"/>
    </row>
    <row r="67" spans="1:59" ht="15.75">
      <c r="A67" s="1492" t="s">
        <v>1372</v>
      </c>
      <c r="B67" s="1493"/>
      <c r="C67" s="1493"/>
      <c r="D67" s="1493"/>
      <c r="E67" s="1493"/>
      <c r="F67" s="1493"/>
      <c r="G67" s="1493"/>
      <c r="H67" s="1494"/>
      <c r="I67" s="1474"/>
      <c r="J67" s="1474"/>
      <c r="K67" s="1474"/>
      <c r="L67" s="1474"/>
      <c r="M67" s="1474"/>
      <c r="N67" s="1474"/>
      <c r="O67" s="1474"/>
      <c r="P67" s="1474"/>
      <c r="Q67" s="1474"/>
      <c r="R67" s="1474"/>
      <c r="S67" s="1474"/>
      <c r="T67" s="1474"/>
      <c r="U67" s="1474"/>
      <c r="V67" s="1474"/>
      <c r="W67" s="1474"/>
      <c r="X67" s="1474"/>
      <c r="Y67" s="1474"/>
      <c r="Z67" s="1474"/>
      <c r="AA67" s="1474"/>
      <c r="AB67" s="1474"/>
      <c r="AC67" s="1474"/>
      <c r="AD67" s="1474"/>
      <c r="AE67" s="1474"/>
      <c r="AF67" s="1474"/>
      <c r="AG67" s="1474"/>
      <c r="AH67" s="1474"/>
      <c r="AI67" s="1474"/>
      <c r="AJ67" s="1474"/>
      <c r="AK67" s="1474"/>
      <c r="AL67" s="1474"/>
      <c r="AM67" s="1474"/>
      <c r="AN67" s="1474"/>
      <c r="AO67" s="1474"/>
      <c r="AP67" s="1474"/>
      <c r="AQ67" s="1474"/>
      <c r="AR67" s="1474"/>
      <c r="AS67" s="1474"/>
      <c r="AT67" s="1474"/>
      <c r="AU67" s="1474"/>
      <c r="AV67" s="1474"/>
      <c r="AW67" s="1474"/>
      <c r="AX67" s="1474"/>
      <c r="AY67" s="1474"/>
      <c r="AZ67" s="1474"/>
      <c r="BA67" s="1474"/>
      <c r="BB67" s="1474"/>
      <c r="BC67" s="1474"/>
      <c r="BD67" s="1474"/>
      <c r="BE67" s="1474"/>
      <c r="BF67" s="1474"/>
      <c r="BG67" s="1474"/>
    </row>
    <row r="68" spans="1:59">
      <c r="A68" s="1452"/>
      <c r="B68" s="1474"/>
      <c r="C68" s="1474"/>
      <c r="D68" s="1474"/>
      <c r="E68" s="1474"/>
      <c r="F68" s="1474"/>
      <c r="G68" s="1474"/>
      <c r="H68" s="1454"/>
      <c r="I68" s="1474"/>
      <c r="J68" s="1474"/>
      <c r="K68" s="1474"/>
      <c r="L68" s="1474"/>
      <c r="M68" s="1474"/>
      <c r="N68" s="1474"/>
      <c r="O68" s="1474"/>
      <c r="P68" s="1474"/>
      <c r="Q68" s="1474"/>
      <c r="R68" s="1474"/>
      <c r="S68" s="1474"/>
      <c r="T68" s="1474"/>
      <c r="U68" s="1474"/>
      <c r="V68" s="1474"/>
      <c r="W68" s="1474"/>
      <c r="X68" s="1474"/>
      <c r="Y68" s="1474"/>
      <c r="Z68" s="1474"/>
      <c r="AA68" s="1474"/>
      <c r="AB68" s="1474"/>
      <c r="AC68" s="1474"/>
      <c r="AD68" s="1474"/>
      <c r="AE68" s="1474"/>
      <c r="AF68" s="1474"/>
      <c r="AG68" s="1474"/>
      <c r="AH68" s="1474"/>
      <c r="AI68" s="1474"/>
      <c r="AJ68" s="1474"/>
      <c r="AK68" s="1474"/>
      <c r="AL68" s="1474"/>
      <c r="AM68" s="1474"/>
      <c r="AN68" s="1474"/>
      <c r="AO68" s="1474"/>
      <c r="AP68" s="1474"/>
      <c r="AQ68" s="1474"/>
      <c r="AR68" s="1474"/>
      <c r="AS68" s="1474"/>
      <c r="AT68" s="1474"/>
      <c r="AU68" s="1474"/>
      <c r="AV68" s="1474"/>
      <c r="AW68" s="1474"/>
      <c r="AX68" s="1474"/>
      <c r="AY68" s="1474"/>
      <c r="AZ68" s="1474"/>
      <c r="BA68" s="1474"/>
      <c r="BB68" s="1474"/>
      <c r="BC68" s="1474"/>
      <c r="BD68" s="1474"/>
      <c r="BE68" s="1474"/>
      <c r="BF68" s="1474"/>
      <c r="BG68" s="1474"/>
    </row>
    <row r="69" spans="1:59">
      <c r="A69" s="1452"/>
      <c r="B69" s="1474"/>
      <c r="C69" s="1474"/>
      <c r="D69" s="1474"/>
      <c r="E69" s="1474"/>
      <c r="F69" s="1474"/>
      <c r="G69" s="1474"/>
      <c r="H69" s="1454"/>
      <c r="I69" s="1474"/>
      <c r="J69" s="1474"/>
      <c r="K69" s="1474"/>
      <c r="L69" s="1474"/>
      <c r="M69" s="1474"/>
      <c r="N69" s="1474"/>
      <c r="O69" s="1474"/>
      <c r="P69" s="1474"/>
      <c r="Q69" s="1474"/>
      <c r="R69" s="1474"/>
      <c r="S69" s="1474"/>
      <c r="T69" s="1474"/>
      <c r="U69" s="1474"/>
      <c r="V69" s="1474"/>
      <c r="W69" s="1474"/>
      <c r="X69" s="1474"/>
      <c r="Y69" s="1474"/>
      <c r="Z69" s="1474"/>
      <c r="AA69" s="1474"/>
      <c r="AB69" s="1474"/>
      <c r="AC69" s="1474"/>
      <c r="AD69" s="1474"/>
      <c r="AE69" s="1474"/>
      <c r="AF69" s="1474"/>
      <c r="AG69" s="1474"/>
      <c r="AH69" s="1474"/>
      <c r="AI69" s="1474"/>
      <c r="AJ69" s="1474"/>
      <c r="AK69" s="1474"/>
      <c r="AL69" s="1474"/>
      <c r="AM69" s="1474"/>
      <c r="AN69" s="1474"/>
      <c r="AO69" s="1474"/>
      <c r="AP69" s="1474"/>
      <c r="AQ69" s="1474"/>
      <c r="AR69" s="1474"/>
      <c r="AS69" s="1474"/>
      <c r="AT69" s="1474"/>
      <c r="AU69" s="1474"/>
      <c r="AV69" s="1474"/>
      <c r="AW69" s="1474"/>
      <c r="AX69" s="1474"/>
      <c r="AY69" s="1474"/>
      <c r="AZ69" s="1474"/>
      <c r="BA69" s="1474"/>
      <c r="BB69" s="1474"/>
      <c r="BC69" s="1474"/>
      <c r="BD69" s="1474"/>
      <c r="BE69" s="1474"/>
      <c r="BF69" s="1474"/>
      <c r="BG69" s="1474"/>
    </row>
    <row r="70" spans="1:59">
      <c r="A70" s="1452"/>
      <c r="B70" s="1474"/>
      <c r="C70" s="1474"/>
      <c r="D70" s="1474"/>
      <c r="E70" s="1474"/>
      <c r="F70" s="1474"/>
      <c r="G70" s="1474"/>
      <c r="H70" s="1454"/>
      <c r="I70" s="1474"/>
      <c r="J70" s="1474"/>
      <c r="K70" s="1474"/>
      <c r="L70" s="1474"/>
      <c r="M70" s="1474"/>
      <c r="N70" s="1474"/>
      <c r="O70" s="1474"/>
      <c r="P70" s="1474"/>
      <c r="Q70" s="1474"/>
      <c r="R70" s="1474"/>
      <c r="S70" s="1474"/>
      <c r="T70" s="1474"/>
      <c r="U70" s="1474"/>
      <c r="V70" s="1474"/>
      <c r="W70" s="1474"/>
      <c r="X70" s="1474"/>
      <c r="Y70" s="1474"/>
      <c r="Z70" s="1474"/>
      <c r="AA70" s="1474"/>
      <c r="AB70" s="1474"/>
      <c r="AC70" s="1474"/>
      <c r="AD70" s="1474"/>
      <c r="AE70" s="1474"/>
      <c r="AF70" s="1474"/>
      <c r="AG70" s="1474"/>
      <c r="AH70" s="1474"/>
      <c r="AI70" s="1474"/>
      <c r="AJ70" s="1474"/>
      <c r="AK70" s="1474"/>
      <c r="AL70" s="1474"/>
      <c r="AM70" s="1474"/>
      <c r="AN70" s="1474"/>
      <c r="AO70" s="1474"/>
      <c r="AP70" s="1474"/>
      <c r="AQ70" s="1474"/>
      <c r="AR70" s="1474"/>
      <c r="AS70" s="1474"/>
      <c r="AT70" s="1474"/>
      <c r="AU70" s="1474"/>
      <c r="AV70" s="1474"/>
      <c r="AW70" s="1474"/>
      <c r="AX70" s="1474"/>
      <c r="AY70" s="1474"/>
      <c r="AZ70" s="1474"/>
      <c r="BA70" s="1474"/>
      <c r="BB70" s="1474"/>
      <c r="BC70" s="1474"/>
      <c r="BD70" s="1474"/>
      <c r="BE70" s="1474"/>
      <c r="BF70" s="1474"/>
      <c r="BG70" s="1474"/>
    </row>
    <row r="71" spans="1:59">
      <c r="A71" s="1452"/>
      <c r="B71" s="1474"/>
      <c r="C71" s="1474"/>
      <c r="D71" s="1474"/>
      <c r="E71" s="1474"/>
      <c r="F71" s="1474"/>
      <c r="G71" s="1474"/>
      <c r="H71" s="1454"/>
      <c r="I71" s="1474"/>
      <c r="J71" s="1474"/>
      <c r="K71" s="1474"/>
      <c r="L71" s="1474"/>
      <c r="M71" s="1474"/>
      <c r="N71" s="1474"/>
      <c r="O71" s="1474"/>
      <c r="P71" s="1474"/>
      <c r="Q71" s="1474"/>
      <c r="R71" s="1474"/>
      <c r="S71" s="1474"/>
      <c r="T71" s="1474"/>
      <c r="U71" s="1474"/>
      <c r="V71" s="1474"/>
      <c r="W71" s="1474"/>
      <c r="X71" s="1474"/>
      <c r="Y71" s="1474"/>
      <c r="Z71" s="1474"/>
      <c r="AA71" s="1474"/>
      <c r="AB71" s="1474"/>
      <c r="AC71" s="1474"/>
      <c r="AD71" s="1474"/>
      <c r="AE71" s="1474"/>
      <c r="AF71" s="1474"/>
      <c r="AG71" s="1474"/>
      <c r="AH71" s="1474"/>
      <c r="AI71" s="1474"/>
      <c r="AJ71" s="1474"/>
      <c r="AK71" s="1474"/>
      <c r="AL71" s="1474"/>
      <c r="AM71" s="1474"/>
      <c r="AN71" s="1474"/>
      <c r="AO71" s="1474"/>
      <c r="AP71" s="1474"/>
      <c r="AQ71" s="1474"/>
      <c r="AR71" s="1474"/>
      <c r="AS71" s="1474"/>
      <c r="AT71" s="1474"/>
      <c r="AU71" s="1474"/>
      <c r="AV71" s="1474"/>
      <c r="AW71" s="1474"/>
      <c r="AX71" s="1474"/>
      <c r="AY71" s="1474"/>
      <c r="AZ71" s="1474"/>
      <c r="BA71" s="1474"/>
      <c r="BB71" s="1474"/>
      <c r="BC71" s="1474"/>
      <c r="BD71" s="1474"/>
      <c r="BE71" s="1474"/>
      <c r="BF71" s="1474"/>
      <c r="BG71" s="1474"/>
    </row>
    <row r="72" spans="1:59">
      <c r="A72" s="1452"/>
      <c r="B72" s="1474"/>
      <c r="C72" s="1474"/>
      <c r="D72" s="1474"/>
      <c r="E72" s="1474"/>
      <c r="F72" s="1474"/>
      <c r="G72" s="1474"/>
      <c r="H72" s="1454"/>
      <c r="I72" s="1474"/>
      <c r="J72" s="1474"/>
      <c r="K72" s="1474"/>
      <c r="L72" s="1474"/>
      <c r="M72" s="1474"/>
      <c r="N72" s="1474"/>
      <c r="O72" s="1474"/>
      <c r="P72" s="1474"/>
      <c r="Q72" s="1474"/>
      <c r="R72" s="1474"/>
      <c r="S72" s="1474"/>
      <c r="T72" s="1474"/>
      <c r="U72" s="1474"/>
      <c r="V72" s="1474"/>
      <c r="W72" s="1474"/>
      <c r="X72" s="1474"/>
      <c r="Y72" s="1474"/>
      <c r="Z72" s="1474"/>
      <c r="AA72" s="1474"/>
      <c r="AB72" s="1474"/>
      <c r="AC72" s="1474"/>
      <c r="AD72" s="1474"/>
      <c r="AE72" s="1474"/>
      <c r="AF72" s="1474"/>
      <c r="AG72" s="1474"/>
      <c r="AH72" s="1474"/>
      <c r="AI72" s="1474"/>
      <c r="AJ72" s="1474"/>
      <c r="AK72" s="1474"/>
      <c r="AL72" s="1474"/>
      <c r="AM72" s="1474"/>
      <c r="AN72" s="1474"/>
      <c r="AO72" s="1474"/>
      <c r="AP72" s="1474"/>
      <c r="AQ72" s="1474"/>
      <c r="AR72" s="1474"/>
      <c r="AS72" s="1474"/>
      <c r="AT72" s="1474"/>
      <c r="AU72" s="1474"/>
      <c r="AV72" s="1474"/>
      <c r="AW72" s="1474"/>
      <c r="AX72" s="1474"/>
      <c r="AY72" s="1474"/>
      <c r="AZ72" s="1474"/>
      <c r="BA72" s="1474"/>
      <c r="BB72" s="1474"/>
      <c r="BC72" s="1474"/>
      <c r="BD72" s="1474"/>
      <c r="BE72" s="1474"/>
      <c r="BF72" s="1474"/>
      <c r="BG72" s="1474"/>
    </row>
    <row r="73" spans="1:59">
      <c r="A73" s="1452"/>
      <c r="B73" s="1474"/>
      <c r="C73" s="1474"/>
      <c r="D73" s="1474"/>
      <c r="E73" s="1474"/>
      <c r="F73" s="1474"/>
      <c r="G73" s="1474"/>
      <c r="H73" s="1454"/>
      <c r="I73" s="1474"/>
      <c r="J73" s="1474"/>
      <c r="K73" s="1474"/>
      <c r="L73" s="1474"/>
      <c r="M73" s="1474"/>
      <c r="N73" s="1474"/>
      <c r="O73" s="1474"/>
      <c r="P73" s="1474"/>
      <c r="Q73" s="1474"/>
      <c r="R73" s="1474"/>
      <c r="S73" s="1474"/>
      <c r="T73" s="1474"/>
      <c r="U73" s="1474"/>
      <c r="V73" s="1474"/>
      <c r="W73" s="1474"/>
      <c r="X73" s="1474"/>
      <c r="Y73" s="1474"/>
      <c r="Z73" s="1474"/>
      <c r="AA73" s="1474"/>
      <c r="AB73" s="1474"/>
      <c r="AC73" s="1474"/>
      <c r="AD73" s="1474"/>
      <c r="AE73" s="1474"/>
      <c r="AF73" s="1474"/>
      <c r="AG73" s="1474"/>
      <c r="AH73" s="1474"/>
      <c r="AI73" s="1474"/>
      <c r="AJ73" s="1474"/>
      <c r="AK73" s="1474"/>
      <c r="AL73" s="1474"/>
      <c r="AM73" s="1474"/>
      <c r="AN73" s="1474"/>
      <c r="AO73" s="1474"/>
      <c r="AP73" s="1474"/>
      <c r="AQ73" s="1474"/>
      <c r="AR73" s="1474"/>
      <c r="AS73" s="1474"/>
      <c r="AT73" s="1474"/>
      <c r="AU73" s="1474"/>
      <c r="AV73" s="1474"/>
      <c r="AW73" s="1474"/>
      <c r="AX73" s="1474"/>
      <c r="AY73" s="1474"/>
      <c r="AZ73" s="1474"/>
      <c r="BA73" s="1474"/>
      <c r="BB73" s="1474"/>
      <c r="BC73" s="1474"/>
      <c r="BD73" s="1474"/>
      <c r="BE73" s="1474"/>
      <c r="BF73" s="1474"/>
      <c r="BG73" s="1474"/>
    </row>
    <row r="74" spans="1:59">
      <c r="A74" s="1452"/>
      <c r="B74" s="1474"/>
      <c r="C74" s="1468"/>
      <c r="D74" s="1474"/>
      <c r="E74" s="1468"/>
      <c r="F74" s="1468"/>
      <c r="G74" s="1474"/>
      <c r="H74" s="1454"/>
      <c r="I74" s="1474"/>
      <c r="J74" s="1474"/>
      <c r="K74" s="1474"/>
      <c r="L74" s="1474"/>
      <c r="M74" s="1474"/>
      <c r="N74" s="1474"/>
      <c r="O74" s="1474"/>
      <c r="P74" s="1474"/>
      <c r="Q74" s="1474"/>
      <c r="R74" s="1474"/>
      <c r="S74" s="1474"/>
      <c r="T74" s="1474"/>
      <c r="U74" s="1474"/>
      <c r="V74" s="1474"/>
      <c r="W74" s="1474"/>
      <c r="X74" s="1474"/>
      <c r="Y74" s="1474"/>
      <c r="Z74" s="1474"/>
      <c r="AA74" s="1474"/>
      <c r="AB74" s="1474"/>
      <c r="AC74" s="1474"/>
      <c r="AD74" s="1474"/>
      <c r="AE74" s="1474"/>
      <c r="AF74" s="1474"/>
      <c r="AG74" s="1474"/>
      <c r="AH74" s="1474"/>
      <c r="AI74" s="1474"/>
      <c r="AJ74" s="1474"/>
      <c r="AK74" s="1474"/>
      <c r="AL74" s="1474"/>
      <c r="AM74" s="1474"/>
      <c r="AN74" s="1474"/>
      <c r="AO74" s="1474"/>
      <c r="AP74" s="1474"/>
      <c r="AQ74" s="1474"/>
      <c r="AR74" s="1474"/>
      <c r="AS74" s="1474"/>
      <c r="AT74" s="1474"/>
      <c r="AU74" s="1474"/>
      <c r="AV74" s="1474"/>
      <c r="AW74" s="1474"/>
      <c r="AX74" s="1474"/>
      <c r="AY74" s="1474"/>
      <c r="AZ74" s="1474"/>
      <c r="BA74" s="1474"/>
      <c r="BB74" s="1474"/>
      <c r="BC74" s="1474"/>
      <c r="BD74" s="1474"/>
      <c r="BE74" s="1474"/>
      <c r="BF74" s="1474"/>
      <c r="BG74" s="1474"/>
    </row>
    <row r="75" spans="1:59">
      <c r="A75" s="1452"/>
      <c r="B75" s="1474"/>
      <c r="C75" s="1474"/>
      <c r="D75" s="1474"/>
      <c r="E75" s="1474"/>
      <c r="F75" s="1474"/>
      <c r="G75" s="1474"/>
      <c r="H75" s="1454"/>
      <c r="I75" s="1474"/>
      <c r="J75" s="1474"/>
      <c r="K75" s="1474"/>
      <c r="L75" s="1474"/>
      <c r="M75" s="1474"/>
      <c r="N75" s="1474"/>
      <c r="O75" s="1474"/>
      <c r="P75" s="1474"/>
      <c r="Q75" s="1474"/>
      <c r="R75" s="1474"/>
      <c r="S75" s="1474"/>
      <c r="T75" s="1474"/>
      <c r="U75" s="1474"/>
      <c r="V75" s="1474"/>
      <c r="W75" s="1474"/>
      <c r="X75" s="1474"/>
      <c r="Y75" s="1474"/>
      <c r="Z75" s="1474"/>
      <c r="AA75" s="1474"/>
      <c r="AB75" s="1474"/>
      <c r="AC75" s="1474"/>
      <c r="AD75" s="1474"/>
      <c r="AE75" s="1474"/>
      <c r="AF75" s="1474"/>
      <c r="AG75" s="1474"/>
      <c r="AH75" s="1474"/>
      <c r="AI75" s="1474"/>
      <c r="AJ75" s="1474"/>
      <c r="AK75" s="1474"/>
      <c r="AL75" s="1474"/>
      <c r="AM75" s="1474"/>
      <c r="AN75" s="1474"/>
      <c r="AO75" s="1474"/>
      <c r="AP75" s="1474"/>
      <c r="AQ75" s="1474"/>
      <c r="AR75" s="1474"/>
      <c r="AS75" s="1474"/>
      <c r="AT75" s="1474"/>
      <c r="AU75" s="1474"/>
      <c r="AV75" s="1474"/>
      <c r="AW75" s="1474"/>
      <c r="AX75" s="1474"/>
      <c r="AY75" s="1474"/>
      <c r="AZ75" s="1474"/>
      <c r="BA75" s="1474"/>
      <c r="BB75" s="1474"/>
      <c r="BC75" s="1474"/>
      <c r="BD75" s="1474"/>
      <c r="BE75" s="1474"/>
      <c r="BF75" s="1474"/>
      <c r="BG75" s="1474"/>
    </row>
    <row r="76" spans="1:59">
      <c r="A76" s="1452"/>
      <c r="B76" s="1474"/>
      <c r="C76" s="1474"/>
      <c r="D76" s="1474"/>
      <c r="E76" s="1474"/>
      <c r="F76" s="1474"/>
      <c r="G76" s="1474"/>
      <c r="H76" s="1454"/>
      <c r="I76" s="1474"/>
      <c r="J76" s="1474"/>
      <c r="K76" s="1474"/>
      <c r="L76" s="1474"/>
      <c r="M76" s="1474"/>
      <c r="N76" s="1474"/>
      <c r="O76" s="1474"/>
      <c r="P76" s="1474"/>
      <c r="Q76" s="1474"/>
      <c r="R76" s="1474"/>
      <c r="S76" s="1474"/>
      <c r="T76" s="1474"/>
      <c r="U76" s="1474"/>
      <c r="V76" s="1474"/>
      <c r="W76" s="1474"/>
      <c r="X76" s="1474"/>
      <c r="Y76" s="1474"/>
      <c r="Z76" s="1474"/>
      <c r="AA76" s="1474"/>
      <c r="AB76" s="1474"/>
      <c r="AC76" s="1474"/>
      <c r="AD76" s="1474"/>
      <c r="AE76" s="1474"/>
      <c r="AF76" s="1474"/>
      <c r="AG76" s="1474"/>
      <c r="AH76" s="1474"/>
      <c r="AI76" s="1474"/>
      <c r="AJ76" s="1474"/>
      <c r="AK76" s="1474"/>
      <c r="AL76" s="1474"/>
      <c r="AM76" s="1474"/>
      <c r="AN76" s="1474"/>
      <c r="AO76" s="1474"/>
      <c r="AP76" s="1474"/>
      <c r="AQ76" s="1474"/>
      <c r="AR76" s="1474"/>
      <c r="AS76" s="1474"/>
      <c r="AT76" s="1474"/>
      <c r="AU76" s="1474"/>
      <c r="AV76" s="1474"/>
      <c r="AW76" s="1474"/>
      <c r="AX76" s="1474"/>
      <c r="AY76" s="1474"/>
      <c r="AZ76" s="1474"/>
      <c r="BA76" s="1474"/>
      <c r="BB76" s="1474"/>
      <c r="BC76" s="1474"/>
      <c r="BD76" s="1474"/>
      <c r="BE76" s="1474"/>
      <c r="BF76" s="1474"/>
      <c r="BG76" s="1474"/>
    </row>
    <row r="77" spans="1:59">
      <c r="A77" s="1452"/>
      <c r="B77" s="1474"/>
      <c r="C77" s="1474"/>
      <c r="D77" s="1474"/>
      <c r="E77" s="1474"/>
      <c r="F77" s="1474"/>
      <c r="G77" s="1474"/>
      <c r="H77" s="1454"/>
      <c r="I77" s="1474"/>
      <c r="J77" s="1474"/>
      <c r="K77" s="1474"/>
      <c r="L77" s="1474"/>
      <c r="M77" s="1474"/>
      <c r="N77" s="1474"/>
      <c r="O77" s="1474"/>
      <c r="P77" s="1474"/>
      <c r="Q77" s="1474"/>
      <c r="R77" s="1474"/>
      <c r="S77" s="1474"/>
      <c r="T77" s="1474"/>
      <c r="U77" s="1474"/>
      <c r="V77" s="1474"/>
      <c r="W77" s="1474"/>
      <c r="X77" s="1474"/>
      <c r="Y77" s="1474"/>
      <c r="Z77" s="1474"/>
      <c r="AA77" s="1474"/>
      <c r="AB77" s="1474"/>
      <c r="AC77" s="1474"/>
      <c r="AD77" s="1474"/>
      <c r="AE77" s="1474"/>
      <c r="AF77" s="1474"/>
      <c r="AG77" s="1474"/>
      <c r="AH77" s="1474"/>
      <c r="AI77" s="1474"/>
      <c r="AJ77" s="1474"/>
      <c r="AK77" s="1474"/>
      <c r="AL77" s="1474"/>
      <c r="AM77" s="1474"/>
      <c r="AN77" s="1474"/>
      <c r="AO77" s="1474"/>
      <c r="AP77" s="1474"/>
      <c r="AQ77" s="1474"/>
      <c r="AR77" s="1474"/>
      <c r="AS77" s="1474"/>
      <c r="AT77" s="1474"/>
      <c r="AU77" s="1474"/>
      <c r="AV77" s="1474"/>
      <c r="AW77" s="1474"/>
      <c r="AX77" s="1474"/>
      <c r="AY77" s="1474"/>
      <c r="AZ77" s="1474"/>
      <c r="BA77" s="1474"/>
      <c r="BB77" s="1474"/>
      <c r="BC77" s="1474"/>
      <c r="BD77" s="1474"/>
      <c r="BE77" s="1474"/>
      <c r="BF77" s="1474"/>
      <c r="BG77" s="1474"/>
    </row>
    <row r="78" spans="1:59">
      <c r="A78" s="1452"/>
      <c r="B78" s="1474"/>
      <c r="C78" s="1474"/>
      <c r="D78" s="1474"/>
      <c r="E78" s="1474"/>
      <c r="F78" s="1474"/>
      <c r="G78" s="1474"/>
      <c r="H78" s="1454"/>
      <c r="I78" s="1474"/>
      <c r="J78" s="1474"/>
      <c r="K78" s="1474"/>
      <c r="L78" s="1474"/>
      <c r="M78" s="1474"/>
      <c r="N78" s="1474"/>
      <c r="O78" s="1474"/>
      <c r="P78" s="1474"/>
      <c r="Q78" s="1474"/>
      <c r="R78" s="1474"/>
      <c r="S78" s="1474"/>
      <c r="T78" s="1474"/>
      <c r="U78" s="1474"/>
      <c r="V78" s="1474"/>
      <c r="W78" s="1474"/>
      <c r="X78" s="1474"/>
      <c r="Y78" s="1474"/>
      <c r="Z78" s="1474"/>
      <c r="AA78" s="1474"/>
      <c r="AB78" s="1474"/>
      <c r="AC78" s="1474"/>
      <c r="AD78" s="1474"/>
      <c r="AE78" s="1474"/>
      <c r="AF78" s="1474"/>
      <c r="AG78" s="1474"/>
      <c r="AH78" s="1474"/>
      <c r="AI78" s="1474"/>
      <c r="AJ78" s="1474"/>
      <c r="AK78" s="1474"/>
      <c r="AL78" s="1474"/>
      <c r="AM78" s="1474"/>
      <c r="AN78" s="1474"/>
      <c r="AO78" s="1474"/>
      <c r="AP78" s="1474"/>
      <c r="AQ78" s="1474"/>
      <c r="AR78" s="1474"/>
      <c r="AS78" s="1474"/>
      <c r="AT78" s="1474"/>
      <c r="AU78" s="1474"/>
      <c r="AV78" s="1474"/>
      <c r="AW78" s="1474"/>
      <c r="AX78" s="1474"/>
      <c r="AY78" s="1474"/>
      <c r="AZ78" s="1474"/>
      <c r="BA78" s="1474"/>
      <c r="BB78" s="1474"/>
      <c r="BC78" s="1474"/>
      <c r="BD78" s="1474"/>
      <c r="BE78" s="1474"/>
      <c r="BF78" s="1474"/>
      <c r="BG78" s="1474"/>
    </row>
    <row r="79" spans="1:59">
      <c r="A79" s="1452"/>
      <c r="B79" s="1474"/>
      <c r="C79" s="1474"/>
      <c r="D79" s="1474"/>
      <c r="E79" s="1474"/>
      <c r="F79" s="1474"/>
      <c r="G79" s="1474"/>
      <c r="H79" s="1454"/>
      <c r="I79" s="1474"/>
      <c r="J79" s="1474"/>
      <c r="K79" s="1474"/>
      <c r="L79" s="1474"/>
      <c r="M79" s="1474"/>
      <c r="N79" s="1474"/>
      <c r="O79" s="1474"/>
      <c r="P79" s="1474"/>
      <c r="Q79" s="1474"/>
      <c r="R79" s="1474"/>
      <c r="S79" s="1474"/>
      <c r="T79" s="1474"/>
      <c r="U79" s="1474"/>
      <c r="V79" s="1474"/>
      <c r="W79" s="1474"/>
      <c r="X79" s="1474"/>
      <c r="Y79" s="1474"/>
      <c r="Z79" s="1474"/>
      <c r="AA79" s="1474"/>
      <c r="AB79" s="1474"/>
      <c r="AC79" s="1474"/>
      <c r="AD79" s="1474"/>
      <c r="AE79" s="1474"/>
      <c r="AF79" s="1474"/>
      <c r="AG79" s="1474"/>
      <c r="AH79" s="1474"/>
      <c r="AI79" s="1474"/>
      <c r="AJ79" s="1474"/>
      <c r="AK79" s="1474"/>
      <c r="AL79" s="1474"/>
      <c r="AM79" s="1474"/>
      <c r="AN79" s="1474"/>
      <c r="AO79" s="1474"/>
      <c r="AP79" s="1474"/>
      <c r="AQ79" s="1474"/>
      <c r="AR79" s="1474"/>
      <c r="AS79" s="1474"/>
      <c r="AT79" s="1474"/>
      <c r="AU79" s="1474"/>
      <c r="AV79" s="1474"/>
      <c r="AW79" s="1474"/>
      <c r="AX79" s="1474"/>
      <c r="AY79" s="1474"/>
      <c r="AZ79" s="1474"/>
      <c r="BA79" s="1474"/>
      <c r="BB79" s="1474"/>
      <c r="BC79" s="1474"/>
      <c r="BD79" s="1474"/>
      <c r="BE79" s="1474"/>
      <c r="BF79" s="1474"/>
      <c r="BG79" s="1474"/>
    </row>
    <row r="80" spans="1:59">
      <c r="A80" s="1452"/>
      <c r="B80" s="1474"/>
      <c r="C80" s="1474"/>
      <c r="D80" s="1474"/>
      <c r="E80" s="1474"/>
      <c r="F80" s="1474"/>
      <c r="G80" s="1474"/>
      <c r="H80" s="1454"/>
      <c r="I80" s="1474"/>
      <c r="J80" s="1474"/>
      <c r="K80" s="1474"/>
      <c r="L80" s="1474"/>
      <c r="M80" s="1474"/>
      <c r="N80" s="1474"/>
      <c r="O80" s="1474"/>
      <c r="P80" s="1474"/>
      <c r="Q80" s="1474"/>
      <c r="R80" s="1474"/>
      <c r="S80" s="1474"/>
      <c r="T80" s="1474"/>
      <c r="U80" s="1474"/>
      <c r="V80" s="1474"/>
      <c r="W80" s="1474"/>
      <c r="X80" s="1474"/>
      <c r="Y80" s="1474"/>
      <c r="Z80" s="1474"/>
      <c r="AA80" s="1474"/>
      <c r="AB80" s="1474"/>
      <c r="AC80" s="1474"/>
      <c r="AD80" s="1474"/>
      <c r="AE80" s="1474"/>
      <c r="AF80" s="1474"/>
      <c r="AG80" s="1474"/>
      <c r="AH80" s="1474"/>
      <c r="AI80" s="1474"/>
      <c r="AJ80" s="1474"/>
      <c r="AK80" s="1474"/>
      <c r="AL80" s="1474"/>
      <c r="AM80" s="1474"/>
      <c r="AN80" s="1474"/>
      <c r="AO80" s="1474"/>
      <c r="AP80" s="1474"/>
      <c r="AQ80" s="1474"/>
      <c r="AR80" s="1474"/>
      <c r="AS80" s="1474"/>
      <c r="AT80" s="1474"/>
      <c r="AU80" s="1474"/>
      <c r="AV80" s="1474"/>
      <c r="AW80" s="1474"/>
      <c r="AX80" s="1474"/>
      <c r="AY80" s="1474"/>
      <c r="AZ80" s="1474"/>
      <c r="BA80" s="1474"/>
      <c r="BB80" s="1474"/>
      <c r="BC80" s="1474"/>
      <c r="BD80" s="1474"/>
      <c r="BE80" s="1474"/>
      <c r="BF80" s="1474"/>
      <c r="BG80" s="1474"/>
    </row>
    <row r="81" spans="1:59">
      <c r="A81" s="1452"/>
      <c r="B81" s="1474"/>
      <c r="C81" s="1474"/>
      <c r="D81" s="1474"/>
      <c r="E81" s="1474"/>
      <c r="F81" s="1474"/>
      <c r="G81" s="1474"/>
      <c r="H81" s="1454"/>
      <c r="I81" s="1474"/>
      <c r="J81" s="1474"/>
      <c r="K81" s="1474"/>
      <c r="L81" s="1474"/>
      <c r="M81" s="1474"/>
      <c r="N81" s="1474"/>
      <c r="O81" s="1474"/>
      <c r="P81" s="1474"/>
      <c r="Q81" s="1474"/>
      <c r="R81" s="1474"/>
      <c r="S81" s="1474"/>
      <c r="T81" s="1474"/>
      <c r="U81" s="1474"/>
      <c r="V81" s="1474"/>
      <c r="W81" s="1474"/>
      <c r="X81" s="1474"/>
      <c r="Y81" s="1474"/>
      <c r="Z81" s="1474"/>
      <c r="AA81" s="1474"/>
      <c r="AB81" s="1474"/>
      <c r="AC81" s="1474"/>
      <c r="AD81" s="1474"/>
      <c r="AE81" s="1474"/>
      <c r="AF81" s="1474"/>
      <c r="AG81" s="1474"/>
      <c r="AH81" s="1474"/>
      <c r="AI81" s="1474"/>
      <c r="AJ81" s="1474"/>
      <c r="AK81" s="1474"/>
      <c r="AL81" s="1474"/>
      <c r="AM81" s="1474"/>
      <c r="AN81" s="1474"/>
      <c r="AO81" s="1474"/>
      <c r="AP81" s="1474"/>
      <c r="AQ81" s="1474"/>
      <c r="AR81" s="1474"/>
      <c r="AS81" s="1474"/>
      <c r="AT81" s="1474"/>
      <c r="AU81" s="1474"/>
      <c r="AV81" s="1474"/>
      <c r="AW81" s="1474"/>
      <c r="AX81" s="1474"/>
      <c r="AY81" s="1474"/>
      <c r="AZ81" s="1474"/>
      <c r="BA81" s="1474"/>
      <c r="BB81" s="1474"/>
      <c r="BC81" s="1474"/>
      <c r="BD81" s="1474"/>
      <c r="BE81" s="1474"/>
      <c r="BF81" s="1474"/>
      <c r="BG81" s="1474"/>
    </row>
    <row r="82" spans="1:59">
      <c r="A82" s="1452"/>
      <c r="B82" s="1474"/>
      <c r="C82" s="1474"/>
      <c r="D82" s="1474"/>
      <c r="E82" s="1474"/>
      <c r="F82" s="1474"/>
      <c r="G82" s="1474"/>
      <c r="H82" s="1454"/>
      <c r="I82" s="1474"/>
      <c r="J82" s="1474"/>
      <c r="K82" s="1474"/>
      <c r="L82" s="1474"/>
      <c r="M82" s="1474"/>
      <c r="N82" s="1474"/>
      <c r="O82" s="1474"/>
      <c r="P82" s="1474"/>
      <c r="Q82" s="1474"/>
      <c r="R82" s="1474"/>
      <c r="S82" s="1474"/>
      <c r="T82" s="1474"/>
      <c r="U82" s="1474"/>
      <c r="V82" s="1474"/>
      <c r="W82" s="1474"/>
      <c r="X82" s="1474"/>
      <c r="Y82" s="1474"/>
      <c r="Z82" s="1474"/>
      <c r="AA82" s="1474"/>
      <c r="AB82" s="1474"/>
      <c r="AC82" s="1474"/>
      <c r="AD82" s="1474"/>
      <c r="AE82" s="1474"/>
      <c r="AF82" s="1474"/>
      <c r="AG82" s="1474"/>
      <c r="AH82" s="1474"/>
      <c r="AI82" s="1474"/>
      <c r="AJ82" s="1474"/>
      <c r="AK82" s="1474"/>
      <c r="AL82" s="1474"/>
      <c r="AM82" s="1474"/>
      <c r="AN82" s="1474"/>
      <c r="AO82" s="1474"/>
      <c r="AP82" s="1474"/>
      <c r="AQ82" s="1474"/>
      <c r="AR82" s="1474"/>
      <c r="AS82" s="1474"/>
      <c r="AT82" s="1474"/>
      <c r="AU82" s="1474"/>
      <c r="AV82" s="1474"/>
      <c r="AW82" s="1474"/>
      <c r="AX82" s="1474"/>
      <c r="AY82" s="1474"/>
      <c r="AZ82" s="1474"/>
      <c r="BA82" s="1474"/>
      <c r="BB82" s="1474"/>
      <c r="BC82" s="1474"/>
      <c r="BD82" s="1474"/>
      <c r="BE82" s="1474"/>
      <c r="BF82" s="1474"/>
      <c r="BG82" s="1474"/>
    </row>
    <row r="83" spans="1:59">
      <c r="A83" s="1452"/>
      <c r="B83" s="1474"/>
      <c r="C83" s="1474"/>
      <c r="D83" s="1474"/>
      <c r="E83" s="1474"/>
      <c r="F83" s="1474"/>
      <c r="G83" s="1474"/>
      <c r="H83" s="1454"/>
      <c r="I83" s="1474"/>
      <c r="J83" s="1474"/>
      <c r="K83" s="1474"/>
      <c r="L83" s="1474"/>
      <c r="M83" s="1474"/>
      <c r="N83" s="1474"/>
      <c r="O83" s="1474"/>
      <c r="P83" s="1474"/>
      <c r="Q83" s="1474"/>
      <c r="R83" s="1474"/>
      <c r="S83" s="1474"/>
      <c r="T83" s="1474"/>
      <c r="U83" s="1474"/>
      <c r="V83" s="1474"/>
      <c r="W83" s="1474"/>
      <c r="X83" s="1474"/>
      <c r="Y83" s="1474"/>
      <c r="Z83" s="1474"/>
      <c r="AA83" s="1474"/>
      <c r="AB83" s="1474"/>
      <c r="AC83" s="1474"/>
      <c r="AD83" s="1474"/>
      <c r="AE83" s="1474"/>
      <c r="AF83" s="1474"/>
      <c r="AG83" s="1474"/>
      <c r="AH83" s="1474"/>
      <c r="AI83" s="1474"/>
      <c r="AJ83" s="1474"/>
      <c r="AK83" s="1474"/>
      <c r="AL83" s="1474"/>
      <c r="AM83" s="1474"/>
      <c r="AN83" s="1474"/>
      <c r="AO83" s="1474"/>
      <c r="AP83" s="1474"/>
      <c r="AQ83" s="1474"/>
      <c r="AR83" s="1474"/>
      <c r="AS83" s="1474"/>
      <c r="AT83" s="1474"/>
      <c r="AU83" s="1474"/>
      <c r="AV83" s="1474"/>
      <c r="AW83" s="1474"/>
      <c r="AX83" s="1474"/>
      <c r="AY83" s="1474"/>
      <c r="AZ83" s="1474"/>
      <c r="BA83" s="1474"/>
      <c r="BB83" s="1474"/>
      <c r="BC83" s="1474"/>
      <c r="BD83" s="1474"/>
      <c r="BE83" s="1474"/>
      <c r="BF83" s="1474"/>
      <c r="BG83" s="1474"/>
    </row>
    <row r="84" spans="1:59">
      <c r="A84" s="1452"/>
      <c r="B84" s="1474"/>
      <c r="C84" s="1474"/>
      <c r="D84" s="1474"/>
      <c r="E84" s="1474"/>
      <c r="F84" s="1474"/>
      <c r="G84" s="1474"/>
      <c r="H84" s="1454"/>
      <c r="I84" s="1474"/>
      <c r="J84" s="1474"/>
      <c r="K84" s="1474"/>
      <c r="L84" s="1474"/>
      <c r="M84" s="1474"/>
      <c r="N84" s="1474"/>
      <c r="O84" s="1474"/>
      <c r="P84" s="1474"/>
      <c r="Q84" s="1474"/>
      <c r="R84" s="1474"/>
      <c r="S84" s="1474"/>
      <c r="T84" s="1474"/>
      <c r="U84" s="1474"/>
      <c r="V84" s="1474"/>
      <c r="W84" s="1474"/>
      <c r="X84" s="1474"/>
      <c r="Y84" s="1474"/>
      <c r="Z84" s="1474"/>
      <c r="AA84" s="1474"/>
      <c r="AB84" s="1474"/>
      <c r="AC84" s="1474"/>
      <c r="AD84" s="1474"/>
      <c r="AE84" s="1474"/>
      <c r="AF84" s="1474"/>
      <c r="AG84" s="1474"/>
      <c r="AH84" s="1474"/>
      <c r="AI84" s="1474"/>
      <c r="AJ84" s="1474"/>
      <c r="AK84" s="1474"/>
      <c r="AL84" s="1474"/>
      <c r="AM84" s="1474"/>
      <c r="AN84" s="1474"/>
      <c r="AO84" s="1474"/>
      <c r="AP84" s="1474"/>
      <c r="AQ84" s="1474"/>
      <c r="AR84" s="1474"/>
      <c r="AS84" s="1474"/>
      <c r="AT84" s="1474"/>
      <c r="AU84" s="1474"/>
      <c r="AV84" s="1474"/>
      <c r="AW84" s="1474"/>
      <c r="AX84" s="1474"/>
      <c r="AY84" s="1474"/>
      <c r="AZ84" s="1474"/>
      <c r="BA84" s="1474"/>
      <c r="BB84" s="1474"/>
      <c r="BC84" s="1474"/>
      <c r="BD84" s="1474"/>
      <c r="BE84" s="1474"/>
      <c r="BF84" s="1474"/>
      <c r="BG84" s="1474"/>
    </row>
    <row r="85" spans="1:59">
      <c r="A85" s="1452"/>
      <c r="B85" s="1474"/>
      <c r="C85" s="1474"/>
      <c r="D85" s="1474"/>
      <c r="E85" s="1474"/>
      <c r="F85" s="1474"/>
      <c r="G85" s="1474"/>
      <c r="H85" s="1454"/>
      <c r="I85" s="1474"/>
      <c r="J85" s="1474"/>
      <c r="K85" s="1474"/>
      <c r="L85" s="1474"/>
      <c r="M85" s="1474"/>
      <c r="N85" s="1474"/>
      <c r="O85" s="1474"/>
      <c r="P85" s="1474"/>
      <c r="Q85" s="1474"/>
      <c r="R85" s="1474"/>
      <c r="S85" s="1474"/>
      <c r="T85" s="1474"/>
      <c r="U85" s="1474"/>
      <c r="V85" s="1474"/>
      <c r="W85" s="1474"/>
      <c r="X85" s="1474"/>
      <c r="Y85" s="1474"/>
      <c r="Z85" s="1474"/>
      <c r="AA85" s="1474"/>
      <c r="AB85" s="1474"/>
      <c r="AC85" s="1474"/>
      <c r="AD85" s="1474"/>
      <c r="AE85" s="1474"/>
      <c r="AF85" s="1474"/>
      <c r="AG85" s="1474"/>
      <c r="AH85" s="1474"/>
      <c r="AI85" s="1474"/>
      <c r="AJ85" s="1474"/>
      <c r="AK85" s="1474"/>
      <c r="AL85" s="1474"/>
      <c r="AM85" s="1474"/>
      <c r="AN85" s="1474"/>
      <c r="AO85" s="1474"/>
      <c r="AP85" s="1474"/>
      <c r="AQ85" s="1474"/>
      <c r="AR85" s="1474"/>
      <c r="AS85" s="1474"/>
      <c r="AT85" s="1474"/>
      <c r="AU85" s="1474"/>
      <c r="AV85" s="1474"/>
      <c r="AW85" s="1474"/>
      <c r="AX85" s="1474"/>
      <c r="AY85" s="1474"/>
      <c r="AZ85" s="1474"/>
      <c r="BA85" s="1474"/>
      <c r="BB85" s="1474"/>
      <c r="BC85" s="1474"/>
      <c r="BD85" s="1474"/>
      <c r="BE85" s="1474"/>
      <c r="BF85" s="1474"/>
      <c r="BG85" s="1474"/>
    </row>
    <row r="86" spans="1:59">
      <c r="A86" s="1452"/>
      <c r="B86" s="1474"/>
      <c r="C86" s="1474"/>
      <c r="D86" s="1474"/>
      <c r="E86" s="1474"/>
      <c r="F86" s="1474"/>
      <c r="G86" s="1474"/>
      <c r="H86" s="1454"/>
      <c r="I86" s="1474"/>
      <c r="J86" s="1474"/>
      <c r="K86" s="1474"/>
      <c r="L86" s="1474"/>
      <c r="M86" s="1474"/>
      <c r="N86" s="1474"/>
      <c r="O86" s="1474"/>
      <c r="P86" s="1474"/>
      <c r="Q86" s="1474"/>
      <c r="R86" s="1474"/>
      <c r="S86" s="1474"/>
      <c r="T86" s="1474"/>
      <c r="U86" s="1474"/>
      <c r="V86" s="1474"/>
      <c r="W86" s="1474"/>
      <c r="X86" s="1474"/>
      <c r="Y86" s="1474"/>
      <c r="Z86" s="1474"/>
      <c r="AA86" s="1474"/>
      <c r="AB86" s="1474"/>
      <c r="AC86" s="1474"/>
      <c r="AD86" s="1474"/>
      <c r="AE86" s="1474"/>
      <c r="AF86" s="1474"/>
      <c r="AG86" s="1474"/>
      <c r="AH86" s="1474"/>
      <c r="AI86" s="1474"/>
      <c r="AJ86" s="1474"/>
      <c r="AK86" s="1474"/>
      <c r="AL86" s="1474"/>
      <c r="AM86" s="1474"/>
      <c r="AN86" s="1474"/>
      <c r="AO86" s="1474"/>
      <c r="AP86" s="1474"/>
      <c r="AQ86" s="1474"/>
      <c r="AR86" s="1474"/>
      <c r="AS86" s="1474"/>
      <c r="AT86" s="1474"/>
      <c r="AU86" s="1474"/>
      <c r="AV86" s="1474"/>
      <c r="AW86" s="1474"/>
      <c r="AX86" s="1474"/>
      <c r="AY86" s="1474"/>
      <c r="AZ86" s="1474"/>
      <c r="BA86" s="1474"/>
      <c r="BB86" s="1474"/>
      <c r="BC86" s="1474"/>
      <c r="BD86" s="1474"/>
      <c r="BE86" s="1474"/>
      <c r="BF86" s="1474"/>
      <c r="BG86" s="1474"/>
    </row>
    <row r="87" spans="1:59">
      <c r="A87" s="1452"/>
      <c r="B87" s="1474"/>
      <c r="C87" s="1474"/>
      <c r="D87" s="1474"/>
      <c r="E87" s="1474"/>
      <c r="F87" s="1474"/>
      <c r="G87" s="1474"/>
      <c r="H87" s="1454"/>
      <c r="I87" s="1474"/>
      <c r="J87" s="1474"/>
      <c r="K87" s="1474"/>
      <c r="L87" s="1474"/>
      <c r="M87" s="1474"/>
      <c r="N87" s="1474"/>
      <c r="O87" s="1474"/>
      <c r="P87" s="1474"/>
      <c r="Q87" s="1474"/>
      <c r="R87" s="1474"/>
      <c r="S87" s="1474"/>
      <c r="T87" s="1474"/>
      <c r="U87" s="1474"/>
      <c r="V87" s="1474"/>
      <c r="W87" s="1474"/>
      <c r="X87" s="1474"/>
      <c r="Y87" s="1474"/>
      <c r="Z87" s="1474"/>
      <c r="AA87" s="1474"/>
      <c r="AB87" s="1474"/>
      <c r="AC87" s="1474"/>
      <c r="AD87" s="1474"/>
      <c r="AE87" s="1474"/>
      <c r="AF87" s="1474"/>
      <c r="AG87" s="1474"/>
      <c r="AH87" s="1474"/>
      <c r="AI87" s="1474"/>
      <c r="AJ87" s="1474"/>
      <c r="AK87" s="1474"/>
      <c r="AL87" s="1474"/>
      <c r="AM87" s="1474"/>
      <c r="AN87" s="1474"/>
      <c r="AO87" s="1474"/>
      <c r="AP87" s="1474"/>
      <c r="AQ87" s="1474"/>
      <c r="AR87" s="1474"/>
      <c r="AS87" s="1474"/>
      <c r="AT87" s="1474"/>
      <c r="AU87" s="1474"/>
      <c r="AV87" s="1474"/>
      <c r="AW87" s="1474"/>
      <c r="AX87" s="1474"/>
      <c r="AY87" s="1474"/>
      <c r="AZ87" s="1474"/>
      <c r="BA87" s="1474"/>
      <c r="BB87" s="1474"/>
      <c r="BC87" s="1474"/>
      <c r="BD87" s="1474"/>
      <c r="BE87" s="1474"/>
      <c r="BF87" s="1474"/>
      <c r="BG87" s="1474"/>
    </row>
    <row r="88" spans="1:59">
      <c r="A88" s="1452"/>
      <c r="B88" s="1474"/>
      <c r="C88" s="1474"/>
      <c r="D88" s="1474"/>
      <c r="E88" s="1474"/>
      <c r="F88" s="1474"/>
      <c r="G88" s="1474"/>
      <c r="H88" s="1454"/>
      <c r="I88" s="1474"/>
      <c r="J88" s="1474"/>
      <c r="K88" s="1474"/>
      <c r="L88" s="1474"/>
      <c r="M88" s="1474"/>
      <c r="N88" s="1474"/>
      <c r="O88" s="1474"/>
      <c r="P88" s="1474"/>
      <c r="Q88" s="1474"/>
      <c r="R88" s="1474"/>
      <c r="S88" s="1474"/>
      <c r="T88" s="1474"/>
      <c r="U88" s="1474"/>
      <c r="V88" s="1474"/>
      <c r="W88" s="1474"/>
      <c r="X88" s="1474"/>
      <c r="Y88" s="1474"/>
      <c r="Z88" s="1474"/>
      <c r="AA88" s="1474"/>
      <c r="AB88" s="1474"/>
      <c r="AC88" s="1474"/>
      <c r="AD88" s="1474"/>
      <c r="AE88" s="1474"/>
      <c r="AF88" s="1474"/>
      <c r="AG88" s="1474"/>
      <c r="AH88" s="1474"/>
      <c r="AI88" s="1474"/>
      <c r="AJ88" s="1474"/>
      <c r="AK88" s="1474"/>
      <c r="AL88" s="1474"/>
      <c r="AM88" s="1474"/>
      <c r="AN88" s="1474"/>
      <c r="AO88" s="1474"/>
      <c r="AP88" s="1474"/>
      <c r="AQ88" s="1474"/>
      <c r="AR88" s="1474"/>
      <c r="AS88" s="1474"/>
      <c r="AT88" s="1474"/>
      <c r="AU88" s="1474"/>
      <c r="AV88" s="1474"/>
      <c r="AW88" s="1474"/>
      <c r="AX88" s="1474"/>
      <c r="AY88" s="1474"/>
      <c r="AZ88" s="1474"/>
      <c r="BA88" s="1474"/>
      <c r="BB88" s="1474"/>
      <c r="BC88" s="1474"/>
      <c r="BD88" s="1474"/>
      <c r="BE88" s="1474"/>
      <c r="BF88" s="1474"/>
      <c r="BG88" s="1474"/>
    </row>
    <row r="89" spans="1:59">
      <c r="A89" s="1452"/>
      <c r="B89" s="1474"/>
      <c r="C89" s="1474"/>
      <c r="D89" s="1474"/>
      <c r="E89" s="1474"/>
      <c r="F89" s="1474"/>
      <c r="G89" s="1474"/>
      <c r="H89" s="1454"/>
      <c r="I89" s="1474"/>
      <c r="J89" s="1474"/>
      <c r="K89" s="1474"/>
      <c r="L89" s="1474"/>
      <c r="M89" s="1474"/>
      <c r="N89" s="1474"/>
      <c r="O89" s="1474"/>
      <c r="P89" s="1474"/>
      <c r="Q89" s="1474"/>
      <c r="R89" s="1474"/>
      <c r="S89" s="1474"/>
      <c r="T89" s="1474"/>
      <c r="U89" s="1474"/>
      <c r="V89" s="1474"/>
      <c r="W89" s="1474"/>
      <c r="X89" s="1474"/>
      <c r="Y89" s="1474"/>
      <c r="Z89" s="1474"/>
      <c r="AA89" s="1474"/>
      <c r="AB89" s="1474"/>
      <c r="AC89" s="1474"/>
      <c r="AD89" s="1474"/>
      <c r="AE89" s="1474"/>
      <c r="AF89" s="1474"/>
      <c r="AG89" s="1474"/>
      <c r="AH89" s="1474"/>
      <c r="AI89" s="1474"/>
      <c r="AJ89" s="1474"/>
      <c r="AK89" s="1474"/>
      <c r="AL89" s="1474"/>
      <c r="AM89" s="1474"/>
      <c r="AN89" s="1474"/>
      <c r="AO89" s="1474"/>
      <c r="AP89" s="1474"/>
      <c r="AQ89" s="1474"/>
      <c r="AR89" s="1474"/>
      <c r="AS89" s="1474"/>
      <c r="AT89" s="1474"/>
      <c r="AU89" s="1474"/>
      <c r="AV89" s="1474"/>
      <c r="AW89" s="1474"/>
      <c r="AX89" s="1474"/>
      <c r="AY89" s="1474"/>
      <c r="AZ89" s="1474"/>
      <c r="BA89" s="1474"/>
      <c r="BB89" s="1474"/>
      <c r="BC89" s="1474"/>
      <c r="BD89" s="1474"/>
      <c r="BE89" s="1474"/>
      <c r="BF89" s="1474"/>
      <c r="BG89" s="1474"/>
    </row>
    <row r="90" spans="1:59">
      <c r="A90" s="1452"/>
      <c r="B90" s="1474"/>
      <c r="C90" s="1474"/>
      <c r="D90" s="1474"/>
      <c r="E90" s="1474"/>
      <c r="F90" s="1474"/>
      <c r="G90" s="1474"/>
      <c r="H90" s="1454"/>
      <c r="I90" s="1474"/>
      <c r="J90" s="1474"/>
      <c r="K90" s="1474"/>
      <c r="L90" s="1474"/>
      <c r="M90" s="1474"/>
      <c r="N90" s="1474"/>
      <c r="O90" s="1474"/>
      <c r="P90" s="1474"/>
      <c r="Q90" s="1474"/>
      <c r="R90" s="1474"/>
      <c r="S90" s="1474"/>
      <c r="T90" s="1474"/>
      <c r="U90" s="1474"/>
      <c r="V90" s="1474"/>
      <c r="W90" s="1474"/>
      <c r="X90" s="1474"/>
      <c r="Y90" s="1474"/>
      <c r="Z90" s="1474"/>
      <c r="AA90" s="1474"/>
      <c r="AB90" s="1474"/>
      <c r="AC90" s="1474"/>
      <c r="AD90" s="1474"/>
      <c r="AE90" s="1474"/>
      <c r="AF90" s="1474"/>
      <c r="AG90" s="1474"/>
      <c r="AH90" s="1474"/>
      <c r="AI90" s="1474"/>
      <c r="AJ90" s="1474"/>
      <c r="AK90" s="1474"/>
      <c r="AL90" s="1474"/>
      <c r="AM90" s="1474"/>
      <c r="AN90" s="1474"/>
      <c r="AO90" s="1474"/>
      <c r="AP90" s="1474"/>
      <c r="AQ90" s="1474"/>
      <c r="AR90" s="1474"/>
      <c r="AS90" s="1474"/>
      <c r="AT90" s="1474"/>
      <c r="AU90" s="1474"/>
      <c r="AV90" s="1474"/>
      <c r="AW90" s="1474"/>
      <c r="AX90" s="1474"/>
      <c r="AY90" s="1474"/>
      <c r="AZ90" s="1474"/>
      <c r="BA90" s="1474"/>
      <c r="BB90" s="1474"/>
      <c r="BC90" s="1474"/>
      <c r="BD90" s="1474"/>
      <c r="BE90" s="1474"/>
      <c r="BF90" s="1474"/>
      <c r="BG90" s="1474"/>
    </row>
    <row r="91" spans="1:59">
      <c r="A91" s="1452"/>
      <c r="B91" s="1474"/>
      <c r="C91" s="1474"/>
      <c r="D91" s="1474"/>
      <c r="E91" s="1474"/>
      <c r="F91" s="1474"/>
      <c r="G91" s="1474"/>
      <c r="H91" s="1454"/>
      <c r="I91" s="1474"/>
      <c r="J91" s="1474"/>
      <c r="K91" s="1474"/>
      <c r="L91" s="1474"/>
      <c r="M91" s="1474"/>
      <c r="N91" s="1474"/>
      <c r="O91" s="1474"/>
      <c r="P91" s="1474"/>
      <c r="Q91" s="1474"/>
      <c r="R91" s="1474"/>
      <c r="S91" s="1474"/>
      <c r="T91" s="1474"/>
      <c r="U91" s="1474"/>
      <c r="V91" s="1474"/>
      <c r="W91" s="1474"/>
      <c r="X91" s="1474"/>
      <c r="Y91" s="1474"/>
      <c r="Z91" s="1474"/>
      <c r="AA91" s="1474"/>
      <c r="AB91" s="1474"/>
      <c r="AC91" s="1474"/>
      <c r="AD91" s="1474"/>
      <c r="AE91" s="1474"/>
      <c r="AF91" s="1474"/>
      <c r="AG91" s="1474"/>
      <c r="AH91" s="1474"/>
      <c r="AI91" s="1474"/>
      <c r="AJ91" s="1474"/>
      <c r="AK91" s="1474"/>
      <c r="AL91" s="1474"/>
      <c r="AM91" s="1474"/>
      <c r="AN91" s="1474"/>
      <c r="AO91" s="1474"/>
      <c r="AP91" s="1474"/>
      <c r="AQ91" s="1474"/>
      <c r="AR91" s="1474"/>
      <c r="AS91" s="1474"/>
      <c r="AT91" s="1474"/>
      <c r="AU91" s="1474"/>
      <c r="AV91" s="1474"/>
      <c r="AW91" s="1474"/>
      <c r="AX91" s="1474"/>
      <c r="AY91" s="1474"/>
      <c r="AZ91" s="1474"/>
      <c r="BA91" s="1474"/>
      <c r="BB91" s="1474"/>
      <c r="BC91" s="1474"/>
      <c r="BD91" s="1474"/>
      <c r="BE91" s="1474"/>
      <c r="BF91" s="1474"/>
      <c r="BG91" s="1474"/>
    </row>
    <row r="92" spans="1:59">
      <c r="A92" s="1452"/>
      <c r="B92" s="1474"/>
      <c r="C92" s="1474"/>
      <c r="D92" s="1474"/>
      <c r="E92" s="1474"/>
      <c r="F92" s="1474"/>
      <c r="G92" s="1474"/>
      <c r="H92" s="1454"/>
      <c r="I92" s="1474"/>
      <c r="J92" s="1474"/>
      <c r="K92" s="1474"/>
      <c r="L92" s="1474"/>
      <c r="M92" s="1474"/>
      <c r="N92" s="1474"/>
      <c r="O92" s="1474"/>
      <c r="P92" s="1474"/>
      <c r="Q92" s="1474"/>
      <c r="R92" s="1474"/>
      <c r="S92" s="1474"/>
      <c r="T92" s="1474"/>
      <c r="U92" s="1474"/>
      <c r="V92" s="1474"/>
      <c r="W92" s="1474"/>
      <c r="X92" s="1474"/>
      <c r="Y92" s="1474"/>
      <c r="Z92" s="1474"/>
      <c r="AA92" s="1474"/>
      <c r="AB92" s="1474"/>
      <c r="AC92" s="1474"/>
      <c r="AD92" s="1474"/>
      <c r="AE92" s="1474"/>
      <c r="AF92" s="1474"/>
      <c r="AG92" s="1474"/>
      <c r="AH92" s="1474"/>
      <c r="AI92" s="1474"/>
      <c r="AJ92" s="1474"/>
      <c r="AK92" s="1474"/>
      <c r="AL92" s="1474"/>
      <c r="AM92" s="1474"/>
      <c r="AN92" s="1474"/>
      <c r="AO92" s="1474"/>
      <c r="AP92" s="1474"/>
      <c r="AQ92" s="1474"/>
      <c r="AR92" s="1474"/>
      <c r="AS92" s="1474"/>
      <c r="AT92" s="1474"/>
      <c r="AU92" s="1474"/>
      <c r="AV92" s="1474"/>
      <c r="AW92" s="1474"/>
      <c r="AX92" s="1474"/>
      <c r="AY92" s="1474"/>
      <c r="AZ92" s="1474"/>
      <c r="BA92" s="1474"/>
      <c r="BB92" s="1474"/>
      <c r="BC92" s="1474"/>
      <c r="BD92" s="1474"/>
      <c r="BE92" s="1474"/>
      <c r="BF92" s="1474"/>
      <c r="BG92" s="1474"/>
    </row>
    <row r="93" spans="1:59">
      <c r="A93" s="1452"/>
      <c r="B93" s="1474"/>
      <c r="C93" s="1474"/>
      <c r="D93" s="1474"/>
      <c r="E93" s="1474"/>
      <c r="F93" s="1474"/>
      <c r="G93" s="1474"/>
      <c r="H93" s="1454"/>
      <c r="I93" s="1474"/>
      <c r="J93" s="1474"/>
      <c r="K93" s="1474"/>
      <c r="L93" s="1474"/>
      <c r="M93" s="1474"/>
      <c r="N93" s="1474"/>
      <c r="O93" s="1474"/>
      <c r="P93" s="1474"/>
      <c r="Q93" s="1474"/>
      <c r="R93" s="1474"/>
      <c r="S93" s="1474"/>
      <c r="T93" s="1474"/>
      <c r="U93" s="1474"/>
      <c r="V93" s="1474"/>
      <c r="W93" s="1474"/>
      <c r="X93" s="1474"/>
      <c r="Y93" s="1474"/>
      <c r="Z93" s="1474"/>
      <c r="AA93" s="1474"/>
      <c r="AB93" s="1474"/>
      <c r="AC93" s="1474"/>
      <c r="AD93" s="1474"/>
      <c r="AE93" s="1474"/>
      <c r="AF93" s="1474"/>
      <c r="AG93" s="1474"/>
      <c r="AH93" s="1474"/>
      <c r="AI93" s="1474"/>
      <c r="AJ93" s="1474"/>
      <c r="AK93" s="1474"/>
      <c r="AL93" s="1474"/>
      <c r="AM93" s="1474"/>
      <c r="AN93" s="1474"/>
      <c r="AO93" s="1474"/>
      <c r="AP93" s="1474"/>
      <c r="AQ93" s="1474"/>
      <c r="AR93" s="1474"/>
      <c r="AS93" s="1474"/>
      <c r="AT93" s="1474"/>
      <c r="AU93" s="1474"/>
      <c r="AV93" s="1474"/>
      <c r="AW93" s="1474"/>
      <c r="AX93" s="1474"/>
      <c r="AY93" s="1474"/>
      <c r="AZ93" s="1474"/>
      <c r="BA93" s="1474"/>
      <c r="BB93" s="1474"/>
      <c r="BC93" s="1474"/>
      <c r="BD93" s="1474"/>
      <c r="BE93" s="1474"/>
      <c r="BF93" s="1474"/>
      <c r="BG93" s="1474"/>
    </row>
    <row r="94" spans="1:59">
      <c r="A94" s="1452"/>
      <c r="B94" s="1474"/>
      <c r="C94" s="1474"/>
      <c r="D94" s="1474"/>
      <c r="E94" s="1474"/>
      <c r="F94" s="1474"/>
      <c r="G94" s="1474"/>
      <c r="H94" s="1454"/>
      <c r="I94" s="1474"/>
      <c r="J94" s="1474"/>
      <c r="K94" s="1474"/>
      <c r="L94" s="1474"/>
      <c r="M94" s="1474"/>
      <c r="N94" s="1474"/>
      <c r="O94" s="1474"/>
      <c r="P94" s="1474"/>
      <c r="Q94" s="1474"/>
      <c r="R94" s="1474"/>
      <c r="S94" s="1474"/>
      <c r="T94" s="1474"/>
      <c r="U94" s="1474"/>
      <c r="V94" s="1474"/>
      <c r="W94" s="1474"/>
      <c r="X94" s="1474"/>
      <c r="Y94" s="1474"/>
      <c r="Z94" s="1474"/>
      <c r="AA94" s="1474"/>
      <c r="AB94" s="1474"/>
      <c r="AC94" s="1474"/>
      <c r="AD94" s="1474"/>
      <c r="AE94" s="1474"/>
      <c r="AF94" s="1474"/>
      <c r="AG94" s="1474"/>
      <c r="AH94" s="1474"/>
      <c r="AI94" s="1474"/>
      <c r="AJ94" s="1474"/>
      <c r="AK94" s="1474"/>
      <c r="AL94" s="1474"/>
      <c r="AM94" s="1474"/>
      <c r="AN94" s="1474"/>
      <c r="AO94" s="1474"/>
      <c r="AP94" s="1474"/>
      <c r="AQ94" s="1474"/>
      <c r="AR94" s="1474"/>
      <c r="AS94" s="1474"/>
      <c r="AT94" s="1474"/>
      <c r="AU94" s="1474"/>
      <c r="AV94" s="1474"/>
      <c r="AW94" s="1474"/>
      <c r="AX94" s="1474"/>
      <c r="AY94" s="1474"/>
      <c r="AZ94" s="1474"/>
      <c r="BA94" s="1474"/>
      <c r="BB94" s="1474"/>
      <c r="BC94" s="1474"/>
      <c r="BD94" s="1474"/>
      <c r="BE94" s="1474"/>
      <c r="BF94" s="1474"/>
      <c r="BG94" s="1474"/>
    </row>
    <row r="95" spans="1:59">
      <c r="A95" s="1452"/>
      <c r="B95" s="1474"/>
      <c r="C95" s="1474"/>
      <c r="D95" s="1474"/>
      <c r="E95" s="1474"/>
      <c r="F95" s="1474"/>
      <c r="G95" s="1474"/>
      <c r="H95" s="1454"/>
      <c r="I95" s="1474"/>
      <c r="J95" s="1474"/>
      <c r="K95" s="1474"/>
      <c r="L95" s="1474"/>
      <c r="M95" s="1474"/>
      <c r="N95" s="1474"/>
      <c r="O95" s="1474"/>
      <c r="P95" s="1474"/>
      <c r="Q95" s="1474"/>
      <c r="R95" s="1474"/>
      <c r="S95" s="1474"/>
      <c r="T95" s="1474"/>
      <c r="U95" s="1474"/>
      <c r="V95" s="1474"/>
      <c r="W95" s="1474"/>
      <c r="X95" s="1474"/>
      <c r="Y95" s="1474"/>
      <c r="Z95" s="1474"/>
      <c r="AA95" s="1474"/>
      <c r="AB95" s="1474"/>
      <c r="AC95" s="1474"/>
      <c r="AD95" s="1474"/>
      <c r="AE95" s="1474"/>
      <c r="AF95" s="1474"/>
      <c r="AG95" s="1474"/>
      <c r="AH95" s="1474"/>
      <c r="AI95" s="1474"/>
      <c r="AJ95" s="1474"/>
      <c r="AK95" s="1474"/>
      <c r="AL95" s="1474"/>
      <c r="AM95" s="1474"/>
      <c r="AN95" s="1474"/>
      <c r="AO95" s="1474"/>
      <c r="AP95" s="1474"/>
      <c r="AQ95" s="1474"/>
      <c r="AR95" s="1474"/>
      <c r="AS95" s="1474"/>
      <c r="AT95" s="1474"/>
      <c r="AU95" s="1474"/>
      <c r="AV95" s="1474"/>
      <c r="AW95" s="1474"/>
      <c r="AX95" s="1474"/>
      <c r="AY95" s="1474"/>
      <c r="AZ95" s="1474"/>
      <c r="BA95" s="1474"/>
      <c r="BB95" s="1474"/>
      <c r="BC95" s="1474"/>
      <c r="BD95" s="1474"/>
      <c r="BE95" s="1474"/>
      <c r="BF95" s="1474"/>
      <c r="BG95" s="1474"/>
    </row>
    <row r="96" spans="1:59">
      <c r="A96" s="1452"/>
      <c r="B96" s="1474"/>
      <c r="C96" s="1474"/>
      <c r="D96" s="1474"/>
      <c r="E96" s="1474"/>
      <c r="F96" s="1474"/>
      <c r="G96" s="1474"/>
      <c r="H96" s="1454"/>
      <c r="I96" s="1474"/>
      <c r="J96" s="1474"/>
      <c r="K96" s="1474"/>
      <c r="L96" s="1474"/>
      <c r="M96" s="1474"/>
      <c r="N96" s="1474"/>
      <c r="O96" s="1474"/>
      <c r="P96" s="1474"/>
      <c r="Q96" s="1474"/>
      <c r="R96" s="1474"/>
      <c r="S96" s="1474"/>
      <c r="T96" s="1474"/>
      <c r="U96" s="1474"/>
      <c r="V96" s="1474"/>
      <c r="W96" s="1474"/>
      <c r="X96" s="1474"/>
      <c r="Y96" s="1474"/>
      <c r="Z96" s="1474"/>
      <c r="AA96" s="1474"/>
      <c r="AB96" s="1474"/>
      <c r="AC96" s="1474"/>
      <c r="AD96" s="1474"/>
      <c r="AE96" s="1474"/>
      <c r="AF96" s="1474"/>
      <c r="AG96" s="1474"/>
      <c r="AH96" s="1474"/>
      <c r="AI96" s="1474"/>
      <c r="AJ96" s="1474"/>
      <c r="AK96" s="1474"/>
      <c r="AL96" s="1474"/>
      <c r="AM96" s="1474"/>
      <c r="AN96" s="1474"/>
      <c r="AO96" s="1474"/>
      <c r="AP96" s="1474"/>
      <c r="AQ96" s="1474"/>
      <c r="AR96" s="1474"/>
      <c r="AS96" s="1474"/>
      <c r="AT96" s="1474"/>
      <c r="AU96" s="1474"/>
      <c r="AV96" s="1474"/>
      <c r="AW96" s="1474"/>
      <c r="AX96" s="1474"/>
      <c r="AY96" s="1474"/>
      <c r="AZ96" s="1474"/>
      <c r="BA96" s="1474"/>
      <c r="BB96" s="1474"/>
      <c r="BC96" s="1474"/>
      <c r="BD96" s="1474"/>
      <c r="BE96" s="1474"/>
      <c r="BF96" s="1474"/>
      <c r="BG96" s="1474"/>
    </row>
    <row r="97" spans="1:59">
      <c r="A97" s="1452"/>
      <c r="B97" s="1474"/>
      <c r="C97" s="1474"/>
      <c r="D97" s="1474"/>
      <c r="E97" s="1474"/>
      <c r="F97" s="1474"/>
      <c r="G97" s="1474"/>
      <c r="H97" s="1454"/>
      <c r="I97" s="1474"/>
      <c r="J97" s="1474"/>
      <c r="K97" s="1474"/>
      <c r="L97" s="1474"/>
      <c r="M97" s="1474"/>
      <c r="N97" s="1474"/>
      <c r="O97" s="1474"/>
      <c r="P97" s="1474"/>
      <c r="Q97" s="1474"/>
      <c r="R97" s="1474"/>
      <c r="S97" s="1474"/>
      <c r="T97" s="1474"/>
      <c r="U97" s="1474"/>
      <c r="V97" s="1474"/>
      <c r="W97" s="1474"/>
      <c r="X97" s="1474"/>
      <c r="Y97" s="1474"/>
      <c r="Z97" s="1474"/>
      <c r="AA97" s="1474"/>
      <c r="AB97" s="1474"/>
      <c r="AC97" s="1474"/>
      <c r="AD97" s="1474"/>
      <c r="AE97" s="1474"/>
      <c r="AF97" s="1474"/>
      <c r="AG97" s="1474"/>
      <c r="AH97" s="1474"/>
      <c r="AI97" s="1474"/>
      <c r="AJ97" s="1474"/>
      <c r="AK97" s="1474"/>
      <c r="AL97" s="1474"/>
      <c r="AM97" s="1474"/>
      <c r="AN97" s="1474"/>
      <c r="AO97" s="1474"/>
      <c r="AP97" s="1474"/>
      <c r="AQ97" s="1474"/>
      <c r="AR97" s="1474"/>
      <c r="AS97" s="1474"/>
      <c r="AT97" s="1474"/>
      <c r="AU97" s="1474"/>
      <c r="AV97" s="1474"/>
      <c r="AW97" s="1474"/>
      <c r="AX97" s="1474"/>
      <c r="AY97" s="1474"/>
      <c r="AZ97" s="1474"/>
      <c r="BA97" s="1474"/>
      <c r="BB97" s="1474"/>
      <c r="BC97" s="1474"/>
      <c r="BD97" s="1474"/>
      <c r="BE97" s="1474"/>
      <c r="BF97" s="1474"/>
      <c r="BG97" s="1474"/>
    </row>
    <row r="98" spans="1:59">
      <c r="A98" s="1452"/>
      <c r="B98" s="1474"/>
      <c r="C98" s="1474"/>
      <c r="D98" s="1474"/>
      <c r="E98" s="1474"/>
      <c r="F98" s="1474"/>
      <c r="G98" s="1474"/>
      <c r="H98" s="1454"/>
      <c r="I98" s="1474"/>
      <c r="J98" s="1474"/>
      <c r="K98" s="1474"/>
      <c r="L98" s="1474"/>
      <c r="M98" s="1474"/>
      <c r="N98" s="1474"/>
      <c r="O98" s="1474"/>
      <c r="P98" s="1474"/>
      <c r="Q98" s="1474"/>
      <c r="R98" s="1474"/>
      <c r="S98" s="1474"/>
      <c r="T98" s="1474"/>
      <c r="U98" s="1474"/>
      <c r="V98" s="1474"/>
      <c r="W98" s="1474"/>
      <c r="X98" s="1474"/>
      <c r="Y98" s="1474"/>
      <c r="Z98" s="1474"/>
      <c r="AA98" s="1474"/>
      <c r="AB98" s="1474"/>
      <c r="AC98" s="1474"/>
      <c r="AD98" s="1474"/>
      <c r="AE98" s="1474"/>
      <c r="AF98" s="1474"/>
      <c r="AG98" s="1474"/>
      <c r="AH98" s="1474"/>
      <c r="AI98" s="1474"/>
      <c r="AJ98" s="1474"/>
      <c r="AK98" s="1474"/>
      <c r="AL98" s="1474"/>
      <c r="AM98" s="1474"/>
      <c r="AN98" s="1474"/>
      <c r="AO98" s="1474"/>
      <c r="AP98" s="1474"/>
      <c r="AQ98" s="1474"/>
      <c r="AR98" s="1474"/>
      <c r="AS98" s="1474"/>
      <c r="AT98" s="1474"/>
      <c r="AU98" s="1474"/>
      <c r="AV98" s="1474"/>
      <c r="AW98" s="1474"/>
      <c r="AX98" s="1474"/>
      <c r="AY98" s="1474"/>
      <c r="AZ98" s="1474"/>
      <c r="BA98" s="1474"/>
      <c r="BB98" s="1474"/>
      <c r="BC98" s="1474"/>
      <c r="BD98" s="1474"/>
      <c r="BE98" s="1474"/>
      <c r="BF98" s="1474"/>
      <c r="BG98" s="1474"/>
    </row>
    <row r="99" spans="1:59">
      <c r="A99" s="1452"/>
      <c r="B99" s="1474"/>
      <c r="C99" s="1474"/>
      <c r="D99" s="1474"/>
      <c r="E99" s="1474"/>
      <c r="F99" s="1474"/>
      <c r="G99" s="1474"/>
      <c r="H99" s="1454"/>
      <c r="I99" s="1474"/>
      <c r="J99" s="1474"/>
      <c r="K99" s="1474"/>
      <c r="L99" s="1474"/>
      <c r="M99" s="1474"/>
      <c r="N99" s="1474"/>
      <c r="O99" s="1474"/>
      <c r="P99" s="1474"/>
      <c r="Q99" s="1474"/>
      <c r="R99" s="1474"/>
      <c r="S99" s="1474"/>
      <c r="T99" s="1474"/>
      <c r="U99" s="1474"/>
      <c r="V99" s="1474"/>
      <c r="W99" s="1474"/>
      <c r="X99" s="1474"/>
      <c r="Y99" s="1474"/>
      <c r="Z99" s="1474"/>
      <c r="AA99" s="1474"/>
      <c r="AB99" s="1474"/>
      <c r="AC99" s="1474"/>
      <c r="AD99" s="1474"/>
      <c r="AE99" s="1474"/>
      <c r="AF99" s="1474"/>
      <c r="AG99" s="1474"/>
      <c r="AH99" s="1474"/>
      <c r="AI99" s="1474"/>
      <c r="AJ99" s="1474"/>
      <c r="AK99" s="1474"/>
      <c r="AL99" s="1474"/>
      <c r="AM99" s="1474"/>
      <c r="AN99" s="1474"/>
      <c r="AO99" s="1474"/>
      <c r="AP99" s="1474"/>
      <c r="AQ99" s="1474"/>
      <c r="AR99" s="1474"/>
      <c r="AS99" s="1474"/>
      <c r="AT99" s="1474"/>
      <c r="AU99" s="1474"/>
      <c r="AV99" s="1474"/>
      <c r="AW99" s="1474"/>
      <c r="AX99" s="1474"/>
      <c r="AY99" s="1474"/>
      <c r="AZ99" s="1474"/>
      <c r="BA99" s="1474"/>
      <c r="BB99" s="1474"/>
      <c r="BC99" s="1474"/>
      <c r="BD99" s="1474"/>
      <c r="BE99" s="1474"/>
      <c r="BF99" s="1474"/>
      <c r="BG99" s="1474"/>
    </row>
    <row r="100" spans="1:59">
      <c r="A100" s="1452"/>
      <c r="B100" s="1474"/>
      <c r="C100" s="1474"/>
      <c r="D100" s="1474"/>
      <c r="E100" s="1474"/>
      <c r="F100" s="1474"/>
      <c r="G100" s="1474"/>
      <c r="H100" s="1454"/>
      <c r="I100" s="1474"/>
      <c r="J100" s="1474"/>
      <c r="K100" s="1474"/>
      <c r="L100" s="1474"/>
      <c r="M100" s="1474"/>
      <c r="N100" s="1474"/>
      <c r="O100" s="1474"/>
      <c r="P100" s="1474"/>
      <c r="Q100" s="1474"/>
      <c r="R100" s="1474"/>
      <c r="S100" s="1474"/>
      <c r="T100" s="1474"/>
      <c r="U100" s="1474"/>
      <c r="V100" s="1474"/>
      <c r="W100" s="1474"/>
      <c r="X100" s="1474"/>
      <c r="Y100" s="1474"/>
      <c r="Z100" s="1474"/>
      <c r="AA100" s="1474"/>
      <c r="AB100" s="1474"/>
      <c r="AC100" s="1474"/>
      <c r="AD100" s="1474"/>
      <c r="AE100" s="1474"/>
      <c r="AF100" s="1474"/>
      <c r="AG100" s="1474"/>
      <c r="AH100" s="1474"/>
      <c r="AI100" s="1474"/>
      <c r="AJ100" s="1474"/>
      <c r="AK100" s="1474"/>
      <c r="AL100" s="1474"/>
      <c r="AM100" s="1474"/>
      <c r="AN100" s="1474"/>
      <c r="AO100" s="1474"/>
      <c r="AP100" s="1474"/>
      <c r="AQ100" s="1474"/>
      <c r="AR100" s="1474"/>
      <c r="AS100" s="1474"/>
      <c r="AT100" s="1474"/>
      <c r="AU100" s="1474"/>
      <c r="AV100" s="1474"/>
      <c r="AW100" s="1474"/>
      <c r="AX100" s="1474"/>
      <c r="AY100" s="1474"/>
      <c r="AZ100" s="1474"/>
      <c r="BA100" s="1474"/>
      <c r="BB100" s="1474"/>
      <c r="BC100" s="1474"/>
      <c r="BD100" s="1474"/>
      <c r="BE100" s="1474"/>
      <c r="BF100" s="1474"/>
      <c r="BG100" s="1474"/>
    </row>
    <row r="101" spans="1:59">
      <c r="A101" s="1452"/>
      <c r="B101" s="1474"/>
      <c r="C101" s="1474"/>
      <c r="D101" s="1474"/>
      <c r="E101" s="1474"/>
      <c r="F101" s="1474"/>
      <c r="G101" s="1474"/>
      <c r="H101" s="1454"/>
      <c r="I101" s="1474"/>
      <c r="J101" s="1474"/>
      <c r="K101" s="1474"/>
      <c r="L101" s="1474"/>
      <c r="M101" s="1474"/>
      <c r="N101" s="1474"/>
      <c r="O101" s="1474"/>
      <c r="P101" s="1474"/>
      <c r="Q101" s="1474"/>
      <c r="R101" s="1474"/>
      <c r="S101" s="1474"/>
      <c r="T101" s="1474"/>
      <c r="U101" s="1474"/>
      <c r="V101" s="1474"/>
      <c r="W101" s="1474"/>
      <c r="X101" s="1474"/>
      <c r="Y101" s="1474"/>
      <c r="Z101" s="1474"/>
      <c r="AA101" s="1474"/>
      <c r="AB101" s="1474"/>
      <c r="AC101" s="1474"/>
      <c r="AD101" s="1474"/>
      <c r="AE101" s="1474"/>
      <c r="AF101" s="1474"/>
      <c r="AG101" s="1474"/>
      <c r="AH101" s="1474"/>
      <c r="AI101" s="1474"/>
      <c r="AJ101" s="1474"/>
      <c r="AK101" s="1474"/>
      <c r="AL101" s="1474"/>
      <c r="AM101" s="1474"/>
      <c r="AN101" s="1474"/>
      <c r="AO101" s="1474"/>
      <c r="AP101" s="1474"/>
      <c r="AQ101" s="1474"/>
      <c r="AR101" s="1474"/>
      <c r="AS101" s="1474"/>
      <c r="AT101" s="1474"/>
      <c r="AU101" s="1474"/>
      <c r="AV101" s="1474"/>
      <c r="AW101" s="1474"/>
      <c r="AX101" s="1474"/>
      <c r="AY101" s="1474"/>
      <c r="AZ101" s="1474"/>
      <c r="BA101" s="1474"/>
      <c r="BB101" s="1474"/>
      <c r="BC101" s="1474"/>
      <c r="BD101" s="1474"/>
      <c r="BE101" s="1474"/>
      <c r="BF101" s="1474"/>
      <c r="BG101" s="1474"/>
    </row>
    <row r="102" spans="1:59">
      <c r="A102" s="1452"/>
      <c r="B102" s="1474"/>
      <c r="C102" s="1474"/>
      <c r="D102" s="1474"/>
      <c r="E102" s="1474"/>
      <c r="F102" s="1474"/>
      <c r="G102" s="1474"/>
      <c r="H102" s="1454"/>
      <c r="I102" s="1474"/>
      <c r="J102" s="1474"/>
      <c r="K102" s="1474"/>
      <c r="L102" s="1474"/>
      <c r="M102" s="1474"/>
      <c r="N102" s="1474"/>
      <c r="O102" s="1474"/>
      <c r="P102" s="1474"/>
      <c r="Q102" s="1474"/>
      <c r="R102" s="1474"/>
      <c r="S102" s="1474"/>
      <c r="T102" s="1474"/>
      <c r="U102" s="1474"/>
      <c r="V102" s="1474"/>
      <c r="W102" s="1474"/>
      <c r="X102" s="1474"/>
      <c r="Y102" s="1474"/>
      <c r="Z102" s="1474"/>
      <c r="AA102" s="1474"/>
      <c r="AB102" s="1474"/>
      <c r="AC102" s="1474"/>
      <c r="AD102" s="1474"/>
      <c r="AE102" s="1474"/>
      <c r="AF102" s="1474"/>
      <c r="AG102" s="1474"/>
      <c r="AH102" s="1474"/>
      <c r="AI102" s="1474"/>
      <c r="AJ102" s="1474"/>
      <c r="AK102" s="1474"/>
      <c r="AL102" s="1474"/>
      <c r="AM102" s="1474"/>
      <c r="AN102" s="1474"/>
      <c r="AO102" s="1474"/>
      <c r="AP102" s="1474"/>
      <c r="AQ102" s="1474"/>
      <c r="AR102" s="1474"/>
      <c r="AS102" s="1474"/>
      <c r="AT102" s="1474"/>
      <c r="AU102" s="1474"/>
      <c r="AV102" s="1474"/>
      <c r="AW102" s="1474"/>
      <c r="AX102" s="1474"/>
      <c r="AY102" s="1474"/>
      <c r="AZ102" s="1474"/>
      <c r="BA102" s="1474"/>
      <c r="BB102" s="1474"/>
      <c r="BC102" s="1474"/>
      <c r="BD102" s="1474"/>
      <c r="BE102" s="1474"/>
      <c r="BF102" s="1474"/>
      <c r="BG102" s="1474"/>
    </row>
    <row r="103" spans="1:59">
      <c r="A103" s="1452"/>
      <c r="B103" s="1474"/>
      <c r="C103" s="1474"/>
      <c r="D103" s="1474"/>
      <c r="E103" s="1474"/>
      <c r="F103" s="1474"/>
      <c r="G103" s="1474"/>
      <c r="H103" s="1454"/>
      <c r="I103" s="1474"/>
      <c r="J103" s="1474"/>
      <c r="K103" s="1474"/>
      <c r="L103" s="1474"/>
      <c r="M103" s="1474"/>
      <c r="N103" s="1474"/>
      <c r="O103" s="1474"/>
      <c r="P103" s="1474"/>
      <c r="Q103" s="1474"/>
      <c r="R103" s="1474"/>
      <c r="S103" s="1474"/>
      <c r="T103" s="1474"/>
      <c r="U103" s="1474"/>
      <c r="V103" s="1474"/>
      <c r="W103" s="1474"/>
      <c r="X103" s="1474"/>
      <c r="Y103" s="1474"/>
      <c r="Z103" s="1474"/>
      <c r="AA103" s="1474"/>
      <c r="AB103" s="1474"/>
      <c r="AC103" s="1474"/>
      <c r="AD103" s="1474"/>
      <c r="AE103" s="1474"/>
      <c r="AF103" s="1474"/>
      <c r="AG103" s="1474"/>
      <c r="AH103" s="1474"/>
      <c r="AI103" s="1474"/>
      <c r="AJ103" s="1474"/>
      <c r="AK103" s="1474"/>
      <c r="AL103" s="1474"/>
      <c r="AM103" s="1474"/>
      <c r="AN103" s="1474"/>
      <c r="AO103" s="1474"/>
      <c r="AP103" s="1474"/>
      <c r="AQ103" s="1474"/>
      <c r="AR103" s="1474"/>
      <c r="AS103" s="1474"/>
      <c r="AT103" s="1474"/>
      <c r="AU103" s="1474"/>
      <c r="AV103" s="1474"/>
      <c r="AW103" s="1474"/>
      <c r="AX103" s="1474"/>
      <c r="AY103" s="1474"/>
      <c r="AZ103" s="1474"/>
      <c r="BA103" s="1474"/>
      <c r="BB103" s="1474"/>
      <c r="BC103" s="1474"/>
      <c r="BD103" s="1474"/>
      <c r="BE103" s="1474"/>
      <c r="BF103" s="1474"/>
      <c r="BG103" s="1474"/>
    </row>
    <row r="104" spans="1:59">
      <c r="A104" s="1452"/>
      <c r="B104" s="1474"/>
      <c r="C104" s="1474"/>
      <c r="D104" s="1474"/>
      <c r="E104" s="1474"/>
      <c r="F104" s="1474"/>
      <c r="G104" s="1474"/>
      <c r="H104" s="1454"/>
      <c r="I104" s="1474"/>
      <c r="J104" s="1474"/>
      <c r="K104" s="1474"/>
      <c r="L104" s="1474"/>
      <c r="M104" s="1474"/>
      <c r="N104" s="1474"/>
      <c r="O104" s="1474"/>
      <c r="P104" s="1474"/>
      <c r="Q104" s="1474"/>
      <c r="R104" s="1474"/>
      <c r="S104" s="1474"/>
      <c r="T104" s="1474"/>
      <c r="U104" s="1474"/>
      <c r="V104" s="1474"/>
      <c r="W104" s="1474"/>
      <c r="X104" s="1474"/>
      <c r="Y104" s="1474"/>
      <c r="Z104" s="1474"/>
      <c r="AA104" s="1474"/>
      <c r="AB104" s="1474"/>
      <c r="AC104" s="1474"/>
      <c r="AD104" s="1474"/>
      <c r="AE104" s="1474"/>
      <c r="AF104" s="1474"/>
      <c r="AG104" s="1474"/>
      <c r="AH104" s="1474"/>
      <c r="AI104" s="1474"/>
      <c r="AJ104" s="1474"/>
      <c r="AK104" s="1474"/>
      <c r="AL104" s="1474"/>
      <c r="AM104" s="1474"/>
      <c r="AN104" s="1474"/>
      <c r="AO104" s="1474"/>
      <c r="AP104" s="1474"/>
      <c r="AQ104" s="1474"/>
      <c r="AR104" s="1474"/>
      <c r="AS104" s="1474"/>
      <c r="AT104" s="1474"/>
      <c r="AU104" s="1474"/>
      <c r="AV104" s="1474"/>
      <c r="AW104" s="1474"/>
      <c r="AX104" s="1474"/>
      <c r="AY104" s="1474"/>
      <c r="AZ104" s="1474"/>
      <c r="BA104" s="1474"/>
      <c r="BB104" s="1474"/>
      <c r="BC104" s="1474"/>
      <c r="BD104" s="1474"/>
      <c r="BE104" s="1474"/>
      <c r="BF104" s="1474"/>
      <c r="BG104" s="1474"/>
    </row>
    <row r="105" spans="1:59">
      <c r="A105" s="1452"/>
      <c r="B105" s="1474"/>
      <c r="C105" s="1474"/>
      <c r="D105" s="1474"/>
      <c r="E105" s="1474"/>
      <c r="F105" s="1474"/>
      <c r="G105" s="1474"/>
      <c r="H105" s="1454"/>
      <c r="I105" s="1474"/>
      <c r="J105" s="1474"/>
      <c r="K105" s="1474"/>
      <c r="L105" s="1474"/>
      <c r="M105" s="1474"/>
      <c r="N105" s="1474"/>
      <c r="O105" s="1474"/>
      <c r="P105" s="1474"/>
      <c r="Q105" s="1474"/>
      <c r="R105" s="1474"/>
      <c r="S105" s="1474"/>
      <c r="T105" s="1474"/>
      <c r="U105" s="1474"/>
      <c r="V105" s="1474"/>
      <c r="W105" s="1474"/>
      <c r="X105" s="1474"/>
      <c r="Y105" s="1474"/>
      <c r="Z105" s="1474"/>
      <c r="AA105" s="1474"/>
      <c r="AB105" s="1474"/>
      <c r="AC105" s="1474"/>
      <c r="AD105" s="1474"/>
      <c r="AE105" s="1474"/>
      <c r="AF105" s="1474"/>
      <c r="AG105" s="1474"/>
      <c r="AH105" s="1474"/>
      <c r="AI105" s="1474"/>
      <c r="AJ105" s="1474"/>
      <c r="AK105" s="1474"/>
      <c r="AL105" s="1474"/>
      <c r="AM105" s="1474"/>
      <c r="AN105" s="1474"/>
      <c r="AO105" s="1474"/>
      <c r="AP105" s="1474"/>
      <c r="AQ105" s="1474"/>
      <c r="AR105" s="1474"/>
      <c r="AS105" s="1474"/>
      <c r="AT105" s="1474"/>
      <c r="AU105" s="1474"/>
      <c r="AV105" s="1474"/>
      <c r="AW105" s="1474"/>
      <c r="AX105" s="1474"/>
      <c r="AY105" s="1474"/>
      <c r="AZ105" s="1474"/>
      <c r="BA105" s="1474"/>
      <c r="BB105" s="1474"/>
      <c r="BC105" s="1474"/>
      <c r="BD105" s="1474"/>
      <c r="BE105" s="1474"/>
      <c r="BF105" s="1474"/>
      <c r="BG105" s="1474"/>
    </row>
    <row r="106" spans="1:59">
      <c r="A106" s="1452"/>
      <c r="B106" s="1474"/>
      <c r="C106" s="1474"/>
      <c r="D106" s="1474"/>
      <c r="E106" s="1474"/>
      <c r="F106" s="1474"/>
      <c r="G106" s="1474"/>
      <c r="H106" s="1454"/>
      <c r="I106" s="1474"/>
      <c r="J106" s="1474"/>
      <c r="K106" s="1474"/>
      <c r="L106" s="1474"/>
      <c r="M106" s="1474"/>
      <c r="N106" s="1474"/>
      <c r="O106" s="1474"/>
      <c r="P106" s="1474"/>
      <c r="Q106" s="1474"/>
      <c r="R106" s="1474"/>
      <c r="S106" s="1474"/>
      <c r="T106" s="1474"/>
      <c r="U106" s="1474"/>
      <c r="V106" s="1474"/>
      <c r="W106" s="1474"/>
      <c r="X106" s="1474"/>
      <c r="Y106" s="1474"/>
      <c r="Z106" s="1474"/>
      <c r="AA106" s="1474"/>
      <c r="AB106" s="1474"/>
      <c r="AC106" s="1474"/>
      <c r="AD106" s="1474"/>
      <c r="AE106" s="1474"/>
      <c r="AF106" s="1474"/>
      <c r="AG106" s="1474"/>
      <c r="AH106" s="1474"/>
      <c r="AI106" s="1474"/>
      <c r="AJ106" s="1474"/>
      <c r="AK106" s="1474"/>
      <c r="AL106" s="1474"/>
      <c r="AM106" s="1474"/>
      <c r="AN106" s="1474"/>
      <c r="AO106" s="1474"/>
      <c r="AP106" s="1474"/>
      <c r="AQ106" s="1474"/>
      <c r="AR106" s="1474"/>
      <c r="AS106" s="1474"/>
      <c r="AT106" s="1474"/>
      <c r="AU106" s="1474"/>
      <c r="AV106" s="1474"/>
      <c r="AW106" s="1474"/>
      <c r="AX106" s="1474"/>
      <c r="AY106" s="1474"/>
      <c r="AZ106" s="1474"/>
      <c r="BA106" s="1474"/>
      <c r="BB106" s="1474"/>
      <c r="BC106" s="1474"/>
      <c r="BD106" s="1474"/>
      <c r="BE106" s="1474"/>
      <c r="BF106" s="1474"/>
      <c r="BG106" s="1474"/>
    </row>
    <row r="107" spans="1:59">
      <c r="A107" s="1452"/>
      <c r="B107" s="1474"/>
      <c r="C107" s="1474"/>
      <c r="D107" s="1474"/>
      <c r="E107" s="1474"/>
      <c r="F107" s="1474"/>
      <c r="G107" s="1474"/>
      <c r="H107" s="1936"/>
      <c r="I107" s="1474"/>
      <c r="J107" s="1474"/>
      <c r="K107" s="1474"/>
      <c r="L107" s="1474"/>
      <c r="M107" s="1474"/>
      <c r="N107" s="1474"/>
      <c r="O107" s="1474"/>
      <c r="P107" s="1474"/>
      <c r="Q107" s="1474"/>
      <c r="R107" s="1474"/>
      <c r="S107" s="1474"/>
      <c r="T107" s="1474"/>
      <c r="U107" s="1474"/>
      <c r="V107" s="1474"/>
      <c r="W107" s="1474"/>
      <c r="X107" s="1474"/>
      <c r="Y107" s="1474"/>
      <c r="Z107" s="1474"/>
      <c r="AA107" s="1474"/>
      <c r="AB107" s="1474"/>
      <c r="AC107" s="1474"/>
      <c r="AD107" s="1474"/>
      <c r="AE107" s="1474"/>
      <c r="AF107" s="1474"/>
      <c r="AG107" s="1474"/>
      <c r="AH107" s="1474"/>
      <c r="AI107" s="1474"/>
      <c r="AJ107" s="1474"/>
      <c r="AK107" s="1474"/>
      <c r="AL107" s="1474"/>
      <c r="AM107" s="1474"/>
      <c r="AN107" s="1474"/>
      <c r="AO107" s="1474"/>
      <c r="AP107" s="1474"/>
      <c r="AQ107" s="1474"/>
      <c r="AR107" s="1474"/>
      <c r="AS107" s="1474"/>
      <c r="AT107" s="1474"/>
      <c r="AU107" s="1474"/>
      <c r="AV107" s="1474"/>
      <c r="AW107" s="1474"/>
      <c r="AX107" s="1474"/>
      <c r="AY107" s="1474"/>
      <c r="AZ107" s="1474"/>
      <c r="BA107" s="1474"/>
      <c r="BB107" s="1474"/>
      <c r="BC107" s="1474"/>
      <c r="BD107" s="1474"/>
      <c r="BE107" s="1474"/>
      <c r="BF107" s="1474"/>
      <c r="BG107" s="1474"/>
    </row>
    <row r="108" spans="1:59">
      <c r="A108" s="1452"/>
      <c r="B108" s="1474"/>
      <c r="C108" s="1474"/>
      <c r="D108" s="1474"/>
      <c r="E108" s="1474"/>
      <c r="F108" s="1474"/>
      <c r="G108" s="1474"/>
      <c r="H108" s="1454"/>
      <c r="I108" s="1474"/>
      <c r="J108" s="1474"/>
      <c r="K108" s="1474"/>
      <c r="L108" s="1474"/>
      <c r="M108" s="1474"/>
      <c r="N108" s="1474"/>
      <c r="O108" s="1474"/>
      <c r="P108" s="1474"/>
      <c r="Q108" s="1474"/>
      <c r="R108" s="1474"/>
      <c r="S108" s="1474"/>
      <c r="T108" s="1474"/>
      <c r="U108" s="1474"/>
      <c r="V108" s="1474"/>
      <c r="W108" s="1474"/>
      <c r="X108" s="1474"/>
      <c r="Y108" s="1474"/>
      <c r="Z108" s="1474"/>
      <c r="AA108" s="1474"/>
      <c r="AB108" s="1474"/>
      <c r="AC108" s="1474"/>
      <c r="AD108" s="1474"/>
      <c r="AE108" s="1474"/>
      <c r="AF108" s="1474"/>
      <c r="AG108" s="1474"/>
      <c r="AH108" s="1474"/>
      <c r="AI108" s="1474"/>
      <c r="AJ108" s="1474"/>
      <c r="AK108" s="1474"/>
      <c r="AL108" s="1474"/>
      <c r="AM108" s="1474"/>
      <c r="AN108" s="1474"/>
      <c r="AO108" s="1474"/>
      <c r="AP108" s="1474"/>
      <c r="AQ108" s="1474"/>
      <c r="AR108" s="1474"/>
      <c r="AS108" s="1474"/>
      <c r="AT108" s="1474"/>
      <c r="AU108" s="1474"/>
      <c r="AV108" s="1474"/>
      <c r="AW108" s="1474"/>
      <c r="AX108" s="1474"/>
      <c r="AY108" s="1474"/>
      <c r="AZ108" s="1474"/>
      <c r="BA108" s="1474"/>
      <c r="BB108" s="1474"/>
      <c r="BC108" s="1474"/>
      <c r="BD108" s="1474"/>
      <c r="BE108" s="1474"/>
      <c r="BF108" s="1474"/>
      <c r="BG108" s="1474"/>
    </row>
    <row r="109" spans="1:59">
      <c r="A109" s="1452"/>
      <c r="B109" s="1474"/>
      <c r="C109" s="1474"/>
      <c r="D109" s="1474"/>
      <c r="E109" s="1474"/>
      <c r="F109" s="1474"/>
      <c r="G109" s="1474"/>
      <c r="H109" s="1454"/>
      <c r="I109" s="1474"/>
      <c r="J109" s="1474"/>
      <c r="K109" s="1474"/>
      <c r="L109" s="1474"/>
      <c r="M109" s="1474"/>
      <c r="N109" s="1474"/>
      <c r="O109" s="1474"/>
      <c r="P109" s="1474"/>
      <c r="Q109" s="1474"/>
      <c r="R109" s="1474"/>
      <c r="S109" s="1474"/>
      <c r="T109" s="1474"/>
      <c r="U109" s="1474"/>
      <c r="V109" s="1474"/>
      <c r="W109" s="1474"/>
      <c r="X109" s="1474"/>
      <c r="Y109" s="1474"/>
      <c r="Z109" s="1474"/>
      <c r="AA109" s="1474"/>
      <c r="AB109" s="1474"/>
      <c r="AC109" s="1474"/>
      <c r="AD109" s="1474"/>
      <c r="AE109" s="1474"/>
      <c r="AF109" s="1474"/>
      <c r="AG109" s="1474"/>
      <c r="AH109" s="1474"/>
      <c r="AI109" s="1474"/>
      <c r="AJ109" s="1474"/>
      <c r="AK109" s="1474"/>
      <c r="AL109" s="1474"/>
      <c r="AM109" s="1474"/>
      <c r="AN109" s="1474"/>
      <c r="AO109" s="1474"/>
      <c r="AP109" s="1474"/>
      <c r="AQ109" s="1474"/>
      <c r="AR109" s="1474"/>
      <c r="AS109" s="1474"/>
      <c r="AT109" s="1474"/>
      <c r="AU109" s="1474"/>
      <c r="AV109" s="1474"/>
      <c r="AW109" s="1474"/>
      <c r="AX109" s="1474"/>
      <c r="AY109" s="1474"/>
      <c r="AZ109" s="1474"/>
      <c r="BA109" s="1474"/>
      <c r="BB109" s="1474"/>
      <c r="BC109" s="1474"/>
      <c r="BD109" s="1474"/>
      <c r="BE109" s="1474"/>
      <c r="BF109" s="1474"/>
      <c r="BG109" s="1474"/>
    </row>
    <row r="110" spans="1:59">
      <c r="A110" s="1452"/>
      <c r="B110" s="1474"/>
      <c r="C110" s="1474"/>
      <c r="D110" s="1474"/>
      <c r="E110" s="1474"/>
      <c r="F110" s="1474"/>
      <c r="G110" s="1474"/>
      <c r="H110" s="1454"/>
      <c r="I110" s="1474"/>
      <c r="J110" s="1474"/>
      <c r="K110" s="1474"/>
      <c r="L110" s="1474"/>
      <c r="M110" s="1474"/>
      <c r="N110" s="1474"/>
      <c r="O110" s="1474"/>
      <c r="P110" s="1474"/>
      <c r="Q110" s="1474"/>
      <c r="R110" s="1474"/>
      <c r="S110" s="1474"/>
      <c r="T110" s="1474"/>
      <c r="U110" s="1474"/>
      <c r="V110" s="1474"/>
      <c r="W110" s="1474"/>
      <c r="X110" s="1474"/>
      <c r="Y110" s="1474"/>
      <c r="Z110" s="1474"/>
      <c r="AA110" s="1474"/>
      <c r="AB110" s="1474"/>
      <c r="AC110" s="1474"/>
      <c r="AD110" s="1474"/>
      <c r="AE110" s="1474"/>
      <c r="AF110" s="1474"/>
      <c r="AG110" s="1474"/>
      <c r="AH110" s="1474"/>
      <c r="AI110" s="1474"/>
      <c r="AJ110" s="1474"/>
      <c r="AK110" s="1474"/>
      <c r="AL110" s="1474"/>
      <c r="AM110" s="1474"/>
      <c r="AN110" s="1474"/>
      <c r="AO110" s="1474"/>
      <c r="AP110" s="1474"/>
      <c r="AQ110" s="1474"/>
      <c r="AR110" s="1474"/>
      <c r="AS110" s="1474"/>
      <c r="AT110" s="1474"/>
      <c r="AU110" s="1474"/>
      <c r="AV110" s="1474"/>
      <c r="AW110" s="1474"/>
      <c r="AX110" s="1474"/>
      <c r="AY110" s="1474"/>
      <c r="AZ110" s="1474"/>
      <c r="BA110" s="1474"/>
      <c r="BB110" s="1474"/>
      <c r="BC110" s="1474"/>
      <c r="BD110" s="1474"/>
      <c r="BE110" s="1474"/>
      <c r="BF110" s="1474"/>
      <c r="BG110" s="1474"/>
    </row>
    <row r="111" spans="1:59">
      <c r="A111" s="1452"/>
      <c r="B111" s="1474"/>
      <c r="C111" s="1474"/>
      <c r="D111" s="1474"/>
      <c r="E111" s="1474"/>
      <c r="F111" s="1474"/>
      <c r="G111" s="1474"/>
      <c r="H111" s="1454"/>
      <c r="I111" s="1474"/>
      <c r="J111" s="1474"/>
      <c r="K111" s="1474"/>
      <c r="L111" s="1474"/>
      <c r="M111" s="1474"/>
      <c r="N111" s="1474"/>
      <c r="O111" s="1474"/>
      <c r="P111" s="1474"/>
      <c r="Q111" s="1474"/>
      <c r="R111" s="1474"/>
      <c r="S111" s="1474"/>
      <c r="T111" s="1474"/>
      <c r="U111" s="1474"/>
      <c r="V111" s="1474"/>
      <c r="W111" s="1474"/>
      <c r="X111" s="1474"/>
      <c r="Y111" s="1474"/>
      <c r="Z111" s="1474"/>
      <c r="AA111" s="1474"/>
      <c r="AB111" s="1474"/>
      <c r="AC111" s="1474"/>
      <c r="AD111" s="1474"/>
      <c r="AE111" s="1474"/>
      <c r="AF111" s="1474"/>
      <c r="AG111" s="1474"/>
      <c r="AH111" s="1474"/>
      <c r="AI111" s="1474"/>
      <c r="AJ111" s="1474"/>
      <c r="AK111" s="1474"/>
      <c r="AL111" s="1474"/>
      <c r="AM111" s="1474"/>
      <c r="AN111" s="1474"/>
      <c r="AO111" s="1474"/>
      <c r="AP111" s="1474"/>
      <c r="AQ111" s="1474"/>
      <c r="AR111" s="1474"/>
      <c r="AS111" s="1474"/>
      <c r="AT111" s="1474"/>
      <c r="AU111" s="1474"/>
      <c r="AV111" s="1474"/>
      <c r="AW111" s="1474"/>
      <c r="AX111" s="1474"/>
      <c r="AY111" s="1474"/>
      <c r="AZ111" s="1474"/>
      <c r="BA111" s="1474"/>
      <c r="BB111" s="1474"/>
      <c r="BC111" s="1474"/>
      <c r="BD111" s="1474"/>
      <c r="BE111" s="1474"/>
      <c r="BF111" s="1474"/>
      <c r="BG111" s="1474"/>
    </row>
    <row r="112" spans="1:59">
      <c r="A112" s="1452"/>
      <c r="B112" s="1474"/>
      <c r="C112" s="1474"/>
      <c r="D112" s="1474"/>
      <c r="E112" s="1474"/>
      <c r="F112" s="1474"/>
      <c r="G112" s="1474"/>
      <c r="H112" s="1454"/>
      <c r="I112" s="1474"/>
      <c r="J112" s="1474"/>
      <c r="K112" s="1474"/>
      <c r="L112" s="1474"/>
      <c r="M112" s="1474"/>
      <c r="N112" s="1474"/>
      <c r="O112" s="1474"/>
      <c r="P112" s="1474"/>
      <c r="Q112" s="1474"/>
      <c r="R112" s="1474"/>
      <c r="S112" s="1474"/>
      <c r="T112" s="1474"/>
      <c r="U112" s="1474"/>
      <c r="V112" s="1474"/>
      <c r="W112" s="1474"/>
      <c r="X112" s="1474"/>
      <c r="Y112" s="1474"/>
      <c r="Z112" s="1474"/>
      <c r="AA112" s="1474"/>
      <c r="AB112" s="1474"/>
      <c r="AC112" s="1474"/>
      <c r="AD112" s="1474"/>
      <c r="AE112" s="1474"/>
      <c r="AF112" s="1474"/>
      <c r="AG112" s="1474"/>
      <c r="AH112" s="1474"/>
      <c r="AI112" s="1474"/>
      <c r="AJ112" s="1474"/>
      <c r="AK112" s="1474"/>
      <c r="AL112" s="1474"/>
      <c r="AM112" s="1474"/>
      <c r="AN112" s="1474"/>
      <c r="AO112" s="1474"/>
      <c r="AP112" s="1474"/>
      <c r="AQ112" s="1474"/>
      <c r="AR112" s="1474"/>
      <c r="AS112" s="1474"/>
      <c r="AT112" s="1474"/>
      <c r="AU112" s="1474"/>
      <c r="AV112" s="1474"/>
      <c r="AW112" s="1474"/>
      <c r="AX112" s="1474"/>
      <c r="AY112" s="1474"/>
      <c r="AZ112" s="1474"/>
      <c r="BA112" s="1474"/>
      <c r="BB112" s="1474"/>
      <c r="BC112" s="1474"/>
      <c r="BD112" s="1474"/>
      <c r="BE112" s="1474"/>
      <c r="BF112" s="1474"/>
      <c r="BG112" s="1474"/>
    </row>
    <row r="113" spans="1:59">
      <c r="A113" s="1452"/>
      <c r="B113" s="1474"/>
      <c r="C113" s="1474"/>
      <c r="D113" s="1474"/>
      <c r="E113" s="1474"/>
      <c r="F113" s="1474"/>
      <c r="G113" s="1474"/>
      <c r="H113" s="1454"/>
      <c r="I113" s="1474"/>
      <c r="J113" s="1474"/>
      <c r="K113" s="1474"/>
      <c r="L113" s="1474"/>
      <c r="M113" s="1474"/>
      <c r="N113" s="1474"/>
      <c r="O113" s="1474"/>
      <c r="P113" s="1474"/>
      <c r="Q113" s="1474"/>
      <c r="R113" s="1474"/>
      <c r="S113" s="1474"/>
      <c r="T113" s="1474"/>
      <c r="U113" s="1474"/>
      <c r="V113" s="1474"/>
      <c r="W113" s="1474"/>
      <c r="X113" s="1474"/>
      <c r="Y113" s="1474"/>
      <c r="Z113" s="1474"/>
      <c r="AA113" s="1474"/>
      <c r="AB113" s="1474"/>
      <c r="AC113" s="1474"/>
      <c r="AD113" s="1474"/>
      <c r="AE113" s="1474"/>
      <c r="AF113" s="1474"/>
      <c r="AG113" s="1474"/>
      <c r="AH113" s="1474"/>
      <c r="AI113" s="1474"/>
      <c r="AJ113" s="1474"/>
      <c r="AK113" s="1474"/>
      <c r="AL113" s="1474"/>
      <c r="AM113" s="1474"/>
      <c r="AN113" s="1474"/>
      <c r="AO113" s="1474"/>
      <c r="AP113" s="1474"/>
      <c r="AQ113" s="1474"/>
      <c r="AR113" s="1474"/>
      <c r="AS113" s="1474"/>
      <c r="AT113" s="1474"/>
      <c r="AU113" s="1474"/>
      <c r="AV113" s="1474"/>
      <c r="AW113" s="1474"/>
      <c r="AX113" s="1474"/>
      <c r="AY113" s="1474"/>
      <c r="AZ113" s="1474"/>
      <c r="BA113" s="1474"/>
      <c r="BB113" s="1474"/>
      <c r="BC113" s="1474"/>
      <c r="BD113" s="1474"/>
      <c r="BE113" s="1474"/>
      <c r="BF113" s="1474"/>
      <c r="BG113" s="1474"/>
    </row>
    <row r="114" spans="1:59">
      <c r="A114" s="1452"/>
      <c r="B114" s="1474"/>
      <c r="C114" s="1474"/>
      <c r="D114" s="1474"/>
      <c r="E114" s="1474"/>
      <c r="F114" s="1474"/>
      <c r="G114" s="1474"/>
      <c r="H114" s="1454"/>
      <c r="I114" s="1474"/>
      <c r="J114" s="1474"/>
      <c r="K114" s="1474"/>
      <c r="L114" s="1474"/>
      <c r="M114" s="1474"/>
      <c r="N114" s="1474"/>
      <c r="O114" s="1474"/>
      <c r="P114" s="1474"/>
      <c r="Q114" s="1474"/>
      <c r="R114" s="1474"/>
      <c r="S114" s="1474"/>
      <c r="T114" s="1474"/>
      <c r="U114" s="1474"/>
      <c r="V114" s="1474"/>
      <c r="W114" s="1474"/>
      <c r="X114" s="1474"/>
      <c r="Y114" s="1474"/>
      <c r="Z114" s="1474"/>
      <c r="AA114" s="1474"/>
      <c r="AB114" s="1474"/>
      <c r="AC114" s="1474"/>
      <c r="AD114" s="1474"/>
      <c r="AE114" s="1474"/>
      <c r="AF114" s="1474"/>
      <c r="AG114" s="1474"/>
      <c r="AH114" s="1474"/>
      <c r="AI114" s="1474"/>
      <c r="AJ114" s="1474"/>
      <c r="AK114" s="1474"/>
      <c r="AL114" s="1474"/>
      <c r="AM114" s="1474"/>
      <c r="AN114" s="1474"/>
      <c r="AO114" s="1474"/>
      <c r="AP114" s="1474"/>
      <c r="AQ114" s="1474"/>
      <c r="AR114" s="1474"/>
      <c r="AS114" s="1474"/>
      <c r="AT114" s="1474"/>
      <c r="AU114" s="1474"/>
      <c r="AV114" s="1474"/>
      <c r="AW114" s="1474"/>
      <c r="AX114" s="1474"/>
      <c r="AY114" s="1474"/>
      <c r="AZ114" s="1474"/>
      <c r="BA114" s="1474"/>
      <c r="BB114" s="1474"/>
      <c r="BC114" s="1474"/>
      <c r="BD114" s="1474"/>
      <c r="BE114" s="1474"/>
      <c r="BF114" s="1474"/>
      <c r="BG114" s="1474"/>
    </row>
    <row r="115" spans="1:59">
      <c r="A115" s="1452"/>
      <c r="B115" s="1474"/>
      <c r="C115" s="1474"/>
      <c r="D115" s="1474"/>
      <c r="E115" s="1474"/>
      <c r="F115" s="1474"/>
      <c r="G115" s="1474"/>
      <c r="H115" s="1454"/>
      <c r="I115" s="1474"/>
      <c r="J115" s="1474"/>
      <c r="K115" s="1474"/>
      <c r="L115" s="1474"/>
      <c r="M115" s="1474"/>
      <c r="N115" s="1474"/>
      <c r="O115" s="1474"/>
      <c r="P115" s="1474"/>
      <c r="Q115" s="1474"/>
      <c r="R115" s="1474"/>
      <c r="S115" s="1474"/>
      <c r="T115" s="1474"/>
      <c r="U115" s="1474"/>
      <c r="V115" s="1474"/>
      <c r="W115" s="1474"/>
      <c r="X115" s="1474"/>
      <c r="Y115" s="1474"/>
      <c r="Z115" s="1474"/>
      <c r="AA115" s="1474"/>
      <c r="AB115" s="1474"/>
      <c r="AC115" s="1474"/>
      <c r="AD115" s="1474"/>
      <c r="AE115" s="1474"/>
      <c r="AF115" s="1474"/>
      <c r="AG115" s="1474"/>
      <c r="AH115" s="1474"/>
      <c r="AI115" s="1474"/>
      <c r="AJ115" s="1474"/>
      <c r="AK115" s="1474"/>
      <c r="AL115" s="1474"/>
      <c r="AM115" s="1474"/>
      <c r="AN115" s="1474"/>
      <c r="AO115" s="1474"/>
      <c r="AP115" s="1474"/>
      <c r="AQ115" s="1474"/>
      <c r="AR115" s="1474"/>
      <c r="AS115" s="1474"/>
      <c r="AT115" s="1474"/>
      <c r="AU115" s="1474"/>
      <c r="AV115" s="1474"/>
      <c r="AW115" s="1474"/>
      <c r="AX115" s="1474"/>
      <c r="AY115" s="1474"/>
      <c r="AZ115" s="1474"/>
      <c r="BA115" s="1474"/>
      <c r="BB115" s="1474"/>
      <c r="BC115" s="1474"/>
      <c r="BD115" s="1474"/>
      <c r="BE115" s="1474"/>
      <c r="BF115" s="1474"/>
      <c r="BG115" s="1474"/>
    </row>
    <row r="116" spans="1:59">
      <c r="A116" s="1452"/>
      <c r="B116" s="1474"/>
      <c r="C116" s="1474"/>
      <c r="D116" s="1474"/>
      <c r="E116" s="1474"/>
      <c r="F116" s="1474"/>
      <c r="G116" s="1474"/>
      <c r="H116" s="1454"/>
      <c r="I116" s="1474"/>
      <c r="J116" s="1474"/>
      <c r="K116" s="1474"/>
      <c r="L116" s="1474"/>
      <c r="M116" s="1474"/>
      <c r="N116" s="1474"/>
      <c r="O116" s="1474"/>
      <c r="P116" s="1474"/>
      <c r="Q116" s="1474"/>
      <c r="R116" s="1474"/>
      <c r="S116" s="1474"/>
      <c r="T116" s="1474"/>
      <c r="U116" s="1474"/>
      <c r="V116" s="1474"/>
      <c r="W116" s="1474"/>
      <c r="X116" s="1474"/>
      <c r="Y116" s="1474"/>
      <c r="Z116" s="1474"/>
      <c r="AA116" s="1474"/>
      <c r="AB116" s="1474"/>
      <c r="AC116" s="1474"/>
      <c r="AD116" s="1474"/>
      <c r="AE116" s="1474"/>
      <c r="AF116" s="1474"/>
      <c r="AG116" s="1474"/>
      <c r="AH116" s="1474"/>
      <c r="AI116" s="1474"/>
      <c r="AJ116" s="1474"/>
      <c r="AK116" s="1474"/>
      <c r="AL116" s="1474"/>
      <c r="AM116" s="1474"/>
      <c r="AN116" s="1474"/>
      <c r="AO116" s="1474"/>
      <c r="AP116" s="1474"/>
      <c r="AQ116" s="1474"/>
      <c r="AR116" s="1474"/>
      <c r="AS116" s="1474"/>
      <c r="AT116" s="1474"/>
      <c r="AU116" s="1474"/>
      <c r="AV116" s="1474"/>
      <c r="AW116" s="1474"/>
      <c r="AX116" s="1474"/>
      <c r="AY116" s="1474"/>
      <c r="AZ116" s="1474"/>
      <c r="BA116" s="1474"/>
      <c r="BB116" s="1474"/>
      <c r="BC116" s="1474"/>
      <c r="BD116" s="1474"/>
      <c r="BE116" s="1474"/>
      <c r="BF116" s="1474"/>
      <c r="BG116" s="1474"/>
    </row>
    <row r="117" spans="1:59">
      <c r="A117" s="1452"/>
      <c r="B117" s="1474"/>
      <c r="C117" s="1474"/>
      <c r="D117" s="1474"/>
      <c r="E117" s="1474"/>
      <c r="F117" s="1474"/>
      <c r="G117" s="1474"/>
      <c r="H117" s="1454"/>
      <c r="I117" s="1474"/>
      <c r="J117" s="1474"/>
      <c r="K117" s="1474"/>
      <c r="L117" s="1474"/>
      <c r="M117" s="1474"/>
      <c r="N117" s="1474"/>
      <c r="O117" s="1474"/>
      <c r="P117" s="1474"/>
      <c r="Q117" s="1474"/>
      <c r="R117" s="1474"/>
      <c r="S117" s="1474"/>
      <c r="T117" s="1474"/>
      <c r="U117" s="1474"/>
      <c r="V117" s="1474"/>
      <c r="W117" s="1474"/>
      <c r="X117" s="1474"/>
      <c r="Y117" s="1474"/>
      <c r="Z117" s="1474"/>
      <c r="AA117" s="1474"/>
      <c r="AB117" s="1474"/>
      <c r="AC117" s="1474"/>
      <c r="AD117" s="1474"/>
      <c r="AE117" s="1474"/>
      <c r="AF117" s="1474"/>
      <c r="AG117" s="1474"/>
      <c r="AH117" s="1474"/>
      <c r="AI117" s="1474"/>
      <c r="AJ117" s="1474"/>
      <c r="AK117" s="1474"/>
      <c r="AL117" s="1474"/>
      <c r="AM117" s="1474"/>
      <c r="AN117" s="1474"/>
      <c r="AO117" s="1474"/>
      <c r="AP117" s="1474"/>
      <c r="AQ117" s="1474"/>
      <c r="AR117" s="1474"/>
      <c r="AS117" s="1474"/>
      <c r="AT117" s="1474"/>
      <c r="AU117" s="1474"/>
      <c r="AV117" s="1474"/>
      <c r="AW117" s="1474"/>
      <c r="AX117" s="1474"/>
      <c r="AY117" s="1474"/>
      <c r="AZ117" s="1474"/>
      <c r="BA117" s="1474"/>
      <c r="BB117" s="1474"/>
      <c r="BC117" s="1474"/>
      <c r="BD117" s="1474"/>
      <c r="BE117" s="1474"/>
      <c r="BF117" s="1474"/>
      <c r="BG117" s="1474"/>
    </row>
    <row r="118" spans="1:59" ht="15.75" thickBot="1">
      <c r="A118" s="1689"/>
      <c r="B118" s="1485"/>
      <c r="C118" s="1903"/>
      <c r="D118" s="1903"/>
      <c r="E118" s="1903"/>
      <c r="F118" s="1485"/>
      <c r="G118" s="1485"/>
      <c r="H118" s="1937"/>
      <c r="I118" s="1474"/>
      <c r="J118" s="1474"/>
      <c r="K118" s="1474"/>
      <c r="L118" s="1474"/>
      <c r="M118" s="1474"/>
      <c r="N118" s="1474"/>
      <c r="O118" s="1474"/>
      <c r="P118" s="1474"/>
      <c r="Q118" s="1474"/>
      <c r="R118" s="1474"/>
      <c r="S118" s="1474"/>
      <c r="T118" s="1474"/>
      <c r="U118" s="1474"/>
      <c r="V118" s="1474"/>
      <c r="W118" s="1474"/>
      <c r="X118" s="1474"/>
      <c r="Y118" s="1474"/>
      <c r="Z118" s="1474"/>
      <c r="AA118" s="1474"/>
      <c r="AB118" s="1474"/>
      <c r="AC118" s="1474"/>
      <c r="AD118" s="1474"/>
      <c r="AE118" s="1474"/>
      <c r="AF118" s="1474"/>
      <c r="AG118" s="1474"/>
      <c r="AH118" s="1474"/>
      <c r="AI118" s="1474"/>
      <c r="AJ118" s="1474"/>
      <c r="AK118" s="1474"/>
      <c r="AL118" s="1474"/>
      <c r="AM118" s="1474"/>
      <c r="AN118" s="1474"/>
      <c r="AO118" s="1474"/>
      <c r="AP118" s="1474"/>
      <c r="AQ118" s="1474"/>
      <c r="AR118" s="1474"/>
      <c r="AS118" s="1474"/>
      <c r="AT118" s="1474"/>
      <c r="AU118" s="1474"/>
      <c r="AV118" s="1474"/>
      <c r="AW118" s="1474"/>
      <c r="AX118" s="1474"/>
      <c r="AY118" s="1474"/>
      <c r="AZ118" s="1474"/>
      <c r="BA118" s="1474"/>
      <c r="BB118" s="1474"/>
      <c r="BC118" s="1474"/>
      <c r="BD118" s="1474"/>
      <c r="BE118" s="1474"/>
      <c r="BF118" s="1474"/>
      <c r="BG118" s="1474"/>
    </row>
    <row r="119" spans="1:59">
      <c r="A119" s="2407" t="s">
        <v>4678</v>
      </c>
      <c r="B119" s="1855"/>
      <c r="C119" s="2407"/>
      <c r="D119" s="2407"/>
      <c r="E119" s="1897" t="s">
        <v>481</v>
      </c>
      <c r="F119" s="1474"/>
      <c r="G119" s="1474"/>
      <c r="H119" s="1474"/>
      <c r="I119" s="1474"/>
      <c r="J119" s="1474"/>
      <c r="K119" s="1474"/>
      <c r="L119" s="1474"/>
      <c r="M119" s="1474"/>
      <c r="N119" s="1474"/>
      <c r="O119" s="1474"/>
      <c r="P119" s="1474"/>
      <c r="Q119" s="1474"/>
      <c r="R119" s="1474"/>
      <c r="S119" s="1474"/>
      <c r="T119" s="1474"/>
      <c r="U119" s="1474"/>
      <c r="V119" s="1474"/>
      <c r="W119" s="1474"/>
      <c r="X119" s="1474"/>
      <c r="Y119" s="1474"/>
      <c r="Z119" s="1474"/>
      <c r="AA119" s="1474"/>
      <c r="AB119" s="1474"/>
      <c r="AC119" s="1474"/>
      <c r="AD119" s="1474"/>
      <c r="AE119" s="1474"/>
      <c r="AF119" s="1474"/>
      <c r="AG119" s="1474"/>
      <c r="AH119" s="1474"/>
      <c r="AI119" s="1474"/>
      <c r="AJ119" s="1474"/>
      <c r="AK119" s="1474"/>
      <c r="AL119" s="1474"/>
      <c r="AM119" s="1474"/>
      <c r="AN119" s="1474"/>
      <c r="AO119" s="1474"/>
      <c r="AP119" s="1474"/>
      <c r="AQ119" s="1474"/>
      <c r="AR119" s="1474"/>
      <c r="AS119" s="1474"/>
      <c r="AT119" s="1474"/>
      <c r="AU119" s="1474"/>
      <c r="AV119" s="1474"/>
      <c r="AW119" s="1474"/>
      <c r="AX119" s="1474"/>
      <c r="AY119" s="1474"/>
      <c r="AZ119" s="1474"/>
      <c r="BA119" s="1474"/>
      <c r="BB119" s="1474"/>
      <c r="BC119" s="1474"/>
      <c r="BD119" s="1474"/>
      <c r="BE119" s="1474"/>
      <c r="BF119" s="1474"/>
      <c r="BG119" s="1474"/>
    </row>
    <row r="120" spans="1:59">
      <c r="A120" s="1474"/>
      <c r="B120" s="1474"/>
      <c r="C120" s="1474"/>
      <c r="D120" s="1474"/>
      <c r="E120" s="1474"/>
      <c r="F120" s="1474"/>
      <c r="G120" s="1474"/>
      <c r="H120" s="1474"/>
      <c r="I120" s="1474"/>
      <c r="J120" s="1474"/>
      <c r="K120" s="1474"/>
      <c r="L120" s="1474"/>
      <c r="M120" s="1474"/>
      <c r="N120" s="1474"/>
      <c r="O120" s="1474"/>
      <c r="P120" s="1474"/>
      <c r="Q120" s="1474"/>
      <c r="R120" s="1474"/>
      <c r="S120" s="1474"/>
      <c r="T120" s="1474"/>
      <c r="U120" s="1474"/>
      <c r="V120" s="1474"/>
      <c r="W120" s="1474"/>
      <c r="X120" s="1474"/>
      <c r="Y120" s="1474"/>
      <c r="Z120" s="1474"/>
      <c r="AA120" s="1474"/>
      <c r="AB120" s="1474"/>
      <c r="AC120" s="1474"/>
      <c r="AD120" s="1474"/>
      <c r="AE120" s="1474"/>
      <c r="AF120" s="1474"/>
      <c r="AG120" s="1474"/>
      <c r="AH120" s="1474"/>
      <c r="AI120" s="1474"/>
      <c r="AJ120" s="1474"/>
      <c r="AK120" s="1474"/>
      <c r="AL120" s="1474"/>
      <c r="AM120" s="1474"/>
      <c r="AN120" s="1474"/>
      <c r="AO120" s="1474"/>
      <c r="AP120" s="1474"/>
      <c r="AQ120" s="1474"/>
      <c r="AR120" s="1474"/>
      <c r="AS120" s="1474"/>
      <c r="AT120" s="1474"/>
      <c r="AU120" s="1474"/>
      <c r="AV120" s="1474"/>
      <c r="AW120" s="1474"/>
      <c r="AX120" s="1474"/>
      <c r="AY120" s="1474"/>
      <c r="AZ120" s="1474"/>
      <c r="BA120" s="1474"/>
      <c r="BB120" s="1474"/>
      <c r="BC120" s="1474"/>
      <c r="BD120" s="1474"/>
      <c r="BE120" s="1474"/>
      <c r="BF120" s="1474"/>
      <c r="BG120" s="1474"/>
    </row>
    <row r="121" spans="1:59" ht="15.75">
      <c r="A121" s="1489" t="s">
        <v>3223</v>
      </c>
      <c r="B121" s="1489"/>
      <c r="C121" s="1489"/>
      <c r="D121" s="1493"/>
      <c r="E121" s="1489"/>
      <c r="F121" s="1489"/>
      <c r="G121" s="1489"/>
      <c r="H121" s="1474"/>
      <c r="I121" s="1474"/>
      <c r="J121" s="1474"/>
      <c r="K121" s="1474"/>
      <c r="L121" s="1474"/>
      <c r="M121" s="1474"/>
      <c r="N121" s="1474"/>
      <c r="O121" s="1474"/>
      <c r="P121" s="1474"/>
      <c r="Q121" s="1474"/>
      <c r="R121" s="1474"/>
      <c r="S121" s="1474"/>
      <c r="T121" s="1474"/>
      <c r="U121" s="1474"/>
      <c r="V121" s="1474"/>
      <c r="W121" s="1474"/>
      <c r="X121" s="1474"/>
      <c r="Y121" s="1474"/>
      <c r="Z121" s="1474"/>
      <c r="AA121" s="1474"/>
      <c r="AB121" s="1474"/>
      <c r="AC121" s="1474"/>
      <c r="AD121" s="1474"/>
      <c r="AE121" s="1474"/>
      <c r="AF121" s="1474"/>
      <c r="AG121" s="1474"/>
      <c r="AH121" s="1474"/>
      <c r="AI121" s="1474"/>
      <c r="AJ121" s="1474"/>
      <c r="AK121" s="1474"/>
      <c r="AL121" s="1474"/>
      <c r="AM121" s="1474"/>
      <c r="AN121" s="1474"/>
      <c r="AO121" s="1474"/>
      <c r="AP121" s="1474"/>
      <c r="AQ121" s="1474"/>
      <c r="AR121" s="1474"/>
      <c r="AS121" s="1474"/>
      <c r="AT121" s="1474"/>
      <c r="AU121" s="1474"/>
      <c r="AV121" s="1474"/>
      <c r="AW121" s="1474"/>
      <c r="AX121" s="1474"/>
      <c r="AY121" s="1474"/>
      <c r="AZ121" s="1474"/>
      <c r="BA121" s="1474"/>
      <c r="BB121" s="1474"/>
      <c r="BC121" s="1474"/>
      <c r="BD121" s="1474"/>
      <c r="BE121" s="1474"/>
      <c r="BF121" s="1474"/>
      <c r="BG121" s="1474"/>
    </row>
    <row r="122" spans="1:59">
      <c r="A122" s="1474"/>
      <c r="B122" s="1474"/>
      <c r="C122" s="1474"/>
      <c r="D122" s="1474"/>
      <c r="E122" s="1474"/>
      <c r="F122" s="1474"/>
      <c r="G122" s="1474"/>
      <c r="H122" s="1474"/>
      <c r="I122" s="1474"/>
      <c r="J122" s="1474"/>
      <c r="K122" s="1474"/>
      <c r="L122" s="1474"/>
      <c r="M122" s="1474"/>
      <c r="N122" s="1474"/>
      <c r="O122" s="1474"/>
      <c r="P122" s="1474"/>
      <c r="Q122" s="1474"/>
      <c r="R122" s="1474"/>
      <c r="S122" s="1474"/>
      <c r="T122" s="1474"/>
      <c r="U122" s="1474"/>
      <c r="V122" s="1474"/>
      <c r="W122" s="1474"/>
      <c r="X122" s="1474"/>
      <c r="Y122" s="1474"/>
      <c r="Z122" s="1474"/>
      <c r="AA122" s="1474"/>
      <c r="AB122" s="1474"/>
      <c r="AC122" s="1474"/>
      <c r="AD122" s="1474"/>
      <c r="AE122" s="1474"/>
      <c r="AF122" s="1474"/>
      <c r="AG122" s="1474"/>
      <c r="AH122" s="1474"/>
      <c r="AI122" s="1474"/>
      <c r="AJ122" s="1474"/>
      <c r="AK122" s="1474"/>
      <c r="AL122" s="1474"/>
      <c r="AM122" s="1474"/>
      <c r="AN122" s="1474"/>
      <c r="AO122" s="1474"/>
      <c r="AP122" s="1474"/>
      <c r="AQ122" s="1474"/>
      <c r="AR122" s="1474"/>
      <c r="AS122" s="1474"/>
      <c r="AT122" s="1474"/>
      <c r="AU122" s="1474"/>
      <c r="AV122" s="1474"/>
      <c r="AW122" s="1474"/>
      <c r="AX122" s="1474"/>
      <c r="AY122" s="1474"/>
      <c r="AZ122" s="1474"/>
      <c r="BA122" s="1474"/>
      <c r="BB122" s="1474"/>
      <c r="BC122" s="1474"/>
      <c r="BD122" s="1474"/>
      <c r="BE122" s="1474"/>
      <c r="BF122" s="1474"/>
      <c r="BG122" s="1474"/>
    </row>
    <row r="123" spans="1:59">
      <c r="A123" s="1474"/>
      <c r="B123" s="1474"/>
      <c r="C123" s="1474"/>
      <c r="D123" s="1474"/>
      <c r="E123" s="1474"/>
      <c r="F123" s="1474"/>
      <c r="G123" s="1474"/>
      <c r="H123" s="1474"/>
      <c r="I123" s="1474"/>
      <c r="J123" s="1474"/>
      <c r="K123" s="1474"/>
      <c r="L123" s="1474"/>
      <c r="M123" s="1474"/>
      <c r="N123" s="1474"/>
      <c r="O123" s="1474"/>
      <c r="P123" s="1474"/>
      <c r="Q123" s="1474"/>
      <c r="R123" s="1474"/>
      <c r="S123" s="1474"/>
      <c r="T123" s="1474"/>
      <c r="U123" s="1474"/>
      <c r="V123" s="1474"/>
      <c r="W123" s="1474"/>
      <c r="X123" s="1474"/>
      <c r="Y123" s="1474"/>
      <c r="Z123" s="1474"/>
      <c r="AA123" s="1474"/>
      <c r="AB123" s="1474"/>
      <c r="AC123" s="1474"/>
      <c r="AD123" s="1474"/>
      <c r="AE123" s="1474"/>
      <c r="AF123" s="1474"/>
      <c r="AG123" s="1474"/>
      <c r="AH123" s="1474"/>
      <c r="AI123" s="1474"/>
      <c r="AJ123" s="1474"/>
      <c r="AK123" s="1474"/>
      <c r="AL123" s="1474"/>
      <c r="AM123" s="1474"/>
      <c r="AN123" s="1474"/>
      <c r="AO123" s="1474"/>
      <c r="AP123" s="1474"/>
      <c r="AQ123" s="1474"/>
      <c r="AR123" s="1474"/>
      <c r="AS123" s="1474"/>
      <c r="AT123" s="1474"/>
      <c r="AU123" s="1474"/>
      <c r="AV123" s="1474"/>
      <c r="AW123" s="1474"/>
      <c r="AX123" s="1474"/>
      <c r="AY123" s="1474"/>
      <c r="AZ123" s="1474"/>
      <c r="BA123" s="1474"/>
      <c r="BB123" s="1474"/>
      <c r="BC123" s="1474"/>
      <c r="BD123" s="1474"/>
      <c r="BE123" s="1474"/>
      <c r="BF123" s="1474"/>
      <c r="BG123" s="1474"/>
    </row>
    <row r="124" spans="1:59">
      <c r="A124" s="1474"/>
      <c r="B124" s="1474"/>
      <c r="C124" s="1474"/>
      <c r="D124" s="1474"/>
      <c r="E124" s="1474"/>
      <c r="F124" s="1474"/>
      <c r="G124" s="1474"/>
      <c r="H124" s="1474"/>
      <c r="I124" s="1474"/>
      <c r="J124" s="1474"/>
      <c r="K124" s="1474"/>
      <c r="L124" s="1474"/>
      <c r="M124" s="1474"/>
      <c r="N124" s="1474"/>
      <c r="O124" s="1474"/>
      <c r="P124" s="1474"/>
      <c r="Q124" s="1474"/>
      <c r="R124" s="1474"/>
      <c r="S124" s="1474"/>
      <c r="T124" s="1474"/>
      <c r="U124" s="1474"/>
      <c r="V124" s="1474"/>
      <c r="W124" s="1474"/>
      <c r="X124" s="1474"/>
      <c r="Y124" s="1474"/>
      <c r="Z124" s="1474"/>
      <c r="AA124" s="1474"/>
      <c r="AB124" s="1474"/>
      <c r="AC124" s="1474"/>
      <c r="AD124" s="1474"/>
      <c r="AE124" s="1474"/>
      <c r="AF124" s="1474"/>
      <c r="AG124" s="1474"/>
      <c r="AH124" s="1474"/>
      <c r="AI124" s="1474"/>
      <c r="AJ124" s="1474"/>
      <c r="AK124" s="1474"/>
      <c r="AL124" s="1474"/>
      <c r="AM124" s="1474"/>
      <c r="AN124" s="1474"/>
      <c r="AO124" s="1474"/>
      <c r="AP124" s="1474"/>
      <c r="AQ124" s="1474"/>
      <c r="AR124" s="1474"/>
      <c r="AS124" s="1474"/>
      <c r="AT124" s="1474"/>
      <c r="AU124" s="1474"/>
      <c r="AV124" s="1474"/>
      <c r="AW124" s="1474"/>
      <c r="AX124" s="1474"/>
      <c r="AY124" s="1474"/>
      <c r="AZ124" s="1474"/>
      <c r="BA124" s="1474"/>
      <c r="BB124" s="1474"/>
      <c r="BC124" s="1474"/>
      <c r="BD124" s="1474"/>
      <c r="BE124" s="1474"/>
      <c r="BF124" s="1474"/>
      <c r="BG124" s="1474"/>
    </row>
    <row r="125" spans="1:59">
      <c r="A125" s="1474"/>
      <c r="B125" s="1474"/>
      <c r="C125" s="1474"/>
      <c r="D125" s="1474"/>
      <c r="E125" s="1474"/>
      <c r="F125" s="1474"/>
      <c r="G125" s="1474"/>
      <c r="H125" s="1474"/>
      <c r="I125" s="1474"/>
      <c r="J125" s="1474"/>
      <c r="K125" s="1474"/>
      <c r="L125" s="1474"/>
      <c r="M125" s="1474"/>
      <c r="N125" s="1474"/>
      <c r="O125" s="1474"/>
      <c r="P125" s="1474"/>
      <c r="Q125" s="1474"/>
      <c r="R125" s="1474"/>
      <c r="S125" s="1474"/>
      <c r="T125" s="1474"/>
      <c r="U125" s="1474"/>
      <c r="V125" s="1474"/>
      <c r="W125" s="1474"/>
      <c r="X125" s="1474"/>
      <c r="Y125" s="1474"/>
      <c r="Z125" s="1474"/>
      <c r="AA125" s="1474"/>
      <c r="AB125" s="1474"/>
      <c r="AC125" s="1474"/>
      <c r="AD125" s="1474"/>
      <c r="AE125" s="1474"/>
      <c r="AF125" s="1474"/>
      <c r="AG125" s="1474"/>
      <c r="AH125" s="1474"/>
      <c r="AI125" s="1474"/>
      <c r="AJ125" s="1474"/>
      <c r="AK125" s="1474"/>
      <c r="AL125" s="1474"/>
      <c r="AM125" s="1474"/>
      <c r="AN125" s="1474"/>
      <c r="AO125" s="1474"/>
      <c r="AP125" s="1474"/>
      <c r="AQ125" s="1474"/>
      <c r="AR125" s="1474"/>
      <c r="AS125" s="1474"/>
      <c r="AT125" s="1474"/>
      <c r="AU125" s="1474"/>
      <c r="AV125" s="1474"/>
      <c r="AW125" s="1474"/>
      <c r="AX125" s="1474"/>
      <c r="AY125" s="1474"/>
      <c r="AZ125" s="1474"/>
      <c r="BA125" s="1474"/>
      <c r="BB125" s="1474"/>
      <c r="BC125" s="1474"/>
      <c r="BD125" s="1474"/>
      <c r="BE125" s="1474"/>
      <c r="BF125" s="1474"/>
      <c r="BG125" s="1474"/>
    </row>
    <row r="126" spans="1:59">
      <c r="A126" s="1474"/>
      <c r="B126" s="1474"/>
      <c r="C126" s="1474"/>
      <c r="D126" s="1474"/>
      <c r="E126" s="1474"/>
      <c r="F126" s="1474"/>
      <c r="G126" s="1474"/>
      <c r="H126" s="1474"/>
      <c r="I126" s="1474"/>
      <c r="J126" s="1474"/>
      <c r="K126" s="1474"/>
      <c r="L126" s="1474"/>
      <c r="M126" s="1474"/>
      <c r="N126" s="1474"/>
      <c r="O126" s="1474"/>
      <c r="P126" s="1474"/>
      <c r="Q126" s="1474"/>
      <c r="R126" s="1474"/>
      <c r="S126" s="1474"/>
      <c r="T126" s="1474"/>
      <c r="U126" s="1474"/>
      <c r="V126" s="1474"/>
      <c r="W126" s="1474"/>
      <c r="X126" s="1474"/>
      <c r="Y126" s="1474"/>
      <c r="Z126" s="1474"/>
      <c r="AA126" s="1474"/>
      <c r="AB126" s="1474"/>
      <c r="AC126" s="1474"/>
      <c r="AD126" s="1474"/>
      <c r="AE126" s="1474"/>
      <c r="AF126" s="1474"/>
      <c r="AG126" s="1474"/>
      <c r="AH126" s="1474"/>
      <c r="AI126" s="1474"/>
      <c r="AJ126" s="1474"/>
      <c r="AK126" s="1474"/>
      <c r="AL126" s="1474"/>
      <c r="AM126" s="1474"/>
      <c r="AN126" s="1474"/>
      <c r="AO126" s="1474"/>
      <c r="AP126" s="1474"/>
      <c r="AQ126" s="1474"/>
      <c r="AR126" s="1474"/>
      <c r="AS126" s="1474"/>
      <c r="AT126" s="1474"/>
      <c r="AU126" s="1474"/>
      <c r="AV126" s="1474"/>
      <c r="AW126" s="1474"/>
      <c r="AX126" s="1474"/>
      <c r="AY126" s="1474"/>
      <c r="AZ126" s="1474"/>
      <c r="BA126" s="1474"/>
      <c r="BB126" s="1474"/>
      <c r="BC126" s="1474"/>
      <c r="BD126" s="1474"/>
      <c r="BE126" s="1474"/>
      <c r="BF126" s="1474"/>
      <c r="BG126" s="1474"/>
    </row>
    <row r="127" spans="1:59">
      <c r="A127" s="1474"/>
      <c r="B127" s="1474"/>
      <c r="C127" s="1474"/>
      <c r="D127" s="1474"/>
      <c r="E127" s="1474"/>
      <c r="F127" s="1474"/>
      <c r="G127" s="1474"/>
      <c r="H127" s="1474"/>
      <c r="I127" s="1474"/>
      <c r="J127" s="1474"/>
      <c r="K127" s="1474"/>
      <c r="L127" s="1474"/>
      <c r="M127" s="1474"/>
      <c r="N127" s="1474"/>
      <c r="O127" s="1474"/>
      <c r="P127" s="1474"/>
      <c r="Q127" s="1474"/>
      <c r="R127" s="1474"/>
      <c r="S127" s="1474"/>
      <c r="T127" s="1474"/>
      <c r="U127" s="1474"/>
      <c r="V127" s="1474"/>
      <c r="W127" s="1474"/>
      <c r="X127" s="1474"/>
      <c r="Y127" s="1474"/>
      <c r="Z127" s="1474"/>
      <c r="AA127" s="1474"/>
      <c r="AB127" s="1474"/>
      <c r="AC127" s="1474"/>
      <c r="AD127" s="1474"/>
      <c r="AE127" s="1474"/>
      <c r="AF127" s="1474"/>
      <c r="AG127" s="1474"/>
      <c r="AH127" s="1474"/>
      <c r="AI127" s="1474"/>
      <c r="AJ127" s="1474"/>
      <c r="AK127" s="1474"/>
      <c r="AL127" s="1474"/>
      <c r="AM127" s="1474"/>
      <c r="AN127" s="1474"/>
      <c r="AO127" s="1474"/>
      <c r="AP127" s="1474"/>
      <c r="AQ127" s="1474"/>
      <c r="AR127" s="1474"/>
      <c r="AS127" s="1474"/>
      <c r="AT127" s="1474"/>
      <c r="AU127" s="1474"/>
      <c r="AV127" s="1474"/>
      <c r="AW127" s="1474"/>
      <c r="AX127" s="1474"/>
      <c r="AY127" s="1474"/>
      <c r="AZ127" s="1474"/>
      <c r="BA127" s="1474"/>
      <c r="BB127" s="1474"/>
      <c r="BC127" s="1474"/>
      <c r="BD127" s="1474"/>
      <c r="BE127" s="1474"/>
      <c r="BF127" s="1474"/>
      <c r="BG127" s="1474"/>
    </row>
    <row r="128" spans="1:59">
      <c r="A128" s="1474"/>
      <c r="B128" s="1474"/>
      <c r="C128" s="1474"/>
      <c r="D128" s="1474"/>
      <c r="E128" s="1474"/>
      <c r="F128" s="1474"/>
      <c r="G128" s="1474"/>
      <c r="H128" s="1474"/>
      <c r="I128" s="1474"/>
      <c r="J128" s="1474"/>
      <c r="K128" s="1474"/>
      <c r="L128" s="1474"/>
      <c r="M128" s="1474"/>
      <c r="N128" s="1474"/>
      <c r="O128" s="1474"/>
      <c r="P128" s="1474"/>
      <c r="Q128" s="1474"/>
      <c r="R128" s="1474"/>
      <c r="S128" s="1474"/>
      <c r="T128" s="1474"/>
      <c r="U128" s="1474"/>
      <c r="V128" s="1474"/>
      <c r="W128" s="1474"/>
      <c r="X128" s="1474"/>
      <c r="Y128" s="1474"/>
      <c r="Z128" s="1474"/>
      <c r="AA128" s="1474"/>
      <c r="AB128" s="1474"/>
      <c r="AC128" s="1474"/>
      <c r="AD128" s="1474"/>
      <c r="AE128" s="1474"/>
      <c r="AF128" s="1474"/>
      <c r="AG128" s="1474"/>
      <c r="AH128" s="1474"/>
      <c r="AI128" s="1474"/>
      <c r="AJ128" s="1474"/>
      <c r="AK128" s="1474"/>
      <c r="AL128" s="1474"/>
      <c r="AM128" s="1474"/>
      <c r="AN128" s="1474"/>
      <c r="AO128" s="1474"/>
      <c r="AP128" s="1474"/>
      <c r="AQ128" s="1474"/>
      <c r="AR128" s="1474"/>
      <c r="AS128" s="1474"/>
      <c r="AT128" s="1474"/>
      <c r="AU128" s="1474"/>
      <c r="AV128" s="1474"/>
      <c r="AW128" s="1474"/>
      <c r="AX128" s="1474"/>
      <c r="AY128" s="1474"/>
      <c r="AZ128" s="1474"/>
      <c r="BA128" s="1474"/>
      <c r="BB128" s="1474"/>
      <c r="BC128" s="1474"/>
      <c r="BD128" s="1474"/>
      <c r="BE128" s="1474"/>
      <c r="BF128" s="1474"/>
      <c r="BG128" s="1474"/>
    </row>
    <row r="129" spans="1:59">
      <c r="A129" s="1474"/>
      <c r="B129" s="1474"/>
      <c r="C129" s="1474"/>
      <c r="D129" s="1474"/>
      <c r="E129" s="1474"/>
      <c r="F129" s="1474"/>
      <c r="G129" s="1474"/>
      <c r="H129" s="1474"/>
      <c r="I129" s="1474"/>
      <c r="J129" s="1474"/>
      <c r="K129" s="1474"/>
      <c r="L129" s="1474"/>
      <c r="M129" s="1474"/>
      <c r="N129" s="1474"/>
      <c r="O129" s="1474"/>
      <c r="P129" s="1474"/>
      <c r="Q129" s="1474"/>
      <c r="R129" s="1474"/>
      <c r="S129" s="1474"/>
      <c r="T129" s="1474"/>
      <c r="U129" s="1474"/>
      <c r="V129" s="1474"/>
      <c r="W129" s="1474"/>
      <c r="X129" s="1474"/>
      <c r="Y129" s="1474"/>
      <c r="Z129" s="1474"/>
      <c r="AA129" s="1474"/>
      <c r="AB129" s="1474"/>
      <c r="AC129" s="1474"/>
      <c r="AD129" s="1474"/>
      <c r="AE129" s="1474"/>
      <c r="AF129" s="1474"/>
      <c r="AG129" s="1474"/>
      <c r="AH129" s="1474"/>
      <c r="AI129" s="1474"/>
      <c r="AJ129" s="1474"/>
      <c r="AK129" s="1474"/>
      <c r="AL129" s="1474"/>
      <c r="AM129" s="1474"/>
      <c r="AN129" s="1474"/>
      <c r="AO129" s="1474"/>
      <c r="AP129" s="1474"/>
      <c r="AQ129" s="1474"/>
      <c r="AR129" s="1474"/>
      <c r="AS129" s="1474"/>
      <c r="AT129" s="1474"/>
      <c r="AU129" s="1474"/>
      <c r="AV129" s="1474"/>
      <c r="AW129" s="1474"/>
      <c r="AX129" s="1474"/>
      <c r="AY129" s="1474"/>
      <c r="AZ129" s="1474"/>
      <c r="BA129" s="1474"/>
      <c r="BB129" s="1474"/>
      <c r="BC129" s="1474"/>
      <c r="BD129" s="1474"/>
      <c r="BE129" s="1474"/>
      <c r="BF129" s="1474"/>
      <c r="BG129" s="1474"/>
    </row>
    <row r="130" spans="1:59">
      <c r="A130" s="1474"/>
      <c r="B130" s="1474"/>
      <c r="C130" s="1474"/>
      <c r="D130" s="1474"/>
      <c r="E130" s="1474"/>
      <c r="F130" s="1474"/>
      <c r="G130" s="1474"/>
      <c r="H130" s="1474"/>
      <c r="I130" s="1474"/>
      <c r="J130" s="1474"/>
      <c r="K130" s="1474"/>
      <c r="L130" s="1474"/>
      <c r="M130" s="1474"/>
      <c r="N130" s="1474"/>
      <c r="O130" s="1474"/>
      <c r="P130" s="1474"/>
      <c r="Q130" s="1474"/>
      <c r="R130" s="1474"/>
      <c r="S130" s="1474"/>
      <c r="T130" s="1474"/>
      <c r="U130" s="1474"/>
      <c r="V130" s="1474"/>
      <c r="W130" s="1474"/>
      <c r="X130" s="1474"/>
      <c r="Y130" s="1474"/>
      <c r="Z130" s="1474"/>
      <c r="AA130" s="1474"/>
      <c r="AB130" s="1474"/>
      <c r="AC130" s="1474"/>
      <c r="AD130" s="1474"/>
      <c r="AE130" s="1474"/>
      <c r="AF130" s="1474"/>
      <c r="AG130" s="1474"/>
      <c r="AH130" s="1474"/>
      <c r="AI130" s="1474"/>
      <c r="AJ130" s="1474"/>
      <c r="AK130" s="1474"/>
      <c r="AL130" s="1474"/>
      <c r="AM130" s="1474"/>
      <c r="AN130" s="1474"/>
      <c r="AO130" s="1474"/>
      <c r="AP130" s="1474"/>
      <c r="AQ130" s="1474"/>
      <c r="AR130" s="1474"/>
      <c r="AS130" s="1474"/>
      <c r="AT130" s="1474"/>
      <c r="AU130" s="1474"/>
      <c r="AV130" s="1474"/>
      <c r="AW130" s="1474"/>
      <c r="AX130" s="1474"/>
      <c r="AY130" s="1474"/>
      <c r="AZ130" s="1474"/>
      <c r="BA130" s="1474"/>
      <c r="BB130" s="1474"/>
      <c r="BC130" s="1474"/>
      <c r="BD130" s="1474"/>
      <c r="BE130" s="1474"/>
      <c r="BF130" s="1474"/>
      <c r="BG130" s="1474"/>
    </row>
    <row r="131" spans="1:59">
      <c r="A131" s="1474"/>
      <c r="B131" s="1474"/>
      <c r="C131" s="1474"/>
      <c r="D131" s="1474"/>
      <c r="E131" s="1474"/>
      <c r="F131" s="1474"/>
      <c r="G131" s="1474"/>
      <c r="H131" s="1474"/>
      <c r="I131" s="1474"/>
      <c r="J131" s="1474"/>
      <c r="K131" s="1474"/>
      <c r="L131" s="1474"/>
      <c r="M131" s="1474"/>
      <c r="N131" s="1474"/>
      <c r="O131" s="1474"/>
      <c r="P131" s="1474"/>
      <c r="Q131" s="1474"/>
      <c r="R131" s="1474"/>
      <c r="S131" s="1474"/>
      <c r="T131" s="1474"/>
      <c r="U131" s="1474"/>
      <c r="V131" s="1474"/>
      <c r="W131" s="1474"/>
      <c r="X131" s="1474"/>
      <c r="Y131" s="1474"/>
      <c r="Z131" s="1474"/>
      <c r="AA131" s="1474"/>
      <c r="AB131" s="1474"/>
      <c r="AC131" s="1474"/>
      <c r="AD131" s="1474"/>
      <c r="AE131" s="1474"/>
      <c r="AF131" s="1474"/>
      <c r="AG131" s="1474"/>
      <c r="AH131" s="1474"/>
      <c r="AI131" s="1474"/>
      <c r="AJ131" s="1474"/>
      <c r="AK131" s="1474"/>
      <c r="AL131" s="1474"/>
      <c r="AM131" s="1474"/>
      <c r="AN131" s="1474"/>
      <c r="AO131" s="1474"/>
      <c r="AP131" s="1474"/>
      <c r="AQ131" s="1474"/>
      <c r="AR131" s="1474"/>
      <c r="AS131" s="1474"/>
      <c r="AT131" s="1474"/>
      <c r="AU131" s="1474"/>
      <c r="AV131" s="1474"/>
      <c r="AW131" s="1474"/>
      <c r="AX131" s="1474"/>
      <c r="AY131" s="1474"/>
      <c r="AZ131" s="1474"/>
      <c r="BA131" s="1474"/>
      <c r="BB131" s="1474"/>
      <c r="BC131" s="1474"/>
      <c r="BD131" s="1474"/>
      <c r="BE131" s="1474"/>
      <c r="BF131" s="1474"/>
      <c r="BG131" s="1474"/>
    </row>
    <row r="132" spans="1:59">
      <c r="A132" s="1474"/>
      <c r="B132" s="1474"/>
      <c r="C132" s="1474"/>
      <c r="D132" s="1474"/>
      <c r="E132" s="1474"/>
      <c r="F132" s="1474"/>
      <c r="G132" s="1474"/>
      <c r="H132" s="1474"/>
      <c r="I132" s="1474"/>
      <c r="J132" s="1474"/>
      <c r="K132" s="1474"/>
      <c r="L132" s="1474"/>
      <c r="M132" s="1474"/>
      <c r="N132" s="1474"/>
      <c r="O132" s="1474"/>
      <c r="P132" s="1474"/>
      <c r="Q132" s="1474"/>
      <c r="R132" s="1474"/>
      <c r="S132" s="1474"/>
      <c r="T132" s="1474"/>
      <c r="U132" s="1474"/>
      <c r="V132" s="1474"/>
      <c r="W132" s="1474"/>
      <c r="X132" s="1474"/>
      <c r="Y132" s="1474"/>
      <c r="Z132" s="1474"/>
      <c r="AA132" s="1474"/>
      <c r="AB132" s="1474"/>
      <c r="AC132" s="1474"/>
      <c r="AD132" s="1474"/>
      <c r="AE132" s="1474"/>
      <c r="AF132" s="1474"/>
      <c r="AG132" s="1474"/>
      <c r="AH132" s="1474"/>
      <c r="AI132" s="1474"/>
      <c r="AJ132" s="1474"/>
      <c r="AK132" s="1474"/>
      <c r="AL132" s="1474"/>
      <c r="AM132" s="1474"/>
      <c r="AN132" s="1474"/>
      <c r="AO132" s="1474"/>
      <c r="AP132" s="1474"/>
      <c r="AQ132" s="1474"/>
      <c r="AR132" s="1474"/>
      <c r="AS132" s="1474"/>
      <c r="AT132" s="1474"/>
      <c r="AU132" s="1474"/>
      <c r="AV132" s="1474"/>
      <c r="AW132" s="1474"/>
      <c r="AX132" s="1474"/>
      <c r="AY132" s="1474"/>
      <c r="AZ132" s="1474"/>
      <c r="BA132" s="1474"/>
      <c r="BB132" s="1474"/>
      <c r="BC132" s="1474"/>
      <c r="BD132" s="1474"/>
      <c r="BE132" s="1474"/>
      <c r="BF132" s="1474"/>
      <c r="BG132" s="1474"/>
    </row>
    <row r="133" spans="1:59">
      <c r="A133" s="1474"/>
      <c r="B133" s="1474"/>
      <c r="C133" s="1474"/>
      <c r="D133" s="1474"/>
      <c r="E133" s="1474"/>
      <c r="F133" s="1474"/>
      <c r="G133" s="1474"/>
      <c r="H133" s="1474"/>
      <c r="I133" s="1474"/>
      <c r="J133" s="1474"/>
      <c r="K133" s="1474"/>
      <c r="L133" s="1474"/>
      <c r="M133" s="1474"/>
      <c r="N133" s="1474"/>
      <c r="O133" s="1474"/>
      <c r="P133" s="1474"/>
      <c r="Q133" s="1474"/>
      <c r="R133" s="1474"/>
      <c r="S133" s="1474"/>
      <c r="T133" s="1474"/>
      <c r="U133" s="1474"/>
      <c r="V133" s="1474"/>
      <c r="W133" s="1474"/>
      <c r="X133" s="1474"/>
      <c r="Y133" s="1474"/>
      <c r="Z133" s="1474"/>
      <c r="AA133" s="1474"/>
      <c r="AB133" s="1474"/>
      <c r="AC133" s="1474"/>
      <c r="AD133" s="1474"/>
      <c r="AE133" s="1474"/>
      <c r="AF133" s="1474"/>
      <c r="AG133" s="1474"/>
      <c r="AH133" s="1474"/>
      <c r="AI133" s="1474"/>
      <c r="AJ133" s="1474"/>
      <c r="AK133" s="1474"/>
      <c r="AL133" s="1474"/>
      <c r="AM133" s="1474"/>
      <c r="AN133" s="1474"/>
      <c r="AO133" s="1474"/>
      <c r="AP133" s="1474"/>
      <c r="AQ133" s="1474"/>
      <c r="AR133" s="1474"/>
      <c r="AS133" s="1474"/>
      <c r="AT133" s="1474"/>
      <c r="AU133" s="1474"/>
      <c r="AV133" s="1474"/>
      <c r="AW133" s="1474"/>
      <c r="AX133" s="1474"/>
      <c r="AY133" s="1474"/>
      <c r="AZ133" s="1474"/>
      <c r="BA133" s="1474"/>
      <c r="BB133" s="1474"/>
      <c r="BC133" s="1474"/>
      <c r="BD133" s="1474"/>
      <c r="BE133" s="1474"/>
      <c r="BF133" s="1474"/>
      <c r="BG133" s="1474"/>
    </row>
    <row r="134" spans="1:59">
      <c r="A134" s="1474"/>
      <c r="B134" s="1474"/>
      <c r="C134" s="1474"/>
      <c r="D134" s="1474"/>
      <c r="E134" s="1474"/>
      <c r="F134" s="1474"/>
      <c r="G134" s="1474"/>
      <c r="H134" s="1474"/>
      <c r="I134" s="1474"/>
      <c r="J134" s="1474"/>
      <c r="K134" s="1474"/>
      <c r="L134" s="1474"/>
      <c r="M134" s="1474"/>
      <c r="N134" s="1474"/>
      <c r="O134" s="1474"/>
      <c r="P134" s="1474"/>
      <c r="Q134" s="1474"/>
      <c r="R134" s="1474"/>
      <c r="S134" s="1474"/>
      <c r="T134" s="1474"/>
      <c r="U134" s="1474"/>
      <c r="V134" s="1474"/>
      <c r="W134" s="1474"/>
      <c r="X134" s="1474"/>
      <c r="Y134" s="1474"/>
      <c r="Z134" s="1474"/>
      <c r="AA134" s="1474"/>
      <c r="AB134" s="1474"/>
      <c r="AC134" s="1474"/>
      <c r="AD134" s="1474"/>
      <c r="AE134" s="1474"/>
      <c r="AF134" s="1474"/>
      <c r="AG134" s="1474"/>
      <c r="AH134" s="1474"/>
      <c r="AI134" s="1474"/>
      <c r="AJ134" s="1474"/>
      <c r="AK134" s="1474"/>
      <c r="AL134" s="1474"/>
      <c r="AM134" s="1474"/>
      <c r="AN134" s="1474"/>
      <c r="AO134" s="1474"/>
      <c r="AP134" s="1474"/>
      <c r="AQ134" s="1474"/>
      <c r="AR134" s="1474"/>
      <c r="AS134" s="1474"/>
      <c r="AT134" s="1474"/>
      <c r="AU134" s="1474"/>
      <c r="AV134" s="1474"/>
      <c r="AW134" s="1474"/>
      <c r="AX134" s="1474"/>
      <c r="AY134" s="1474"/>
      <c r="AZ134" s="1474"/>
      <c r="BA134" s="1474"/>
      <c r="BB134" s="1474"/>
      <c r="BC134" s="1474"/>
      <c r="BD134" s="1474"/>
      <c r="BE134" s="1474"/>
      <c r="BF134" s="1474"/>
      <c r="BG134" s="1474"/>
    </row>
    <row r="135" spans="1:59">
      <c r="A135" s="1474"/>
      <c r="B135" s="1474"/>
      <c r="C135" s="1474"/>
      <c r="D135" s="1474"/>
      <c r="E135" s="1474"/>
      <c r="F135" s="1474"/>
      <c r="G135" s="1474"/>
      <c r="H135" s="1474"/>
      <c r="I135" s="1474"/>
      <c r="J135" s="1474"/>
      <c r="K135" s="1474"/>
      <c r="L135" s="1474"/>
      <c r="M135" s="1474"/>
      <c r="N135" s="1474"/>
      <c r="O135" s="1474"/>
      <c r="P135" s="1474"/>
      <c r="Q135" s="1474"/>
      <c r="R135" s="1474"/>
      <c r="S135" s="1474"/>
      <c r="T135" s="1474"/>
      <c r="U135" s="1474"/>
      <c r="V135" s="1474"/>
      <c r="W135" s="1474"/>
      <c r="X135" s="1474"/>
      <c r="Y135" s="1474"/>
      <c r="Z135" s="1474"/>
      <c r="AA135" s="1474"/>
      <c r="AB135" s="1474"/>
      <c r="AC135" s="1474"/>
      <c r="AD135" s="1474"/>
      <c r="AE135" s="1474"/>
      <c r="AF135" s="1474"/>
      <c r="AG135" s="1474"/>
      <c r="AH135" s="1474"/>
      <c r="AI135" s="1474"/>
      <c r="AJ135" s="1474"/>
      <c r="AK135" s="1474"/>
      <c r="AL135" s="1474"/>
      <c r="AM135" s="1474"/>
      <c r="AN135" s="1474"/>
      <c r="AO135" s="1474"/>
      <c r="AP135" s="1474"/>
      <c r="AQ135" s="1474"/>
      <c r="AR135" s="1474"/>
      <c r="AS135" s="1474"/>
      <c r="AT135" s="1474"/>
      <c r="AU135" s="1474"/>
      <c r="AV135" s="1474"/>
      <c r="AW135" s="1474"/>
      <c r="AX135" s="1474"/>
      <c r="AY135" s="1474"/>
      <c r="AZ135" s="1474"/>
      <c r="BA135" s="1474"/>
      <c r="BB135" s="1474"/>
      <c r="BC135" s="1474"/>
      <c r="BD135" s="1474"/>
      <c r="BE135" s="1474"/>
      <c r="BF135" s="1474"/>
      <c r="BG135" s="1474"/>
    </row>
    <row r="136" spans="1:59">
      <c r="A136" s="1474"/>
      <c r="B136" s="1474"/>
      <c r="C136" s="1474"/>
      <c r="D136" s="1474"/>
      <c r="E136" s="1474"/>
      <c r="F136" s="1474"/>
      <c r="G136" s="1474"/>
      <c r="H136" s="1474"/>
      <c r="I136" s="1474"/>
      <c r="J136" s="1474"/>
      <c r="K136" s="1474"/>
      <c r="L136" s="1474"/>
      <c r="M136" s="1474"/>
      <c r="N136" s="1474"/>
      <c r="O136" s="1474"/>
      <c r="P136" s="1474"/>
      <c r="Q136" s="1474"/>
      <c r="R136" s="1474"/>
      <c r="S136" s="1474"/>
      <c r="T136" s="1474"/>
      <c r="U136" s="1474"/>
      <c r="V136" s="1474"/>
      <c r="W136" s="1474"/>
      <c r="X136" s="1474"/>
      <c r="Y136" s="1474"/>
      <c r="Z136" s="1474"/>
      <c r="AA136" s="1474"/>
      <c r="AB136" s="1474"/>
      <c r="AC136" s="1474"/>
      <c r="AD136" s="1474"/>
      <c r="AE136" s="1474"/>
      <c r="AF136" s="1474"/>
      <c r="AG136" s="1474"/>
      <c r="AH136" s="1474"/>
      <c r="AI136" s="1474"/>
      <c r="AJ136" s="1474"/>
      <c r="AK136" s="1474"/>
      <c r="AL136" s="1474"/>
      <c r="AM136" s="1474"/>
      <c r="AN136" s="1474"/>
      <c r="AO136" s="1474"/>
      <c r="AP136" s="1474"/>
      <c r="AQ136" s="1474"/>
      <c r="AR136" s="1474"/>
      <c r="AS136" s="1474"/>
      <c r="AT136" s="1474"/>
      <c r="AU136" s="1474"/>
      <c r="AV136" s="1474"/>
      <c r="AW136" s="1474"/>
      <c r="AX136" s="1474"/>
      <c r="AY136" s="1474"/>
      <c r="AZ136" s="1474"/>
      <c r="BA136" s="1474"/>
      <c r="BB136" s="1474"/>
      <c r="BC136" s="1474"/>
      <c r="BD136" s="1474"/>
      <c r="BE136" s="1474"/>
      <c r="BF136" s="1474"/>
      <c r="BG136" s="1474"/>
    </row>
    <row r="137" spans="1:59">
      <c r="A137" s="1474"/>
      <c r="B137" s="1474"/>
      <c r="C137" s="1474"/>
      <c r="D137" s="1474"/>
      <c r="E137" s="1474"/>
      <c r="F137" s="1474"/>
      <c r="G137" s="1474"/>
      <c r="H137" s="1474"/>
      <c r="I137" s="1474"/>
      <c r="J137" s="1474"/>
      <c r="K137" s="1474"/>
      <c r="L137" s="1474"/>
      <c r="M137" s="1474"/>
      <c r="N137" s="1474"/>
      <c r="O137" s="1474"/>
      <c r="P137" s="1474"/>
      <c r="Q137" s="1474"/>
      <c r="R137" s="1474"/>
      <c r="S137" s="1474"/>
      <c r="T137" s="1474"/>
      <c r="U137" s="1474"/>
      <c r="V137" s="1474"/>
      <c r="W137" s="1474"/>
      <c r="X137" s="1474"/>
      <c r="Y137" s="1474"/>
      <c r="Z137" s="1474"/>
      <c r="AA137" s="1474"/>
      <c r="AB137" s="1474"/>
      <c r="AC137" s="1474"/>
      <c r="AD137" s="1474"/>
      <c r="AE137" s="1474"/>
      <c r="AF137" s="1474"/>
      <c r="AG137" s="1474"/>
      <c r="AH137" s="1474"/>
      <c r="AI137" s="1474"/>
      <c r="AJ137" s="1474"/>
      <c r="AK137" s="1474"/>
      <c r="AL137" s="1474"/>
      <c r="AM137" s="1474"/>
      <c r="AN137" s="1474"/>
      <c r="AO137" s="1474"/>
      <c r="AP137" s="1474"/>
      <c r="AQ137" s="1474"/>
      <c r="AR137" s="1474"/>
      <c r="AS137" s="1474"/>
      <c r="AT137" s="1474"/>
      <c r="AU137" s="1474"/>
      <c r="AV137" s="1474"/>
      <c r="AW137" s="1474"/>
      <c r="AX137" s="1474"/>
      <c r="AY137" s="1474"/>
      <c r="AZ137" s="1474"/>
      <c r="BA137" s="1474"/>
      <c r="BB137" s="1474"/>
      <c r="BC137" s="1474"/>
      <c r="BD137" s="1474"/>
      <c r="BE137" s="1474"/>
      <c r="BF137" s="1474"/>
      <c r="BG137" s="1474"/>
    </row>
    <row r="138" spans="1:59">
      <c r="A138" s="1474"/>
      <c r="B138" s="1474"/>
      <c r="C138" s="1474"/>
      <c r="D138" s="1474"/>
      <c r="E138" s="1474"/>
      <c r="F138" s="1474"/>
      <c r="G138" s="1474"/>
      <c r="H138" s="1474"/>
      <c r="I138" s="1474"/>
      <c r="J138" s="1474"/>
      <c r="K138" s="1474"/>
      <c r="L138" s="1474"/>
      <c r="M138" s="1474"/>
      <c r="N138" s="1474"/>
      <c r="O138" s="1474"/>
      <c r="P138" s="1474"/>
      <c r="Q138" s="1474"/>
      <c r="R138" s="1474"/>
      <c r="S138" s="1474"/>
      <c r="T138" s="1474"/>
      <c r="U138" s="1474"/>
      <c r="V138" s="1474"/>
      <c r="W138" s="1474"/>
      <c r="X138" s="1474"/>
      <c r="Y138" s="1474"/>
      <c r="Z138" s="1474"/>
      <c r="AA138" s="1474"/>
      <c r="AB138" s="1474"/>
      <c r="AC138" s="1474"/>
      <c r="AD138" s="1474"/>
      <c r="AE138" s="1474"/>
      <c r="AF138" s="1474"/>
      <c r="AG138" s="1474"/>
      <c r="AH138" s="1474"/>
      <c r="AI138" s="1474"/>
      <c r="AJ138" s="1474"/>
      <c r="AK138" s="1474"/>
      <c r="AL138" s="1474"/>
      <c r="AM138" s="1474"/>
      <c r="AN138" s="1474"/>
      <c r="AO138" s="1474"/>
      <c r="AP138" s="1474"/>
      <c r="AQ138" s="1474"/>
      <c r="AR138" s="1474"/>
      <c r="AS138" s="1474"/>
      <c r="AT138" s="1474"/>
      <c r="AU138" s="1474"/>
      <c r="AV138" s="1474"/>
      <c r="AW138" s="1474"/>
      <c r="AX138" s="1474"/>
      <c r="AY138" s="1474"/>
      <c r="AZ138" s="1474"/>
      <c r="BA138" s="1474"/>
      <c r="BB138" s="1474"/>
      <c r="BC138" s="1474"/>
      <c r="BD138" s="1474"/>
      <c r="BE138" s="1474"/>
      <c r="BF138" s="1474"/>
      <c r="BG138" s="1474"/>
    </row>
    <row r="139" spans="1:59">
      <c r="A139" s="1474"/>
      <c r="B139" s="1474"/>
      <c r="C139" s="1474"/>
      <c r="D139" s="1474"/>
      <c r="E139" s="1474"/>
      <c r="F139" s="1474"/>
      <c r="G139" s="1474"/>
      <c r="H139" s="1474"/>
      <c r="I139" s="1474"/>
      <c r="J139" s="1474"/>
      <c r="K139" s="1474"/>
      <c r="L139" s="1474"/>
      <c r="M139" s="1474"/>
      <c r="N139" s="1474"/>
      <c r="O139" s="1474"/>
      <c r="P139" s="1474"/>
      <c r="Q139" s="1474"/>
      <c r="R139" s="1474"/>
      <c r="S139" s="1474"/>
      <c r="T139" s="1474"/>
      <c r="U139" s="1474"/>
      <c r="V139" s="1474"/>
      <c r="W139" s="1474"/>
      <c r="X139" s="1474"/>
      <c r="Y139" s="1474"/>
      <c r="Z139" s="1474"/>
      <c r="AA139" s="1474"/>
      <c r="AB139" s="1474"/>
      <c r="AC139" s="1474"/>
      <c r="AD139" s="1474"/>
      <c r="AE139" s="1474"/>
      <c r="AF139" s="1474"/>
      <c r="AG139" s="1474"/>
      <c r="AH139" s="1474"/>
      <c r="AI139" s="1474"/>
      <c r="AJ139" s="1474"/>
      <c r="AK139" s="1474"/>
      <c r="AL139" s="1474"/>
      <c r="AM139" s="1474"/>
      <c r="AN139" s="1474"/>
      <c r="AO139" s="1474"/>
      <c r="AP139" s="1474"/>
      <c r="AQ139" s="1474"/>
      <c r="AR139" s="1474"/>
      <c r="AS139" s="1474"/>
      <c r="AT139" s="1474"/>
      <c r="AU139" s="1474"/>
      <c r="AV139" s="1474"/>
      <c r="AW139" s="1474"/>
      <c r="AX139" s="1474"/>
      <c r="AY139" s="1474"/>
      <c r="AZ139" s="1474"/>
      <c r="BA139" s="1474"/>
      <c r="BB139" s="1474"/>
      <c r="BC139" s="1474"/>
      <c r="BD139" s="1474"/>
      <c r="BE139" s="1474"/>
      <c r="BF139" s="1474"/>
      <c r="BG139" s="1474"/>
    </row>
    <row r="140" spans="1:59">
      <c r="A140" s="1474"/>
      <c r="B140" s="1474"/>
      <c r="C140" s="1474"/>
      <c r="D140" s="1474"/>
      <c r="E140" s="1474"/>
      <c r="F140" s="1474"/>
      <c r="G140" s="1474"/>
      <c r="H140" s="1474"/>
      <c r="I140" s="1474"/>
      <c r="J140" s="1474"/>
      <c r="K140" s="1474"/>
      <c r="L140" s="1474"/>
      <c r="M140" s="1474"/>
      <c r="N140" s="1474"/>
      <c r="O140" s="1474"/>
      <c r="P140" s="1474"/>
      <c r="Q140" s="1474"/>
      <c r="R140" s="1474"/>
      <c r="S140" s="1474"/>
      <c r="T140" s="1474"/>
      <c r="U140" s="1474"/>
      <c r="V140" s="1474"/>
      <c r="W140" s="1474"/>
      <c r="X140" s="1474"/>
      <c r="Y140" s="1474"/>
      <c r="Z140" s="1474"/>
      <c r="AA140" s="1474"/>
      <c r="AB140" s="1474"/>
      <c r="AC140" s="1474"/>
      <c r="AD140" s="1474"/>
      <c r="AE140" s="1474"/>
      <c r="AF140" s="1474"/>
      <c r="AG140" s="1474"/>
      <c r="AH140" s="1474"/>
      <c r="AI140" s="1474"/>
      <c r="AJ140" s="1474"/>
      <c r="AK140" s="1474"/>
      <c r="AL140" s="1474"/>
      <c r="AM140" s="1474"/>
      <c r="AN140" s="1474"/>
      <c r="AO140" s="1474"/>
      <c r="AP140" s="1474"/>
      <c r="AQ140" s="1474"/>
      <c r="AR140" s="1474"/>
      <c r="AS140" s="1474"/>
      <c r="AT140" s="1474"/>
      <c r="AU140" s="1474"/>
      <c r="AV140" s="1474"/>
      <c r="AW140" s="1474"/>
      <c r="AX140" s="1474"/>
      <c r="AY140" s="1474"/>
      <c r="AZ140" s="1474"/>
      <c r="BA140" s="1474"/>
      <c r="BB140" s="1474"/>
      <c r="BC140" s="1474"/>
      <c r="BD140" s="1474"/>
      <c r="BE140" s="1474"/>
      <c r="BF140" s="1474"/>
      <c r="BG140" s="1474"/>
    </row>
    <row r="141" spans="1:59">
      <c r="A141" s="1474"/>
      <c r="B141" s="1474"/>
      <c r="C141" s="1474"/>
      <c r="D141" s="1474"/>
      <c r="E141" s="1474"/>
      <c r="F141" s="1474"/>
      <c r="G141" s="1474"/>
      <c r="H141" s="1474"/>
      <c r="I141" s="1474"/>
      <c r="J141" s="1474"/>
      <c r="K141" s="1474"/>
      <c r="L141" s="1474"/>
      <c r="M141" s="1474"/>
      <c r="N141" s="1474"/>
      <c r="O141" s="1474"/>
      <c r="P141" s="1474"/>
      <c r="Q141" s="1474"/>
      <c r="R141" s="1474"/>
      <c r="S141" s="1474"/>
      <c r="T141" s="1474"/>
      <c r="U141" s="1474"/>
      <c r="V141" s="1474"/>
      <c r="W141" s="1474"/>
      <c r="X141" s="1474"/>
      <c r="Y141" s="1474"/>
      <c r="Z141" s="1474"/>
      <c r="AA141" s="1474"/>
      <c r="AB141" s="1474"/>
      <c r="AC141" s="1474"/>
      <c r="AD141" s="1474"/>
      <c r="AE141" s="1474"/>
      <c r="AF141" s="1474"/>
      <c r="AG141" s="1474"/>
      <c r="AH141" s="1474"/>
      <c r="AI141" s="1474"/>
      <c r="AJ141" s="1474"/>
      <c r="AK141" s="1474"/>
      <c r="AL141" s="1474"/>
      <c r="AM141" s="1474"/>
      <c r="AN141" s="1474"/>
      <c r="AO141" s="1474"/>
      <c r="AP141" s="1474"/>
      <c r="AQ141" s="1474"/>
      <c r="AR141" s="1474"/>
      <c r="AS141" s="1474"/>
      <c r="AT141" s="1474"/>
      <c r="AU141" s="1474"/>
      <c r="AV141" s="1474"/>
      <c r="AW141" s="1474"/>
      <c r="AX141" s="1474"/>
      <c r="AY141" s="1474"/>
      <c r="AZ141" s="1474"/>
      <c r="BA141" s="1474"/>
      <c r="BB141" s="1474"/>
      <c r="BC141" s="1474"/>
      <c r="BD141" s="1474"/>
      <c r="BE141" s="1474"/>
      <c r="BF141" s="1474"/>
      <c r="BG141" s="1474"/>
    </row>
    <row r="142" spans="1:59">
      <c r="A142" s="1474"/>
      <c r="B142" s="1474"/>
      <c r="C142" s="1474"/>
      <c r="D142" s="1474"/>
      <c r="E142" s="1474"/>
      <c r="F142" s="1474"/>
      <c r="G142" s="1474"/>
      <c r="H142" s="1474"/>
      <c r="I142" s="1474"/>
      <c r="J142" s="1474"/>
      <c r="K142" s="1474"/>
      <c r="L142" s="1474"/>
      <c r="M142" s="1474"/>
      <c r="N142" s="1474"/>
      <c r="O142" s="1474"/>
      <c r="P142" s="1474"/>
      <c r="Q142" s="1474"/>
      <c r="R142" s="1474"/>
      <c r="S142" s="1474"/>
      <c r="T142" s="1474"/>
      <c r="U142" s="1474"/>
      <c r="V142" s="1474"/>
      <c r="W142" s="1474"/>
      <c r="X142" s="1474"/>
      <c r="Y142" s="1474"/>
      <c r="Z142" s="1474"/>
      <c r="AA142" s="1474"/>
      <c r="AB142" s="1474"/>
      <c r="AC142" s="1474"/>
      <c r="AD142" s="1474"/>
      <c r="AE142" s="1474"/>
      <c r="AF142" s="1474"/>
      <c r="AG142" s="1474"/>
      <c r="AH142" s="1474"/>
      <c r="AI142" s="1474"/>
      <c r="AJ142" s="1474"/>
      <c r="AK142" s="1474"/>
      <c r="AL142" s="1474"/>
      <c r="AM142" s="1474"/>
      <c r="AN142" s="1474"/>
      <c r="AO142" s="1474"/>
      <c r="AP142" s="1474"/>
      <c r="AQ142" s="1474"/>
      <c r="AR142" s="1474"/>
      <c r="AS142" s="1474"/>
      <c r="AT142" s="1474"/>
      <c r="AU142" s="1474"/>
      <c r="AV142" s="1474"/>
      <c r="AW142" s="1474"/>
      <c r="AX142" s="1474"/>
      <c r="AY142" s="1474"/>
      <c r="AZ142" s="1474"/>
      <c r="BA142" s="1474"/>
      <c r="BB142" s="1474"/>
      <c r="BC142" s="1474"/>
      <c r="BD142" s="1474"/>
      <c r="BE142" s="1474"/>
      <c r="BF142" s="1474"/>
      <c r="BG142" s="1474"/>
    </row>
    <row r="143" spans="1:59">
      <c r="A143" s="1474"/>
      <c r="B143" s="1474"/>
      <c r="C143" s="1474"/>
      <c r="D143" s="1474"/>
      <c r="E143" s="1474"/>
      <c r="F143" s="1474"/>
      <c r="G143" s="1474"/>
      <c r="H143" s="1474"/>
      <c r="I143" s="1474"/>
      <c r="J143" s="1474"/>
      <c r="K143" s="1474"/>
      <c r="L143" s="1474"/>
      <c r="M143" s="1474"/>
      <c r="N143" s="1474"/>
      <c r="O143" s="1474"/>
      <c r="P143" s="1474"/>
      <c r="Q143" s="1474"/>
      <c r="R143" s="1474"/>
      <c r="S143" s="1474"/>
      <c r="T143" s="1474"/>
      <c r="U143" s="1474"/>
      <c r="V143" s="1474"/>
      <c r="W143" s="1474"/>
      <c r="X143" s="1474"/>
      <c r="Y143" s="1474"/>
      <c r="Z143" s="1474"/>
      <c r="AA143" s="1474"/>
      <c r="AB143" s="1474"/>
      <c r="AC143" s="1474"/>
      <c r="AD143" s="1474"/>
      <c r="AE143" s="1474"/>
      <c r="AF143" s="1474"/>
      <c r="AG143" s="1474"/>
      <c r="AH143" s="1474"/>
      <c r="AI143" s="1474"/>
      <c r="AJ143" s="1474"/>
      <c r="AK143" s="1474"/>
      <c r="AL143" s="1474"/>
      <c r="AM143" s="1474"/>
      <c r="AN143" s="1474"/>
      <c r="AO143" s="1474"/>
      <c r="AP143" s="1474"/>
      <c r="AQ143" s="1474"/>
      <c r="AR143" s="1474"/>
      <c r="AS143" s="1474"/>
      <c r="AT143" s="1474"/>
      <c r="AU143" s="1474"/>
      <c r="AV143" s="1474"/>
      <c r="AW143" s="1474"/>
      <c r="AX143" s="1474"/>
      <c r="AY143" s="1474"/>
      <c r="AZ143" s="1474"/>
      <c r="BA143" s="1474"/>
      <c r="BB143" s="1474"/>
      <c r="BC143" s="1474"/>
      <c r="BD143" s="1474"/>
      <c r="BE143" s="1474"/>
      <c r="BF143" s="1474"/>
      <c r="BG143" s="1474"/>
    </row>
    <row r="144" spans="1:59">
      <c r="A144" s="1474"/>
      <c r="B144" s="1474"/>
      <c r="C144" s="1474"/>
      <c r="D144" s="1474"/>
      <c r="E144" s="1474"/>
      <c r="F144" s="1474"/>
      <c r="G144" s="1474"/>
      <c r="H144" s="1474"/>
      <c r="I144" s="1474"/>
      <c r="J144" s="1474"/>
      <c r="K144" s="1474"/>
      <c r="L144" s="1474"/>
      <c r="M144" s="1474"/>
      <c r="N144" s="1474"/>
      <c r="O144" s="1474"/>
      <c r="P144" s="1474"/>
      <c r="Q144" s="1474"/>
      <c r="R144" s="1474"/>
      <c r="S144" s="1474"/>
      <c r="T144" s="1474"/>
      <c r="U144" s="1474"/>
      <c r="V144" s="1474"/>
      <c r="W144" s="1474"/>
      <c r="X144" s="1474"/>
      <c r="Y144" s="1474"/>
      <c r="Z144" s="1474"/>
      <c r="AA144" s="1474"/>
      <c r="AB144" s="1474"/>
      <c r="AC144" s="1474"/>
      <c r="AD144" s="1474"/>
      <c r="AE144" s="1474"/>
      <c r="AF144" s="1474"/>
      <c r="AG144" s="1474"/>
      <c r="AH144" s="1474"/>
      <c r="AI144" s="1474"/>
      <c r="AJ144" s="1474"/>
      <c r="AK144" s="1474"/>
      <c r="AL144" s="1474"/>
      <c r="AM144" s="1474"/>
      <c r="AN144" s="1474"/>
      <c r="AO144" s="1474"/>
      <c r="AP144" s="1474"/>
      <c r="AQ144" s="1474"/>
      <c r="AR144" s="1474"/>
      <c r="AS144" s="1474"/>
      <c r="AT144" s="1474"/>
      <c r="AU144" s="1474"/>
      <c r="AV144" s="1474"/>
      <c r="AW144" s="1474"/>
      <c r="AX144" s="1474"/>
      <c r="AY144" s="1474"/>
      <c r="AZ144" s="1474"/>
      <c r="BA144" s="1474"/>
      <c r="BB144" s="1474"/>
      <c r="BC144" s="1474"/>
      <c r="BD144" s="1474"/>
      <c r="BE144" s="1474"/>
      <c r="BF144" s="1474"/>
      <c r="BG144" s="1474"/>
    </row>
    <row r="145" spans="1:59">
      <c r="A145" s="1474"/>
      <c r="B145" s="1474"/>
      <c r="C145" s="1474"/>
      <c r="D145" s="1474"/>
      <c r="E145" s="1474"/>
      <c r="F145" s="1474"/>
      <c r="G145" s="1474"/>
      <c r="H145" s="1474"/>
      <c r="I145" s="1474"/>
      <c r="J145" s="1474"/>
      <c r="K145" s="1474"/>
      <c r="L145" s="1474"/>
      <c r="M145" s="1474"/>
      <c r="N145" s="1474"/>
      <c r="O145" s="1474"/>
      <c r="P145" s="1474"/>
      <c r="Q145" s="1474"/>
      <c r="R145" s="1474"/>
      <c r="S145" s="1474"/>
      <c r="T145" s="1474"/>
      <c r="U145" s="1474"/>
      <c r="V145" s="1474"/>
      <c r="W145" s="1474"/>
      <c r="X145" s="1474"/>
      <c r="Y145" s="1474"/>
      <c r="Z145" s="1474"/>
      <c r="AA145" s="1474"/>
      <c r="AB145" s="1474"/>
      <c r="AC145" s="1474"/>
      <c r="AD145" s="1474"/>
      <c r="AE145" s="1474"/>
      <c r="AF145" s="1474"/>
      <c r="AG145" s="1474"/>
      <c r="AH145" s="1474"/>
      <c r="AI145" s="1474"/>
      <c r="AJ145" s="1474"/>
      <c r="AK145" s="1474"/>
      <c r="AL145" s="1474"/>
      <c r="AM145" s="1474"/>
      <c r="AN145" s="1474"/>
      <c r="AO145" s="1474"/>
      <c r="AP145" s="1474"/>
      <c r="AQ145" s="1474"/>
      <c r="AR145" s="1474"/>
      <c r="AS145" s="1474"/>
      <c r="AT145" s="1474"/>
      <c r="AU145" s="1474"/>
      <c r="AV145" s="1474"/>
      <c r="AW145" s="1474"/>
      <c r="AX145" s="1474"/>
      <c r="AY145" s="1474"/>
      <c r="AZ145" s="1474"/>
      <c r="BA145" s="1474"/>
      <c r="BB145" s="1474"/>
      <c r="BC145" s="1474"/>
      <c r="BD145" s="1474"/>
      <c r="BE145" s="1474"/>
      <c r="BF145" s="1474"/>
      <c r="BG145" s="1474"/>
    </row>
    <row r="146" spans="1:59">
      <c r="A146" s="1474"/>
      <c r="B146" s="1474"/>
      <c r="C146" s="1474"/>
      <c r="D146" s="1474"/>
      <c r="E146" s="1474"/>
      <c r="F146" s="1474"/>
      <c r="G146" s="1474"/>
      <c r="H146" s="1474"/>
      <c r="I146" s="1474"/>
      <c r="J146" s="1474"/>
      <c r="K146" s="1474"/>
      <c r="L146" s="1474"/>
      <c r="M146" s="1474"/>
      <c r="N146" s="1474"/>
      <c r="O146" s="1474"/>
      <c r="P146" s="1474"/>
      <c r="Q146" s="1474"/>
      <c r="R146" s="1474"/>
      <c r="S146" s="1474"/>
      <c r="T146" s="1474"/>
      <c r="U146" s="1474"/>
      <c r="V146" s="1474"/>
      <c r="W146" s="1474"/>
      <c r="X146" s="1474"/>
      <c r="Y146" s="1474"/>
      <c r="Z146" s="1474"/>
      <c r="AA146" s="1474"/>
      <c r="AB146" s="1474"/>
      <c r="AC146" s="1474"/>
      <c r="AD146" s="1474"/>
      <c r="AE146" s="1474"/>
      <c r="AF146" s="1474"/>
      <c r="AG146" s="1474"/>
      <c r="AH146" s="1474"/>
      <c r="AI146" s="1474"/>
      <c r="AJ146" s="1474"/>
      <c r="AK146" s="1474"/>
      <c r="AL146" s="1474"/>
      <c r="AM146" s="1474"/>
      <c r="AN146" s="1474"/>
      <c r="AO146" s="1474"/>
      <c r="AP146" s="1474"/>
      <c r="AQ146" s="1474"/>
      <c r="AR146" s="1474"/>
      <c r="AS146" s="1474"/>
      <c r="AT146" s="1474"/>
      <c r="AU146" s="1474"/>
      <c r="AV146" s="1474"/>
      <c r="AW146" s="1474"/>
      <c r="AX146" s="1474"/>
      <c r="AY146" s="1474"/>
      <c r="AZ146" s="1474"/>
      <c r="BA146" s="1474"/>
      <c r="BB146" s="1474"/>
      <c r="BC146" s="1474"/>
      <c r="BD146" s="1474"/>
      <c r="BE146" s="1474"/>
      <c r="BF146" s="1474"/>
      <c r="BG146" s="1474"/>
    </row>
    <row r="147" spans="1:59">
      <c r="A147" s="1474"/>
      <c r="B147" s="1474"/>
      <c r="C147" s="1474"/>
      <c r="D147" s="1474"/>
      <c r="E147" s="1474"/>
      <c r="F147" s="1474"/>
      <c r="G147" s="1474"/>
      <c r="H147" s="1474"/>
      <c r="I147" s="1474"/>
      <c r="J147" s="1474"/>
      <c r="K147" s="1474"/>
      <c r="L147" s="1474"/>
      <c r="M147" s="1474"/>
      <c r="N147" s="1474"/>
      <c r="O147" s="1474"/>
      <c r="P147" s="1474"/>
      <c r="Q147" s="1474"/>
      <c r="R147" s="1474"/>
      <c r="S147" s="1474"/>
      <c r="T147" s="1474"/>
      <c r="U147" s="1474"/>
      <c r="V147" s="1474"/>
      <c r="W147" s="1474"/>
      <c r="X147" s="1474"/>
      <c r="Y147" s="1474"/>
      <c r="Z147" s="1474"/>
      <c r="AA147" s="1474"/>
      <c r="AB147" s="1474"/>
      <c r="AC147" s="1474"/>
      <c r="AD147" s="1474"/>
      <c r="AE147" s="1474"/>
      <c r="AF147" s="1474"/>
      <c r="AG147" s="1474"/>
      <c r="AH147" s="1474"/>
      <c r="AI147" s="1474"/>
      <c r="AJ147" s="1474"/>
      <c r="AK147" s="1474"/>
      <c r="AL147" s="1474"/>
      <c r="AM147" s="1474"/>
      <c r="AN147" s="1474"/>
      <c r="AO147" s="1474"/>
      <c r="AP147" s="1474"/>
      <c r="AQ147" s="1474"/>
      <c r="AR147" s="1474"/>
      <c r="AS147" s="1474"/>
      <c r="AT147" s="1474"/>
      <c r="AU147" s="1474"/>
      <c r="AV147" s="1474"/>
      <c r="AW147" s="1474"/>
      <c r="AX147" s="1474"/>
      <c r="AY147" s="1474"/>
      <c r="AZ147" s="1474"/>
      <c r="BA147" s="1474"/>
      <c r="BB147" s="1474"/>
      <c r="BC147" s="1474"/>
      <c r="BD147" s="1474"/>
      <c r="BE147" s="1474"/>
      <c r="BF147" s="1474"/>
      <c r="BG147" s="1474"/>
    </row>
    <row r="148" spans="1:59">
      <c r="A148" s="1474"/>
      <c r="B148" s="1474"/>
      <c r="C148" s="1474"/>
      <c r="D148" s="1474"/>
      <c r="E148" s="1474"/>
      <c r="F148" s="1474"/>
      <c r="G148" s="1474"/>
      <c r="H148" s="1474"/>
      <c r="I148" s="1474"/>
      <c r="J148" s="1474"/>
      <c r="K148" s="1474"/>
      <c r="L148" s="1474"/>
      <c r="M148" s="1474"/>
      <c r="N148" s="1474"/>
      <c r="O148" s="1474"/>
      <c r="P148" s="1474"/>
      <c r="Q148" s="1474"/>
      <c r="R148" s="1474"/>
      <c r="S148" s="1474"/>
      <c r="T148" s="1474"/>
      <c r="U148" s="1474"/>
      <c r="V148" s="1474"/>
      <c r="W148" s="1474"/>
      <c r="X148" s="1474"/>
      <c r="Y148" s="1474"/>
      <c r="Z148" s="1474"/>
      <c r="AA148" s="1474"/>
      <c r="AB148" s="1474"/>
      <c r="AC148" s="1474"/>
      <c r="AD148" s="1474"/>
      <c r="AE148" s="1474"/>
      <c r="AF148" s="1474"/>
      <c r="AG148" s="1474"/>
      <c r="AH148" s="1474"/>
      <c r="AI148" s="1474"/>
      <c r="AJ148" s="1474"/>
      <c r="AK148" s="1474"/>
      <c r="AL148" s="1474"/>
      <c r="AM148" s="1474"/>
      <c r="AN148" s="1474"/>
      <c r="AO148" s="1474"/>
      <c r="AP148" s="1474"/>
      <c r="AQ148" s="1474"/>
      <c r="AR148" s="1474"/>
      <c r="AS148" s="1474"/>
      <c r="AT148" s="1474"/>
      <c r="AU148" s="1474"/>
      <c r="AV148" s="1474"/>
      <c r="AW148" s="1474"/>
      <c r="AX148" s="1474"/>
      <c r="AY148" s="1474"/>
      <c r="AZ148" s="1474"/>
      <c r="BA148" s="1474"/>
      <c r="BB148" s="1474"/>
      <c r="BC148" s="1474"/>
      <c r="BD148" s="1474"/>
      <c r="BE148" s="1474"/>
      <c r="BF148" s="1474"/>
      <c r="BG148" s="1474"/>
    </row>
    <row r="149" spans="1:59">
      <c r="A149" s="1474"/>
      <c r="B149" s="1474"/>
      <c r="C149" s="1474"/>
      <c r="D149" s="1474"/>
      <c r="E149" s="1474"/>
      <c r="F149" s="1474"/>
      <c r="G149" s="1474"/>
      <c r="H149" s="1474"/>
      <c r="I149" s="1474"/>
      <c r="J149" s="1474"/>
      <c r="K149" s="1474"/>
      <c r="L149" s="1474"/>
      <c r="M149" s="1474"/>
      <c r="N149" s="1474"/>
      <c r="O149" s="1474"/>
      <c r="P149" s="1474"/>
      <c r="Q149" s="1474"/>
      <c r="R149" s="1474"/>
      <c r="S149" s="1474"/>
      <c r="T149" s="1474"/>
      <c r="U149" s="1474"/>
      <c r="V149" s="1474"/>
      <c r="W149" s="1474"/>
      <c r="X149" s="1474"/>
      <c r="Y149" s="1474"/>
      <c r="Z149" s="1474"/>
      <c r="AA149" s="1474"/>
      <c r="AB149" s="1474"/>
      <c r="AC149" s="1474"/>
      <c r="AD149" s="1474"/>
      <c r="AE149" s="1474"/>
      <c r="AF149" s="1474"/>
      <c r="AG149" s="1474"/>
      <c r="AH149" s="1474"/>
      <c r="AI149" s="1474"/>
      <c r="AJ149" s="1474"/>
      <c r="AK149" s="1474"/>
      <c r="AL149" s="1474"/>
      <c r="AM149" s="1474"/>
      <c r="AN149" s="1474"/>
      <c r="AO149" s="1474"/>
      <c r="AP149" s="1474"/>
      <c r="AQ149" s="1474"/>
      <c r="AR149" s="1474"/>
      <c r="AS149" s="1474"/>
      <c r="AT149" s="1474"/>
      <c r="AU149" s="1474"/>
      <c r="AV149" s="1474"/>
      <c r="AW149" s="1474"/>
      <c r="AX149" s="1474"/>
      <c r="AY149" s="1474"/>
      <c r="AZ149" s="1474"/>
      <c r="BA149" s="1474"/>
      <c r="BB149" s="1474"/>
      <c r="BC149" s="1474"/>
      <c r="BD149" s="1474"/>
      <c r="BE149" s="1474"/>
      <c r="BF149" s="1474"/>
      <c r="BG149" s="1474"/>
    </row>
    <row r="150" spans="1:59">
      <c r="A150" s="1474"/>
      <c r="B150" s="1474"/>
      <c r="C150" s="1474"/>
      <c r="D150" s="1474"/>
      <c r="E150" s="1474"/>
      <c r="F150" s="1474"/>
      <c r="G150" s="1474"/>
      <c r="H150" s="1474"/>
      <c r="I150" s="1474"/>
      <c r="J150" s="1474"/>
      <c r="K150" s="1474"/>
      <c r="L150" s="1474"/>
      <c r="M150" s="1474"/>
      <c r="N150" s="1474"/>
      <c r="O150" s="1474"/>
      <c r="P150" s="1474"/>
      <c r="Q150" s="1474"/>
      <c r="R150" s="1474"/>
      <c r="S150" s="1474"/>
      <c r="T150" s="1474"/>
      <c r="U150" s="1474"/>
      <c r="V150" s="1474"/>
      <c r="W150" s="1474"/>
      <c r="X150" s="1474"/>
      <c r="Y150" s="1474"/>
      <c r="Z150" s="1474"/>
      <c r="AA150" s="1474"/>
      <c r="AB150" s="1474"/>
      <c r="AC150" s="1474"/>
      <c r="AD150" s="1474"/>
      <c r="AE150" s="1474"/>
      <c r="AF150" s="1474"/>
      <c r="AG150" s="1474"/>
      <c r="AH150" s="1474"/>
      <c r="AI150" s="1474"/>
      <c r="AJ150" s="1474"/>
      <c r="AK150" s="1474"/>
      <c r="AL150" s="1474"/>
      <c r="AM150" s="1474"/>
      <c r="AN150" s="1474"/>
      <c r="AO150" s="1474"/>
      <c r="AP150" s="1474"/>
      <c r="AQ150" s="1474"/>
      <c r="AR150" s="1474"/>
      <c r="AS150" s="1474"/>
      <c r="AT150" s="1474"/>
      <c r="AU150" s="1474"/>
      <c r="AV150" s="1474"/>
      <c r="AW150" s="1474"/>
      <c r="AX150" s="1474"/>
      <c r="AY150" s="1474"/>
      <c r="AZ150" s="1474"/>
      <c r="BA150" s="1474"/>
      <c r="BB150" s="1474"/>
      <c r="BC150" s="1474"/>
      <c r="BD150" s="1474"/>
      <c r="BE150" s="1474"/>
      <c r="BF150" s="1474"/>
      <c r="BG150" s="1474"/>
    </row>
    <row r="151" spans="1:59">
      <c r="A151" s="1474"/>
      <c r="B151" s="1474"/>
      <c r="C151" s="1474"/>
      <c r="D151" s="1474"/>
      <c r="E151" s="1474"/>
      <c r="F151" s="1474"/>
      <c r="G151" s="1474"/>
      <c r="H151" s="1474"/>
      <c r="I151" s="1474"/>
      <c r="J151" s="1474"/>
      <c r="K151" s="1474"/>
      <c r="L151" s="1474"/>
      <c r="M151" s="1474"/>
      <c r="N151" s="1474"/>
      <c r="O151" s="1474"/>
      <c r="P151" s="1474"/>
      <c r="Q151" s="1474"/>
      <c r="R151" s="1474"/>
      <c r="S151" s="1474"/>
      <c r="T151" s="1474"/>
      <c r="U151" s="1474"/>
      <c r="V151" s="1474"/>
      <c r="W151" s="1474"/>
      <c r="X151" s="1474"/>
      <c r="Y151" s="1474"/>
      <c r="Z151" s="1474"/>
      <c r="AA151" s="1474"/>
      <c r="AB151" s="1474"/>
      <c r="AC151" s="1474"/>
      <c r="AD151" s="1474"/>
      <c r="AE151" s="1474"/>
      <c r="AF151" s="1474"/>
      <c r="AG151" s="1474"/>
      <c r="AH151" s="1474"/>
      <c r="AI151" s="1474"/>
      <c r="AJ151" s="1474"/>
      <c r="AK151" s="1474"/>
      <c r="AL151" s="1474"/>
      <c r="AM151" s="1474"/>
      <c r="AN151" s="1474"/>
      <c r="AO151" s="1474"/>
      <c r="AP151" s="1474"/>
      <c r="AQ151" s="1474"/>
      <c r="AR151" s="1474"/>
      <c r="AS151" s="1474"/>
      <c r="AT151" s="1474"/>
      <c r="AU151" s="1474"/>
      <c r="AV151" s="1474"/>
      <c r="AW151" s="1474"/>
      <c r="AX151" s="1474"/>
      <c r="AY151" s="1474"/>
      <c r="AZ151" s="1474"/>
      <c r="BA151" s="1474"/>
      <c r="BB151" s="1474"/>
      <c r="BC151" s="1474"/>
      <c r="BD151" s="1474"/>
      <c r="BE151" s="1474"/>
      <c r="BF151" s="1474"/>
      <c r="BG151" s="1474"/>
    </row>
    <row r="152" spans="1:59">
      <c r="A152" s="1474"/>
      <c r="B152" s="1474"/>
      <c r="C152" s="1474"/>
      <c r="D152" s="1474"/>
      <c r="E152" s="1474"/>
      <c r="F152" s="1474"/>
      <c r="G152" s="1474"/>
      <c r="H152" s="1474"/>
      <c r="I152" s="1474"/>
      <c r="J152" s="1474"/>
      <c r="K152" s="1474"/>
      <c r="L152" s="1474"/>
      <c r="M152" s="1474"/>
      <c r="N152" s="1474"/>
      <c r="O152" s="1474"/>
      <c r="P152" s="1474"/>
      <c r="Q152" s="1474"/>
      <c r="R152" s="1474"/>
      <c r="S152" s="1474"/>
      <c r="T152" s="1474"/>
      <c r="U152" s="1474"/>
      <c r="V152" s="1474"/>
      <c r="W152" s="1474"/>
      <c r="X152" s="1474"/>
      <c r="Y152" s="1474"/>
      <c r="Z152" s="1474"/>
      <c r="AA152" s="1474"/>
      <c r="AB152" s="1474"/>
      <c r="AC152" s="1474"/>
      <c r="AD152" s="1474"/>
      <c r="AE152" s="1474"/>
      <c r="AF152" s="1474"/>
      <c r="AG152" s="1474"/>
      <c r="AH152" s="1474"/>
      <c r="AI152" s="1474"/>
      <c r="AJ152" s="1474"/>
      <c r="AK152" s="1474"/>
      <c r="AL152" s="1474"/>
      <c r="AM152" s="1474"/>
      <c r="AN152" s="1474"/>
      <c r="AO152" s="1474"/>
      <c r="AP152" s="1474"/>
      <c r="AQ152" s="1474"/>
      <c r="AR152" s="1474"/>
      <c r="AS152" s="1474"/>
      <c r="AT152" s="1474"/>
      <c r="AU152" s="1474"/>
      <c r="AV152" s="1474"/>
      <c r="AW152" s="1474"/>
      <c r="AX152" s="1474"/>
      <c r="AY152" s="1474"/>
      <c r="AZ152" s="1474"/>
      <c r="BA152" s="1474"/>
      <c r="BB152" s="1474"/>
      <c r="BC152" s="1474"/>
      <c r="BD152" s="1474"/>
      <c r="BE152" s="1474"/>
      <c r="BF152" s="1474"/>
      <c r="BG152" s="1474"/>
    </row>
    <row r="153" spans="1:59">
      <c r="A153" s="1474"/>
      <c r="B153" s="1474"/>
      <c r="C153" s="1474"/>
      <c r="D153" s="1474"/>
      <c r="E153" s="1474"/>
      <c r="F153" s="1474"/>
      <c r="G153" s="1474"/>
      <c r="H153" s="1474"/>
      <c r="I153" s="1474"/>
      <c r="J153" s="1474"/>
      <c r="K153" s="1474"/>
      <c r="L153" s="1474"/>
      <c r="M153" s="1474"/>
      <c r="N153" s="1474"/>
      <c r="O153" s="1474"/>
      <c r="P153" s="1474"/>
      <c r="Q153" s="1474"/>
      <c r="R153" s="1474"/>
      <c r="S153" s="1474"/>
      <c r="T153" s="1474"/>
      <c r="U153" s="1474"/>
      <c r="V153" s="1474"/>
      <c r="W153" s="1474"/>
      <c r="X153" s="1474"/>
      <c r="Y153" s="1474"/>
      <c r="Z153" s="1474"/>
      <c r="AA153" s="1474"/>
      <c r="AB153" s="1474"/>
      <c r="AC153" s="1474"/>
      <c r="AD153" s="1474"/>
      <c r="AE153" s="1474"/>
      <c r="AF153" s="1474"/>
      <c r="AG153" s="1474"/>
      <c r="AH153" s="1474"/>
      <c r="AI153" s="1474"/>
      <c r="AJ153" s="1474"/>
      <c r="AK153" s="1474"/>
      <c r="AL153" s="1474"/>
      <c r="AM153" s="1474"/>
      <c r="AN153" s="1474"/>
      <c r="AO153" s="1474"/>
      <c r="AP153" s="1474"/>
      <c r="AQ153" s="1474"/>
      <c r="AR153" s="1474"/>
      <c r="AS153" s="1474"/>
      <c r="AT153" s="1474"/>
      <c r="AU153" s="1474"/>
      <c r="AV153" s="1474"/>
      <c r="AW153" s="1474"/>
      <c r="AX153" s="1474"/>
      <c r="AY153" s="1474"/>
      <c r="AZ153" s="1474"/>
      <c r="BA153" s="1474"/>
      <c r="BB153" s="1474"/>
      <c r="BC153" s="1474"/>
      <c r="BD153" s="1474"/>
      <c r="BE153" s="1474"/>
      <c r="BF153" s="1474"/>
      <c r="BG153" s="1474"/>
    </row>
    <row r="154" spans="1:59">
      <c r="A154" s="1474"/>
      <c r="B154" s="1474"/>
      <c r="C154" s="1474"/>
      <c r="D154" s="1474"/>
      <c r="E154" s="1474"/>
      <c r="F154" s="1474"/>
      <c r="G154" s="1474"/>
      <c r="H154" s="1474"/>
      <c r="I154" s="1474"/>
      <c r="J154" s="1474"/>
      <c r="K154" s="1474"/>
      <c r="L154" s="1474"/>
      <c r="M154" s="1474"/>
      <c r="N154" s="1474"/>
      <c r="O154" s="1474"/>
      <c r="P154" s="1474"/>
      <c r="Q154" s="1474"/>
      <c r="R154" s="1474"/>
      <c r="S154" s="1474"/>
      <c r="T154" s="1474"/>
      <c r="U154" s="1474"/>
      <c r="V154" s="1474"/>
      <c r="W154" s="1474"/>
      <c r="X154" s="1474"/>
      <c r="Y154" s="1474"/>
      <c r="Z154" s="1474"/>
      <c r="AA154" s="1474"/>
      <c r="AB154" s="1474"/>
      <c r="AC154" s="1474"/>
      <c r="AD154" s="1474"/>
      <c r="AE154" s="1474"/>
      <c r="AF154" s="1474"/>
      <c r="AG154" s="1474"/>
      <c r="AH154" s="1474"/>
      <c r="AI154" s="1474"/>
      <c r="AJ154" s="1474"/>
      <c r="AK154" s="1474"/>
      <c r="AL154" s="1474"/>
      <c r="AM154" s="1474"/>
      <c r="AN154" s="1474"/>
      <c r="AO154" s="1474"/>
      <c r="AP154" s="1474"/>
      <c r="AQ154" s="1474"/>
      <c r="AR154" s="1474"/>
      <c r="AS154" s="1474"/>
      <c r="AT154" s="1474"/>
      <c r="AU154" s="1474"/>
      <c r="AV154" s="1474"/>
      <c r="AW154" s="1474"/>
      <c r="AX154" s="1474"/>
      <c r="AY154" s="1474"/>
      <c r="AZ154" s="1474"/>
      <c r="BA154" s="1474"/>
      <c r="BB154" s="1474"/>
      <c r="BC154" s="1474"/>
      <c r="BD154" s="1474"/>
      <c r="BE154" s="1474"/>
      <c r="BF154" s="1474"/>
      <c r="BG154" s="1474"/>
    </row>
    <row r="155" spans="1:59">
      <c r="A155" s="1474"/>
      <c r="B155" s="1474"/>
      <c r="C155" s="1474"/>
      <c r="D155" s="1474"/>
      <c r="E155" s="1474"/>
      <c r="F155" s="1474"/>
      <c r="G155" s="1474"/>
      <c r="H155" s="1474"/>
      <c r="I155" s="1474"/>
      <c r="J155" s="1474"/>
      <c r="K155" s="1474"/>
      <c r="L155" s="1474"/>
      <c r="M155" s="1474"/>
      <c r="N155" s="1474"/>
      <c r="O155" s="1474"/>
      <c r="P155" s="1474"/>
      <c r="Q155" s="1474"/>
      <c r="R155" s="1474"/>
      <c r="S155" s="1474"/>
      <c r="T155" s="1474"/>
      <c r="U155" s="1474"/>
      <c r="V155" s="1474"/>
      <c r="W155" s="1474"/>
      <c r="X155" s="1474"/>
      <c r="Y155" s="1474"/>
      <c r="Z155" s="1474"/>
      <c r="AA155" s="1474"/>
      <c r="AB155" s="1474"/>
      <c r="AC155" s="1474"/>
      <c r="AD155" s="1474"/>
      <c r="AE155" s="1474"/>
      <c r="AF155" s="1474"/>
      <c r="AG155" s="1474"/>
      <c r="AH155" s="1474"/>
      <c r="AI155" s="1474"/>
      <c r="AJ155" s="1474"/>
      <c r="AK155" s="1474"/>
      <c r="AL155" s="1474"/>
      <c r="AM155" s="1474"/>
      <c r="AN155" s="1474"/>
      <c r="AO155" s="1474"/>
      <c r="AP155" s="1474"/>
      <c r="AQ155" s="1474"/>
      <c r="AR155" s="1474"/>
      <c r="AS155" s="1474"/>
      <c r="AT155" s="1474"/>
      <c r="AU155" s="1474"/>
      <c r="AV155" s="1474"/>
      <c r="AW155" s="1474"/>
      <c r="AX155" s="1474"/>
      <c r="AY155" s="1474"/>
      <c r="AZ155" s="1474"/>
      <c r="BA155" s="1474"/>
      <c r="BB155" s="1474"/>
      <c r="BC155" s="1474"/>
      <c r="BD155" s="1474"/>
      <c r="BE155" s="1474"/>
      <c r="BF155" s="1474"/>
      <c r="BG155" s="1474"/>
    </row>
    <row r="156" spans="1:59">
      <c r="A156" s="1474"/>
      <c r="B156" s="1474"/>
      <c r="C156" s="1474"/>
      <c r="D156" s="1474"/>
      <c r="E156" s="1474"/>
      <c r="F156" s="1474"/>
      <c r="G156" s="1474"/>
      <c r="H156" s="1474"/>
      <c r="I156" s="1474"/>
      <c r="J156" s="1474"/>
      <c r="K156" s="1474"/>
      <c r="L156" s="1474"/>
      <c r="M156" s="1474"/>
      <c r="N156" s="1474"/>
      <c r="O156" s="1474"/>
      <c r="P156" s="1474"/>
      <c r="Q156" s="1474"/>
      <c r="R156" s="1474"/>
      <c r="S156" s="1474"/>
      <c r="T156" s="1474"/>
      <c r="U156" s="1474"/>
      <c r="V156" s="1474"/>
      <c r="W156" s="1474"/>
      <c r="X156" s="1474"/>
      <c r="Y156" s="1474"/>
      <c r="Z156" s="1474"/>
      <c r="AA156" s="1474"/>
      <c r="AB156" s="1474"/>
      <c r="AC156" s="1474"/>
      <c r="AD156" s="1474"/>
      <c r="AE156" s="1474"/>
      <c r="AF156" s="1474"/>
      <c r="AG156" s="1474"/>
      <c r="AH156" s="1474"/>
      <c r="AI156" s="1474"/>
      <c r="AJ156" s="1474"/>
      <c r="AK156" s="1474"/>
      <c r="AL156" s="1474"/>
      <c r="AM156" s="1474"/>
      <c r="AN156" s="1474"/>
      <c r="AO156" s="1474"/>
      <c r="AP156" s="1474"/>
      <c r="AQ156" s="1474"/>
      <c r="AR156" s="1474"/>
      <c r="AS156" s="1474"/>
      <c r="AT156" s="1474"/>
      <c r="AU156" s="1474"/>
      <c r="AV156" s="1474"/>
      <c r="AW156" s="1474"/>
      <c r="AX156" s="1474"/>
      <c r="AY156" s="1474"/>
      <c r="AZ156" s="1474"/>
      <c r="BA156" s="1474"/>
      <c r="BB156" s="1474"/>
      <c r="BC156" s="1474"/>
      <c r="BD156" s="1474"/>
      <c r="BE156" s="1474"/>
      <c r="BF156" s="1474"/>
      <c r="BG156" s="1474"/>
    </row>
    <row r="157" spans="1:59">
      <c r="A157" s="1474"/>
      <c r="B157" s="1474"/>
      <c r="C157" s="1474"/>
      <c r="D157" s="1474"/>
      <c r="E157" s="1474"/>
      <c r="F157" s="1474"/>
      <c r="G157" s="1474"/>
      <c r="H157" s="1474"/>
      <c r="I157" s="1474"/>
      <c r="J157" s="1474"/>
      <c r="K157" s="1474"/>
      <c r="L157" s="1474"/>
      <c r="M157" s="1474"/>
      <c r="N157" s="1474"/>
      <c r="O157" s="1474"/>
      <c r="P157" s="1474"/>
      <c r="Q157" s="1474"/>
      <c r="R157" s="1474"/>
      <c r="S157" s="1474"/>
      <c r="T157" s="1474"/>
      <c r="U157" s="1474"/>
      <c r="V157" s="1474"/>
      <c r="W157" s="1474"/>
      <c r="X157" s="1474"/>
      <c r="Y157" s="1474"/>
      <c r="Z157" s="1474"/>
      <c r="AA157" s="1474"/>
      <c r="AB157" s="1474"/>
      <c r="AC157" s="1474"/>
      <c r="AD157" s="1474"/>
      <c r="AE157" s="1474"/>
      <c r="AF157" s="1474"/>
      <c r="AG157" s="1474"/>
      <c r="AH157" s="1474"/>
      <c r="AI157" s="1474"/>
      <c r="AJ157" s="1474"/>
      <c r="AK157" s="1474"/>
      <c r="AL157" s="1474"/>
      <c r="AM157" s="1474"/>
      <c r="AN157" s="1474"/>
      <c r="AO157" s="1474"/>
      <c r="AP157" s="1474"/>
      <c r="AQ157" s="1474"/>
      <c r="AR157" s="1474"/>
      <c r="AS157" s="1474"/>
      <c r="AT157" s="1474"/>
      <c r="AU157" s="1474"/>
      <c r="AV157" s="1474"/>
      <c r="AW157" s="1474"/>
      <c r="AX157" s="1474"/>
      <c r="AY157" s="1474"/>
      <c r="AZ157" s="1474"/>
      <c r="BA157" s="1474"/>
      <c r="BB157" s="1474"/>
      <c r="BC157" s="1474"/>
      <c r="BD157" s="1474"/>
      <c r="BE157" s="1474"/>
      <c r="BF157" s="1474"/>
      <c r="BG157" s="1474"/>
    </row>
    <row r="158" spans="1:59">
      <c r="A158" s="1474"/>
      <c r="B158" s="1474"/>
      <c r="C158" s="1474"/>
      <c r="D158" s="1474"/>
      <c r="E158" s="1474"/>
      <c r="F158" s="1474"/>
      <c r="G158" s="1474"/>
      <c r="H158" s="1474"/>
      <c r="I158" s="1474"/>
      <c r="J158" s="1474"/>
      <c r="K158" s="1474"/>
      <c r="L158" s="1474"/>
      <c r="M158" s="1474"/>
      <c r="N158" s="1474"/>
      <c r="O158" s="1474"/>
      <c r="P158" s="1474"/>
      <c r="Q158" s="1474"/>
      <c r="R158" s="1474"/>
      <c r="S158" s="1474"/>
      <c r="T158" s="1474"/>
      <c r="U158" s="1474"/>
      <c r="V158" s="1474"/>
      <c r="W158" s="1474"/>
      <c r="X158" s="1474"/>
      <c r="Y158" s="1474"/>
      <c r="Z158" s="1474"/>
      <c r="AA158" s="1474"/>
      <c r="AB158" s="1474"/>
      <c r="AC158" s="1474"/>
      <c r="AD158" s="1474"/>
      <c r="AE158" s="1474"/>
      <c r="AF158" s="1474"/>
      <c r="AG158" s="1474"/>
      <c r="AH158" s="1474"/>
      <c r="AI158" s="1474"/>
      <c r="AJ158" s="1474"/>
      <c r="AK158" s="1474"/>
      <c r="AL158" s="1474"/>
      <c r="AM158" s="1474"/>
      <c r="AN158" s="1474"/>
      <c r="AO158" s="1474"/>
      <c r="AP158" s="1474"/>
      <c r="AQ158" s="1474"/>
      <c r="AR158" s="1474"/>
      <c r="AS158" s="1474"/>
      <c r="AT158" s="1474"/>
      <c r="AU158" s="1474"/>
      <c r="AV158" s="1474"/>
      <c r="AW158" s="1474"/>
      <c r="AX158" s="1474"/>
      <c r="AY158" s="1474"/>
      <c r="AZ158" s="1474"/>
      <c r="BA158" s="1474"/>
      <c r="BB158" s="1474"/>
      <c r="BC158" s="1474"/>
      <c r="BD158" s="1474"/>
      <c r="BE158" s="1474"/>
      <c r="BF158" s="1474"/>
      <c r="BG158" s="1474"/>
    </row>
    <row r="159" spans="1:59">
      <c r="A159" s="1474"/>
      <c r="B159" s="1474"/>
      <c r="C159" s="1474"/>
      <c r="D159" s="1474"/>
      <c r="E159" s="1474"/>
      <c r="F159" s="1474"/>
      <c r="G159" s="1474"/>
      <c r="H159" s="1474"/>
      <c r="I159" s="1474"/>
      <c r="J159" s="1474"/>
      <c r="K159" s="1474"/>
      <c r="L159" s="1474"/>
      <c r="M159" s="1474"/>
      <c r="N159" s="1474"/>
      <c r="O159" s="1474"/>
      <c r="P159" s="1474"/>
      <c r="Q159" s="1474"/>
      <c r="R159" s="1474"/>
      <c r="S159" s="1474"/>
      <c r="T159" s="1474"/>
      <c r="U159" s="1474"/>
      <c r="V159" s="1474"/>
      <c r="W159" s="1474"/>
      <c r="X159" s="1474"/>
      <c r="Y159" s="1474"/>
      <c r="Z159" s="1474"/>
      <c r="AA159" s="1474"/>
      <c r="AB159" s="1474"/>
      <c r="AC159" s="1474"/>
      <c r="AD159" s="1474"/>
      <c r="AE159" s="1474"/>
      <c r="AF159" s="1474"/>
      <c r="AG159" s="1474"/>
      <c r="AH159" s="1474"/>
      <c r="AI159" s="1474"/>
      <c r="AJ159" s="1474"/>
      <c r="AK159" s="1474"/>
      <c r="AL159" s="1474"/>
      <c r="AM159" s="1474"/>
      <c r="AN159" s="1474"/>
      <c r="AO159" s="1474"/>
      <c r="AP159" s="1474"/>
      <c r="AQ159" s="1474"/>
      <c r="AR159" s="1474"/>
      <c r="AS159" s="1474"/>
      <c r="AT159" s="1474"/>
      <c r="AU159" s="1474"/>
      <c r="AV159" s="1474"/>
      <c r="AW159" s="1474"/>
      <c r="AX159" s="1474"/>
      <c r="AY159" s="1474"/>
      <c r="AZ159" s="1474"/>
      <c r="BA159" s="1474"/>
      <c r="BB159" s="1474"/>
      <c r="BC159" s="1474"/>
      <c r="BD159" s="1474"/>
      <c r="BE159" s="1474"/>
      <c r="BF159" s="1474"/>
      <c r="BG159" s="1474"/>
    </row>
    <row r="160" spans="1:59">
      <c r="A160" s="1474"/>
      <c r="B160" s="1474"/>
      <c r="C160" s="1474"/>
      <c r="D160" s="1474"/>
      <c r="E160" s="1474"/>
      <c r="F160" s="1474"/>
      <c r="G160" s="1474"/>
      <c r="H160" s="1474"/>
      <c r="I160" s="1474"/>
      <c r="J160" s="1474"/>
      <c r="K160" s="1474"/>
      <c r="L160" s="1474"/>
      <c r="M160" s="1474"/>
      <c r="N160" s="1474"/>
      <c r="O160" s="1474"/>
      <c r="P160" s="1474"/>
      <c r="Q160" s="1474"/>
      <c r="R160" s="1474"/>
      <c r="S160" s="1474"/>
      <c r="T160" s="1474"/>
      <c r="U160" s="1474"/>
      <c r="V160" s="1474"/>
      <c r="W160" s="1474"/>
      <c r="X160" s="1474"/>
      <c r="Y160" s="1474"/>
      <c r="Z160" s="1474"/>
      <c r="AA160" s="1474"/>
      <c r="AB160" s="1474"/>
      <c r="AC160" s="1474"/>
      <c r="AD160" s="1474"/>
      <c r="AE160" s="1474"/>
      <c r="AF160" s="1474"/>
      <c r="AG160" s="1474"/>
      <c r="AH160" s="1474"/>
      <c r="AI160" s="1474"/>
      <c r="AJ160" s="1474"/>
      <c r="AK160" s="1474"/>
      <c r="AL160" s="1474"/>
      <c r="AM160" s="1474"/>
      <c r="AN160" s="1474"/>
      <c r="AO160" s="1474"/>
      <c r="AP160" s="1474"/>
      <c r="AQ160" s="1474"/>
      <c r="AR160" s="1474"/>
      <c r="AS160" s="1474"/>
      <c r="AT160" s="1474"/>
      <c r="AU160" s="1474"/>
      <c r="AV160" s="1474"/>
      <c r="AW160" s="1474"/>
      <c r="AX160" s="1474"/>
      <c r="AY160" s="1474"/>
      <c r="AZ160" s="1474"/>
      <c r="BA160" s="1474"/>
      <c r="BB160" s="1474"/>
      <c r="BC160" s="1474"/>
      <c r="BD160" s="1474"/>
      <c r="BE160" s="1474"/>
      <c r="BF160" s="1474"/>
      <c r="BG160" s="1474"/>
    </row>
    <row r="161" spans="1:59">
      <c r="A161" s="1474"/>
      <c r="B161" s="1474"/>
      <c r="C161" s="1474"/>
      <c r="D161" s="1474"/>
      <c r="E161" s="1474"/>
      <c r="F161" s="1474"/>
      <c r="G161" s="1474"/>
      <c r="H161" s="1474"/>
      <c r="I161" s="1474"/>
      <c r="J161" s="1474"/>
      <c r="K161" s="1474"/>
      <c r="L161" s="1474"/>
      <c r="M161" s="1474"/>
      <c r="N161" s="1474"/>
      <c r="O161" s="1474"/>
      <c r="P161" s="1474"/>
      <c r="Q161" s="1474"/>
      <c r="R161" s="1474"/>
      <c r="S161" s="1474"/>
      <c r="T161" s="1474"/>
      <c r="U161" s="1474"/>
      <c r="V161" s="1474"/>
      <c r="W161" s="1474"/>
      <c r="X161" s="1474"/>
      <c r="Y161" s="1474"/>
      <c r="Z161" s="1474"/>
      <c r="AA161" s="1474"/>
      <c r="AB161" s="1474"/>
      <c r="AC161" s="1474"/>
      <c r="AD161" s="1474"/>
      <c r="AE161" s="1474"/>
      <c r="AF161" s="1474"/>
      <c r="AG161" s="1474"/>
      <c r="AH161" s="1474"/>
      <c r="AI161" s="1474"/>
      <c r="AJ161" s="1474"/>
      <c r="AK161" s="1474"/>
      <c r="AL161" s="1474"/>
      <c r="AM161" s="1474"/>
      <c r="AN161" s="1474"/>
      <c r="AO161" s="1474"/>
      <c r="AP161" s="1474"/>
      <c r="AQ161" s="1474"/>
      <c r="AR161" s="1474"/>
      <c r="AS161" s="1474"/>
      <c r="AT161" s="1474"/>
      <c r="AU161" s="1474"/>
      <c r="AV161" s="1474"/>
      <c r="AW161" s="1474"/>
      <c r="AX161" s="1474"/>
      <c r="AY161" s="1474"/>
      <c r="AZ161" s="1474"/>
      <c r="BA161" s="1474"/>
      <c r="BB161" s="1474"/>
      <c r="BC161" s="1474"/>
      <c r="BD161" s="1474"/>
      <c r="BE161" s="1474"/>
      <c r="BF161" s="1474"/>
      <c r="BG161" s="1474"/>
    </row>
    <row r="162" spans="1:59">
      <c r="A162" s="1474"/>
      <c r="B162" s="1474"/>
      <c r="C162" s="1474"/>
      <c r="D162" s="1474"/>
      <c r="E162" s="1474"/>
      <c r="F162" s="1474"/>
      <c r="G162" s="1474"/>
      <c r="H162" s="1474"/>
      <c r="I162" s="1474"/>
      <c r="J162" s="1474"/>
      <c r="K162" s="1474"/>
      <c r="L162" s="1474"/>
      <c r="M162" s="1474"/>
      <c r="N162" s="1474"/>
      <c r="O162" s="1474"/>
      <c r="P162" s="1474"/>
      <c r="Q162" s="1474"/>
      <c r="R162" s="1474"/>
      <c r="S162" s="1474"/>
      <c r="T162" s="1474"/>
      <c r="U162" s="1474"/>
      <c r="V162" s="1474"/>
      <c r="W162" s="1474"/>
      <c r="X162" s="1474"/>
      <c r="Y162" s="1474"/>
      <c r="Z162" s="1474"/>
      <c r="AA162" s="1474"/>
      <c r="AB162" s="1474"/>
      <c r="AC162" s="1474"/>
      <c r="AD162" s="1474"/>
      <c r="AE162" s="1474"/>
      <c r="AF162" s="1474"/>
      <c r="AG162" s="1474"/>
      <c r="AH162" s="1474"/>
      <c r="AI162" s="1474"/>
      <c r="AJ162" s="1474"/>
      <c r="AK162" s="1474"/>
      <c r="AL162" s="1474"/>
      <c r="AM162" s="1474"/>
      <c r="AN162" s="1474"/>
      <c r="AO162" s="1474"/>
      <c r="AP162" s="1474"/>
      <c r="AQ162" s="1474"/>
      <c r="AR162" s="1474"/>
      <c r="AS162" s="1474"/>
      <c r="AT162" s="1474"/>
      <c r="AU162" s="1474"/>
      <c r="AV162" s="1474"/>
      <c r="AW162" s="1474"/>
      <c r="AX162" s="1474"/>
      <c r="AY162" s="1474"/>
      <c r="AZ162" s="1474"/>
      <c r="BA162" s="1474"/>
      <c r="BB162" s="1474"/>
      <c r="BC162" s="1474"/>
      <c r="BD162" s="1474"/>
      <c r="BE162" s="1474"/>
      <c r="BF162" s="1474"/>
      <c r="BG162" s="1474"/>
    </row>
    <row r="163" spans="1:59">
      <c r="A163" s="1474"/>
      <c r="B163" s="1474"/>
      <c r="C163" s="1474"/>
      <c r="D163" s="1474"/>
      <c r="E163" s="1474"/>
      <c r="F163" s="1474"/>
      <c r="G163" s="1474"/>
      <c r="H163" s="1474"/>
      <c r="I163" s="1474"/>
      <c r="J163" s="1474"/>
      <c r="K163" s="1474"/>
      <c r="L163" s="1474"/>
      <c r="M163" s="1474"/>
      <c r="N163" s="1474"/>
      <c r="O163" s="1474"/>
      <c r="P163" s="1474"/>
      <c r="Q163" s="1474"/>
      <c r="R163" s="1474"/>
      <c r="S163" s="1474"/>
      <c r="T163" s="1474"/>
      <c r="U163" s="1474"/>
      <c r="V163" s="1474"/>
      <c r="W163" s="1474"/>
      <c r="X163" s="1474"/>
      <c r="Y163" s="1474"/>
      <c r="Z163" s="1474"/>
      <c r="AA163" s="1474"/>
      <c r="AB163" s="1474"/>
      <c r="AC163" s="1474"/>
      <c r="AD163" s="1474"/>
      <c r="AE163" s="1474"/>
      <c r="AF163" s="1474"/>
      <c r="AG163" s="1474"/>
      <c r="AH163" s="1474"/>
      <c r="AI163" s="1474"/>
      <c r="AJ163" s="1474"/>
      <c r="AK163" s="1474"/>
      <c r="AL163" s="1474"/>
      <c r="AM163" s="1474"/>
      <c r="AN163" s="1474"/>
      <c r="AO163" s="1474"/>
      <c r="AP163" s="1474"/>
      <c r="AQ163" s="1474"/>
      <c r="AR163" s="1474"/>
      <c r="AS163" s="1474"/>
      <c r="AT163" s="1474"/>
      <c r="AU163" s="1474"/>
      <c r="AV163" s="1474"/>
      <c r="AW163" s="1474"/>
      <c r="AX163" s="1474"/>
      <c r="AY163" s="1474"/>
      <c r="AZ163" s="1474"/>
      <c r="BA163" s="1474"/>
      <c r="BB163" s="1474"/>
      <c r="BC163" s="1474"/>
      <c r="BD163" s="1474"/>
      <c r="BE163" s="1474"/>
      <c r="BF163" s="1474"/>
      <c r="BG163" s="1474"/>
    </row>
    <row r="164" spans="1:59">
      <c r="A164" s="1474"/>
      <c r="B164" s="1474"/>
      <c r="C164" s="1474"/>
      <c r="D164" s="1474"/>
      <c r="E164" s="1474"/>
      <c r="F164" s="1474"/>
      <c r="G164" s="1474"/>
      <c r="H164" s="1474"/>
      <c r="I164" s="1474"/>
      <c r="J164" s="1474"/>
      <c r="K164" s="1474"/>
      <c r="L164" s="1474"/>
      <c r="M164" s="1474"/>
      <c r="N164" s="1474"/>
      <c r="O164" s="1474"/>
      <c r="P164" s="1474"/>
      <c r="Q164" s="1474"/>
      <c r="R164" s="1474"/>
      <c r="S164" s="1474"/>
      <c r="T164" s="1474"/>
      <c r="U164" s="1474"/>
      <c r="V164" s="1474"/>
      <c r="W164" s="1474"/>
      <c r="X164" s="1474"/>
      <c r="Y164" s="1474"/>
      <c r="Z164" s="1474"/>
      <c r="AA164" s="1474"/>
      <c r="AB164" s="1474"/>
      <c r="AC164" s="1474"/>
      <c r="AD164" s="1474"/>
      <c r="AE164" s="1474"/>
      <c r="AF164" s="1474"/>
      <c r="AG164" s="1474"/>
      <c r="AH164" s="1474"/>
      <c r="AI164" s="1474"/>
      <c r="AJ164" s="1474"/>
      <c r="AK164" s="1474"/>
      <c r="AL164" s="1474"/>
      <c r="AM164" s="1474"/>
      <c r="AN164" s="1474"/>
      <c r="AO164" s="1474"/>
      <c r="AP164" s="1474"/>
      <c r="AQ164" s="1474"/>
      <c r="AR164" s="1474"/>
      <c r="AS164" s="1474"/>
      <c r="AT164" s="1474"/>
      <c r="AU164" s="1474"/>
      <c r="AV164" s="1474"/>
      <c r="AW164" s="1474"/>
      <c r="AX164" s="1474"/>
      <c r="AY164" s="1474"/>
      <c r="AZ164" s="1474"/>
      <c r="BA164" s="1474"/>
      <c r="BB164" s="1474"/>
      <c r="BC164" s="1474"/>
      <c r="BD164" s="1474"/>
      <c r="BE164" s="1474"/>
      <c r="BF164" s="1474"/>
      <c r="BG164" s="1474"/>
    </row>
    <row r="165" spans="1:59">
      <c r="A165" s="1474"/>
      <c r="B165" s="1474"/>
      <c r="C165" s="1474"/>
      <c r="D165" s="1474"/>
      <c r="E165" s="1474"/>
      <c r="F165" s="1474"/>
      <c r="G165" s="1474"/>
      <c r="H165" s="1474"/>
      <c r="I165" s="1474"/>
      <c r="J165" s="1474"/>
      <c r="K165" s="1474"/>
      <c r="L165" s="1474"/>
      <c r="M165" s="1474"/>
      <c r="N165" s="1474"/>
      <c r="O165" s="1474"/>
      <c r="P165" s="1474"/>
      <c r="Q165" s="1474"/>
      <c r="R165" s="1474"/>
      <c r="S165" s="1474"/>
      <c r="T165" s="1474"/>
      <c r="U165" s="1474"/>
      <c r="V165" s="1474"/>
      <c r="W165" s="1474"/>
      <c r="X165" s="1474"/>
      <c r="Y165" s="1474"/>
      <c r="Z165" s="1474"/>
      <c r="AA165" s="1474"/>
      <c r="AB165" s="1474"/>
      <c r="AC165" s="1474"/>
      <c r="AD165" s="1474"/>
      <c r="AE165" s="1474"/>
      <c r="AF165" s="1474"/>
      <c r="AG165" s="1474"/>
      <c r="AH165" s="1474"/>
      <c r="AI165" s="1474"/>
      <c r="AJ165" s="1474"/>
      <c r="AK165" s="1474"/>
      <c r="AL165" s="1474"/>
      <c r="AM165" s="1474"/>
      <c r="AN165" s="1474"/>
      <c r="AO165" s="1474"/>
      <c r="AP165" s="1474"/>
      <c r="AQ165" s="1474"/>
      <c r="AR165" s="1474"/>
      <c r="AS165" s="1474"/>
      <c r="AT165" s="1474"/>
      <c r="AU165" s="1474"/>
      <c r="AV165" s="1474"/>
      <c r="AW165" s="1474"/>
      <c r="AX165" s="1474"/>
      <c r="AY165" s="1474"/>
      <c r="AZ165" s="1474"/>
      <c r="BA165" s="1474"/>
      <c r="BB165" s="1474"/>
      <c r="BC165" s="1474"/>
      <c r="BD165" s="1474"/>
      <c r="BE165" s="1474"/>
      <c r="BF165" s="1474"/>
      <c r="BG165" s="1474"/>
    </row>
    <row r="166" spans="1:59">
      <c r="A166" s="1474"/>
      <c r="B166" s="1474"/>
      <c r="C166" s="1474"/>
      <c r="D166" s="1474"/>
      <c r="E166" s="1474"/>
      <c r="F166" s="1474"/>
      <c r="G166" s="1474"/>
      <c r="H166" s="1474"/>
      <c r="I166" s="1474"/>
      <c r="J166" s="1474"/>
      <c r="K166" s="1474"/>
      <c r="L166" s="1474"/>
      <c r="M166" s="1474"/>
      <c r="N166" s="1474"/>
      <c r="O166" s="1474"/>
      <c r="P166" s="1474"/>
      <c r="Q166" s="1474"/>
      <c r="R166" s="1474"/>
      <c r="S166" s="1474"/>
      <c r="T166" s="1474"/>
      <c r="U166" s="1474"/>
      <c r="V166" s="1474"/>
      <c r="W166" s="1474"/>
      <c r="X166" s="1474"/>
      <c r="Y166" s="1474"/>
      <c r="Z166" s="1474"/>
      <c r="AA166" s="1474"/>
      <c r="AB166" s="1474"/>
      <c r="AC166" s="1474"/>
      <c r="AD166" s="1474"/>
      <c r="AE166" s="1474"/>
      <c r="AF166" s="1474"/>
      <c r="AG166" s="1474"/>
      <c r="AH166" s="1474"/>
      <c r="AI166" s="1474"/>
      <c r="AJ166" s="1474"/>
      <c r="AK166" s="1474"/>
      <c r="AL166" s="1474"/>
      <c r="AM166" s="1474"/>
      <c r="AN166" s="1474"/>
      <c r="AO166" s="1474"/>
      <c r="AP166" s="1474"/>
      <c r="AQ166" s="1474"/>
      <c r="AR166" s="1474"/>
      <c r="AS166" s="1474"/>
      <c r="AT166" s="1474"/>
      <c r="AU166" s="1474"/>
      <c r="AV166" s="1474"/>
      <c r="AW166" s="1474"/>
      <c r="AX166" s="1474"/>
      <c r="AY166" s="1474"/>
      <c r="AZ166" s="1474"/>
      <c r="BA166" s="1474"/>
      <c r="BB166" s="1474"/>
      <c r="BC166" s="1474"/>
      <c r="BD166" s="1474"/>
      <c r="BE166" s="1474"/>
      <c r="BF166" s="1474"/>
      <c r="BG166" s="1474"/>
    </row>
    <row r="167" spans="1:59">
      <c r="A167" s="1474"/>
      <c r="B167" s="1474"/>
      <c r="C167" s="1474"/>
      <c r="D167" s="1474"/>
      <c r="E167" s="1474"/>
      <c r="F167" s="1474"/>
      <c r="G167" s="1474"/>
      <c r="H167" s="1474"/>
      <c r="I167" s="1474"/>
      <c r="J167" s="1474"/>
      <c r="K167" s="1474"/>
      <c r="L167" s="1474"/>
      <c r="M167" s="1474"/>
      <c r="N167" s="1474"/>
      <c r="O167" s="1474"/>
      <c r="P167" s="1474"/>
      <c r="Q167" s="1474"/>
      <c r="R167" s="1474"/>
      <c r="S167" s="1474"/>
      <c r="T167" s="1474"/>
      <c r="U167" s="1474"/>
      <c r="V167" s="1474"/>
      <c r="W167" s="1474"/>
      <c r="X167" s="1474"/>
      <c r="Y167" s="1474"/>
      <c r="Z167" s="1474"/>
      <c r="AA167" s="1474"/>
      <c r="AB167" s="1474"/>
      <c r="AC167" s="1474"/>
      <c r="AD167" s="1474"/>
      <c r="AE167" s="1474"/>
      <c r="AF167" s="1474"/>
      <c r="AG167" s="1474"/>
      <c r="AH167" s="1474"/>
      <c r="AI167" s="1474"/>
      <c r="AJ167" s="1474"/>
      <c r="AK167" s="1474"/>
      <c r="AL167" s="1474"/>
      <c r="AM167" s="1474"/>
      <c r="AN167" s="1474"/>
      <c r="AO167" s="1474"/>
      <c r="AP167" s="1474"/>
      <c r="AQ167" s="1474"/>
      <c r="AR167" s="1474"/>
      <c r="AS167" s="1474"/>
      <c r="AT167" s="1474"/>
      <c r="AU167" s="1474"/>
      <c r="AV167" s="1474"/>
      <c r="AW167" s="1474"/>
      <c r="AX167" s="1474"/>
      <c r="AY167" s="1474"/>
      <c r="AZ167" s="1474"/>
      <c r="BA167" s="1474"/>
      <c r="BB167" s="1474"/>
      <c r="BC167" s="1474"/>
      <c r="BD167" s="1474"/>
      <c r="BE167" s="1474"/>
      <c r="BF167" s="1474"/>
      <c r="BG167" s="1474"/>
    </row>
    <row r="168" spans="1:59">
      <c r="A168" s="1474"/>
      <c r="B168" s="1474"/>
      <c r="C168" s="1474"/>
      <c r="D168" s="1474"/>
      <c r="E168" s="1474"/>
      <c r="F168" s="1474"/>
      <c r="G168" s="1474"/>
      <c r="H168" s="1474"/>
      <c r="I168" s="1474"/>
      <c r="J168" s="1474"/>
      <c r="K168" s="1474"/>
      <c r="L168" s="1474"/>
      <c r="M168" s="1474"/>
      <c r="N168" s="1474"/>
      <c r="O168" s="1474"/>
      <c r="P168" s="1474"/>
      <c r="Q168" s="1474"/>
      <c r="R168" s="1474"/>
      <c r="S168" s="1474"/>
      <c r="T168" s="1474"/>
      <c r="U168" s="1474"/>
      <c r="V168" s="1474"/>
      <c r="W168" s="1474"/>
      <c r="X168" s="1474"/>
      <c r="Y168" s="1474"/>
      <c r="Z168" s="1474"/>
      <c r="AA168" s="1474"/>
      <c r="AB168" s="1474"/>
      <c r="AC168" s="1474"/>
      <c r="AD168" s="1474"/>
      <c r="AE168" s="1474"/>
      <c r="AF168" s="1474"/>
      <c r="AG168" s="1474"/>
      <c r="AH168" s="1474"/>
      <c r="AI168" s="1474"/>
      <c r="AJ168" s="1474"/>
      <c r="AK168" s="1474"/>
      <c r="AL168" s="1474"/>
      <c r="AM168" s="1474"/>
      <c r="AN168" s="1474"/>
      <c r="AO168" s="1474"/>
      <c r="AP168" s="1474"/>
      <c r="AQ168" s="1474"/>
      <c r="AR168" s="1474"/>
      <c r="AS168" s="1474"/>
      <c r="AT168" s="1474"/>
      <c r="AU168" s="1474"/>
      <c r="AV168" s="1474"/>
      <c r="AW168" s="1474"/>
      <c r="AX168" s="1474"/>
      <c r="AY168" s="1474"/>
      <c r="AZ168" s="1474"/>
      <c r="BA168" s="1474"/>
      <c r="BB168" s="1474"/>
      <c r="BC168" s="1474"/>
      <c r="BD168" s="1474"/>
      <c r="BE168" s="1474"/>
      <c r="BF168" s="1474"/>
      <c r="BG168" s="1474"/>
    </row>
    <row r="169" spans="1:59">
      <c r="A169" s="1474"/>
      <c r="B169" s="1474"/>
      <c r="C169" s="1474"/>
      <c r="D169" s="1474"/>
      <c r="E169" s="1474"/>
      <c r="F169" s="1474"/>
      <c r="G169" s="1474"/>
      <c r="H169" s="1474"/>
      <c r="I169" s="1474"/>
      <c r="J169" s="1474"/>
      <c r="K169" s="1474"/>
      <c r="L169" s="1474"/>
      <c r="M169" s="1474"/>
      <c r="N169" s="1474"/>
      <c r="O169" s="1474"/>
      <c r="P169" s="1474"/>
      <c r="Q169" s="1474"/>
      <c r="R169" s="1474"/>
      <c r="S169" s="1474"/>
      <c r="T169" s="1474"/>
      <c r="U169" s="1474"/>
      <c r="V169" s="1474"/>
      <c r="W169" s="1474"/>
      <c r="X169" s="1474"/>
      <c r="Y169" s="1474"/>
      <c r="Z169" s="1474"/>
      <c r="AA169" s="1474"/>
      <c r="AB169" s="1474"/>
      <c r="AC169" s="1474"/>
      <c r="AD169" s="1474"/>
      <c r="AE169" s="1474"/>
      <c r="AF169" s="1474"/>
      <c r="AG169" s="1474"/>
      <c r="AH169" s="1474"/>
      <c r="AI169" s="1474"/>
      <c r="AJ169" s="1474"/>
      <c r="AK169" s="1474"/>
      <c r="AL169" s="1474"/>
      <c r="AM169" s="1474"/>
      <c r="AN169" s="1474"/>
      <c r="AO169" s="1474"/>
      <c r="AP169" s="1474"/>
      <c r="AQ169" s="1474"/>
      <c r="AR169" s="1474"/>
      <c r="AS169" s="1474"/>
      <c r="AT169" s="1474"/>
      <c r="AU169" s="1474"/>
      <c r="AV169" s="1474"/>
      <c r="AW169" s="1474"/>
      <c r="AX169" s="1474"/>
      <c r="AY169" s="1474"/>
      <c r="AZ169" s="1474"/>
      <c r="BA169" s="1474"/>
      <c r="BB169" s="1474"/>
      <c r="BC169" s="1474"/>
      <c r="BD169" s="1474"/>
      <c r="BE169" s="1474"/>
      <c r="BF169" s="1474"/>
      <c r="BG169" s="1474"/>
    </row>
    <row r="170" spans="1:59">
      <c r="A170" s="1474"/>
      <c r="B170" s="1474"/>
      <c r="C170" s="1474"/>
      <c r="D170" s="1474"/>
      <c r="E170" s="1474"/>
      <c r="F170" s="1474"/>
      <c r="G170" s="1474"/>
      <c r="H170" s="1474"/>
      <c r="I170" s="1474"/>
      <c r="J170" s="1474"/>
      <c r="K170" s="1474"/>
      <c r="L170" s="1474"/>
      <c r="M170" s="1474"/>
      <c r="N170" s="1474"/>
      <c r="O170" s="1474"/>
      <c r="P170" s="1474"/>
      <c r="Q170" s="1474"/>
      <c r="R170" s="1474"/>
      <c r="S170" s="1474"/>
      <c r="T170" s="1474"/>
      <c r="U170" s="1474"/>
      <c r="V170" s="1474"/>
      <c r="W170" s="1474"/>
      <c r="X170" s="1474"/>
      <c r="Y170" s="1474"/>
      <c r="Z170" s="1474"/>
      <c r="AA170" s="1474"/>
      <c r="AB170" s="1474"/>
      <c r="AC170" s="1474"/>
      <c r="AD170" s="1474"/>
      <c r="AE170" s="1474"/>
      <c r="AF170" s="1474"/>
      <c r="AG170" s="1474"/>
      <c r="AH170" s="1474"/>
      <c r="AI170" s="1474"/>
      <c r="AJ170" s="1474"/>
      <c r="AK170" s="1474"/>
      <c r="AL170" s="1474"/>
      <c r="AM170" s="1474"/>
      <c r="AN170" s="1474"/>
      <c r="AO170" s="1474"/>
      <c r="AP170" s="1474"/>
      <c r="AQ170" s="1474"/>
      <c r="AR170" s="1474"/>
      <c r="AS170" s="1474"/>
      <c r="AT170" s="1474"/>
      <c r="AU170" s="1474"/>
      <c r="AV170" s="1474"/>
      <c r="AW170" s="1474"/>
      <c r="AX170" s="1474"/>
      <c r="AY170" s="1474"/>
      <c r="AZ170" s="1474"/>
      <c r="BA170" s="1474"/>
      <c r="BB170" s="1474"/>
      <c r="BC170" s="1474"/>
      <c r="BD170" s="1474"/>
      <c r="BE170" s="1474"/>
      <c r="BF170" s="1474"/>
      <c r="BG170" s="1474"/>
    </row>
    <row r="171" spans="1:59">
      <c r="A171" s="1474"/>
      <c r="B171" s="1474"/>
      <c r="C171" s="1474"/>
      <c r="D171" s="1474"/>
      <c r="E171" s="1474"/>
      <c r="F171" s="1474"/>
      <c r="G171" s="1474"/>
      <c r="H171" s="1474"/>
      <c r="I171" s="1474"/>
      <c r="J171" s="1474"/>
      <c r="K171" s="1474"/>
      <c r="L171" s="1474"/>
      <c r="M171" s="1474"/>
      <c r="N171" s="1474"/>
      <c r="O171" s="1474"/>
      <c r="P171" s="1474"/>
      <c r="Q171" s="1474"/>
      <c r="R171" s="1474"/>
      <c r="S171" s="1474"/>
      <c r="T171" s="1474"/>
      <c r="U171" s="1474"/>
      <c r="V171" s="1474"/>
      <c r="W171" s="1474"/>
      <c r="X171" s="1474"/>
      <c r="Y171" s="1474"/>
      <c r="Z171" s="1474"/>
      <c r="AA171" s="1474"/>
      <c r="AB171" s="1474"/>
      <c r="AC171" s="1474"/>
      <c r="AD171" s="1474"/>
      <c r="AE171" s="1474"/>
      <c r="AF171" s="1474"/>
      <c r="AG171" s="1474"/>
      <c r="AH171" s="1474"/>
      <c r="AI171" s="1474"/>
      <c r="AJ171" s="1474"/>
      <c r="AK171" s="1474"/>
      <c r="AL171" s="1474"/>
      <c r="AM171" s="1474"/>
      <c r="AN171" s="1474"/>
      <c r="AO171" s="1474"/>
      <c r="AP171" s="1474"/>
      <c r="AQ171" s="1474"/>
      <c r="AR171" s="1474"/>
      <c r="AS171" s="1474"/>
      <c r="AT171" s="1474"/>
      <c r="AU171" s="1474"/>
      <c r="AV171" s="1474"/>
      <c r="AW171" s="1474"/>
      <c r="AX171" s="1474"/>
      <c r="AY171" s="1474"/>
      <c r="AZ171" s="1474"/>
      <c r="BA171" s="1474"/>
      <c r="BB171" s="1474"/>
      <c r="BC171" s="1474"/>
      <c r="BD171" s="1474"/>
      <c r="BE171" s="1474"/>
      <c r="BF171" s="1474"/>
      <c r="BG171" s="1474"/>
    </row>
    <row r="172" spans="1:59">
      <c r="A172" s="1474"/>
      <c r="B172" s="1474"/>
      <c r="C172" s="1474"/>
      <c r="D172" s="1474"/>
      <c r="E172" s="1474"/>
      <c r="F172" s="1474"/>
      <c r="G172" s="1474"/>
      <c r="H172" s="1474"/>
      <c r="I172" s="1474"/>
      <c r="J172" s="1474"/>
      <c r="K172" s="1474"/>
      <c r="L172" s="1474"/>
      <c r="M172" s="1474"/>
      <c r="N172" s="1474"/>
      <c r="O172" s="1474"/>
      <c r="P172" s="1474"/>
      <c r="Q172" s="1474"/>
      <c r="R172" s="1474"/>
      <c r="S172" s="1474"/>
      <c r="T172" s="1474"/>
      <c r="U172" s="1474"/>
      <c r="V172" s="1474"/>
      <c r="W172" s="1474"/>
      <c r="X172" s="1474"/>
      <c r="Y172" s="1474"/>
      <c r="Z172" s="1474"/>
      <c r="AA172" s="1474"/>
      <c r="AB172" s="1474"/>
      <c r="AC172" s="1474"/>
      <c r="AD172" s="1474"/>
      <c r="AE172" s="1474"/>
      <c r="AF172" s="1474"/>
      <c r="AG172" s="1474"/>
      <c r="AH172" s="1474"/>
      <c r="AI172" s="1474"/>
      <c r="AJ172" s="1474"/>
      <c r="AK172" s="1474"/>
      <c r="AL172" s="1474"/>
      <c r="AM172" s="1474"/>
      <c r="AN172" s="1474"/>
      <c r="AO172" s="1474"/>
      <c r="AP172" s="1474"/>
      <c r="AQ172" s="1474"/>
      <c r="AR172" s="1474"/>
      <c r="AS172" s="1474"/>
      <c r="AT172" s="1474"/>
      <c r="AU172" s="1474"/>
      <c r="AV172" s="1474"/>
      <c r="AW172" s="1474"/>
      <c r="AX172" s="1474"/>
      <c r="AY172" s="1474"/>
      <c r="AZ172" s="1474"/>
      <c r="BA172" s="1474"/>
      <c r="BB172" s="1474"/>
      <c r="BC172" s="1474"/>
      <c r="BD172" s="1474"/>
      <c r="BE172" s="1474"/>
      <c r="BF172" s="1474"/>
      <c r="BG172" s="1474"/>
    </row>
    <row r="173" spans="1:59">
      <c r="A173" s="1474"/>
      <c r="B173" s="1474"/>
      <c r="C173" s="1474"/>
      <c r="D173" s="1474"/>
      <c r="E173" s="1474"/>
      <c r="F173" s="1474"/>
      <c r="G173" s="1474"/>
      <c r="H173" s="1474"/>
      <c r="I173" s="1474"/>
      <c r="J173" s="1474"/>
      <c r="K173" s="1474"/>
      <c r="L173" s="1474"/>
      <c r="M173" s="1474"/>
      <c r="N173" s="1474"/>
      <c r="O173" s="1474"/>
      <c r="P173" s="1474"/>
      <c r="Q173" s="1474"/>
      <c r="R173" s="1474"/>
      <c r="S173" s="1474"/>
      <c r="T173" s="1474"/>
      <c r="U173" s="1474"/>
      <c r="V173" s="1474"/>
      <c r="W173" s="1474"/>
      <c r="X173" s="1474"/>
      <c r="Y173" s="1474"/>
      <c r="Z173" s="1474"/>
      <c r="AA173" s="1474"/>
      <c r="AB173" s="1474"/>
      <c r="AC173" s="1474"/>
      <c r="AD173" s="1474"/>
      <c r="AE173" s="1474"/>
      <c r="AF173" s="1474"/>
      <c r="AG173" s="1474"/>
      <c r="AH173" s="1474"/>
      <c r="AI173" s="1474"/>
      <c r="AJ173" s="1474"/>
      <c r="AK173" s="1474"/>
      <c r="AL173" s="1474"/>
      <c r="AM173" s="1474"/>
      <c r="AN173" s="1474"/>
      <c r="AO173" s="1474"/>
      <c r="AP173" s="1474"/>
      <c r="AQ173" s="1474"/>
      <c r="AR173" s="1474"/>
      <c r="AS173" s="1474"/>
      <c r="AT173" s="1474"/>
      <c r="AU173" s="1474"/>
      <c r="AV173" s="1474"/>
      <c r="AW173" s="1474"/>
      <c r="AX173" s="1474"/>
      <c r="AY173" s="1474"/>
      <c r="AZ173" s="1474"/>
      <c r="BA173" s="1474"/>
      <c r="BB173" s="1474"/>
      <c r="BC173" s="1474"/>
      <c r="BD173" s="1474"/>
      <c r="BE173" s="1474"/>
      <c r="BF173" s="1474"/>
      <c r="BG173" s="1474"/>
    </row>
    <row r="174" spans="1:59">
      <c r="A174" s="1474"/>
      <c r="B174" s="1474"/>
      <c r="C174" s="1474"/>
      <c r="D174" s="1474"/>
      <c r="E174" s="1474"/>
      <c r="F174" s="1474"/>
      <c r="G174" s="1474"/>
      <c r="H174" s="1474"/>
      <c r="I174" s="1474"/>
      <c r="J174" s="1474"/>
      <c r="K174" s="1474"/>
      <c r="L174" s="1474"/>
      <c r="M174" s="1474"/>
      <c r="N174" s="1474"/>
      <c r="O174" s="1474"/>
      <c r="P174" s="1474"/>
      <c r="Q174" s="1474"/>
      <c r="R174" s="1474"/>
      <c r="S174" s="1474"/>
      <c r="T174" s="1474"/>
      <c r="U174" s="1474"/>
      <c r="V174" s="1474"/>
      <c r="W174" s="1474"/>
      <c r="X174" s="1474"/>
      <c r="Y174" s="1474"/>
      <c r="Z174" s="1474"/>
      <c r="AA174" s="1474"/>
      <c r="AB174" s="1474"/>
      <c r="AC174" s="1474"/>
      <c r="AD174" s="1474"/>
      <c r="AE174" s="1474"/>
      <c r="AF174" s="1474"/>
      <c r="AG174" s="1474"/>
      <c r="AH174" s="1474"/>
      <c r="AI174" s="1474"/>
      <c r="AJ174" s="1474"/>
      <c r="AK174" s="1474"/>
      <c r="AL174" s="1474"/>
      <c r="AM174" s="1474"/>
      <c r="AN174" s="1474"/>
      <c r="AO174" s="1474"/>
      <c r="AP174" s="1474"/>
      <c r="AQ174" s="1474"/>
      <c r="AR174" s="1474"/>
      <c r="AS174" s="1474"/>
      <c r="AT174" s="1474"/>
      <c r="AU174" s="1474"/>
      <c r="AV174" s="1474"/>
      <c r="AW174" s="1474"/>
      <c r="AX174" s="1474"/>
      <c r="AY174" s="1474"/>
      <c r="AZ174" s="1474"/>
      <c r="BA174" s="1474"/>
      <c r="BB174" s="1474"/>
      <c r="BC174" s="1474"/>
      <c r="BD174" s="1474"/>
      <c r="BE174" s="1474"/>
      <c r="BF174" s="1474"/>
      <c r="BG174" s="1474"/>
    </row>
    <row r="175" spans="1:59">
      <c r="A175" s="1474"/>
      <c r="B175" s="1474"/>
      <c r="C175" s="1474"/>
      <c r="D175" s="1474"/>
      <c r="E175" s="1474"/>
      <c r="F175" s="1474"/>
      <c r="G175" s="1474"/>
      <c r="H175" s="1474"/>
      <c r="I175" s="1474"/>
      <c r="J175" s="1474"/>
      <c r="K175" s="1474"/>
      <c r="L175" s="1474"/>
      <c r="M175" s="1474"/>
      <c r="N175" s="1474"/>
      <c r="O175" s="1474"/>
      <c r="P175" s="1474"/>
      <c r="Q175" s="1474"/>
      <c r="R175" s="1474"/>
      <c r="S175" s="1474"/>
      <c r="T175" s="1474"/>
      <c r="U175" s="1474"/>
      <c r="V175" s="1474"/>
      <c r="W175" s="1474"/>
      <c r="X175" s="1474"/>
      <c r="Y175" s="1474"/>
      <c r="Z175" s="1474"/>
      <c r="AA175" s="1474"/>
      <c r="AB175" s="1474"/>
      <c r="AC175" s="1474"/>
      <c r="AD175" s="1474"/>
      <c r="AE175" s="1474"/>
      <c r="AF175" s="1474"/>
      <c r="AG175" s="1474"/>
      <c r="AH175" s="1474"/>
      <c r="AI175" s="1474"/>
      <c r="AJ175" s="1474"/>
      <c r="AK175" s="1474"/>
      <c r="AL175" s="1474"/>
      <c r="AM175" s="1474"/>
      <c r="AN175" s="1474"/>
      <c r="AO175" s="1474"/>
      <c r="AP175" s="1474"/>
      <c r="AQ175" s="1474"/>
      <c r="AR175" s="1474"/>
      <c r="AS175" s="1474"/>
      <c r="AT175" s="1474"/>
      <c r="AU175" s="1474"/>
      <c r="AV175" s="1474"/>
      <c r="AW175" s="1474"/>
      <c r="AX175" s="1474"/>
      <c r="AY175" s="1474"/>
      <c r="AZ175" s="1474"/>
      <c r="BA175" s="1474"/>
      <c r="BB175" s="1474"/>
      <c r="BC175" s="1474"/>
      <c r="BD175" s="1474"/>
      <c r="BE175" s="1474"/>
      <c r="BF175" s="1474"/>
      <c r="BG175" s="1474"/>
    </row>
    <row r="176" spans="1:59">
      <c r="A176" s="1474"/>
      <c r="B176" s="1474"/>
      <c r="C176" s="1474"/>
      <c r="D176" s="1474"/>
      <c r="E176" s="1474"/>
      <c r="F176" s="1474"/>
      <c r="G176" s="1474"/>
      <c r="H176" s="1474"/>
      <c r="I176" s="1474"/>
      <c r="J176" s="1474"/>
      <c r="K176" s="1474"/>
      <c r="L176" s="1474"/>
      <c r="M176" s="1474"/>
      <c r="N176" s="1474"/>
      <c r="O176" s="1474"/>
      <c r="P176" s="1474"/>
      <c r="Q176" s="1474"/>
      <c r="R176" s="1474"/>
      <c r="S176" s="1474"/>
      <c r="T176" s="1474"/>
      <c r="U176" s="1474"/>
      <c r="V176" s="1474"/>
      <c r="W176" s="1474"/>
      <c r="X176" s="1474"/>
      <c r="Y176" s="1474"/>
      <c r="Z176" s="1474"/>
      <c r="AA176" s="1474"/>
      <c r="AB176" s="1474"/>
      <c r="AC176" s="1474"/>
      <c r="AD176" s="1474"/>
      <c r="AE176" s="1474"/>
      <c r="AF176" s="1474"/>
      <c r="AG176" s="1474"/>
      <c r="AH176" s="1474"/>
      <c r="AI176" s="1474"/>
      <c r="AJ176" s="1474"/>
      <c r="AK176" s="1474"/>
      <c r="AL176" s="1474"/>
      <c r="AM176" s="1474"/>
      <c r="AN176" s="1474"/>
      <c r="AO176" s="1474"/>
      <c r="AP176" s="1474"/>
      <c r="AQ176" s="1474"/>
      <c r="AR176" s="1474"/>
      <c r="AS176" s="1474"/>
      <c r="AT176" s="1474"/>
      <c r="AU176" s="1474"/>
      <c r="AV176" s="1474"/>
      <c r="AW176" s="1474"/>
      <c r="AX176" s="1474"/>
      <c r="AY176" s="1474"/>
      <c r="AZ176" s="1474"/>
      <c r="BA176" s="1474"/>
      <c r="BB176" s="1474"/>
      <c r="BC176" s="1474"/>
      <c r="BD176" s="1474"/>
      <c r="BE176" s="1474"/>
      <c r="BF176" s="1474"/>
      <c r="BG176" s="1474"/>
    </row>
    <row r="177" spans="1:59">
      <c r="A177" s="1474"/>
      <c r="B177" s="1474"/>
      <c r="C177" s="1474"/>
      <c r="D177" s="1474"/>
      <c r="E177" s="1474"/>
      <c r="F177" s="1474"/>
      <c r="G177" s="1474"/>
      <c r="H177" s="1474"/>
      <c r="I177" s="1474"/>
      <c r="J177" s="1474"/>
      <c r="K177" s="1474"/>
      <c r="L177" s="1474"/>
      <c r="M177" s="1474"/>
      <c r="N177" s="1474"/>
      <c r="O177" s="1474"/>
      <c r="P177" s="1474"/>
      <c r="Q177" s="1474"/>
      <c r="R177" s="1474"/>
      <c r="S177" s="1474"/>
      <c r="T177" s="1474"/>
      <c r="U177" s="1474"/>
      <c r="V177" s="1474"/>
      <c r="W177" s="1474"/>
      <c r="X177" s="1474"/>
      <c r="Y177" s="1474"/>
      <c r="Z177" s="1474"/>
      <c r="AA177" s="1474"/>
      <c r="AB177" s="1474"/>
      <c r="AC177" s="1474"/>
      <c r="AD177" s="1474"/>
      <c r="AE177" s="1474"/>
      <c r="AF177" s="1474"/>
      <c r="AG177" s="1474"/>
      <c r="AH177" s="1474"/>
      <c r="AI177" s="1474"/>
      <c r="AJ177" s="1474"/>
      <c r="AK177" s="1474"/>
      <c r="AL177" s="1474"/>
      <c r="AM177" s="1474"/>
      <c r="AN177" s="1474"/>
      <c r="AO177" s="1474"/>
      <c r="AP177" s="1474"/>
      <c r="AQ177" s="1474"/>
      <c r="AR177" s="1474"/>
      <c r="AS177" s="1474"/>
      <c r="AT177" s="1474"/>
      <c r="AU177" s="1474"/>
      <c r="AV177" s="1474"/>
      <c r="AW177" s="1474"/>
      <c r="AX177" s="1474"/>
      <c r="AY177" s="1474"/>
      <c r="AZ177" s="1474"/>
      <c r="BA177" s="1474"/>
      <c r="BB177" s="1474"/>
      <c r="BC177" s="1474"/>
      <c r="BD177" s="1474"/>
      <c r="BE177" s="1474"/>
      <c r="BF177" s="1474"/>
      <c r="BG177" s="1474"/>
    </row>
    <row r="178" spans="1:59">
      <c r="A178" s="1474"/>
      <c r="B178" s="1474"/>
      <c r="C178" s="1474"/>
      <c r="D178" s="1474"/>
      <c r="E178" s="1474"/>
      <c r="F178" s="1474"/>
      <c r="G178" s="1474"/>
      <c r="H178" s="1474"/>
      <c r="I178" s="1474"/>
      <c r="J178" s="1474"/>
      <c r="K178" s="1474"/>
      <c r="L178" s="1474"/>
      <c r="M178" s="1474"/>
      <c r="N178" s="1474"/>
      <c r="O178" s="1474"/>
      <c r="P178" s="1474"/>
      <c r="Q178" s="1474"/>
      <c r="R178" s="1474"/>
      <c r="S178" s="1474"/>
      <c r="T178" s="1474"/>
      <c r="U178" s="1474"/>
      <c r="V178" s="1474"/>
      <c r="W178" s="1474"/>
      <c r="X178" s="1474"/>
      <c r="Y178" s="1474"/>
      <c r="Z178" s="1474"/>
      <c r="AA178" s="1474"/>
      <c r="AB178" s="1474"/>
      <c r="AC178" s="1474"/>
      <c r="AD178" s="1474"/>
      <c r="AE178" s="1474"/>
      <c r="AF178" s="1474"/>
      <c r="AG178" s="1474"/>
      <c r="AH178" s="1474"/>
      <c r="AI178" s="1474"/>
      <c r="AJ178" s="1474"/>
      <c r="AK178" s="1474"/>
      <c r="AL178" s="1474"/>
      <c r="AM178" s="1474"/>
      <c r="AN178" s="1474"/>
      <c r="AO178" s="1474"/>
      <c r="AP178" s="1474"/>
      <c r="AQ178" s="1474"/>
      <c r="AR178" s="1474"/>
      <c r="AS178" s="1474"/>
      <c r="AT178" s="1474"/>
      <c r="AU178" s="1474"/>
      <c r="AV178" s="1474"/>
      <c r="AW178" s="1474"/>
      <c r="AX178" s="1474"/>
      <c r="AY178" s="1474"/>
      <c r="AZ178" s="1474"/>
      <c r="BA178" s="1474"/>
      <c r="BB178" s="1474"/>
      <c r="BC178" s="1474"/>
      <c r="BD178" s="1474"/>
      <c r="BE178" s="1474"/>
      <c r="BF178" s="1474"/>
      <c r="BG178" s="1474"/>
    </row>
    <row r="179" spans="1:59">
      <c r="A179" s="1474"/>
      <c r="B179" s="1474"/>
      <c r="C179" s="1474"/>
      <c r="D179" s="1474"/>
      <c r="E179" s="1474"/>
      <c r="F179" s="1474"/>
      <c r="G179" s="1474"/>
      <c r="H179" s="1474"/>
      <c r="I179" s="1474"/>
      <c r="J179" s="1474"/>
      <c r="K179" s="1474"/>
      <c r="L179" s="1474"/>
      <c r="M179" s="1474"/>
      <c r="N179" s="1474"/>
      <c r="O179" s="1474"/>
      <c r="P179" s="1474"/>
      <c r="Q179" s="1474"/>
      <c r="R179" s="1474"/>
      <c r="S179" s="1474"/>
      <c r="T179" s="1474"/>
      <c r="U179" s="1474"/>
      <c r="V179" s="1474"/>
      <c r="W179" s="1474"/>
      <c r="X179" s="1474"/>
      <c r="Y179" s="1474"/>
      <c r="Z179" s="1474"/>
      <c r="AA179" s="1474"/>
      <c r="AB179" s="1474"/>
      <c r="AC179" s="1474"/>
      <c r="AD179" s="1474"/>
      <c r="AE179" s="1474"/>
      <c r="AF179" s="1474"/>
      <c r="AG179" s="1474"/>
      <c r="AH179" s="1474"/>
      <c r="AI179" s="1474"/>
      <c r="AJ179" s="1474"/>
      <c r="AK179" s="1474"/>
      <c r="AL179" s="1474"/>
      <c r="AM179" s="1474"/>
      <c r="AN179" s="1474"/>
      <c r="AO179" s="1474"/>
      <c r="AP179" s="1474"/>
      <c r="AQ179" s="1474"/>
      <c r="AR179" s="1474"/>
      <c r="AS179" s="1474"/>
      <c r="AT179" s="1474"/>
      <c r="AU179" s="1474"/>
      <c r="AV179" s="1474"/>
      <c r="AW179" s="1474"/>
      <c r="AX179" s="1474"/>
      <c r="AY179" s="1474"/>
      <c r="AZ179" s="1474"/>
      <c r="BA179" s="1474"/>
      <c r="BB179" s="1474"/>
      <c r="BC179" s="1474"/>
      <c r="BD179" s="1474"/>
      <c r="BE179" s="1474"/>
      <c r="BF179" s="1474"/>
      <c r="BG179" s="1474"/>
    </row>
    <row r="180" spans="1:59">
      <c r="A180" s="1474"/>
      <c r="B180" s="1474"/>
      <c r="C180" s="1474"/>
      <c r="D180" s="1474"/>
      <c r="E180" s="1474"/>
      <c r="F180" s="1474"/>
      <c r="G180" s="1474"/>
      <c r="H180" s="1474"/>
      <c r="I180" s="1474"/>
      <c r="J180" s="1474"/>
      <c r="K180" s="1474"/>
      <c r="L180" s="1474"/>
      <c r="M180" s="1474"/>
      <c r="N180" s="1474"/>
      <c r="O180" s="1474"/>
      <c r="P180" s="1474"/>
      <c r="Q180" s="1474"/>
      <c r="R180" s="1474"/>
      <c r="S180" s="1474"/>
      <c r="T180" s="1474"/>
      <c r="U180" s="1474"/>
      <c r="V180" s="1474"/>
      <c r="W180" s="1474"/>
      <c r="X180" s="1474"/>
      <c r="Y180" s="1474"/>
      <c r="Z180" s="1474"/>
      <c r="AA180" s="1474"/>
      <c r="AB180" s="1474"/>
      <c r="AC180" s="1474"/>
      <c r="AD180" s="1474"/>
      <c r="AE180" s="1474"/>
      <c r="AF180" s="1474"/>
      <c r="AG180" s="1474"/>
      <c r="AH180" s="1474"/>
      <c r="AI180" s="1474"/>
      <c r="AJ180" s="1474"/>
      <c r="AK180" s="1474"/>
      <c r="AL180" s="1474"/>
      <c r="AM180" s="1474"/>
      <c r="AN180" s="1474"/>
      <c r="AO180" s="1474"/>
      <c r="AP180" s="1474"/>
      <c r="AQ180" s="1474"/>
      <c r="AR180" s="1474"/>
      <c r="AS180" s="1474"/>
      <c r="AT180" s="1474"/>
      <c r="AU180" s="1474"/>
      <c r="AV180" s="1474"/>
      <c r="AW180" s="1474"/>
      <c r="AX180" s="1474"/>
      <c r="AY180" s="1474"/>
      <c r="AZ180" s="1474"/>
      <c r="BA180" s="1474"/>
      <c r="BB180" s="1474"/>
      <c r="BC180" s="1474"/>
      <c r="BD180" s="1474"/>
      <c r="BE180" s="1474"/>
      <c r="BF180" s="1474"/>
      <c r="BG180" s="1474"/>
    </row>
    <row r="181" spans="1:59">
      <c r="A181" s="1474"/>
      <c r="B181" s="1474"/>
      <c r="C181" s="1474"/>
      <c r="D181" s="1474"/>
      <c r="E181" s="1474"/>
      <c r="F181" s="1474"/>
      <c r="G181" s="1474"/>
      <c r="H181" s="1474"/>
      <c r="I181" s="1474"/>
      <c r="J181" s="1474"/>
      <c r="K181" s="1474"/>
      <c r="L181" s="1474"/>
      <c r="M181" s="1474"/>
      <c r="N181" s="1474"/>
      <c r="O181" s="1474"/>
      <c r="P181" s="1474"/>
      <c r="Q181" s="1474"/>
      <c r="R181" s="1474"/>
      <c r="S181" s="1474"/>
      <c r="T181" s="1474"/>
      <c r="U181" s="1474"/>
      <c r="V181" s="1474"/>
      <c r="W181" s="1474"/>
      <c r="X181" s="1474"/>
      <c r="Y181" s="1474"/>
      <c r="Z181" s="1474"/>
      <c r="AA181" s="1474"/>
      <c r="AB181" s="1474"/>
      <c r="AC181" s="1474"/>
      <c r="AD181" s="1474"/>
      <c r="AE181" s="1474"/>
      <c r="AF181" s="1474"/>
      <c r="AG181" s="1474"/>
      <c r="AH181" s="1474"/>
      <c r="AI181" s="1474"/>
      <c r="AJ181" s="1474"/>
      <c r="AK181" s="1474"/>
      <c r="AL181" s="1474"/>
      <c r="AM181" s="1474"/>
      <c r="AN181" s="1474"/>
      <c r="AO181" s="1474"/>
      <c r="AP181" s="1474"/>
      <c r="AQ181" s="1474"/>
      <c r="AR181" s="1474"/>
      <c r="AS181" s="1474"/>
      <c r="AT181" s="1474"/>
      <c r="AU181" s="1474"/>
      <c r="AV181" s="1474"/>
      <c r="AW181" s="1474"/>
      <c r="AX181" s="1474"/>
      <c r="AY181" s="1474"/>
      <c r="AZ181" s="1474"/>
      <c r="BA181" s="1474"/>
      <c r="BB181" s="1474"/>
      <c r="BC181" s="1474"/>
      <c r="BD181" s="1474"/>
      <c r="BE181" s="1474"/>
      <c r="BF181" s="1474"/>
      <c r="BG181" s="1474"/>
    </row>
    <row r="182" spans="1:59">
      <c r="A182" s="1474"/>
      <c r="B182" s="1474"/>
      <c r="C182" s="1474"/>
      <c r="D182" s="1474"/>
      <c r="E182" s="1474"/>
      <c r="F182" s="1474"/>
      <c r="G182" s="1474"/>
      <c r="H182" s="1474"/>
      <c r="I182" s="1474"/>
      <c r="J182" s="1474"/>
      <c r="K182" s="1474"/>
      <c r="L182" s="1474"/>
      <c r="M182" s="1474"/>
      <c r="N182" s="1474"/>
      <c r="O182" s="1474"/>
      <c r="P182" s="1474"/>
      <c r="Q182" s="1474"/>
      <c r="R182" s="1474"/>
      <c r="S182" s="1474"/>
      <c r="T182" s="1474"/>
      <c r="U182" s="1474"/>
      <c r="V182" s="1474"/>
      <c r="W182" s="1474"/>
      <c r="X182" s="1474"/>
      <c r="Y182" s="1474"/>
      <c r="Z182" s="1474"/>
      <c r="AA182" s="1474"/>
      <c r="AB182" s="1474"/>
      <c r="AC182" s="1474"/>
      <c r="AD182" s="1474"/>
      <c r="AE182" s="1474"/>
      <c r="AF182" s="1474"/>
      <c r="AG182" s="1474"/>
      <c r="AH182" s="1474"/>
      <c r="AI182" s="1474"/>
      <c r="AJ182" s="1474"/>
      <c r="AK182" s="1474"/>
      <c r="AL182" s="1474"/>
      <c r="AM182" s="1474"/>
      <c r="AN182" s="1474"/>
      <c r="AO182" s="1474"/>
      <c r="AP182" s="1474"/>
      <c r="AQ182" s="1474"/>
      <c r="AR182" s="1474"/>
      <c r="AS182" s="1474"/>
      <c r="AT182" s="1474"/>
      <c r="AU182" s="1474"/>
      <c r="AV182" s="1474"/>
      <c r="AW182" s="1474"/>
      <c r="AX182" s="1474"/>
      <c r="AY182" s="1474"/>
      <c r="AZ182" s="1474"/>
      <c r="BA182" s="1474"/>
      <c r="BB182" s="1474"/>
      <c r="BC182" s="1474"/>
      <c r="BD182" s="1474"/>
      <c r="BE182" s="1474"/>
      <c r="BF182" s="1474"/>
      <c r="BG182" s="1474"/>
    </row>
    <row r="183" spans="1:59">
      <c r="A183" s="1474"/>
      <c r="B183" s="1474"/>
      <c r="C183" s="1474"/>
      <c r="D183" s="1474"/>
      <c r="E183" s="1474"/>
      <c r="F183" s="1474"/>
      <c r="G183" s="1474"/>
      <c r="H183" s="1474"/>
      <c r="I183" s="1474"/>
      <c r="J183" s="1474"/>
      <c r="K183" s="1474"/>
      <c r="L183" s="1474"/>
      <c r="M183" s="1474"/>
      <c r="N183" s="1474"/>
      <c r="O183" s="1474"/>
      <c r="P183" s="1474"/>
      <c r="Q183" s="1474"/>
      <c r="R183" s="1474"/>
      <c r="S183" s="1474"/>
      <c r="T183" s="1474"/>
      <c r="U183" s="1474"/>
      <c r="V183" s="1474"/>
      <c r="W183" s="1474"/>
      <c r="X183" s="1474"/>
      <c r="Y183" s="1474"/>
      <c r="Z183" s="1474"/>
      <c r="AA183" s="1474"/>
      <c r="AB183" s="1474"/>
      <c r="AC183" s="1474"/>
      <c r="AD183" s="1474"/>
      <c r="AE183" s="1474"/>
      <c r="AF183" s="1474"/>
      <c r="AG183" s="1474"/>
      <c r="AH183" s="1474"/>
      <c r="AI183" s="1474"/>
      <c r="AJ183" s="1474"/>
      <c r="AK183" s="1474"/>
      <c r="AL183" s="1474"/>
      <c r="AM183" s="1474"/>
      <c r="AN183" s="1474"/>
      <c r="AO183" s="1474"/>
      <c r="AP183" s="1474"/>
      <c r="AQ183" s="1474"/>
      <c r="AR183" s="1474"/>
      <c r="AS183" s="1474"/>
      <c r="AT183" s="1474"/>
      <c r="AU183" s="1474"/>
      <c r="AV183" s="1474"/>
      <c r="AW183" s="1474"/>
      <c r="AX183" s="1474"/>
      <c r="AY183" s="1474"/>
      <c r="AZ183" s="1474"/>
      <c r="BA183" s="1474"/>
      <c r="BB183" s="1474"/>
      <c r="BC183" s="1474"/>
      <c r="BD183" s="1474"/>
      <c r="BE183" s="1474"/>
      <c r="BF183" s="1474"/>
      <c r="BG183" s="1474"/>
    </row>
    <row r="184" spans="1:59">
      <c r="A184" s="1474"/>
      <c r="B184" s="1474"/>
      <c r="C184" s="1474"/>
      <c r="D184" s="1474"/>
      <c r="E184" s="1474"/>
      <c r="F184" s="1474"/>
      <c r="G184" s="1474"/>
      <c r="H184" s="1474"/>
      <c r="I184" s="1474"/>
      <c r="J184" s="1474"/>
      <c r="K184" s="1474"/>
      <c r="L184" s="1474"/>
      <c r="M184" s="1474"/>
      <c r="N184" s="1474"/>
      <c r="O184" s="1474"/>
      <c r="P184" s="1474"/>
      <c r="Q184" s="1474"/>
      <c r="R184" s="1474"/>
      <c r="S184" s="1474"/>
      <c r="T184" s="1474"/>
      <c r="U184" s="1474"/>
      <c r="V184" s="1474"/>
      <c r="W184" s="1474"/>
      <c r="X184" s="1474"/>
      <c r="Y184" s="1474"/>
      <c r="Z184" s="1474"/>
      <c r="AA184" s="1474"/>
      <c r="AB184" s="1474"/>
      <c r="AC184" s="1474"/>
      <c r="AD184" s="1474"/>
      <c r="AE184" s="1474"/>
      <c r="AF184" s="1474"/>
      <c r="AG184" s="1474"/>
      <c r="AH184" s="1474"/>
      <c r="AI184" s="1474"/>
      <c r="AJ184" s="1474"/>
      <c r="AK184" s="1474"/>
      <c r="AL184" s="1474"/>
      <c r="AM184" s="1474"/>
      <c r="AN184" s="1474"/>
      <c r="AO184" s="1474"/>
      <c r="AP184" s="1474"/>
      <c r="AQ184" s="1474"/>
      <c r="AR184" s="1474"/>
      <c r="AS184" s="1474"/>
      <c r="AT184" s="1474"/>
      <c r="AU184" s="1474"/>
      <c r="AV184" s="1474"/>
      <c r="AW184" s="1474"/>
      <c r="AX184" s="1474"/>
      <c r="AY184" s="1474"/>
      <c r="AZ184" s="1474"/>
      <c r="BA184" s="1474"/>
      <c r="BB184" s="1474"/>
      <c r="BC184" s="1474"/>
      <c r="BD184" s="1474"/>
      <c r="BE184" s="1474"/>
      <c r="BF184" s="1474"/>
      <c r="BG184" s="1474"/>
    </row>
    <row r="185" spans="1:59">
      <c r="A185" s="1474"/>
      <c r="B185" s="1474"/>
      <c r="C185" s="1474"/>
      <c r="D185" s="1474"/>
      <c r="E185" s="1474"/>
      <c r="F185" s="1474"/>
      <c r="G185" s="1474"/>
      <c r="H185" s="1474"/>
      <c r="I185" s="1474"/>
      <c r="J185" s="1474"/>
      <c r="K185" s="1474"/>
      <c r="L185" s="1474"/>
      <c r="M185" s="1474"/>
      <c r="N185" s="1474"/>
      <c r="O185" s="1474"/>
      <c r="P185" s="1474"/>
      <c r="Q185" s="1474"/>
      <c r="R185" s="1474"/>
      <c r="S185" s="1474"/>
      <c r="T185" s="1474"/>
      <c r="U185" s="1474"/>
      <c r="V185" s="1474"/>
      <c r="W185" s="1474"/>
      <c r="X185" s="1474"/>
      <c r="Y185" s="1474"/>
      <c r="Z185" s="1474"/>
      <c r="AA185" s="1474"/>
      <c r="AB185" s="1474"/>
      <c r="AC185" s="1474"/>
      <c r="AD185" s="1474"/>
      <c r="AE185" s="1474"/>
      <c r="AF185" s="1474"/>
      <c r="AG185" s="1474"/>
      <c r="AH185" s="1474"/>
      <c r="AI185" s="1474"/>
      <c r="AJ185" s="1474"/>
      <c r="AK185" s="1474"/>
      <c r="AL185" s="1474"/>
      <c r="AM185" s="1474"/>
      <c r="AN185" s="1474"/>
      <c r="AO185" s="1474"/>
      <c r="AP185" s="1474"/>
      <c r="AQ185" s="1474"/>
      <c r="AR185" s="1474"/>
      <c r="AS185" s="1474"/>
      <c r="AT185" s="1474"/>
      <c r="AU185" s="1474"/>
      <c r="AV185" s="1474"/>
      <c r="AW185" s="1474"/>
      <c r="AX185" s="1474"/>
      <c r="AY185" s="1474"/>
      <c r="AZ185" s="1474"/>
      <c r="BA185" s="1474"/>
      <c r="BB185" s="1474"/>
      <c r="BC185" s="1474"/>
      <c r="BD185" s="1474"/>
      <c r="BE185" s="1474"/>
      <c r="BF185" s="1474"/>
      <c r="BG185" s="1474"/>
    </row>
    <row r="186" spans="1:59">
      <c r="A186" s="1474"/>
      <c r="B186" s="1474"/>
      <c r="C186" s="1474"/>
      <c r="D186" s="1474"/>
      <c r="E186" s="1474"/>
      <c r="F186" s="1474"/>
      <c r="G186" s="1474"/>
      <c r="H186" s="1474"/>
      <c r="I186" s="1474"/>
      <c r="J186" s="1474"/>
      <c r="K186" s="1474"/>
      <c r="L186" s="1474"/>
      <c r="M186" s="1474"/>
      <c r="N186" s="1474"/>
      <c r="O186" s="1474"/>
      <c r="P186" s="1474"/>
      <c r="Q186" s="1474"/>
      <c r="R186" s="1474"/>
      <c r="S186" s="1474"/>
      <c r="T186" s="1474"/>
      <c r="U186" s="1474"/>
      <c r="V186" s="1474"/>
      <c r="W186" s="1474"/>
      <c r="X186" s="1474"/>
      <c r="Y186" s="1474"/>
      <c r="Z186" s="1474"/>
      <c r="AA186" s="1474"/>
      <c r="AB186" s="1474"/>
      <c r="AC186" s="1474"/>
      <c r="AD186" s="1474"/>
      <c r="AE186" s="1474"/>
      <c r="AF186" s="1474"/>
      <c r="AG186" s="1474"/>
      <c r="AH186" s="1474"/>
      <c r="AI186" s="1474"/>
      <c r="AJ186" s="1474"/>
      <c r="AK186" s="1474"/>
      <c r="AL186" s="1474"/>
      <c r="AM186" s="1474"/>
      <c r="AN186" s="1474"/>
      <c r="AO186" s="1474"/>
      <c r="AP186" s="1474"/>
      <c r="AQ186" s="1474"/>
      <c r="AR186" s="1474"/>
      <c r="AS186" s="1474"/>
      <c r="AT186" s="1474"/>
      <c r="AU186" s="1474"/>
      <c r="AV186" s="1474"/>
      <c r="AW186" s="1474"/>
      <c r="AX186" s="1474"/>
      <c r="AY186" s="1474"/>
      <c r="AZ186" s="1474"/>
      <c r="BA186" s="1474"/>
      <c r="BB186" s="1474"/>
      <c r="BC186" s="1474"/>
      <c r="BD186" s="1474"/>
      <c r="BE186" s="1474"/>
      <c r="BF186" s="1474"/>
      <c r="BG186" s="1474"/>
    </row>
    <row r="187" spans="1:59">
      <c r="A187" s="1474"/>
      <c r="B187" s="1474"/>
      <c r="C187" s="1474"/>
      <c r="D187" s="1474"/>
      <c r="E187" s="1474"/>
      <c r="F187" s="1474"/>
      <c r="G187" s="1474"/>
      <c r="H187" s="1474"/>
      <c r="I187" s="1474"/>
      <c r="J187" s="1474"/>
      <c r="K187" s="1474"/>
      <c r="L187" s="1474"/>
      <c r="M187" s="1474"/>
      <c r="N187" s="1474"/>
      <c r="O187" s="1474"/>
      <c r="P187" s="1474"/>
      <c r="Q187" s="1474"/>
      <c r="R187" s="1474"/>
      <c r="S187" s="1474"/>
      <c r="T187" s="1474"/>
      <c r="U187" s="1474"/>
      <c r="V187" s="1474"/>
      <c r="W187" s="1474"/>
      <c r="X187" s="1474"/>
      <c r="Y187" s="1474"/>
      <c r="Z187" s="1474"/>
      <c r="AA187" s="1474"/>
      <c r="AB187" s="1474"/>
      <c r="AC187" s="1474"/>
      <c r="AD187" s="1474"/>
      <c r="AE187" s="1474"/>
      <c r="AF187" s="1474"/>
      <c r="AG187" s="1474"/>
      <c r="AH187" s="1474"/>
      <c r="AI187" s="1474"/>
      <c r="AJ187" s="1474"/>
      <c r="AK187" s="1474"/>
      <c r="AL187" s="1474"/>
      <c r="AM187" s="1474"/>
      <c r="AN187" s="1474"/>
      <c r="AO187" s="1474"/>
      <c r="AP187" s="1474"/>
      <c r="AQ187" s="1474"/>
      <c r="AR187" s="1474"/>
      <c r="AS187" s="1474"/>
      <c r="AT187" s="1474"/>
      <c r="AU187" s="1474"/>
      <c r="AV187" s="1474"/>
      <c r="AW187" s="1474"/>
      <c r="AX187" s="1474"/>
      <c r="AY187" s="1474"/>
      <c r="AZ187" s="1474"/>
      <c r="BA187" s="1474"/>
      <c r="BB187" s="1474"/>
      <c r="BC187" s="1474"/>
      <c r="BD187" s="1474"/>
      <c r="BE187" s="1474"/>
      <c r="BF187" s="1474"/>
      <c r="BG187" s="1474"/>
    </row>
    <row r="188" spans="1:59">
      <c r="A188" s="1474"/>
      <c r="B188" s="1474"/>
      <c r="C188" s="1474"/>
      <c r="D188" s="1474"/>
      <c r="E188" s="1474"/>
      <c r="F188" s="1474"/>
      <c r="G188" s="1474"/>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c r="AB188" s="1474"/>
      <c r="AC188" s="1474"/>
      <c r="AD188" s="1474"/>
      <c r="AE188" s="1474"/>
      <c r="AF188" s="1474"/>
      <c r="AG188" s="1474"/>
      <c r="AH188" s="1474"/>
      <c r="AI188" s="1474"/>
      <c r="AJ188" s="1474"/>
      <c r="AK188" s="1474"/>
      <c r="AL188" s="1474"/>
      <c r="AM188" s="1474"/>
      <c r="AN188" s="1474"/>
      <c r="AO188" s="1474"/>
      <c r="AP188" s="1474"/>
      <c r="AQ188" s="1474"/>
      <c r="AR188" s="1474"/>
      <c r="AS188" s="1474"/>
      <c r="AT188" s="1474"/>
      <c r="AU188" s="1474"/>
      <c r="AV188" s="1474"/>
      <c r="AW188" s="1474"/>
      <c r="AX188" s="1474"/>
      <c r="AY188" s="1474"/>
      <c r="AZ188" s="1474"/>
      <c r="BA188" s="1474"/>
      <c r="BB188" s="1474"/>
      <c r="BC188" s="1474"/>
      <c r="BD188" s="1474"/>
      <c r="BE188" s="1474"/>
      <c r="BF188" s="1474"/>
      <c r="BG188" s="1474"/>
    </row>
    <row r="189" spans="1:59">
      <c r="A189" s="1474"/>
      <c r="B189" s="1474"/>
      <c r="C189" s="1474"/>
      <c r="D189" s="1474"/>
      <c r="E189" s="1474"/>
      <c r="F189" s="1474"/>
      <c r="G189" s="1474"/>
      <c r="H189" s="1474"/>
      <c r="I189" s="1474"/>
      <c r="J189" s="1474"/>
      <c r="K189" s="1474"/>
      <c r="L189" s="1474"/>
      <c r="M189" s="1474"/>
      <c r="N189" s="1474"/>
      <c r="O189" s="1474"/>
      <c r="P189" s="1474"/>
      <c r="Q189" s="1474"/>
      <c r="R189" s="1474"/>
      <c r="S189" s="1474"/>
      <c r="T189" s="1474"/>
      <c r="U189" s="1474"/>
      <c r="V189" s="1474"/>
      <c r="W189" s="1474"/>
      <c r="X189" s="1474"/>
      <c r="Y189" s="1474"/>
      <c r="Z189" s="1474"/>
      <c r="AA189" s="1474"/>
      <c r="AB189" s="1474"/>
      <c r="AC189" s="1474"/>
      <c r="AD189" s="1474"/>
      <c r="AE189" s="1474"/>
      <c r="AF189" s="1474"/>
      <c r="AG189" s="1474"/>
      <c r="AH189" s="1474"/>
      <c r="AI189" s="1474"/>
      <c r="AJ189" s="1474"/>
      <c r="AK189" s="1474"/>
      <c r="AL189" s="1474"/>
      <c r="AM189" s="1474"/>
      <c r="AN189" s="1474"/>
      <c r="AO189" s="1474"/>
      <c r="AP189" s="1474"/>
      <c r="AQ189" s="1474"/>
      <c r="AR189" s="1474"/>
      <c r="AS189" s="1474"/>
      <c r="AT189" s="1474"/>
      <c r="AU189" s="1474"/>
      <c r="AV189" s="1474"/>
      <c r="AW189" s="1474"/>
      <c r="AX189" s="1474"/>
      <c r="AY189" s="1474"/>
      <c r="AZ189" s="1474"/>
      <c r="BA189" s="1474"/>
      <c r="BB189" s="1474"/>
      <c r="BC189" s="1474"/>
      <c r="BD189" s="1474"/>
      <c r="BE189" s="1474"/>
      <c r="BF189" s="1474"/>
      <c r="BG189" s="1474"/>
    </row>
  </sheetData>
  <pageMargins left="0.5" right="0.5" top="0.5" bottom="0.5" header="0.5" footer="0.5"/>
  <pageSetup scale="69" fitToHeight="2"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28"/>
  <dimension ref="A1:Z135"/>
  <sheetViews>
    <sheetView defaultGridColor="0" view="pageBreakPreview" colorId="22" zoomScale="80" zoomScaleNormal="100" zoomScaleSheetLayoutView="80" workbookViewId="0">
      <selection activeCell="C33" sqref="C33"/>
    </sheetView>
  </sheetViews>
  <sheetFormatPr defaultColWidth="9.6640625" defaultRowHeight="15"/>
  <cols>
    <col min="1" max="1" width="4.6640625" style="9" customWidth="1"/>
    <col min="2" max="2" width="2.6640625" style="9" customWidth="1"/>
    <col min="3" max="3" width="32.6640625" style="9" customWidth="1"/>
    <col min="4" max="4" width="39.109375" style="9" customWidth="1"/>
    <col min="5" max="5" width="17.6640625" style="9" customWidth="1"/>
    <col min="6" max="6" width="15.6640625" style="9" customWidth="1"/>
    <col min="7" max="7" width="14.44140625" style="9" bestFit="1" customWidth="1"/>
    <col min="8" max="16384" width="9.6640625" style="9"/>
  </cols>
  <sheetData>
    <row r="1" spans="1:10">
      <c r="A1" s="27" t="s">
        <v>1795</v>
      </c>
      <c r="B1" s="64"/>
      <c r="C1" s="64"/>
      <c r="D1" s="225" t="s">
        <v>1373</v>
      </c>
      <c r="E1" s="225" t="s">
        <v>1374</v>
      </c>
      <c r="F1" s="64" t="s">
        <v>1798</v>
      </c>
      <c r="G1" s="65"/>
      <c r="H1" s="15"/>
      <c r="I1" s="15"/>
      <c r="J1" s="15"/>
    </row>
    <row r="2" spans="1:10">
      <c r="A2" s="70" t="str">
        <f>'Data Sheet'!$C$25</f>
        <v>Consolidated Edison Company of New York, Inc.</v>
      </c>
      <c r="B2" s="15"/>
      <c r="C2" s="15"/>
      <c r="D2" s="76" t="s">
        <v>1375</v>
      </c>
      <c r="E2" s="76" t="s">
        <v>1452</v>
      </c>
      <c r="F2" s="15"/>
      <c r="G2" s="71"/>
      <c r="H2" s="15"/>
      <c r="I2" s="15"/>
      <c r="J2" s="15"/>
    </row>
    <row r="3" spans="1:10" ht="15" customHeight="1">
      <c r="A3" s="72"/>
      <c r="B3" s="75"/>
      <c r="C3" s="75"/>
      <c r="D3" s="84" t="s">
        <v>1376</v>
      </c>
      <c r="E3" s="655" t="str">
        <f>'Data Sheet'!$C$40</f>
        <v>4/28/2016</v>
      </c>
      <c r="F3" s="102" t="str">
        <f>'Data Sheet'!$C$38</f>
        <v>12/31/2015</v>
      </c>
      <c r="G3" s="74"/>
      <c r="H3" s="15"/>
      <c r="I3" s="15"/>
      <c r="J3" s="15"/>
    </row>
    <row r="4" spans="1:10" ht="15" customHeight="1">
      <c r="A4" s="227" t="s">
        <v>1377</v>
      </c>
      <c r="B4" s="228"/>
      <c r="C4" s="228"/>
      <c r="D4" s="228"/>
      <c r="E4" s="228"/>
      <c r="F4" s="228"/>
      <c r="G4" s="229"/>
      <c r="H4" s="15"/>
      <c r="I4" s="15"/>
      <c r="J4" s="15"/>
    </row>
    <row r="5" spans="1:10">
      <c r="A5" s="70"/>
      <c r="B5" s="15"/>
      <c r="C5" s="15"/>
      <c r="D5" s="15"/>
      <c r="E5" s="15"/>
      <c r="F5" s="15"/>
      <c r="G5" s="71"/>
      <c r="H5" s="15"/>
      <c r="I5" s="15"/>
      <c r="J5" s="15"/>
    </row>
    <row r="6" spans="1:10">
      <c r="A6" s="3522" t="s">
        <v>21</v>
      </c>
      <c r="B6" s="3523"/>
      <c r="C6" s="3523"/>
      <c r="D6" s="3523"/>
      <c r="E6" s="3523"/>
      <c r="F6" s="3523"/>
      <c r="G6" s="71"/>
      <c r="H6" s="15"/>
      <c r="I6" s="15"/>
      <c r="J6" s="15"/>
    </row>
    <row r="7" spans="1:10">
      <c r="A7" s="3522" t="s">
        <v>22</v>
      </c>
      <c r="B7" s="3523"/>
      <c r="C7" s="3523"/>
      <c r="D7" s="3523"/>
      <c r="E7" s="3523"/>
      <c r="F7" s="3523"/>
      <c r="G7" s="3524"/>
      <c r="H7" s="15"/>
      <c r="I7" s="15"/>
      <c r="J7" s="15"/>
    </row>
    <row r="8" spans="1:10">
      <c r="A8" s="3522" t="s">
        <v>23</v>
      </c>
      <c r="B8" s="3523"/>
      <c r="C8" s="3523"/>
      <c r="D8" s="3523"/>
      <c r="E8" s="3523"/>
      <c r="F8" s="3523"/>
      <c r="G8" s="3524"/>
      <c r="H8" s="15"/>
      <c r="I8" s="15"/>
      <c r="J8" s="15"/>
    </row>
    <row r="9" spans="1:10">
      <c r="A9" s="3522" t="s">
        <v>24</v>
      </c>
      <c r="B9" s="3523"/>
      <c r="C9" s="3523"/>
      <c r="D9" s="3523"/>
      <c r="E9" s="3523"/>
      <c r="F9" s="3523"/>
      <c r="G9" s="3524"/>
      <c r="H9" s="15"/>
      <c r="I9" s="15"/>
      <c r="J9" s="15"/>
    </row>
    <row r="10" spans="1:10">
      <c r="A10" s="70"/>
      <c r="B10" s="15"/>
      <c r="C10" s="15"/>
      <c r="D10" s="15"/>
      <c r="E10" s="15"/>
      <c r="F10" s="15"/>
      <c r="G10" s="71"/>
      <c r="H10" s="15"/>
      <c r="I10" s="15"/>
      <c r="J10" s="15"/>
    </row>
    <row r="11" spans="1:10">
      <c r="A11" s="3522" t="s">
        <v>25</v>
      </c>
      <c r="B11" s="3523"/>
      <c r="C11" s="3523"/>
      <c r="D11" s="3523"/>
      <c r="E11" s="3523"/>
      <c r="F11" s="3523"/>
      <c r="G11" s="3524"/>
      <c r="H11" s="15"/>
      <c r="I11" s="15"/>
      <c r="J11" s="15"/>
    </row>
    <row r="12" spans="1:10">
      <c r="A12" s="70"/>
      <c r="B12" s="15"/>
      <c r="C12" s="15"/>
      <c r="D12" s="15"/>
      <c r="E12" s="15"/>
      <c r="F12" s="15"/>
      <c r="G12" s="71"/>
      <c r="H12" s="15"/>
      <c r="I12" s="15"/>
      <c r="J12" s="15"/>
    </row>
    <row r="13" spans="1:10">
      <c r="A13" s="3522" t="s">
        <v>26</v>
      </c>
      <c r="B13" s="3523"/>
      <c r="C13" s="3523"/>
      <c r="D13" s="3523"/>
      <c r="E13" s="3523"/>
      <c r="F13" s="3523"/>
      <c r="G13" s="3524"/>
      <c r="H13" s="15"/>
      <c r="I13" s="15"/>
      <c r="J13" s="15"/>
    </row>
    <row r="14" spans="1:10">
      <c r="A14" s="3522" t="s">
        <v>888</v>
      </c>
      <c r="B14" s="3523"/>
      <c r="C14" s="3523"/>
      <c r="D14" s="3523"/>
      <c r="E14" s="3523"/>
      <c r="F14" s="3523"/>
      <c r="G14" s="3524"/>
      <c r="H14" s="15"/>
      <c r="I14" s="15"/>
      <c r="J14" s="15"/>
    </row>
    <row r="15" spans="1:10">
      <c r="A15" s="72"/>
      <c r="B15" s="75"/>
      <c r="C15" s="75"/>
      <c r="D15" s="75"/>
      <c r="E15" s="75"/>
      <c r="F15" s="75"/>
      <c r="G15" s="74"/>
      <c r="H15" s="15"/>
      <c r="I15" s="15"/>
      <c r="J15" s="15"/>
    </row>
    <row r="16" spans="1:10">
      <c r="A16" s="70"/>
      <c r="B16" s="95"/>
      <c r="C16" s="15"/>
      <c r="D16" s="15"/>
      <c r="E16" s="286" t="s">
        <v>1831</v>
      </c>
      <c r="F16" s="286" t="s">
        <v>889</v>
      </c>
      <c r="G16" s="234" t="s">
        <v>1831</v>
      </c>
      <c r="H16" s="15"/>
      <c r="I16" s="15"/>
      <c r="J16" s="15"/>
    </row>
    <row r="17" spans="1:26">
      <c r="A17" s="70" t="s">
        <v>1724</v>
      </c>
      <c r="B17" s="95"/>
      <c r="C17" s="67" t="s">
        <v>1166</v>
      </c>
      <c r="D17" s="67"/>
      <c r="E17" s="286" t="s">
        <v>3192</v>
      </c>
      <c r="F17" s="286" t="s">
        <v>890</v>
      </c>
      <c r="G17" s="234" t="s">
        <v>2514</v>
      </c>
      <c r="H17" s="15"/>
      <c r="I17" s="15"/>
      <c r="J17" s="15"/>
    </row>
    <row r="18" spans="1:26">
      <c r="A18" s="72" t="s">
        <v>1727</v>
      </c>
      <c r="B18" s="102"/>
      <c r="C18" s="73" t="s">
        <v>3018</v>
      </c>
      <c r="D18" s="73"/>
      <c r="E18" s="324" t="s">
        <v>3019</v>
      </c>
      <c r="F18" s="324" t="s">
        <v>3020</v>
      </c>
      <c r="G18" s="237" t="s">
        <v>3021</v>
      </c>
      <c r="H18" s="15"/>
      <c r="I18" s="15"/>
      <c r="J18" s="15"/>
    </row>
    <row r="19" spans="1:26" ht="16.350000000000001" customHeight="1">
      <c r="A19" s="70">
        <v>1</v>
      </c>
      <c r="B19" s="95"/>
      <c r="C19" s="15" t="s">
        <v>5288</v>
      </c>
      <c r="D19" s="15"/>
      <c r="E19" s="309">
        <v>103339.91</v>
      </c>
      <c r="F19" s="309"/>
      <c r="G19" s="278">
        <f t="shared" ref="G19:G60" si="0">E19+F19</f>
        <v>103339.91</v>
      </c>
      <c r="H19" s="15"/>
      <c r="I19" s="15"/>
      <c r="J19" s="15"/>
      <c r="K19" s="15"/>
      <c r="L19" s="15"/>
      <c r="M19" s="15"/>
      <c r="N19" s="15"/>
      <c r="O19" s="15"/>
      <c r="P19" s="15"/>
      <c r="Q19" s="15"/>
      <c r="R19" s="15"/>
      <c r="S19" s="15"/>
      <c r="T19" s="15"/>
      <c r="U19" s="15"/>
      <c r="V19" s="15"/>
      <c r="W19" s="15"/>
      <c r="X19" s="15"/>
      <c r="Y19" s="15"/>
      <c r="Z19" s="15"/>
    </row>
    <row r="20" spans="1:26" ht="16.350000000000001" customHeight="1">
      <c r="A20" s="70">
        <v>2</v>
      </c>
      <c r="B20" s="95"/>
      <c r="C20" s="15" t="s">
        <v>5289</v>
      </c>
      <c r="D20" s="15"/>
      <c r="E20" s="304">
        <v>46205.409999999996</v>
      </c>
      <c r="F20" s="304"/>
      <c r="G20" s="279">
        <f t="shared" si="0"/>
        <v>46205.409999999996</v>
      </c>
      <c r="H20" s="15"/>
      <c r="I20" s="15"/>
      <c r="J20" s="15"/>
      <c r="K20" s="15"/>
      <c r="L20" s="15"/>
      <c r="M20" s="15"/>
      <c r="N20" s="15"/>
      <c r="O20" s="15"/>
      <c r="P20" s="15"/>
      <c r="Q20" s="15"/>
      <c r="R20" s="15"/>
      <c r="S20" s="15"/>
      <c r="T20" s="15"/>
      <c r="U20" s="15"/>
      <c r="V20" s="15"/>
      <c r="W20" s="15"/>
      <c r="X20" s="15"/>
      <c r="Y20" s="15"/>
      <c r="Z20" s="15"/>
    </row>
    <row r="21" spans="1:26" ht="16.350000000000001" customHeight="1">
      <c r="A21" s="70">
        <v>3</v>
      </c>
      <c r="B21" s="95"/>
      <c r="C21" s="15" t="s">
        <v>5290</v>
      </c>
      <c r="D21" s="15"/>
      <c r="E21" s="304">
        <v>1276158.74</v>
      </c>
      <c r="F21" s="304"/>
      <c r="G21" s="279">
        <f t="shared" si="0"/>
        <v>1276158.74</v>
      </c>
      <c r="H21" s="15"/>
      <c r="I21" s="15"/>
      <c r="J21" s="15"/>
      <c r="K21" s="15"/>
      <c r="L21" s="15"/>
      <c r="M21" s="15"/>
      <c r="N21" s="15"/>
      <c r="O21" s="15"/>
      <c r="P21" s="15"/>
      <c r="Q21" s="15"/>
      <c r="R21" s="15"/>
      <c r="S21" s="15"/>
      <c r="T21" s="15"/>
      <c r="U21" s="15"/>
      <c r="V21" s="15"/>
      <c r="W21" s="15"/>
      <c r="X21" s="15"/>
      <c r="Y21" s="15"/>
      <c r="Z21" s="15"/>
    </row>
    <row r="22" spans="1:26" ht="16.350000000000001" customHeight="1">
      <c r="A22" s="70">
        <v>4</v>
      </c>
      <c r="B22" s="95"/>
      <c r="C22" s="15" t="s">
        <v>5297</v>
      </c>
      <c r="D22" s="15"/>
      <c r="E22" s="304">
        <v>0</v>
      </c>
      <c r="F22" s="304"/>
      <c r="G22" s="279">
        <f t="shared" si="0"/>
        <v>0</v>
      </c>
      <c r="H22" s="15"/>
      <c r="I22" s="15"/>
      <c r="J22" s="15"/>
      <c r="K22" s="15"/>
      <c r="L22" s="15"/>
      <c r="M22" s="15"/>
      <c r="N22" s="15"/>
      <c r="O22" s="15"/>
      <c r="P22" s="15"/>
      <c r="Q22" s="15"/>
      <c r="R22" s="15"/>
      <c r="S22" s="15"/>
      <c r="T22" s="15"/>
      <c r="U22" s="15"/>
      <c r="V22" s="15"/>
      <c r="W22" s="15"/>
      <c r="X22" s="15"/>
      <c r="Y22" s="15"/>
      <c r="Z22" s="15"/>
    </row>
    <row r="23" spans="1:26" ht="16.350000000000001" customHeight="1">
      <c r="A23" s="70">
        <v>5</v>
      </c>
      <c r="B23" s="95"/>
      <c r="C23" s="15" t="s">
        <v>5291</v>
      </c>
      <c r="D23" s="15"/>
      <c r="E23" s="304">
        <v>497877.1</v>
      </c>
      <c r="F23" s="304"/>
      <c r="G23" s="279">
        <f t="shared" si="0"/>
        <v>497877.1</v>
      </c>
      <c r="H23" s="15"/>
      <c r="I23" s="15"/>
      <c r="J23" s="15"/>
      <c r="K23" s="15"/>
      <c r="L23" s="15"/>
      <c r="M23" s="15"/>
      <c r="N23" s="15"/>
      <c r="O23" s="15"/>
      <c r="P23" s="15"/>
      <c r="Q23" s="15"/>
      <c r="R23" s="15"/>
      <c r="S23" s="15"/>
      <c r="T23" s="15"/>
      <c r="U23" s="15"/>
      <c r="V23" s="15"/>
      <c r="W23" s="15"/>
      <c r="X23" s="15"/>
      <c r="Y23" s="15"/>
      <c r="Z23" s="15"/>
    </row>
    <row r="24" spans="1:26" ht="16.350000000000001" customHeight="1">
      <c r="A24" s="70">
        <v>6</v>
      </c>
      <c r="B24" s="95"/>
      <c r="C24" s="15" t="s">
        <v>5292</v>
      </c>
      <c r="D24" s="15"/>
      <c r="E24" s="304">
        <v>0</v>
      </c>
      <c r="F24" s="304">
        <v>-17352.43</v>
      </c>
      <c r="G24" s="279">
        <f t="shared" si="0"/>
        <v>-17352.43</v>
      </c>
      <c r="H24" s="15"/>
      <c r="I24" s="15"/>
      <c r="J24" s="15"/>
      <c r="K24" s="15"/>
      <c r="L24" s="15"/>
      <c r="M24" s="15"/>
      <c r="N24" s="15"/>
      <c r="O24" s="15"/>
      <c r="P24" s="15"/>
      <c r="Q24" s="15"/>
      <c r="R24" s="15"/>
      <c r="S24" s="15"/>
      <c r="T24" s="15"/>
      <c r="U24" s="15"/>
      <c r="V24" s="15"/>
      <c r="W24" s="15"/>
      <c r="X24" s="15"/>
      <c r="Y24" s="15"/>
      <c r="Z24" s="15"/>
    </row>
    <row r="25" spans="1:26" ht="16.350000000000001" customHeight="1">
      <c r="A25" s="70">
        <v>7</v>
      </c>
      <c r="B25" s="95"/>
      <c r="C25" s="15" t="s">
        <v>5293</v>
      </c>
      <c r="D25" s="15"/>
      <c r="E25" s="304">
        <v>142554</v>
      </c>
      <c r="F25" s="304"/>
      <c r="G25" s="279">
        <f t="shared" si="0"/>
        <v>142554</v>
      </c>
      <c r="H25" s="15"/>
      <c r="I25" s="15"/>
      <c r="J25" s="15"/>
      <c r="K25" s="15"/>
      <c r="L25" s="15"/>
      <c r="M25" s="15"/>
      <c r="N25" s="15"/>
      <c r="O25" s="15"/>
      <c r="P25" s="15"/>
      <c r="Q25" s="15"/>
      <c r="R25" s="15"/>
      <c r="S25" s="15"/>
      <c r="T25" s="15"/>
      <c r="U25" s="15"/>
      <c r="V25" s="15"/>
      <c r="W25" s="15"/>
      <c r="X25" s="15"/>
      <c r="Y25" s="15"/>
      <c r="Z25" s="15"/>
    </row>
    <row r="26" spans="1:26" ht="16.350000000000001" customHeight="1">
      <c r="A26" s="70">
        <v>8</v>
      </c>
      <c r="B26" s="95"/>
      <c r="C26" s="15" t="s">
        <v>5294</v>
      </c>
      <c r="D26" s="15"/>
      <c r="E26" s="304">
        <v>1167752.94</v>
      </c>
      <c r="F26" s="304"/>
      <c r="G26" s="279">
        <f t="shared" si="0"/>
        <v>1167752.94</v>
      </c>
      <c r="H26" s="15"/>
      <c r="I26" s="15"/>
      <c r="J26" s="15"/>
      <c r="K26" s="15"/>
      <c r="L26" s="15"/>
      <c r="M26" s="15"/>
      <c r="N26" s="15"/>
      <c r="O26" s="15"/>
      <c r="P26" s="15"/>
      <c r="Q26" s="15"/>
      <c r="R26" s="15"/>
      <c r="S26" s="15"/>
      <c r="T26" s="15"/>
      <c r="U26" s="15"/>
      <c r="V26" s="15"/>
      <c r="W26" s="15"/>
      <c r="X26" s="15"/>
      <c r="Y26" s="15"/>
      <c r="Z26" s="15"/>
    </row>
    <row r="27" spans="1:26" ht="16.350000000000001" customHeight="1">
      <c r="A27" s="70">
        <v>9</v>
      </c>
      <c r="B27" s="95"/>
      <c r="C27" s="15" t="s">
        <v>5295</v>
      </c>
      <c r="D27" s="15"/>
      <c r="E27" s="304">
        <v>876618.7</v>
      </c>
      <c r="F27" s="304"/>
      <c r="G27" s="279">
        <f t="shared" si="0"/>
        <v>876618.7</v>
      </c>
      <c r="H27" s="15"/>
      <c r="I27" s="15"/>
      <c r="J27" s="15"/>
      <c r="K27" s="15"/>
      <c r="L27" s="15"/>
      <c r="M27" s="15"/>
      <c r="N27" s="15"/>
      <c r="O27" s="15"/>
      <c r="P27" s="15"/>
      <c r="Q27" s="15"/>
      <c r="R27" s="15"/>
      <c r="S27" s="15"/>
      <c r="T27" s="15"/>
      <c r="U27" s="15"/>
      <c r="V27" s="15"/>
      <c r="W27" s="15"/>
      <c r="X27" s="15"/>
      <c r="Y27" s="15"/>
      <c r="Z27" s="15"/>
    </row>
    <row r="28" spans="1:26" ht="16.350000000000001" customHeight="1">
      <c r="A28" s="70">
        <v>10</v>
      </c>
      <c r="B28" s="95"/>
      <c r="C28" s="15" t="s">
        <v>5296</v>
      </c>
      <c r="D28" s="15"/>
      <c r="E28" s="304">
        <v>25173816.859999999</v>
      </c>
      <c r="F28" s="304">
        <v>241183.66</v>
      </c>
      <c r="G28" s="279">
        <f t="shared" si="0"/>
        <v>25415000.52</v>
      </c>
      <c r="H28" s="15"/>
      <c r="I28" s="15"/>
      <c r="J28" s="15"/>
      <c r="K28" s="15"/>
      <c r="L28" s="15"/>
      <c r="M28" s="15"/>
      <c r="N28" s="15"/>
      <c r="O28" s="15"/>
      <c r="P28" s="15"/>
      <c r="Q28" s="15"/>
      <c r="R28" s="15"/>
      <c r="S28" s="15"/>
      <c r="T28" s="15"/>
      <c r="U28" s="15"/>
      <c r="V28" s="15"/>
      <c r="W28" s="15"/>
      <c r="X28" s="15"/>
      <c r="Y28" s="15"/>
      <c r="Z28" s="15"/>
    </row>
    <row r="29" spans="1:26" ht="16.350000000000001" customHeight="1">
      <c r="A29" s="70">
        <v>11</v>
      </c>
      <c r="B29" s="95"/>
      <c r="C29" s="15"/>
      <c r="D29" s="15"/>
      <c r="E29" s="304"/>
      <c r="F29" s="304"/>
      <c r="G29" s="279">
        <f t="shared" si="0"/>
        <v>0</v>
      </c>
      <c r="H29" s="15"/>
      <c r="I29" s="15"/>
      <c r="J29" s="15"/>
      <c r="K29" s="15"/>
      <c r="L29" s="15"/>
      <c r="M29" s="15"/>
      <c r="N29" s="15"/>
      <c r="O29" s="15"/>
      <c r="P29" s="15"/>
      <c r="Q29" s="15"/>
      <c r="R29" s="15"/>
      <c r="S29" s="15"/>
      <c r="T29" s="15"/>
      <c r="U29" s="15"/>
      <c r="V29" s="15"/>
      <c r="W29" s="15"/>
      <c r="X29" s="15"/>
      <c r="Y29" s="15"/>
      <c r="Z29" s="15"/>
    </row>
    <row r="30" spans="1:26" ht="16.350000000000001" customHeight="1">
      <c r="A30" s="70">
        <v>12</v>
      </c>
      <c r="B30" s="95"/>
      <c r="C30" s="15"/>
      <c r="D30" s="15"/>
      <c r="E30" s="304"/>
      <c r="F30" s="304"/>
      <c r="G30" s="279">
        <f t="shared" si="0"/>
        <v>0</v>
      </c>
      <c r="H30" s="15"/>
      <c r="I30" s="15"/>
      <c r="J30" s="15"/>
      <c r="K30" s="15"/>
      <c r="L30" s="15"/>
      <c r="M30" s="15"/>
      <c r="N30" s="15"/>
      <c r="O30" s="15"/>
      <c r="P30" s="15"/>
      <c r="Q30" s="15"/>
      <c r="R30" s="15"/>
      <c r="S30" s="15"/>
      <c r="T30" s="15"/>
      <c r="U30" s="15"/>
      <c r="V30" s="15"/>
      <c r="W30" s="15"/>
      <c r="X30" s="15"/>
      <c r="Y30" s="15"/>
      <c r="Z30" s="15"/>
    </row>
    <row r="31" spans="1:26" ht="16.350000000000001" customHeight="1">
      <c r="A31" s="70">
        <v>13</v>
      </c>
      <c r="B31" s="95"/>
      <c r="C31" s="15"/>
      <c r="D31" s="15"/>
      <c r="E31" s="304"/>
      <c r="F31" s="304"/>
      <c r="G31" s="279">
        <f t="shared" si="0"/>
        <v>0</v>
      </c>
      <c r="H31" s="15"/>
      <c r="I31" s="15"/>
      <c r="J31" s="15"/>
      <c r="K31" s="15"/>
      <c r="L31" s="15"/>
      <c r="M31" s="15"/>
      <c r="N31" s="15"/>
      <c r="O31" s="15"/>
      <c r="P31" s="15"/>
      <c r="Q31" s="15"/>
      <c r="R31" s="15"/>
      <c r="S31" s="15"/>
      <c r="T31" s="15"/>
      <c r="U31" s="15"/>
      <c r="V31" s="15"/>
      <c r="W31" s="15"/>
      <c r="X31" s="15"/>
      <c r="Y31" s="15"/>
      <c r="Z31" s="15"/>
    </row>
    <row r="32" spans="1:26" ht="16.350000000000001" customHeight="1">
      <c r="A32" s="70">
        <v>14</v>
      </c>
      <c r="B32" s="95"/>
      <c r="C32" s="15"/>
      <c r="D32" s="15"/>
      <c r="E32" s="304"/>
      <c r="F32" s="304"/>
      <c r="G32" s="279">
        <f t="shared" si="0"/>
        <v>0</v>
      </c>
      <c r="H32" s="15"/>
      <c r="I32" s="15"/>
      <c r="J32" s="15"/>
      <c r="K32" s="15"/>
      <c r="L32" s="15"/>
      <c r="M32" s="15"/>
      <c r="N32" s="15"/>
      <c r="O32" s="15"/>
      <c r="P32" s="15"/>
      <c r="Q32" s="15"/>
      <c r="R32" s="15"/>
      <c r="S32" s="15"/>
      <c r="T32" s="15"/>
      <c r="U32" s="15"/>
      <c r="V32" s="15"/>
      <c r="W32" s="15"/>
      <c r="X32" s="15"/>
      <c r="Y32" s="15"/>
      <c r="Z32" s="15"/>
    </row>
    <row r="33" spans="1:26" ht="16.350000000000001" customHeight="1">
      <c r="A33" s="70">
        <v>15</v>
      </c>
      <c r="B33" s="95"/>
      <c r="C33" s="15"/>
      <c r="D33" s="15"/>
      <c r="E33" s="304"/>
      <c r="F33" s="304"/>
      <c r="G33" s="279">
        <f t="shared" si="0"/>
        <v>0</v>
      </c>
      <c r="H33" s="15"/>
      <c r="I33" s="15"/>
      <c r="J33" s="15"/>
      <c r="K33" s="15"/>
      <c r="L33" s="15"/>
      <c r="M33" s="15"/>
      <c r="N33" s="15"/>
      <c r="O33" s="15"/>
      <c r="P33" s="15"/>
      <c r="Q33" s="15"/>
      <c r="R33" s="15"/>
      <c r="S33" s="15"/>
      <c r="T33" s="15"/>
      <c r="U33" s="15"/>
      <c r="V33" s="15"/>
      <c r="W33" s="15"/>
      <c r="X33" s="15"/>
      <c r="Y33" s="15"/>
      <c r="Z33" s="15"/>
    </row>
    <row r="34" spans="1:26" ht="16.350000000000001" customHeight="1">
      <c r="A34" s="70">
        <v>16</v>
      </c>
      <c r="B34" s="95"/>
      <c r="C34" s="15"/>
      <c r="D34" s="15"/>
      <c r="E34" s="304"/>
      <c r="F34" s="304"/>
      <c r="G34" s="279">
        <f t="shared" si="0"/>
        <v>0</v>
      </c>
      <c r="H34" s="15"/>
      <c r="I34" s="15"/>
      <c r="J34" s="15"/>
      <c r="K34" s="15"/>
      <c r="L34" s="15"/>
      <c r="M34" s="15"/>
      <c r="N34" s="15"/>
      <c r="O34" s="15"/>
      <c r="P34" s="15"/>
      <c r="Q34" s="15"/>
      <c r="R34" s="15"/>
      <c r="S34" s="15"/>
      <c r="T34" s="15"/>
      <c r="U34" s="15"/>
      <c r="V34" s="15"/>
      <c r="W34" s="15"/>
      <c r="X34" s="15"/>
      <c r="Y34" s="15"/>
      <c r="Z34" s="15"/>
    </row>
    <row r="35" spans="1:26" ht="16.350000000000001" customHeight="1">
      <c r="A35" s="70">
        <v>17</v>
      </c>
      <c r="B35" s="95"/>
      <c r="C35" s="15"/>
      <c r="D35" s="15"/>
      <c r="E35" s="304"/>
      <c r="F35" s="304"/>
      <c r="G35" s="279">
        <f t="shared" si="0"/>
        <v>0</v>
      </c>
      <c r="H35" s="15"/>
      <c r="I35" s="15"/>
      <c r="J35" s="15"/>
      <c r="K35" s="15"/>
      <c r="L35" s="15"/>
      <c r="M35" s="15"/>
      <c r="N35" s="15"/>
      <c r="O35" s="15"/>
      <c r="P35" s="15"/>
      <c r="Q35" s="15"/>
      <c r="R35" s="15"/>
      <c r="S35" s="15"/>
      <c r="T35" s="15"/>
      <c r="U35" s="15"/>
      <c r="V35" s="15"/>
      <c r="W35" s="15"/>
      <c r="X35" s="15"/>
      <c r="Y35" s="15"/>
      <c r="Z35" s="15"/>
    </row>
    <row r="36" spans="1:26" ht="16.350000000000001" customHeight="1">
      <c r="A36" s="70">
        <v>18</v>
      </c>
      <c r="B36" s="95"/>
      <c r="C36" s="15"/>
      <c r="D36" s="15"/>
      <c r="E36" s="304"/>
      <c r="F36" s="304"/>
      <c r="G36" s="279">
        <f t="shared" si="0"/>
        <v>0</v>
      </c>
      <c r="H36" s="15"/>
      <c r="I36" s="15"/>
      <c r="J36" s="15"/>
      <c r="K36" s="15"/>
      <c r="L36" s="15"/>
      <c r="M36" s="15"/>
      <c r="N36" s="15"/>
      <c r="O36" s="15"/>
      <c r="P36" s="15"/>
      <c r="Q36" s="15"/>
      <c r="R36" s="15"/>
      <c r="S36" s="15"/>
      <c r="T36" s="15"/>
      <c r="U36" s="15"/>
      <c r="V36" s="15"/>
      <c r="W36" s="15"/>
      <c r="X36" s="15"/>
      <c r="Y36" s="15"/>
      <c r="Z36" s="15"/>
    </row>
    <row r="37" spans="1:26" ht="16.350000000000001" customHeight="1">
      <c r="A37" s="70">
        <v>19</v>
      </c>
      <c r="B37" s="95"/>
      <c r="C37" s="15"/>
      <c r="D37" s="15"/>
      <c r="E37" s="304"/>
      <c r="F37" s="304"/>
      <c r="G37" s="279">
        <f t="shared" si="0"/>
        <v>0</v>
      </c>
      <c r="H37" s="15"/>
      <c r="I37" s="15"/>
      <c r="J37" s="15"/>
      <c r="K37" s="15"/>
      <c r="L37" s="15"/>
      <c r="M37" s="15"/>
      <c r="N37" s="15"/>
      <c r="O37" s="15"/>
      <c r="P37" s="15"/>
      <c r="Q37" s="15"/>
      <c r="R37" s="15"/>
      <c r="S37" s="15"/>
      <c r="T37" s="15"/>
      <c r="U37" s="15"/>
      <c r="V37" s="15"/>
      <c r="W37" s="15"/>
      <c r="X37" s="15"/>
      <c r="Y37" s="15"/>
      <c r="Z37" s="15"/>
    </row>
    <row r="38" spans="1:26" ht="16.350000000000001" customHeight="1">
      <c r="A38" s="70">
        <v>20</v>
      </c>
      <c r="B38" s="95"/>
      <c r="C38" s="15"/>
      <c r="D38" s="15"/>
      <c r="E38" s="304"/>
      <c r="F38" s="304"/>
      <c r="G38" s="279">
        <f t="shared" si="0"/>
        <v>0</v>
      </c>
      <c r="H38" s="15"/>
      <c r="I38" s="15"/>
      <c r="J38" s="15"/>
      <c r="K38" s="15"/>
      <c r="L38" s="15"/>
      <c r="M38" s="15"/>
      <c r="N38" s="15"/>
      <c r="O38" s="15"/>
      <c r="P38" s="15"/>
      <c r="Q38" s="15"/>
      <c r="R38" s="15"/>
      <c r="S38" s="15"/>
      <c r="T38" s="15"/>
      <c r="U38" s="15"/>
      <c r="V38" s="15"/>
      <c r="W38" s="15"/>
      <c r="X38" s="15"/>
      <c r="Y38" s="15"/>
      <c r="Z38" s="15"/>
    </row>
    <row r="39" spans="1:26" ht="16.350000000000001" customHeight="1">
      <c r="A39" s="70">
        <v>21</v>
      </c>
      <c r="B39" s="95"/>
      <c r="C39" s="15"/>
      <c r="D39" s="15"/>
      <c r="E39" s="304"/>
      <c r="F39" s="304"/>
      <c r="G39" s="279">
        <f t="shared" si="0"/>
        <v>0</v>
      </c>
      <c r="H39" s="15"/>
      <c r="I39" s="15"/>
      <c r="J39" s="15"/>
      <c r="K39" s="15"/>
      <c r="L39" s="15"/>
      <c r="M39" s="15"/>
      <c r="N39" s="15"/>
      <c r="O39" s="15"/>
      <c r="P39" s="15"/>
      <c r="Q39" s="15"/>
      <c r="R39" s="15"/>
      <c r="S39" s="15"/>
      <c r="T39" s="15"/>
      <c r="U39" s="15"/>
      <c r="V39" s="15"/>
      <c r="W39" s="15"/>
      <c r="X39" s="15"/>
      <c r="Y39" s="15"/>
      <c r="Z39" s="15"/>
    </row>
    <row r="40" spans="1:26" ht="16.350000000000001" customHeight="1">
      <c r="A40" s="70">
        <v>22</v>
      </c>
      <c r="B40" s="95"/>
      <c r="C40" s="15"/>
      <c r="D40" s="15"/>
      <c r="E40" s="304"/>
      <c r="F40" s="304"/>
      <c r="G40" s="279">
        <f t="shared" si="0"/>
        <v>0</v>
      </c>
      <c r="H40" s="15"/>
      <c r="I40" s="15"/>
      <c r="J40" s="15"/>
      <c r="K40" s="15"/>
      <c r="L40" s="15"/>
      <c r="M40" s="15"/>
      <c r="N40" s="15"/>
      <c r="O40" s="15"/>
      <c r="P40" s="15"/>
      <c r="Q40" s="15"/>
      <c r="R40" s="15"/>
      <c r="S40" s="15"/>
      <c r="T40" s="15"/>
      <c r="U40" s="15"/>
      <c r="V40" s="15"/>
      <c r="W40" s="15"/>
      <c r="X40" s="15"/>
      <c r="Y40" s="15"/>
      <c r="Z40" s="15"/>
    </row>
    <row r="41" spans="1:26" ht="16.350000000000001" customHeight="1">
      <c r="A41" s="70">
        <v>23</v>
      </c>
      <c r="B41" s="95"/>
      <c r="C41" s="15"/>
      <c r="D41" s="15"/>
      <c r="E41" s="304"/>
      <c r="F41" s="304"/>
      <c r="G41" s="279">
        <f t="shared" si="0"/>
        <v>0</v>
      </c>
      <c r="H41" s="15"/>
      <c r="I41" s="15"/>
      <c r="J41" s="15"/>
      <c r="K41" s="15"/>
      <c r="L41" s="15"/>
      <c r="M41" s="15"/>
      <c r="N41" s="15"/>
      <c r="O41" s="15"/>
      <c r="P41" s="15"/>
      <c r="Q41" s="15"/>
      <c r="R41" s="15"/>
      <c r="S41" s="15"/>
      <c r="T41" s="15"/>
      <c r="U41" s="15"/>
      <c r="V41" s="15"/>
      <c r="W41" s="15"/>
      <c r="X41" s="15"/>
      <c r="Y41" s="15"/>
      <c r="Z41" s="15"/>
    </row>
    <row r="42" spans="1:26" ht="16.350000000000001" customHeight="1">
      <c r="A42" s="70">
        <v>24</v>
      </c>
      <c r="B42" s="95"/>
      <c r="C42" s="15"/>
      <c r="D42" s="15"/>
      <c r="E42" s="304"/>
      <c r="F42" s="304"/>
      <c r="G42" s="279">
        <f t="shared" si="0"/>
        <v>0</v>
      </c>
      <c r="H42" s="15"/>
      <c r="I42" s="15"/>
      <c r="J42" s="15"/>
      <c r="K42" s="15"/>
      <c r="L42" s="15"/>
      <c r="M42" s="15"/>
      <c r="N42" s="15"/>
      <c r="O42" s="15"/>
      <c r="P42" s="15"/>
      <c r="Q42" s="15"/>
      <c r="R42" s="15"/>
      <c r="S42" s="15"/>
      <c r="T42" s="15"/>
      <c r="U42" s="15"/>
      <c r="V42" s="15"/>
      <c r="W42" s="15"/>
      <c r="X42" s="15"/>
      <c r="Y42" s="15"/>
      <c r="Z42" s="15"/>
    </row>
    <row r="43" spans="1:26" ht="16.350000000000001" customHeight="1">
      <c r="A43" s="70">
        <v>25</v>
      </c>
      <c r="B43" s="95"/>
      <c r="C43" s="15"/>
      <c r="D43" s="15"/>
      <c r="E43" s="304"/>
      <c r="F43" s="304"/>
      <c r="G43" s="279">
        <f t="shared" si="0"/>
        <v>0</v>
      </c>
      <c r="H43" s="15"/>
      <c r="I43" s="15"/>
      <c r="J43" s="15"/>
      <c r="K43" s="15"/>
      <c r="L43" s="15"/>
      <c r="M43" s="15"/>
      <c r="N43" s="15"/>
      <c r="O43" s="15"/>
      <c r="P43" s="15"/>
      <c r="Q43" s="15"/>
      <c r="R43" s="15"/>
      <c r="S43" s="15"/>
      <c r="T43" s="15"/>
      <c r="U43" s="15"/>
      <c r="V43" s="15"/>
      <c r="W43" s="15"/>
      <c r="X43" s="15"/>
      <c r="Y43" s="15"/>
      <c r="Z43" s="15"/>
    </row>
    <row r="44" spans="1:26" ht="16.350000000000001" customHeight="1">
      <c r="A44" s="70">
        <v>26</v>
      </c>
      <c r="B44" s="95"/>
      <c r="C44" s="15"/>
      <c r="D44" s="15"/>
      <c r="E44" s="304"/>
      <c r="F44" s="304"/>
      <c r="G44" s="279">
        <f t="shared" si="0"/>
        <v>0</v>
      </c>
      <c r="H44" s="15"/>
      <c r="I44" s="15"/>
      <c r="J44" s="15"/>
      <c r="K44" s="15"/>
      <c r="L44" s="15"/>
      <c r="M44" s="15"/>
      <c r="N44" s="15"/>
      <c r="O44" s="15"/>
      <c r="P44" s="15"/>
      <c r="Q44" s="15"/>
      <c r="R44" s="15"/>
      <c r="S44" s="15"/>
      <c r="T44" s="15"/>
      <c r="U44" s="15"/>
      <c r="V44" s="15"/>
      <c r="W44" s="15"/>
      <c r="X44" s="15"/>
      <c r="Y44" s="15"/>
      <c r="Z44" s="15"/>
    </row>
    <row r="45" spans="1:26" ht="16.350000000000001" customHeight="1">
      <c r="A45" s="70">
        <v>27</v>
      </c>
      <c r="B45" s="95"/>
      <c r="C45" s="15"/>
      <c r="D45" s="15"/>
      <c r="E45" s="304"/>
      <c r="F45" s="304"/>
      <c r="G45" s="279">
        <f t="shared" si="0"/>
        <v>0</v>
      </c>
      <c r="H45" s="15"/>
      <c r="I45" s="15"/>
      <c r="J45" s="15"/>
      <c r="K45" s="15"/>
      <c r="L45" s="15"/>
      <c r="M45" s="15"/>
      <c r="N45" s="15"/>
      <c r="O45" s="15"/>
      <c r="P45" s="15"/>
      <c r="Q45" s="15"/>
      <c r="R45" s="15"/>
      <c r="S45" s="15"/>
      <c r="T45" s="15"/>
      <c r="U45" s="15"/>
      <c r="V45" s="15"/>
      <c r="W45" s="15"/>
      <c r="X45" s="15"/>
      <c r="Y45" s="15"/>
      <c r="Z45" s="15"/>
    </row>
    <row r="46" spans="1:26" ht="16.350000000000001" customHeight="1">
      <c r="A46" s="70">
        <v>28</v>
      </c>
      <c r="B46" s="95"/>
      <c r="C46" s="15"/>
      <c r="D46" s="15"/>
      <c r="E46" s="304"/>
      <c r="F46" s="304"/>
      <c r="G46" s="279">
        <f t="shared" si="0"/>
        <v>0</v>
      </c>
      <c r="H46" s="15"/>
      <c r="I46" s="15"/>
      <c r="J46" s="15"/>
      <c r="K46" s="15"/>
      <c r="L46" s="15"/>
      <c r="M46" s="15"/>
      <c r="N46" s="15"/>
      <c r="O46" s="15"/>
      <c r="P46" s="15"/>
      <c r="Q46" s="15"/>
      <c r="R46" s="15"/>
      <c r="S46" s="15"/>
      <c r="T46" s="15"/>
      <c r="U46" s="15"/>
      <c r="V46" s="15"/>
      <c r="W46" s="15"/>
      <c r="X46" s="15"/>
      <c r="Y46" s="15"/>
      <c r="Z46" s="15"/>
    </row>
    <row r="47" spans="1:26" ht="16.350000000000001" customHeight="1">
      <c r="A47" s="70">
        <v>29</v>
      </c>
      <c r="B47" s="95"/>
      <c r="C47" s="15"/>
      <c r="D47" s="15"/>
      <c r="E47" s="304"/>
      <c r="F47" s="304"/>
      <c r="G47" s="279">
        <f t="shared" si="0"/>
        <v>0</v>
      </c>
      <c r="H47" s="15"/>
      <c r="I47" s="15"/>
      <c r="J47" s="15"/>
      <c r="K47" s="15"/>
      <c r="L47" s="15"/>
      <c r="M47" s="15"/>
      <c r="N47" s="15"/>
      <c r="O47" s="15"/>
      <c r="P47" s="15"/>
      <c r="Q47" s="15"/>
      <c r="R47" s="15"/>
      <c r="S47" s="15"/>
      <c r="T47" s="15"/>
      <c r="U47" s="15"/>
      <c r="V47" s="15"/>
      <c r="W47" s="15"/>
      <c r="X47" s="15"/>
      <c r="Y47" s="15"/>
      <c r="Z47" s="15"/>
    </row>
    <row r="48" spans="1:26" ht="16.350000000000001" customHeight="1">
      <c r="A48" s="70">
        <v>30</v>
      </c>
      <c r="B48" s="95"/>
      <c r="C48" s="15"/>
      <c r="D48" s="15"/>
      <c r="E48" s="304"/>
      <c r="F48" s="304"/>
      <c r="G48" s="279">
        <f t="shared" si="0"/>
        <v>0</v>
      </c>
      <c r="H48" s="15"/>
      <c r="I48" s="15"/>
      <c r="J48" s="15"/>
      <c r="K48" s="15"/>
    </row>
    <row r="49" spans="1:11" ht="16.350000000000001" customHeight="1">
      <c r="A49" s="70">
        <v>31</v>
      </c>
      <c r="B49" s="95"/>
      <c r="C49" s="15"/>
      <c r="D49" s="15"/>
      <c r="E49" s="304"/>
      <c r="F49" s="304"/>
      <c r="G49" s="279">
        <f t="shared" si="0"/>
        <v>0</v>
      </c>
      <c r="H49" s="15"/>
      <c r="I49" s="15"/>
      <c r="J49" s="15"/>
      <c r="K49" s="15"/>
    </row>
    <row r="50" spans="1:11" ht="16.350000000000001" customHeight="1">
      <c r="A50" s="70">
        <v>32</v>
      </c>
      <c r="B50" s="95"/>
      <c r="C50" s="15"/>
      <c r="D50" s="15"/>
      <c r="E50" s="304"/>
      <c r="F50" s="304"/>
      <c r="G50" s="279">
        <f t="shared" si="0"/>
        <v>0</v>
      </c>
      <c r="H50" s="15"/>
      <c r="I50" s="15"/>
      <c r="J50" s="15"/>
      <c r="K50" s="15"/>
    </row>
    <row r="51" spans="1:11" ht="16.350000000000001" customHeight="1">
      <c r="A51" s="70">
        <v>33</v>
      </c>
      <c r="B51" s="95"/>
      <c r="C51" s="15"/>
      <c r="D51" s="15"/>
      <c r="E51" s="304"/>
      <c r="F51" s="304"/>
      <c r="G51" s="279">
        <f t="shared" si="0"/>
        <v>0</v>
      </c>
      <c r="H51" s="15"/>
      <c r="I51" s="15"/>
      <c r="J51" s="15"/>
    </row>
    <row r="52" spans="1:11" ht="16.350000000000001" customHeight="1">
      <c r="A52" s="70">
        <v>34</v>
      </c>
      <c r="B52" s="95"/>
      <c r="C52" s="15"/>
      <c r="D52" s="15"/>
      <c r="E52" s="304"/>
      <c r="F52" s="304"/>
      <c r="G52" s="279">
        <f t="shared" si="0"/>
        <v>0</v>
      </c>
      <c r="H52" s="15"/>
      <c r="I52" s="15"/>
      <c r="J52" s="15"/>
    </row>
    <row r="53" spans="1:11" ht="16.350000000000001" customHeight="1">
      <c r="A53" s="70">
        <v>35</v>
      </c>
      <c r="B53" s="95"/>
      <c r="C53" s="15"/>
      <c r="D53" s="15"/>
      <c r="E53" s="304"/>
      <c r="F53" s="304"/>
      <c r="G53" s="279">
        <f t="shared" si="0"/>
        <v>0</v>
      </c>
      <c r="H53" s="15"/>
      <c r="I53" s="15"/>
      <c r="J53" s="15"/>
    </row>
    <row r="54" spans="1:11" ht="16.350000000000001" customHeight="1">
      <c r="A54" s="70">
        <v>36</v>
      </c>
      <c r="B54" s="95"/>
      <c r="C54" s="15"/>
      <c r="D54" s="15"/>
      <c r="E54" s="304"/>
      <c r="F54" s="304"/>
      <c r="G54" s="279">
        <f t="shared" si="0"/>
        <v>0</v>
      </c>
      <c r="H54" s="15"/>
      <c r="I54" s="15"/>
      <c r="J54" s="15"/>
    </row>
    <row r="55" spans="1:11" ht="16.350000000000001" customHeight="1">
      <c r="A55" s="70">
        <v>37</v>
      </c>
      <c r="B55" s="95"/>
      <c r="C55" s="15"/>
      <c r="D55" s="15"/>
      <c r="E55" s="304"/>
      <c r="F55" s="304"/>
      <c r="G55" s="279">
        <f t="shared" si="0"/>
        <v>0</v>
      </c>
      <c r="H55" s="15"/>
      <c r="I55" s="15"/>
      <c r="J55" s="15"/>
    </row>
    <row r="56" spans="1:11" ht="16.350000000000001" customHeight="1">
      <c r="A56" s="70">
        <v>38</v>
      </c>
      <c r="B56" s="95"/>
      <c r="C56" s="15"/>
      <c r="D56" s="15"/>
      <c r="E56" s="304"/>
      <c r="F56" s="304"/>
      <c r="G56" s="279">
        <f t="shared" si="0"/>
        <v>0</v>
      </c>
      <c r="H56" s="15"/>
      <c r="I56" s="15"/>
      <c r="J56" s="15"/>
    </row>
    <row r="57" spans="1:11" ht="16.350000000000001" customHeight="1">
      <c r="A57" s="70">
        <v>39</v>
      </c>
      <c r="B57" s="95"/>
      <c r="C57" s="15"/>
      <c r="D57" s="15"/>
      <c r="E57" s="304"/>
      <c r="F57" s="304"/>
      <c r="G57" s="279">
        <f t="shared" si="0"/>
        <v>0</v>
      </c>
      <c r="H57" s="15"/>
      <c r="I57" s="15"/>
      <c r="J57" s="15"/>
    </row>
    <row r="58" spans="1:11" ht="16.350000000000001" customHeight="1">
      <c r="A58" s="70">
        <v>40</v>
      </c>
      <c r="B58" s="95"/>
      <c r="C58" s="15"/>
      <c r="D58" s="15"/>
      <c r="E58" s="304"/>
      <c r="F58" s="304"/>
      <c r="G58" s="279">
        <f t="shared" si="0"/>
        <v>0</v>
      </c>
      <c r="H58" s="15"/>
      <c r="I58" s="15"/>
      <c r="J58" s="15"/>
    </row>
    <row r="59" spans="1:11" ht="16.350000000000001" customHeight="1">
      <c r="A59" s="70">
        <v>41</v>
      </c>
      <c r="B59" s="95"/>
      <c r="C59" s="15" t="s">
        <v>891</v>
      </c>
      <c r="D59" s="15"/>
      <c r="E59" s="304"/>
      <c r="F59" s="304"/>
      <c r="G59" s="279">
        <f t="shared" si="0"/>
        <v>0</v>
      </c>
      <c r="H59" s="15"/>
      <c r="I59" s="15"/>
      <c r="J59" s="15"/>
    </row>
    <row r="60" spans="1:11" ht="16.350000000000001" customHeight="1">
      <c r="A60" s="70">
        <v>42</v>
      </c>
      <c r="B60" s="95"/>
      <c r="C60" s="15" t="s">
        <v>892</v>
      </c>
      <c r="D60" s="15"/>
      <c r="E60" s="304">
        <v>321112</v>
      </c>
      <c r="F60" s="304"/>
      <c r="G60" s="279">
        <f t="shared" si="0"/>
        <v>321112</v>
      </c>
      <c r="H60" s="15"/>
      <c r="I60" s="15"/>
      <c r="J60" s="15"/>
    </row>
    <row r="61" spans="1:11" ht="16.350000000000001" customHeight="1" thickBot="1">
      <c r="A61" s="294">
        <v>43</v>
      </c>
      <c r="B61" s="251"/>
      <c r="C61" s="271" t="s">
        <v>893</v>
      </c>
      <c r="D61" s="271"/>
      <c r="E61" s="270">
        <f>SUM(E19:E60)</f>
        <v>29605435.66</v>
      </c>
      <c r="F61" s="270">
        <f>SUM(F19:F60)</f>
        <v>223831.23</v>
      </c>
      <c r="G61" s="268">
        <f>SUM(G19:G60)</f>
        <v>29829266.890000001</v>
      </c>
      <c r="H61" s="15"/>
      <c r="I61" s="15"/>
      <c r="J61" s="15"/>
    </row>
    <row r="62" spans="1:11">
      <c r="A62" s="15"/>
      <c r="B62" s="15"/>
      <c r="C62" s="15"/>
      <c r="D62" s="15"/>
      <c r="E62" s="15"/>
      <c r="F62" s="15"/>
      <c r="G62" s="15"/>
      <c r="H62" s="15"/>
      <c r="I62" s="15"/>
      <c r="J62" s="15"/>
    </row>
    <row r="63" spans="1:11">
      <c r="A63" s="15" t="s">
        <v>894</v>
      </c>
      <c r="B63" s="15"/>
      <c r="C63" s="15"/>
      <c r="D63" s="15"/>
      <c r="E63" s="15"/>
      <c r="F63" s="15"/>
      <c r="G63" s="272" t="s">
        <v>2817</v>
      </c>
      <c r="H63" s="15"/>
      <c r="I63" s="15"/>
      <c r="J63" s="15"/>
    </row>
    <row r="64" spans="1:11">
      <c r="A64" s="67" t="s">
        <v>896</v>
      </c>
      <c r="B64" s="67"/>
      <c r="C64" s="67"/>
      <c r="D64" s="67"/>
      <c r="E64" s="67"/>
      <c r="F64" s="67"/>
      <c r="G64" s="67"/>
      <c r="H64" s="15"/>
      <c r="I64" s="15"/>
      <c r="J64" s="15"/>
    </row>
    <row r="65" spans="1:10">
      <c r="A65" s="15"/>
      <c r="B65" s="15"/>
      <c r="C65"/>
      <c r="D65"/>
      <c r="E65" s="15"/>
      <c r="F65" s="15"/>
      <c r="G65" s="15"/>
      <c r="I65" s="15"/>
      <c r="J65" s="15"/>
    </row>
    <row r="66" spans="1:10" ht="15.75" thickBot="1">
      <c r="A66" s="15" t="str">
        <f>'Data Sheet'!$C$25</f>
        <v>Consolidated Edison Company of New York, Inc.</v>
      </c>
      <c r="B66" s="15"/>
      <c r="C66" s="15"/>
      <c r="D66" s="15"/>
      <c r="E66" s="15"/>
      <c r="F66" s="645" t="str">
        <f>'Data Sheet'!$C$40</f>
        <v>4/28/2016</v>
      </c>
      <c r="G66" s="15" t="str">
        <f>'Data Sheet'!$C$38</f>
        <v>12/31/2015</v>
      </c>
      <c r="I66" s="15"/>
      <c r="J66" s="15"/>
    </row>
    <row r="67" spans="1:10">
      <c r="A67" s="27"/>
      <c r="B67" s="64"/>
      <c r="C67" s="64"/>
      <c r="D67" s="64"/>
      <c r="E67" s="64"/>
      <c r="F67" s="64"/>
      <c r="G67" s="65"/>
      <c r="I67" s="15"/>
      <c r="J67" s="15"/>
    </row>
    <row r="68" spans="1:10">
      <c r="A68" s="746"/>
      <c r="B68"/>
      <c r="C68"/>
      <c r="D68"/>
      <c r="E68"/>
      <c r="F68"/>
      <c r="G68" s="68"/>
      <c r="I68" s="15"/>
      <c r="J68" s="15"/>
    </row>
    <row r="69" spans="1:10">
      <c r="A69" s="70"/>
      <c r="B69" s="743"/>
      <c r="C69" s="743"/>
      <c r="D69" s="743"/>
      <c r="E69" s="743"/>
      <c r="F69" s="743"/>
      <c r="G69" s="71"/>
      <c r="I69" s="15"/>
      <c r="J69" s="15"/>
    </row>
    <row r="70" spans="1:10">
      <c r="A70" s="70"/>
      <c r="B70" s="743"/>
      <c r="C70" s="743"/>
      <c r="D70" s="743"/>
      <c r="E70" s="743"/>
      <c r="F70" s="743"/>
      <c r="G70" s="71"/>
      <c r="I70" s="15"/>
      <c r="J70" s="15"/>
    </row>
    <row r="71" spans="1:10" ht="15.75">
      <c r="A71" s="746"/>
      <c r="B71"/>
      <c r="C71"/>
      <c r="D71"/>
      <c r="E71"/>
      <c r="F71" s="69"/>
      <c r="G71" s="307"/>
      <c r="I71" s="15"/>
      <c r="J71" s="15"/>
    </row>
    <row r="72" spans="1:10" ht="15.75">
      <c r="A72" s="746"/>
      <c r="B72"/>
      <c r="C72"/>
      <c r="D72"/>
      <c r="E72"/>
      <c r="F72" s="69"/>
      <c r="G72" s="307"/>
      <c r="I72" s="15"/>
      <c r="J72" s="15"/>
    </row>
    <row r="73" spans="1:10" s="745" customFormat="1" ht="15.75">
      <c r="A73" s="746"/>
      <c r="B73" s="744"/>
      <c r="C73" s="744"/>
      <c r="D73" s="744"/>
      <c r="E73" s="744"/>
      <c r="F73" s="747"/>
      <c r="G73" s="71"/>
      <c r="I73" s="743"/>
      <c r="J73" s="743"/>
    </row>
    <row r="74" spans="1:10">
      <c r="A74" s="70"/>
      <c r="B74" s="15"/>
      <c r="C74" s="15"/>
      <c r="D74" s="15"/>
      <c r="E74" s="15"/>
      <c r="F74" s="15"/>
      <c r="G74" s="68"/>
      <c r="I74" s="15"/>
      <c r="J74" s="15"/>
    </row>
    <row r="75" spans="1:10">
      <c r="A75" s="70"/>
      <c r="B75" s="15"/>
      <c r="C75" s="15"/>
      <c r="D75" s="15"/>
      <c r="E75" s="15"/>
      <c r="F75" s="15"/>
      <c r="G75" s="71"/>
      <c r="I75" s="15"/>
      <c r="J75" s="15"/>
    </row>
    <row r="76" spans="1:10">
      <c r="A76" s="70"/>
      <c r="B76" s="15"/>
      <c r="C76" s="15"/>
      <c r="D76" s="15"/>
      <c r="E76" s="15"/>
      <c r="F76" s="15"/>
      <c r="G76" s="71"/>
      <c r="I76" s="15"/>
      <c r="J76" s="15"/>
    </row>
    <row r="77" spans="1:10" ht="15.75">
      <c r="A77" s="70"/>
      <c r="B77" s="15"/>
      <c r="C77" s="15"/>
      <c r="D77" s="15"/>
      <c r="E77" s="15"/>
      <c r="F77" s="15"/>
      <c r="G77" s="307"/>
      <c r="I77" s="15"/>
      <c r="J77" s="15"/>
    </row>
    <row r="78" spans="1:10" ht="15.75">
      <c r="A78" s="70"/>
      <c r="B78" s="15"/>
      <c r="C78" s="15"/>
      <c r="D78" s="15"/>
      <c r="E78" s="15"/>
      <c r="F78" s="15"/>
      <c r="G78" s="307"/>
      <c r="I78" s="15"/>
      <c r="J78" s="15"/>
    </row>
    <row r="79" spans="1:10" ht="15.75">
      <c r="A79" s="70"/>
      <c r="B79" s="15"/>
      <c r="C79" s="15"/>
      <c r="D79" s="15"/>
      <c r="E79" s="15"/>
      <c r="F79" s="15"/>
      <c r="G79" s="307"/>
      <c r="I79" s="15"/>
      <c r="J79" s="15"/>
    </row>
    <row r="80" spans="1:10" s="745" customFormat="1">
      <c r="A80" s="70"/>
      <c r="B80" s="743"/>
      <c r="C80" s="743"/>
      <c r="D80" s="743"/>
      <c r="E80" s="743"/>
      <c r="F80" s="743"/>
      <c r="G80" s="71"/>
      <c r="I80" s="743"/>
      <c r="J80" s="743"/>
    </row>
    <row r="81" spans="1:10">
      <c r="A81" s="70"/>
      <c r="B81" s="15"/>
      <c r="C81" s="15"/>
      <c r="D81" s="15"/>
      <c r="E81" s="15"/>
      <c r="F81" s="15"/>
      <c r="G81" s="71"/>
      <c r="I81" s="15"/>
      <c r="J81" s="15"/>
    </row>
    <row r="82" spans="1:10">
      <c r="A82" s="70"/>
      <c r="B82" s="15"/>
      <c r="C82" s="287"/>
      <c r="D82" s="15"/>
      <c r="E82" s="287"/>
      <c r="F82" s="287"/>
      <c r="G82" s="71"/>
      <c r="I82" s="15"/>
      <c r="J82" s="15"/>
    </row>
    <row r="83" spans="1:10">
      <c r="A83" s="70"/>
      <c r="B83" s="15"/>
      <c r="C83" s="15"/>
      <c r="D83" s="15"/>
      <c r="E83" s="15"/>
      <c r="F83" s="15"/>
      <c r="G83" s="71"/>
      <c r="I83" s="15"/>
      <c r="J83" s="15"/>
    </row>
    <row r="84" spans="1:10">
      <c r="A84" s="70"/>
      <c r="B84" s="15"/>
      <c r="C84" s="743"/>
      <c r="D84" s="15"/>
      <c r="E84" s="15"/>
      <c r="F84" s="15"/>
      <c r="G84" s="71"/>
      <c r="I84" s="15"/>
      <c r="J84" s="15"/>
    </row>
    <row r="85" spans="1:10">
      <c r="A85" s="70"/>
      <c r="B85" s="15"/>
      <c r="C85" s="15"/>
      <c r="D85" s="15"/>
      <c r="E85"/>
      <c r="F85" s="15"/>
      <c r="G85" s="71"/>
      <c r="I85" s="15"/>
      <c r="J85" s="15"/>
    </row>
    <row r="86" spans="1:10">
      <c r="A86" s="70"/>
      <c r="B86" s="15"/>
      <c r="C86" s="15"/>
      <c r="D86" s="15"/>
      <c r="E86" s="15"/>
      <c r="F86" s="15"/>
      <c r="G86" s="71"/>
      <c r="I86" s="15"/>
      <c r="J86" s="15"/>
    </row>
    <row r="87" spans="1:10">
      <c r="A87" s="70"/>
      <c r="B87" s="15"/>
      <c r="C87" s="15"/>
      <c r="D87" s="15"/>
      <c r="E87" s="15"/>
      <c r="F87" s="15"/>
      <c r="G87" s="71"/>
      <c r="I87" s="15"/>
      <c r="J87" s="15"/>
    </row>
    <row r="88" spans="1:10">
      <c r="A88" s="70"/>
      <c r="B88" s="15"/>
      <c r="C88" s="15"/>
      <c r="D88" s="15"/>
      <c r="E88" s="15"/>
      <c r="F88" s="15"/>
      <c r="G88" s="71"/>
      <c r="I88" s="15"/>
      <c r="J88" s="15"/>
    </row>
    <row r="89" spans="1:10">
      <c r="A89" s="70"/>
      <c r="B89" s="15"/>
      <c r="C89" s="15"/>
      <c r="D89" s="15"/>
      <c r="E89" s="15"/>
      <c r="F89" s="15"/>
      <c r="G89" s="71"/>
      <c r="I89" s="15"/>
      <c r="J89" s="15"/>
    </row>
    <row r="90" spans="1:10">
      <c r="A90" s="70"/>
      <c r="B90" s="15"/>
      <c r="C90" s="15"/>
      <c r="D90" s="15"/>
      <c r="E90" s="15"/>
      <c r="F90" s="15"/>
      <c r="G90" s="71"/>
      <c r="I90" s="15"/>
      <c r="J90" s="15"/>
    </row>
    <row r="91" spans="1:10">
      <c r="A91" s="70"/>
      <c r="B91" s="15"/>
      <c r="C91" s="15"/>
      <c r="D91" s="15"/>
      <c r="E91" s="15"/>
      <c r="F91" s="15"/>
      <c r="G91" s="71"/>
      <c r="I91" s="15"/>
      <c r="J91" s="15"/>
    </row>
    <row r="92" spans="1:10">
      <c r="A92" s="70"/>
      <c r="B92" s="15"/>
      <c r="C92" s="15"/>
      <c r="D92" s="15"/>
      <c r="E92" s="15"/>
      <c r="F92" s="15"/>
      <c r="G92" s="71"/>
      <c r="I92" s="15"/>
      <c r="J92" s="15"/>
    </row>
    <row r="93" spans="1:10">
      <c r="A93" s="70"/>
      <c r="B93" s="15"/>
      <c r="C93" s="15"/>
      <c r="D93" s="15"/>
      <c r="E93" s="15"/>
      <c r="F93" s="15"/>
      <c r="G93" s="71"/>
      <c r="I93" s="15"/>
      <c r="J93" s="15"/>
    </row>
    <row r="94" spans="1:10">
      <c r="A94" s="70"/>
      <c r="B94" s="15"/>
      <c r="C94" s="15"/>
      <c r="D94" s="15"/>
      <c r="E94" s="15"/>
      <c r="F94" s="15"/>
      <c r="G94" s="71"/>
      <c r="I94" s="15"/>
      <c r="J94" s="15"/>
    </row>
    <row r="95" spans="1:10">
      <c r="A95" s="70"/>
      <c r="B95" s="15"/>
      <c r="C95" s="15"/>
      <c r="D95" s="15"/>
      <c r="E95" s="15"/>
      <c r="F95" s="15"/>
      <c r="G95" s="71"/>
      <c r="I95" s="15"/>
      <c r="J95" s="15"/>
    </row>
    <row r="96" spans="1:10">
      <c r="A96" s="746"/>
      <c r="B96"/>
      <c r="C96"/>
      <c r="D96"/>
      <c r="E96"/>
      <c r="F96"/>
      <c r="G96" s="718"/>
      <c r="I96" s="15"/>
      <c r="J96" s="15"/>
    </row>
    <row r="97" spans="1:10" ht="15.75">
      <c r="A97" s="3525" t="s">
        <v>27</v>
      </c>
      <c r="B97" s="3526"/>
      <c r="C97" s="3526"/>
      <c r="D97" s="3526"/>
      <c r="E97" s="3526"/>
      <c r="F97" s="3526"/>
      <c r="G97" s="3527"/>
      <c r="I97" s="15"/>
      <c r="J97" s="15"/>
    </row>
    <row r="98" spans="1:10">
      <c r="A98" s="70"/>
      <c r="B98" s="15"/>
      <c r="C98" s="15"/>
      <c r="D98" s="15"/>
      <c r="E98" s="15"/>
      <c r="F98" s="15"/>
      <c r="G98" s="71"/>
      <c r="I98" s="15"/>
      <c r="J98" s="15"/>
    </row>
    <row r="99" spans="1:10">
      <c r="A99" s="70"/>
      <c r="B99" s="15"/>
      <c r="C99" s="15"/>
      <c r="D99" s="15"/>
      <c r="E99" s="15"/>
      <c r="F99" s="15"/>
      <c r="G99" s="718"/>
      <c r="H99" s="745"/>
      <c r="I99" s="15"/>
      <c r="J99" s="15"/>
    </row>
    <row r="100" spans="1:10">
      <c r="A100" s="70"/>
      <c r="B100" s="15"/>
      <c r="C100" s="15"/>
      <c r="D100" s="15"/>
      <c r="E100" s="15"/>
      <c r="F100" s="15"/>
      <c r="G100" s="71"/>
      <c r="I100" s="15"/>
      <c r="J100" s="15"/>
    </row>
    <row r="101" spans="1:10">
      <c r="A101" s="70"/>
      <c r="B101" s="15"/>
      <c r="C101" s="15"/>
      <c r="D101" s="15"/>
      <c r="E101" s="15"/>
      <c r="F101" s="15"/>
      <c r="G101" s="71"/>
      <c r="I101" s="15"/>
      <c r="J101" s="15"/>
    </row>
    <row r="102" spans="1:10">
      <c r="A102" s="70"/>
      <c r="B102" s="15"/>
      <c r="C102" s="15"/>
      <c r="D102" s="15"/>
      <c r="E102" s="15"/>
      <c r="F102" s="15"/>
      <c r="G102" s="71"/>
      <c r="I102" s="15"/>
      <c r="J102" s="15"/>
    </row>
    <row r="103" spans="1:10">
      <c r="A103" s="70"/>
      <c r="B103" s="15"/>
      <c r="C103" s="15"/>
      <c r="D103" s="15"/>
      <c r="E103" s="15"/>
      <c r="F103" s="15"/>
      <c r="G103" s="71"/>
      <c r="I103" s="15"/>
      <c r="J103" s="15"/>
    </row>
    <row r="104" spans="1:10">
      <c r="A104" s="70"/>
      <c r="B104" s="15"/>
      <c r="C104" s="15"/>
      <c r="D104" s="15"/>
      <c r="E104" s="15"/>
      <c r="F104" s="15"/>
      <c r="G104" s="71"/>
      <c r="I104" s="15"/>
      <c r="J104" s="15"/>
    </row>
    <row r="105" spans="1:10">
      <c r="A105" s="70"/>
      <c r="B105" s="15"/>
      <c r="C105" s="15"/>
      <c r="D105" s="15"/>
      <c r="E105" s="15"/>
      <c r="F105" s="15"/>
      <c r="G105" s="71"/>
      <c r="I105" s="15"/>
      <c r="J105" s="15"/>
    </row>
    <row r="106" spans="1:10">
      <c r="A106" s="70"/>
      <c r="B106" s="15"/>
      <c r="C106" s="15"/>
      <c r="D106" s="15"/>
      <c r="E106" s="15"/>
      <c r="F106" s="15"/>
      <c r="G106" s="71"/>
      <c r="I106" s="15"/>
      <c r="J106" s="15"/>
    </row>
    <row r="107" spans="1:10">
      <c r="A107" s="70"/>
      <c r="B107" s="15"/>
      <c r="C107" s="15"/>
      <c r="D107" s="15"/>
      <c r="E107" s="15"/>
      <c r="F107" s="15"/>
      <c r="G107" s="71"/>
      <c r="I107" s="15"/>
      <c r="J107" s="15"/>
    </row>
    <row r="108" spans="1:10">
      <c r="A108" s="70"/>
      <c r="B108" s="15"/>
      <c r="C108" s="15"/>
      <c r="D108" s="15"/>
      <c r="E108" s="15"/>
      <c r="F108" s="15"/>
      <c r="G108" s="71"/>
      <c r="I108" s="15"/>
      <c r="J108" s="15"/>
    </row>
    <row r="109" spans="1:10">
      <c r="A109" s="70"/>
      <c r="B109" s="15"/>
      <c r="C109" s="15"/>
      <c r="D109" s="15"/>
      <c r="E109" s="15"/>
      <c r="F109" s="15"/>
      <c r="G109" s="71"/>
      <c r="I109" s="15"/>
      <c r="J109" s="15"/>
    </row>
    <row r="110" spans="1:10">
      <c r="A110" s="70"/>
      <c r="B110" s="15"/>
      <c r="C110" s="15"/>
      <c r="D110" s="15"/>
      <c r="E110" s="15"/>
      <c r="F110" s="15"/>
      <c r="G110" s="71"/>
      <c r="I110" s="15"/>
      <c r="J110" s="15"/>
    </row>
    <row r="111" spans="1:10">
      <c r="A111" s="70"/>
      <c r="B111" s="15"/>
      <c r="C111" s="15"/>
      <c r="D111" s="15"/>
      <c r="E111" s="15"/>
      <c r="F111" s="15"/>
      <c r="G111" s="71"/>
      <c r="I111" s="15"/>
      <c r="J111" s="15"/>
    </row>
    <row r="112" spans="1:10">
      <c r="A112" s="70"/>
      <c r="B112" s="15"/>
      <c r="C112" s="15"/>
      <c r="D112" s="15"/>
      <c r="E112" s="15"/>
      <c r="F112" s="15"/>
      <c r="G112" s="71"/>
      <c r="I112" s="15"/>
      <c r="J112" s="15"/>
    </row>
    <row r="113" spans="1:10">
      <c r="A113" s="70"/>
      <c r="B113" s="15"/>
      <c r="C113" s="15"/>
      <c r="D113" s="15"/>
      <c r="E113" s="15"/>
      <c r="F113" s="15"/>
      <c r="G113" s="71"/>
      <c r="I113" s="15"/>
      <c r="J113" s="15"/>
    </row>
    <row r="114" spans="1:10">
      <c r="A114" s="70"/>
      <c r="B114" s="15"/>
      <c r="C114" s="15"/>
      <c r="D114" s="15"/>
      <c r="E114" s="15"/>
      <c r="F114" s="15"/>
      <c r="G114" s="71"/>
      <c r="I114" s="15"/>
      <c r="J114" s="15"/>
    </row>
    <row r="115" spans="1:10">
      <c r="A115" s="70"/>
      <c r="B115" s="15"/>
      <c r="C115" s="15"/>
      <c r="D115" s="15"/>
      <c r="E115" s="15"/>
      <c r="F115" s="15"/>
      <c r="G115" s="308"/>
      <c r="I115" s="15"/>
      <c r="J115" s="15"/>
    </row>
    <row r="116" spans="1:10">
      <c r="A116" s="70"/>
      <c r="B116" s="15"/>
      <c r="C116" s="15"/>
      <c r="D116" s="15"/>
      <c r="E116" s="15"/>
      <c r="F116" s="15"/>
      <c r="G116" s="71"/>
      <c r="I116" s="15"/>
      <c r="J116" s="15"/>
    </row>
    <row r="117" spans="1:10">
      <c r="A117" s="70"/>
      <c r="B117" s="15"/>
      <c r="C117" s="15"/>
      <c r="D117" s="15"/>
      <c r="E117" s="15"/>
      <c r="F117" s="15"/>
      <c r="G117" s="71"/>
      <c r="I117" s="15"/>
      <c r="J117" s="15"/>
    </row>
    <row r="118" spans="1:10">
      <c r="A118" s="70"/>
      <c r="B118" s="15"/>
      <c r="C118" s="15"/>
      <c r="D118" s="15"/>
      <c r="E118" s="15"/>
      <c r="F118" s="15"/>
      <c r="G118" s="71"/>
      <c r="I118" s="15"/>
      <c r="J118" s="15"/>
    </row>
    <row r="119" spans="1:10">
      <c r="A119" s="70"/>
      <c r="B119" s="15"/>
      <c r="C119" s="15"/>
      <c r="D119" s="15"/>
      <c r="E119" s="15"/>
      <c r="F119" s="15"/>
      <c r="G119" s="71"/>
      <c r="I119" s="15"/>
      <c r="J119" s="15"/>
    </row>
    <row r="120" spans="1:10">
      <c r="A120" s="70"/>
      <c r="B120" s="15"/>
      <c r="C120" s="15"/>
      <c r="D120" s="15"/>
      <c r="E120" s="15"/>
      <c r="F120" s="15"/>
      <c r="G120" s="71"/>
      <c r="I120" s="15"/>
      <c r="J120" s="15"/>
    </row>
    <row r="121" spans="1:10">
      <c r="A121" s="70"/>
      <c r="B121" s="15"/>
      <c r="C121" s="15"/>
      <c r="D121" s="15"/>
      <c r="E121" s="15"/>
      <c r="F121" s="15"/>
      <c r="G121" s="71"/>
      <c r="I121" s="15"/>
      <c r="J121" s="15"/>
    </row>
    <row r="122" spans="1:10">
      <c r="A122" s="70"/>
      <c r="B122" s="15"/>
      <c r="C122" s="15"/>
      <c r="D122" s="15"/>
      <c r="E122" s="15"/>
      <c r="F122" s="15"/>
      <c r="G122" s="71"/>
      <c r="I122" s="15"/>
      <c r="J122" s="15"/>
    </row>
    <row r="123" spans="1:10">
      <c r="A123" s="70"/>
      <c r="B123" s="15"/>
      <c r="C123" s="15"/>
      <c r="D123" s="15"/>
      <c r="E123" s="15"/>
      <c r="F123" s="15"/>
      <c r="G123" s="71"/>
      <c r="I123" s="15"/>
      <c r="J123" s="15"/>
    </row>
    <row r="124" spans="1:10">
      <c r="A124" s="70"/>
      <c r="B124" s="15"/>
      <c r="C124" s="15"/>
      <c r="D124" s="15"/>
      <c r="E124" s="15"/>
      <c r="F124" s="15"/>
      <c r="G124" s="71"/>
      <c r="I124" s="15"/>
      <c r="J124" s="15"/>
    </row>
    <row r="125" spans="1:10">
      <c r="A125" s="70"/>
      <c r="B125" s="15"/>
      <c r="C125" s="15"/>
      <c r="D125" s="15"/>
      <c r="E125" s="15"/>
      <c r="F125" s="15"/>
      <c r="G125" s="71"/>
      <c r="I125" s="15"/>
      <c r="J125" s="15"/>
    </row>
    <row r="126" spans="1:10" ht="15.75" thickBot="1">
      <c r="A126" s="109"/>
      <c r="B126" s="110"/>
      <c r="C126" s="290"/>
      <c r="D126" s="290"/>
      <c r="E126" s="290"/>
      <c r="F126" s="110"/>
      <c r="G126" s="111"/>
      <c r="I126" s="15"/>
      <c r="J126" s="15"/>
    </row>
    <row r="127" spans="1:10">
      <c r="A127"/>
      <c r="B127"/>
      <c r="C127"/>
      <c r="D127"/>
      <c r="E127"/>
      <c r="F127"/>
      <c r="G127" s="272" t="s">
        <v>895</v>
      </c>
      <c r="I127" s="15"/>
      <c r="J127" s="15"/>
    </row>
    <row r="128" spans="1:10">
      <c r="A128" s="3521" t="s">
        <v>2818</v>
      </c>
      <c r="B128" s="3521"/>
      <c r="C128" s="3521"/>
      <c r="D128" s="3521"/>
      <c r="E128" s="3521"/>
      <c r="F128" s="3521"/>
      <c r="G128" s="3521"/>
      <c r="I128" s="15"/>
      <c r="J128" s="15"/>
    </row>
    <row r="129" spans="1:10">
      <c r="A129" s="742"/>
      <c r="B129" s="742"/>
      <c r="C129" s="742"/>
      <c r="D129" s="67"/>
      <c r="E129" s="742"/>
      <c r="F129" s="742"/>
      <c r="G129" s="742"/>
      <c r="H129" s="742"/>
      <c r="I129" s="742"/>
      <c r="J129" s="742"/>
    </row>
    <row r="130" spans="1:10">
      <c r="A130" s="15"/>
      <c r="B130" s="15"/>
      <c r="C130" s="15"/>
      <c r="D130" s="15"/>
      <c r="E130" s="15"/>
      <c r="F130" s="15"/>
      <c r="G130" s="15"/>
      <c r="H130" s="15"/>
      <c r="I130" s="15"/>
      <c r="J130" s="15"/>
    </row>
    <row r="131" spans="1:10">
      <c r="A131" s="15"/>
      <c r="B131" s="15"/>
      <c r="C131" s="15"/>
      <c r="D131" s="15"/>
      <c r="E131" s="15"/>
      <c r="F131" s="15"/>
      <c r="G131" s="15"/>
      <c r="H131" s="15"/>
      <c r="I131" s="15"/>
      <c r="J131" s="15"/>
    </row>
    <row r="132" spans="1:10">
      <c r="A132" s="15"/>
      <c r="B132" s="15"/>
      <c r="C132" s="15"/>
      <c r="D132" s="15"/>
      <c r="E132" s="15"/>
      <c r="F132" s="15"/>
      <c r="G132" s="15"/>
      <c r="H132" s="15"/>
      <c r="I132" s="15"/>
      <c r="J132" s="15"/>
    </row>
    <row r="133" spans="1:10">
      <c r="A133" s="15"/>
      <c r="B133" s="15"/>
      <c r="C133" s="15"/>
      <c r="D133" s="15"/>
      <c r="E133" s="15"/>
      <c r="F133" s="15"/>
      <c r="G133" s="15"/>
      <c r="H133" s="15"/>
      <c r="I133" s="15"/>
      <c r="J133" s="15"/>
    </row>
    <row r="134" spans="1:10">
      <c r="A134" s="15"/>
      <c r="B134" s="15"/>
      <c r="C134" s="15"/>
      <c r="D134" s="15"/>
      <c r="E134" s="15"/>
      <c r="F134" s="15"/>
      <c r="G134" s="15"/>
      <c r="H134" s="15"/>
      <c r="I134" s="15"/>
      <c r="J134" s="15"/>
    </row>
    <row r="135" spans="1:10">
      <c r="A135" s="15"/>
      <c r="B135" s="15"/>
      <c r="C135" s="15"/>
      <c r="D135" s="15"/>
      <c r="E135" s="15"/>
      <c r="F135" s="15"/>
      <c r="G135" s="15"/>
      <c r="H135" s="15"/>
      <c r="I135" s="15"/>
      <c r="J135" s="15"/>
    </row>
  </sheetData>
  <mergeCells count="9">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3" fitToHeight="2" orientation="portrait" horizontalDpi="300" verticalDpi="300" r:id="rId1"/>
  <headerFooter alignWithMargins="0"/>
  <rowBreaks count="1" manualBreakCount="1">
    <brk id="65" max="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pageSetUpPr fitToPage="1"/>
  </sheetPr>
  <dimension ref="A1:J60"/>
  <sheetViews>
    <sheetView defaultGridColor="0" view="pageBreakPreview" colorId="22" zoomScaleNormal="100" zoomScaleSheetLayoutView="100" workbookViewId="0">
      <selection activeCell="C29" sqref="C29"/>
    </sheetView>
  </sheetViews>
  <sheetFormatPr defaultColWidth="9.6640625" defaultRowHeight="15"/>
  <cols>
    <col min="1" max="1" width="2.6640625" style="1331" customWidth="1"/>
    <col min="2" max="2" width="12.6640625" style="1331" customWidth="1"/>
    <col min="3" max="3" width="8.6640625" style="1331" customWidth="1"/>
    <col min="4" max="4" width="7.6640625" style="1331" customWidth="1"/>
    <col min="5" max="6" width="12.6640625" style="1331" customWidth="1"/>
    <col min="7" max="7" width="7.6640625" style="1331" customWidth="1"/>
    <col min="8" max="8" width="8.6640625" style="1331" customWidth="1"/>
    <col min="9" max="9" width="12.6640625" style="1331" customWidth="1"/>
    <col min="10" max="10" width="2.6640625" style="1331" customWidth="1"/>
    <col min="11" max="16384" width="9.6640625" style="1331"/>
  </cols>
  <sheetData>
    <row r="1" spans="1:10" ht="15.75" thickBot="1"/>
    <row r="2" spans="1:10" ht="15.95" customHeight="1">
      <c r="A2" s="3257"/>
      <c r="B2" s="3258"/>
      <c r="C2" s="3258"/>
      <c r="D2" s="3258"/>
      <c r="E2" s="3258"/>
      <c r="F2" s="3258"/>
      <c r="G2" s="3259"/>
      <c r="H2" s="3260"/>
      <c r="I2" s="3258"/>
      <c r="J2" s="3261"/>
    </row>
    <row r="3" spans="1:10" ht="15" customHeight="1">
      <c r="A3" s="1413"/>
      <c r="B3" s="1412"/>
      <c r="C3" s="1412"/>
      <c r="D3" s="1412"/>
      <c r="E3" s="1412"/>
      <c r="F3" s="1412"/>
      <c r="G3" s="1412"/>
      <c r="H3" s="1412"/>
      <c r="I3" s="1412"/>
      <c r="J3" s="2583"/>
    </row>
    <row r="4" spans="1:10" ht="15" customHeight="1">
      <c r="A4" s="1413"/>
      <c r="B4" s="1412"/>
      <c r="C4" s="1412"/>
      <c r="D4" s="1412"/>
      <c r="E4" s="1412"/>
      <c r="F4" s="1412"/>
      <c r="G4" s="1412"/>
      <c r="H4" s="1412"/>
      <c r="I4" s="1412"/>
      <c r="J4" s="2583"/>
    </row>
    <row r="5" spans="1:10" ht="27" customHeight="1">
      <c r="A5" s="3262" t="s">
        <v>2947</v>
      </c>
      <c r="B5" s="3263"/>
      <c r="C5" s="3263"/>
      <c r="D5" s="3263"/>
      <c r="E5" s="3263"/>
      <c r="F5" s="3263"/>
      <c r="G5" s="3263"/>
      <c r="H5" s="3263"/>
      <c r="I5" s="3263"/>
      <c r="J5" s="2590"/>
    </row>
    <row r="6" spans="1:10" ht="24" customHeight="1">
      <c r="A6" s="3264" t="s">
        <v>2948</v>
      </c>
      <c r="B6" s="3263"/>
      <c r="C6" s="3263"/>
      <c r="D6" s="3263"/>
      <c r="E6" s="3263"/>
      <c r="F6" s="3263"/>
      <c r="G6" s="3263"/>
      <c r="H6" s="3263"/>
      <c r="I6" s="3263"/>
      <c r="J6" s="2590"/>
    </row>
    <row r="7" spans="1:10" ht="13.5" customHeight="1">
      <c r="A7" s="1413"/>
      <c r="B7" s="1412"/>
      <c r="C7" s="1412"/>
      <c r="D7" s="1412"/>
      <c r="E7" s="1412"/>
      <c r="F7" s="1412"/>
      <c r="G7" s="1412"/>
      <c r="H7" s="1412"/>
      <c r="I7" s="1412"/>
      <c r="J7" s="2583"/>
    </row>
    <row r="8" spans="1:10" ht="24" customHeight="1">
      <c r="A8" s="3265" t="s">
        <v>1647</v>
      </c>
      <c r="B8" s="3266"/>
      <c r="C8" s="3266"/>
      <c r="D8" s="3266"/>
      <c r="E8" s="3266"/>
      <c r="F8" s="3266"/>
      <c r="G8" s="3266"/>
      <c r="H8" s="3266"/>
      <c r="I8" s="3266"/>
      <c r="J8" s="3267"/>
    </row>
    <row r="9" spans="1:10" ht="13.5" customHeight="1">
      <c r="A9" s="1413"/>
      <c r="B9" s="1412"/>
      <c r="C9" s="1412"/>
      <c r="D9" s="1412"/>
      <c r="E9" s="1412"/>
      <c r="F9" s="1412"/>
      <c r="G9" s="1412"/>
      <c r="H9" s="1412"/>
      <c r="I9" s="1412"/>
      <c r="J9" s="2583"/>
    </row>
    <row r="10" spans="1:10" ht="13.5" customHeight="1">
      <c r="A10" s="1413"/>
      <c r="B10" s="1412"/>
      <c r="C10" s="1412"/>
      <c r="D10" s="1412"/>
      <c r="E10" s="1412"/>
      <c r="F10" s="1412"/>
      <c r="G10" s="1412"/>
      <c r="H10" s="1412"/>
      <c r="I10" s="1412"/>
      <c r="J10" s="2583"/>
    </row>
    <row r="11" spans="1:10" ht="17.45" customHeight="1">
      <c r="A11" s="3268" t="s">
        <v>2949</v>
      </c>
      <c r="B11" s="3263"/>
      <c r="C11" s="3263"/>
      <c r="D11" s="3263"/>
      <c r="E11" s="3263"/>
      <c r="F11" s="3263"/>
      <c r="G11" s="3263"/>
      <c r="H11" s="3263"/>
      <c r="I11" s="3263"/>
      <c r="J11" s="2590"/>
    </row>
    <row r="12" spans="1:10" ht="13.5" customHeight="1">
      <c r="A12" s="1413"/>
      <c r="B12" s="1412"/>
      <c r="C12" s="1412"/>
      <c r="D12" s="1412"/>
      <c r="E12" s="1412"/>
      <c r="F12" s="1412"/>
      <c r="G12" s="1412"/>
      <c r="H12" s="1412"/>
      <c r="I12" s="1412"/>
      <c r="J12" s="2583"/>
    </row>
    <row r="13" spans="1:10" ht="22.5" customHeight="1" thickBot="1">
      <c r="A13" s="1413"/>
      <c r="B13" s="3269" t="str">
        <f>'Data Sheet'!$C$25</f>
        <v>Consolidated Edison Company of New York, Inc.</v>
      </c>
      <c r="C13" s="3263"/>
      <c r="D13" s="3263"/>
      <c r="E13" s="3263"/>
      <c r="F13" s="3263"/>
      <c r="G13" s="3263"/>
      <c r="H13" s="3263"/>
      <c r="I13" s="3263"/>
      <c r="J13" s="2583"/>
    </row>
    <row r="14" spans="1:10" ht="15.75">
      <c r="A14" s="2666"/>
      <c r="B14" s="3270" t="s">
        <v>1768</v>
      </c>
      <c r="C14" s="3271"/>
      <c r="D14" s="3271"/>
      <c r="E14" s="3271"/>
      <c r="F14" s="3271"/>
      <c r="G14" s="3271"/>
      <c r="H14" s="3271"/>
      <c r="I14" s="3271"/>
      <c r="J14" s="2583"/>
    </row>
    <row r="15" spans="1:10">
      <c r="A15" s="3272" t="s">
        <v>1769</v>
      </c>
      <c r="B15" s="3273"/>
      <c r="C15" s="3273"/>
      <c r="D15" s="3273"/>
      <c r="E15" s="3273"/>
      <c r="F15" s="3273"/>
      <c r="G15" s="3273"/>
      <c r="H15" s="3273"/>
      <c r="I15" s="3273"/>
      <c r="J15" s="3274"/>
    </row>
    <row r="16" spans="1:10" ht="15.95" customHeight="1">
      <c r="A16" s="1413"/>
      <c r="B16" s="1412"/>
      <c r="C16" s="1412"/>
      <c r="D16" s="1412"/>
      <c r="E16" s="1412"/>
      <c r="F16" s="1412"/>
      <c r="G16" s="1412"/>
      <c r="H16" s="1412"/>
      <c r="I16" s="1412"/>
      <c r="J16" s="2583"/>
    </row>
    <row r="17" spans="1:10" ht="15.95" customHeight="1" thickBot="1">
      <c r="A17" s="1413"/>
      <c r="B17" s="3275" t="str">
        <f>'Data Sheet'!C27</f>
        <v xml:space="preserve"> </v>
      </c>
      <c r="C17" s="3276"/>
      <c r="D17" s="3276"/>
      <c r="E17" s="3276"/>
      <c r="F17" s="3276"/>
      <c r="G17" s="3276"/>
      <c r="H17" s="3276"/>
      <c r="I17" s="3276"/>
      <c r="J17" s="2583"/>
    </row>
    <row r="18" spans="1:10" ht="15.95" customHeight="1">
      <c r="A18" s="1413"/>
      <c r="B18" s="1412"/>
      <c r="C18" s="1412"/>
      <c r="D18" s="1412"/>
      <c r="E18" s="1412"/>
      <c r="F18" s="1412"/>
      <c r="G18" s="1412"/>
      <c r="H18" s="1412"/>
      <c r="I18" s="1412"/>
      <c r="J18" s="2583"/>
    </row>
    <row r="19" spans="1:10" ht="17.649999999999999" customHeight="1" thickBot="1">
      <c r="A19" s="1413"/>
      <c r="B19" s="3275" t="str">
        <f>'Data Sheet'!C29</f>
        <v xml:space="preserve"> </v>
      </c>
      <c r="C19" s="3276"/>
      <c r="D19" s="3276"/>
      <c r="E19" s="3276"/>
      <c r="F19" s="3276"/>
      <c r="G19" s="3276"/>
      <c r="H19" s="3276"/>
      <c r="I19" s="3276"/>
      <c r="J19" s="2583"/>
    </row>
    <row r="20" spans="1:10">
      <c r="A20" s="3277"/>
      <c r="B20" s="3278" t="s">
        <v>1770</v>
      </c>
      <c r="C20" s="3263"/>
      <c r="D20" s="3263"/>
      <c r="E20" s="3263"/>
      <c r="F20" s="3263"/>
      <c r="G20" s="3263"/>
      <c r="H20" s="3263"/>
      <c r="I20" s="3263"/>
      <c r="J20" s="2583"/>
    </row>
    <row r="21" spans="1:10">
      <c r="A21" s="1413"/>
      <c r="B21" s="3279"/>
      <c r="C21" s="1412"/>
      <c r="D21" s="1412"/>
      <c r="E21" s="1412"/>
      <c r="F21" s="1412"/>
      <c r="G21" s="1412"/>
      <c r="H21" s="1412"/>
      <c r="I21" s="1412"/>
      <c r="J21" s="2583"/>
    </row>
    <row r="22" spans="1:10">
      <c r="A22" s="1413"/>
      <c r="B22" s="1412"/>
      <c r="C22" s="1412"/>
      <c r="D22" s="1412"/>
      <c r="E22" s="1412"/>
      <c r="F22" s="1412"/>
      <c r="G22" s="1412"/>
      <c r="H22" s="1412"/>
      <c r="I22" s="1412"/>
      <c r="J22" s="2583"/>
    </row>
    <row r="23" spans="1:10" ht="14.45" customHeight="1">
      <c r="A23" s="1413"/>
      <c r="B23" s="3280" t="s">
        <v>1771</v>
      </c>
      <c r="C23" s="3263"/>
      <c r="D23" s="3263"/>
      <c r="E23" s="3263"/>
      <c r="F23" s="3263"/>
      <c r="G23" s="3263"/>
      <c r="H23" s="3263"/>
      <c r="I23" s="3263"/>
      <c r="J23" s="2583"/>
    </row>
    <row r="24" spans="1:10">
      <c r="A24" s="1413"/>
      <c r="B24" s="1412"/>
      <c r="C24" s="1412"/>
      <c r="D24" s="1412"/>
      <c r="E24" s="1412"/>
      <c r="F24" s="1412"/>
      <c r="G24" s="1412"/>
      <c r="H24" s="1412"/>
      <c r="I24" s="1412"/>
      <c r="J24" s="2583"/>
    </row>
    <row r="25" spans="1:10" ht="22.35" customHeight="1">
      <c r="A25" s="3281"/>
      <c r="B25" s="3282" t="str">
        <f>'Data Sheet'!A46</f>
        <v>Year ended 12/31/2015</v>
      </c>
      <c r="C25" s="3263"/>
      <c r="D25" s="3263"/>
      <c r="E25" s="3263"/>
      <c r="F25" s="3263"/>
      <c r="G25" s="3263"/>
      <c r="H25" s="3263"/>
      <c r="I25" s="3263"/>
      <c r="J25" s="2583"/>
    </row>
    <row r="26" spans="1:10" ht="14.45" customHeight="1">
      <c r="A26" s="1413"/>
      <c r="B26" s="1412"/>
      <c r="C26" s="1412"/>
      <c r="D26" s="1412"/>
      <c r="E26" s="1412"/>
      <c r="F26" s="1412"/>
      <c r="G26" s="1412"/>
      <c r="H26" s="1412"/>
      <c r="I26" s="1412"/>
      <c r="J26" s="2583"/>
    </row>
    <row r="27" spans="1:10" ht="23.45" customHeight="1">
      <c r="A27" s="1413"/>
      <c r="B27" s="3283" t="s">
        <v>1772</v>
      </c>
      <c r="C27" s="3263"/>
      <c r="D27" s="3263"/>
      <c r="E27" s="3263"/>
      <c r="F27" s="3263"/>
      <c r="G27" s="3263"/>
      <c r="H27" s="3263"/>
      <c r="I27" s="3263"/>
      <c r="J27" s="2583"/>
    </row>
    <row r="28" spans="1:10">
      <c r="A28" s="1413"/>
      <c r="B28" s="1412"/>
      <c r="C28" s="1412"/>
      <c r="D28" s="1412"/>
      <c r="E28" s="1412"/>
      <c r="F28" s="1412"/>
      <c r="G28" s="1412"/>
      <c r="H28" s="1412"/>
      <c r="I28" s="1412"/>
      <c r="J28" s="2583"/>
    </row>
    <row r="29" spans="1:10">
      <c r="A29" s="1413"/>
      <c r="B29" s="1412"/>
      <c r="C29" s="1412"/>
      <c r="D29" s="1412"/>
      <c r="E29" s="1412"/>
      <c r="F29" s="1412"/>
      <c r="G29" s="1412"/>
      <c r="H29" s="1412"/>
      <c r="I29" s="1412"/>
      <c r="J29" s="2583"/>
    </row>
    <row r="30" spans="1:10" ht="24" customHeight="1">
      <c r="A30" s="1413"/>
      <c r="B30" s="3283" t="s">
        <v>1645</v>
      </c>
      <c r="C30" s="3263"/>
      <c r="D30" s="3263"/>
      <c r="E30" s="3263"/>
      <c r="F30" s="3263"/>
      <c r="G30" s="3263"/>
      <c r="H30" s="3263"/>
      <c r="I30" s="3263"/>
      <c r="J30" s="2583"/>
    </row>
    <row r="31" spans="1:10">
      <c r="A31" s="1413"/>
      <c r="B31" s="1412"/>
      <c r="C31" s="1412"/>
      <c r="D31" s="1412"/>
      <c r="E31" s="1412"/>
      <c r="F31" s="1412"/>
      <c r="G31" s="1412"/>
      <c r="H31" s="1412"/>
      <c r="I31" s="1412"/>
      <c r="J31" s="2583"/>
    </row>
    <row r="32" spans="1:10" ht="9.6" customHeight="1">
      <c r="A32" s="1413"/>
      <c r="B32" s="1412"/>
      <c r="C32" s="1412"/>
      <c r="D32" s="1412"/>
      <c r="E32" s="1412"/>
      <c r="F32" s="1412"/>
      <c r="G32" s="1412"/>
      <c r="H32" s="1412"/>
      <c r="I32" s="1412"/>
      <c r="J32" s="2583"/>
    </row>
    <row r="33" spans="1:10" ht="21" customHeight="1">
      <c r="A33" s="1413"/>
      <c r="B33" s="3283" t="s">
        <v>1646</v>
      </c>
      <c r="C33" s="3263"/>
      <c r="D33" s="3263"/>
      <c r="E33" s="3263"/>
      <c r="F33" s="3263"/>
      <c r="G33" s="3263"/>
      <c r="H33" s="3263"/>
      <c r="I33" s="3263"/>
      <c r="J33" s="2583"/>
    </row>
    <row r="34" spans="1:10" ht="15.95" customHeight="1">
      <c r="A34" s="1413"/>
      <c r="B34" s="1412"/>
      <c r="C34" s="1412"/>
      <c r="D34" s="1412"/>
      <c r="E34" s="1412"/>
      <c r="F34" s="1412"/>
      <c r="G34" s="1412"/>
      <c r="H34" s="1412"/>
      <c r="I34" s="1412"/>
      <c r="J34" s="2583"/>
    </row>
    <row r="35" spans="1:10" ht="15.95" customHeight="1" thickBot="1">
      <c r="A35" s="1413"/>
      <c r="B35" s="3284"/>
      <c r="C35" s="3263"/>
      <c r="D35" s="3276"/>
      <c r="E35" s="3276"/>
      <c r="F35" s="3276"/>
      <c r="G35" s="3276"/>
      <c r="H35" s="3263"/>
      <c r="I35" s="3263"/>
      <c r="J35" s="2583"/>
    </row>
    <row r="36" spans="1:10" ht="15.95" customHeight="1">
      <c r="A36" s="1413"/>
      <c r="B36" s="1412"/>
      <c r="C36" s="1412"/>
      <c r="D36" s="1412"/>
      <c r="E36" s="1412"/>
      <c r="F36" s="1412"/>
      <c r="G36" s="1412"/>
      <c r="H36" s="1412"/>
      <c r="I36" s="1412"/>
      <c r="J36" s="2583"/>
    </row>
    <row r="37" spans="1:10" ht="15.95" customHeight="1">
      <c r="A37" s="1413"/>
      <c r="B37" s="1412"/>
      <c r="C37" s="1412" t="s">
        <v>1773</v>
      </c>
      <c r="D37" s="1412"/>
      <c r="E37" s="1412"/>
      <c r="F37" s="1412"/>
      <c r="G37" s="1412"/>
      <c r="H37" s="1412"/>
      <c r="I37" s="1412"/>
      <c r="J37" s="2583"/>
    </row>
    <row r="38" spans="1:10" ht="15.95" customHeight="1">
      <c r="A38" s="1413"/>
      <c r="B38" s="1412"/>
      <c r="C38" s="1412" t="s">
        <v>1774</v>
      </c>
      <c r="D38" s="1412"/>
      <c r="E38" s="1412"/>
      <c r="F38" s="1412"/>
      <c r="G38" s="1412"/>
      <c r="H38" s="1412"/>
      <c r="I38" s="1412"/>
      <c r="J38" s="2583"/>
    </row>
    <row r="39" spans="1:10" ht="15.95" customHeight="1">
      <c r="A39" s="1413"/>
      <c r="B39" s="3285"/>
      <c r="C39" s="3286"/>
      <c r="D39" s="3286"/>
      <c r="E39" s="3286"/>
      <c r="F39" s="3286"/>
      <c r="G39" s="3286"/>
      <c r="H39" s="3286"/>
      <c r="I39" s="3286"/>
      <c r="J39" s="2583"/>
    </row>
    <row r="40" spans="1:10" ht="15.95" customHeight="1">
      <c r="A40" s="1413"/>
      <c r="B40" s="3287"/>
      <c r="C40" s="3286"/>
      <c r="D40" s="3286"/>
      <c r="E40" s="3286"/>
      <c r="F40" s="3286"/>
      <c r="G40" s="3286"/>
      <c r="H40" s="3286"/>
      <c r="I40" s="3286"/>
      <c r="J40" s="2583"/>
    </row>
    <row r="41" spans="1:10" ht="15.95" customHeight="1">
      <c r="A41" s="1413"/>
      <c r="B41" s="1412"/>
      <c r="C41" s="1412"/>
      <c r="D41" s="1412"/>
      <c r="E41" s="1412"/>
      <c r="F41" s="1412"/>
      <c r="G41" s="1412"/>
      <c r="H41" s="1412"/>
      <c r="I41" s="1412"/>
      <c r="J41" s="2583"/>
    </row>
    <row r="42" spans="1:10" ht="7.9" customHeight="1" thickBot="1">
      <c r="A42" s="2674"/>
      <c r="B42" s="2676"/>
      <c r="C42" s="2676"/>
      <c r="D42" s="2676"/>
      <c r="E42" s="2676"/>
      <c r="F42" s="2676"/>
      <c r="G42" s="2676"/>
      <c r="H42" s="2676"/>
      <c r="I42" s="2676"/>
      <c r="J42" s="2675"/>
    </row>
    <row r="43" spans="1:10">
      <c r="A43" s="1412"/>
      <c r="B43" s="1412"/>
      <c r="C43" s="1412"/>
      <c r="D43" s="1412"/>
      <c r="E43" s="1412"/>
      <c r="F43" s="1412"/>
      <c r="G43" s="1412"/>
      <c r="H43" s="1412"/>
      <c r="I43" s="3288" t="s">
        <v>1775</v>
      </c>
      <c r="J43" s="1412"/>
    </row>
    <row r="53" spans="1:5">
      <c r="A53" s="1283"/>
      <c r="B53" s="1283"/>
      <c r="C53" s="1283"/>
      <c r="D53" s="1283"/>
      <c r="E53" s="1283"/>
    </row>
    <row r="54" spans="1:5">
      <c r="A54" s="1283"/>
      <c r="B54" s="1283"/>
      <c r="C54" s="1283"/>
      <c r="D54" s="1283"/>
      <c r="E54" s="1283"/>
    </row>
    <row r="55" spans="1:5">
      <c r="A55" s="1283"/>
      <c r="B55" s="1283"/>
      <c r="C55" s="1283"/>
      <c r="D55" s="1283"/>
      <c r="E55" s="1283"/>
    </row>
    <row r="56" spans="1:5">
      <c r="A56" s="1283"/>
      <c r="B56" s="1283"/>
      <c r="C56" s="1283"/>
      <c r="D56" s="1283"/>
      <c r="E56" s="1283"/>
    </row>
    <row r="57" spans="1:5">
      <c r="A57" s="1283"/>
      <c r="B57" s="1283"/>
      <c r="C57" s="1283"/>
      <c r="D57" s="1283"/>
      <c r="E57" s="1283"/>
    </row>
    <row r="58" spans="1:5">
      <c r="A58" s="1283"/>
      <c r="B58" s="1283"/>
      <c r="C58" s="1283"/>
      <c r="D58" s="1283"/>
      <c r="E58" s="1283"/>
    </row>
    <row r="59" spans="1:5">
      <c r="A59" s="1283"/>
      <c r="B59" s="1283"/>
      <c r="C59" s="1283"/>
      <c r="D59" s="1283"/>
      <c r="E59" s="1283"/>
    </row>
    <row r="60" spans="1:5">
      <c r="A60" s="1283"/>
      <c r="B60" s="1283"/>
      <c r="C60" s="1283"/>
      <c r="D60" s="1283"/>
      <c r="E60" s="1283"/>
    </row>
  </sheetData>
  <printOptions horizontalCentered="1" verticalCentered="1"/>
  <pageMargins left="0.25" right="0.25" top="0" bottom="0" header="0.25" footer="0.25"/>
  <pageSetup scale="96"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9"/>
  <dimension ref="A1:M132"/>
  <sheetViews>
    <sheetView defaultGridColor="0" view="pageBreakPreview" topLeftCell="B1" colorId="22" zoomScale="80" zoomScaleNormal="100" zoomScaleSheetLayoutView="80" workbookViewId="0">
      <selection activeCell="C33" sqref="C33"/>
    </sheetView>
  </sheetViews>
  <sheetFormatPr defaultColWidth="9.6640625" defaultRowHeight="15"/>
  <cols>
    <col min="1" max="1" width="4.6640625" style="9" customWidth="1"/>
    <col min="2" max="2" width="34.109375" style="9" customWidth="1"/>
    <col min="3" max="3" width="9.6640625" style="9"/>
    <col min="4" max="5" width="14.6640625" style="9" customWidth="1"/>
    <col min="6" max="6" width="20.6640625" style="9" customWidth="1"/>
    <col min="7" max="7" width="2.88671875" style="9" customWidth="1"/>
    <col min="8" max="8" width="36.21875" style="9" customWidth="1"/>
    <col min="9" max="9" width="6.6640625" style="9" customWidth="1"/>
    <col min="10" max="10" width="14.6640625" style="9" customWidth="1"/>
    <col min="11" max="11" width="21.6640625" style="9" customWidth="1"/>
    <col min="12" max="12" width="22.6640625" style="9" customWidth="1"/>
    <col min="13" max="13" width="4.6640625" style="9" customWidth="1"/>
    <col min="14" max="16384" width="9.6640625" style="9"/>
  </cols>
  <sheetData>
    <row r="1" spans="1:13">
      <c r="A1" s="749" t="s">
        <v>1795</v>
      </c>
      <c r="B1" s="750"/>
      <c r="C1" s="751" t="s">
        <v>3288</v>
      </c>
      <c r="D1" s="750"/>
      <c r="E1" s="751" t="s">
        <v>1797</v>
      </c>
      <c r="F1" s="753" t="s">
        <v>1798</v>
      </c>
      <c r="G1" s="749" t="s">
        <v>1795</v>
      </c>
      <c r="H1" s="750"/>
      <c r="I1" s="751" t="s">
        <v>3288</v>
      </c>
      <c r="J1" s="750"/>
      <c r="K1" s="1056" t="s">
        <v>1797</v>
      </c>
      <c r="L1" s="752" t="s">
        <v>1798</v>
      </c>
      <c r="M1" s="1014"/>
    </row>
    <row r="2" spans="1:13">
      <c r="A2" s="754" t="str">
        <f>'Data Sheet'!$C$25</f>
        <v>Consolidated Edison Company of New York, Inc.</v>
      </c>
      <c r="B2" s="755"/>
      <c r="C2" s="415" t="s">
        <v>1136</v>
      </c>
      <c r="D2" s="755"/>
      <c r="E2" s="415" t="s">
        <v>1800</v>
      </c>
      <c r="F2" s="757"/>
      <c r="G2" s="754" t="str">
        <f>'Data Sheet'!$C$25</f>
        <v>Consolidated Edison Company of New York, Inc.</v>
      </c>
      <c r="H2" s="755"/>
      <c r="I2" s="415" t="s">
        <v>1136</v>
      </c>
      <c r="J2" s="755"/>
      <c r="K2" s="1020" t="s">
        <v>1800</v>
      </c>
      <c r="M2" s="1017"/>
    </row>
    <row r="3" spans="1:13" ht="15" customHeight="1">
      <c r="A3" s="758"/>
      <c r="B3" s="759"/>
      <c r="C3" s="465" t="s">
        <v>1137</v>
      </c>
      <c r="D3" s="759"/>
      <c r="E3" s="655" t="str">
        <f>'Data Sheet'!$C$40</f>
        <v>4/28/2016</v>
      </c>
      <c r="F3" s="3305" t="str">
        <f>'Data Sheet'!$C$38</f>
        <v>12/31/2015</v>
      </c>
      <c r="G3" s="758"/>
      <c r="H3" s="759"/>
      <c r="I3" s="465" t="s">
        <v>1137</v>
      </c>
      <c r="J3" s="759"/>
      <c r="K3" s="655" t="str">
        <f>'Data Sheet'!$C$40</f>
        <v>4/28/2016</v>
      </c>
      <c r="L3" s="1168" t="str">
        <f>'Data Sheet'!$C$38</f>
        <v>12/31/2015</v>
      </c>
      <c r="M3" s="1019"/>
    </row>
    <row r="4" spans="1:13" ht="15" customHeight="1">
      <c r="A4" s="1057" t="s">
        <v>897</v>
      </c>
      <c r="B4" s="1058"/>
      <c r="C4" s="1058"/>
      <c r="D4" s="1058"/>
      <c r="E4" s="1058"/>
      <c r="F4" s="1059"/>
      <c r="G4" s="1087"/>
      <c r="H4" s="1058" t="s">
        <v>898</v>
      </c>
      <c r="I4" s="1058"/>
      <c r="J4" s="1058"/>
      <c r="K4" s="1058"/>
      <c r="L4" s="1058"/>
      <c r="M4" s="1059"/>
    </row>
    <row r="5" spans="1:13">
      <c r="A5" s="1060"/>
      <c r="B5" s="1033"/>
      <c r="C5" s="1033"/>
      <c r="D5" s="1033"/>
      <c r="E5" s="1033"/>
      <c r="F5" s="1088"/>
      <c r="G5" s="1060"/>
      <c r="H5" s="1033"/>
      <c r="I5" s="745"/>
      <c r="J5" s="745"/>
      <c r="M5" s="1017"/>
    </row>
    <row r="6" spans="1:13">
      <c r="A6" s="3535" t="s">
        <v>3530</v>
      </c>
      <c r="B6" s="3412"/>
      <c r="C6" s="3412"/>
      <c r="D6" s="3537" t="s">
        <v>3531</v>
      </c>
      <c r="E6" s="3538"/>
      <c r="F6" s="3413"/>
      <c r="G6" s="3535" t="s">
        <v>3532</v>
      </c>
      <c r="H6" s="3538"/>
      <c r="I6" s="3538"/>
      <c r="J6" s="3538"/>
      <c r="K6" s="9" t="s">
        <v>3533</v>
      </c>
      <c r="M6" s="1017"/>
    </row>
    <row r="7" spans="1:13">
      <c r="A7" s="3536"/>
      <c r="B7" s="3412"/>
      <c r="C7" s="3412"/>
      <c r="D7" s="3538"/>
      <c r="E7" s="3538"/>
      <c r="F7" s="3413"/>
      <c r="G7" s="3536"/>
      <c r="H7" s="3538"/>
      <c r="I7" s="3538"/>
      <c r="J7" s="3538"/>
      <c r="K7" s="3539" t="s">
        <v>3534</v>
      </c>
      <c r="L7" s="3412"/>
      <c r="M7" s="3413"/>
    </row>
    <row r="8" spans="1:13">
      <c r="A8" s="3535" t="s">
        <v>2486</v>
      </c>
      <c r="B8" s="3412"/>
      <c r="C8" s="3412"/>
      <c r="D8" s="3538"/>
      <c r="E8" s="3538"/>
      <c r="F8" s="3413"/>
      <c r="G8" s="3536"/>
      <c r="H8" s="3538"/>
      <c r="I8" s="3538"/>
      <c r="J8" s="3538"/>
      <c r="K8" s="3412"/>
      <c r="L8" s="3412"/>
      <c r="M8" s="3413"/>
    </row>
    <row r="9" spans="1:13">
      <c r="A9" s="3536"/>
      <c r="B9" s="3412"/>
      <c r="C9" s="3412"/>
      <c r="D9" s="3538"/>
      <c r="E9" s="3538"/>
      <c r="F9" s="3413"/>
      <c r="G9" s="3536"/>
      <c r="H9" s="3538"/>
      <c r="I9" s="3538"/>
      <c r="J9" s="3538"/>
      <c r="K9" s="3412"/>
      <c r="L9" s="3412"/>
      <c r="M9" s="3413"/>
    </row>
    <row r="10" spans="1:13">
      <c r="A10" s="3536"/>
      <c r="B10" s="3412"/>
      <c r="C10" s="3412"/>
      <c r="D10" s="3538"/>
      <c r="E10" s="3538"/>
      <c r="F10" s="3413"/>
      <c r="G10" s="3535" t="s">
        <v>2487</v>
      </c>
      <c r="H10" s="3538"/>
      <c r="I10" s="3538"/>
      <c r="J10" s="3538"/>
      <c r="K10" s="3412"/>
      <c r="L10" s="3412"/>
      <c r="M10" s="3413"/>
    </row>
    <row r="11" spans="1:13">
      <c r="A11" s="1047"/>
      <c r="B11" s="763"/>
      <c r="C11" s="763"/>
      <c r="D11" s="3538"/>
      <c r="E11" s="3538"/>
      <c r="F11" s="3413"/>
      <c r="G11" s="3536"/>
      <c r="H11" s="3538"/>
      <c r="I11" s="3538"/>
      <c r="J11" s="3538"/>
      <c r="K11" s="3412"/>
      <c r="L11" s="3412"/>
      <c r="M11" s="3413"/>
    </row>
    <row r="12" spans="1:13">
      <c r="A12" s="3535" t="s">
        <v>2488</v>
      </c>
      <c r="B12" s="3412"/>
      <c r="C12" s="3412"/>
      <c r="D12" s="3538"/>
      <c r="E12" s="3538"/>
      <c r="F12" s="3413"/>
      <c r="G12" s="3536"/>
      <c r="H12" s="3538"/>
      <c r="I12" s="3538"/>
      <c r="J12" s="3538"/>
      <c r="K12" s="3412"/>
      <c r="L12" s="3412"/>
      <c r="M12" s="3413"/>
    </row>
    <row r="13" spans="1:13">
      <c r="A13" s="3536"/>
      <c r="B13" s="3412"/>
      <c r="C13" s="3412"/>
      <c r="D13" s="3537" t="s">
        <v>2489</v>
      </c>
      <c r="E13" s="3538"/>
      <c r="F13" s="3413"/>
      <c r="G13" s="3536"/>
      <c r="H13" s="3538"/>
      <c r="I13" s="3538"/>
      <c r="J13" s="3538"/>
      <c r="K13" s="3539" t="s">
        <v>2490</v>
      </c>
      <c r="L13" s="3412"/>
      <c r="M13" s="3413"/>
    </row>
    <row r="14" spans="1:13">
      <c r="A14" s="3536"/>
      <c r="B14" s="3412"/>
      <c r="C14" s="3412"/>
      <c r="D14" s="3538"/>
      <c r="E14" s="3538"/>
      <c r="F14" s="3413"/>
      <c r="G14" s="3535" t="s">
        <v>2491</v>
      </c>
      <c r="H14" s="3538"/>
      <c r="I14" s="3538"/>
      <c r="J14" s="3538"/>
      <c r="K14" s="3412"/>
      <c r="L14" s="3412"/>
      <c r="M14" s="3413"/>
    </row>
    <row r="15" spans="1:13">
      <c r="A15" s="1048"/>
      <c r="B15" s="1009"/>
      <c r="C15" s="1009"/>
      <c r="D15" s="3449"/>
      <c r="E15" s="3449"/>
      <c r="F15" s="3540"/>
      <c r="G15" s="3541"/>
      <c r="H15" s="3449"/>
      <c r="I15" s="3449"/>
      <c r="J15" s="3449"/>
      <c r="M15" s="1017"/>
    </row>
    <row r="16" spans="1:13">
      <c r="A16" s="1061"/>
      <c r="B16" s="1034"/>
      <c r="C16" s="1023"/>
      <c r="D16" s="1033"/>
      <c r="E16" s="1062"/>
      <c r="F16" s="1025" t="s">
        <v>3062</v>
      </c>
      <c r="G16" s="3531" t="s">
        <v>3063</v>
      </c>
      <c r="H16" s="3532"/>
      <c r="I16" s="1034"/>
      <c r="J16" s="1033"/>
      <c r="K16" s="1065" t="s">
        <v>3062</v>
      </c>
      <c r="L16" s="1065" t="s">
        <v>3064</v>
      </c>
      <c r="M16" s="1066"/>
    </row>
    <row r="17" spans="1:13">
      <c r="A17" s="1026" t="s">
        <v>1724</v>
      </c>
      <c r="C17" s="755"/>
      <c r="D17" s="1067" t="s">
        <v>3014</v>
      </c>
      <c r="E17" s="1030" t="s">
        <v>1147</v>
      </c>
      <c r="F17" s="1031" t="s">
        <v>3065</v>
      </c>
      <c r="G17" s="3533" t="s">
        <v>3066</v>
      </c>
      <c r="H17" s="3480"/>
      <c r="I17" s="3534" t="s">
        <v>3067</v>
      </c>
      <c r="J17" s="3480"/>
      <c r="K17" s="1068" t="s">
        <v>3065</v>
      </c>
      <c r="L17" s="1068" t="s">
        <v>3068</v>
      </c>
      <c r="M17" s="757"/>
    </row>
    <row r="18" spans="1:13">
      <c r="A18" s="1026" t="s">
        <v>1727</v>
      </c>
      <c r="B18" s="1021" t="s">
        <v>3069</v>
      </c>
      <c r="C18" s="1069"/>
      <c r="D18" s="1067" t="s">
        <v>3070</v>
      </c>
      <c r="E18" s="1030" t="s">
        <v>3071</v>
      </c>
      <c r="F18" s="1031" t="s">
        <v>3192</v>
      </c>
      <c r="G18" s="3533" t="s">
        <v>3072</v>
      </c>
      <c r="H18" s="3480"/>
      <c r="I18" s="3534" t="s">
        <v>3073</v>
      </c>
      <c r="J18" s="3480"/>
      <c r="K18" s="1068" t="s">
        <v>2514</v>
      </c>
      <c r="L18" s="1068" t="s">
        <v>3074</v>
      </c>
      <c r="M18" s="1029" t="s">
        <v>1724</v>
      </c>
    </row>
    <row r="19" spans="1:13">
      <c r="A19" s="1070"/>
      <c r="B19" s="1071" t="s">
        <v>3018</v>
      </c>
      <c r="C19" s="1072"/>
      <c r="D19" s="1073" t="s">
        <v>3019</v>
      </c>
      <c r="E19" s="1074" t="s">
        <v>3020</v>
      </c>
      <c r="F19" s="1092" t="s">
        <v>3021</v>
      </c>
      <c r="G19" s="3528" t="s">
        <v>2343</v>
      </c>
      <c r="H19" s="3529"/>
      <c r="I19" s="3530" t="s">
        <v>2344</v>
      </c>
      <c r="J19" s="3529"/>
      <c r="K19" s="1075" t="s">
        <v>2345</v>
      </c>
      <c r="L19" s="1075" t="s">
        <v>2346</v>
      </c>
      <c r="M19" s="1037" t="s">
        <v>1727</v>
      </c>
    </row>
    <row r="20" spans="1:13">
      <c r="A20" s="1022">
        <v>1</v>
      </c>
      <c r="B20" s="9" t="s">
        <v>5209</v>
      </c>
      <c r="D20" s="1020"/>
      <c r="E20" s="745"/>
      <c r="F20" s="278"/>
      <c r="G20" s="387"/>
      <c r="H20" s="365"/>
      <c r="I20" s="309"/>
      <c r="J20" s="871"/>
      <c r="K20" s="309"/>
      <c r="L20" s="309"/>
      <c r="M20" s="757">
        <v>1</v>
      </c>
    </row>
    <row r="21" spans="1:13">
      <c r="A21" s="1022">
        <v>2</v>
      </c>
      <c r="B21" s="9" t="s">
        <v>5298</v>
      </c>
      <c r="D21" s="2979">
        <v>27493</v>
      </c>
      <c r="E21" s="745"/>
      <c r="F21" s="279">
        <v>299978</v>
      </c>
      <c r="G21" s="345"/>
      <c r="H21" s="348"/>
      <c r="I21" s="304"/>
      <c r="J21" s="870"/>
      <c r="K21" s="304">
        <v>299978</v>
      </c>
      <c r="L21" s="304"/>
      <c r="M21" s="757">
        <v>2</v>
      </c>
    </row>
    <row r="22" spans="1:13">
      <c r="A22" s="1022">
        <v>3</v>
      </c>
      <c r="B22" s="9" t="s">
        <v>5298</v>
      </c>
      <c r="D22" s="2979">
        <v>29403</v>
      </c>
      <c r="E22" s="745"/>
      <c r="F22" s="279">
        <v>24896</v>
      </c>
      <c r="G22" s="345"/>
      <c r="H22" s="348"/>
      <c r="I22" s="304"/>
      <c r="J22" s="870"/>
      <c r="K22" s="304">
        <v>24896</v>
      </c>
      <c r="L22" s="304"/>
      <c r="M22" s="757">
        <v>3</v>
      </c>
    </row>
    <row r="23" spans="1:13">
      <c r="A23" s="1022">
        <v>4</v>
      </c>
      <c r="B23" s="9" t="s">
        <v>5298</v>
      </c>
      <c r="D23" s="2979">
        <v>31576</v>
      </c>
      <c r="E23" s="745"/>
      <c r="F23" s="279">
        <v>45412</v>
      </c>
      <c r="G23" s="345"/>
      <c r="H23" s="348"/>
      <c r="I23" s="304"/>
      <c r="J23" s="870"/>
      <c r="K23" s="304">
        <v>45412</v>
      </c>
      <c r="L23" s="304"/>
      <c r="M23" s="757">
        <v>4</v>
      </c>
    </row>
    <row r="24" spans="1:13">
      <c r="A24" s="1022">
        <v>5</v>
      </c>
      <c r="B24" s="9" t="s">
        <v>5299</v>
      </c>
      <c r="D24" s="1020"/>
      <c r="E24" s="745"/>
      <c r="F24" s="279">
        <v>4767312.79</v>
      </c>
      <c r="G24" s="345"/>
      <c r="H24" s="348">
        <v>339085</v>
      </c>
      <c r="I24" s="304"/>
      <c r="J24" s="870"/>
      <c r="K24" s="304">
        <v>5106397.79</v>
      </c>
      <c r="L24" s="304"/>
      <c r="M24" s="757">
        <v>5</v>
      </c>
    </row>
    <row r="25" spans="1:13">
      <c r="A25" s="1022">
        <v>6</v>
      </c>
      <c r="B25" s="9" t="s">
        <v>5300</v>
      </c>
      <c r="D25" s="1020"/>
      <c r="E25" s="745"/>
      <c r="F25" s="279">
        <v>-3946285</v>
      </c>
      <c r="G25" s="345"/>
      <c r="H25" s="348"/>
      <c r="I25" s="304"/>
      <c r="J25" s="870">
        <v>-230440</v>
      </c>
      <c r="K25" s="304">
        <v>-4176725</v>
      </c>
      <c r="L25" s="304"/>
      <c r="M25" s="757">
        <v>6</v>
      </c>
    </row>
    <row r="26" spans="1:13">
      <c r="A26" s="1022">
        <v>7</v>
      </c>
      <c r="D26" s="1020"/>
      <c r="E26" s="745"/>
      <c r="F26" s="279"/>
      <c r="G26" s="345"/>
      <c r="H26" s="348"/>
      <c r="I26" s="304"/>
      <c r="J26" s="870"/>
      <c r="K26" s="304"/>
      <c r="L26" s="304"/>
      <c r="M26" s="757">
        <v>7</v>
      </c>
    </row>
    <row r="27" spans="1:13">
      <c r="A27" s="1022">
        <v>8</v>
      </c>
      <c r="B27" s="9" t="s">
        <v>5301</v>
      </c>
      <c r="D27" s="1020"/>
      <c r="E27" s="745"/>
      <c r="F27" s="279"/>
      <c r="G27" s="345"/>
      <c r="H27" s="348"/>
      <c r="I27" s="304"/>
      <c r="J27" s="870"/>
      <c r="K27" s="304"/>
      <c r="L27" s="304"/>
      <c r="M27" s="757">
        <v>8</v>
      </c>
    </row>
    <row r="28" spans="1:13">
      <c r="A28" s="1022">
        <v>9</v>
      </c>
      <c r="B28" s="9" t="s">
        <v>5298</v>
      </c>
      <c r="D28" s="1020"/>
      <c r="E28" s="745"/>
      <c r="F28" s="279">
        <v>10000</v>
      </c>
      <c r="G28" s="345"/>
      <c r="H28" s="348"/>
      <c r="I28" s="304"/>
      <c r="J28" s="870"/>
      <c r="K28" s="304">
        <v>10000</v>
      </c>
      <c r="L28" s="304"/>
      <c r="M28" s="757">
        <v>9</v>
      </c>
    </row>
    <row r="29" spans="1:13">
      <c r="A29" s="1022">
        <v>10</v>
      </c>
      <c r="B29" s="9" t="s">
        <v>5299</v>
      </c>
      <c r="D29" s="1020"/>
      <c r="E29" s="745"/>
      <c r="F29" s="279">
        <v>-8432.1</v>
      </c>
      <c r="G29" s="345"/>
      <c r="H29" s="348">
        <v>-4043</v>
      </c>
      <c r="I29" s="304"/>
      <c r="J29" s="870"/>
      <c r="K29" s="304">
        <v>-12473</v>
      </c>
      <c r="L29" s="304"/>
      <c r="M29" s="757">
        <v>10</v>
      </c>
    </row>
    <row r="30" spans="1:13">
      <c r="A30" s="1022">
        <v>11</v>
      </c>
      <c r="B30" s="9" t="s">
        <v>5302</v>
      </c>
      <c r="D30" s="1020"/>
      <c r="E30" s="745"/>
      <c r="F30" s="279">
        <v>15000</v>
      </c>
      <c r="G30" s="345"/>
      <c r="H30" s="348"/>
      <c r="I30" s="304"/>
      <c r="J30" s="870"/>
      <c r="K30" s="304">
        <v>15000</v>
      </c>
      <c r="L30" s="304"/>
      <c r="M30" s="757">
        <v>11</v>
      </c>
    </row>
    <row r="31" spans="1:13">
      <c r="A31" s="1022">
        <v>12</v>
      </c>
      <c r="D31" s="1020"/>
      <c r="E31" s="745"/>
      <c r="F31" s="279"/>
      <c r="G31" s="345"/>
      <c r="H31" s="348"/>
      <c r="I31" s="304"/>
      <c r="J31" s="870"/>
      <c r="K31" s="304"/>
      <c r="L31" s="304"/>
      <c r="M31" s="757">
        <v>12</v>
      </c>
    </row>
    <row r="32" spans="1:13">
      <c r="A32" s="1022">
        <v>13</v>
      </c>
      <c r="D32" s="1020"/>
      <c r="E32" s="745"/>
      <c r="F32" s="279"/>
      <c r="G32" s="345"/>
      <c r="H32" s="348"/>
      <c r="I32" s="304"/>
      <c r="J32" s="870"/>
      <c r="K32" s="304"/>
      <c r="L32" s="304"/>
      <c r="M32" s="757">
        <v>13</v>
      </c>
    </row>
    <row r="33" spans="1:13">
      <c r="A33" s="1022">
        <v>14</v>
      </c>
      <c r="D33" s="1020"/>
      <c r="E33" s="745"/>
      <c r="F33" s="279"/>
      <c r="G33" s="345"/>
      <c r="H33" s="348"/>
      <c r="I33" s="304"/>
      <c r="J33" s="870"/>
      <c r="K33" s="304"/>
      <c r="L33" s="304"/>
      <c r="M33" s="757">
        <v>14</v>
      </c>
    </row>
    <row r="34" spans="1:13">
      <c r="A34" s="1022">
        <v>15</v>
      </c>
      <c r="D34" s="1020"/>
      <c r="E34" s="745"/>
      <c r="F34" s="279"/>
      <c r="G34" s="345"/>
      <c r="H34" s="348"/>
      <c r="I34" s="304"/>
      <c r="J34" s="870"/>
      <c r="K34" s="304"/>
      <c r="L34" s="304"/>
      <c r="M34" s="757">
        <v>15</v>
      </c>
    </row>
    <row r="35" spans="1:13">
      <c r="A35" s="1022">
        <v>16</v>
      </c>
      <c r="D35" s="1020"/>
      <c r="E35" s="745"/>
      <c r="F35" s="279"/>
      <c r="G35" s="345"/>
      <c r="H35" s="348"/>
      <c r="I35" s="304"/>
      <c r="J35" s="870"/>
      <c r="K35" s="304"/>
      <c r="L35" s="304"/>
      <c r="M35" s="757">
        <v>16</v>
      </c>
    </row>
    <row r="36" spans="1:13">
      <c r="A36" s="1022">
        <v>17</v>
      </c>
      <c r="D36" s="1020"/>
      <c r="E36" s="745"/>
      <c r="F36" s="279"/>
      <c r="G36" s="345"/>
      <c r="H36" s="348"/>
      <c r="I36" s="304"/>
      <c r="J36" s="870"/>
      <c r="K36" s="304"/>
      <c r="L36" s="304"/>
      <c r="M36" s="757">
        <v>17</v>
      </c>
    </row>
    <row r="37" spans="1:13">
      <c r="A37" s="1022">
        <v>18</v>
      </c>
      <c r="D37" s="1020"/>
      <c r="E37" s="745"/>
      <c r="F37" s="279"/>
      <c r="G37" s="345"/>
      <c r="H37" s="348"/>
      <c r="I37" s="304"/>
      <c r="J37" s="870"/>
      <c r="K37" s="304"/>
      <c r="L37" s="304"/>
      <c r="M37" s="757">
        <v>18</v>
      </c>
    </row>
    <row r="38" spans="1:13">
      <c r="A38" s="1022">
        <v>19</v>
      </c>
      <c r="D38" s="1020"/>
      <c r="E38" s="745"/>
      <c r="F38" s="279"/>
      <c r="G38" s="345"/>
      <c r="H38" s="348"/>
      <c r="I38" s="304"/>
      <c r="J38" s="870"/>
      <c r="K38" s="304"/>
      <c r="L38" s="304"/>
      <c r="M38" s="757">
        <v>19</v>
      </c>
    </row>
    <row r="39" spans="1:13">
      <c r="A39" s="1022">
        <v>20</v>
      </c>
      <c r="D39" s="1020"/>
      <c r="E39" s="745"/>
      <c r="F39" s="279"/>
      <c r="G39" s="345"/>
      <c r="H39" s="348"/>
      <c r="I39" s="304"/>
      <c r="J39" s="870"/>
      <c r="K39" s="304"/>
      <c r="L39" s="304"/>
      <c r="M39" s="757">
        <v>20</v>
      </c>
    </row>
    <row r="40" spans="1:13">
      <c r="A40" s="1022">
        <v>21</v>
      </c>
      <c r="D40" s="1020"/>
      <c r="E40" s="745"/>
      <c r="F40" s="279"/>
      <c r="G40" s="345"/>
      <c r="H40" s="348"/>
      <c r="I40" s="304"/>
      <c r="J40" s="870"/>
      <c r="K40" s="304"/>
      <c r="L40" s="304"/>
      <c r="M40" s="757">
        <v>21</v>
      </c>
    </row>
    <row r="41" spans="1:13">
      <c r="A41" s="1022">
        <v>22</v>
      </c>
      <c r="D41" s="1020"/>
      <c r="E41" s="745"/>
      <c r="F41" s="279"/>
      <c r="G41" s="345"/>
      <c r="H41" s="348"/>
      <c r="I41" s="304"/>
      <c r="J41" s="870"/>
      <c r="K41" s="304"/>
      <c r="L41" s="304"/>
      <c r="M41" s="757">
        <v>22</v>
      </c>
    </row>
    <row r="42" spans="1:13">
      <c r="A42" s="1022">
        <v>23</v>
      </c>
      <c r="D42" s="1020"/>
      <c r="E42" s="745"/>
      <c r="F42" s="279"/>
      <c r="G42" s="345"/>
      <c r="H42" s="348"/>
      <c r="I42" s="304"/>
      <c r="J42" s="870"/>
      <c r="K42" s="304"/>
      <c r="L42" s="304"/>
      <c r="M42" s="757">
        <v>23</v>
      </c>
    </row>
    <row r="43" spans="1:13">
      <c r="A43" s="1022">
        <v>24</v>
      </c>
      <c r="D43" s="1020"/>
      <c r="E43" s="745"/>
      <c r="F43" s="279"/>
      <c r="G43" s="345"/>
      <c r="H43" s="348"/>
      <c r="I43" s="304"/>
      <c r="J43" s="870"/>
      <c r="K43" s="304"/>
      <c r="L43" s="304"/>
      <c r="M43" s="757">
        <v>24</v>
      </c>
    </row>
    <row r="44" spans="1:13">
      <c r="A44" s="1022">
        <v>25</v>
      </c>
      <c r="D44" s="1020"/>
      <c r="E44" s="745"/>
      <c r="F44" s="279"/>
      <c r="G44" s="345"/>
      <c r="H44" s="348"/>
      <c r="I44" s="304"/>
      <c r="J44" s="870"/>
      <c r="K44" s="304"/>
      <c r="L44" s="304"/>
      <c r="M44" s="757">
        <v>25</v>
      </c>
    </row>
    <row r="45" spans="1:13">
      <c r="A45" s="1022">
        <v>26</v>
      </c>
      <c r="D45" s="1020"/>
      <c r="E45" s="745"/>
      <c r="F45" s="279"/>
      <c r="G45" s="345"/>
      <c r="H45" s="348"/>
      <c r="I45" s="304"/>
      <c r="J45" s="870"/>
      <c r="K45" s="304"/>
      <c r="L45" s="304"/>
      <c r="M45" s="757">
        <v>26</v>
      </c>
    </row>
    <row r="46" spans="1:13">
      <c r="A46" s="1022">
        <v>27</v>
      </c>
      <c r="D46" s="1020"/>
      <c r="E46" s="745"/>
      <c r="F46" s="279"/>
      <c r="G46" s="345"/>
      <c r="H46" s="348"/>
      <c r="I46" s="304"/>
      <c r="J46" s="870"/>
      <c r="K46" s="304"/>
      <c r="L46" s="304"/>
      <c r="M46" s="757">
        <v>27</v>
      </c>
    </row>
    <row r="47" spans="1:13">
      <c r="A47" s="1022">
        <v>28</v>
      </c>
      <c r="D47" s="1020"/>
      <c r="E47" s="745"/>
      <c r="F47" s="279"/>
      <c r="G47" s="345"/>
      <c r="H47" s="348"/>
      <c r="I47" s="304"/>
      <c r="J47" s="870"/>
      <c r="K47" s="304"/>
      <c r="L47" s="304"/>
      <c r="M47" s="757">
        <v>28</v>
      </c>
    </row>
    <row r="48" spans="1:13">
      <c r="A48" s="1022">
        <v>29</v>
      </c>
      <c r="D48" s="1020"/>
      <c r="E48" s="745"/>
      <c r="F48" s="279"/>
      <c r="G48" s="345"/>
      <c r="H48" s="348"/>
      <c r="I48" s="304"/>
      <c r="J48" s="870"/>
      <c r="K48" s="304"/>
      <c r="L48" s="304"/>
      <c r="M48" s="757">
        <v>29</v>
      </c>
    </row>
    <row r="49" spans="1:13">
      <c r="A49" s="1022">
        <v>30</v>
      </c>
      <c r="D49" s="1020"/>
      <c r="E49" s="745"/>
      <c r="F49" s="279"/>
      <c r="G49" s="345"/>
      <c r="H49" s="348"/>
      <c r="I49" s="304"/>
      <c r="J49" s="870"/>
      <c r="K49" s="304"/>
      <c r="L49" s="304"/>
      <c r="M49" s="757">
        <v>30</v>
      </c>
    </row>
    <row r="50" spans="1:13">
      <c r="A50" s="1022">
        <v>31</v>
      </c>
      <c r="D50" s="1020"/>
      <c r="E50" s="745"/>
      <c r="F50" s="279"/>
      <c r="G50" s="345"/>
      <c r="H50" s="348"/>
      <c r="I50" s="304"/>
      <c r="J50" s="870"/>
      <c r="K50" s="304"/>
      <c r="L50" s="304"/>
      <c r="M50" s="757">
        <v>31</v>
      </c>
    </row>
    <row r="51" spans="1:13">
      <c r="A51" s="1022">
        <v>32</v>
      </c>
      <c r="D51" s="1020"/>
      <c r="E51" s="745"/>
      <c r="F51" s="279"/>
      <c r="G51" s="345"/>
      <c r="H51" s="348"/>
      <c r="I51" s="304"/>
      <c r="J51" s="870"/>
      <c r="K51" s="304"/>
      <c r="L51" s="304"/>
      <c r="M51" s="757">
        <v>32</v>
      </c>
    </row>
    <row r="52" spans="1:13">
      <c r="A52" s="1022">
        <v>33</v>
      </c>
      <c r="D52" s="1020"/>
      <c r="E52" s="745"/>
      <c r="F52" s="279"/>
      <c r="G52" s="345"/>
      <c r="H52" s="348"/>
      <c r="I52" s="304"/>
      <c r="J52" s="870"/>
      <c r="K52" s="304"/>
      <c r="L52" s="304"/>
      <c r="M52" s="757">
        <v>33</v>
      </c>
    </row>
    <row r="53" spans="1:13">
      <c r="A53" s="1022">
        <v>34</v>
      </c>
      <c r="D53" s="1020"/>
      <c r="E53" s="745"/>
      <c r="F53" s="279"/>
      <c r="G53" s="345"/>
      <c r="H53" s="348"/>
      <c r="I53" s="304"/>
      <c r="J53" s="870"/>
      <c r="K53" s="304"/>
      <c r="L53" s="304"/>
      <c r="M53" s="757">
        <v>34</v>
      </c>
    </row>
    <row r="54" spans="1:13">
      <c r="A54" s="1022">
        <v>35</v>
      </c>
      <c r="D54" s="1020"/>
      <c r="E54" s="745"/>
      <c r="F54" s="279"/>
      <c r="G54" s="345"/>
      <c r="H54" s="348"/>
      <c r="I54" s="304"/>
      <c r="J54" s="870"/>
      <c r="K54" s="304"/>
      <c r="L54" s="304"/>
      <c r="M54" s="757">
        <v>35</v>
      </c>
    </row>
    <row r="55" spans="1:13">
      <c r="A55" s="1022">
        <v>36</v>
      </c>
      <c r="D55" s="1020"/>
      <c r="E55" s="745"/>
      <c r="F55" s="279"/>
      <c r="G55" s="345"/>
      <c r="H55" s="348"/>
      <c r="I55" s="304"/>
      <c r="J55" s="870"/>
      <c r="K55" s="304"/>
      <c r="L55" s="304"/>
      <c r="M55" s="757">
        <v>36</v>
      </c>
    </row>
    <row r="56" spans="1:13">
      <c r="A56" s="1022">
        <v>37</v>
      </c>
      <c r="D56" s="1020"/>
      <c r="E56" s="745"/>
      <c r="F56" s="279"/>
      <c r="G56" s="345"/>
      <c r="H56" s="348"/>
      <c r="I56" s="304"/>
      <c r="J56" s="870"/>
      <c r="K56" s="304"/>
      <c r="L56" s="304"/>
      <c r="M56" s="757">
        <v>37</v>
      </c>
    </row>
    <row r="57" spans="1:13">
      <c r="A57" s="1022">
        <v>38</v>
      </c>
      <c r="D57" s="1020"/>
      <c r="E57" s="745"/>
      <c r="F57" s="279"/>
      <c r="G57" s="345"/>
      <c r="H57" s="348"/>
      <c r="I57" s="304"/>
      <c r="J57" s="870"/>
      <c r="K57" s="304"/>
      <c r="L57" s="304"/>
      <c r="M57" s="757">
        <v>38</v>
      </c>
    </row>
    <row r="58" spans="1:13">
      <c r="A58" s="1022">
        <v>39</v>
      </c>
      <c r="D58" s="1020"/>
      <c r="E58" s="745"/>
      <c r="F58" s="279"/>
      <c r="G58" s="345"/>
      <c r="H58" s="348"/>
      <c r="I58" s="304"/>
      <c r="J58" s="870"/>
      <c r="K58" s="304"/>
      <c r="L58" s="304"/>
      <c r="M58" s="757">
        <v>39</v>
      </c>
    </row>
    <row r="59" spans="1:13">
      <c r="A59" s="1022">
        <v>40</v>
      </c>
      <c r="D59" s="1020"/>
      <c r="E59" s="745"/>
      <c r="F59" s="279"/>
      <c r="G59" s="345"/>
      <c r="H59" s="348"/>
      <c r="I59" s="304"/>
      <c r="J59" s="870"/>
      <c r="K59" s="304"/>
      <c r="L59" s="304"/>
      <c r="M59" s="757">
        <v>40</v>
      </c>
    </row>
    <row r="60" spans="1:13">
      <c r="A60" s="1070">
        <v>41</v>
      </c>
      <c r="B60" s="447"/>
      <c r="C60" s="447"/>
      <c r="D60" s="448"/>
      <c r="E60" s="447"/>
      <c r="F60" s="280"/>
      <c r="G60" s="345"/>
      <c r="H60" s="348"/>
      <c r="I60" s="304"/>
      <c r="J60" s="870"/>
      <c r="K60" s="304"/>
      <c r="L60" s="304"/>
      <c r="M60" s="1076">
        <v>41</v>
      </c>
    </row>
    <row r="61" spans="1:13">
      <c r="A61" s="1060">
        <v>42</v>
      </c>
      <c r="B61" s="1034" t="s">
        <v>3075</v>
      </c>
      <c r="C61" s="1033"/>
      <c r="D61" s="1033"/>
      <c r="E61" s="1033"/>
      <c r="F61" s="1066"/>
      <c r="G61" s="1060"/>
      <c r="H61" s="657"/>
      <c r="I61" s="300"/>
      <c r="J61" s="255"/>
      <c r="K61" s="300"/>
      <c r="L61" s="300"/>
      <c r="M61" s="757">
        <v>42</v>
      </c>
    </row>
    <row r="62" spans="1:13" ht="15.75" thickBot="1">
      <c r="A62" s="770"/>
      <c r="B62" s="1077"/>
      <c r="C62" s="771"/>
      <c r="D62" s="771"/>
      <c r="E62" s="1078" t="s">
        <v>172</v>
      </c>
      <c r="F62" s="285">
        <f>SUM(F20:F60)</f>
        <v>1207881.69</v>
      </c>
      <c r="G62" s="770"/>
      <c r="H62" s="417">
        <f>SUM(H20:H60)</f>
        <v>335042</v>
      </c>
      <c r="I62" s="658"/>
      <c r="J62" s="417">
        <f>SUM(J20:J60)</f>
        <v>-230440</v>
      </c>
      <c r="K62" s="417">
        <f>SUM(K20:K60)</f>
        <v>1312485.79</v>
      </c>
      <c r="L62" s="392">
        <f>SUM(L20:L60)</f>
        <v>0</v>
      </c>
      <c r="M62" s="1079"/>
    </row>
    <row r="63" spans="1:13">
      <c r="A63" s="9" t="s">
        <v>3076</v>
      </c>
      <c r="G63" s="9" t="s">
        <v>3077</v>
      </c>
      <c r="M63" s="1013" t="s">
        <v>3786</v>
      </c>
    </row>
    <row r="64" spans="1:13">
      <c r="A64" s="12" t="s">
        <v>3787</v>
      </c>
      <c r="B64" s="12"/>
      <c r="C64" s="12"/>
      <c r="D64" s="12"/>
      <c r="E64" s="12"/>
      <c r="F64" s="12"/>
      <c r="G64" s="12" t="s">
        <v>3788</v>
      </c>
      <c r="H64" s="12"/>
      <c r="I64" s="12"/>
      <c r="J64" s="12"/>
      <c r="K64" s="12"/>
      <c r="L64" s="12"/>
      <c r="M64" s="12"/>
    </row>
    <row r="65" spans="1:13" ht="15.75">
      <c r="A65" s="1016" t="s">
        <v>1190</v>
      </c>
      <c r="B65" s="12"/>
      <c r="C65" s="12"/>
      <c r="D65" s="12"/>
      <c r="E65" s="12"/>
      <c r="F65" s="12"/>
    </row>
    <row r="66" spans="1:13" ht="15.75" thickBot="1">
      <c r="A66" s="9" t="str">
        <f>'Data Sheet'!$C$25</f>
        <v>Consolidated Edison Company of New York, Inc.</v>
      </c>
      <c r="E66" s="1012" t="s">
        <v>1784</v>
      </c>
      <c r="F66" s="1166" t="str">
        <f>'Data Sheet'!$C$38</f>
        <v>12/31/2015</v>
      </c>
      <c r="G66" s="9" t="str">
        <f>'Data Sheet'!$C$25</f>
        <v>Consolidated Edison Company of New York, Inc.</v>
      </c>
      <c r="K66" s="1012" t="s">
        <v>1784</v>
      </c>
      <c r="L66" s="1166" t="str">
        <f>'Data Sheet'!$C$38</f>
        <v>12/31/2015</v>
      </c>
    </row>
    <row r="67" spans="1:13">
      <c r="A67" s="749"/>
      <c r="B67" s="752"/>
      <c r="C67" s="752"/>
      <c r="D67" s="752"/>
      <c r="E67" s="752"/>
      <c r="F67" s="752"/>
      <c r="G67" s="749"/>
      <c r="H67" s="752"/>
      <c r="I67" s="752"/>
      <c r="J67" s="752"/>
      <c r="K67" s="752"/>
      <c r="L67" s="752"/>
      <c r="M67" s="1014"/>
    </row>
    <row r="68" spans="1:13">
      <c r="A68" s="1081" t="s">
        <v>897</v>
      </c>
      <c r="B68" s="12"/>
      <c r="C68" s="12"/>
      <c r="D68" s="12"/>
      <c r="E68" s="12"/>
      <c r="F68" s="1080"/>
      <c r="G68" s="1081" t="s">
        <v>897</v>
      </c>
      <c r="H68" s="12"/>
      <c r="I68" s="12"/>
      <c r="J68" s="12"/>
      <c r="K68" s="12"/>
      <c r="L68" s="12"/>
      <c r="M68" s="766"/>
    </row>
    <row r="69" spans="1:13">
      <c r="A69" s="760"/>
      <c r="B69" s="761"/>
      <c r="C69" s="761"/>
      <c r="D69" s="761"/>
      <c r="E69" s="761"/>
      <c r="F69" s="761"/>
      <c r="G69" s="758"/>
      <c r="H69" s="761"/>
      <c r="I69" s="761"/>
      <c r="J69" s="761"/>
      <c r="K69" s="761"/>
      <c r="L69" s="761"/>
      <c r="M69" s="762"/>
    </row>
    <row r="70" spans="1:13">
      <c r="A70" s="1061"/>
      <c r="B70" s="1034"/>
      <c r="C70" s="1023"/>
      <c r="D70" s="1033"/>
      <c r="E70" s="1062"/>
      <c r="F70" s="1063" t="s">
        <v>3062</v>
      </c>
      <c r="G70" s="1060"/>
      <c r="H70" s="1082" t="s">
        <v>3063</v>
      </c>
      <c r="I70" s="1034"/>
      <c r="J70" s="1033"/>
      <c r="K70" s="1065" t="s">
        <v>3062</v>
      </c>
      <c r="L70" s="1065" t="s">
        <v>3064</v>
      </c>
      <c r="M70" s="1066"/>
    </row>
    <row r="71" spans="1:13">
      <c r="A71" s="1026" t="s">
        <v>1724</v>
      </c>
      <c r="C71" s="755"/>
      <c r="D71" s="1028" t="s">
        <v>3014</v>
      </c>
      <c r="E71" s="1030" t="s">
        <v>1147</v>
      </c>
      <c r="F71" s="1067" t="s">
        <v>3065</v>
      </c>
      <c r="G71" s="754"/>
      <c r="H71" s="1027" t="s">
        <v>3066</v>
      </c>
      <c r="I71" s="1021"/>
      <c r="J71" s="12" t="s">
        <v>3067</v>
      </c>
      <c r="K71" s="1068" t="s">
        <v>3065</v>
      </c>
      <c r="L71" s="1068" t="s">
        <v>3068</v>
      </c>
      <c r="M71" s="757"/>
    </row>
    <row r="72" spans="1:13">
      <c r="A72" s="1026" t="s">
        <v>1727</v>
      </c>
      <c r="B72" s="1021" t="s">
        <v>3069</v>
      </c>
      <c r="C72" s="1069"/>
      <c r="D72" s="1028" t="s">
        <v>3070</v>
      </c>
      <c r="E72" s="1030" t="s">
        <v>3071</v>
      </c>
      <c r="F72" s="1067" t="s">
        <v>3192</v>
      </c>
      <c r="G72" s="754"/>
      <c r="H72" s="1027" t="s">
        <v>3072</v>
      </c>
      <c r="I72" s="1021"/>
      <c r="J72" s="12" t="s">
        <v>3073</v>
      </c>
      <c r="K72" s="1068" t="s">
        <v>2514</v>
      </c>
      <c r="L72" s="1068" t="s">
        <v>3074</v>
      </c>
      <c r="M72" s="1029" t="s">
        <v>1724</v>
      </c>
    </row>
    <row r="73" spans="1:13">
      <c r="A73" s="1070"/>
      <c r="B73" s="1071" t="s">
        <v>3018</v>
      </c>
      <c r="C73" s="1072"/>
      <c r="D73" s="1073" t="s">
        <v>3019</v>
      </c>
      <c r="E73" s="1074" t="s">
        <v>3020</v>
      </c>
      <c r="F73" s="1073" t="s">
        <v>3021</v>
      </c>
      <c r="G73" s="758"/>
      <c r="H73" s="1083" t="s">
        <v>2343</v>
      </c>
      <c r="I73" s="1071"/>
      <c r="J73" s="761" t="s">
        <v>2344</v>
      </c>
      <c r="K73" s="1075" t="s">
        <v>2345</v>
      </c>
      <c r="L73" s="1075" t="s">
        <v>2346</v>
      </c>
      <c r="M73" s="1037" t="s">
        <v>1727</v>
      </c>
    </row>
    <row r="74" spans="1:13">
      <c r="A74" s="1022">
        <v>1</v>
      </c>
      <c r="D74" s="1020"/>
      <c r="F74" s="309"/>
      <c r="G74" s="387"/>
      <c r="H74" s="365"/>
      <c r="I74" s="309"/>
      <c r="J74" s="390"/>
      <c r="K74" s="309"/>
      <c r="L74" s="309"/>
      <c r="M74" s="757">
        <v>1</v>
      </c>
    </row>
    <row r="75" spans="1:13">
      <c r="A75" s="1022">
        <v>2</v>
      </c>
      <c r="D75" s="1020"/>
      <c r="F75" s="304"/>
      <c r="G75" s="345"/>
      <c r="H75" s="348"/>
      <c r="I75" s="304"/>
      <c r="J75" s="303"/>
      <c r="K75" s="304"/>
      <c r="L75" s="304"/>
      <c r="M75" s="757">
        <v>2</v>
      </c>
    </row>
    <row r="76" spans="1:13">
      <c r="A76" s="1022">
        <v>3</v>
      </c>
      <c r="D76" s="1020"/>
      <c r="F76" s="304"/>
      <c r="G76" s="345"/>
      <c r="H76" s="348"/>
      <c r="I76" s="304"/>
      <c r="J76" s="303"/>
      <c r="K76" s="304"/>
      <c r="L76" s="304"/>
      <c r="M76" s="757">
        <v>3</v>
      </c>
    </row>
    <row r="77" spans="1:13">
      <c r="A77" s="1022">
        <v>4</v>
      </c>
      <c r="D77" s="1020"/>
      <c r="F77" s="304"/>
      <c r="G77" s="345"/>
      <c r="H77" s="348"/>
      <c r="I77" s="304"/>
      <c r="J77" s="303"/>
      <c r="K77" s="304"/>
      <c r="L77" s="304"/>
      <c r="M77" s="757">
        <v>4</v>
      </c>
    </row>
    <row r="78" spans="1:13">
      <c r="A78" s="1022">
        <v>5</v>
      </c>
      <c r="D78" s="1020"/>
      <c r="F78" s="304"/>
      <c r="G78" s="345"/>
      <c r="H78" s="348"/>
      <c r="I78" s="304"/>
      <c r="J78" s="303"/>
      <c r="K78" s="304"/>
      <c r="L78" s="304"/>
      <c r="M78" s="757">
        <v>5</v>
      </c>
    </row>
    <row r="79" spans="1:13">
      <c r="A79" s="1022">
        <v>6</v>
      </c>
      <c r="D79" s="1020"/>
      <c r="F79" s="304"/>
      <c r="G79" s="345"/>
      <c r="H79" s="348"/>
      <c r="I79" s="304"/>
      <c r="J79" s="303"/>
      <c r="K79" s="304"/>
      <c r="L79" s="304"/>
      <c r="M79" s="757">
        <v>6</v>
      </c>
    </row>
    <row r="80" spans="1:13">
      <c r="A80" s="1022">
        <v>7</v>
      </c>
      <c r="D80" s="1020"/>
      <c r="F80" s="304"/>
      <c r="G80" s="345"/>
      <c r="H80" s="348"/>
      <c r="I80" s="304"/>
      <c r="J80" s="303"/>
      <c r="K80" s="304"/>
      <c r="L80" s="304"/>
      <c r="M80" s="757">
        <v>7</v>
      </c>
    </row>
    <row r="81" spans="1:13">
      <c r="A81" s="1022">
        <v>8</v>
      </c>
      <c r="D81" s="1020"/>
      <c r="F81" s="304"/>
      <c r="G81" s="345"/>
      <c r="H81" s="348"/>
      <c r="I81" s="304"/>
      <c r="J81" s="303"/>
      <c r="K81" s="304"/>
      <c r="L81" s="304"/>
      <c r="M81" s="757">
        <v>8</v>
      </c>
    </row>
    <row r="82" spans="1:13">
      <c r="A82" s="1022">
        <v>9</v>
      </c>
      <c r="D82" s="1020"/>
      <c r="F82" s="304"/>
      <c r="G82" s="345"/>
      <c r="H82" s="348"/>
      <c r="I82" s="304"/>
      <c r="J82" s="303"/>
      <c r="K82" s="304"/>
      <c r="L82" s="304"/>
      <c r="M82" s="757">
        <v>9</v>
      </c>
    </row>
    <row r="83" spans="1:13">
      <c r="A83" s="1022">
        <v>10</v>
      </c>
      <c r="D83" s="1020"/>
      <c r="F83" s="304"/>
      <c r="G83" s="345"/>
      <c r="H83" s="348"/>
      <c r="I83" s="304"/>
      <c r="J83" s="303"/>
      <c r="K83" s="304"/>
      <c r="L83" s="304"/>
      <c r="M83" s="757">
        <v>10</v>
      </c>
    </row>
    <row r="84" spans="1:13">
      <c r="A84" s="1022">
        <v>11</v>
      </c>
      <c r="D84" s="1020"/>
      <c r="F84" s="304"/>
      <c r="G84" s="345"/>
      <c r="H84" s="348"/>
      <c r="I84" s="304"/>
      <c r="J84" s="303"/>
      <c r="K84" s="304"/>
      <c r="L84" s="304"/>
      <c r="M84" s="757">
        <v>11</v>
      </c>
    </row>
    <row r="85" spans="1:13">
      <c r="A85" s="1022">
        <v>12</v>
      </c>
      <c r="D85" s="1020"/>
      <c r="F85" s="304"/>
      <c r="G85" s="345"/>
      <c r="H85" s="348"/>
      <c r="I85" s="304"/>
      <c r="J85" s="303"/>
      <c r="K85" s="304"/>
      <c r="L85" s="304"/>
      <c r="M85" s="757">
        <v>12</v>
      </c>
    </row>
    <row r="86" spans="1:13">
      <c r="A86" s="1022">
        <v>13</v>
      </c>
      <c r="D86" s="1020"/>
      <c r="F86" s="304"/>
      <c r="G86" s="345"/>
      <c r="H86" s="348"/>
      <c r="I86" s="304"/>
      <c r="J86" s="303"/>
      <c r="K86" s="304"/>
      <c r="L86" s="304"/>
      <c r="M86" s="757">
        <v>13</v>
      </c>
    </row>
    <row r="87" spans="1:13">
      <c r="A87" s="1022">
        <v>14</v>
      </c>
      <c r="D87" s="1020"/>
      <c r="F87" s="304"/>
      <c r="G87" s="345"/>
      <c r="H87" s="348"/>
      <c r="I87" s="304"/>
      <c r="J87" s="303"/>
      <c r="K87" s="304"/>
      <c r="L87" s="304"/>
      <c r="M87" s="757">
        <v>14</v>
      </c>
    </row>
    <row r="88" spans="1:13">
      <c r="A88" s="1022">
        <v>15</v>
      </c>
      <c r="D88" s="1020"/>
      <c r="F88" s="304"/>
      <c r="G88" s="345"/>
      <c r="H88" s="348"/>
      <c r="I88" s="304"/>
      <c r="J88" s="303"/>
      <c r="K88" s="304"/>
      <c r="L88" s="304"/>
      <c r="M88" s="757">
        <v>15</v>
      </c>
    </row>
    <row r="89" spans="1:13">
      <c r="A89" s="1022">
        <v>16</v>
      </c>
      <c r="D89" s="1020"/>
      <c r="F89" s="304"/>
      <c r="G89" s="345"/>
      <c r="H89" s="348"/>
      <c r="I89" s="304"/>
      <c r="J89" s="303"/>
      <c r="K89" s="304"/>
      <c r="L89" s="304"/>
      <c r="M89" s="757">
        <v>16</v>
      </c>
    </row>
    <row r="90" spans="1:13">
      <c r="A90" s="1022">
        <v>17</v>
      </c>
      <c r="D90" s="1020"/>
      <c r="F90" s="304"/>
      <c r="G90" s="345"/>
      <c r="H90" s="348"/>
      <c r="I90" s="304"/>
      <c r="J90" s="303"/>
      <c r="K90" s="304"/>
      <c r="L90" s="304"/>
      <c r="M90" s="757">
        <v>17</v>
      </c>
    </row>
    <row r="91" spans="1:13">
      <c r="A91" s="1022">
        <v>18</v>
      </c>
      <c r="D91" s="1020"/>
      <c r="F91" s="304"/>
      <c r="G91" s="345"/>
      <c r="H91" s="348"/>
      <c r="I91" s="304"/>
      <c r="J91" s="303"/>
      <c r="K91" s="304"/>
      <c r="L91" s="304"/>
      <c r="M91" s="757">
        <v>18</v>
      </c>
    </row>
    <row r="92" spans="1:13">
      <c r="A92" s="1022">
        <v>19</v>
      </c>
      <c r="D92" s="1020"/>
      <c r="F92" s="304"/>
      <c r="G92" s="345"/>
      <c r="H92" s="348"/>
      <c r="I92" s="304"/>
      <c r="J92" s="303"/>
      <c r="K92" s="304"/>
      <c r="L92" s="304"/>
      <c r="M92" s="757">
        <v>19</v>
      </c>
    </row>
    <row r="93" spans="1:13">
      <c r="A93" s="1022">
        <v>20</v>
      </c>
      <c r="D93" s="1020"/>
      <c r="F93" s="304"/>
      <c r="G93" s="345"/>
      <c r="H93" s="348"/>
      <c r="I93" s="304"/>
      <c r="J93" s="303"/>
      <c r="K93" s="304"/>
      <c r="L93" s="304"/>
      <c r="M93" s="757">
        <v>20</v>
      </c>
    </row>
    <row r="94" spans="1:13">
      <c r="A94" s="1022">
        <v>21</v>
      </c>
      <c r="D94" s="1020"/>
      <c r="F94" s="304"/>
      <c r="G94" s="345"/>
      <c r="H94" s="348"/>
      <c r="I94" s="304"/>
      <c r="J94" s="303"/>
      <c r="K94" s="304"/>
      <c r="L94" s="304"/>
      <c r="M94" s="757">
        <v>21</v>
      </c>
    </row>
    <row r="95" spans="1:13">
      <c r="A95" s="1022">
        <v>22</v>
      </c>
      <c r="D95" s="1020"/>
      <c r="F95" s="304"/>
      <c r="G95" s="345"/>
      <c r="H95" s="348"/>
      <c r="I95" s="304"/>
      <c r="J95" s="303"/>
      <c r="K95" s="304"/>
      <c r="L95" s="304"/>
      <c r="M95" s="757">
        <v>22</v>
      </c>
    </row>
    <row r="96" spans="1:13">
      <c r="A96" s="1022">
        <v>23</v>
      </c>
      <c r="D96" s="1020"/>
      <c r="F96" s="304"/>
      <c r="G96" s="345"/>
      <c r="H96" s="348"/>
      <c r="I96" s="304"/>
      <c r="J96" s="303"/>
      <c r="K96" s="304"/>
      <c r="L96" s="304"/>
      <c r="M96" s="757">
        <v>23</v>
      </c>
    </row>
    <row r="97" spans="1:13">
      <c r="A97" s="1022">
        <v>24</v>
      </c>
      <c r="D97" s="1020"/>
      <c r="F97" s="304"/>
      <c r="G97" s="345"/>
      <c r="H97" s="348"/>
      <c r="I97" s="304"/>
      <c r="J97" s="303"/>
      <c r="K97" s="304"/>
      <c r="L97" s="304"/>
      <c r="M97" s="757">
        <v>24</v>
      </c>
    </row>
    <row r="98" spans="1:13">
      <c r="A98" s="1022">
        <v>25</v>
      </c>
      <c r="D98" s="1020"/>
      <c r="F98" s="304"/>
      <c r="G98" s="345"/>
      <c r="H98" s="348"/>
      <c r="I98" s="304"/>
      <c r="J98" s="303"/>
      <c r="K98" s="304"/>
      <c r="L98" s="304"/>
      <c r="M98" s="757">
        <v>25</v>
      </c>
    </row>
    <row r="99" spans="1:13">
      <c r="A99" s="1022">
        <v>26</v>
      </c>
      <c r="D99" s="1020"/>
      <c r="F99" s="304"/>
      <c r="G99" s="345"/>
      <c r="H99" s="348"/>
      <c r="I99" s="304"/>
      <c r="J99" s="303"/>
      <c r="K99" s="304"/>
      <c r="L99" s="304"/>
      <c r="M99" s="757">
        <v>26</v>
      </c>
    </row>
    <row r="100" spans="1:13">
      <c r="A100" s="1022">
        <v>27</v>
      </c>
      <c r="D100" s="1020"/>
      <c r="F100" s="304"/>
      <c r="G100" s="345"/>
      <c r="H100" s="348"/>
      <c r="I100" s="304"/>
      <c r="J100" s="303"/>
      <c r="K100" s="304"/>
      <c r="L100" s="304"/>
      <c r="M100" s="757">
        <v>27</v>
      </c>
    </row>
    <row r="101" spans="1:13">
      <c r="A101" s="1022">
        <v>28</v>
      </c>
      <c r="D101" s="1020"/>
      <c r="F101" s="304"/>
      <c r="G101" s="345"/>
      <c r="H101" s="348"/>
      <c r="I101" s="304"/>
      <c r="J101" s="303"/>
      <c r="K101" s="304"/>
      <c r="L101" s="304"/>
      <c r="M101" s="757">
        <v>28</v>
      </c>
    </row>
    <row r="102" spans="1:13">
      <c r="A102" s="1022">
        <v>29</v>
      </c>
      <c r="D102" s="1020"/>
      <c r="F102" s="304"/>
      <c r="G102" s="345"/>
      <c r="H102" s="348"/>
      <c r="I102" s="304"/>
      <c r="J102" s="303"/>
      <c r="K102" s="304"/>
      <c r="L102" s="304"/>
      <c r="M102" s="757">
        <v>29</v>
      </c>
    </row>
    <row r="103" spans="1:13">
      <c r="A103" s="1022">
        <v>30</v>
      </c>
      <c r="D103" s="1020"/>
      <c r="F103" s="304"/>
      <c r="G103" s="345"/>
      <c r="H103" s="348"/>
      <c r="I103" s="304"/>
      <c r="J103" s="303"/>
      <c r="K103" s="304"/>
      <c r="L103" s="304"/>
      <c r="M103" s="757">
        <v>30</v>
      </c>
    </row>
    <row r="104" spans="1:13">
      <c r="A104" s="1022">
        <v>31</v>
      </c>
      <c r="D104" s="1020"/>
      <c r="F104" s="304"/>
      <c r="G104" s="345"/>
      <c r="H104" s="348"/>
      <c r="I104" s="304"/>
      <c r="J104" s="303"/>
      <c r="K104" s="304"/>
      <c r="L104" s="304"/>
      <c r="M104" s="757">
        <v>31</v>
      </c>
    </row>
    <row r="105" spans="1:13">
      <c r="A105" s="1022">
        <v>32</v>
      </c>
      <c r="D105" s="1020"/>
      <c r="F105" s="304"/>
      <c r="G105" s="345"/>
      <c r="H105" s="348"/>
      <c r="I105" s="304"/>
      <c r="J105" s="303"/>
      <c r="K105" s="304"/>
      <c r="L105" s="304"/>
      <c r="M105" s="757">
        <v>32</v>
      </c>
    </row>
    <row r="106" spans="1:13">
      <c r="A106" s="1022">
        <v>33</v>
      </c>
      <c r="D106" s="1020"/>
      <c r="F106" s="304"/>
      <c r="G106" s="345"/>
      <c r="H106" s="348"/>
      <c r="I106" s="304"/>
      <c r="J106" s="303"/>
      <c r="K106" s="304"/>
      <c r="L106" s="304"/>
      <c r="M106" s="757">
        <v>33</v>
      </c>
    </row>
    <row r="107" spans="1:13">
      <c r="A107" s="1022">
        <v>34</v>
      </c>
      <c r="D107" s="1020"/>
      <c r="F107" s="304"/>
      <c r="G107" s="345"/>
      <c r="H107" s="348"/>
      <c r="I107" s="304"/>
      <c r="J107" s="303"/>
      <c r="K107" s="304"/>
      <c r="L107" s="304"/>
      <c r="M107" s="757">
        <v>34</v>
      </c>
    </row>
    <row r="108" spans="1:13">
      <c r="A108" s="1022">
        <v>35</v>
      </c>
      <c r="D108" s="1020"/>
      <c r="F108" s="304"/>
      <c r="G108" s="345"/>
      <c r="H108" s="348"/>
      <c r="I108" s="304"/>
      <c r="J108" s="303"/>
      <c r="K108" s="304"/>
      <c r="L108" s="304"/>
      <c r="M108" s="757">
        <v>35</v>
      </c>
    </row>
    <row r="109" spans="1:13">
      <c r="A109" s="1022">
        <v>36</v>
      </c>
      <c r="D109" s="1020"/>
      <c r="F109" s="304"/>
      <c r="G109" s="345"/>
      <c r="H109" s="348"/>
      <c r="I109" s="304"/>
      <c r="J109" s="303"/>
      <c r="K109" s="304"/>
      <c r="L109" s="304"/>
      <c r="M109" s="757">
        <v>36</v>
      </c>
    </row>
    <row r="110" spans="1:13">
      <c r="A110" s="1022">
        <v>37</v>
      </c>
      <c r="D110" s="1020"/>
      <c r="F110" s="304"/>
      <c r="G110" s="345"/>
      <c r="H110" s="348"/>
      <c r="I110" s="304"/>
      <c r="J110" s="303"/>
      <c r="K110" s="304"/>
      <c r="L110" s="304"/>
      <c r="M110" s="757">
        <v>37</v>
      </c>
    </row>
    <row r="111" spans="1:13">
      <c r="A111" s="1022">
        <v>38</v>
      </c>
      <c r="D111" s="1020"/>
      <c r="F111" s="304"/>
      <c r="G111" s="345"/>
      <c r="H111" s="348"/>
      <c r="I111" s="304"/>
      <c r="J111" s="303"/>
      <c r="K111" s="304"/>
      <c r="L111" s="304"/>
      <c r="M111" s="757">
        <v>38</v>
      </c>
    </row>
    <row r="112" spans="1:13">
      <c r="A112" s="1022">
        <v>39</v>
      </c>
      <c r="D112" s="1020"/>
      <c r="F112" s="304"/>
      <c r="G112" s="345"/>
      <c r="H112" s="348"/>
      <c r="I112" s="304"/>
      <c r="J112" s="303"/>
      <c r="K112" s="304"/>
      <c r="L112" s="304"/>
      <c r="M112" s="757">
        <v>39</v>
      </c>
    </row>
    <row r="113" spans="1:13">
      <c r="A113" s="1022">
        <v>40</v>
      </c>
      <c r="D113" s="1020"/>
      <c r="F113" s="304"/>
      <c r="G113" s="345"/>
      <c r="H113" s="348"/>
      <c r="I113" s="304"/>
      <c r="J113" s="303"/>
      <c r="K113" s="304"/>
      <c r="L113" s="304"/>
      <c r="M113" s="757">
        <v>40</v>
      </c>
    </row>
    <row r="114" spans="1:13" ht="15.75" thickBot="1">
      <c r="A114" s="1084">
        <v>41</v>
      </c>
      <c r="B114" s="771"/>
      <c r="C114" s="771"/>
      <c r="D114" s="1085"/>
      <c r="E114" s="771"/>
      <c r="F114" s="1086"/>
      <c r="G114" s="345"/>
      <c r="H114" s="348"/>
      <c r="I114" s="304"/>
      <c r="J114" s="303"/>
      <c r="K114" s="304"/>
      <c r="L114" s="304"/>
      <c r="M114" s="1079">
        <v>41</v>
      </c>
    </row>
    <row r="115" spans="1:13">
      <c r="A115" s="749"/>
      <c r="B115" s="752"/>
      <c r="C115" s="752"/>
      <c r="D115" s="752"/>
      <c r="E115" s="752"/>
      <c r="F115" s="752"/>
      <c r="G115" s="749"/>
      <c r="H115" s="752"/>
      <c r="I115" s="752"/>
      <c r="J115" s="752"/>
      <c r="K115" s="752"/>
      <c r="L115" s="752"/>
      <c r="M115" s="1014"/>
    </row>
    <row r="116" spans="1:13">
      <c r="A116" s="754"/>
      <c r="F116" s="745"/>
      <c r="G116" s="754"/>
      <c r="M116" s="1017"/>
    </row>
    <row r="117" spans="1:13">
      <c r="A117" s="754"/>
      <c r="F117" s="745"/>
      <c r="G117" s="754"/>
      <c r="M117" s="1017"/>
    </row>
    <row r="118" spans="1:13">
      <c r="A118" s="754"/>
      <c r="F118" s="745"/>
      <c r="G118" s="754"/>
      <c r="M118" s="1017"/>
    </row>
    <row r="119" spans="1:13">
      <c r="A119" s="754"/>
      <c r="F119" s="745"/>
      <c r="G119" s="754"/>
      <c r="M119" s="1017"/>
    </row>
    <row r="120" spans="1:13">
      <c r="A120" s="754"/>
      <c r="F120" s="745"/>
      <c r="G120" s="754"/>
      <c r="M120" s="1017"/>
    </row>
    <row r="121" spans="1:13">
      <c r="A121" s="754"/>
      <c r="F121" s="745"/>
      <c r="G121" s="754"/>
      <c r="M121" s="1017"/>
    </row>
    <row r="122" spans="1:13">
      <c r="A122" s="754"/>
      <c r="F122" s="745"/>
      <c r="G122" s="754"/>
      <c r="M122" s="1017"/>
    </row>
    <row r="123" spans="1:13">
      <c r="A123" s="754"/>
      <c r="F123" s="745"/>
      <c r="G123" s="754"/>
      <c r="M123" s="1017"/>
    </row>
    <row r="124" spans="1:13">
      <c r="A124" s="754"/>
      <c r="F124" s="745"/>
      <c r="G124" s="754"/>
      <c r="M124" s="1017"/>
    </row>
    <row r="125" spans="1:13">
      <c r="A125" s="754"/>
      <c r="F125" s="745"/>
      <c r="G125" s="754"/>
      <c r="M125" s="1017"/>
    </row>
    <row r="126" spans="1:13">
      <c r="A126" s="754"/>
      <c r="F126" s="745"/>
      <c r="G126" s="754"/>
      <c r="M126" s="1017"/>
    </row>
    <row r="127" spans="1:13" ht="15.75" thickBot="1">
      <c r="A127" s="770"/>
      <c r="B127" s="771"/>
      <c r="C127" s="771"/>
      <c r="D127" s="771"/>
      <c r="E127" s="771"/>
      <c r="F127" s="771"/>
      <c r="G127" s="770"/>
      <c r="H127" s="771"/>
      <c r="I127" s="771"/>
      <c r="J127" s="771"/>
      <c r="K127" s="771"/>
      <c r="L127" s="771"/>
      <c r="M127" s="1038"/>
    </row>
    <row r="128" spans="1:13">
      <c r="A128" s="9" t="s">
        <v>3077</v>
      </c>
      <c r="G128" s="9" t="s">
        <v>3077</v>
      </c>
      <c r="M128" s="1013" t="s">
        <v>3786</v>
      </c>
    </row>
    <row r="129" spans="1:13">
      <c r="A129" s="12" t="s">
        <v>3789</v>
      </c>
      <c r="B129" s="12"/>
      <c r="C129" s="12"/>
      <c r="D129" s="12"/>
      <c r="E129" s="12"/>
      <c r="F129" s="12"/>
      <c r="G129" s="12" t="s">
        <v>3790</v>
      </c>
      <c r="H129" s="12"/>
      <c r="I129" s="12"/>
      <c r="J129" s="12"/>
      <c r="K129" s="12"/>
      <c r="L129" s="12"/>
      <c r="M129" s="12"/>
    </row>
    <row r="130" spans="1:13">
      <c r="A130" s="745"/>
      <c r="B130" s="745"/>
      <c r="C130" s="745"/>
      <c r="D130" s="745"/>
      <c r="E130" s="745"/>
      <c r="F130" s="745"/>
    </row>
    <row r="131" spans="1:13">
      <c r="A131" s="745"/>
      <c r="B131" s="745"/>
      <c r="C131" s="745"/>
      <c r="D131" s="745"/>
      <c r="E131" s="745"/>
      <c r="F131" s="745"/>
    </row>
    <row r="132" spans="1:13">
      <c r="A132" s="745"/>
      <c r="B132" s="745"/>
      <c r="C132" s="745"/>
      <c r="D132" s="745"/>
      <c r="E132" s="745"/>
      <c r="F132" s="745"/>
    </row>
  </sheetData>
  <mergeCells count="17">
    <mergeCell ref="A6:C7"/>
    <mergeCell ref="D6:F12"/>
    <mergeCell ref="G6:J9"/>
    <mergeCell ref="K7:M12"/>
    <mergeCell ref="A8:C10"/>
    <mergeCell ref="G10:J13"/>
    <mergeCell ref="A12:C14"/>
    <mergeCell ref="D13:F15"/>
    <mergeCell ref="K13:M14"/>
    <mergeCell ref="G14:J15"/>
    <mergeCell ref="G19:H19"/>
    <mergeCell ref="I19:J19"/>
    <mergeCell ref="G16:H16"/>
    <mergeCell ref="G17:H17"/>
    <mergeCell ref="I17:J17"/>
    <mergeCell ref="G18:H18"/>
    <mergeCell ref="I18:J18"/>
  </mergeCells>
  <printOptions horizontalCentered="1" verticalCentered="1"/>
  <pageMargins left="0.5" right="0.5" top="0.5" bottom="0.5" header="0.5" footer="0.5"/>
  <pageSetup scale="72" fitToWidth="2" fitToHeight="2" pageOrder="overThenDown" orientation="portrait" horizontalDpi="300" verticalDpi="300" r:id="rId1"/>
  <headerFooter alignWithMargins="0"/>
  <colBreaks count="1" manualBreakCount="1">
    <brk id="6" max="63"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0">
    <pageSetUpPr fitToPage="1"/>
  </sheetPr>
  <dimension ref="A1:F71"/>
  <sheetViews>
    <sheetView defaultGridColor="0" view="pageBreakPreview" colorId="22" zoomScale="80" zoomScaleNormal="100" zoomScaleSheetLayoutView="80" workbookViewId="0">
      <selection activeCell="C33" sqref="C33"/>
    </sheetView>
  </sheetViews>
  <sheetFormatPr defaultColWidth="9.6640625" defaultRowHeight="15"/>
  <cols>
    <col min="1" max="1" width="4.6640625" style="1451" customWidth="1"/>
    <col min="2" max="2" width="47.6640625" style="1451" customWidth="1"/>
    <col min="3" max="3" width="18.6640625" style="1451" customWidth="1"/>
    <col min="4" max="4" width="0" style="1451" hidden="1" customWidth="1"/>
    <col min="5" max="5" width="18.6640625" style="1451" customWidth="1"/>
    <col min="6" max="6" width="19.88671875" style="1451" customWidth="1"/>
    <col min="7" max="16384" width="9.6640625" style="1451"/>
  </cols>
  <sheetData>
    <row r="1" spans="1:6">
      <c r="A1" s="1938" t="s">
        <v>1795</v>
      </c>
      <c r="B1" s="1939"/>
      <c r="C1" s="1940" t="s">
        <v>3288</v>
      </c>
      <c r="D1" s="1941"/>
      <c r="E1" s="1941" t="s">
        <v>1797</v>
      </c>
      <c r="F1" s="1502" t="s">
        <v>1798</v>
      </c>
    </row>
    <row r="2" spans="1:6">
      <c r="A2" s="1452" t="str">
        <f>'Data Sheet'!$C$25</f>
        <v>Consolidated Edison Company of New York, Inc.</v>
      </c>
      <c r="C2" s="1942" t="s">
        <v>1814</v>
      </c>
      <c r="D2" s="1504"/>
      <c r="E2" s="1504" t="s">
        <v>1800</v>
      </c>
      <c r="F2" s="1943"/>
    </row>
    <row r="3" spans="1:6" ht="15" customHeight="1">
      <c r="A3" s="1944"/>
      <c r="B3" s="1512"/>
      <c r="C3" s="1945" t="s">
        <v>2990</v>
      </c>
      <c r="D3" s="1946"/>
      <c r="E3" s="1557" t="str">
        <f>'Data Sheet'!$C$40</f>
        <v>4/28/2016</v>
      </c>
      <c r="F3" s="1947" t="str">
        <f>'Data Sheet'!$C$38</f>
        <v>12/31/2015</v>
      </c>
    </row>
    <row r="4" spans="1:6" ht="15" customHeight="1">
      <c r="A4" s="1948" t="s">
        <v>3791</v>
      </c>
      <c r="B4" s="1949"/>
      <c r="C4" s="1950"/>
      <c r="D4" s="1950"/>
      <c r="E4" s="1950"/>
      <c r="F4" s="1951"/>
    </row>
    <row r="5" spans="1:6" ht="15" customHeight="1">
      <c r="A5" s="3542" t="s">
        <v>2492</v>
      </c>
      <c r="B5" s="3421"/>
      <c r="C5" s="3421"/>
      <c r="D5" s="3421"/>
      <c r="E5" s="3421"/>
      <c r="F5" s="3543"/>
    </row>
    <row r="6" spans="1:6">
      <c r="A6" s="3544"/>
      <c r="B6" s="3468"/>
      <c r="C6" s="3468"/>
      <c r="D6" s="3468"/>
      <c r="E6" s="3468"/>
      <c r="F6" s="3470"/>
    </row>
    <row r="7" spans="1:6">
      <c r="A7" s="3544"/>
      <c r="B7" s="3468"/>
      <c r="C7" s="3468"/>
      <c r="D7" s="3468"/>
      <c r="E7" s="3468"/>
      <c r="F7" s="3470"/>
    </row>
    <row r="8" spans="1:6">
      <c r="A8" s="1952"/>
      <c r="B8" s="1692"/>
      <c r="C8" s="1692"/>
      <c r="D8" s="1692"/>
      <c r="E8" s="1692"/>
      <c r="F8" s="1706"/>
    </row>
    <row r="9" spans="1:6" ht="15" customHeight="1">
      <c r="A9" s="3545" t="s">
        <v>2493</v>
      </c>
      <c r="B9" s="3468"/>
      <c r="C9" s="3468"/>
      <c r="D9" s="3468"/>
      <c r="E9" s="3468"/>
      <c r="F9" s="3470"/>
    </row>
    <row r="10" spans="1:6">
      <c r="A10" s="3544"/>
      <c r="B10" s="3468"/>
      <c r="C10" s="3468"/>
      <c r="D10" s="3468"/>
      <c r="E10" s="3468"/>
      <c r="F10" s="3470"/>
    </row>
    <row r="11" spans="1:6">
      <c r="A11" s="3544"/>
      <c r="B11" s="3468"/>
      <c r="C11" s="3468"/>
      <c r="D11" s="3468"/>
      <c r="E11" s="3468"/>
      <c r="F11" s="3470"/>
    </row>
    <row r="12" spans="1:6">
      <c r="A12" s="1953"/>
      <c r="F12" s="1943"/>
    </row>
    <row r="13" spans="1:6">
      <c r="A13" s="1954"/>
      <c r="B13" s="1955"/>
      <c r="C13" s="1956" t="s">
        <v>3189</v>
      </c>
      <c r="D13" s="1957"/>
      <c r="E13" s="1957"/>
      <c r="F13" s="1958" t="s">
        <v>1307</v>
      </c>
    </row>
    <row r="14" spans="1:6">
      <c r="A14" s="1959" t="s">
        <v>1724</v>
      </c>
      <c r="B14" s="1960" t="s">
        <v>176</v>
      </c>
      <c r="C14" s="1961" t="s">
        <v>1308</v>
      </c>
      <c r="E14" s="1962" t="s">
        <v>3189</v>
      </c>
      <c r="F14" s="1963" t="s">
        <v>1309</v>
      </c>
    </row>
    <row r="15" spans="1:6">
      <c r="A15" s="1959" t="s">
        <v>1727</v>
      </c>
      <c r="B15" s="1964"/>
      <c r="C15" s="1961" t="s">
        <v>2333</v>
      </c>
      <c r="E15" s="1962" t="s">
        <v>2514</v>
      </c>
      <c r="F15" s="1963" t="s">
        <v>1310</v>
      </c>
    </row>
    <row r="16" spans="1:6">
      <c r="A16" s="1965"/>
      <c r="B16" s="1960" t="s">
        <v>3018</v>
      </c>
      <c r="C16" s="1966" t="s">
        <v>3019</v>
      </c>
      <c r="E16" s="1962" t="s">
        <v>3020</v>
      </c>
      <c r="F16" s="1967" t="s">
        <v>3021</v>
      </c>
    </row>
    <row r="17" spans="1:6">
      <c r="A17" s="1968">
        <v>1</v>
      </c>
      <c r="B17" s="1969" t="s">
        <v>2494</v>
      </c>
      <c r="C17" s="1970">
        <v>50926169.700000003</v>
      </c>
      <c r="D17" s="1971"/>
      <c r="E17" s="1970">
        <v>39746341.099999994</v>
      </c>
      <c r="F17" s="1926" t="s">
        <v>5790</v>
      </c>
    </row>
    <row r="18" spans="1:6">
      <c r="A18" s="1968">
        <v>2</v>
      </c>
      <c r="B18" s="1969" t="s">
        <v>2495</v>
      </c>
      <c r="C18" s="1972"/>
      <c r="D18" s="1971"/>
      <c r="E18" s="1972"/>
      <c r="F18" s="1926"/>
    </row>
    <row r="19" spans="1:6">
      <c r="A19" s="1968">
        <v>3</v>
      </c>
      <c r="B19" s="1969" t="s">
        <v>2496</v>
      </c>
      <c r="C19" s="1972"/>
      <c r="D19" s="1971"/>
      <c r="E19" s="1972"/>
      <c r="F19" s="1926"/>
    </row>
    <row r="20" spans="1:6">
      <c r="A20" s="1968">
        <v>4</v>
      </c>
      <c r="B20" s="1969" t="s">
        <v>2721</v>
      </c>
      <c r="C20" s="1843"/>
      <c r="D20" s="1969"/>
      <c r="E20" s="1843"/>
      <c r="F20" s="1926"/>
    </row>
    <row r="21" spans="1:6">
      <c r="A21" s="1968">
        <v>5</v>
      </c>
      <c r="B21" s="1969" t="s">
        <v>1311</v>
      </c>
      <c r="C21" s="1972">
        <v>145166677</v>
      </c>
      <c r="D21" s="1971"/>
      <c r="E21" s="1972">
        <v>146509228</v>
      </c>
      <c r="F21" s="1926" t="s">
        <v>5791</v>
      </c>
    </row>
    <row r="22" spans="1:6">
      <c r="A22" s="1965">
        <v>6</v>
      </c>
      <c r="B22" s="1973" t="s">
        <v>1312</v>
      </c>
      <c r="C22" s="1974"/>
      <c r="D22" s="1975"/>
      <c r="E22" s="1974"/>
      <c r="F22" s="1976"/>
    </row>
    <row r="23" spans="1:6">
      <c r="A23" s="1965">
        <v>7</v>
      </c>
      <c r="B23" s="1973" t="s">
        <v>1313</v>
      </c>
      <c r="C23" s="1974">
        <v>1651366</v>
      </c>
      <c r="D23" s="1975"/>
      <c r="E23" s="1974">
        <v>3092906</v>
      </c>
      <c r="F23" s="1976" t="s">
        <v>5791</v>
      </c>
    </row>
    <row r="24" spans="1:6">
      <c r="A24" s="1965">
        <v>8</v>
      </c>
      <c r="B24" s="1973" t="s">
        <v>1314</v>
      </c>
      <c r="C24" s="1974">
        <v>4762081</v>
      </c>
      <c r="D24" s="1975"/>
      <c r="E24" s="1974">
        <v>4826510</v>
      </c>
      <c r="F24" s="1976" t="s">
        <v>5791</v>
      </c>
    </row>
    <row r="25" spans="1:6">
      <c r="A25" s="1965">
        <v>9</v>
      </c>
      <c r="B25" s="1973" t="s">
        <v>1315</v>
      </c>
      <c r="C25" s="1974">
        <v>32643300</v>
      </c>
      <c r="D25" s="1975"/>
      <c r="E25" s="1974">
        <v>33549174</v>
      </c>
      <c r="F25" s="1976" t="s">
        <v>5791</v>
      </c>
    </row>
    <row r="26" spans="1:6" ht="30">
      <c r="A26" s="2554">
        <v>10</v>
      </c>
      <c r="B26" s="2555" t="s">
        <v>4621</v>
      </c>
      <c r="C26" s="2556"/>
      <c r="D26" s="2557"/>
      <c r="E26" s="2556"/>
      <c r="F26" s="2558"/>
    </row>
    <row r="27" spans="1:6">
      <c r="A27" s="1965">
        <v>11</v>
      </c>
      <c r="B27" s="1973" t="s">
        <v>1316</v>
      </c>
      <c r="C27" s="1974">
        <v>7795988</v>
      </c>
      <c r="D27" s="1975"/>
      <c r="E27" s="1974">
        <v>9022620</v>
      </c>
      <c r="F27" s="1976" t="s">
        <v>5791</v>
      </c>
    </row>
    <row r="28" spans="1:6">
      <c r="A28" s="1968">
        <v>12</v>
      </c>
      <c r="B28" s="2559" t="s">
        <v>4622</v>
      </c>
      <c r="C28" s="1836">
        <f>SUM(C21:C27)</f>
        <v>192019412</v>
      </c>
      <c r="D28" s="1969"/>
      <c r="E28" s="1836">
        <f>SUM(E21:E27)</f>
        <v>197000438</v>
      </c>
      <c r="F28" s="1926"/>
    </row>
    <row r="29" spans="1:6">
      <c r="A29" s="1968">
        <v>13</v>
      </c>
      <c r="B29" s="1969" t="s">
        <v>2722</v>
      </c>
      <c r="C29" s="1972"/>
      <c r="D29" s="1971"/>
      <c r="E29" s="1972"/>
      <c r="F29" s="1926"/>
    </row>
    <row r="30" spans="1:6">
      <c r="A30" s="1965">
        <v>14</v>
      </c>
      <c r="B30" s="1973" t="s">
        <v>2723</v>
      </c>
      <c r="C30" s="1974"/>
      <c r="D30" s="1975"/>
      <c r="E30" s="1974"/>
      <c r="F30" s="1976"/>
    </row>
    <row r="31" spans="1:6">
      <c r="A31" s="1954">
        <v>15</v>
      </c>
      <c r="B31" s="1977" t="s">
        <v>2724</v>
      </c>
      <c r="C31" s="1978"/>
      <c r="D31" s="1979"/>
      <c r="E31" s="1978"/>
      <c r="F31" s="1980"/>
    </row>
    <row r="32" spans="1:6">
      <c r="A32" s="1965"/>
      <c r="B32" s="1973" t="s">
        <v>1317</v>
      </c>
      <c r="C32" s="1981"/>
      <c r="D32" s="1973"/>
      <c r="E32" s="1981"/>
      <c r="F32" s="1976"/>
    </row>
    <row r="33" spans="1:6">
      <c r="A33" s="1968">
        <v>16</v>
      </c>
      <c r="B33" s="1969" t="s">
        <v>2725</v>
      </c>
      <c r="C33" s="1972"/>
      <c r="D33" s="1971"/>
      <c r="E33" s="1972"/>
      <c r="F33" s="1926"/>
    </row>
    <row r="34" spans="1:6">
      <c r="A34" s="1965">
        <v>17</v>
      </c>
      <c r="B34" s="1973"/>
      <c r="C34" s="1974"/>
      <c r="D34" s="1975"/>
      <c r="E34" s="1974"/>
      <c r="F34" s="1976"/>
    </row>
    <row r="35" spans="1:6">
      <c r="A35" s="1965">
        <v>18</v>
      </c>
      <c r="B35" s="1973"/>
      <c r="C35" s="1974"/>
      <c r="D35" s="1975"/>
      <c r="E35" s="1974"/>
      <c r="F35" s="1976"/>
    </row>
    <row r="36" spans="1:6">
      <c r="A36" s="1965">
        <v>19</v>
      </c>
      <c r="B36" s="1973"/>
      <c r="C36" s="1974"/>
      <c r="D36" s="1975"/>
      <c r="E36" s="1974"/>
      <c r="F36" s="1976"/>
    </row>
    <row r="37" spans="1:6">
      <c r="A37" s="1965">
        <v>20</v>
      </c>
      <c r="B37" s="1973"/>
      <c r="C37" s="1974"/>
      <c r="D37" s="1975"/>
      <c r="E37" s="1974"/>
      <c r="F37" s="1976"/>
    </row>
    <row r="38" spans="1:6">
      <c r="A38" s="1968">
        <v>21</v>
      </c>
      <c r="B38" s="1969" t="s">
        <v>2726</v>
      </c>
      <c r="C38" s="1836">
        <f>SUM(C17:C19)+SUM(C28:C31)+SUM(C33:C37)</f>
        <v>242945581.69999999</v>
      </c>
      <c r="D38" s="1969"/>
      <c r="E38" s="1836">
        <f>SUM(E17:E19)+SUM(E28:E31)+SUM(E33:E37)</f>
        <v>236746779.09999999</v>
      </c>
      <c r="F38" s="1926"/>
    </row>
    <row r="39" spans="1:6">
      <c r="A39" s="1953"/>
      <c r="F39" s="1943"/>
    </row>
    <row r="40" spans="1:6">
      <c r="A40" s="1953"/>
      <c r="F40" s="1943"/>
    </row>
    <row r="41" spans="1:6">
      <c r="A41" s="1953"/>
      <c r="F41" s="1943"/>
    </row>
    <row r="42" spans="1:6">
      <c r="A42" s="1953"/>
      <c r="F42" s="1943"/>
    </row>
    <row r="43" spans="1:6">
      <c r="A43" s="1953"/>
      <c r="F43" s="1943"/>
    </row>
    <row r="44" spans="1:6">
      <c r="A44" s="1953"/>
      <c r="F44" s="1943"/>
    </row>
    <row r="45" spans="1:6">
      <c r="A45" s="1953"/>
      <c r="F45" s="1943"/>
    </row>
    <row r="46" spans="1:6">
      <c r="A46" s="1953"/>
      <c r="F46" s="1943"/>
    </row>
    <row r="47" spans="1:6">
      <c r="A47" s="1953"/>
      <c r="F47" s="1943"/>
    </row>
    <row r="48" spans="1:6">
      <c r="A48" s="1953"/>
      <c r="F48" s="1943"/>
    </row>
    <row r="49" spans="1:6">
      <c r="A49" s="1953"/>
      <c r="F49" s="1943"/>
    </row>
    <row r="50" spans="1:6">
      <c r="A50" s="1953"/>
      <c r="F50" s="1943"/>
    </row>
    <row r="51" spans="1:6">
      <c r="A51" s="1953"/>
      <c r="F51" s="1943"/>
    </row>
    <row r="52" spans="1:6">
      <c r="A52" s="1953"/>
      <c r="F52" s="1943"/>
    </row>
    <row r="53" spans="1:6">
      <c r="A53" s="1953"/>
      <c r="F53" s="1943"/>
    </row>
    <row r="54" spans="1:6">
      <c r="A54" s="1953"/>
      <c r="F54" s="1943"/>
    </row>
    <row r="55" spans="1:6">
      <c r="A55" s="1953"/>
      <c r="F55" s="1943"/>
    </row>
    <row r="56" spans="1:6">
      <c r="A56" s="1953"/>
      <c r="F56" s="1943"/>
    </row>
    <row r="57" spans="1:6">
      <c r="A57" s="1953"/>
      <c r="F57" s="1943"/>
    </row>
    <row r="58" spans="1:6">
      <c r="A58" s="1953"/>
      <c r="F58" s="1943"/>
    </row>
    <row r="59" spans="1:6">
      <c r="A59" s="1953"/>
      <c r="F59" s="1943"/>
    </row>
    <row r="60" spans="1:6" ht="15.75" thickBot="1">
      <c r="A60" s="1982"/>
      <c r="B60" s="1983"/>
      <c r="C60" s="1983"/>
      <c r="D60" s="1983"/>
      <c r="E60" s="1983"/>
      <c r="F60" s="1984"/>
    </row>
    <row r="61" spans="1:6">
      <c r="A61" s="1855" t="s">
        <v>4673</v>
      </c>
      <c r="B61" s="1855"/>
    </row>
    <row r="62" spans="1:6">
      <c r="A62" s="1551" t="s">
        <v>1318</v>
      </c>
      <c r="B62" s="1551"/>
      <c r="C62" s="1551"/>
      <c r="D62" s="1551"/>
      <c r="E62" s="1551"/>
      <c r="F62" s="1551"/>
    </row>
    <row r="64" spans="1:6">
      <c r="A64" s="1496"/>
      <c r="B64" s="1496"/>
      <c r="C64" s="1496"/>
      <c r="D64" s="1496"/>
      <c r="E64" s="1496"/>
      <c r="F64" s="1496"/>
    </row>
    <row r="65" spans="1:6">
      <c r="A65" s="1496"/>
      <c r="B65" s="1496"/>
      <c r="C65" s="1496"/>
      <c r="D65" s="1496"/>
      <c r="E65" s="1496"/>
      <c r="F65" s="1496"/>
    </row>
    <row r="66" spans="1:6">
      <c r="A66" s="1496"/>
      <c r="B66" s="1496"/>
      <c r="C66" s="1496"/>
      <c r="D66" s="1496"/>
      <c r="E66" s="1496"/>
      <c r="F66" s="1496"/>
    </row>
    <row r="67" spans="1:6">
      <c r="A67" s="1489"/>
      <c r="B67" s="1489"/>
      <c r="C67" s="1489"/>
      <c r="D67" s="1489"/>
      <c r="E67" s="1489"/>
      <c r="F67" s="1489"/>
    </row>
    <row r="68" spans="1:6">
      <c r="A68" s="1489"/>
      <c r="B68" s="1489"/>
      <c r="C68" s="1489"/>
      <c r="D68" s="1489"/>
      <c r="E68" s="1489"/>
      <c r="F68" s="1489"/>
    </row>
    <row r="69" spans="1:6">
      <c r="A69" s="1489"/>
      <c r="B69" s="1489"/>
      <c r="C69" s="1489"/>
      <c r="D69" s="1489"/>
      <c r="E69" s="1489"/>
      <c r="F69" s="1489"/>
    </row>
    <row r="70" spans="1:6">
      <c r="A70" s="1489"/>
      <c r="B70" s="1489"/>
      <c r="C70" s="1489"/>
      <c r="D70" s="1489"/>
      <c r="E70" s="1489"/>
      <c r="F70" s="1489"/>
    </row>
    <row r="71" spans="1:6">
      <c r="A71" s="1489"/>
      <c r="B71" s="1489"/>
      <c r="C71" s="1489"/>
      <c r="D71" s="1489"/>
      <c r="E71" s="1489"/>
      <c r="F71" s="1489"/>
    </row>
  </sheetData>
  <mergeCells count="2">
    <mergeCell ref="A5:F7"/>
    <mergeCell ref="A9:F11"/>
  </mergeCells>
  <printOptions horizontalCentered="1" verticalCentered="1"/>
  <pageMargins left="0.5" right="0.5" top="0.5" bottom="0.5" header="0" footer="0"/>
  <pageSetup scale="73"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1"/>
  <dimension ref="A1:O132"/>
  <sheetViews>
    <sheetView defaultGridColor="0" view="pageBreakPreview" topLeftCell="A63" colorId="22" zoomScaleNormal="100" zoomScaleSheetLayoutView="100" workbookViewId="0">
      <selection activeCell="C33" sqref="C33"/>
    </sheetView>
  </sheetViews>
  <sheetFormatPr defaultColWidth="9.6640625" defaultRowHeight="15"/>
  <cols>
    <col min="1" max="1" width="4.6640625" style="1451" customWidth="1"/>
    <col min="2" max="2" width="33.5546875" style="1451" customWidth="1"/>
    <col min="3" max="6" width="16.6640625" style="1451" customWidth="1"/>
    <col min="7" max="8" width="19.21875" style="1451" customWidth="1"/>
    <col min="9" max="14" width="12.6640625" style="1451" customWidth="1"/>
    <col min="15" max="15" width="4.6640625" style="1451" customWidth="1"/>
    <col min="16" max="16384" width="9.6640625" style="1451"/>
  </cols>
  <sheetData>
    <row r="1" spans="1:15">
      <c r="A1" s="1938" t="s">
        <v>1795</v>
      </c>
      <c r="B1" s="1941"/>
      <c r="C1" s="1939" t="s">
        <v>3288</v>
      </c>
      <c r="D1" s="1941"/>
      <c r="E1" s="1941" t="s">
        <v>1797</v>
      </c>
      <c r="F1" s="1502" t="s">
        <v>1798</v>
      </c>
      <c r="G1" s="1938" t="s">
        <v>1795</v>
      </c>
      <c r="H1" s="1939"/>
      <c r="I1" s="1985" t="s">
        <v>3288</v>
      </c>
      <c r="J1" s="1939" t="s">
        <v>1784</v>
      </c>
      <c r="K1" s="1941"/>
      <c r="L1" s="1940" t="s">
        <v>1797</v>
      </c>
      <c r="M1" s="1985" t="s">
        <v>1798</v>
      </c>
      <c r="N1" s="1939"/>
      <c r="O1" s="1502"/>
    </row>
    <row r="2" spans="1:15">
      <c r="A2" s="754" t="str">
        <f>'Data Sheet'!$C$25</f>
        <v>Consolidated Edison Company of New York, Inc.</v>
      </c>
      <c r="B2" s="1504"/>
      <c r="C2" s="1451" t="s">
        <v>1814</v>
      </c>
      <c r="D2" s="1504"/>
      <c r="E2" s="1504" t="s">
        <v>1800</v>
      </c>
      <c r="F2" s="1943"/>
      <c r="G2" s="1953" t="str">
        <f>'Data Sheet'!$C$25</f>
        <v>Consolidated Edison Company of New York, Inc.</v>
      </c>
      <c r="I2" s="1964" t="s">
        <v>1814</v>
      </c>
      <c r="K2" s="1504"/>
      <c r="L2" s="1986" t="s">
        <v>1800</v>
      </c>
      <c r="M2" s="1964"/>
      <c r="O2" s="1943"/>
    </row>
    <row r="3" spans="1:15" ht="15" customHeight="1">
      <c r="A3" s="1944"/>
      <c r="B3" s="1946"/>
      <c r="C3" s="1512" t="s">
        <v>2990</v>
      </c>
      <c r="D3" s="1946"/>
      <c r="E3" s="1557" t="str">
        <f>'Data Sheet'!$C$40</f>
        <v>4/28/2016</v>
      </c>
      <c r="F3" s="1947" t="str">
        <f>'Data Sheet'!$C$38</f>
        <v>12/31/2015</v>
      </c>
      <c r="G3" s="1944"/>
      <c r="H3" s="1512"/>
      <c r="I3" s="1987" t="s">
        <v>2990</v>
      </c>
      <c r="J3" s="1512"/>
      <c r="K3" s="1946"/>
      <c r="L3" s="1557" t="str">
        <f>'Data Sheet'!$C$40</f>
        <v>4/28/2016</v>
      </c>
      <c r="M3" s="1988" t="str">
        <f>'Data Sheet'!$C$38</f>
        <v>12/31/2015</v>
      </c>
      <c r="N3" s="1512"/>
      <c r="O3" s="1989"/>
    </row>
    <row r="4" spans="1:15" ht="15" customHeight="1">
      <c r="A4" s="1990"/>
      <c r="B4" s="1950" t="s">
        <v>1319</v>
      </c>
      <c r="C4" s="1950"/>
      <c r="D4" s="1950"/>
      <c r="E4" s="1950"/>
      <c r="F4" s="1951"/>
      <c r="G4" s="1948" t="s">
        <v>1319</v>
      </c>
      <c r="H4" s="1950"/>
      <c r="I4" s="1950"/>
      <c r="J4" s="1950"/>
      <c r="K4" s="1950"/>
      <c r="L4" s="1950"/>
      <c r="M4" s="1950"/>
      <c r="N4" s="1950"/>
      <c r="O4" s="1951"/>
    </row>
    <row r="5" spans="1:15">
      <c r="A5" s="3550" t="s">
        <v>4407</v>
      </c>
      <c r="B5" s="3551"/>
      <c r="C5" s="3551"/>
      <c r="D5" s="3556" t="s">
        <v>2729</v>
      </c>
      <c r="E5" s="3556"/>
      <c r="F5" s="3557"/>
      <c r="G5" s="3550" t="s">
        <v>4403</v>
      </c>
      <c r="H5" s="3551"/>
      <c r="I5" s="3551"/>
      <c r="J5" s="3551"/>
      <c r="K5" s="3551" t="s">
        <v>4399</v>
      </c>
      <c r="L5" s="3551"/>
      <c r="M5" s="3551"/>
      <c r="N5" s="3551"/>
      <c r="O5" s="3562"/>
    </row>
    <row r="6" spans="1:15" ht="15" customHeight="1">
      <c r="A6" s="3552"/>
      <c r="B6" s="3553"/>
      <c r="C6" s="3553"/>
      <c r="D6" s="3558"/>
      <c r="E6" s="3558"/>
      <c r="F6" s="3559"/>
      <c r="G6" s="3552"/>
      <c r="H6" s="3553"/>
      <c r="I6" s="3553"/>
      <c r="J6" s="3553"/>
      <c r="K6" s="3548"/>
      <c r="L6" s="3548"/>
      <c r="M6" s="3548"/>
      <c r="N6" s="3548"/>
      <c r="O6" s="3549"/>
    </row>
    <row r="7" spans="1:15">
      <c r="A7" s="1953" t="s">
        <v>4406</v>
      </c>
      <c r="B7" s="2388"/>
      <c r="C7" s="2388"/>
      <c r="D7" s="3558"/>
      <c r="E7" s="3558"/>
      <c r="F7" s="3559"/>
      <c r="G7" s="3552"/>
      <c r="H7" s="3553"/>
      <c r="I7" s="3553"/>
      <c r="J7" s="3553"/>
      <c r="K7" s="3548" t="s">
        <v>4400</v>
      </c>
      <c r="L7" s="3548"/>
      <c r="M7" s="3548"/>
      <c r="N7" s="3548"/>
      <c r="O7" s="3549"/>
    </row>
    <row r="8" spans="1:15">
      <c r="A8" s="3554" t="s">
        <v>4405</v>
      </c>
      <c r="B8" s="3555"/>
      <c r="C8" s="3555"/>
      <c r="D8" s="3558"/>
      <c r="E8" s="3558"/>
      <c r="F8" s="3559"/>
      <c r="G8" s="3552"/>
      <c r="H8" s="3553"/>
      <c r="I8" s="3553"/>
      <c r="J8" s="3553"/>
      <c r="K8" s="3548"/>
      <c r="L8" s="3548"/>
      <c r="M8" s="3548"/>
      <c r="N8" s="3548"/>
      <c r="O8" s="3549"/>
    </row>
    <row r="9" spans="1:15">
      <c r="A9" s="3554"/>
      <c r="B9" s="3555"/>
      <c r="C9" s="3555"/>
      <c r="D9" s="3558" t="s">
        <v>4398</v>
      </c>
      <c r="E9" s="3558"/>
      <c r="F9" s="3559"/>
      <c r="G9" s="3560" t="s">
        <v>4402</v>
      </c>
      <c r="H9" s="3561"/>
      <c r="I9" s="3561"/>
      <c r="J9" s="3561"/>
      <c r="K9" s="3548" t="s">
        <v>4401</v>
      </c>
      <c r="L9" s="3548"/>
      <c r="M9" s="3548"/>
      <c r="N9" s="3548"/>
      <c r="O9" s="3549"/>
    </row>
    <row r="10" spans="1:15" ht="15" customHeight="1">
      <c r="A10" s="3554"/>
      <c r="B10" s="3555"/>
      <c r="C10" s="3555"/>
      <c r="D10" s="3558"/>
      <c r="E10" s="3558"/>
      <c r="F10" s="3559"/>
      <c r="G10" s="3560"/>
      <c r="H10" s="3561"/>
      <c r="I10" s="3561"/>
      <c r="J10" s="3561"/>
      <c r="K10" s="3548"/>
      <c r="L10" s="3548"/>
      <c r="M10" s="3548"/>
      <c r="N10" s="3548"/>
      <c r="O10" s="3549"/>
    </row>
    <row r="11" spans="1:15">
      <c r="A11" s="1953" t="s">
        <v>4404</v>
      </c>
      <c r="B11" s="2399"/>
      <c r="C11" s="2399"/>
      <c r="D11" s="2395"/>
      <c r="E11" s="2395"/>
      <c r="F11" s="2400"/>
      <c r="G11" s="3560"/>
      <c r="H11" s="3561"/>
      <c r="I11" s="3561"/>
      <c r="J11" s="3561"/>
      <c r="K11" s="2388"/>
      <c r="L11" s="2388"/>
      <c r="M11" s="2388"/>
      <c r="N11" s="2388"/>
      <c r="O11" s="2387"/>
    </row>
    <row r="12" spans="1:15">
      <c r="A12" s="1944"/>
      <c r="B12" s="2398"/>
      <c r="C12" s="2398"/>
      <c r="D12" s="2396"/>
      <c r="E12" s="2396"/>
      <c r="F12" s="2397"/>
      <c r="G12" s="3560"/>
      <c r="H12" s="3561"/>
      <c r="I12" s="3561"/>
      <c r="J12" s="3561"/>
      <c r="O12" s="1943"/>
    </row>
    <row r="13" spans="1:15">
      <c r="A13" s="1954" t="s">
        <v>1724</v>
      </c>
      <c r="B13" s="2560" t="s">
        <v>4623</v>
      </c>
      <c r="C13" s="1993" t="s">
        <v>177</v>
      </c>
      <c r="D13" s="1994"/>
      <c r="E13" s="1993" t="s">
        <v>4397</v>
      </c>
      <c r="F13" s="1951"/>
      <c r="G13" s="1993" t="s">
        <v>4397</v>
      </c>
      <c r="H13" s="1994"/>
      <c r="I13" s="1993" t="s">
        <v>4397</v>
      </c>
      <c r="J13" s="1994"/>
      <c r="K13" s="1993" t="s">
        <v>1679</v>
      </c>
      <c r="L13" s="1994"/>
      <c r="M13" s="1993" t="s">
        <v>1680</v>
      </c>
      <c r="N13" s="1994"/>
      <c r="O13" s="1995" t="s">
        <v>1724</v>
      </c>
    </row>
    <row r="14" spans="1:15">
      <c r="A14" s="1996" t="s">
        <v>1727</v>
      </c>
      <c r="B14" s="2561" t="s">
        <v>1681</v>
      </c>
      <c r="C14" s="1956" t="s">
        <v>1727</v>
      </c>
      <c r="D14" s="1997" t="s">
        <v>1682</v>
      </c>
      <c r="E14" s="1997" t="s">
        <v>1727</v>
      </c>
      <c r="F14" s="1958" t="s">
        <v>1682</v>
      </c>
      <c r="G14" s="1998" t="s">
        <v>1727</v>
      </c>
      <c r="H14" s="1956" t="s">
        <v>1682</v>
      </c>
      <c r="I14" s="1997" t="s">
        <v>1727</v>
      </c>
      <c r="J14" s="1997" t="s">
        <v>1682</v>
      </c>
      <c r="K14" s="1997" t="s">
        <v>1727</v>
      </c>
      <c r="L14" s="1997" t="s">
        <v>1682</v>
      </c>
      <c r="M14" s="1997" t="s">
        <v>1727</v>
      </c>
      <c r="N14" s="1997" t="s">
        <v>1682</v>
      </c>
      <c r="O14" s="1999" t="s">
        <v>1727</v>
      </c>
    </row>
    <row r="15" spans="1:15">
      <c r="A15" s="1965"/>
      <c r="B15" s="2562" t="s">
        <v>3018</v>
      </c>
      <c r="C15" s="2000" t="s">
        <v>3019</v>
      </c>
      <c r="D15" s="2000" t="s">
        <v>3020</v>
      </c>
      <c r="E15" s="2000" t="s">
        <v>3021</v>
      </c>
      <c r="F15" s="1967" t="s">
        <v>2343</v>
      </c>
      <c r="G15" s="2001" t="s">
        <v>2344</v>
      </c>
      <c r="H15" s="1966" t="s">
        <v>2345</v>
      </c>
      <c r="I15" s="2000" t="s">
        <v>2346</v>
      </c>
      <c r="J15" s="2000" t="s">
        <v>2347</v>
      </c>
      <c r="K15" s="2000" t="s">
        <v>2348</v>
      </c>
      <c r="L15" s="2000" t="s">
        <v>2349</v>
      </c>
      <c r="M15" s="2000" t="s">
        <v>2350</v>
      </c>
      <c r="N15" s="2000" t="s">
        <v>181</v>
      </c>
      <c r="O15" s="2002"/>
    </row>
    <row r="16" spans="1:15">
      <c r="A16" s="2003" t="s">
        <v>1683</v>
      </c>
      <c r="B16" s="1969" t="s">
        <v>1684</v>
      </c>
      <c r="C16" s="1836">
        <v>14973000</v>
      </c>
      <c r="D16" s="1839">
        <v>7813684</v>
      </c>
      <c r="E16" s="1839"/>
      <c r="F16" s="1879"/>
      <c r="G16" s="1838"/>
      <c r="H16" s="1836"/>
      <c r="I16" s="1839"/>
      <c r="J16" s="1839"/>
      <c r="K16" s="1839"/>
      <c r="L16" s="1839"/>
      <c r="M16" s="1839">
        <f>C16</f>
        <v>14973000</v>
      </c>
      <c r="N16" s="1839">
        <f>D16</f>
        <v>7813684</v>
      </c>
      <c r="O16" s="2004" t="s">
        <v>1683</v>
      </c>
    </row>
    <row r="17" spans="1:15">
      <c r="A17" s="1998" t="s">
        <v>1685</v>
      </c>
      <c r="B17" s="1977"/>
      <c r="C17" s="2005"/>
      <c r="D17" s="2006"/>
      <c r="E17" s="2006"/>
      <c r="F17" s="2007"/>
      <c r="G17" s="2008"/>
      <c r="H17" s="2005"/>
      <c r="I17" s="2006"/>
      <c r="J17" s="2006"/>
      <c r="K17" s="2006"/>
      <c r="L17" s="2006"/>
      <c r="M17" s="2006"/>
      <c r="N17" s="2006"/>
      <c r="O17" s="1963" t="s">
        <v>1685</v>
      </c>
    </row>
    <row r="18" spans="1:15">
      <c r="A18" s="1959" t="s">
        <v>1686</v>
      </c>
      <c r="B18" s="1986" t="s">
        <v>1687</v>
      </c>
      <c r="C18" s="2006"/>
      <c r="D18" s="2006"/>
      <c r="E18" s="2006"/>
      <c r="F18" s="2007"/>
      <c r="G18" s="2008"/>
      <c r="H18" s="2005"/>
      <c r="I18" s="2006"/>
      <c r="J18" s="2006"/>
      <c r="K18" s="2006"/>
      <c r="L18" s="2006"/>
      <c r="M18" s="2006"/>
      <c r="N18" s="2006"/>
      <c r="O18" s="1963" t="s">
        <v>1686</v>
      </c>
    </row>
    <row r="19" spans="1:15">
      <c r="A19" s="2001" t="s">
        <v>1688</v>
      </c>
      <c r="B19" s="1973" t="s">
        <v>1689</v>
      </c>
      <c r="C19" s="2005">
        <v>1775000</v>
      </c>
      <c r="D19" s="2006">
        <v>10016000</v>
      </c>
      <c r="E19" s="2006"/>
      <c r="F19" s="2007"/>
      <c r="G19" s="2008"/>
      <c r="H19" s="2005"/>
      <c r="I19" s="2006"/>
      <c r="J19" s="2006"/>
      <c r="K19" s="2006"/>
      <c r="L19" s="2006"/>
      <c r="M19" s="2980">
        <f>C19</f>
        <v>1775000</v>
      </c>
      <c r="N19" s="2981">
        <f>D19</f>
        <v>10016000</v>
      </c>
      <c r="O19" s="1963" t="s">
        <v>1688</v>
      </c>
    </row>
    <row r="20" spans="1:15">
      <c r="A20" s="2003" t="s">
        <v>1690</v>
      </c>
      <c r="B20" s="1969" t="s">
        <v>1691</v>
      </c>
      <c r="C20" s="2009"/>
      <c r="D20" s="2009"/>
      <c r="E20" s="2009"/>
      <c r="F20" s="2010"/>
      <c r="G20" s="2011"/>
      <c r="H20" s="2012"/>
      <c r="I20" s="2009"/>
      <c r="J20" s="2009"/>
      <c r="K20" s="2009"/>
      <c r="L20" s="2009"/>
      <c r="M20" s="2009"/>
      <c r="N20" s="2009"/>
      <c r="O20" s="2004" t="s">
        <v>1690</v>
      </c>
    </row>
    <row r="21" spans="1:15">
      <c r="A21" s="1998" t="s">
        <v>1692</v>
      </c>
      <c r="B21" s="1986"/>
      <c r="C21" s="2013"/>
      <c r="D21" s="2014"/>
      <c r="E21" s="2014"/>
      <c r="F21" s="2015"/>
      <c r="G21" s="2016"/>
      <c r="H21" s="2013"/>
      <c r="I21" s="2014"/>
      <c r="J21" s="2014"/>
      <c r="K21" s="2014"/>
      <c r="L21" s="2014"/>
      <c r="M21" s="2014"/>
      <c r="N21" s="2014"/>
      <c r="O21" s="1963" t="s">
        <v>1692</v>
      </c>
    </row>
    <row r="22" spans="1:15">
      <c r="A22" s="1959" t="s">
        <v>1693</v>
      </c>
      <c r="B22" s="1986" t="s">
        <v>1694</v>
      </c>
      <c r="C22" s="2006"/>
      <c r="D22" s="2006"/>
      <c r="E22" s="2006"/>
      <c r="F22" s="2007"/>
      <c r="G22" s="2008"/>
      <c r="H22" s="2005"/>
      <c r="I22" s="2006"/>
      <c r="J22" s="2006"/>
      <c r="K22" s="2006"/>
      <c r="L22" s="2006"/>
      <c r="M22" s="2006"/>
      <c r="N22" s="2006"/>
      <c r="O22" s="1963" t="s">
        <v>1693</v>
      </c>
    </row>
    <row r="23" spans="1:15">
      <c r="A23" s="2001" t="s">
        <v>1695</v>
      </c>
      <c r="B23" s="1986"/>
      <c r="C23" s="2017"/>
      <c r="D23" s="2017"/>
      <c r="E23" s="2018"/>
      <c r="F23" s="2019"/>
      <c r="G23" s="2020"/>
      <c r="H23" s="2017"/>
      <c r="I23" s="2018"/>
      <c r="J23" s="2018"/>
      <c r="K23" s="2018"/>
      <c r="L23" s="2018"/>
      <c r="M23" s="2018"/>
      <c r="N23" s="2018"/>
      <c r="O23" s="1963" t="s">
        <v>1695</v>
      </c>
    </row>
    <row r="24" spans="1:15">
      <c r="A24" s="2003" t="s">
        <v>1696</v>
      </c>
      <c r="B24" s="1969"/>
      <c r="C24" s="2009"/>
      <c r="D24" s="2009"/>
      <c r="E24" s="2009"/>
      <c r="F24" s="2010"/>
      <c r="G24" s="2011"/>
      <c r="H24" s="2012"/>
      <c r="I24" s="2009"/>
      <c r="J24" s="2009"/>
      <c r="K24" s="2009"/>
      <c r="L24" s="2009"/>
      <c r="M24" s="2009"/>
      <c r="N24" s="2009"/>
      <c r="O24" s="2004" t="s">
        <v>1696</v>
      </c>
    </row>
    <row r="25" spans="1:15">
      <c r="A25" s="2001" t="s">
        <v>1741</v>
      </c>
      <c r="B25" s="1973"/>
      <c r="C25" s="2018"/>
      <c r="D25" s="2018"/>
      <c r="E25" s="2018"/>
      <c r="F25" s="2019"/>
      <c r="G25" s="2020"/>
      <c r="H25" s="2017"/>
      <c r="I25" s="2018"/>
      <c r="J25" s="2018"/>
      <c r="K25" s="2018"/>
      <c r="L25" s="2018"/>
      <c r="M25" s="2018"/>
      <c r="N25" s="2018"/>
      <c r="O25" s="1967" t="s">
        <v>1741</v>
      </c>
    </row>
    <row r="26" spans="1:15">
      <c r="A26" s="2001" t="s">
        <v>1742</v>
      </c>
      <c r="B26" s="1973"/>
      <c r="C26" s="2018"/>
      <c r="D26" s="2018"/>
      <c r="E26" s="2018"/>
      <c r="F26" s="2019"/>
      <c r="G26" s="2020"/>
      <c r="H26" s="2017"/>
      <c r="I26" s="2018"/>
      <c r="J26" s="2018"/>
      <c r="K26" s="2018"/>
      <c r="L26" s="2018"/>
      <c r="M26" s="2018"/>
      <c r="N26" s="2018"/>
      <c r="O26" s="1967" t="s">
        <v>1742</v>
      </c>
    </row>
    <row r="27" spans="1:15">
      <c r="A27" s="2001" t="s">
        <v>1743</v>
      </c>
      <c r="B27" s="1973"/>
      <c r="C27" s="2018"/>
      <c r="D27" s="2018"/>
      <c r="E27" s="2018"/>
      <c r="F27" s="2019"/>
      <c r="G27" s="2020"/>
      <c r="H27" s="2017"/>
      <c r="I27" s="2018"/>
      <c r="J27" s="2018"/>
      <c r="K27" s="2018"/>
      <c r="L27" s="2018"/>
      <c r="M27" s="2018"/>
      <c r="N27" s="2018"/>
      <c r="O27" s="1967" t="s">
        <v>1743</v>
      </c>
    </row>
    <row r="28" spans="1:15">
      <c r="A28" s="2001" t="s">
        <v>1744</v>
      </c>
      <c r="B28" s="1973"/>
      <c r="C28" s="2018"/>
      <c r="D28" s="2018"/>
      <c r="E28" s="2018"/>
      <c r="F28" s="2019"/>
      <c r="G28" s="2020"/>
      <c r="H28" s="2017"/>
      <c r="I28" s="2018"/>
      <c r="J28" s="2018"/>
      <c r="K28" s="2018"/>
      <c r="L28" s="2018"/>
      <c r="M28" s="2018"/>
      <c r="N28" s="2018"/>
      <c r="O28" s="1967" t="s">
        <v>1744</v>
      </c>
    </row>
    <row r="29" spans="1:15">
      <c r="A29" s="2001" t="s">
        <v>1745</v>
      </c>
      <c r="B29" s="1973"/>
      <c r="C29" s="2018"/>
      <c r="D29" s="2018"/>
      <c r="E29" s="2018"/>
      <c r="F29" s="2019"/>
      <c r="G29" s="2020"/>
      <c r="H29" s="2017"/>
      <c r="I29" s="2018"/>
      <c r="J29" s="2018"/>
      <c r="K29" s="2018"/>
      <c r="L29" s="2018"/>
      <c r="M29" s="2018"/>
      <c r="N29" s="2018"/>
      <c r="O29" s="1967" t="s">
        <v>1745</v>
      </c>
    </row>
    <row r="30" spans="1:15">
      <c r="A30" s="2001" t="s">
        <v>1746</v>
      </c>
      <c r="B30" s="1973" t="s">
        <v>2328</v>
      </c>
      <c r="C30" s="2018"/>
      <c r="D30" s="2018"/>
      <c r="E30" s="2018"/>
      <c r="F30" s="2019"/>
      <c r="G30" s="2020"/>
      <c r="H30" s="2017"/>
      <c r="I30" s="2018"/>
      <c r="J30" s="2018"/>
      <c r="K30" s="2018"/>
      <c r="L30" s="2018"/>
      <c r="M30" s="2018"/>
      <c r="N30" s="2018"/>
      <c r="O30" s="1967" t="s">
        <v>1746</v>
      </c>
    </row>
    <row r="31" spans="1:15">
      <c r="A31" s="1998" t="s">
        <v>1747</v>
      </c>
      <c r="B31" s="1986"/>
      <c r="C31" s="2006"/>
      <c r="D31" s="2006"/>
      <c r="E31" s="2006"/>
      <c r="F31" s="2007"/>
      <c r="G31" s="2008"/>
      <c r="H31" s="2005"/>
      <c r="I31" s="2006"/>
      <c r="J31" s="2006"/>
      <c r="K31" s="2006"/>
      <c r="L31" s="2006"/>
      <c r="M31" s="2006"/>
      <c r="N31" s="2006"/>
      <c r="O31" s="1963" t="s">
        <v>1747</v>
      </c>
    </row>
    <row r="32" spans="1:15">
      <c r="A32" s="1959" t="s">
        <v>1748</v>
      </c>
      <c r="B32" s="1986" t="s">
        <v>1697</v>
      </c>
      <c r="C32" s="2006"/>
      <c r="D32" s="2006"/>
      <c r="E32" s="2006"/>
      <c r="F32" s="2007"/>
      <c r="G32" s="2008"/>
      <c r="H32" s="2005"/>
      <c r="I32" s="2006"/>
      <c r="J32" s="2006"/>
      <c r="K32" s="2006"/>
      <c r="L32" s="2006"/>
      <c r="M32" s="2006"/>
      <c r="N32" s="2006"/>
      <c r="O32" s="1963" t="s">
        <v>1748</v>
      </c>
    </row>
    <row r="33" spans="1:15">
      <c r="A33" s="2001" t="s">
        <v>1749</v>
      </c>
      <c r="B33" s="1986" t="s">
        <v>1698</v>
      </c>
      <c r="C33" s="2006"/>
      <c r="D33" s="2006">
        <v>9556701</v>
      </c>
      <c r="E33" s="2006"/>
      <c r="F33" s="2007"/>
      <c r="G33" s="2008"/>
      <c r="H33" s="2005"/>
      <c r="I33" s="2006"/>
      <c r="J33" s="2006"/>
      <c r="K33" s="2006"/>
      <c r="L33" s="2006"/>
      <c r="M33" s="2006"/>
      <c r="N33" s="2980">
        <f>D33</f>
        <v>9556701</v>
      </c>
      <c r="O33" s="1963" t="s">
        <v>1749</v>
      </c>
    </row>
    <row r="34" spans="1:15">
      <c r="A34" s="2003" t="s">
        <v>1750</v>
      </c>
      <c r="B34" s="1969" t="s">
        <v>1699</v>
      </c>
      <c r="C34" s="2009"/>
      <c r="D34" s="2009"/>
      <c r="E34" s="2009"/>
      <c r="F34" s="2010"/>
      <c r="G34" s="2011"/>
      <c r="H34" s="2012"/>
      <c r="I34" s="2009"/>
      <c r="J34" s="2009"/>
      <c r="K34" s="2009"/>
      <c r="L34" s="2009"/>
      <c r="M34" s="2009"/>
      <c r="N34" s="2009"/>
      <c r="O34" s="2004" t="s">
        <v>1750</v>
      </c>
    </row>
    <row r="35" spans="1:15">
      <c r="A35" s="2001" t="s">
        <v>1751</v>
      </c>
      <c r="B35" s="1973"/>
      <c r="C35" s="2018"/>
      <c r="D35" s="2018"/>
      <c r="E35" s="2018"/>
      <c r="F35" s="2019"/>
      <c r="G35" s="2020"/>
      <c r="H35" s="2017"/>
      <c r="I35" s="2018"/>
      <c r="J35" s="2018"/>
      <c r="K35" s="2018"/>
      <c r="L35" s="2018"/>
      <c r="M35" s="2018"/>
      <c r="N35" s="2018"/>
      <c r="O35" s="1967" t="s">
        <v>1751</v>
      </c>
    </row>
    <row r="36" spans="1:15">
      <c r="A36" s="1998" t="s">
        <v>589</v>
      </c>
      <c r="B36" s="1986" t="s">
        <v>1700</v>
      </c>
      <c r="C36" s="2006"/>
      <c r="D36" s="2006"/>
      <c r="E36" s="2006"/>
      <c r="F36" s="2007"/>
      <c r="G36" s="2008"/>
      <c r="H36" s="2005"/>
      <c r="I36" s="2006"/>
      <c r="J36" s="2006"/>
      <c r="K36" s="2006"/>
      <c r="L36" s="2006"/>
      <c r="M36" s="2006"/>
      <c r="N36" s="2006"/>
      <c r="O36" s="1963" t="s">
        <v>589</v>
      </c>
    </row>
    <row r="37" spans="1:15">
      <c r="A37" s="2001" t="s">
        <v>590</v>
      </c>
      <c r="B37" s="1986"/>
      <c r="C37" s="2006"/>
      <c r="D37" s="2006"/>
      <c r="E37" s="2006"/>
      <c r="F37" s="2007"/>
      <c r="G37" s="2008"/>
      <c r="H37" s="2005"/>
      <c r="I37" s="2006"/>
      <c r="J37" s="2006"/>
      <c r="K37" s="2006"/>
      <c r="L37" s="2006"/>
      <c r="M37" s="2006"/>
      <c r="N37" s="2006"/>
      <c r="O37" s="1963" t="s">
        <v>590</v>
      </c>
    </row>
    <row r="38" spans="1:15">
      <c r="A38" s="2003" t="s">
        <v>591</v>
      </c>
      <c r="B38" s="1969"/>
      <c r="C38" s="2009"/>
      <c r="D38" s="2009"/>
      <c r="E38" s="2009"/>
      <c r="F38" s="2010"/>
      <c r="G38" s="2011"/>
      <c r="H38" s="2012"/>
      <c r="I38" s="2009"/>
      <c r="J38" s="2009"/>
      <c r="K38" s="2009"/>
      <c r="L38" s="2009"/>
      <c r="M38" s="2009"/>
      <c r="N38" s="2009"/>
      <c r="O38" s="2004" t="s">
        <v>591</v>
      </c>
    </row>
    <row r="39" spans="1:15">
      <c r="A39" s="2001" t="s">
        <v>592</v>
      </c>
      <c r="B39" s="1973"/>
      <c r="C39" s="2018"/>
      <c r="D39" s="2018"/>
      <c r="E39" s="2018"/>
      <c r="F39" s="2019"/>
      <c r="G39" s="2020"/>
      <c r="H39" s="2017"/>
      <c r="I39" s="2018"/>
      <c r="J39" s="2018"/>
      <c r="K39" s="2018"/>
      <c r="L39" s="2018"/>
      <c r="M39" s="2018"/>
      <c r="N39" s="2018"/>
      <c r="O39" s="1967" t="s">
        <v>592</v>
      </c>
    </row>
    <row r="40" spans="1:15">
      <c r="A40" s="2001" t="s">
        <v>593</v>
      </c>
      <c r="B40" s="1973"/>
      <c r="C40" s="2018"/>
      <c r="D40" s="2018"/>
      <c r="E40" s="2018"/>
      <c r="F40" s="2019"/>
      <c r="G40" s="2020"/>
      <c r="H40" s="2017"/>
      <c r="I40" s="2018"/>
      <c r="J40" s="2018"/>
      <c r="K40" s="2018"/>
      <c r="L40" s="2018"/>
      <c r="M40" s="2018"/>
      <c r="N40" s="2018"/>
      <c r="O40" s="1967" t="s">
        <v>593</v>
      </c>
    </row>
    <row r="41" spans="1:15">
      <c r="A41" s="2001" t="s">
        <v>594</v>
      </c>
      <c r="B41" s="1973"/>
      <c r="C41" s="2018"/>
      <c r="D41" s="2018"/>
      <c r="E41" s="2018"/>
      <c r="F41" s="2019"/>
      <c r="G41" s="2020"/>
      <c r="H41" s="2017"/>
      <c r="I41" s="2018"/>
      <c r="J41" s="2018"/>
      <c r="K41" s="2018"/>
      <c r="L41" s="2018"/>
      <c r="M41" s="2018"/>
      <c r="N41" s="2018"/>
      <c r="O41" s="1967" t="s">
        <v>594</v>
      </c>
    </row>
    <row r="42" spans="1:15">
      <c r="A42" s="2001" t="s">
        <v>595</v>
      </c>
      <c r="B42" s="1973"/>
      <c r="C42" s="2018"/>
      <c r="D42" s="2018"/>
      <c r="E42" s="2018"/>
      <c r="F42" s="2019"/>
      <c r="G42" s="2020"/>
      <c r="H42" s="2017"/>
      <c r="I42" s="2018"/>
      <c r="J42" s="2018"/>
      <c r="K42" s="2018"/>
      <c r="L42" s="2018"/>
      <c r="M42" s="2018"/>
      <c r="N42" s="2018"/>
      <c r="O42" s="1967" t="s">
        <v>595</v>
      </c>
    </row>
    <row r="43" spans="1:15">
      <c r="A43" s="2001" t="s">
        <v>2368</v>
      </c>
      <c r="B43" s="1973" t="s">
        <v>2328</v>
      </c>
      <c r="C43" s="2018"/>
      <c r="D43" s="2018"/>
      <c r="E43" s="2018"/>
      <c r="F43" s="2019"/>
      <c r="G43" s="2020"/>
      <c r="H43" s="2017"/>
      <c r="I43" s="2018"/>
      <c r="J43" s="2018"/>
      <c r="K43" s="2018"/>
      <c r="L43" s="2018"/>
      <c r="M43" s="2018"/>
      <c r="N43" s="2018"/>
      <c r="O43" s="1967" t="s">
        <v>2368</v>
      </c>
    </row>
    <row r="44" spans="1:15">
      <c r="A44" s="2003" t="s">
        <v>2369</v>
      </c>
      <c r="B44" s="1969" t="s">
        <v>1701</v>
      </c>
      <c r="C44" s="1836">
        <v>16748000</v>
      </c>
      <c r="D44" s="1839">
        <v>8272983</v>
      </c>
      <c r="E44" s="1839"/>
      <c r="F44" s="1879"/>
      <c r="G44" s="1838"/>
      <c r="H44" s="1836"/>
      <c r="I44" s="1839"/>
      <c r="J44" s="1839"/>
      <c r="K44" s="1839"/>
      <c r="L44" s="1839"/>
      <c r="M44" s="1839">
        <f>C44</f>
        <v>16748000</v>
      </c>
      <c r="N44" s="1839">
        <f>D44</f>
        <v>8272983</v>
      </c>
      <c r="O44" s="2004" t="s">
        <v>2369</v>
      </c>
    </row>
    <row r="45" spans="1:15">
      <c r="A45" s="1998" t="s">
        <v>2370</v>
      </c>
      <c r="B45" s="1986"/>
      <c r="C45" s="2006"/>
      <c r="D45" s="2006"/>
      <c r="E45" s="2006"/>
      <c r="F45" s="2007"/>
      <c r="G45" s="2008"/>
      <c r="H45" s="2005"/>
      <c r="I45" s="2006"/>
      <c r="J45" s="2006"/>
      <c r="K45" s="2006"/>
      <c r="L45" s="2006"/>
      <c r="M45" s="2006"/>
      <c r="N45" s="2006"/>
      <c r="O45" s="1963" t="s">
        <v>2370</v>
      </c>
    </row>
    <row r="46" spans="1:15">
      <c r="A46" s="1959" t="s">
        <v>2371</v>
      </c>
      <c r="B46" s="1986" t="s">
        <v>1702</v>
      </c>
      <c r="C46" s="2006"/>
      <c r="D46" s="2006"/>
      <c r="E46" s="2006"/>
      <c r="F46" s="2007"/>
      <c r="G46" s="2008"/>
      <c r="H46" s="2005"/>
      <c r="I46" s="2006"/>
      <c r="J46" s="2006"/>
      <c r="K46" s="2006"/>
      <c r="L46" s="2006"/>
      <c r="M46" s="2006"/>
      <c r="N46" s="2006"/>
      <c r="O46" s="1963" t="s">
        <v>2371</v>
      </c>
    </row>
    <row r="47" spans="1:15">
      <c r="A47" s="2001" t="s">
        <v>2372</v>
      </c>
      <c r="B47" s="1986" t="s">
        <v>1703</v>
      </c>
      <c r="C47" s="2021"/>
      <c r="D47" s="2022"/>
      <c r="E47" s="2022"/>
      <c r="F47" s="1901"/>
      <c r="G47" s="2023"/>
      <c r="H47" s="2021"/>
      <c r="I47" s="2022"/>
      <c r="J47" s="2022"/>
      <c r="K47" s="2022"/>
      <c r="L47" s="2022"/>
      <c r="M47" s="2022"/>
      <c r="N47" s="2022"/>
      <c r="O47" s="1963" t="s">
        <v>2372</v>
      </c>
    </row>
    <row r="48" spans="1:15">
      <c r="A48" s="2003" t="s">
        <v>2373</v>
      </c>
      <c r="B48" s="1969" t="s">
        <v>1704</v>
      </c>
      <c r="C48" s="2009"/>
      <c r="D48" s="2009"/>
      <c r="E48" s="2009"/>
      <c r="F48" s="2010"/>
      <c r="G48" s="2011"/>
      <c r="H48" s="2012"/>
      <c r="I48" s="2009"/>
      <c r="J48" s="2009"/>
      <c r="K48" s="2009"/>
      <c r="L48" s="2009"/>
      <c r="M48" s="2009"/>
      <c r="N48" s="2009"/>
      <c r="O48" s="2004" t="s">
        <v>2373</v>
      </c>
    </row>
    <row r="49" spans="1:15">
      <c r="A49" s="2001" t="s">
        <v>2374</v>
      </c>
      <c r="B49" s="1973" t="s">
        <v>1705</v>
      </c>
      <c r="C49" s="2018"/>
      <c r="D49" s="2018"/>
      <c r="E49" s="2018"/>
      <c r="F49" s="2019"/>
      <c r="G49" s="2020"/>
      <c r="H49" s="2017"/>
      <c r="I49" s="2018"/>
      <c r="J49" s="2018"/>
      <c r="K49" s="2018"/>
      <c r="L49" s="2018"/>
      <c r="M49" s="2018"/>
      <c r="N49" s="2018"/>
      <c r="O49" s="1967" t="s">
        <v>2374</v>
      </c>
    </row>
    <row r="50" spans="1:15">
      <c r="A50" s="2001" t="s">
        <v>2375</v>
      </c>
      <c r="B50" s="1973" t="s">
        <v>1706</v>
      </c>
      <c r="C50" s="2018"/>
      <c r="D50" s="2018"/>
      <c r="E50" s="2018"/>
      <c r="F50" s="2019"/>
      <c r="G50" s="2020"/>
      <c r="H50" s="2017"/>
      <c r="I50" s="2018"/>
      <c r="J50" s="2018"/>
      <c r="K50" s="2018"/>
      <c r="L50" s="2018"/>
      <c r="M50" s="2018"/>
      <c r="N50" s="2018"/>
      <c r="O50" s="1967" t="s">
        <v>2375</v>
      </c>
    </row>
    <row r="51" spans="1:15">
      <c r="A51" s="1953"/>
      <c r="B51" s="1961" t="s">
        <v>1707</v>
      </c>
      <c r="C51" s="2024"/>
      <c r="D51" s="2025"/>
      <c r="E51" s="2025"/>
      <c r="F51" s="2026"/>
      <c r="G51" s="2027"/>
      <c r="H51" s="2025"/>
      <c r="I51" s="2025"/>
      <c r="J51" s="2025"/>
      <c r="K51" s="2025"/>
      <c r="L51" s="2025"/>
      <c r="M51" s="2025"/>
      <c r="N51" s="2028"/>
      <c r="O51" s="1943"/>
    </row>
    <row r="52" spans="1:15">
      <c r="A52" s="2003" t="s">
        <v>2376</v>
      </c>
      <c r="B52" s="1969" t="s">
        <v>1708</v>
      </c>
      <c r="C52" s="2009"/>
      <c r="D52" s="2009"/>
      <c r="E52" s="2009"/>
      <c r="F52" s="2010"/>
      <c r="G52" s="2011"/>
      <c r="H52" s="2012"/>
      <c r="I52" s="2009"/>
      <c r="J52" s="2009"/>
      <c r="K52" s="2009"/>
      <c r="L52" s="2009"/>
      <c r="M52" s="2009"/>
      <c r="N52" s="2009"/>
      <c r="O52" s="2004" t="s">
        <v>2376</v>
      </c>
    </row>
    <row r="53" spans="1:15">
      <c r="A53" s="2001" t="s">
        <v>2377</v>
      </c>
      <c r="B53" s="1973" t="s">
        <v>1709</v>
      </c>
      <c r="C53" s="2018"/>
      <c r="D53" s="2018"/>
      <c r="E53" s="2018"/>
      <c r="F53" s="2019"/>
      <c r="G53" s="2020"/>
      <c r="H53" s="2017"/>
      <c r="I53" s="2018"/>
      <c r="J53" s="2018"/>
      <c r="K53" s="2018"/>
      <c r="L53" s="2018"/>
      <c r="M53" s="2018"/>
      <c r="N53" s="2018"/>
      <c r="O53" s="1967" t="s">
        <v>2377</v>
      </c>
    </row>
    <row r="54" spans="1:15">
      <c r="A54" s="2001" t="s">
        <v>2378</v>
      </c>
      <c r="B54" s="1973" t="s">
        <v>1710</v>
      </c>
      <c r="C54" s="2018"/>
      <c r="D54" s="2018"/>
      <c r="E54" s="2018"/>
      <c r="F54" s="2019"/>
      <c r="G54" s="2020"/>
      <c r="H54" s="2017"/>
      <c r="I54" s="2018"/>
      <c r="J54" s="2018"/>
      <c r="K54" s="2018"/>
      <c r="L54" s="2018"/>
      <c r="M54" s="2018"/>
      <c r="N54" s="2018"/>
      <c r="O54" s="1967" t="s">
        <v>2378</v>
      </c>
    </row>
    <row r="55" spans="1:15">
      <c r="A55" s="2001" t="s">
        <v>2379</v>
      </c>
      <c r="B55" s="1973" t="s">
        <v>1711</v>
      </c>
      <c r="C55" s="2018"/>
      <c r="D55" s="2018"/>
      <c r="E55" s="2018"/>
      <c r="F55" s="2019"/>
      <c r="G55" s="2020"/>
      <c r="H55" s="2017"/>
      <c r="I55" s="2018"/>
      <c r="J55" s="2018"/>
      <c r="K55" s="2018"/>
      <c r="L55" s="2018"/>
      <c r="M55" s="2018"/>
      <c r="N55" s="2018"/>
      <c r="O55" s="1967" t="s">
        <v>2379</v>
      </c>
    </row>
    <row r="56" spans="1:15">
      <c r="A56" s="2003" t="s">
        <v>2380</v>
      </c>
      <c r="B56" s="1969" t="s">
        <v>1701</v>
      </c>
      <c r="C56" s="1843"/>
      <c r="D56" s="1777"/>
      <c r="E56" s="1777"/>
      <c r="F56" s="1883"/>
      <c r="G56" s="1842"/>
      <c r="H56" s="1843"/>
      <c r="I56" s="1777"/>
      <c r="J56" s="1777"/>
      <c r="K56" s="1777"/>
      <c r="L56" s="1777"/>
      <c r="M56" s="1777"/>
      <c r="N56" s="1777"/>
      <c r="O56" s="2004" t="s">
        <v>2380</v>
      </c>
    </row>
    <row r="57" spans="1:15">
      <c r="A57" s="1998" t="s">
        <v>2381</v>
      </c>
      <c r="C57" s="2005"/>
      <c r="D57" s="2006"/>
      <c r="E57" s="2006"/>
      <c r="F57" s="2007"/>
      <c r="G57" s="2008"/>
      <c r="H57" s="2005"/>
      <c r="I57" s="2006"/>
      <c r="J57" s="2006"/>
      <c r="K57" s="2006"/>
      <c r="L57" s="2006"/>
      <c r="M57" s="2006"/>
      <c r="N57" s="2006"/>
      <c r="O57" s="1963" t="s">
        <v>2381</v>
      </c>
    </row>
    <row r="58" spans="1:15">
      <c r="A58" s="1959" t="s">
        <v>2382</v>
      </c>
      <c r="B58" s="1986" t="s">
        <v>1702</v>
      </c>
      <c r="C58" s="2006"/>
      <c r="D58" s="2006"/>
      <c r="E58" s="2006"/>
      <c r="F58" s="2007"/>
      <c r="G58" s="2008"/>
      <c r="H58" s="2005"/>
      <c r="I58" s="2006"/>
      <c r="J58" s="2006"/>
      <c r="K58" s="2006"/>
      <c r="L58" s="2006"/>
      <c r="M58" s="2006"/>
      <c r="N58" s="2006"/>
      <c r="O58" s="1963" t="s">
        <v>2382</v>
      </c>
    </row>
    <row r="59" spans="1:15">
      <c r="A59" s="2001" t="s">
        <v>2383</v>
      </c>
      <c r="B59" s="1986" t="s">
        <v>1703</v>
      </c>
      <c r="C59" s="2021"/>
      <c r="D59" s="2022"/>
      <c r="E59" s="2022"/>
      <c r="F59" s="1901"/>
      <c r="G59" s="2023"/>
      <c r="H59" s="2021"/>
      <c r="I59" s="2022"/>
      <c r="J59" s="2022"/>
      <c r="K59" s="2022"/>
      <c r="L59" s="2022"/>
      <c r="M59" s="2022"/>
      <c r="N59" s="2022"/>
      <c r="O59" s="1963" t="s">
        <v>2383</v>
      </c>
    </row>
    <row r="60" spans="1:15">
      <c r="A60" s="2003" t="s">
        <v>2384</v>
      </c>
      <c r="B60" s="1969" t="s">
        <v>1704</v>
      </c>
      <c r="C60" s="2009"/>
      <c r="D60" s="2009"/>
      <c r="E60" s="2009"/>
      <c r="F60" s="2010"/>
      <c r="G60" s="2011"/>
      <c r="H60" s="2012"/>
      <c r="I60" s="2009"/>
      <c r="J60" s="2009"/>
      <c r="K60" s="2009"/>
      <c r="L60" s="2009"/>
      <c r="M60" s="2009"/>
      <c r="N60" s="2009"/>
      <c r="O60" s="2004" t="s">
        <v>2384</v>
      </c>
    </row>
    <row r="61" spans="1:15">
      <c r="A61" s="2001" t="s">
        <v>2385</v>
      </c>
      <c r="B61" s="1973" t="s">
        <v>1705</v>
      </c>
      <c r="C61" s="2018"/>
      <c r="D61" s="2018"/>
      <c r="E61" s="2018"/>
      <c r="F61" s="2019"/>
      <c r="G61" s="2020"/>
      <c r="H61" s="2017"/>
      <c r="I61" s="2018"/>
      <c r="J61" s="2018"/>
      <c r="K61" s="2018"/>
      <c r="L61" s="2018"/>
      <c r="M61" s="2018"/>
      <c r="N61" s="2018"/>
      <c r="O61" s="1967" t="s">
        <v>2385</v>
      </c>
    </row>
    <row r="62" spans="1:15" ht="15.75" thickBot="1">
      <c r="A62" s="2029" t="s">
        <v>2386</v>
      </c>
      <c r="B62" s="2030" t="s">
        <v>1706</v>
      </c>
      <c r="C62" s="1865"/>
      <c r="D62" s="1868"/>
      <c r="E62" s="1868"/>
      <c r="F62" s="2031"/>
      <c r="G62" s="1867"/>
      <c r="H62" s="1865"/>
      <c r="I62" s="1868"/>
      <c r="J62" s="1868"/>
      <c r="K62" s="1868"/>
      <c r="L62" s="1868"/>
      <c r="M62" s="1868"/>
      <c r="N62" s="1868"/>
      <c r="O62" s="2032" t="s">
        <v>2386</v>
      </c>
    </row>
    <row r="63" spans="1:15">
      <c r="A63" s="1855" t="s">
        <v>4679</v>
      </c>
      <c r="B63" s="1855"/>
      <c r="C63" s="1855"/>
      <c r="D63" s="1855"/>
      <c r="E63" s="1855"/>
      <c r="F63" s="1855"/>
      <c r="G63" s="1855" t="s">
        <v>4679</v>
      </c>
      <c r="H63" s="1855"/>
      <c r="I63" s="1855"/>
      <c r="J63" s="1855"/>
      <c r="K63" s="1855"/>
      <c r="L63" s="1855"/>
      <c r="M63" s="1855"/>
      <c r="N63" s="1855"/>
      <c r="O63" s="1855"/>
    </row>
    <row r="64" spans="1:15">
      <c r="A64" s="2563" t="s">
        <v>4625</v>
      </c>
      <c r="B64" s="2563"/>
      <c r="C64" s="2563"/>
      <c r="D64" s="2563"/>
      <c r="E64" s="2563"/>
      <c r="F64" s="2563"/>
      <c r="G64" s="2563" t="s">
        <v>4626</v>
      </c>
      <c r="H64" s="2563"/>
      <c r="I64" s="2563"/>
      <c r="J64" s="2563"/>
      <c r="K64" s="2563"/>
      <c r="L64" s="2563"/>
      <c r="M64" s="2563"/>
      <c r="N64" s="2563"/>
      <c r="O64" s="2563"/>
    </row>
    <row r="67" spans="1:15" ht="15.75" thickBot="1">
      <c r="A67" s="1496"/>
      <c r="B67" s="1496"/>
      <c r="C67" s="1496"/>
      <c r="D67" s="1496"/>
      <c r="E67" s="1496"/>
      <c r="F67" s="1496"/>
      <c r="G67" s="1496"/>
      <c r="H67" s="1496"/>
      <c r="I67" s="1496"/>
      <c r="J67" s="1496"/>
      <c r="K67" s="1496"/>
      <c r="L67" s="1496"/>
      <c r="M67" s="1496"/>
      <c r="N67" s="1496"/>
      <c r="O67" s="1496"/>
    </row>
    <row r="68" spans="1:15">
      <c r="A68" s="1938" t="s">
        <v>1795</v>
      </c>
      <c r="B68" s="1941"/>
      <c r="C68" s="1939" t="s">
        <v>3288</v>
      </c>
      <c r="D68" s="1941"/>
      <c r="E68" s="1941" t="s">
        <v>1797</v>
      </c>
      <c r="F68" s="1502" t="s">
        <v>1798</v>
      </c>
      <c r="G68" s="1938" t="s">
        <v>1795</v>
      </c>
      <c r="H68" s="1939"/>
      <c r="I68" s="1985" t="s">
        <v>3288</v>
      </c>
      <c r="J68" s="1939"/>
      <c r="K68" s="1941"/>
      <c r="L68" s="1940" t="s">
        <v>1797</v>
      </c>
      <c r="M68" s="1985" t="s">
        <v>1798</v>
      </c>
      <c r="N68" s="1939"/>
      <c r="O68" s="1502"/>
    </row>
    <row r="69" spans="1:15">
      <c r="A69" s="1723" t="str">
        <f>'Data Sheet'!$C$25</f>
        <v>Consolidated Edison Company of New York, Inc.</v>
      </c>
      <c r="B69" s="1504"/>
      <c r="C69" s="1451" t="s">
        <v>1814</v>
      </c>
      <c r="D69" s="1504"/>
      <c r="E69" s="1504" t="s">
        <v>1800</v>
      </c>
      <c r="F69" s="1943"/>
      <c r="G69" s="1953" t="str">
        <f>'Data Sheet'!$C$25</f>
        <v>Consolidated Edison Company of New York, Inc.</v>
      </c>
      <c r="I69" s="1964" t="s">
        <v>1814</v>
      </c>
      <c r="K69" s="1504"/>
      <c r="L69" s="1986" t="s">
        <v>1800</v>
      </c>
      <c r="M69" s="1964"/>
      <c r="O69" s="1943"/>
    </row>
    <row r="70" spans="1:15">
      <c r="A70" s="1944"/>
      <c r="B70" s="1946"/>
      <c r="C70" s="1512" t="s">
        <v>2990</v>
      </c>
      <c r="D70" s="1946"/>
      <c r="E70" s="1557" t="str">
        <f>'Data Sheet'!$C$40</f>
        <v>4/28/2016</v>
      </c>
      <c r="F70" s="1947" t="str">
        <f>'Data Sheet'!$C$38</f>
        <v>12/31/2015</v>
      </c>
      <c r="G70" s="1944"/>
      <c r="H70" s="1512"/>
      <c r="I70" s="1987" t="s">
        <v>2990</v>
      </c>
      <c r="J70" s="1512"/>
      <c r="K70" s="1946"/>
      <c r="L70" s="1557" t="str">
        <f>'Data Sheet'!$C$40</f>
        <v>4/28/2016</v>
      </c>
      <c r="M70" s="1988" t="str">
        <f>'Data Sheet'!$C$38</f>
        <v>12/31/2015</v>
      </c>
      <c r="N70" s="1512"/>
      <c r="O70" s="1989"/>
    </row>
    <row r="71" spans="1:15">
      <c r="A71" s="1990"/>
      <c r="B71" s="1950" t="s">
        <v>1319</v>
      </c>
      <c r="C71" s="1950"/>
      <c r="D71" s="1950"/>
      <c r="E71" s="1950"/>
      <c r="F71" s="1951"/>
      <c r="G71" s="1948" t="s">
        <v>1319</v>
      </c>
      <c r="H71" s="1950"/>
      <c r="I71" s="1950"/>
      <c r="J71" s="1950"/>
      <c r="K71" s="1950"/>
      <c r="L71" s="1950"/>
      <c r="M71" s="1950"/>
      <c r="N71" s="1950"/>
      <c r="O71" s="1951"/>
    </row>
    <row r="72" spans="1:15">
      <c r="A72" s="1991"/>
      <c r="B72" s="1957"/>
      <c r="C72" s="1957"/>
      <c r="D72" s="1957"/>
      <c r="E72" s="1957"/>
      <c r="F72" s="1992"/>
      <c r="G72" s="3542" t="s">
        <v>2727</v>
      </c>
      <c r="H72" s="3421"/>
      <c r="I72" s="3421"/>
      <c r="J72" s="3421"/>
      <c r="O72" s="1943"/>
    </row>
    <row r="73" spans="1:15">
      <c r="A73" s="3545" t="s">
        <v>2728</v>
      </c>
      <c r="B73" s="3468"/>
      <c r="C73" s="3468"/>
      <c r="D73" s="3493" t="s">
        <v>2729</v>
      </c>
      <c r="E73" s="3468"/>
      <c r="F73" s="3470"/>
      <c r="G73" s="3544"/>
      <c r="H73" s="3468"/>
      <c r="I73" s="3468"/>
      <c r="J73" s="3468"/>
      <c r="K73" s="3493" t="s">
        <v>2730</v>
      </c>
      <c r="L73" s="3468"/>
      <c r="M73" s="3468"/>
      <c r="N73" s="3468"/>
      <c r="O73" s="3470"/>
    </row>
    <row r="74" spans="1:15">
      <c r="A74" s="3544"/>
      <c r="B74" s="3468"/>
      <c r="C74" s="3468"/>
      <c r="D74" s="3468"/>
      <c r="E74" s="3468"/>
      <c r="F74" s="3470"/>
      <c r="G74" s="3544"/>
      <c r="H74" s="3468"/>
      <c r="I74" s="3468"/>
      <c r="J74" s="3468"/>
      <c r="K74" s="3468"/>
      <c r="L74" s="3468"/>
      <c r="M74" s="3468"/>
      <c r="N74" s="3468"/>
      <c r="O74" s="3470"/>
    </row>
    <row r="75" spans="1:15">
      <c r="A75" s="1953" t="s">
        <v>2731</v>
      </c>
      <c r="D75" s="3468"/>
      <c r="E75" s="3468"/>
      <c r="F75" s="3470"/>
      <c r="G75" s="3544"/>
      <c r="H75" s="3468"/>
      <c r="I75" s="3468"/>
      <c r="J75" s="3468"/>
      <c r="K75" s="3493" t="s">
        <v>2732</v>
      </c>
      <c r="L75" s="3468"/>
      <c r="M75" s="3468"/>
      <c r="N75" s="3468"/>
      <c r="O75" s="3470"/>
    </row>
    <row r="76" spans="1:15">
      <c r="A76" s="3545" t="s">
        <v>2733</v>
      </c>
      <c r="B76" s="3420"/>
      <c r="C76" s="3420"/>
      <c r="D76" s="3468"/>
      <c r="E76" s="3468"/>
      <c r="F76" s="3470"/>
      <c r="G76" s="3544"/>
      <c r="H76" s="3468"/>
      <c r="I76" s="3468"/>
      <c r="J76" s="3468"/>
      <c r="K76" s="3468"/>
      <c r="L76" s="3468"/>
      <c r="M76" s="3468"/>
      <c r="N76" s="3468"/>
      <c r="O76" s="3470"/>
    </row>
    <row r="77" spans="1:15">
      <c r="A77" s="3544"/>
      <c r="B77" s="3420"/>
      <c r="C77" s="3420"/>
      <c r="D77" s="3468"/>
      <c r="E77" s="3468"/>
      <c r="F77" s="3470"/>
      <c r="G77" s="3545" t="s">
        <v>2734</v>
      </c>
      <c r="H77" s="3468"/>
      <c r="I77" s="3468"/>
      <c r="J77" s="3468"/>
      <c r="K77" s="3493" t="s">
        <v>3535</v>
      </c>
      <c r="L77" s="3468"/>
      <c r="M77" s="3468"/>
      <c r="N77" s="3468"/>
      <c r="O77" s="3470"/>
    </row>
    <row r="78" spans="1:15">
      <c r="A78" s="3544"/>
      <c r="B78" s="3420"/>
      <c r="C78" s="3420"/>
      <c r="D78" s="3493" t="s">
        <v>3536</v>
      </c>
      <c r="E78" s="3468"/>
      <c r="F78" s="3470"/>
      <c r="G78" s="3544"/>
      <c r="H78" s="3468"/>
      <c r="I78" s="3468"/>
      <c r="J78" s="3468"/>
      <c r="K78" s="3468"/>
      <c r="L78" s="3468"/>
      <c r="M78" s="3468"/>
      <c r="N78" s="3468"/>
      <c r="O78" s="3470"/>
    </row>
    <row r="79" spans="1:15">
      <c r="A79" s="3544"/>
      <c r="B79" s="3420"/>
      <c r="C79" s="3420"/>
      <c r="D79" s="3468"/>
      <c r="E79" s="3468"/>
      <c r="F79" s="3470"/>
      <c r="G79" s="3544"/>
      <c r="H79" s="3468"/>
      <c r="I79" s="3468"/>
      <c r="J79" s="3468"/>
      <c r="O79" s="1943"/>
    </row>
    <row r="80" spans="1:15">
      <c r="A80" s="1944" t="s">
        <v>3537</v>
      </c>
      <c r="B80" s="1512"/>
      <c r="C80" s="1512"/>
      <c r="D80" s="3472"/>
      <c r="E80" s="3472"/>
      <c r="F80" s="3547"/>
      <c r="G80" s="3546"/>
      <c r="H80" s="3472"/>
      <c r="I80" s="3472"/>
      <c r="J80" s="3472"/>
      <c r="O80" s="1943"/>
    </row>
    <row r="81" spans="1:15">
      <c r="A81" s="1954" t="s">
        <v>1724</v>
      </c>
      <c r="B81" s="2560" t="s">
        <v>4624</v>
      </c>
      <c r="C81" s="1993" t="s">
        <v>177</v>
      </c>
      <c r="D81" s="1994"/>
      <c r="E81" s="1993" t="s">
        <v>4397</v>
      </c>
      <c r="F81" s="1951"/>
      <c r="G81" s="1993" t="s">
        <v>4397</v>
      </c>
      <c r="H81" s="1994"/>
      <c r="I81" s="1993" t="s">
        <v>4397</v>
      </c>
      <c r="J81" s="1994"/>
      <c r="K81" s="1993" t="s">
        <v>1679</v>
      </c>
      <c r="L81" s="1994"/>
      <c r="M81" s="1993" t="s">
        <v>1680</v>
      </c>
      <c r="N81" s="1994"/>
      <c r="O81" s="1995" t="s">
        <v>1724</v>
      </c>
    </row>
    <row r="82" spans="1:15">
      <c r="A82" s="1996" t="s">
        <v>1727</v>
      </c>
      <c r="B82" s="2561" t="s">
        <v>1681</v>
      </c>
      <c r="C82" s="1956" t="s">
        <v>1727</v>
      </c>
      <c r="D82" s="1997" t="s">
        <v>1682</v>
      </c>
      <c r="E82" s="1997" t="s">
        <v>1727</v>
      </c>
      <c r="F82" s="1958" t="s">
        <v>1682</v>
      </c>
      <c r="G82" s="1998" t="s">
        <v>1727</v>
      </c>
      <c r="H82" s="1956" t="s">
        <v>1682</v>
      </c>
      <c r="I82" s="1997" t="s">
        <v>1727</v>
      </c>
      <c r="J82" s="1997" t="s">
        <v>1682</v>
      </c>
      <c r="K82" s="1997" t="s">
        <v>1727</v>
      </c>
      <c r="L82" s="1997" t="s">
        <v>1682</v>
      </c>
      <c r="M82" s="1997" t="s">
        <v>1727</v>
      </c>
      <c r="N82" s="1997" t="s">
        <v>1682</v>
      </c>
      <c r="O82" s="1999" t="s">
        <v>1727</v>
      </c>
    </row>
    <row r="83" spans="1:15">
      <c r="A83" s="1965"/>
      <c r="B83" s="2562" t="s">
        <v>3018</v>
      </c>
      <c r="C83" s="2000" t="s">
        <v>3019</v>
      </c>
      <c r="D83" s="2000" t="s">
        <v>3020</v>
      </c>
      <c r="E83" s="2000" t="s">
        <v>3021</v>
      </c>
      <c r="F83" s="1967" t="s">
        <v>2343</v>
      </c>
      <c r="G83" s="2001" t="s">
        <v>2344</v>
      </c>
      <c r="H83" s="1966" t="s">
        <v>2345</v>
      </c>
      <c r="I83" s="2000" t="s">
        <v>2346</v>
      </c>
      <c r="J83" s="2000" t="s">
        <v>2347</v>
      </c>
      <c r="K83" s="2000" t="s">
        <v>2348</v>
      </c>
      <c r="L83" s="2000" t="s">
        <v>2349</v>
      </c>
      <c r="M83" s="2000" t="s">
        <v>2350</v>
      </c>
      <c r="N83" s="2000" t="s">
        <v>181</v>
      </c>
      <c r="O83" s="2002"/>
    </row>
    <row r="84" spans="1:15">
      <c r="A84" s="2003" t="s">
        <v>1683</v>
      </c>
      <c r="B84" s="1969" t="s">
        <v>1684</v>
      </c>
      <c r="C84" s="1836"/>
      <c r="D84" s="1839"/>
      <c r="E84" s="1839"/>
      <c r="F84" s="1879"/>
      <c r="G84" s="1838"/>
      <c r="H84" s="1836"/>
      <c r="I84" s="1839"/>
      <c r="J84" s="1839"/>
      <c r="K84" s="1839"/>
      <c r="L84" s="1839"/>
      <c r="M84" s="1839"/>
      <c r="N84" s="1839"/>
      <c r="O84" s="2004" t="s">
        <v>1683</v>
      </c>
    </row>
    <row r="85" spans="1:15">
      <c r="A85" s="1998" t="s">
        <v>1685</v>
      </c>
      <c r="B85" s="1977"/>
      <c r="C85" s="2005"/>
      <c r="D85" s="2006"/>
      <c r="E85" s="2006"/>
      <c r="F85" s="2007"/>
      <c r="G85" s="2008"/>
      <c r="H85" s="2005"/>
      <c r="I85" s="2006"/>
      <c r="J85" s="2006"/>
      <c r="K85" s="2006"/>
      <c r="L85" s="2006"/>
      <c r="M85" s="2006"/>
      <c r="N85" s="2006"/>
      <c r="O85" s="1963" t="s">
        <v>1685</v>
      </c>
    </row>
    <row r="86" spans="1:15">
      <c r="A86" s="1959" t="s">
        <v>1686</v>
      </c>
      <c r="B86" s="1986" t="s">
        <v>1687</v>
      </c>
      <c r="C86" s="2006"/>
      <c r="D86" s="2006"/>
      <c r="E86" s="2006"/>
      <c r="F86" s="2007"/>
      <c r="G86" s="2008"/>
      <c r="H86" s="2005"/>
      <c r="I86" s="2006"/>
      <c r="J86" s="2006"/>
      <c r="K86" s="2006"/>
      <c r="L86" s="2006"/>
      <c r="M86" s="2006"/>
      <c r="N86" s="2006"/>
      <c r="O86" s="1963" t="s">
        <v>1686</v>
      </c>
    </row>
    <row r="87" spans="1:15">
      <c r="A87" s="2001" t="s">
        <v>1688</v>
      </c>
      <c r="B87" s="1973" t="s">
        <v>1689</v>
      </c>
      <c r="C87" s="2005"/>
      <c r="D87" s="2006"/>
      <c r="E87" s="2006"/>
      <c r="F87" s="2007"/>
      <c r="G87" s="2008"/>
      <c r="H87" s="2005"/>
      <c r="I87" s="2006"/>
      <c r="J87" s="2006"/>
      <c r="K87" s="2006"/>
      <c r="L87" s="2006"/>
      <c r="M87" s="2006"/>
      <c r="N87" s="2006"/>
      <c r="O87" s="1963" t="s">
        <v>1688</v>
      </c>
    </row>
    <row r="88" spans="1:15">
      <c r="A88" s="2003" t="s">
        <v>1690</v>
      </c>
      <c r="B88" s="1969" t="s">
        <v>1691</v>
      </c>
      <c r="C88" s="2009"/>
      <c r="D88" s="2009"/>
      <c r="E88" s="2009"/>
      <c r="F88" s="2010"/>
      <c r="G88" s="2011"/>
      <c r="H88" s="2012"/>
      <c r="I88" s="2009"/>
      <c r="J88" s="2009"/>
      <c r="K88" s="2009"/>
      <c r="L88" s="2009"/>
      <c r="M88" s="2009"/>
      <c r="N88" s="2009"/>
      <c r="O88" s="2004" t="s">
        <v>1690</v>
      </c>
    </row>
    <row r="89" spans="1:15">
      <c r="A89" s="1998" t="s">
        <v>1692</v>
      </c>
      <c r="B89" s="1986"/>
      <c r="C89" s="2013"/>
      <c r="D89" s="2014"/>
      <c r="E89" s="2014"/>
      <c r="F89" s="2015"/>
      <c r="G89" s="2016"/>
      <c r="H89" s="2013"/>
      <c r="I89" s="2014"/>
      <c r="J89" s="2014"/>
      <c r="K89" s="2014"/>
      <c r="L89" s="2014"/>
      <c r="M89" s="2014"/>
      <c r="N89" s="2014"/>
      <c r="O89" s="1963" t="s">
        <v>1692</v>
      </c>
    </row>
    <row r="90" spans="1:15">
      <c r="A90" s="1959" t="s">
        <v>1693</v>
      </c>
      <c r="B90" s="1986" t="s">
        <v>1694</v>
      </c>
      <c r="C90" s="2006"/>
      <c r="D90" s="2006"/>
      <c r="E90" s="2006"/>
      <c r="F90" s="2007"/>
      <c r="G90" s="2008"/>
      <c r="H90" s="2005"/>
      <c r="I90" s="2006"/>
      <c r="J90" s="2006"/>
      <c r="K90" s="2006"/>
      <c r="L90" s="2006"/>
      <c r="M90" s="2006"/>
      <c r="N90" s="2006"/>
      <c r="O90" s="1963" t="s">
        <v>1693</v>
      </c>
    </row>
    <row r="91" spans="1:15">
      <c r="A91" s="2001" t="s">
        <v>1695</v>
      </c>
      <c r="B91" s="1986"/>
      <c r="C91" s="2017"/>
      <c r="D91" s="2018"/>
      <c r="E91" s="2018"/>
      <c r="F91" s="2019"/>
      <c r="G91" s="2020"/>
      <c r="H91" s="2017"/>
      <c r="I91" s="2018"/>
      <c r="J91" s="2018"/>
      <c r="K91" s="2018"/>
      <c r="L91" s="2018"/>
      <c r="M91" s="2018"/>
      <c r="N91" s="2018"/>
      <c r="O91" s="1963" t="s">
        <v>1695</v>
      </c>
    </row>
    <row r="92" spans="1:15">
      <c r="A92" s="2003" t="s">
        <v>1696</v>
      </c>
      <c r="B92" s="1969"/>
      <c r="C92" s="2009"/>
      <c r="D92" s="2009"/>
      <c r="E92" s="2009"/>
      <c r="F92" s="2010"/>
      <c r="G92" s="2011"/>
      <c r="H92" s="2012"/>
      <c r="I92" s="2009"/>
      <c r="J92" s="2009"/>
      <c r="K92" s="2009"/>
      <c r="L92" s="2009"/>
      <c r="M92" s="2009"/>
      <c r="N92" s="2009"/>
      <c r="O92" s="2004" t="s">
        <v>1696</v>
      </c>
    </row>
    <row r="93" spans="1:15">
      <c r="A93" s="2001" t="s">
        <v>1741</v>
      </c>
      <c r="B93" s="1973"/>
      <c r="C93" s="2018"/>
      <c r="D93" s="2018"/>
      <c r="E93" s="2018"/>
      <c r="F93" s="2019"/>
      <c r="G93" s="2020"/>
      <c r="H93" s="2017"/>
      <c r="I93" s="2018"/>
      <c r="J93" s="2018"/>
      <c r="K93" s="2018"/>
      <c r="L93" s="2018"/>
      <c r="M93" s="2018"/>
      <c r="N93" s="2018"/>
      <c r="O93" s="1967" t="s">
        <v>1741</v>
      </c>
    </row>
    <row r="94" spans="1:15">
      <c r="A94" s="2001" t="s">
        <v>1742</v>
      </c>
      <c r="B94" s="1973"/>
      <c r="C94" s="2018"/>
      <c r="D94" s="2018"/>
      <c r="E94" s="2018"/>
      <c r="F94" s="2019"/>
      <c r="G94" s="2020"/>
      <c r="H94" s="2017"/>
      <c r="I94" s="2018"/>
      <c r="J94" s="2018"/>
      <c r="K94" s="2018"/>
      <c r="L94" s="2018"/>
      <c r="M94" s="2018"/>
      <c r="N94" s="2018"/>
      <c r="O94" s="1967" t="s">
        <v>1742</v>
      </c>
    </row>
    <row r="95" spans="1:15">
      <c r="A95" s="2001" t="s">
        <v>1743</v>
      </c>
      <c r="B95" s="1973"/>
      <c r="C95" s="2018"/>
      <c r="D95" s="2018"/>
      <c r="E95" s="2018"/>
      <c r="F95" s="2019"/>
      <c r="G95" s="2020"/>
      <c r="H95" s="2017"/>
      <c r="I95" s="2018"/>
      <c r="J95" s="2018"/>
      <c r="K95" s="2018"/>
      <c r="L95" s="2018"/>
      <c r="M95" s="2018"/>
      <c r="N95" s="2018"/>
      <c r="O95" s="1967" t="s">
        <v>1743</v>
      </c>
    </row>
    <row r="96" spans="1:15">
      <c r="A96" s="2001" t="s">
        <v>1744</v>
      </c>
      <c r="B96" s="1973"/>
      <c r="C96" s="2018"/>
      <c r="D96" s="2018"/>
      <c r="E96" s="2018"/>
      <c r="F96" s="2019"/>
      <c r="G96" s="2020"/>
      <c r="H96" s="2017"/>
      <c r="I96" s="2018"/>
      <c r="J96" s="2018"/>
      <c r="K96" s="2018"/>
      <c r="L96" s="2018"/>
      <c r="M96" s="2018"/>
      <c r="N96" s="2018"/>
      <c r="O96" s="1967" t="s">
        <v>1744</v>
      </c>
    </row>
    <row r="97" spans="1:15">
      <c r="A97" s="2001" t="s">
        <v>1745</v>
      </c>
      <c r="B97" s="1973"/>
      <c r="C97" s="2018"/>
      <c r="D97" s="2018"/>
      <c r="E97" s="2018"/>
      <c r="F97" s="2019"/>
      <c r="G97" s="2020"/>
      <c r="H97" s="2017"/>
      <c r="I97" s="2018"/>
      <c r="J97" s="2018"/>
      <c r="K97" s="2018"/>
      <c r="L97" s="2018"/>
      <c r="M97" s="2018"/>
      <c r="N97" s="2018"/>
      <c r="O97" s="1967" t="s">
        <v>1745</v>
      </c>
    </row>
    <row r="98" spans="1:15">
      <c r="A98" s="2001" t="s">
        <v>1746</v>
      </c>
      <c r="B98" s="1973" t="s">
        <v>2328</v>
      </c>
      <c r="C98" s="2018"/>
      <c r="D98" s="2018"/>
      <c r="E98" s="2018"/>
      <c r="F98" s="2019"/>
      <c r="G98" s="2020"/>
      <c r="H98" s="2017"/>
      <c r="I98" s="2018"/>
      <c r="J98" s="2018"/>
      <c r="K98" s="2018"/>
      <c r="L98" s="2018"/>
      <c r="M98" s="2018"/>
      <c r="N98" s="2018"/>
      <c r="O98" s="1967" t="s">
        <v>1746</v>
      </c>
    </row>
    <row r="99" spans="1:15">
      <c r="A99" s="1998" t="s">
        <v>1747</v>
      </c>
      <c r="B99" s="1986"/>
      <c r="C99" s="2006"/>
      <c r="D99" s="2006"/>
      <c r="E99" s="2006"/>
      <c r="F99" s="2007"/>
      <c r="G99" s="2008"/>
      <c r="H99" s="2005"/>
      <c r="I99" s="2006"/>
      <c r="J99" s="2006"/>
      <c r="K99" s="2006"/>
      <c r="L99" s="2006"/>
      <c r="M99" s="2006"/>
      <c r="N99" s="2006"/>
      <c r="O99" s="1963" t="s">
        <v>1747</v>
      </c>
    </row>
    <row r="100" spans="1:15">
      <c r="A100" s="1959" t="s">
        <v>1748</v>
      </c>
      <c r="B100" s="1986" t="s">
        <v>1697</v>
      </c>
      <c r="C100" s="2006"/>
      <c r="D100" s="2006"/>
      <c r="E100" s="2006"/>
      <c r="F100" s="2007"/>
      <c r="G100" s="2008"/>
      <c r="H100" s="2005"/>
      <c r="I100" s="2006"/>
      <c r="J100" s="2006"/>
      <c r="K100" s="2006"/>
      <c r="L100" s="2006"/>
      <c r="M100" s="2006"/>
      <c r="N100" s="2006"/>
      <c r="O100" s="1963" t="s">
        <v>1748</v>
      </c>
    </row>
    <row r="101" spans="1:15">
      <c r="A101" s="2001" t="s">
        <v>1749</v>
      </c>
      <c r="B101" s="1986" t="s">
        <v>1698</v>
      </c>
      <c r="C101" s="2006"/>
      <c r="D101" s="2006"/>
      <c r="E101" s="2006"/>
      <c r="F101" s="2007"/>
      <c r="G101" s="2008"/>
      <c r="H101" s="2005"/>
      <c r="I101" s="2006"/>
      <c r="J101" s="2006"/>
      <c r="K101" s="2006"/>
      <c r="L101" s="2006"/>
      <c r="M101" s="2006"/>
      <c r="N101" s="2006"/>
      <c r="O101" s="1963" t="s">
        <v>1749</v>
      </c>
    </row>
    <row r="102" spans="1:15">
      <c r="A102" s="2003" t="s">
        <v>1750</v>
      </c>
      <c r="B102" s="1969" t="s">
        <v>1699</v>
      </c>
      <c r="C102" s="2009"/>
      <c r="D102" s="2009"/>
      <c r="E102" s="2009"/>
      <c r="F102" s="2010"/>
      <c r="G102" s="2011"/>
      <c r="H102" s="2012"/>
      <c r="I102" s="2009"/>
      <c r="J102" s="2009"/>
      <c r="K102" s="2009"/>
      <c r="L102" s="2009"/>
      <c r="M102" s="2009"/>
      <c r="N102" s="2009"/>
      <c r="O102" s="2004" t="s">
        <v>1750</v>
      </c>
    </row>
    <row r="103" spans="1:15">
      <c r="A103" s="2001" t="s">
        <v>1751</v>
      </c>
      <c r="B103" s="1973"/>
      <c r="C103" s="2018"/>
      <c r="D103" s="2018"/>
      <c r="E103" s="2018"/>
      <c r="F103" s="2019"/>
      <c r="G103" s="2020"/>
      <c r="H103" s="2017"/>
      <c r="I103" s="2018"/>
      <c r="J103" s="2018"/>
      <c r="K103" s="2018"/>
      <c r="L103" s="2018"/>
      <c r="M103" s="2018"/>
      <c r="N103" s="2018"/>
      <c r="O103" s="1967" t="s">
        <v>1751</v>
      </c>
    </row>
    <row r="104" spans="1:15">
      <c r="A104" s="1998" t="s">
        <v>589</v>
      </c>
      <c r="B104" s="1986" t="s">
        <v>1700</v>
      </c>
      <c r="C104" s="2006"/>
      <c r="D104" s="2006"/>
      <c r="E104" s="2006"/>
      <c r="F104" s="2007"/>
      <c r="G104" s="2008"/>
      <c r="H104" s="2005"/>
      <c r="I104" s="2006"/>
      <c r="J104" s="2006"/>
      <c r="K104" s="2006"/>
      <c r="L104" s="2006"/>
      <c r="M104" s="2006"/>
      <c r="N104" s="2006"/>
      <c r="O104" s="1963" t="s">
        <v>589</v>
      </c>
    </row>
    <row r="105" spans="1:15">
      <c r="A105" s="2001" t="s">
        <v>590</v>
      </c>
      <c r="B105" s="1986"/>
      <c r="C105" s="2006"/>
      <c r="D105" s="2006"/>
      <c r="E105" s="2006"/>
      <c r="F105" s="2007"/>
      <c r="G105" s="2008"/>
      <c r="H105" s="2005"/>
      <c r="I105" s="2006"/>
      <c r="J105" s="2006"/>
      <c r="K105" s="2006"/>
      <c r="L105" s="2006"/>
      <c r="M105" s="2006"/>
      <c r="N105" s="2006"/>
      <c r="O105" s="1963" t="s">
        <v>590</v>
      </c>
    </row>
    <row r="106" spans="1:15">
      <c r="A106" s="2003" t="s">
        <v>591</v>
      </c>
      <c r="B106" s="1969"/>
      <c r="C106" s="2009"/>
      <c r="D106" s="2009"/>
      <c r="E106" s="2009"/>
      <c r="F106" s="2010"/>
      <c r="G106" s="2011"/>
      <c r="H106" s="2012"/>
      <c r="I106" s="2009"/>
      <c r="J106" s="2009"/>
      <c r="K106" s="2009"/>
      <c r="L106" s="2009"/>
      <c r="M106" s="2009"/>
      <c r="N106" s="2009"/>
      <c r="O106" s="2004" t="s">
        <v>591</v>
      </c>
    </row>
    <row r="107" spans="1:15">
      <c r="A107" s="2001" t="s">
        <v>592</v>
      </c>
      <c r="B107" s="1973"/>
      <c r="C107" s="2018"/>
      <c r="D107" s="2018"/>
      <c r="E107" s="2018"/>
      <c r="F107" s="2019"/>
      <c r="G107" s="2020"/>
      <c r="H107" s="2017"/>
      <c r="I107" s="2018"/>
      <c r="J107" s="2018"/>
      <c r="K107" s="2018"/>
      <c r="L107" s="2018"/>
      <c r="M107" s="2018"/>
      <c r="N107" s="2018"/>
      <c r="O107" s="1967" t="s">
        <v>592</v>
      </c>
    </row>
    <row r="108" spans="1:15">
      <c r="A108" s="2001" t="s">
        <v>593</v>
      </c>
      <c r="B108" s="1973"/>
      <c r="C108" s="2018"/>
      <c r="D108" s="2018"/>
      <c r="E108" s="2018"/>
      <c r="F108" s="2019"/>
      <c r="G108" s="2020"/>
      <c r="H108" s="2017"/>
      <c r="I108" s="2018"/>
      <c r="J108" s="2018"/>
      <c r="K108" s="2018"/>
      <c r="L108" s="2018"/>
      <c r="M108" s="2018"/>
      <c r="N108" s="2018"/>
      <c r="O108" s="1967" t="s">
        <v>593</v>
      </c>
    </row>
    <row r="109" spans="1:15">
      <c r="A109" s="2001" t="s">
        <v>594</v>
      </c>
      <c r="B109" s="1973"/>
      <c r="C109" s="2018"/>
      <c r="D109" s="2018"/>
      <c r="E109" s="2018"/>
      <c r="F109" s="2019"/>
      <c r="G109" s="2020"/>
      <c r="H109" s="2017"/>
      <c r="I109" s="2018"/>
      <c r="J109" s="2018"/>
      <c r="K109" s="2018"/>
      <c r="L109" s="2018"/>
      <c r="M109" s="2018"/>
      <c r="N109" s="2018"/>
      <c r="O109" s="1967" t="s">
        <v>594</v>
      </c>
    </row>
    <row r="110" spans="1:15">
      <c r="A110" s="2001" t="s">
        <v>595</v>
      </c>
      <c r="B110" s="1973"/>
      <c r="C110" s="2018"/>
      <c r="D110" s="2018"/>
      <c r="E110" s="2018"/>
      <c r="F110" s="2019"/>
      <c r="G110" s="2020"/>
      <c r="H110" s="2017"/>
      <c r="I110" s="2018"/>
      <c r="J110" s="2018"/>
      <c r="K110" s="2018"/>
      <c r="L110" s="2018"/>
      <c r="M110" s="2018"/>
      <c r="N110" s="2018"/>
      <c r="O110" s="1967" t="s">
        <v>595</v>
      </c>
    </row>
    <row r="111" spans="1:15">
      <c r="A111" s="2001" t="s">
        <v>2368</v>
      </c>
      <c r="B111" s="1973" t="s">
        <v>2328</v>
      </c>
      <c r="C111" s="2018"/>
      <c r="D111" s="2018"/>
      <c r="E111" s="2018"/>
      <c r="F111" s="2019"/>
      <c r="G111" s="2020"/>
      <c r="H111" s="2017"/>
      <c r="I111" s="2018"/>
      <c r="J111" s="2018"/>
      <c r="K111" s="2018"/>
      <c r="L111" s="2018"/>
      <c r="M111" s="2018"/>
      <c r="N111" s="2018"/>
      <c r="O111" s="1967" t="s">
        <v>2368</v>
      </c>
    </row>
    <row r="112" spans="1:15">
      <c r="A112" s="2003" t="s">
        <v>2369</v>
      </c>
      <c r="B112" s="1969" t="s">
        <v>1701</v>
      </c>
      <c r="C112" s="1836"/>
      <c r="D112" s="1839"/>
      <c r="E112" s="1839"/>
      <c r="F112" s="1879"/>
      <c r="G112" s="1838"/>
      <c r="H112" s="1836"/>
      <c r="I112" s="1839"/>
      <c r="J112" s="1839"/>
      <c r="K112" s="1839"/>
      <c r="L112" s="1839"/>
      <c r="M112" s="1839"/>
      <c r="N112" s="1839"/>
      <c r="O112" s="2004" t="s">
        <v>2369</v>
      </c>
    </row>
    <row r="113" spans="1:15">
      <c r="A113" s="1998" t="s">
        <v>2370</v>
      </c>
      <c r="B113" s="1986"/>
      <c r="C113" s="2006"/>
      <c r="D113" s="2006"/>
      <c r="E113" s="2006"/>
      <c r="F113" s="2007"/>
      <c r="G113" s="2008"/>
      <c r="H113" s="2005"/>
      <c r="I113" s="2006"/>
      <c r="J113" s="2006"/>
      <c r="K113" s="2006"/>
      <c r="L113" s="2006"/>
      <c r="M113" s="2006"/>
      <c r="N113" s="2006"/>
      <c r="O113" s="1963" t="s">
        <v>2370</v>
      </c>
    </row>
    <row r="114" spans="1:15">
      <c r="A114" s="1959" t="s">
        <v>2371</v>
      </c>
      <c r="B114" s="1986" t="s">
        <v>1702</v>
      </c>
      <c r="C114" s="2006"/>
      <c r="D114" s="2006"/>
      <c r="E114" s="2006"/>
      <c r="F114" s="2007"/>
      <c r="G114" s="2008"/>
      <c r="H114" s="2005"/>
      <c r="I114" s="2006"/>
      <c r="J114" s="2006"/>
      <c r="K114" s="2006"/>
      <c r="L114" s="2006"/>
      <c r="M114" s="2006"/>
      <c r="N114" s="2006"/>
      <c r="O114" s="1963" t="s">
        <v>2371</v>
      </c>
    </row>
    <row r="115" spans="1:15">
      <c r="A115" s="2001" t="s">
        <v>2372</v>
      </c>
      <c r="B115" s="1986" t="s">
        <v>1703</v>
      </c>
      <c r="C115" s="2021"/>
      <c r="D115" s="2022"/>
      <c r="E115" s="2022"/>
      <c r="F115" s="1901"/>
      <c r="G115" s="2023"/>
      <c r="H115" s="2021"/>
      <c r="I115" s="2022"/>
      <c r="J115" s="2022"/>
      <c r="K115" s="2022"/>
      <c r="L115" s="2022"/>
      <c r="M115" s="2022"/>
      <c r="N115" s="2022"/>
      <c r="O115" s="1963" t="s">
        <v>2372</v>
      </c>
    </row>
    <row r="116" spans="1:15">
      <c r="A116" s="2003" t="s">
        <v>2373</v>
      </c>
      <c r="B116" s="1969" t="s">
        <v>1704</v>
      </c>
      <c r="C116" s="2009"/>
      <c r="D116" s="2009"/>
      <c r="E116" s="2009"/>
      <c r="F116" s="2010"/>
      <c r="G116" s="2011"/>
      <c r="H116" s="2012"/>
      <c r="I116" s="2009"/>
      <c r="J116" s="2009"/>
      <c r="K116" s="2009"/>
      <c r="L116" s="2009"/>
      <c r="M116" s="2009"/>
      <c r="N116" s="2009"/>
      <c r="O116" s="2004" t="s">
        <v>2373</v>
      </c>
    </row>
    <row r="117" spans="1:15">
      <c r="A117" s="2001" t="s">
        <v>2374</v>
      </c>
      <c r="B117" s="1973" t="s">
        <v>1705</v>
      </c>
      <c r="C117" s="2018"/>
      <c r="D117" s="2018"/>
      <c r="E117" s="2018"/>
      <c r="F117" s="2019"/>
      <c r="G117" s="2020"/>
      <c r="H117" s="2017"/>
      <c r="I117" s="2018"/>
      <c r="J117" s="2018"/>
      <c r="K117" s="2018"/>
      <c r="L117" s="2018"/>
      <c r="M117" s="2018"/>
      <c r="N117" s="2018"/>
      <c r="O117" s="1967" t="s">
        <v>2374</v>
      </c>
    </row>
    <row r="118" spans="1:15">
      <c r="A118" s="2001" t="s">
        <v>2375</v>
      </c>
      <c r="B118" s="1973" t="s">
        <v>1706</v>
      </c>
      <c r="C118" s="2018"/>
      <c r="D118" s="2018"/>
      <c r="E118" s="2018"/>
      <c r="F118" s="2019"/>
      <c r="G118" s="2020"/>
      <c r="H118" s="2017"/>
      <c r="I118" s="2018"/>
      <c r="J118" s="2018"/>
      <c r="K118" s="2018"/>
      <c r="L118" s="2018"/>
      <c r="M118" s="2018"/>
      <c r="N118" s="2018"/>
      <c r="O118" s="1967" t="s">
        <v>2375</v>
      </c>
    </row>
    <row r="119" spans="1:15">
      <c r="A119" s="1953"/>
      <c r="B119" s="1961" t="s">
        <v>1707</v>
      </c>
      <c r="C119" s="2024"/>
      <c r="D119" s="2025"/>
      <c r="E119" s="2025"/>
      <c r="F119" s="2026"/>
      <c r="G119" s="2027"/>
      <c r="H119" s="2025"/>
      <c r="I119" s="2025"/>
      <c r="J119" s="2025"/>
      <c r="K119" s="2025"/>
      <c r="L119" s="2025"/>
      <c r="M119" s="2025"/>
      <c r="N119" s="2028"/>
      <c r="O119" s="1943"/>
    </row>
    <row r="120" spans="1:15">
      <c r="A120" s="2003" t="s">
        <v>2376</v>
      </c>
      <c r="B120" s="1969" t="s">
        <v>1708</v>
      </c>
      <c r="C120" s="2009"/>
      <c r="D120" s="2009"/>
      <c r="E120" s="2009"/>
      <c r="F120" s="2010"/>
      <c r="G120" s="2011"/>
      <c r="H120" s="2012"/>
      <c r="I120" s="2009"/>
      <c r="J120" s="2009"/>
      <c r="K120" s="2009"/>
      <c r="L120" s="2009"/>
      <c r="M120" s="2009"/>
      <c r="N120" s="2009"/>
      <c r="O120" s="2004" t="s">
        <v>2376</v>
      </c>
    </row>
    <row r="121" spans="1:15">
      <c r="A121" s="2001" t="s">
        <v>2377</v>
      </c>
      <c r="B121" s="1973" t="s">
        <v>1709</v>
      </c>
      <c r="C121" s="2018"/>
      <c r="D121" s="2018"/>
      <c r="E121" s="2018"/>
      <c r="F121" s="2019"/>
      <c r="G121" s="2020"/>
      <c r="H121" s="2017"/>
      <c r="I121" s="2018"/>
      <c r="J121" s="2018"/>
      <c r="K121" s="2018"/>
      <c r="L121" s="2018"/>
      <c r="M121" s="2018"/>
      <c r="N121" s="2018"/>
      <c r="O121" s="1967" t="s">
        <v>2377</v>
      </c>
    </row>
    <row r="122" spans="1:15">
      <c r="A122" s="2001" t="s">
        <v>2378</v>
      </c>
      <c r="B122" s="1973" t="s">
        <v>1710</v>
      </c>
      <c r="C122" s="2018"/>
      <c r="D122" s="2018"/>
      <c r="E122" s="2018"/>
      <c r="F122" s="2019"/>
      <c r="G122" s="2020"/>
      <c r="H122" s="2017"/>
      <c r="I122" s="2018"/>
      <c r="J122" s="2018"/>
      <c r="K122" s="2018"/>
      <c r="L122" s="2018"/>
      <c r="M122" s="2018"/>
      <c r="N122" s="2018"/>
      <c r="O122" s="1967" t="s">
        <v>2378</v>
      </c>
    </row>
    <row r="123" spans="1:15">
      <c r="A123" s="2001" t="s">
        <v>2379</v>
      </c>
      <c r="B123" s="1973" t="s">
        <v>1711</v>
      </c>
      <c r="C123" s="2018"/>
      <c r="D123" s="2018"/>
      <c r="E123" s="2018"/>
      <c r="F123" s="2019"/>
      <c r="G123" s="2020"/>
      <c r="H123" s="2017"/>
      <c r="I123" s="2018"/>
      <c r="J123" s="2018"/>
      <c r="K123" s="2018"/>
      <c r="L123" s="2018"/>
      <c r="M123" s="2018"/>
      <c r="N123" s="2018"/>
      <c r="O123" s="1967" t="s">
        <v>2379</v>
      </c>
    </row>
    <row r="124" spans="1:15">
      <c r="A124" s="2003" t="s">
        <v>2380</v>
      </c>
      <c r="B124" s="1969" t="s">
        <v>1701</v>
      </c>
      <c r="C124" s="1843"/>
      <c r="D124" s="1777"/>
      <c r="E124" s="1777"/>
      <c r="F124" s="1883"/>
      <c r="G124" s="1842"/>
      <c r="H124" s="1843"/>
      <c r="I124" s="1777"/>
      <c r="J124" s="1777"/>
      <c r="K124" s="1777"/>
      <c r="L124" s="1777"/>
      <c r="M124" s="1777"/>
      <c r="N124" s="1777"/>
      <c r="O124" s="2004" t="s">
        <v>2380</v>
      </c>
    </row>
    <row r="125" spans="1:15">
      <c r="A125" s="1998" t="s">
        <v>2381</v>
      </c>
      <c r="C125" s="2005"/>
      <c r="D125" s="2006"/>
      <c r="E125" s="2006"/>
      <c r="F125" s="2007"/>
      <c r="G125" s="2008"/>
      <c r="H125" s="2005"/>
      <c r="I125" s="2006"/>
      <c r="J125" s="2006"/>
      <c r="K125" s="2006"/>
      <c r="L125" s="2006"/>
      <c r="M125" s="2006"/>
      <c r="N125" s="2006"/>
      <c r="O125" s="1963" t="s">
        <v>2381</v>
      </c>
    </row>
    <row r="126" spans="1:15">
      <c r="A126" s="1959" t="s">
        <v>2382</v>
      </c>
      <c r="B126" s="1986" t="s">
        <v>1702</v>
      </c>
      <c r="C126" s="2006"/>
      <c r="D126" s="2006"/>
      <c r="E126" s="2006"/>
      <c r="F126" s="2007"/>
      <c r="G126" s="2008"/>
      <c r="H126" s="2005"/>
      <c r="I126" s="2006"/>
      <c r="J126" s="2006"/>
      <c r="K126" s="2006"/>
      <c r="L126" s="2006"/>
      <c r="M126" s="2006"/>
      <c r="N126" s="2006"/>
      <c r="O126" s="1963" t="s">
        <v>2382</v>
      </c>
    </row>
    <row r="127" spans="1:15">
      <c r="A127" s="2001" t="s">
        <v>2383</v>
      </c>
      <c r="B127" s="1986" t="s">
        <v>1703</v>
      </c>
      <c r="C127" s="2021"/>
      <c r="D127" s="2022"/>
      <c r="E127" s="2022"/>
      <c r="F127" s="1901"/>
      <c r="G127" s="2023"/>
      <c r="H127" s="2021"/>
      <c r="I127" s="2022"/>
      <c r="J127" s="2022"/>
      <c r="K127" s="2022"/>
      <c r="L127" s="2022"/>
      <c r="M127" s="2022"/>
      <c r="N127" s="2022"/>
      <c r="O127" s="1963" t="s">
        <v>2383</v>
      </c>
    </row>
    <row r="128" spans="1:15">
      <c r="A128" s="2003" t="s">
        <v>2384</v>
      </c>
      <c r="B128" s="1969" t="s">
        <v>1704</v>
      </c>
      <c r="C128" s="2009"/>
      <c r="D128" s="2009"/>
      <c r="E128" s="2009"/>
      <c r="F128" s="2010"/>
      <c r="G128" s="2011"/>
      <c r="H128" s="2012"/>
      <c r="I128" s="2009"/>
      <c r="J128" s="2009"/>
      <c r="K128" s="2009"/>
      <c r="L128" s="2009"/>
      <c r="M128" s="2009"/>
      <c r="N128" s="2009"/>
      <c r="O128" s="2004" t="s">
        <v>2384</v>
      </c>
    </row>
    <row r="129" spans="1:15">
      <c r="A129" s="2001" t="s">
        <v>2385</v>
      </c>
      <c r="B129" s="1973" t="s">
        <v>1705</v>
      </c>
      <c r="C129" s="2018"/>
      <c r="D129" s="2018"/>
      <c r="E129" s="2018"/>
      <c r="F129" s="2019"/>
      <c r="G129" s="2020"/>
      <c r="H129" s="2017"/>
      <c r="I129" s="2018"/>
      <c r="J129" s="2018"/>
      <c r="K129" s="2018"/>
      <c r="L129" s="2018"/>
      <c r="M129" s="2018"/>
      <c r="N129" s="2018"/>
      <c r="O129" s="1967" t="s">
        <v>2385</v>
      </c>
    </row>
    <row r="130" spans="1:15" ht="15.75" thickBot="1">
      <c r="A130" s="2029" t="s">
        <v>2386</v>
      </c>
      <c r="B130" s="2030" t="s">
        <v>1706</v>
      </c>
      <c r="C130" s="1865"/>
      <c r="D130" s="1868"/>
      <c r="E130" s="1868"/>
      <c r="F130" s="2031"/>
      <c r="G130" s="1867"/>
      <c r="H130" s="1865"/>
      <c r="I130" s="1868"/>
      <c r="J130" s="1868"/>
      <c r="K130" s="1868"/>
      <c r="L130" s="1868"/>
      <c r="M130" s="1868"/>
      <c r="N130" s="1868"/>
      <c r="O130" s="2032" t="s">
        <v>2386</v>
      </c>
    </row>
    <row r="131" spans="1:15">
      <c r="A131" s="1855" t="s">
        <v>4679</v>
      </c>
      <c r="B131" s="1855"/>
      <c r="C131" s="1855"/>
      <c r="D131" s="1855"/>
      <c r="E131" s="1855"/>
      <c r="F131" s="1855"/>
      <c r="G131" s="1855" t="s">
        <v>4679</v>
      </c>
      <c r="H131" s="1855"/>
      <c r="I131" s="1855"/>
      <c r="J131" s="1855"/>
      <c r="K131" s="1855"/>
      <c r="L131" s="1855"/>
      <c r="M131" s="1855"/>
      <c r="N131" s="1855"/>
      <c r="O131" s="1855"/>
    </row>
    <row r="132" spans="1:15">
      <c r="A132" s="2563" t="s">
        <v>4627</v>
      </c>
      <c r="B132" s="2563"/>
      <c r="C132" s="2563"/>
      <c r="D132" s="2563"/>
      <c r="E132" s="2563"/>
      <c r="F132" s="2563"/>
      <c r="G132" s="2563" t="s">
        <v>4628</v>
      </c>
      <c r="H132" s="2563"/>
      <c r="I132" s="2563"/>
      <c r="J132" s="2563"/>
      <c r="K132" s="2563"/>
      <c r="L132" s="2563"/>
      <c r="M132" s="2563"/>
      <c r="N132" s="2563"/>
      <c r="O132" s="2563"/>
    </row>
  </sheetData>
  <mergeCells count="18">
    <mergeCell ref="K9:O10"/>
    <mergeCell ref="A5:C6"/>
    <mergeCell ref="A8:C10"/>
    <mergeCell ref="D5:F8"/>
    <mergeCell ref="D9:F10"/>
    <mergeCell ref="G5:J8"/>
    <mergeCell ref="G9:J12"/>
    <mergeCell ref="K5:O6"/>
    <mergeCell ref="K7:O8"/>
    <mergeCell ref="G72:J76"/>
    <mergeCell ref="A73:C74"/>
    <mergeCell ref="D73:F77"/>
    <mergeCell ref="K73:O74"/>
    <mergeCell ref="K75:O76"/>
    <mergeCell ref="A76:C79"/>
    <mergeCell ref="G77:J80"/>
    <mergeCell ref="K77:O78"/>
    <mergeCell ref="D78:F80"/>
  </mergeCells>
  <printOptions horizontalCentered="1" verticalCentered="1"/>
  <pageMargins left="0.5" right="0.5" top="0.5" bottom="0.5" header="0.5" footer="0.5"/>
  <pageSetup scale="67" orientation="portrait" horizontalDpi="300" verticalDpi="300" r:id="rId1"/>
  <headerFooter alignWithMargins="0"/>
  <rowBreaks count="1" manualBreakCount="1">
    <brk id="67" max="14" man="1"/>
  </rowBreaks>
  <colBreaks count="1" manualBreakCount="1">
    <brk id="6"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2">
    <tabColor theme="1"/>
  </sheetPr>
  <dimension ref="A1:H151"/>
  <sheetViews>
    <sheetView defaultGridColor="0" view="pageBreakPreview" topLeftCell="A6" colorId="22" zoomScale="80" zoomScaleNormal="100" zoomScaleSheetLayoutView="80" workbookViewId="0">
      <selection activeCell="G3" sqref="G3"/>
    </sheetView>
  </sheetViews>
  <sheetFormatPr defaultColWidth="9.6640625" defaultRowHeight="15"/>
  <cols>
    <col min="1" max="1" width="4.6640625" style="1451" customWidth="1"/>
    <col min="2" max="2" width="45.6640625" style="1451" customWidth="1"/>
    <col min="3" max="4" width="12.6640625" style="1451" customWidth="1"/>
    <col min="5" max="5" width="10.33203125" style="1451" customWidth="1"/>
    <col min="6" max="6" width="12.6640625" style="1451" customWidth="1"/>
    <col min="7" max="7" width="16.33203125" style="1451" customWidth="1"/>
    <col min="8" max="16384" width="9.6640625" style="1451"/>
  </cols>
  <sheetData>
    <row r="1" spans="1:8">
      <c r="A1" s="1938" t="s">
        <v>1795</v>
      </c>
      <c r="B1" s="1941"/>
      <c r="C1" s="1939" t="s">
        <v>3288</v>
      </c>
      <c r="D1" s="1939"/>
      <c r="E1" s="1985" t="s">
        <v>1797</v>
      </c>
      <c r="F1" s="1941"/>
      <c r="G1" s="2033" t="s">
        <v>1798</v>
      </c>
      <c r="H1" s="1474"/>
    </row>
    <row r="2" spans="1:8">
      <c r="A2" s="1452" t="str">
        <f>'Data Sheet'!$C$25</f>
        <v>Consolidated Edison Company of New York, Inc.</v>
      </c>
      <c r="B2" s="1504"/>
      <c r="C2" s="1451" t="s">
        <v>1814</v>
      </c>
      <c r="E2" s="1964" t="s">
        <v>1800</v>
      </c>
      <c r="F2" s="1504"/>
      <c r="G2" s="1943"/>
      <c r="H2" s="1474"/>
    </row>
    <row r="3" spans="1:8" ht="15" customHeight="1">
      <c r="A3" s="1944"/>
      <c r="B3" s="1946"/>
      <c r="C3" s="1512" t="s">
        <v>2990</v>
      </c>
      <c r="D3" s="1512"/>
      <c r="E3" s="1906" t="str">
        <f>'Data Sheet'!$C$40</f>
        <v>4/28/2016</v>
      </c>
      <c r="F3" s="1946"/>
      <c r="G3" s="1514" t="str">
        <f>'Data Sheet'!$C$38</f>
        <v>12/31/2015</v>
      </c>
      <c r="H3" s="1474"/>
    </row>
    <row r="4" spans="1:8" ht="15" customHeight="1">
      <c r="A4" s="1948" t="s">
        <v>517</v>
      </c>
      <c r="B4" s="1950"/>
      <c r="C4" s="1950"/>
      <c r="D4" s="1950"/>
      <c r="E4" s="1950"/>
      <c r="F4" s="1950"/>
      <c r="G4" s="1951"/>
      <c r="H4" s="1474"/>
    </row>
    <row r="5" spans="1:8">
      <c r="A5" s="1953"/>
      <c r="B5" s="1960" t="s">
        <v>518</v>
      </c>
      <c r="C5" s="1960" t="s">
        <v>2328</v>
      </c>
      <c r="D5" s="1960" t="s">
        <v>1706</v>
      </c>
      <c r="E5" s="1964" t="s">
        <v>519</v>
      </c>
      <c r="F5" s="1504"/>
      <c r="G5" s="1943"/>
      <c r="H5" s="1474"/>
    </row>
    <row r="6" spans="1:8">
      <c r="A6" s="1953"/>
      <c r="B6" s="3563" t="s">
        <v>3538</v>
      </c>
      <c r="C6" s="1960" t="s">
        <v>1835</v>
      </c>
      <c r="D6" s="1960" t="s">
        <v>520</v>
      </c>
      <c r="E6" s="2034" t="s">
        <v>521</v>
      </c>
      <c r="F6" s="2035"/>
      <c r="G6" s="1943"/>
      <c r="H6" s="1474"/>
    </row>
    <row r="7" spans="1:8">
      <c r="A7" s="1953"/>
      <c r="B7" s="3563"/>
      <c r="C7" s="1960" t="s">
        <v>522</v>
      </c>
      <c r="D7" s="1960" t="s">
        <v>523</v>
      </c>
      <c r="E7" s="1960" t="s">
        <v>176</v>
      </c>
      <c r="F7" s="1986"/>
      <c r="G7" s="2036" t="s">
        <v>1831</v>
      </c>
      <c r="H7" s="1474"/>
    </row>
    <row r="8" spans="1:8">
      <c r="A8" s="2037" t="s">
        <v>1724</v>
      </c>
      <c r="B8" s="3563"/>
      <c r="C8" s="1964"/>
      <c r="D8" s="1964"/>
      <c r="E8" s="1960" t="s">
        <v>524</v>
      </c>
      <c r="F8" s="1961" t="s">
        <v>1835</v>
      </c>
      <c r="G8" s="2036" t="s">
        <v>2514</v>
      </c>
      <c r="H8" s="1474"/>
    </row>
    <row r="9" spans="1:8">
      <c r="A9" s="2038" t="s">
        <v>1727</v>
      </c>
      <c r="B9" s="2039" t="s">
        <v>3018</v>
      </c>
      <c r="C9" s="2040" t="s">
        <v>3019</v>
      </c>
      <c r="D9" s="2040" t="s">
        <v>3020</v>
      </c>
      <c r="E9" s="2040" t="s">
        <v>3021</v>
      </c>
      <c r="F9" s="1966" t="s">
        <v>2343</v>
      </c>
      <c r="G9" s="2041" t="s">
        <v>2344</v>
      </c>
      <c r="H9" s="1474"/>
    </row>
    <row r="10" spans="1:8">
      <c r="A10" s="1953">
        <v>1</v>
      </c>
      <c r="B10" s="1964"/>
      <c r="C10" s="2042"/>
      <c r="D10" s="2042"/>
      <c r="E10" s="1964"/>
      <c r="F10" s="2043"/>
      <c r="G10" s="2044"/>
      <c r="H10" s="1474"/>
    </row>
    <row r="11" spans="1:8">
      <c r="A11" s="1953">
        <v>2</v>
      </c>
      <c r="B11" s="1964"/>
      <c r="C11" s="1933"/>
      <c r="D11" s="1933"/>
      <c r="E11" s="1964"/>
      <c r="F11" s="2021"/>
      <c r="G11" s="1936"/>
      <c r="H11" s="1474"/>
    </row>
    <row r="12" spans="1:8">
      <c r="A12" s="1953">
        <v>3</v>
      </c>
      <c r="B12" s="1964"/>
      <c r="C12" s="1933"/>
      <c r="D12" s="1933"/>
      <c r="E12" s="1964"/>
      <c r="F12" s="2021"/>
      <c r="G12" s="1936"/>
      <c r="H12" s="1474"/>
    </row>
    <row r="13" spans="1:8">
      <c r="A13" s="1953">
        <v>4</v>
      </c>
      <c r="B13" s="1964"/>
      <c r="C13" s="1933"/>
      <c r="D13" s="1933"/>
      <c r="E13" s="1964"/>
      <c r="F13" s="2021"/>
      <c r="G13" s="1936"/>
      <c r="H13" s="1474"/>
    </row>
    <row r="14" spans="1:8">
      <c r="A14" s="1953">
        <v>5</v>
      </c>
      <c r="B14" s="1964"/>
      <c r="C14" s="1933"/>
      <c r="D14" s="1933"/>
      <c r="E14" s="1964"/>
      <c r="F14" s="2021"/>
      <c r="G14" s="1936"/>
      <c r="H14" s="1474"/>
    </row>
    <row r="15" spans="1:8">
      <c r="A15" s="1953">
        <v>6</v>
      </c>
      <c r="B15" s="1964"/>
      <c r="C15" s="1933"/>
      <c r="D15" s="1933"/>
      <c r="E15" s="1964"/>
      <c r="F15" s="2021"/>
      <c r="G15" s="1936"/>
      <c r="H15" s="1474"/>
    </row>
    <row r="16" spans="1:8">
      <c r="A16" s="1953">
        <v>7</v>
      </c>
      <c r="B16" s="1964"/>
      <c r="C16" s="1933"/>
      <c r="D16" s="1933"/>
      <c r="E16" s="1964"/>
      <c r="F16" s="2021"/>
      <c r="G16" s="1936"/>
      <c r="H16" s="1474"/>
    </row>
    <row r="17" spans="1:8">
      <c r="A17" s="1953">
        <v>8</v>
      </c>
      <c r="B17" s="1964"/>
      <c r="C17" s="1933"/>
      <c r="D17" s="1933"/>
      <c r="E17" s="1964"/>
      <c r="F17" s="2021"/>
      <c r="G17" s="1936"/>
      <c r="H17" s="1474"/>
    </row>
    <row r="18" spans="1:8">
      <c r="A18" s="1953">
        <v>9</v>
      </c>
      <c r="B18" s="1964"/>
      <c r="C18" s="1933"/>
      <c r="D18" s="1933"/>
      <c r="E18" s="1964"/>
      <c r="F18" s="2021"/>
      <c r="G18" s="1936"/>
      <c r="H18" s="1474"/>
    </row>
    <row r="19" spans="1:8">
      <c r="A19" s="1953">
        <v>10</v>
      </c>
      <c r="B19" s="1964"/>
      <c r="C19" s="1933"/>
      <c r="D19" s="1933"/>
      <c r="E19" s="1964"/>
      <c r="F19" s="2021"/>
      <c r="G19" s="1936"/>
      <c r="H19" s="1474"/>
    </row>
    <row r="20" spans="1:8">
      <c r="A20" s="1953">
        <v>11</v>
      </c>
      <c r="B20" s="1964"/>
      <c r="C20" s="1933"/>
      <c r="D20" s="1933"/>
      <c r="E20" s="1964"/>
      <c r="F20" s="2021"/>
      <c r="G20" s="1936"/>
      <c r="H20" s="1474"/>
    </row>
    <row r="21" spans="1:8">
      <c r="A21" s="1953">
        <v>12</v>
      </c>
      <c r="B21" s="1964"/>
      <c r="C21" s="1933"/>
      <c r="D21" s="1933"/>
      <c r="E21" s="1964"/>
      <c r="F21" s="2021"/>
      <c r="G21" s="1936"/>
      <c r="H21" s="1474"/>
    </row>
    <row r="22" spans="1:8">
      <c r="A22" s="1953">
        <v>13</v>
      </c>
      <c r="B22" s="1964"/>
      <c r="C22" s="1933"/>
      <c r="D22" s="1933"/>
      <c r="E22" s="1964"/>
      <c r="F22" s="2021"/>
      <c r="G22" s="1936"/>
      <c r="H22" s="1474"/>
    </row>
    <row r="23" spans="1:8">
      <c r="A23" s="1953">
        <v>14</v>
      </c>
      <c r="B23" s="1964"/>
      <c r="C23" s="1933"/>
      <c r="D23" s="1933"/>
      <c r="E23" s="1964"/>
      <c r="F23" s="2021"/>
      <c r="G23" s="1936"/>
      <c r="H23" s="1474"/>
    </row>
    <row r="24" spans="1:8">
      <c r="A24" s="1953">
        <v>15</v>
      </c>
      <c r="B24" s="1964"/>
      <c r="C24" s="1933"/>
      <c r="D24" s="1933"/>
      <c r="E24" s="1964"/>
      <c r="F24" s="2021"/>
      <c r="G24" s="1936"/>
      <c r="H24" s="1474"/>
    </row>
    <row r="25" spans="1:8">
      <c r="A25" s="1953">
        <v>16</v>
      </c>
      <c r="B25" s="1964"/>
      <c r="C25" s="1933"/>
      <c r="D25" s="1933"/>
      <c r="E25" s="1964"/>
      <c r="F25" s="2021"/>
      <c r="G25" s="1936"/>
      <c r="H25" s="1474"/>
    </row>
    <row r="26" spans="1:8">
      <c r="A26" s="1953">
        <v>17</v>
      </c>
      <c r="B26" s="1964"/>
      <c r="C26" s="1933"/>
      <c r="D26" s="1933"/>
      <c r="E26" s="1964"/>
      <c r="F26" s="2021"/>
      <c r="G26" s="1936"/>
      <c r="H26" s="1474"/>
    </row>
    <row r="27" spans="1:8">
      <c r="A27" s="1953">
        <v>18</v>
      </c>
      <c r="B27" s="1964"/>
      <c r="C27" s="1933"/>
      <c r="D27" s="1933"/>
      <c r="E27" s="1964"/>
      <c r="F27" s="2021"/>
      <c r="G27" s="1936"/>
      <c r="H27" s="1474"/>
    </row>
    <row r="28" spans="1:8">
      <c r="A28" s="1944">
        <v>19</v>
      </c>
      <c r="B28" s="1987"/>
      <c r="C28" s="1929"/>
      <c r="D28" s="1929"/>
      <c r="E28" s="1987"/>
      <c r="F28" s="1981"/>
      <c r="G28" s="2045"/>
      <c r="H28" s="1474"/>
    </row>
    <row r="29" spans="1:8">
      <c r="A29" s="1944">
        <v>20</v>
      </c>
      <c r="B29" s="1987" t="s">
        <v>172</v>
      </c>
      <c r="C29" s="2046">
        <f>SUM(C10:C28)</f>
        <v>0</v>
      </c>
      <c r="D29" s="2046">
        <f>SUM(D10:D28)</f>
        <v>0</v>
      </c>
      <c r="E29" s="2047"/>
      <c r="F29" s="1771">
        <f>SUM(F10:F28)</f>
        <v>0</v>
      </c>
      <c r="G29" s="2048">
        <f>SUM(G10:G28)</f>
        <v>0</v>
      </c>
      <c r="H29" s="1474"/>
    </row>
    <row r="30" spans="1:8">
      <c r="A30" s="1948" t="s">
        <v>525</v>
      </c>
      <c r="B30" s="1950"/>
      <c r="C30" s="1950"/>
      <c r="D30" s="1950"/>
      <c r="E30" s="1950"/>
      <c r="F30" s="1950"/>
      <c r="G30" s="1951"/>
      <c r="H30" s="1474"/>
    </row>
    <row r="31" spans="1:8">
      <c r="A31" s="1953"/>
      <c r="B31" s="2049" t="s">
        <v>526</v>
      </c>
      <c r="C31" s="1960" t="s">
        <v>527</v>
      </c>
      <c r="D31" s="1960" t="s">
        <v>528</v>
      </c>
      <c r="E31" s="1964" t="s">
        <v>519</v>
      </c>
      <c r="F31" s="1504"/>
      <c r="G31" s="1943"/>
      <c r="H31" s="1474"/>
    </row>
    <row r="32" spans="1:8">
      <c r="A32" s="1953"/>
      <c r="B32" s="3563" t="s">
        <v>3539</v>
      </c>
      <c r="C32" s="1960" t="s">
        <v>529</v>
      </c>
      <c r="D32" s="1960" t="s">
        <v>520</v>
      </c>
      <c r="E32" s="2034" t="s">
        <v>521</v>
      </c>
      <c r="F32" s="2035"/>
      <c r="G32" s="1943"/>
      <c r="H32" s="1474"/>
    </row>
    <row r="33" spans="1:8">
      <c r="A33" s="2037" t="s">
        <v>1724</v>
      </c>
      <c r="B33" s="3563"/>
      <c r="C33" s="1960" t="s">
        <v>530</v>
      </c>
      <c r="D33" s="1960" t="s">
        <v>523</v>
      </c>
      <c r="E33" s="1960" t="s">
        <v>176</v>
      </c>
      <c r="F33" s="1986"/>
      <c r="G33" s="2036" t="s">
        <v>1831</v>
      </c>
      <c r="H33" s="1474"/>
    </row>
    <row r="34" spans="1:8">
      <c r="A34" s="2037" t="s">
        <v>1727</v>
      </c>
      <c r="B34" s="3563"/>
      <c r="C34" s="1964"/>
      <c r="D34" s="1964"/>
      <c r="E34" s="1960" t="s">
        <v>524</v>
      </c>
      <c r="F34" s="1961" t="s">
        <v>1835</v>
      </c>
      <c r="G34" s="2036" t="s">
        <v>2514</v>
      </c>
      <c r="H34" s="1474"/>
    </row>
    <row r="35" spans="1:8">
      <c r="A35" s="1944"/>
      <c r="B35" s="2039" t="s">
        <v>3018</v>
      </c>
      <c r="C35" s="2040" t="s">
        <v>3019</v>
      </c>
      <c r="D35" s="2040" t="s">
        <v>3020</v>
      </c>
      <c r="E35" s="2040" t="s">
        <v>3021</v>
      </c>
      <c r="F35" s="1966" t="s">
        <v>2343</v>
      </c>
      <c r="G35" s="2041" t="s">
        <v>2344</v>
      </c>
      <c r="H35" s="1474"/>
    </row>
    <row r="36" spans="1:8">
      <c r="A36" s="1953">
        <v>21</v>
      </c>
      <c r="B36" s="1964"/>
      <c r="C36" s="2042"/>
      <c r="D36" s="2042"/>
      <c r="E36" s="1964"/>
      <c r="F36" s="2043"/>
      <c r="G36" s="2044"/>
      <c r="H36" s="1474"/>
    </row>
    <row r="37" spans="1:8">
      <c r="A37" s="1953">
        <v>22</v>
      </c>
      <c r="B37" s="1964"/>
      <c r="C37" s="1933"/>
      <c r="D37" s="1933"/>
      <c r="E37" s="1964"/>
      <c r="F37" s="2021"/>
      <c r="G37" s="1936"/>
      <c r="H37" s="1474"/>
    </row>
    <row r="38" spans="1:8">
      <c r="A38" s="1953">
        <v>23</v>
      </c>
      <c r="B38" s="1964"/>
      <c r="C38" s="1933"/>
      <c r="D38" s="1933"/>
      <c r="E38" s="1964"/>
      <c r="F38" s="2021"/>
      <c r="G38" s="1936"/>
      <c r="H38" s="1474"/>
    </row>
    <row r="39" spans="1:8">
      <c r="A39" s="1953">
        <v>24</v>
      </c>
      <c r="B39" s="1964"/>
      <c r="C39" s="1933"/>
      <c r="D39" s="1933"/>
      <c r="E39" s="1964"/>
      <c r="F39" s="2021"/>
      <c r="G39" s="1936"/>
      <c r="H39" s="1474"/>
    </row>
    <row r="40" spans="1:8">
      <c r="A40" s="1953">
        <v>25</v>
      </c>
      <c r="B40" s="1964"/>
      <c r="C40" s="1933"/>
      <c r="D40" s="1933"/>
      <c r="E40" s="1964"/>
      <c r="F40" s="2021"/>
      <c r="G40" s="1936"/>
      <c r="H40" s="1474"/>
    </row>
    <row r="41" spans="1:8">
      <c r="A41" s="1953">
        <v>26</v>
      </c>
      <c r="B41" s="1964"/>
      <c r="C41" s="1933"/>
      <c r="D41" s="1933"/>
      <c r="E41" s="1964"/>
      <c r="F41" s="2021"/>
      <c r="G41" s="1936"/>
      <c r="H41" s="1474"/>
    </row>
    <row r="42" spans="1:8">
      <c r="A42" s="1953">
        <v>27</v>
      </c>
      <c r="B42" s="1964"/>
      <c r="C42" s="1933"/>
      <c r="D42" s="1933"/>
      <c r="E42" s="1964"/>
      <c r="F42" s="2021"/>
      <c r="G42" s="1936"/>
      <c r="H42" s="1474"/>
    </row>
    <row r="43" spans="1:8">
      <c r="A43" s="1953">
        <v>28</v>
      </c>
      <c r="B43" s="1964"/>
      <c r="C43" s="1933"/>
      <c r="D43" s="1933"/>
      <c r="E43" s="1964"/>
      <c r="F43" s="2021"/>
      <c r="G43" s="1936"/>
      <c r="H43" s="1474"/>
    </row>
    <row r="44" spans="1:8">
      <c r="A44" s="1953">
        <v>29</v>
      </c>
      <c r="B44" s="1964"/>
      <c r="C44" s="1933"/>
      <c r="D44" s="1933"/>
      <c r="E44" s="1964"/>
      <c r="F44" s="2021"/>
      <c r="G44" s="1936"/>
      <c r="H44" s="1474"/>
    </row>
    <row r="45" spans="1:8">
      <c r="A45" s="1953">
        <v>30</v>
      </c>
      <c r="B45" s="1964"/>
      <c r="C45" s="1933"/>
      <c r="D45" s="1933"/>
      <c r="E45" s="1964"/>
      <c r="F45" s="2021"/>
      <c r="G45" s="1936"/>
      <c r="H45" s="1474"/>
    </row>
    <row r="46" spans="1:8">
      <c r="A46" s="1953">
        <v>31</v>
      </c>
      <c r="B46" s="1964"/>
      <c r="C46" s="1933"/>
      <c r="D46" s="1933"/>
      <c r="E46" s="1964"/>
      <c r="F46" s="2021"/>
      <c r="G46" s="1936"/>
      <c r="H46" s="1474"/>
    </row>
    <row r="47" spans="1:8">
      <c r="A47" s="1953">
        <v>32</v>
      </c>
      <c r="B47" s="1964"/>
      <c r="C47" s="1933"/>
      <c r="D47" s="1933"/>
      <c r="E47" s="1964"/>
      <c r="F47" s="2021"/>
      <c r="G47" s="1936"/>
      <c r="H47" s="1474"/>
    </row>
    <row r="48" spans="1:8">
      <c r="A48" s="1953">
        <v>33</v>
      </c>
      <c r="B48" s="1964"/>
      <c r="C48" s="1933"/>
      <c r="D48" s="1933"/>
      <c r="E48" s="1964"/>
      <c r="F48" s="2021"/>
      <c r="G48" s="1936"/>
      <c r="H48" s="1474"/>
    </row>
    <row r="49" spans="1:8">
      <c r="A49" s="1953">
        <v>34</v>
      </c>
      <c r="B49" s="1964"/>
      <c r="C49" s="1933"/>
      <c r="D49" s="1933"/>
      <c r="E49" s="1964"/>
      <c r="F49" s="2021"/>
      <c r="G49" s="1936"/>
      <c r="H49" s="1474"/>
    </row>
    <row r="50" spans="1:8">
      <c r="A50" s="1953">
        <v>35</v>
      </c>
      <c r="B50" s="1964"/>
      <c r="C50" s="1933"/>
      <c r="D50" s="1933"/>
      <c r="E50" s="1933"/>
      <c r="F50" s="2021"/>
      <c r="G50" s="1936"/>
      <c r="H50" s="1474"/>
    </row>
    <row r="51" spans="1:8">
      <c r="A51" s="1953">
        <v>36</v>
      </c>
      <c r="B51" s="1964"/>
      <c r="C51" s="1933"/>
      <c r="D51" s="1933"/>
      <c r="E51" s="1964"/>
      <c r="F51" s="2021"/>
      <c r="G51" s="1936"/>
      <c r="H51" s="1474"/>
    </row>
    <row r="52" spans="1:8">
      <c r="A52" s="1953">
        <v>37</v>
      </c>
      <c r="B52" s="1964"/>
      <c r="C52" s="1933"/>
      <c r="D52" s="1933"/>
      <c r="E52" s="1964"/>
      <c r="F52" s="2021"/>
      <c r="G52" s="1936"/>
      <c r="H52" s="1474"/>
    </row>
    <row r="53" spans="1:8">
      <c r="A53" s="1953">
        <v>38</v>
      </c>
      <c r="B53" s="1964"/>
      <c r="C53" s="1933"/>
      <c r="D53" s="1933"/>
      <c r="E53" s="1964"/>
      <c r="F53" s="2021"/>
      <c r="G53" s="1936"/>
      <c r="H53" s="1474"/>
    </row>
    <row r="54" spans="1:8">
      <c r="A54" s="1953">
        <v>39</v>
      </c>
      <c r="B54" s="1964"/>
      <c r="C54" s="1933"/>
      <c r="D54" s="1933"/>
      <c r="E54" s="1964"/>
      <c r="F54" s="2021"/>
      <c r="G54" s="1936"/>
      <c r="H54" s="1474"/>
    </row>
    <row r="55" spans="1:8">
      <c r="A55" s="1953">
        <v>40</v>
      </c>
      <c r="B55" s="1964"/>
      <c r="C55" s="1933"/>
      <c r="D55" s="1933"/>
      <c r="E55" s="1964"/>
      <c r="F55" s="2021"/>
      <c r="G55" s="1936"/>
      <c r="H55" s="1474"/>
    </row>
    <row r="56" spans="1:8">
      <c r="A56" s="1953">
        <v>41</v>
      </c>
      <c r="B56" s="1964"/>
      <c r="C56" s="1933"/>
      <c r="D56" s="1933"/>
      <c r="E56" s="1964"/>
      <c r="F56" s="2021"/>
      <c r="G56" s="1936"/>
      <c r="H56" s="1474"/>
    </row>
    <row r="57" spans="1:8">
      <c r="A57" s="1953">
        <v>42</v>
      </c>
      <c r="B57" s="1964"/>
      <c r="C57" s="1933"/>
      <c r="D57" s="1933"/>
      <c r="E57" s="1964"/>
      <c r="F57" s="2021"/>
      <c r="G57" s="1936"/>
      <c r="H57" s="1474"/>
    </row>
    <row r="58" spans="1:8">
      <c r="A58" s="1953">
        <v>43</v>
      </c>
      <c r="B58" s="1964"/>
      <c r="C58" s="1933"/>
      <c r="D58" s="1933"/>
      <c r="E58" s="1964"/>
      <c r="F58" s="2021"/>
      <c r="G58" s="1936"/>
      <c r="H58" s="1474"/>
    </row>
    <row r="59" spans="1:8">
      <c r="A59" s="1953">
        <v>44</v>
      </c>
      <c r="B59" s="1964"/>
      <c r="C59" s="1933"/>
      <c r="D59" s="1933"/>
      <c r="E59" s="1964"/>
      <c r="F59" s="2021"/>
      <c r="G59" s="1936"/>
      <c r="H59" s="1474"/>
    </row>
    <row r="60" spans="1:8">
      <c r="A60" s="1953">
        <v>45</v>
      </c>
      <c r="B60" s="1964"/>
      <c r="C60" s="1933"/>
      <c r="D60" s="1933"/>
      <c r="E60" s="1964"/>
      <c r="F60" s="2021"/>
      <c r="G60" s="1936"/>
      <c r="H60" s="1474"/>
    </row>
    <row r="61" spans="1:8">
      <c r="A61" s="1953">
        <v>46</v>
      </c>
      <c r="B61" s="1964"/>
      <c r="C61" s="1933"/>
      <c r="D61" s="1933"/>
      <c r="E61" s="1964"/>
      <c r="F61" s="2021"/>
      <c r="G61" s="1936"/>
      <c r="H61" s="1474"/>
    </row>
    <row r="62" spans="1:8">
      <c r="A62" s="1953">
        <v>47</v>
      </c>
      <c r="B62" s="1964"/>
      <c r="C62" s="1933"/>
      <c r="D62" s="1933"/>
      <c r="E62" s="1964"/>
      <c r="F62" s="2021"/>
      <c r="G62" s="1936"/>
      <c r="H62" s="1474"/>
    </row>
    <row r="63" spans="1:8">
      <c r="A63" s="1944">
        <v>48</v>
      </c>
      <c r="B63" s="1987"/>
      <c r="C63" s="1929"/>
      <c r="D63" s="1929"/>
      <c r="E63" s="1987"/>
      <c r="F63" s="1981"/>
      <c r="G63" s="2045"/>
      <c r="H63" s="1474"/>
    </row>
    <row r="64" spans="1:8" ht="15.75" thickBot="1">
      <c r="A64" s="1982">
        <v>49</v>
      </c>
      <c r="B64" s="2050" t="s">
        <v>172</v>
      </c>
      <c r="C64" s="1934">
        <f>SUM(C36:C63)</f>
        <v>0</v>
      </c>
      <c r="D64" s="1934">
        <f>SUM(D36:D63)</f>
        <v>0</v>
      </c>
      <c r="E64" s="2051"/>
      <c r="F64" s="2052">
        <f>SUM(F36:F63)</f>
        <v>0</v>
      </c>
      <c r="G64" s="2053">
        <f>SUM(G36:G63)</f>
        <v>0</v>
      </c>
      <c r="H64" s="1474"/>
    </row>
    <row r="65" spans="1:8">
      <c r="A65" s="1451" t="s">
        <v>531</v>
      </c>
      <c r="G65" s="2054" t="s">
        <v>532</v>
      </c>
      <c r="H65" s="1474"/>
    </row>
    <row r="66" spans="1:8">
      <c r="A66" s="1551" t="s">
        <v>533</v>
      </c>
      <c r="B66" s="1551"/>
      <c r="C66" s="1551"/>
      <c r="D66" s="1551"/>
      <c r="E66" s="1551"/>
      <c r="F66" s="1551"/>
      <c r="G66" s="1551"/>
      <c r="H66" s="1474"/>
    </row>
    <row r="67" spans="1:8">
      <c r="A67" s="1496"/>
      <c r="B67" s="1496"/>
      <c r="C67" s="1496"/>
      <c r="D67" s="1496"/>
      <c r="E67" s="1496"/>
      <c r="F67" s="1496"/>
      <c r="G67" s="1496"/>
      <c r="H67" s="1474"/>
    </row>
    <row r="68" spans="1:8">
      <c r="A68" s="1489"/>
      <c r="B68" s="1489"/>
      <c r="C68" s="1489"/>
      <c r="D68" s="1489"/>
      <c r="E68" s="1489"/>
      <c r="F68" s="1489"/>
      <c r="G68" s="1489"/>
      <c r="H68" s="1474"/>
    </row>
    <row r="69" spans="1:8">
      <c r="A69" s="1489"/>
      <c r="B69" s="1489"/>
      <c r="C69" s="1489"/>
      <c r="D69" s="1489"/>
      <c r="E69" s="1489"/>
      <c r="F69" s="1489"/>
      <c r="G69" s="1489"/>
      <c r="H69" s="1474"/>
    </row>
    <row r="70" spans="1:8">
      <c r="A70" s="1489"/>
      <c r="B70" s="1489"/>
      <c r="C70" s="1489"/>
      <c r="D70" s="1489"/>
      <c r="E70" s="1489"/>
      <c r="F70" s="1489"/>
      <c r="G70" s="1489"/>
      <c r="H70" s="1474"/>
    </row>
    <row r="71" spans="1:8">
      <c r="A71" s="1489"/>
      <c r="B71" s="1489"/>
      <c r="C71" s="1489"/>
      <c r="D71" s="1489"/>
      <c r="E71" s="1489"/>
      <c r="F71" s="1489"/>
      <c r="G71" s="1489"/>
      <c r="H71" s="1474"/>
    </row>
    <row r="72" spans="1:8">
      <c r="A72" s="1489"/>
      <c r="B72" s="1489"/>
      <c r="C72" s="1489"/>
      <c r="D72" s="1489"/>
      <c r="E72" s="1489"/>
      <c r="F72" s="1489"/>
      <c r="G72" s="1489"/>
      <c r="H72" s="1474"/>
    </row>
    <row r="73" spans="1:8">
      <c r="A73" s="1489"/>
      <c r="B73" s="1489"/>
      <c r="C73" s="1489"/>
      <c r="D73" s="1489"/>
      <c r="E73" s="1489"/>
      <c r="F73" s="1489"/>
      <c r="G73" s="1489"/>
      <c r="H73" s="1474"/>
    </row>
    <row r="74" spans="1:8">
      <c r="A74" s="1474"/>
      <c r="B74" s="1474"/>
      <c r="C74" s="1474"/>
      <c r="D74" s="1474"/>
      <c r="E74" s="1474"/>
      <c r="F74" s="1474"/>
      <c r="G74" s="1474"/>
      <c r="H74" s="1474"/>
    </row>
    <row r="75" spans="1:8">
      <c r="A75" s="1474"/>
      <c r="B75" s="1474"/>
      <c r="C75" s="1474"/>
      <c r="D75" s="1474"/>
      <c r="E75" s="1474"/>
      <c r="F75" s="1474"/>
      <c r="G75" s="1474"/>
      <c r="H75" s="1474"/>
    </row>
    <row r="76" spans="1:8">
      <c r="A76" s="1474"/>
      <c r="B76" s="1474"/>
      <c r="C76" s="1474"/>
      <c r="D76" s="1474"/>
      <c r="E76" s="1474"/>
      <c r="F76" s="1474"/>
      <c r="G76" s="1474"/>
      <c r="H76" s="1474"/>
    </row>
    <row r="77" spans="1:8">
      <c r="A77" s="1474"/>
      <c r="B77" s="1474"/>
      <c r="C77" s="1474"/>
      <c r="D77" s="1474"/>
      <c r="E77" s="1474"/>
      <c r="F77" s="1474"/>
      <c r="G77" s="1474"/>
      <c r="H77" s="1474"/>
    </row>
    <row r="78" spans="1:8">
      <c r="A78" s="1474"/>
      <c r="B78" s="1474"/>
      <c r="C78" s="1474"/>
      <c r="D78" s="1474"/>
      <c r="E78" s="1474"/>
      <c r="F78" s="1474"/>
      <c r="G78" s="1474"/>
      <c r="H78" s="1474"/>
    </row>
    <row r="79" spans="1:8">
      <c r="A79" s="1474"/>
      <c r="B79" s="1474"/>
      <c r="C79" s="1474"/>
      <c r="D79" s="1474"/>
      <c r="E79" s="1474"/>
      <c r="F79" s="1474"/>
      <c r="G79" s="1474"/>
      <c r="H79" s="1474"/>
    </row>
    <row r="80" spans="1:8">
      <c r="A80" s="1474"/>
      <c r="B80" s="1474"/>
      <c r="C80" s="1474"/>
      <c r="D80" s="1474"/>
      <c r="E80" s="1474"/>
      <c r="F80" s="1474"/>
      <c r="G80" s="1474"/>
      <c r="H80" s="1474"/>
    </row>
    <row r="81" spans="1:8">
      <c r="A81" s="1474"/>
      <c r="B81" s="1474"/>
      <c r="C81" s="1474"/>
      <c r="D81" s="1474"/>
      <c r="E81" s="1474"/>
      <c r="F81" s="1474"/>
      <c r="G81" s="1474"/>
      <c r="H81" s="1474"/>
    </row>
    <row r="82" spans="1:8">
      <c r="A82" s="1474"/>
      <c r="B82" s="1474"/>
      <c r="C82" s="1474"/>
      <c r="D82" s="1474"/>
      <c r="E82" s="1474"/>
      <c r="F82" s="1474"/>
      <c r="G82" s="1474"/>
      <c r="H82" s="1474"/>
    </row>
    <row r="83" spans="1:8">
      <c r="A83" s="1474"/>
      <c r="B83" s="1474"/>
      <c r="C83" s="1474"/>
      <c r="D83" s="1474"/>
      <c r="E83" s="1474"/>
      <c r="F83" s="1474"/>
      <c r="G83" s="1474"/>
      <c r="H83" s="1474"/>
    </row>
    <row r="84" spans="1:8">
      <c r="A84" s="1474"/>
      <c r="B84" s="1474"/>
      <c r="C84" s="1474"/>
      <c r="D84" s="1474"/>
      <c r="E84" s="1474"/>
      <c r="F84" s="1474"/>
      <c r="G84" s="1474"/>
      <c r="H84" s="1474"/>
    </row>
    <row r="85" spans="1:8">
      <c r="A85" s="1474"/>
      <c r="B85" s="1474"/>
      <c r="C85" s="1474"/>
      <c r="D85" s="1474"/>
      <c r="E85" s="1474"/>
      <c r="F85" s="1474"/>
      <c r="G85" s="1474"/>
      <c r="H85" s="1474"/>
    </row>
    <row r="86" spans="1:8">
      <c r="A86" s="1474"/>
      <c r="B86" s="1474"/>
      <c r="C86" s="1474"/>
      <c r="D86" s="1474"/>
      <c r="E86" s="1474"/>
      <c r="F86" s="1474"/>
      <c r="G86" s="1474"/>
      <c r="H86" s="1474"/>
    </row>
    <row r="87" spans="1:8">
      <c r="A87" s="1474"/>
      <c r="B87" s="1474"/>
      <c r="C87" s="1474"/>
      <c r="D87" s="1474"/>
      <c r="E87" s="1474"/>
      <c r="F87" s="1474"/>
      <c r="G87" s="1474"/>
      <c r="H87" s="1474"/>
    </row>
    <row r="88" spans="1:8" ht="15.75">
      <c r="A88" s="1493"/>
      <c r="B88" s="1474"/>
      <c r="C88" s="1474"/>
      <c r="D88" s="1474"/>
      <c r="E88" s="1474"/>
      <c r="F88" s="1474"/>
      <c r="G88" s="1474"/>
      <c r="H88" s="1474"/>
    </row>
    <row r="89" spans="1:8">
      <c r="A89" s="1474"/>
      <c r="B89" s="1474"/>
      <c r="C89" s="1474"/>
      <c r="D89" s="1474"/>
      <c r="E89" s="1474"/>
      <c r="F89" s="1474"/>
      <c r="G89" s="1474"/>
      <c r="H89" s="1474"/>
    </row>
    <row r="90" spans="1:8">
      <c r="A90" s="1474"/>
      <c r="B90" s="1474"/>
      <c r="C90" s="1474"/>
      <c r="D90" s="1474"/>
      <c r="E90" s="1474"/>
      <c r="F90" s="1474"/>
      <c r="G90" s="1474"/>
      <c r="H90" s="1474"/>
    </row>
    <row r="91" spans="1:8">
      <c r="A91" s="1474"/>
      <c r="B91" s="1474"/>
      <c r="C91" s="1474"/>
      <c r="D91" s="1474"/>
      <c r="E91" s="1474"/>
      <c r="F91" s="1474"/>
      <c r="G91" s="1474"/>
      <c r="H91" s="1474"/>
    </row>
    <row r="92" spans="1:8">
      <c r="A92" s="1474"/>
      <c r="B92" s="1474"/>
      <c r="C92" s="1474"/>
      <c r="D92" s="1474"/>
      <c r="E92" s="1474"/>
      <c r="F92" s="1474"/>
      <c r="G92" s="1474"/>
      <c r="H92" s="1474"/>
    </row>
    <row r="93" spans="1:8">
      <c r="A93" s="1474"/>
      <c r="B93" s="1474"/>
      <c r="C93" s="1474"/>
      <c r="D93" s="1474"/>
      <c r="E93" s="1474"/>
      <c r="F93" s="1474"/>
      <c r="G93" s="1474"/>
      <c r="H93" s="1474"/>
    </row>
    <row r="94" spans="1:8">
      <c r="A94" s="1474"/>
      <c r="B94" s="1474"/>
      <c r="C94" s="1474"/>
      <c r="D94" s="1474"/>
      <c r="E94" s="1474"/>
      <c r="F94" s="1474"/>
      <c r="G94" s="1474"/>
      <c r="H94" s="1474"/>
    </row>
    <row r="95" spans="1:8">
      <c r="A95" s="1474"/>
      <c r="B95" s="1474"/>
      <c r="C95" s="1474"/>
      <c r="D95" s="1474"/>
      <c r="E95" s="1474"/>
      <c r="F95" s="1474"/>
      <c r="G95" s="1474"/>
      <c r="H95" s="1474"/>
    </row>
    <row r="96" spans="1:8">
      <c r="A96" s="1474"/>
      <c r="B96" s="1474"/>
      <c r="C96" s="1474"/>
      <c r="D96" s="1474"/>
      <c r="E96" s="1474"/>
      <c r="F96" s="1474"/>
      <c r="G96" s="1474"/>
      <c r="H96" s="1474"/>
    </row>
    <row r="97" spans="1:8">
      <c r="A97" s="1474"/>
      <c r="B97" s="1474"/>
      <c r="C97" s="1474"/>
      <c r="D97" s="1474"/>
      <c r="E97" s="1474"/>
      <c r="F97" s="1474"/>
      <c r="G97" s="1474"/>
      <c r="H97" s="1474"/>
    </row>
    <row r="98" spans="1:8">
      <c r="A98" s="1474"/>
      <c r="B98" s="1474"/>
      <c r="C98" s="1474"/>
      <c r="D98" s="1474"/>
      <c r="E98" s="1474"/>
      <c r="F98" s="1474"/>
      <c r="G98" s="1474"/>
      <c r="H98" s="1474"/>
    </row>
    <row r="99" spans="1:8">
      <c r="A99" s="1474"/>
      <c r="B99" s="1474"/>
      <c r="C99" s="1474"/>
      <c r="D99" s="1474"/>
      <c r="E99" s="1474"/>
      <c r="F99" s="1474"/>
      <c r="G99" s="1474"/>
      <c r="H99" s="1474"/>
    </row>
    <row r="100" spans="1:8">
      <c r="A100" s="1474"/>
      <c r="B100" s="1474"/>
      <c r="C100" s="1474"/>
      <c r="D100" s="1474"/>
      <c r="E100" s="1474"/>
      <c r="F100" s="1474"/>
      <c r="G100" s="1474"/>
      <c r="H100" s="1474"/>
    </row>
    <row r="101" spans="1:8">
      <c r="A101" s="1474"/>
      <c r="B101" s="1474"/>
      <c r="C101" s="1474"/>
      <c r="D101" s="1474"/>
      <c r="E101" s="1474"/>
      <c r="F101" s="1474"/>
      <c r="G101" s="1474"/>
      <c r="H101" s="1474"/>
    </row>
    <row r="102" spans="1:8">
      <c r="A102" s="1474"/>
      <c r="B102" s="1474"/>
      <c r="C102" s="1474"/>
      <c r="D102" s="1474"/>
      <c r="E102" s="1474"/>
      <c r="F102" s="1474"/>
      <c r="G102" s="1474"/>
      <c r="H102" s="1474"/>
    </row>
    <row r="103" spans="1:8">
      <c r="A103" s="1474"/>
      <c r="B103" s="1474"/>
      <c r="C103" s="1474"/>
      <c r="D103" s="1474"/>
      <c r="E103" s="1474"/>
      <c r="F103" s="1474"/>
      <c r="G103" s="1474"/>
      <c r="H103" s="1474"/>
    </row>
    <row r="104" spans="1:8">
      <c r="A104" s="1474"/>
      <c r="B104" s="1474"/>
      <c r="C104" s="1474"/>
      <c r="D104" s="1474"/>
      <c r="E104" s="1474"/>
      <c r="F104" s="1474"/>
      <c r="G104" s="1474"/>
      <c r="H104" s="1474"/>
    </row>
    <row r="105" spans="1:8">
      <c r="A105" s="1474"/>
      <c r="B105" s="1474"/>
      <c r="C105" s="1474"/>
      <c r="D105" s="1474"/>
      <c r="E105" s="1474"/>
      <c r="F105" s="1474"/>
      <c r="G105" s="1474"/>
      <c r="H105" s="1474"/>
    </row>
    <row r="106" spans="1:8">
      <c r="A106" s="1474"/>
      <c r="B106" s="1474"/>
      <c r="C106" s="1474"/>
      <c r="D106" s="1474"/>
      <c r="E106" s="1474"/>
      <c r="F106" s="1474"/>
      <c r="G106" s="1474"/>
      <c r="H106" s="1474"/>
    </row>
    <row r="107" spans="1:8">
      <c r="A107" s="1474"/>
      <c r="B107" s="1474"/>
      <c r="C107" s="1474"/>
      <c r="D107" s="1474"/>
      <c r="E107" s="1474"/>
      <c r="F107" s="1474"/>
      <c r="G107" s="1474"/>
      <c r="H107" s="1474"/>
    </row>
    <row r="108" spans="1:8">
      <c r="A108" s="1474"/>
      <c r="B108" s="1474"/>
      <c r="C108" s="1474"/>
      <c r="D108" s="1474"/>
      <c r="E108" s="1474"/>
      <c r="F108" s="1474"/>
      <c r="G108" s="1474"/>
      <c r="H108" s="1474"/>
    </row>
    <row r="109" spans="1:8">
      <c r="A109" s="1474"/>
      <c r="B109" s="1474"/>
      <c r="C109" s="1474"/>
      <c r="D109" s="1474"/>
      <c r="E109" s="1474"/>
      <c r="F109" s="1474"/>
      <c r="G109" s="1474"/>
      <c r="H109" s="1474"/>
    </row>
    <row r="110" spans="1:8">
      <c r="A110" s="1474"/>
      <c r="B110" s="1474"/>
      <c r="C110" s="1474"/>
      <c r="D110" s="1474"/>
      <c r="E110" s="1474"/>
      <c r="F110" s="1474"/>
      <c r="G110" s="1474"/>
      <c r="H110" s="1474"/>
    </row>
    <row r="111" spans="1:8">
      <c r="A111" s="1474"/>
      <c r="B111" s="1474"/>
      <c r="C111" s="1474"/>
      <c r="D111" s="1474"/>
      <c r="E111" s="1474"/>
      <c r="F111" s="1474"/>
      <c r="G111" s="1474"/>
      <c r="H111" s="1474"/>
    </row>
    <row r="112" spans="1:8">
      <c r="A112" s="1474"/>
      <c r="B112" s="1474"/>
      <c r="C112" s="1474"/>
      <c r="D112" s="1474"/>
      <c r="E112" s="1474"/>
      <c r="F112" s="1474"/>
      <c r="G112" s="1474"/>
      <c r="H112" s="1474"/>
    </row>
    <row r="113" spans="1:8">
      <c r="A113" s="1474"/>
      <c r="B113" s="1474"/>
      <c r="C113" s="1474"/>
      <c r="D113" s="1474"/>
      <c r="E113" s="1474"/>
      <c r="F113" s="1474"/>
      <c r="G113" s="1474"/>
      <c r="H113" s="1474"/>
    </row>
    <row r="114" spans="1:8">
      <c r="A114" s="1474"/>
      <c r="B114" s="1474"/>
      <c r="C114" s="1474"/>
      <c r="D114" s="1474"/>
      <c r="E114" s="1474"/>
      <c r="F114" s="1474"/>
      <c r="G114" s="1474"/>
      <c r="H114" s="1474"/>
    </row>
    <row r="115" spans="1:8">
      <c r="A115" s="1474"/>
      <c r="B115" s="1474"/>
      <c r="C115" s="1474"/>
      <c r="D115" s="1474"/>
      <c r="E115" s="1474"/>
      <c r="F115" s="1474"/>
      <c r="G115" s="1474"/>
      <c r="H115" s="1474"/>
    </row>
    <row r="116" spans="1:8">
      <c r="A116" s="1474"/>
      <c r="B116" s="1474"/>
      <c r="C116" s="1474"/>
      <c r="D116" s="1474"/>
      <c r="E116" s="1474"/>
      <c r="F116" s="1474"/>
      <c r="G116" s="1474"/>
      <c r="H116" s="1474"/>
    </row>
    <row r="117" spans="1:8">
      <c r="A117" s="1474"/>
      <c r="B117" s="1474"/>
      <c r="C117" s="1474"/>
      <c r="D117" s="1474"/>
      <c r="E117" s="1474"/>
      <c r="F117" s="1474"/>
      <c r="G117" s="1474"/>
      <c r="H117" s="1474"/>
    </row>
    <row r="118" spans="1:8">
      <c r="A118" s="1474"/>
      <c r="B118" s="1474"/>
      <c r="C118" s="1474"/>
      <c r="D118" s="1474"/>
      <c r="E118" s="1474"/>
      <c r="F118" s="1474"/>
      <c r="G118" s="1474"/>
      <c r="H118" s="1474"/>
    </row>
    <row r="119" spans="1:8">
      <c r="A119" s="1474"/>
      <c r="B119" s="1474"/>
      <c r="C119" s="1474"/>
      <c r="D119" s="1474"/>
      <c r="E119" s="1474"/>
      <c r="F119" s="1474"/>
      <c r="G119" s="1474"/>
      <c r="H119" s="1474"/>
    </row>
    <row r="120" spans="1:8">
      <c r="A120" s="1474"/>
      <c r="B120" s="1474"/>
      <c r="C120" s="1474"/>
      <c r="D120" s="1474"/>
      <c r="E120" s="1474"/>
      <c r="F120" s="1474"/>
      <c r="G120" s="1474"/>
      <c r="H120" s="1474"/>
    </row>
    <row r="121" spans="1:8">
      <c r="A121" s="1474"/>
      <c r="B121" s="1474"/>
      <c r="C121" s="1474"/>
      <c r="D121" s="1474"/>
      <c r="E121" s="1474"/>
      <c r="F121" s="1474"/>
      <c r="G121" s="1474"/>
      <c r="H121" s="1474"/>
    </row>
    <row r="122" spans="1:8">
      <c r="A122" s="1474"/>
      <c r="B122" s="1474"/>
      <c r="C122" s="1474"/>
      <c r="D122" s="1474"/>
      <c r="E122" s="1474"/>
      <c r="F122" s="1474"/>
      <c r="G122" s="1474"/>
      <c r="H122" s="1474"/>
    </row>
    <row r="123" spans="1:8">
      <c r="A123" s="1474"/>
      <c r="B123" s="1474"/>
      <c r="C123" s="1474"/>
      <c r="D123" s="1474"/>
      <c r="E123" s="1474"/>
      <c r="F123" s="1474"/>
      <c r="G123" s="1474"/>
      <c r="H123" s="1474"/>
    </row>
    <row r="124" spans="1:8">
      <c r="A124" s="1474"/>
      <c r="B124" s="1474"/>
      <c r="C124" s="1474"/>
      <c r="D124" s="1474"/>
      <c r="E124" s="1474"/>
      <c r="F124" s="1474"/>
      <c r="G124" s="1474"/>
      <c r="H124" s="1474"/>
    </row>
    <row r="125" spans="1:8">
      <c r="A125" s="1474"/>
      <c r="B125" s="1474"/>
      <c r="C125" s="1474"/>
      <c r="D125" s="1474"/>
      <c r="E125" s="1474"/>
      <c r="F125" s="1474"/>
      <c r="G125" s="1474"/>
      <c r="H125" s="1474"/>
    </row>
    <row r="126" spans="1:8">
      <c r="A126" s="1474"/>
      <c r="B126" s="1474"/>
      <c r="C126" s="1474"/>
      <c r="D126" s="1474"/>
      <c r="E126" s="1474"/>
      <c r="F126" s="1474"/>
      <c r="G126" s="1474"/>
      <c r="H126" s="1474"/>
    </row>
    <row r="127" spans="1:8">
      <c r="A127" s="1474"/>
      <c r="B127" s="1474"/>
      <c r="C127" s="1474"/>
      <c r="D127" s="1474"/>
      <c r="E127" s="1474"/>
      <c r="F127" s="1474"/>
      <c r="G127" s="1474"/>
      <c r="H127" s="1474"/>
    </row>
    <row r="128" spans="1:8">
      <c r="A128" s="1474"/>
      <c r="B128" s="1474"/>
      <c r="C128" s="1474"/>
      <c r="D128" s="1474"/>
      <c r="E128" s="1474"/>
      <c r="F128" s="1474"/>
      <c r="G128" s="1474"/>
      <c r="H128" s="1474"/>
    </row>
    <row r="129" spans="1:8">
      <c r="A129" s="1474"/>
      <c r="B129" s="1474"/>
      <c r="C129" s="1474"/>
      <c r="D129" s="1474"/>
      <c r="E129" s="1474"/>
      <c r="F129" s="1474"/>
      <c r="G129" s="1474"/>
      <c r="H129" s="1474"/>
    </row>
    <row r="130" spans="1:8">
      <c r="A130" s="1474"/>
      <c r="B130" s="1474"/>
      <c r="C130" s="1474"/>
      <c r="D130" s="1474"/>
      <c r="E130" s="1474"/>
      <c r="F130" s="1474"/>
      <c r="G130" s="1474"/>
      <c r="H130" s="1474"/>
    </row>
    <row r="131" spans="1:8">
      <c r="A131" s="1474"/>
      <c r="B131" s="1474"/>
      <c r="C131" s="1474"/>
      <c r="D131" s="1474"/>
      <c r="E131" s="1474"/>
      <c r="F131" s="1474"/>
      <c r="G131" s="1474"/>
      <c r="H131" s="1474"/>
    </row>
    <row r="132" spans="1:8">
      <c r="A132" s="1474"/>
      <c r="B132" s="1474"/>
      <c r="C132" s="1474"/>
      <c r="D132" s="1474"/>
      <c r="E132" s="1474"/>
      <c r="F132" s="1474"/>
      <c r="G132" s="1474"/>
      <c r="H132" s="1474"/>
    </row>
    <row r="133" spans="1:8">
      <c r="A133" s="1474"/>
      <c r="B133" s="1474"/>
      <c r="C133" s="1474"/>
      <c r="D133" s="1474"/>
      <c r="E133" s="1474"/>
      <c r="F133" s="1474"/>
      <c r="G133" s="1474"/>
      <c r="H133" s="1474"/>
    </row>
    <row r="134" spans="1:8">
      <c r="A134" s="1474"/>
      <c r="B134" s="1474"/>
      <c r="C134" s="1474"/>
      <c r="D134" s="1474"/>
      <c r="E134" s="1474"/>
      <c r="F134" s="1474"/>
      <c r="G134" s="1474"/>
      <c r="H134" s="1474"/>
    </row>
    <row r="135" spans="1:8">
      <c r="A135" s="1474"/>
      <c r="B135" s="1474"/>
      <c r="C135" s="1474"/>
      <c r="D135" s="1474"/>
      <c r="E135" s="1474"/>
      <c r="F135" s="1474"/>
      <c r="G135" s="1474"/>
      <c r="H135" s="1474"/>
    </row>
    <row r="136" spans="1:8">
      <c r="A136" s="1474"/>
      <c r="B136" s="1474"/>
      <c r="C136" s="1474"/>
      <c r="D136" s="1474"/>
      <c r="E136" s="1474"/>
      <c r="F136" s="1474"/>
      <c r="G136" s="1474"/>
      <c r="H136" s="1474"/>
    </row>
    <row r="137" spans="1:8">
      <c r="A137" s="1474"/>
      <c r="B137" s="1474"/>
      <c r="C137" s="1474"/>
      <c r="D137" s="1474"/>
      <c r="E137" s="1474"/>
      <c r="F137" s="1474"/>
      <c r="G137" s="1474"/>
      <c r="H137" s="1474"/>
    </row>
    <row r="138" spans="1:8">
      <c r="A138" s="1474"/>
      <c r="B138" s="1474"/>
      <c r="C138" s="1474"/>
      <c r="D138" s="1474"/>
      <c r="E138" s="1474"/>
      <c r="F138" s="1474"/>
      <c r="G138" s="1474"/>
      <c r="H138" s="1474"/>
    </row>
    <row r="139" spans="1:8">
      <c r="A139" s="1474"/>
      <c r="B139" s="1474"/>
      <c r="C139" s="1474"/>
      <c r="D139" s="1474"/>
      <c r="E139" s="1474"/>
      <c r="F139" s="1474"/>
      <c r="G139" s="1474"/>
      <c r="H139" s="1474"/>
    </row>
    <row r="140" spans="1:8">
      <c r="A140" s="1474"/>
      <c r="B140" s="1474"/>
      <c r="C140" s="1474"/>
      <c r="D140" s="1474"/>
      <c r="E140" s="1474"/>
      <c r="F140" s="1474"/>
      <c r="G140" s="1474"/>
      <c r="H140" s="1474"/>
    </row>
    <row r="141" spans="1:8">
      <c r="A141" s="1474"/>
      <c r="B141" s="1474"/>
      <c r="C141" s="1474"/>
      <c r="D141" s="1474"/>
      <c r="E141" s="1474"/>
      <c r="F141" s="1474"/>
      <c r="G141" s="1474"/>
      <c r="H141" s="1474"/>
    </row>
    <row r="142" spans="1:8">
      <c r="A142" s="1474"/>
      <c r="B142" s="1474"/>
      <c r="C142" s="1474"/>
      <c r="D142" s="1474"/>
      <c r="E142" s="1474"/>
      <c r="F142" s="1474"/>
      <c r="G142" s="1474"/>
      <c r="H142" s="1474"/>
    </row>
    <row r="143" spans="1:8">
      <c r="A143" s="1474"/>
      <c r="B143" s="1474"/>
      <c r="C143" s="1474"/>
      <c r="D143" s="1474"/>
      <c r="E143" s="1474"/>
      <c r="F143" s="1474"/>
      <c r="G143" s="1474"/>
      <c r="H143" s="1474"/>
    </row>
    <row r="144" spans="1:8">
      <c r="A144" s="1474"/>
      <c r="B144" s="1474"/>
      <c r="C144" s="1474"/>
      <c r="D144" s="1474"/>
      <c r="E144" s="1474"/>
      <c r="F144" s="1474"/>
      <c r="G144" s="1474"/>
      <c r="H144" s="1474"/>
    </row>
    <row r="145" spans="1:8">
      <c r="A145" s="1474"/>
      <c r="B145" s="1474"/>
      <c r="C145" s="1474"/>
      <c r="D145" s="1474"/>
      <c r="E145" s="1474"/>
      <c r="F145" s="1474"/>
      <c r="G145" s="1474"/>
      <c r="H145" s="1474"/>
    </row>
    <row r="146" spans="1:8">
      <c r="A146" s="1474"/>
      <c r="B146" s="1474"/>
      <c r="C146" s="1474"/>
      <c r="D146" s="1474"/>
      <c r="E146" s="1474"/>
      <c r="F146" s="1474"/>
      <c r="G146" s="1474"/>
      <c r="H146" s="1474"/>
    </row>
    <row r="147" spans="1:8">
      <c r="A147" s="1474"/>
      <c r="B147" s="1474"/>
      <c r="C147" s="1474"/>
      <c r="D147" s="1474"/>
      <c r="E147" s="1474"/>
      <c r="F147" s="1474"/>
      <c r="G147" s="1474"/>
      <c r="H147" s="1474"/>
    </row>
    <row r="148" spans="1:8">
      <c r="A148" s="1474"/>
      <c r="B148" s="1474"/>
      <c r="C148" s="1474"/>
      <c r="D148" s="1474"/>
      <c r="E148" s="1474"/>
      <c r="F148" s="1474"/>
      <c r="G148" s="1474"/>
      <c r="H148" s="1474"/>
    </row>
    <row r="149" spans="1:8">
      <c r="A149" s="1474"/>
      <c r="B149" s="1474"/>
      <c r="C149" s="1474"/>
      <c r="D149" s="1474"/>
      <c r="E149" s="1474"/>
      <c r="F149" s="1474"/>
      <c r="G149" s="1474"/>
      <c r="H149" s="1474"/>
    </row>
    <row r="150" spans="1:8">
      <c r="A150" s="1474"/>
      <c r="B150" s="1474"/>
      <c r="C150" s="1474"/>
      <c r="D150" s="1474"/>
      <c r="E150" s="1474"/>
      <c r="F150" s="1474"/>
      <c r="G150" s="1474"/>
      <c r="H150" s="1474"/>
    </row>
    <row r="151" spans="1:8">
      <c r="A151" s="1474"/>
      <c r="B151" s="1474"/>
      <c r="C151" s="1474"/>
      <c r="D151" s="1474"/>
      <c r="E151" s="1474"/>
      <c r="F151" s="1474"/>
      <c r="G151" s="1474"/>
      <c r="H151" s="1474"/>
    </row>
  </sheetData>
  <mergeCells count="2">
    <mergeCell ref="B6:B8"/>
    <mergeCell ref="B32:B34"/>
  </mergeCells>
  <pageMargins left="0.5" right="0.5" top="0.5" bottom="0.5" header="0.5" footer="0.5"/>
  <pageSetup scale="69" orientation="portrait" horizontalDpi="300" verticalDpi="300" r:id="rId1"/>
  <headerFooter alignWithMargins="0"/>
  <rowBreaks count="1" manualBreakCount="1">
    <brk id="6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F61"/>
  <sheetViews>
    <sheetView view="pageBreakPreview" zoomScaleNormal="100" zoomScaleSheetLayoutView="100" workbookViewId="0">
      <selection activeCell="C33" sqref="C33"/>
    </sheetView>
  </sheetViews>
  <sheetFormatPr defaultRowHeight="15"/>
  <cols>
    <col min="1" max="1" width="4" style="1496" customWidth="1"/>
    <col min="2" max="2" width="43.44140625" style="1496" customWidth="1"/>
    <col min="3" max="3" width="19.21875" style="1496" bestFit="1" customWidth="1"/>
    <col min="4" max="4" width="14.6640625" style="1496" bestFit="1" customWidth="1"/>
    <col min="5" max="5" width="15.5546875" style="1496" customWidth="1"/>
    <col min="6" max="6" width="20.33203125" style="1496" customWidth="1"/>
    <col min="7" max="16384" width="8.88671875" style="1496"/>
  </cols>
  <sheetData>
    <row r="1" spans="1:6" ht="15.75" thickBot="1"/>
    <row r="2" spans="1:6" ht="15.75" thickTop="1">
      <c r="A2" s="1715" t="s">
        <v>3287</v>
      </c>
      <c r="B2" s="1716"/>
      <c r="C2" s="1717" t="s">
        <v>3288</v>
      </c>
      <c r="D2" s="1718" t="s">
        <v>1797</v>
      </c>
      <c r="E2" s="1721" t="s">
        <v>1798</v>
      </c>
      <c r="F2" s="1720"/>
    </row>
    <row r="3" spans="1:6">
      <c r="A3" s="1722" t="str">
        <f>'Data Sheet'!C25</f>
        <v>Consolidated Edison Company of New York, Inc.</v>
      </c>
      <c r="B3" s="1453"/>
      <c r="C3" s="1723" t="s">
        <v>3289</v>
      </c>
      <c r="D3" s="1482" t="s">
        <v>3307</v>
      </c>
      <c r="E3" s="1726"/>
      <c r="F3" s="1725"/>
    </row>
    <row r="4" spans="1:6">
      <c r="A4" s="1727" t="s">
        <v>3290</v>
      </c>
      <c r="B4" s="1453"/>
      <c r="C4" s="1723" t="s">
        <v>3291</v>
      </c>
      <c r="D4" s="1513" t="str">
        <f>'Data Sheet'!$C$40</f>
        <v>4/28/2016</v>
      </c>
      <c r="E4" s="3306" t="str">
        <f>'Data Sheet'!$C$38</f>
        <v>12/31/2015</v>
      </c>
      <c r="F4" s="1729"/>
    </row>
    <row r="5" spans="1:6">
      <c r="A5" s="2055" t="s">
        <v>3954</v>
      </c>
      <c r="B5" s="1731"/>
      <c r="C5" s="1731"/>
      <c r="D5" s="1731"/>
      <c r="E5" s="1731"/>
      <c r="F5" s="1733"/>
    </row>
    <row r="6" spans="1:6">
      <c r="A6" s="1722" t="s">
        <v>3955</v>
      </c>
      <c r="B6" s="1723"/>
      <c r="C6" s="1723"/>
      <c r="D6" s="1723"/>
      <c r="E6" s="1490"/>
      <c r="F6" s="1725"/>
    </row>
    <row r="7" spans="1:6">
      <c r="A7" s="1722" t="s">
        <v>3956</v>
      </c>
      <c r="B7" s="1723"/>
      <c r="C7" s="1723"/>
      <c r="D7" s="1723"/>
      <c r="E7" s="1723"/>
      <c r="F7" s="1725"/>
    </row>
    <row r="8" spans="1:6">
      <c r="A8" s="1734" t="s">
        <v>3957</v>
      </c>
      <c r="B8" s="1735"/>
      <c r="C8" s="1735"/>
      <c r="D8" s="1735"/>
      <c r="E8" s="1735"/>
      <c r="F8" s="1736"/>
    </row>
    <row r="9" spans="1:6">
      <c r="A9" s="1734" t="s">
        <v>3958</v>
      </c>
      <c r="B9" s="1735"/>
      <c r="C9" s="1735"/>
      <c r="D9" s="1735"/>
      <c r="E9" s="1735"/>
      <c r="F9" s="1736"/>
    </row>
    <row r="10" spans="1:6">
      <c r="A10" s="1734" t="s">
        <v>3959</v>
      </c>
      <c r="B10" s="1735"/>
      <c r="C10" s="1735"/>
      <c r="D10" s="1735"/>
      <c r="E10" s="1735"/>
      <c r="F10" s="1736"/>
    </row>
    <row r="11" spans="1:6">
      <c r="A11" s="1734" t="s">
        <v>3960</v>
      </c>
      <c r="B11" s="1735"/>
      <c r="C11" s="1735"/>
      <c r="D11" s="1735"/>
      <c r="E11" s="1735"/>
      <c r="F11" s="1736"/>
    </row>
    <row r="12" spans="1:6">
      <c r="A12" s="1734" t="s">
        <v>3961</v>
      </c>
      <c r="B12" s="1735"/>
      <c r="C12" s="1735"/>
      <c r="D12" s="1735"/>
      <c r="E12" s="1735"/>
      <c r="F12" s="1736"/>
    </row>
    <row r="13" spans="1:6">
      <c r="A13" s="1734" t="s">
        <v>3962</v>
      </c>
      <c r="B13" s="1735"/>
      <c r="C13" s="1735"/>
      <c r="D13" s="1735"/>
      <c r="E13" s="1735"/>
      <c r="F13" s="1736"/>
    </row>
    <row r="14" spans="1:6">
      <c r="A14" s="2699" t="s">
        <v>4415</v>
      </c>
      <c r="B14" s="2700"/>
      <c r="C14" s="2700"/>
      <c r="D14" s="2700"/>
      <c r="E14" s="2700"/>
      <c r="F14" s="2701"/>
    </row>
    <row r="15" spans="1:6">
      <c r="A15" s="2056" t="s">
        <v>1724</v>
      </c>
      <c r="B15" s="1740"/>
      <c r="C15" s="2057"/>
      <c r="D15" s="2057"/>
      <c r="E15" s="2057" t="s">
        <v>3963</v>
      </c>
      <c r="F15" s="2058"/>
    </row>
    <row r="16" spans="1:6">
      <c r="A16" s="1743" t="s">
        <v>1727</v>
      </c>
      <c r="B16" s="2059"/>
      <c r="C16" s="1750" t="s">
        <v>3964</v>
      </c>
      <c r="D16" s="1750"/>
      <c r="E16" s="1750" t="s">
        <v>3965</v>
      </c>
      <c r="F16" s="2060" t="s">
        <v>3966</v>
      </c>
    </row>
    <row r="17" spans="1:6">
      <c r="A17" s="1743"/>
      <c r="B17" s="2061" t="s">
        <v>1779</v>
      </c>
      <c r="C17" s="1750" t="s">
        <v>3967</v>
      </c>
      <c r="D17" s="1750" t="s">
        <v>3968</v>
      </c>
      <c r="E17" s="1750" t="s">
        <v>3969</v>
      </c>
      <c r="F17" s="2060" t="s">
        <v>3970</v>
      </c>
    </row>
    <row r="18" spans="1:6">
      <c r="A18" s="2062"/>
      <c r="B18" s="1749" t="s">
        <v>3018</v>
      </c>
      <c r="C18" s="1750" t="s">
        <v>3019</v>
      </c>
      <c r="D18" s="1750" t="s">
        <v>3020</v>
      </c>
      <c r="E18" s="1750" t="s">
        <v>3021</v>
      </c>
      <c r="F18" s="2060" t="s">
        <v>2343</v>
      </c>
    </row>
    <row r="19" spans="1:6" ht="15.75">
      <c r="A19" s="2063">
        <v>1</v>
      </c>
      <c r="B19" s="2064" t="s">
        <v>3971</v>
      </c>
      <c r="C19" s="2065"/>
      <c r="D19" s="2065"/>
      <c r="E19" s="2065"/>
      <c r="F19" s="2066"/>
    </row>
    <row r="20" spans="1:6">
      <c r="A20" s="2063">
        <v>2</v>
      </c>
      <c r="B20" s="1763"/>
      <c r="C20" s="1764"/>
      <c r="D20" s="1769"/>
      <c r="E20" s="1769"/>
      <c r="F20" s="1770"/>
    </row>
    <row r="21" spans="1:6">
      <c r="A21" s="2063">
        <v>3</v>
      </c>
      <c r="B21" s="1763" t="s">
        <v>6149</v>
      </c>
      <c r="C21" s="1764"/>
      <c r="D21" s="1769"/>
      <c r="E21" s="1774"/>
      <c r="F21" s="1775"/>
    </row>
    <row r="22" spans="1:6">
      <c r="A22" s="2063">
        <v>4</v>
      </c>
      <c r="B22" s="1763" t="s">
        <v>6150</v>
      </c>
      <c r="C22" s="1764"/>
      <c r="D22" s="1774"/>
      <c r="E22" s="1774"/>
      <c r="F22" s="1775"/>
    </row>
    <row r="23" spans="1:6">
      <c r="A23" s="2063">
        <v>5</v>
      </c>
      <c r="B23" s="1763" t="s">
        <v>6151</v>
      </c>
      <c r="C23" s="1774">
        <v>-1361</v>
      </c>
      <c r="D23" s="1774">
        <v>18600</v>
      </c>
      <c r="E23" s="1774">
        <v>1059</v>
      </c>
      <c r="F23" s="1775">
        <v>18600</v>
      </c>
    </row>
    <row r="24" spans="1:6">
      <c r="A24" s="2063">
        <v>6</v>
      </c>
      <c r="B24" s="1763"/>
      <c r="C24" s="1764"/>
      <c r="D24" s="1780"/>
      <c r="E24" s="1774"/>
      <c r="F24" s="1781"/>
    </row>
    <row r="25" spans="1:6">
      <c r="A25" s="2063">
        <v>7</v>
      </c>
      <c r="B25" s="1763" t="s">
        <v>6152</v>
      </c>
      <c r="C25" s="1764"/>
      <c r="D25" s="1784"/>
      <c r="E25" s="1774"/>
      <c r="F25" s="1785"/>
    </row>
    <row r="26" spans="1:6">
      <c r="A26" s="2063">
        <v>8</v>
      </c>
      <c r="B26" s="1763" t="s">
        <v>6153</v>
      </c>
      <c r="C26" s="1774">
        <v>1672</v>
      </c>
      <c r="D26" s="1774">
        <v>18600</v>
      </c>
      <c r="E26" s="1774">
        <v>1672</v>
      </c>
      <c r="F26" s="1775">
        <v>18600</v>
      </c>
    </row>
    <row r="27" spans="1:6">
      <c r="A27" s="2063">
        <v>9</v>
      </c>
      <c r="B27" s="1763"/>
      <c r="C27" s="1774"/>
      <c r="D27" s="1774"/>
      <c r="E27" s="1774"/>
      <c r="F27" s="1775"/>
    </row>
    <row r="28" spans="1:6">
      <c r="A28" s="2063">
        <v>10</v>
      </c>
      <c r="B28" s="1763" t="s">
        <v>6152</v>
      </c>
      <c r="C28" s="1774"/>
      <c r="D28" s="1774"/>
      <c r="E28" s="1774"/>
      <c r="F28" s="1775"/>
    </row>
    <row r="29" spans="1:6">
      <c r="A29" s="2063">
        <v>11</v>
      </c>
      <c r="B29" s="1763" t="s">
        <v>6154</v>
      </c>
      <c r="C29" s="1774">
        <v>2151</v>
      </c>
      <c r="D29" s="1774">
        <v>18600</v>
      </c>
      <c r="E29" s="1774"/>
      <c r="F29" s="1775">
        <v>18600</v>
      </c>
    </row>
    <row r="30" spans="1:6">
      <c r="A30" s="2063">
        <v>12</v>
      </c>
      <c r="B30" s="1763"/>
      <c r="C30" s="1774"/>
      <c r="D30" s="1774"/>
      <c r="E30" s="1774"/>
      <c r="F30" s="1775"/>
    </row>
    <row r="31" spans="1:6">
      <c r="A31" s="2063">
        <v>13</v>
      </c>
      <c r="B31" s="1763" t="s">
        <v>6155</v>
      </c>
      <c r="C31" s="1774"/>
      <c r="D31" s="1774"/>
      <c r="E31" s="1774"/>
      <c r="F31" s="1775"/>
    </row>
    <row r="32" spans="1:6">
      <c r="A32" s="2063">
        <v>14</v>
      </c>
      <c r="B32" s="1763" t="s">
        <v>6156</v>
      </c>
      <c r="C32" s="1774">
        <v>2017</v>
      </c>
      <c r="D32" s="1774">
        <v>18600</v>
      </c>
      <c r="E32" s="1774"/>
      <c r="F32" s="1775">
        <v>18600</v>
      </c>
    </row>
    <row r="33" spans="1:6">
      <c r="A33" s="2063">
        <v>15</v>
      </c>
      <c r="B33" s="1763"/>
      <c r="C33" s="1764"/>
      <c r="D33" s="1774"/>
      <c r="E33" s="1774"/>
      <c r="F33" s="1775"/>
    </row>
    <row r="34" spans="1:6">
      <c r="A34" s="2063">
        <v>16</v>
      </c>
      <c r="B34" s="1763"/>
      <c r="C34" s="1764"/>
      <c r="D34" s="1788"/>
      <c r="E34" s="1788"/>
      <c r="F34" s="1789"/>
    </row>
    <row r="35" spans="1:6">
      <c r="A35" s="2063">
        <v>17</v>
      </c>
      <c r="B35" s="1763"/>
      <c r="C35" s="1764"/>
      <c r="D35" s="1788"/>
      <c r="E35" s="1788"/>
      <c r="F35" s="1789"/>
    </row>
    <row r="36" spans="1:6">
      <c r="A36" s="2063">
        <v>18</v>
      </c>
      <c r="B36" s="1763"/>
      <c r="C36" s="1764"/>
      <c r="D36" s="1774"/>
      <c r="E36" s="1774"/>
      <c r="F36" s="1775"/>
    </row>
    <row r="37" spans="1:6">
      <c r="A37" s="2063">
        <v>19</v>
      </c>
      <c r="B37" s="1763"/>
      <c r="C37" s="1764"/>
      <c r="D37" s="1774"/>
      <c r="E37" s="1774"/>
      <c r="F37" s="1775"/>
    </row>
    <row r="38" spans="1:6">
      <c r="A38" s="2063">
        <v>20</v>
      </c>
      <c r="B38" s="1763"/>
      <c r="C38" s="1764"/>
      <c r="D38" s="1774"/>
      <c r="E38" s="1774"/>
      <c r="F38" s="1775"/>
    </row>
    <row r="39" spans="1:6" ht="15.75">
      <c r="A39" s="2063">
        <v>21</v>
      </c>
      <c r="B39" s="2064" t="s">
        <v>3972</v>
      </c>
      <c r="C39" s="2065"/>
      <c r="D39" s="2067"/>
      <c r="E39" s="2067"/>
      <c r="F39" s="2068"/>
    </row>
    <row r="40" spans="1:6">
      <c r="A40" s="2063">
        <v>22</v>
      </c>
      <c r="B40" s="1763"/>
      <c r="C40" s="1764"/>
      <c r="D40" s="1774"/>
      <c r="E40" s="1774"/>
      <c r="F40" s="1775"/>
    </row>
    <row r="41" spans="1:6">
      <c r="A41" s="2063">
        <v>23</v>
      </c>
      <c r="B41" s="1763"/>
      <c r="C41" s="1764"/>
      <c r="D41" s="1774"/>
      <c r="E41" s="1774"/>
      <c r="F41" s="1775"/>
    </row>
    <row r="42" spans="1:6">
      <c r="A42" s="2063">
        <v>24</v>
      </c>
      <c r="B42" s="1763"/>
      <c r="C42" s="1764"/>
      <c r="D42" s="1788"/>
      <c r="E42" s="1788"/>
      <c r="F42" s="1789"/>
    </row>
    <row r="43" spans="1:6">
      <c r="A43" s="2063">
        <v>25</v>
      </c>
      <c r="B43" s="1763"/>
      <c r="C43" s="1764"/>
      <c r="D43" s="1774"/>
      <c r="E43" s="1774"/>
      <c r="F43" s="1775"/>
    </row>
    <row r="44" spans="1:6">
      <c r="A44" s="2063">
        <v>26</v>
      </c>
      <c r="B44" s="1763"/>
      <c r="C44" s="1764"/>
      <c r="D44" s="1774"/>
      <c r="E44" s="1774"/>
      <c r="F44" s="1775"/>
    </row>
    <row r="45" spans="1:6">
      <c r="A45" s="2063">
        <v>27</v>
      </c>
      <c r="B45" s="1763"/>
      <c r="C45" s="1764"/>
      <c r="D45" s="1774"/>
      <c r="E45" s="1774"/>
      <c r="F45" s="1775"/>
    </row>
    <row r="46" spans="1:6">
      <c r="A46" s="2063">
        <v>28</v>
      </c>
      <c r="B46" s="1763"/>
      <c r="C46" s="1764"/>
      <c r="D46" s="1774"/>
      <c r="E46" s="1774"/>
      <c r="F46" s="1775"/>
    </row>
    <row r="47" spans="1:6">
      <c r="A47" s="2063">
        <v>29</v>
      </c>
      <c r="B47" s="1763"/>
      <c r="C47" s="1764"/>
      <c r="D47" s="1774"/>
      <c r="E47" s="1774"/>
      <c r="F47" s="1775"/>
    </row>
    <row r="48" spans="1:6">
      <c r="A48" s="2063">
        <v>30</v>
      </c>
      <c r="B48" s="1763"/>
      <c r="C48" s="1764"/>
      <c r="D48" s="1774"/>
      <c r="E48" s="1774"/>
      <c r="F48" s="1775"/>
    </row>
    <row r="49" spans="1:6">
      <c r="A49" s="2063">
        <v>31</v>
      </c>
      <c r="B49" s="1763"/>
      <c r="C49" s="1764"/>
      <c r="D49" s="1774"/>
      <c r="E49" s="1774"/>
      <c r="F49" s="1775"/>
    </row>
    <row r="50" spans="1:6">
      <c r="A50" s="2063">
        <v>32</v>
      </c>
      <c r="B50" s="1763"/>
      <c r="C50" s="1764"/>
      <c r="D50" s="1774"/>
      <c r="E50" s="1774"/>
      <c r="F50" s="1775"/>
    </row>
    <row r="51" spans="1:6">
      <c r="A51" s="2063">
        <v>33</v>
      </c>
      <c r="B51" s="1763"/>
      <c r="C51" s="1764"/>
      <c r="D51" s="1788"/>
      <c r="E51" s="1788"/>
      <c r="F51" s="1789"/>
    </row>
    <row r="52" spans="1:6">
      <c r="A52" s="2063">
        <v>34</v>
      </c>
      <c r="B52" s="1763"/>
      <c r="C52" s="1764"/>
      <c r="D52" s="1774"/>
      <c r="E52" s="1774"/>
      <c r="F52" s="1775"/>
    </row>
    <row r="53" spans="1:6">
      <c r="A53" s="2063">
        <v>35</v>
      </c>
      <c r="B53" s="1763"/>
      <c r="C53" s="1764"/>
      <c r="D53" s="1774"/>
      <c r="E53" s="1774"/>
      <c r="F53" s="1775"/>
    </row>
    <row r="54" spans="1:6">
      <c r="A54" s="2063">
        <v>36</v>
      </c>
      <c r="B54" s="1763"/>
      <c r="C54" s="1764"/>
      <c r="D54" s="1774"/>
      <c r="E54" s="1774"/>
      <c r="F54" s="1775"/>
    </row>
    <row r="55" spans="1:6">
      <c r="A55" s="2063">
        <v>37</v>
      </c>
      <c r="B55" s="1763"/>
      <c r="C55" s="1764"/>
      <c r="D55" s="1774"/>
      <c r="E55" s="1774"/>
      <c r="F55" s="1775"/>
    </row>
    <row r="56" spans="1:6">
      <c r="A56" s="2063">
        <v>38</v>
      </c>
      <c r="B56" s="1763"/>
      <c r="C56" s="1764"/>
      <c r="D56" s="1774"/>
      <c r="E56" s="1774"/>
      <c r="F56" s="1775"/>
    </row>
    <row r="57" spans="1:6">
      <c r="A57" s="2063">
        <v>39</v>
      </c>
      <c r="B57" s="1763"/>
      <c r="C57" s="1764"/>
      <c r="D57" s="1774"/>
      <c r="E57" s="1774"/>
      <c r="F57" s="1775"/>
    </row>
    <row r="58" spans="1:6" ht="15.75" thickBot="1">
      <c r="A58" s="2069">
        <v>40</v>
      </c>
      <c r="B58" s="1796"/>
      <c r="C58" s="1797"/>
      <c r="D58" s="1798"/>
      <c r="E58" s="1798"/>
      <c r="F58" s="1799"/>
    </row>
    <row r="59" spans="1:6" ht="15.75" thickTop="1">
      <c r="A59" s="1723"/>
      <c r="B59" s="1723"/>
      <c r="C59" s="1723"/>
      <c r="D59" s="1804"/>
      <c r="E59" s="1804"/>
      <c r="F59" s="1804"/>
    </row>
    <row r="60" spans="1:6">
      <c r="A60" s="1474" t="s">
        <v>4675</v>
      </c>
      <c r="B60" s="1474"/>
      <c r="C60" s="1474"/>
      <c r="D60" s="1474"/>
      <c r="E60" s="1474"/>
      <c r="F60" s="1474"/>
    </row>
    <row r="61" spans="1:6">
      <c r="A61" s="1489" t="s">
        <v>3973</v>
      </c>
      <c r="B61" s="1489"/>
      <c r="C61" s="1489"/>
      <c r="D61" s="1489"/>
      <c r="E61" s="1489"/>
      <c r="F61" s="1489"/>
    </row>
  </sheetData>
  <pageMargins left="0.7" right="0.7" top="0.75" bottom="0.75" header="0.3" footer="0.3"/>
  <pageSetup scale="6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4">
    <pageSetUpPr fitToPage="1"/>
  </sheetPr>
  <dimension ref="A1:J178"/>
  <sheetViews>
    <sheetView defaultGridColor="0" view="pageBreakPreview" colorId="22" zoomScale="80" zoomScaleNormal="70" zoomScaleSheetLayoutView="80" workbookViewId="0">
      <selection activeCell="C33" sqref="C33"/>
    </sheetView>
  </sheetViews>
  <sheetFormatPr defaultColWidth="9.6640625" defaultRowHeight="15"/>
  <cols>
    <col min="1" max="1" width="4.6640625" style="1451" customWidth="1"/>
    <col min="2" max="2" width="65.6640625" style="1451" customWidth="1"/>
    <col min="3" max="3" width="17" style="1451" bestFit="1" customWidth="1"/>
    <col min="4" max="4" width="19.33203125" style="1451" bestFit="1" customWidth="1"/>
    <col min="5" max="5" width="7.77734375" style="1451" bestFit="1" customWidth="1"/>
    <col min="6" max="6" width="16" style="1451" bestFit="1" customWidth="1"/>
    <col min="7" max="7" width="18.88671875" style="1451" customWidth="1"/>
    <col min="8" max="16384" width="9.6640625" style="1451"/>
  </cols>
  <sheetData>
    <row r="1" spans="1:10" ht="18" customHeight="1">
      <c r="A1" s="1938" t="s">
        <v>1795</v>
      </c>
      <c r="B1" s="1605"/>
      <c r="C1" s="1605"/>
      <c r="D1" s="1811" t="s">
        <v>1339</v>
      </c>
      <c r="E1" s="1605"/>
      <c r="F1" s="1811" t="s">
        <v>1797</v>
      </c>
      <c r="G1" s="1872" t="s">
        <v>1798</v>
      </c>
      <c r="H1" s="1474"/>
      <c r="I1" s="1474"/>
      <c r="J1" s="1474"/>
    </row>
    <row r="2" spans="1:10" ht="18" customHeight="1">
      <c r="A2" s="1452" t="str">
        <f>'Data Sheet'!$C$25</f>
        <v>Consolidated Edison Company of New York, Inc.</v>
      </c>
      <c r="B2" s="1474"/>
      <c r="C2" s="1474"/>
      <c r="D2" s="1726" t="s">
        <v>1136</v>
      </c>
      <c r="E2" s="1474"/>
      <c r="F2" s="1726" t="s">
        <v>3307</v>
      </c>
      <c r="G2" s="1873"/>
      <c r="H2" s="1474"/>
      <c r="I2" s="1474"/>
      <c r="J2" s="1474"/>
    </row>
    <row r="3" spans="1:10" ht="18" customHeight="1">
      <c r="A3" s="1455"/>
      <c r="B3" s="1619"/>
      <c r="C3" s="3090"/>
      <c r="D3" s="1813" t="s">
        <v>1137</v>
      </c>
      <c r="E3" s="1474"/>
      <c r="F3" s="1513" t="str">
        <f>'Data Sheet'!$C$40</f>
        <v>4/28/2016</v>
      </c>
      <c r="G3" s="1812" t="str">
        <f>'Data Sheet'!$C$38</f>
        <v>12/31/2015</v>
      </c>
      <c r="H3" s="1474"/>
      <c r="I3" s="1474"/>
      <c r="J3" s="1474"/>
    </row>
    <row r="4" spans="1:10" ht="18" customHeight="1">
      <c r="A4" s="1815" t="s">
        <v>534</v>
      </c>
      <c r="B4" s="1917"/>
      <c r="C4" s="3091"/>
      <c r="D4" s="1731"/>
      <c r="E4" s="1731"/>
      <c r="F4" s="1731"/>
      <c r="G4" s="1732"/>
      <c r="H4" s="1474"/>
      <c r="I4" s="1474"/>
      <c r="J4" s="1474"/>
    </row>
    <row r="5" spans="1:10" ht="18" customHeight="1">
      <c r="A5" s="1452"/>
      <c r="B5" s="1474"/>
      <c r="C5" s="1474"/>
      <c r="D5" s="1474"/>
      <c r="E5" s="1474"/>
      <c r="F5" s="1474"/>
      <c r="G5" s="1454"/>
      <c r="H5" s="1474"/>
      <c r="I5" s="1474"/>
      <c r="J5" s="1474"/>
    </row>
    <row r="6" spans="1:10" ht="18" customHeight="1">
      <c r="A6" s="1452"/>
      <c r="B6" s="1474" t="s">
        <v>535</v>
      </c>
      <c r="C6" s="1474"/>
      <c r="D6" s="1474"/>
      <c r="E6" s="1474"/>
      <c r="F6" s="1474"/>
      <c r="G6" s="1454"/>
      <c r="H6" s="1474"/>
      <c r="I6" s="1474"/>
      <c r="J6" s="1474"/>
    </row>
    <row r="7" spans="1:10" ht="18" customHeight="1">
      <c r="A7" s="1452"/>
      <c r="B7" s="1474" t="s">
        <v>28</v>
      </c>
      <c r="C7" s="1474"/>
      <c r="D7" s="1474"/>
      <c r="E7" s="1474"/>
      <c r="F7" s="1474"/>
      <c r="G7" s="1454"/>
      <c r="H7" s="1474"/>
      <c r="I7" s="1474"/>
      <c r="J7" s="1474"/>
    </row>
    <row r="8" spans="1:10" ht="18" customHeight="1">
      <c r="A8" s="1452"/>
      <c r="B8" s="1474" t="s">
        <v>537</v>
      </c>
      <c r="C8" s="1474"/>
      <c r="D8" s="1474"/>
      <c r="E8" s="1474"/>
      <c r="F8" s="1474"/>
      <c r="G8" s="1454"/>
      <c r="H8" s="1474"/>
      <c r="I8" s="1474"/>
      <c r="J8" s="1474"/>
    </row>
    <row r="9" spans="1:10" ht="18" customHeight="1">
      <c r="A9" s="1452"/>
      <c r="B9" s="2407" t="s">
        <v>4629</v>
      </c>
      <c r="C9" s="2407"/>
      <c r="D9" s="2407"/>
      <c r="E9" s="2407"/>
      <c r="F9" s="2407"/>
      <c r="G9" s="2432"/>
      <c r="H9" s="1474"/>
      <c r="I9" s="1474"/>
      <c r="J9" s="1474"/>
    </row>
    <row r="10" spans="1:10" ht="18" customHeight="1">
      <c r="A10" s="1452"/>
      <c r="B10" s="2564" t="s">
        <v>538</v>
      </c>
      <c r="C10" s="2564"/>
      <c r="D10" s="2407"/>
      <c r="E10" s="2407"/>
      <c r="F10" s="2407"/>
      <c r="G10" s="2432"/>
      <c r="H10" s="1474"/>
      <c r="I10" s="1474"/>
      <c r="J10" s="1474"/>
    </row>
    <row r="11" spans="1:10" ht="18" customHeight="1">
      <c r="A11" s="1452"/>
      <c r="B11" s="2564" t="s">
        <v>4371</v>
      </c>
      <c r="C11" s="2564"/>
      <c r="D11" s="2407"/>
      <c r="E11" s="2407"/>
      <c r="F11" s="2407"/>
      <c r="G11" s="2432"/>
      <c r="H11" s="1474"/>
      <c r="I11" s="1474"/>
      <c r="J11" s="1474"/>
    </row>
    <row r="12" spans="1:10" ht="18" customHeight="1">
      <c r="A12" s="1452"/>
      <c r="B12" s="2564" t="s">
        <v>4416</v>
      </c>
      <c r="C12" s="2564"/>
      <c r="D12" s="2407"/>
      <c r="E12" s="2407"/>
      <c r="F12" s="2407"/>
      <c r="G12" s="2432"/>
      <c r="H12" s="1474"/>
      <c r="I12" s="1474"/>
      <c r="J12" s="1474"/>
    </row>
    <row r="13" spans="1:10" ht="18" customHeight="1">
      <c r="A13" s="1452"/>
      <c r="B13" s="2564" t="s">
        <v>4372</v>
      </c>
      <c r="C13" s="2564"/>
      <c r="D13" s="2407"/>
      <c r="E13" s="2407"/>
      <c r="F13" s="2407"/>
      <c r="G13" s="2432"/>
      <c r="H13" s="1474"/>
      <c r="I13" s="1474"/>
      <c r="J13" s="1474"/>
    </row>
    <row r="14" spans="1:10" ht="18" customHeight="1">
      <c r="A14" s="1455"/>
      <c r="B14" s="2412" t="s">
        <v>4417</v>
      </c>
      <c r="C14" s="3092"/>
      <c r="D14" s="2412"/>
      <c r="E14" s="2412"/>
      <c r="F14" s="2412"/>
      <c r="G14" s="2433"/>
      <c r="H14" s="1474"/>
      <c r="I14" s="1474"/>
      <c r="J14" s="1474"/>
    </row>
    <row r="15" spans="1:10">
      <c r="A15" s="1480"/>
      <c r="B15" s="1726"/>
      <c r="C15" s="1726"/>
      <c r="D15" s="1726"/>
      <c r="E15" s="2070" t="s">
        <v>539</v>
      </c>
      <c r="F15" s="1917"/>
      <c r="G15" s="1822"/>
      <c r="H15" s="1474"/>
      <c r="I15" s="1474"/>
      <c r="J15" s="1474"/>
    </row>
    <row r="16" spans="1:10">
      <c r="A16" s="1480"/>
      <c r="B16" s="1745" t="s">
        <v>540</v>
      </c>
      <c r="C16" s="3082" t="s">
        <v>1831</v>
      </c>
      <c r="D16" s="1726"/>
      <c r="E16" s="1745" t="s">
        <v>176</v>
      </c>
      <c r="F16" s="1726"/>
      <c r="G16" s="1822" t="s">
        <v>1831</v>
      </c>
      <c r="H16" s="1474"/>
      <c r="I16" s="1474"/>
      <c r="J16" s="1474"/>
    </row>
    <row r="17" spans="1:10">
      <c r="A17" s="1480" t="s">
        <v>1724</v>
      </c>
      <c r="B17" s="1745" t="s">
        <v>541</v>
      </c>
      <c r="C17" s="3082" t="s">
        <v>3192</v>
      </c>
      <c r="D17" s="1745" t="s">
        <v>542</v>
      </c>
      <c r="E17" s="1745" t="s">
        <v>524</v>
      </c>
      <c r="F17" s="1745" t="s">
        <v>1835</v>
      </c>
      <c r="G17" s="1822" t="s">
        <v>2514</v>
      </c>
      <c r="H17" s="1474"/>
      <c r="I17" s="1474"/>
      <c r="J17" s="1474"/>
    </row>
    <row r="18" spans="1:10">
      <c r="A18" s="1823" t="s">
        <v>1727</v>
      </c>
      <c r="B18" s="1824" t="s">
        <v>3018</v>
      </c>
      <c r="C18" s="3093"/>
      <c r="D18" s="1824" t="s">
        <v>3019</v>
      </c>
      <c r="E18" s="1824" t="s">
        <v>3020</v>
      </c>
      <c r="F18" s="1824" t="s">
        <v>543</v>
      </c>
      <c r="G18" s="1825" t="s">
        <v>544</v>
      </c>
      <c r="H18" s="1474"/>
      <c r="I18" s="1474"/>
      <c r="J18" s="1474"/>
    </row>
    <row r="19" spans="1:10">
      <c r="A19" s="1480">
        <v>1</v>
      </c>
      <c r="B19" s="1726" t="s">
        <v>5794</v>
      </c>
      <c r="C19" s="3095">
        <v>3949343.82</v>
      </c>
      <c r="D19" s="3095">
        <v>85347263.340000004</v>
      </c>
      <c r="E19" s="2042"/>
      <c r="F19" s="3095">
        <v>94681320.400000021</v>
      </c>
      <c r="G19" s="3135">
        <f>C19+D19-F19</f>
        <v>-5384713.2400000244</v>
      </c>
      <c r="H19" s="1474"/>
      <c r="I19" s="1474"/>
      <c r="J19" s="1474"/>
    </row>
    <row r="20" spans="1:10">
      <c r="A20" s="1480">
        <v>2</v>
      </c>
      <c r="B20" s="1726" t="s">
        <v>5795</v>
      </c>
      <c r="C20" s="3094">
        <v>4667125</v>
      </c>
      <c r="D20" s="3094">
        <v>6631395</v>
      </c>
      <c r="E20" s="1726"/>
      <c r="F20" s="3094">
        <v>8418197</v>
      </c>
      <c r="G20" s="3136">
        <f>C20+D20-F20</f>
        <v>2880323</v>
      </c>
      <c r="H20" s="1474"/>
      <c r="I20" s="1474"/>
      <c r="J20" s="1474"/>
    </row>
    <row r="21" spans="1:10">
      <c r="A21" s="1480">
        <v>3</v>
      </c>
      <c r="B21" s="1726" t="s">
        <v>5796</v>
      </c>
      <c r="C21" s="3094">
        <v>3806077.28</v>
      </c>
      <c r="D21" s="3094">
        <v>229171890.71999994</v>
      </c>
      <c r="E21" s="1726"/>
      <c r="F21" s="3094">
        <v>240595636.85999998</v>
      </c>
      <c r="G21" s="3136">
        <f t="shared" ref="G21:G59" si="0">C21+D21-F21</f>
        <v>-7617668.8600000441</v>
      </c>
      <c r="H21" s="1474"/>
      <c r="I21" s="1474"/>
      <c r="J21" s="1474"/>
    </row>
    <row r="22" spans="1:10">
      <c r="A22" s="1480">
        <v>4</v>
      </c>
      <c r="B22" s="1726" t="s">
        <v>5797</v>
      </c>
      <c r="C22" s="3094">
        <v>44184107.159999996</v>
      </c>
      <c r="D22" s="3094">
        <v>167528675.97999999</v>
      </c>
      <c r="E22" s="1726"/>
      <c r="F22" s="3094">
        <v>183926515.53</v>
      </c>
      <c r="G22" s="3136">
        <f t="shared" si="0"/>
        <v>27786267.609999985</v>
      </c>
      <c r="H22" s="1474"/>
      <c r="I22" s="1474"/>
      <c r="J22" s="1474"/>
    </row>
    <row r="23" spans="1:10">
      <c r="A23" s="1480">
        <v>5</v>
      </c>
      <c r="B23" s="1726" t="s">
        <v>5798</v>
      </c>
      <c r="C23" s="3094">
        <v>14929968.550000001</v>
      </c>
      <c r="D23" s="3094">
        <v>93034463.489999995</v>
      </c>
      <c r="E23" s="1726"/>
      <c r="F23" s="3094">
        <v>96143323.359999999</v>
      </c>
      <c r="G23" s="3136">
        <f t="shared" si="0"/>
        <v>11821108.679999992</v>
      </c>
      <c r="H23" s="1474"/>
      <c r="I23" s="1474"/>
      <c r="J23" s="1474"/>
    </row>
    <row r="24" spans="1:10">
      <c r="A24" s="1480">
        <v>6</v>
      </c>
      <c r="B24" s="1726" t="s">
        <v>5799</v>
      </c>
      <c r="C24" s="3094">
        <v>-3563833.62</v>
      </c>
      <c r="D24" s="3094">
        <v>17233220.68</v>
      </c>
      <c r="E24" s="1726"/>
      <c r="F24" s="3094">
        <v>7692125.3599999994</v>
      </c>
      <c r="G24" s="3136">
        <f t="shared" si="0"/>
        <v>5977261.6999999993</v>
      </c>
      <c r="H24" s="1474"/>
      <c r="I24" s="1474"/>
      <c r="J24" s="1474"/>
    </row>
    <row r="25" spans="1:10">
      <c r="A25" s="1480">
        <v>7</v>
      </c>
      <c r="B25" s="1726" t="s">
        <v>5800</v>
      </c>
      <c r="C25" s="3094">
        <v>55336365.210000001</v>
      </c>
      <c r="D25" s="3094">
        <v>155286045.99000001</v>
      </c>
      <c r="E25" s="1726"/>
      <c r="F25" s="3094">
        <v>165174872.00999999</v>
      </c>
      <c r="G25" s="3136">
        <f t="shared" si="0"/>
        <v>45447539.190000027</v>
      </c>
      <c r="H25" s="1474"/>
      <c r="I25" s="1474"/>
      <c r="J25" s="1474"/>
    </row>
    <row r="26" spans="1:10">
      <c r="A26" s="1480">
        <v>8</v>
      </c>
      <c r="B26" s="1726" t="s">
        <v>5801</v>
      </c>
      <c r="C26" s="3094">
        <v>67438.44</v>
      </c>
      <c r="D26" s="3094">
        <v>78199.139999999985</v>
      </c>
      <c r="E26" s="1726"/>
      <c r="F26" s="3094">
        <v>75316.39</v>
      </c>
      <c r="G26" s="3136">
        <f t="shared" si="0"/>
        <v>70321.189999999988</v>
      </c>
      <c r="H26" s="1474"/>
      <c r="I26" s="1474"/>
      <c r="J26" s="1474"/>
    </row>
    <row r="27" spans="1:10">
      <c r="A27" s="1480">
        <v>9</v>
      </c>
      <c r="B27" s="1726" t="s">
        <v>5802</v>
      </c>
      <c r="C27" s="3094">
        <v>1641905.01</v>
      </c>
      <c r="D27" s="3094">
        <v>1937404.9999999995</v>
      </c>
      <c r="E27" s="1726"/>
      <c r="F27" s="3094">
        <v>2111460</v>
      </c>
      <c r="G27" s="3136">
        <f t="shared" si="0"/>
        <v>1467850.0099999998</v>
      </c>
      <c r="H27" s="1474"/>
      <c r="I27" s="1474"/>
      <c r="J27" s="1474"/>
    </row>
    <row r="28" spans="1:10">
      <c r="A28" s="1480">
        <v>10</v>
      </c>
      <c r="B28" s="1726" t="s">
        <v>5803</v>
      </c>
      <c r="C28" s="3094">
        <v>4007110</v>
      </c>
      <c r="D28" s="3094">
        <v>22703219.000000004</v>
      </c>
      <c r="E28" s="1726"/>
      <c r="F28" s="3094">
        <v>24183414.000000007</v>
      </c>
      <c r="G28" s="3136">
        <f t="shared" si="0"/>
        <v>2526914.9999999963</v>
      </c>
      <c r="H28" s="1474"/>
      <c r="I28" s="1474"/>
      <c r="J28" s="1474"/>
    </row>
    <row r="29" spans="1:10">
      <c r="A29" s="1480">
        <v>11</v>
      </c>
      <c r="B29" s="1726" t="s">
        <v>5804</v>
      </c>
      <c r="C29" s="3094">
        <v>2090040</v>
      </c>
      <c r="D29" s="3094">
        <v>42534841</v>
      </c>
      <c r="E29" s="1726"/>
      <c r="F29" s="3094">
        <v>36657146</v>
      </c>
      <c r="G29" s="3136">
        <f t="shared" si="0"/>
        <v>7967735</v>
      </c>
      <c r="H29" s="1474"/>
      <c r="I29" s="1474"/>
      <c r="J29" s="1474"/>
    </row>
    <row r="30" spans="1:10">
      <c r="A30" s="1480">
        <v>12</v>
      </c>
      <c r="B30" s="1726" t="s">
        <v>5805</v>
      </c>
      <c r="C30" s="3094">
        <v>71086307.549999997</v>
      </c>
      <c r="D30" s="3094">
        <v>630674394.70999992</v>
      </c>
      <c r="E30" s="1726"/>
      <c r="F30" s="3094">
        <v>616044181.43999982</v>
      </c>
      <c r="G30" s="3136">
        <f t="shared" si="0"/>
        <v>85716520.820000052</v>
      </c>
      <c r="H30" s="1474"/>
      <c r="I30" s="1474"/>
      <c r="J30" s="1474"/>
    </row>
    <row r="31" spans="1:10">
      <c r="A31" s="1480">
        <v>13</v>
      </c>
      <c r="B31" s="1726" t="s">
        <v>5806</v>
      </c>
      <c r="C31" s="3094">
        <v>13261846.279999999</v>
      </c>
      <c r="D31" s="3094">
        <v>72675330.020000011</v>
      </c>
      <c r="E31" s="1726"/>
      <c r="F31" s="3094">
        <v>80344335.079999968</v>
      </c>
      <c r="G31" s="3136">
        <f t="shared" si="0"/>
        <v>5592841.2200000435</v>
      </c>
      <c r="H31" s="1474"/>
      <c r="I31" s="1474"/>
      <c r="J31" s="1474"/>
    </row>
    <row r="32" spans="1:10">
      <c r="A32" s="1480">
        <v>14</v>
      </c>
      <c r="B32" s="1726" t="s">
        <v>5807</v>
      </c>
      <c r="C32" s="3094">
        <v>3267.54</v>
      </c>
      <c r="D32" s="3094">
        <v>4487.2000000000007</v>
      </c>
      <c r="E32" s="1726"/>
      <c r="F32" s="3094">
        <v>6107.6900000000014</v>
      </c>
      <c r="G32" s="3136">
        <f t="shared" si="0"/>
        <v>1647.0499999999993</v>
      </c>
      <c r="H32" s="1474"/>
      <c r="I32" s="1474"/>
      <c r="J32" s="1474"/>
    </row>
    <row r="33" spans="1:10">
      <c r="A33" s="1480">
        <v>15</v>
      </c>
      <c r="B33" s="1726" t="s">
        <v>5808</v>
      </c>
      <c r="C33" s="3094">
        <v>155384.88</v>
      </c>
      <c r="D33" s="3094">
        <v>1209275.26</v>
      </c>
      <c r="E33" s="1726"/>
      <c r="F33" s="3094">
        <v>1307908.94</v>
      </c>
      <c r="G33" s="3136">
        <f t="shared" si="0"/>
        <v>56751.200000000186</v>
      </c>
      <c r="H33" s="1474"/>
      <c r="I33" s="1474"/>
      <c r="J33" s="1474"/>
    </row>
    <row r="34" spans="1:10">
      <c r="A34" s="1480">
        <v>16</v>
      </c>
      <c r="B34" s="1726" t="s">
        <v>5809</v>
      </c>
      <c r="C34" s="3094">
        <v>4616695242.2484465</v>
      </c>
      <c r="D34" s="3094">
        <v>116098031.66155359</v>
      </c>
      <c r="E34" s="1726"/>
      <c r="F34" s="3094">
        <v>1035533263.9899999</v>
      </c>
      <c r="G34" s="3136">
        <f t="shared" si="0"/>
        <v>3697260009.9200001</v>
      </c>
      <c r="H34" s="1474"/>
      <c r="I34" s="1474"/>
      <c r="J34" s="1474"/>
    </row>
    <row r="35" spans="1:10">
      <c r="A35" s="1480">
        <v>17</v>
      </c>
      <c r="B35" s="1726" t="s">
        <v>5810</v>
      </c>
      <c r="C35" s="3094">
        <v>22964112.719999999</v>
      </c>
      <c r="D35" s="3094">
        <v>13254868.879999997</v>
      </c>
      <c r="E35" s="1726"/>
      <c r="F35" s="3094">
        <v>30428661.030000016</v>
      </c>
      <c r="G35" s="3136">
        <f t="shared" si="0"/>
        <v>5790320.5699999779</v>
      </c>
      <c r="H35" s="1474"/>
      <c r="I35" s="1474"/>
      <c r="J35" s="1474"/>
    </row>
    <row r="36" spans="1:10">
      <c r="A36" s="1480">
        <v>18</v>
      </c>
      <c r="B36" s="1726" t="s">
        <v>5811</v>
      </c>
      <c r="C36" s="3094">
        <v>243215.73</v>
      </c>
      <c r="D36" s="3094">
        <v>755333.2799999998</v>
      </c>
      <c r="E36" s="1726"/>
      <c r="F36" s="3094">
        <v>351034.09999999992</v>
      </c>
      <c r="G36" s="3136">
        <f t="shared" si="0"/>
        <v>647514.90999999992</v>
      </c>
      <c r="H36" s="1474"/>
      <c r="I36" s="1474"/>
      <c r="J36" s="1474"/>
    </row>
    <row r="37" spans="1:10">
      <c r="A37" s="1480">
        <v>19</v>
      </c>
      <c r="B37" s="1726" t="s">
        <v>5812</v>
      </c>
      <c r="C37" s="3094">
        <v>1499999.43</v>
      </c>
      <c r="D37" s="3094">
        <v>0</v>
      </c>
      <c r="E37" s="1726"/>
      <c r="F37" s="3094">
        <v>1500000.03</v>
      </c>
      <c r="G37" s="3136">
        <f t="shared" si="0"/>
        <v>-0.60000000009313226</v>
      </c>
      <c r="H37" s="1474"/>
      <c r="I37" s="1474"/>
      <c r="J37" s="1474"/>
    </row>
    <row r="38" spans="1:10">
      <c r="A38" s="1480">
        <v>20</v>
      </c>
      <c r="B38" s="1726" t="s">
        <v>5813</v>
      </c>
      <c r="C38" s="3094">
        <v>2100075210.3299999</v>
      </c>
      <c r="D38" s="3094">
        <v>514651982.73999965</v>
      </c>
      <c r="E38" s="1726"/>
      <c r="F38" s="3094">
        <v>486615482.58999968</v>
      </c>
      <c r="G38" s="3136">
        <f t="shared" si="0"/>
        <v>2128111710.48</v>
      </c>
      <c r="H38" s="1474"/>
      <c r="I38" s="1474"/>
      <c r="J38" s="1474"/>
    </row>
    <row r="39" spans="1:10">
      <c r="A39" s="1480">
        <v>21</v>
      </c>
      <c r="B39" s="1726" t="s">
        <v>5814</v>
      </c>
      <c r="C39" s="3094">
        <v>40345790.240000002</v>
      </c>
      <c r="D39" s="3094">
        <v>8030057.9799999995</v>
      </c>
      <c r="E39" s="1726"/>
      <c r="F39" s="3094">
        <v>22904745.580000002</v>
      </c>
      <c r="G39" s="3136">
        <f t="shared" si="0"/>
        <v>25471102.639999997</v>
      </c>
      <c r="H39" s="1474"/>
      <c r="I39" s="1474"/>
      <c r="J39" s="1474"/>
    </row>
    <row r="40" spans="1:10">
      <c r="A40" s="1480">
        <v>22</v>
      </c>
      <c r="B40" s="1726" t="s">
        <v>5815</v>
      </c>
      <c r="C40" s="3094">
        <v>820301775.29999995</v>
      </c>
      <c r="D40" s="3094">
        <v>32927485.040000003</v>
      </c>
      <c r="E40" s="1726"/>
      <c r="F40" s="3094">
        <v>53735914.789999969</v>
      </c>
      <c r="G40" s="3136">
        <f t="shared" si="0"/>
        <v>799493345.54999995</v>
      </c>
      <c r="H40" s="1474"/>
      <c r="I40" s="1474"/>
      <c r="J40" s="1474"/>
    </row>
    <row r="41" spans="1:10">
      <c r="A41" s="1480">
        <v>23</v>
      </c>
      <c r="B41" s="1726" t="s">
        <v>5816</v>
      </c>
      <c r="C41" s="3094">
        <v>7749655.1399999997</v>
      </c>
      <c r="D41" s="3094">
        <v>32528237.650000002</v>
      </c>
      <c r="E41" s="1726"/>
      <c r="F41" s="3094">
        <v>29442692.050000001</v>
      </c>
      <c r="G41" s="3136">
        <f t="shared" si="0"/>
        <v>10835200.739999998</v>
      </c>
      <c r="H41" s="1474"/>
      <c r="I41" s="1474"/>
      <c r="J41" s="1474"/>
    </row>
    <row r="42" spans="1:10">
      <c r="A42" s="1480">
        <v>24</v>
      </c>
      <c r="B42" s="1726" t="s">
        <v>5817</v>
      </c>
      <c r="C42" s="3094">
        <v>11825712.560000001</v>
      </c>
      <c r="D42" s="3094">
        <v>12119379.5</v>
      </c>
      <c r="E42" s="1726"/>
      <c r="F42" s="3094">
        <v>11844388.530000001</v>
      </c>
      <c r="G42" s="3136">
        <f t="shared" si="0"/>
        <v>12100703.530000001</v>
      </c>
      <c r="H42" s="1474"/>
      <c r="I42" s="1474"/>
      <c r="J42" s="1474"/>
    </row>
    <row r="43" spans="1:10">
      <c r="A43" s="1480">
        <v>25</v>
      </c>
      <c r="B43" s="1726" t="s">
        <v>5818</v>
      </c>
      <c r="C43" s="3094">
        <v>12060123.32</v>
      </c>
      <c r="D43" s="3094">
        <v>45297888.990000002</v>
      </c>
      <c r="E43" s="1726"/>
      <c r="F43" s="3094">
        <v>46788532.999999985</v>
      </c>
      <c r="G43" s="3136">
        <f t="shared" si="0"/>
        <v>10569479.310000017</v>
      </c>
      <c r="H43" s="1474"/>
      <c r="I43" s="1474"/>
      <c r="J43" s="1474"/>
    </row>
    <row r="44" spans="1:10">
      <c r="A44" s="1480">
        <v>26</v>
      </c>
      <c r="B44" s="1726" t="s">
        <v>5819</v>
      </c>
      <c r="C44" s="3094">
        <v>5256852.37</v>
      </c>
      <c r="D44" s="3094">
        <v>12324129.209999999</v>
      </c>
      <c r="E44" s="1726"/>
      <c r="F44" s="3094">
        <v>14137320.779999997</v>
      </c>
      <c r="G44" s="3136">
        <f t="shared" si="0"/>
        <v>3443660.8000000007</v>
      </c>
      <c r="H44" s="1474"/>
      <c r="I44" s="1474"/>
      <c r="J44" s="1474"/>
    </row>
    <row r="45" spans="1:10">
      <c r="A45" s="1480">
        <v>27</v>
      </c>
      <c r="B45" s="1726" t="s">
        <v>5820</v>
      </c>
      <c r="C45" s="3094">
        <v>175311122.69</v>
      </c>
      <c r="D45" s="3094">
        <v>144728576.22000003</v>
      </c>
      <c r="E45" s="1726"/>
      <c r="F45" s="3094">
        <v>109585570.56000002</v>
      </c>
      <c r="G45" s="3136">
        <f t="shared" si="0"/>
        <v>210454128.35000002</v>
      </c>
      <c r="H45" s="1474"/>
      <c r="I45" s="1474"/>
      <c r="J45" s="1474"/>
    </row>
    <row r="46" spans="1:10">
      <c r="A46" s="1480">
        <v>28</v>
      </c>
      <c r="B46" s="1726" t="s">
        <v>5821</v>
      </c>
      <c r="C46" s="3094">
        <v>3152151.34</v>
      </c>
      <c r="D46" s="3094">
        <v>11844388.530000001</v>
      </c>
      <c r="E46" s="1726"/>
      <c r="F46" s="3094">
        <v>11859681.360000005</v>
      </c>
      <c r="G46" s="3136">
        <f t="shared" si="0"/>
        <v>3136858.5099999961</v>
      </c>
      <c r="H46" s="1474"/>
      <c r="I46" s="1474"/>
      <c r="J46" s="1474"/>
    </row>
    <row r="47" spans="1:10">
      <c r="A47" s="1480">
        <v>29</v>
      </c>
      <c r="B47" s="1726" t="s">
        <v>5822</v>
      </c>
      <c r="C47" s="3094">
        <v>431641.76</v>
      </c>
      <c r="D47" s="3094">
        <v>209027.75999999998</v>
      </c>
      <c r="E47" s="1726"/>
      <c r="F47" s="3094">
        <v>34323.86</v>
      </c>
      <c r="G47" s="3136">
        <f t="shared" si="0"/>
        <v>606345.66</v>
      </c>
      <c r="H47" s="1474"/>
      <c r="I47" s="1474"/>
      <c r="J47" s="1474"/>
    </row>
    <row r="48" spans="1:10">
      <c r="A48" s="1480">
        <v>30</v>
      </c>
      <c r="B48" s="1726" t="s">
        <v>5823</v>
      </c>
      <c r="C48" s="3094">
        <v>63197946.030000001</v>
      </c>
      <c r="D48" s="3094">
        <v>0</v>
      </c>
      <c r="E48" s="1726"/>
      <c r="F48" s="3094">
        <v>19445000.039999999</v>
      </c>
      <c r="G48" s="3136">
        <f t="shared" si="0"/>
        <v>43752945.990000002</v>
      </c>
      <c r="H48" s="1474"/>
      <c r="I48" s="1474"/>
      <c r="J48" s="1474"/>
    </row>
    <row r="49" spans="1:10">
      <c r="A49" s="1480">
        <v>31</v>
      </c>
      <c r="B49" s="1726" t="s">
        <v>5824</v>
      </c>
      <c r="C49" s="3094">
        <v>-18630623.32</v>
      </c>
      <c r="D49" s="3094">
        <v>84864188.670000002</v>
      </c>
      <c r="E49" s="1726"/>
      <c r="F49" s="3094">
        <v>66820454.5</v>
      </c>
      <c r="G49" s="3136">
        <f t="shared" si="0"/>
        <v>-586889.14999999851</v>
      </c>
      <c r="H49" s="1474"/>
      <c r="I49" s="1474"/>
      <c r="J49" s="1474"/>
    </row>
    <row r="50" spans="1:10">
      <c r="A50" s="1480">
        <v>32</v>
      </c>
      <c r="B50" s="1726" t="s">
        <v>5825</v>
      </c>
      <c r="C50" s="3094">
        <v>23375070.57</v>
      </c>
      <c r="D50" s="3094">
        <v>486480655.34000003</v>
      </c>
      <c r="E50" s="1726"/>
      <c r="F50" s="3094">
        <v>464127656.46000004</v>
      </c>
      <c r="G50" s="3136">
        <f t="shared" si="0"/>
        <v>45728069.449999988</v>
      </c>
      <c r="H50" s="1474"/>
      <c r="I50" s="1474"/>
      <c r="J50" s="1474"/>
    </row>
    <row r="51" spans="1:10">
      <c r="A51" s="1480">
        <v>33</v>
      </c>
      <c r="B51" s="1726" t="s">
        <v>5826</v>
      </c>
      <c r="C51" s="3094">
        <v>90206453.200000003</v>
      </c>
      <c r="D51" s="3094">
        <v>107942947.77</v>
      </c>
      <c r="E51" s="1726"/>
      <c r="F51" s="3094">
        <v>151431695.03999996</v>
      </c>
      <c r="G51" s="3136">
        <f t="shared" si="0"/>
        <v>46717705.930000037</v>
      </c>
      <c r="H51" s="1474"/>
      <c r="I51" s="1474"/>
      <c r="J51" s="1474"/>
    </row>
    <row r="52" spans="1:10">
      <c r="A52" s="1480">
        <v>34</v>
      </c>
      <c r="B52" s="1726" t="s">
        <v>5827</v>
      </c>
      <c r="C52" s="3094">
        <v>1350320.63</v>
      </c>
      <c r="D52" s="3094">
        <v>7107152.839999998</v>
      </c>
      <c r="E52" s="1726"/>
      <c r="F52" s="3094">
        <v>14840111.799999997</v>
      </c>
      <c r="G52" s="3136">
        <f t="shared" si="0"/>
        <v>-6382638.3299999982</v>
      </c>
      <c r="H52" s="1474"/>
      <c r="I52" s="1474"/>
      <c r="J52" s="1474"/>
    </row>
    <row r="53" spans="1:10">
      <c r="A53" s="1480">
        <v>35</v>
      </c>
      <c r="B53" s="1726" t="s">
        <v>5828</v>
      </c>
      <c r="C53" s="3094">
        <v>282604.24</v>
      </c>
      <c r="D53" s="3094">
        <v>3344.59</v>
      </c>
      <c r="E53" s="1726"/>
      <c r="F53" s="3094">
        <v>78178.399999999994</v>
      </c>
      <c r="G53" s="3136">
        <f t="shared" si="0"/>
        <v>207770.43000000002</v>
      </c>
      <c r="H53" s="1474"/>
      <c r="I53" s="1474"/>
      <c r="J53" s="1474"/>
    </row>
    <row r="54" spans="1:10">
      <c r="A54" s="1480">
        <v>36</v>
      </c>
      <c r="B54" s="1726" t="s">
        <v>5829</v>
      </c>
      <c r="C54" s="3094">
        <v>-391143.08</v>
      </c>
      <c r="D54" s="3094">
        <v>200095.48</v>
      </c>
      <c r="E54" s="1726"/>
      <c r="F54" s="3094">
        <v>5095.4799999999996</v>
      </c>
      <c r="G54" s="3136">
        <f t="shared" si="0"/>
        <v>-196143.08000000002</v>
      </c>
      <c r="H54" s="1474"/>
      <c r="I54" s="1474"/>
      <c r="J54" s="1474"/>
    </row>
    <row r="55" spans="1:10">
      <c r="A55" s="1480">
        <v>37</v>
      </c>
      <c r="B55" s="1726" t="s">
        <v>5830</v>
      </c>
      <c r="C55" s="3094">
        <v>0</v>
      </c>
      <c r="D55" s="3094">
        <v>9748666.7200000007</v>
      </c>
      <c r="E55" s="1726"/>
      <c r="F55" s="3094">
        <v>9748666.7200000007</v>
      </c>
      <c r="G55" s="3136">
        <f t="shared" si="0"/>
        <v>0</v>
      </c>
      <c r="H55" s="1474"/>
      <c r="I55" s="1474"/>
      <c r="J55" s="1474"/>
    </row>
    <row r="56" spans="1:10">
      <c r="A56" s="1480">
        <v>38</v>
      </c>
      <c r="B56" s="1726" t="s">
        <v>5831</v>
      </c>
      <c r="C56" s="3094">
        <v>0</v>
      </c>
      <c r="D56" s="3094">
        <v>74861.11</v>
      </c>
      <c r="E56" s="1726"/>
      <c r="F56" s="3094">
        <v>74861.11</v>
      </c>
      <c r="G56" s="3136">
        <f t="shared" si="0"/>
        <v>0</v>
      </c>
      <c r="H56" s="1474"/>
      <c r="I56" s="1474"/>
      <c r="J56" s="1474"/>
    </row>
    <row r="57" spans="1:10">
      <c r="A57" s="1480">
        <v>39</v>
      </c>
      <c r="B57" s="1726" t="s">
        <v>5832</v>
      </c>
      <c r="C57" s="3094">
        <v>7400000</v>
      </c>
      <c r="D57" s="3094">
        <v>0</v>
      </c>
      <c r="E57" s="1726"/>
      <c r="F57" s="3094">
        <v>0</v>
      </c>
      <c r="G57" s="3136">
        <f t="shared" si="0"/>
        <v>7400000</v>
      </c>
      <c r="H57" s="1474"/>
      <c r="I57" s="1474"/>
      <c r="J57" s="1474"/>
    </row>
    <row r="58" spans="1:10">
      <c r="A58" s="1480">
        <v>40</v>
      </c>
      <c r="B58" s="1726" t="s">
        <v>5833</v>
      </c>
      <c r="C58" s="3094">
        <v>38926.980000000003</v>
      </c>
      <c r="D58" s="3094">
        <v>0</v>
      </c>
      <c r="E58" s="1726"/>
      <c r="F58" s="3094">
        <v>0</v>
      </c>
      <c r="G58" s="3136">
        <f t="shared" si="0"/>
        <v>38926.980000000003</v>
      </c>
      <c r="H58" s="1474"/>
      <c r="I58" s="1474"/>
      <c r="J58" s="1474"/>
    </row>
    <row r="59" spans="1:10">
      <c r="A59" s="1480">
        <v>41</v>
      </c>
      <c r="B59" s="1726" t="s">
        <v>5834</v>
      </c>
      <c r="C59" s="3094">
        <v>30820615.66</v>
      </c>
      <c r="D59" s="3094">
        <v>12323356.9</v>
      </c>
      <c r="E59" s="1726"/>
      <c r="F59" s="3094">
        <v>9140725.370000001</v>
      </c>
      <c r="G59" s="3136">
        <f t="shared" si="0"/>
        <v>34003247.189999998</v>
      </c>
      <c r="H59" s="1474"/>
      <c r="I59" s="1474"/>
      <c r="J59" s="1474"/>
    </row>
    <row r="60" spans="1:10">
      <c r="A60" s="1480">
        <v>42</v>
      </c>
      <c r="B60" s="1726" t="s">
        <v>545</v>
      </c>
      <c r="C60" s="3094">
        <f>C120</f>
        <v>326091229.18999994</v>
      </c>
      <c r="D60" s="3094">
        <f>D120</f>
        <v>562940425.88999999</v>
      </c>
      <c r="E60" s="1726"/>
      <c r="F60" s="3094">
        <f>F120</f>
        <v>688246056.78000033</v>
      </c>
      <c r="G60" s="3136">
        <f>G120</f>
        <v>200785598.29999974</v>
      </c>
      <c r="H60" s="1474"/>
      <c r="I60" s="1474"/>
      <c r="J60" s="1474"/>
    </row>
    <row r="61" spans="1:10">
      <c r="A61" s="1480">
        <v>43</v>
      </c>
      <c r="B61" s="1726" t="s">
        <v>546</v>
      </c>
      <c r="C61" s="3094">
        <f>C175</f>
        <v>31795230.759999998</v>
      </c>
      <c r="D61" s="3094">
        <f>D175</f>
        <v>66514387.830000006</v>
      </c>
      <c r="E61" s="1726"/>
      <c r="F61" s="3094">
        <f>F175</f>
        <v>37981976.240000024</v>
      </c>
      <c r="G61" s="3137">
        <f>G175</f>
        <v>60327642.349999979</v>
      </c>
      <c r="H61" s="1474"/>
      <c r="I61" s="1474"/>
      <c r="J61" s="1474"/>
    </row>
    <row r="62" spans="1:10" ht="15.75" thickBot="1">
      <c r="A62" s="2071">
        <v>44</v>
      </c>
      <c r="B62" s="1863" t="s">
        <v>172</v>
      </c>
      <c r="C62" s="3100">
        <f>SUM(C19:C61)</f>
        <v>8589071689.1384459</v>
      </c>
      <c r="D62" s="1894">
        <f>SUM(D19:D61)</f>
        <v>3809019577.1115537</v>
      </c>
      <c r="E62" s="2072" t="s">
        <v>1784</v>
      </c>
      <c r="F62" s="1890">
        <f>SUM(F19:F61)</f>
        <v>4874063950.250001</v>
      </c>
      <c r="G62" s="1891">
        <f>SUM(G19:G61)</f>
        <v>7524027316.0000019</v>
      </c>
      <c r="H62" s="1474"/>
      <c r="I62" s="1474"/>
      <c r="J62" s="1474"/>
    </row>
    <row r="63" spans="1:10">
      <c r="A63" s="1474"/>
      <c r="B63" s="1474" t="s">
        <v>1784</v>
      </c>
      <c r="C63" s="1474"/>
      <c r="D63" s="1474" t="s">
        <v>1784</v>
      </c>
      <c r="E63" s="1474"/>
      <c r="F63" s="1474"/>
      <c r="G63" s="1474"/>
      <c r="H63" s="1474"/>
      <c r="I63" s="1474"/>
      <c r="J63" s="1474"/>
    </row>
    <row r="64" spans="1:10">
      <c r="A64" s="2407" t="s">
        <v>4673</v>
      </c>
      <c r="B64" s="2407"/>
      <c r="C64" s="2407"/>
      <c r="D64" s="1474"/>
      <c r="E64" s="1474"/>
      <c r="F64" s="1474"/>
      <c r="G64" s="1474"/>
      <c r="H64" s="1474"/>
      <c r="I64" s="1474"/>
      <c r="J64" s="1474"/>
    </row>
    <row r="65" spans="1:10">
      <c r="A65" s="1489" t="s">
        <v>547</v>
      </c>
      <c r="B65" s="1489"/>
      <c r="C65" s="1489"/>
      <c r="D65" s="1489"/>
      <c r="E65" s="1489"/>
      <c r="F65" s="1489"/>
      <c r="G65" s="1489"/>
      <c r="H65" s="1474"/>
      <c r="I65" s="1474"/>
      <c r="J65" s="1474"/>
    </row>
    <row r="66" spans="1:10">
      <c r="A66" s="1474"/>
      <c r="B66" s="1474"/>
      <c r="C66" s="1474"/>
      <c r="D66" s="1474"/>
      <c r="E66" s="1474"/>
      <c r="F66" s="1474"/>
      <c r="G66" s="1474"/>
      <c r="H66" s="1474"/>
      <c r="I66" s="1474"/>
      <c r="J66" s="1474"/>
    </row>
    <row r="67" spans="1:10" ht="15.75">
      <c r="A67" s="1493" t="s">
        <v>1190</v>
      </c>
      <c r="B67" s="1489"/>
      <c r="C67" s="1489"/>
      <c r="D67" s="1489"/>
      <c r="E67" s="1489"/>
      <c r="F67" s="1489"/>
      <c r="G67" s="1489"/>
      <c r="H67" s="1474"/>
      <c r="I67" s="1474"/>
      <c r="J67" s="1474"/>
    </row>
    <row r="68" spans="1:10">
      <c r="A68" s="1474"/>
      <c r="B68" s="1474"/>
      <c r="C68" s="1474"/>
      <c r="D68" s="1474"/>
      <c r="E68" s="1474"/>
      <c r="F68" s="1474"/>
      <c r="G68" s="1474"/>
      <c r="H68" s="1474"/>
      <c r="I68" s="1474"/>
      <c r="J68" s="1474"/>
    </row>
    <row r="69" spans="1:10" ht="15.75" thickBot="1">
      <c r="A69" s="1474" t="str">
        <f>'Data Sheet'!$C$25</f>
        <v>Consolidated Edison Company of New York, Inc.</v>
      </c>
      <c r="B69" s="1474"/>
      <c r="C69" s="1474"/>
      <c r="D69" s="1474"/>
      <c r="E69" s="1474"/>
      <c r="F69" s="1906" t="str">
        <f>'Data Sheet'!$C$40</f>
        <v>4/28/2016</v>
      </c>
      <c r="G69" s="1619" t="str">
        <f>'Data Sheet'!$C$38</f>
        <v>12/31/2015</v>
      </c>
      <c r="H69" s="1474"/>
      <c r="I69" s="1474"/>
      <c r="J69" s="1474"/>
    </row>
    <row r="70" spans="1:10">
      <c r="A70" s="1448"/>
      <c r="B70" s="1605"/>
      <c r="C70" s="1605"/>
      <c r="D70" s="1605"/>
      <c r="E70" s="1605"/>
      <c r="F70" s="2073"/>
      <c r="G70" s="1810"/>
      <c r="H70" s="1474"/>
      <c r="I70" s="1474"/>
      <c r="J70" s="1474"/>
    </row>
    <row r="71" spans="1:10" ht="15.75">
      <c r="A71" s="1492" t="s">
        <v>534</v>
      </c>
      <c r="B71" s="1489"/>
      <c r="C71" s="1489"/>
      <c r="D71" s="1489"/>
      <c r="E71" s="1489"/>
      <c r="F71" s="1489"/>
      <c r="G71" s="1908"/>
      <c r="H71" s="1474"/>
      <c r="I71" s="1474"/>
      <c r="J71" s="1474"/>
    </row>
    <row r="72" spans="1:10">
      <c r="A72" s="1935"/>
      <c r="B72" s="1489"/>
      <c r="C72" s="1489"/>
      <c r="D72" s="1489"/>
      <c r="E72" s="1489"/>
      <c r="F72" s="1489"/>
      <c r="G72" s="1908"/>
      <c r="H72" s="1474"/>
      <c r="I72" s="1474"/>
      <c r="J72" s="1474"/>
    </row>
    <row r="73" spans="1:10">
      <c r="A73" s="1819"/>
      <c r="B73" s="1820"/>
      <c r="C73" s="1820"/>
      <c r="D73" s="1820"/>
      <c r="E73" s="2074" t="s">
        <v>539</v>
      </c>
      <c r="F73" s="1731"/>
      <c r="G73" s="2075"/>
      <c r="H73" s="1474"/>
      <c r="I73" s="1474"/>
      <c r="J73" s="1474"/>
    </row>
    <row r="74" spans="1:10">
      <c r="A74" s="1480"/>
      <c r="B74" s="1745" t="s">
        <v>540</v>
      </c>
      <c r="C74" s="3082" t="s">
        <v>1831</v>
      </c>
      <c r="D74" s="1726"/>
      <c r="E74" s="1745" t="s">
        <v>176</v>
      </c>
      <c r="F74" s="1726"/>
      <c r="G74" s="1822" t="s">
        <v>1831</v>
      </c>
      <c r="H74" s="1474"/>
      <c r="I74" s="1474"/>
      <c r="J74" s="1474"/>
    </row>
    <row r="75" spans="1:10">
      <c r="A75" s="1480" t="s">
        <v>1724</v>
      </c>
      <c r="B75" s="1745" t="s">
        <v>541</v>
      </c>
      <c r="C75" s="3082" t="s">
        <v>3192</v>
      </c>
      <c r="D75" s="1745" t="s">
        <v>542</v>
      </c>
      <c r="E75" s="1745" t="s">
        <v>524</v>
      </c>
      <c r="F75" s="1745" t="s">
        <v>1835</v>
      </c>
      <c r="G75" s="1822" t="s">
        <v>2514</v>
      </c>
      <c r="H75" s="1474"/>
      <c r="I75" s="1474"/>
      <c r="J75" s="1474"/>
    </row>
    <row r="76" spans="1:10">
      <c r="A76" s="1823" t="s">
        <v>1727</v>
      </c>
      <c r="B76" s="1824" t="s">
        <v>3018</v>
      </c>
      <c r="C76" s="3082"/>
      <c r="D76" s="1824" t="s">
        <v>3019</v>
      </c>
      <c r="E76" s="1824" t="s">
        <v>3020</v>
      </c>
      <c r="F76" s="1824" t="s">
        <v>543</v>
      </c>
      <c r="G76" s="1825" t="s">
        <v>544</v>
      </c>
      <c r="H76" s="1474"/>
      <c r="I76" s="1474"/>
      <c r="J76" s="1474"/>
    </row>
    <row r="77" spans="1:10">
      <c r="A77" s="1480">
        <v>1</v>
      </c>
      <c r="B77" s="2811" t="s">
        <v>5835</v>
      </c>
      <c r="C77" s="3096">
        <v>80164.94</v>
      </c>
      <c r="D77" s="3096">
        <v>0</v>
      </c>
      <c r="E77" s="2042"/>
      <c r="F77" s="3096">
        <v>39999.960000000014</v>
      </c>
      <c r="G77" s="3135">
        <f>C77+D77-F77</f>
        <v>40164.979999999989</v>
      </c>
      <c r="H77" s="1474"/>
      <c r="I77" s="1474"/>
      <c r="J77" s="1474"/>
    </row>
    <row r="78" spans="1:10">
      <c r="A78" s="1480">
        <v>2</v>
      </c>
      <c r="B78" s="2811" t="s">
        <v>5836</v>
      </c>
      <c r="C78" s="3097">
        <v>65879.8</v>
      </c>
      <c r="D78" s="3097">
        <v>0.11</v>
      </c>
      <c r="E78" s="1726"/>
      <c r="F78" s="3097">
        <v>65879.91</v>
      </c>
      <c r="G78" s="3136">
        <f t="shared" ref="G78:G119" si="1">C78+D78-F78</f>
        <v>0</v>
      </c>
      <c r="H78" s="1474"/>
      <c r="I78" s="1474"/>
      <c r="J78" s="1474"/>
    </row>
    <row r="79" spans="1:10">
      <c r="A79" s="1480">
        <v>3</v>
      </c>
      <c r="B79" s="2811" t="s">
        <v>5837</v>
      </c>
      <c r="C79" s="3097">
        <v>10500316.84</v>
      </c>
      <c r="D79" s="3097">
        <v>19383617.02</v>
      </c>
      <c r="E79" s="1726"/>
      <c r="F79" s="3097">
        <v>15265770.27</v>
      </c>
      <c r="G79" s="3136">
        <f t="shared" si="1"/>
        <v>14618163.59</v>
      </c>
      <c r="H79" s="1474"/>
      <c r="I79" s="1474"/>
      <c r="J79" s="1474"/>
    </row>
    <row r="80" spans="1:10">
      <c r="A80" s="1480">
        <v>4</v>
      </c>
      <c r="B80" s="2811" t="s">
        <v>5838</v>
      </c>
      <c r="C80" s="3097">
        <v>102969.60000000001</v>
      </c>
      <c r="D80" s="3097">
        <v>0</v>
      </c>
      <c r="E80" s="1726"/>
      <c r="F80" s="3097">
        <v>51000</v>
      </c>
      <c r="G80" s="3136">
        <f t="shared" si="1"/>
        <v>51969.600000000006</v>
      </c>
      <c r="H80" s="1474"/>
      <c r="I80" s="1474"/>
      <c r="J80" s="1474"/>
    </row>
    <row r="81" spans="1:10">
      <c r="A81" s="1480">
        <v>5</v>
      </c>
      <c r="B81" s="2811" t="s">
        <v>5839</v>
      </c>
      <c r="C81" s="3097">
        <v>-244.79</v>
      </c>
      <c r="D81" s="3097">
        <v>22340</v>
      </c>
      <c r="E81" s="1726"/>
      <c r="F81" s="3097">
        <v>1533</v>
      </c>
      <c r="G81" s="3136">
        <f t="shared" si="1"/>
        <v>20562.21</v>
      </c>
      <c r="H81" s="1474"/>
      <c r="I81" s="1474"/>
      <c r="J81" s="1474"/>
    </row>
    <row r="82" spans="1:10">
      <c r="A82" s="1480">
        <v>6</v>
      </c>
      <c r="B82" s="2811" t="s">
        <v>5840</v>
      </c>
      <c r="C82" s="3097">
        <v>-28382.85</v>
      </c>
      <c r="D82" s="3097">
        <v>29116</v>
      </c>
      <c r="E82" s="1726"/>
      <c r="F82" s="3097">
        <v>733.15</v>
      </c>
      <c r="G82" s="3136">
        <f t="shared" si="1"/>
        <v>1.4779288903810084E-12</v>
      </c>
      <c r="H82" s="1474"/>
      <c r="I82" s="1474"/>
      <c r="J82" s="1474"/>
    </row>
    <row r="83" spans="1:10">
      <c r="A83" s="1480">
        <v>7</v>
      </c>
      <c r="B83" s="2811" t="s">
        <v>5841</v>
      </c>
      <c r="C83" s="3097">
        <v>1876706.02</v>
      </c>
      <c r="D83" s="3097">
        <v>22415435.719999999</v>
      </c>
      <c r="E83" s="1726"/>
      <c r="F83" s="3097">
        <v>21696554.580000002</v>
      </c>
      <c r="G83" s="3136">
        <f t="shared" si="1"/>
        <v>2595587.1599999964</v>
      </c>
      <c r="H83" s="1474"/>
      <c r="I83" s="1474"/>
      <c r="J83" s="1474"/>
    </row>
    <row r="84" spans="1:10">
      <c r="A84" s="1480">
        <v>8</v>
      </c>
      <c r="B84" s="2811" t="s">
        <v>5842</v>
      </c>
      <c r="C84" s="3097">
        <v>2208693.08</v>
      </c>
      <c r="D84" s="3097">
        <v>0</v>
      </c>
      <c r="E84" s="1726"/>
      <c r="F84" s="3097">
        <v>1104999.9599999997</v>
      </c>
      <c r="G84" s="3136">
        <f t="shared" si="1"/>
        <v>1103693.1200000003</v>
      </c>
      <c r="H84" s="1474"/>
      <c r="I84" s="1474"/>
      <c r="J84" s="1474"/>
    </row>
    <row r="85" spans="1:10">
      <c r="A85" s="1480">
        <v>9</v>
      </c>
      <c r="B85" s="2811" t="s">
        <v>5843</v>
      </c>
      <c r="C85" s="3097">
        <v>-5878172.5599999996</v>
      </c>
      <c r="D85" s="3097">
        <v>8382206.2399999984</v>
      </c>
      <c r="E85" s="1726"/>
      <c r="F85" s="3097">
        <v>2826929.83</v>
      </c>
      <c r="G85" s="3136">
        <f t="shared" si="1"/>
        <v>-322896.1500000013</v>
      </c>
      <c r="H85" s="1474"/>
      <c r="I85" s="1474"/>
      <c r="J85" s="1474"/>
    </row>
    <row r="86" spans="1:10">
      <c r="A86" s="1480">
        <v>10</v>
      </c>
      <c r="B86" s="2811" t="s">
        <v>5844</v>
      </c>
      <c r="C86" s="3097">
        <v>94.14</v>
      </c>
      <c r="D86" s="3097">
        <v>2322.9700000000003</v>
      </c>
      <c r="E86" s="1726"/>
      <c r="F86" s="3097">
        <v>2393.6</v>
      </c>
      <c r="G86" s="3136">
        <f t="shared" si="1"/>
        <v>23.510000000000218</v>
      </c>
      <c r="H86" s="1474"/>
      <c r="I86" s="1474"/>
      <c r="J86" s="1474"/>
    </row>
    <row r="87" spans="1:10">
      <c r="A87" s="1480">
        <v>11</v>
      </c>
      <c r="B87" s="2811" t="s">
        <v>5845</v>
      </c>
      <c r="C87" s="3097">
        <v>-1046.6099999999999</v>
      </c>
      <c r="D87" s="3097">
        <v>1073.4000000000001</v>
      </c>
      <c r="E87" s="1726"/>
      <c r="F87" s="3097">
        <v>26.79</v>
      </c>
      <c r="G87" s="3136">
        <f t="shared" si="1"/>
        <v>1.9184653865522705E-13</v>
      </c>
      <c r="H87" s="1474"/>
      <c r="I87" s="1474"/>
      <c r="J87" s="1474"/>
    </row>
    <row r="88" spans="1:10">
      <c r="A88" s="1480">
        <v>12</v>
      </c>
      <c r="B88" s="2811" t="s">
        <v>5846</v>
      </c>
      <c r="C88" s="3097">
        <v>2422285.19</v>
      </c>
      <c r="D88" s="3097">
        <v>0</v>
      </c>
      <c r="E88" s="1726"/>
      <c r="F88" s="3097">
        <v>0</v>
      </c>
      <c r="G88" s="3136">
        <f t="shared" si="1"/>
        <v>2422285.19</v>
      </c>
      <c r="H88" s="1474"/>
      <c r="I88" s="1474"/>
      <c r="J88" s="1474"/>
    </row>
    <row r="89" spans="1:10">
      <c r="A89" s="1480">
        <v>13</v>
      </c>
      <c r="B89" s="2811" t="s">
        <v>5847</v>
      </c>
      <c r="C89" s="3097">
        <v>0</v>
      </c>
      <c r="D89" s="3097">
        <v>591991.03</v>
      </c>
      <c r="E89" s="1726"/>
      <c r="F89" s="3097">
        <v>162489.66</v>
      </c>
      <c r="G89" s="3136">
        <f t="shared" si="1"/>
        <v>429501.37</v>
      </c>
      <c r="H89" s="1474"/>
      <c r="I89" s="1474"/>
      <c r="J89" s="1474"/>
    </row>
    <row r="90" spans="1:10">
      <c r="A90" s="1480">
        <v>14</v>
      </c>
      <c r="B90" s="2811" t="s">
        <v>5848</v>
      </c>
      <c r="C90" s="3097">
        <v>341545.13</v>
      </c>
      <c r="D90" s="3097">
        <v>849240.81</v>
      </c>
      <c r="E90" s="1726"/>
      <c r="F90" s="3097">
        <v>784435.00999999989</v>
      </c>
      <c r="G90" s="3136">
        <f t="shared" si="1"/>
        <v>406350.93000000005</v>
      </c>
      <c r="H90" s="1474"/>
      <c r="I90" s="1474"/>
      <c r="J90" s="1474"/>
    </row>
    <row r="91" spans="1:10">
      <c r="A91" s="1480">
        <v>15</v>
      </c>
      <c r="B91" s="2811" t="s">
        <v>5849</v>
      </c>
      <c r="C91" s="3097">
        <v>-1348517.06</v>
      </c>
      <c r="D91" s="3097">
        <v>1356075.11</v>
      </c>
      <c r="E91" s="1726"/>
      <c r="F91" s="3097">
        <v>184495.69</v>
      </c>
      <c r="G91" s="3136">
        <f t="shared" si="1"/>
        <v>-176937.63999999996</v>
      </c>
      <c r="H91" s="1474"/>
      <c r="I91" s="1474"/>
      <c r="J91" s="1474"/>
    </row>
    <row r="92" spans="1:10">
      <c r="A92" s="1480">
        <v>16</v>
      </c>
      <c r="B92" s="2811" t="s">
        <v>5850</v>
      </c>
      <c r="C92" s="3097">
        <v>11178001.560000001</v>
      </c>
      <c r="D92" s="3097">
        <v>6064698.8299999991</v>
      </c>
      <c r="E92" s="1726"/>
      <c r="F92" s="3097">
        <v>8673909.1500000004</v>
      </c>
      <c r="G92" s="3136">
        <f t="shared" si="1"/>
        <v>8568791.2400000002</v>
      </c>
    </row>
    <row r="93" spans="1:10">
      <c r="A93" s="1480">
        <v>17</v>
      </c>
      <c r="B93" s="2811" t="s">
        <v>5851</v>
      </c>
      <c r="C93" s="3097">
        <v>362809.91</v>
      </c>
      <c r="D93" s="3097">
        <v>74558.140000000174</v>
      </c>
      <c r="E93" s="1726"/>
      <c r="F93" s="3097">
        <v>3476</v>
      </c>
      <c r="G93" s="3136">
        <f t="shared" si="1"/>
        <v>433892.05000000016</v>
      </c>
    </row>
    <row r="94" spans="1:10">
      <c r="A94" s="1480">
        <v>18</v>
      </c>
      <c r="B94" s="2811" t="s">
        <v>5852</v>
      </c>
      <c r="C94" s="3097">
        <v>144448.56</v>
      </c>
      <c r="D94" s="3097">
        <v>467852.43</v>
      </c>
      <c r="E94" s="1726"/>
      <c r="F94" s="3097">
        <v>844414.07</v>
      </c>
      <c r="G94" s="3136">
        <f t="shared" si="1"/>
        <v>-232113.07999999996</v>
      </c>
    </row>
    <row r="95" spans="1:10">
      <c r="A95" s="1480">
        <v>19</v>
      </c>
      <c r="B95" s="2811" t="s">
        <v>5853</v>
      </c>
      <c r="C95" s="3097">
        <v>301210.64</v>
      </c>
      <c r="D95" s="3097">
        <v>107561.79000000001</v>
      </c>
      <c r="E95" s="1726"/>
      <c r="F95" s="3097">
        <v>60000</v>
      </c>
      <c r="G95" s="3136">
        <f t="shared" si="1"/>
        <v>348772.43000000005</v>
      </c>
    </row>
    <row r="96" spans="1:10">
      <c r="A96" s="1480">
        <v>20</v>
      </c>
      <c r="B96" s="2811" t="s">
        <v>5854</v>
      </c>
      <c r="C96" s="3097">
        <v>21001.79</v>
      </c>
      <c r="D96" s="3097">
        <v>400</v>
      </c>
      <c r="E96" s="1726"/>
      <c r="F96" s="3097">
        <v>0</v>
      </c>
      <c r="G96" s="3136">
        <f t="shared" si="1"/>
        <v>21401.79</v>
      </c>
    </row>
    <row r="97" spans="1:7">
      <c r="A97" s="1480">
        <v>21</v>
      </c>
      <c r="B97" s="2811" t="s">
        <v>5855</v>
      </c>
      <c r="C97" s="3097">
        <v>0</v>
      </c>
      <c r="D97" s="3097">
        <v>2941.83</v>
      </c>
      <c r="E97" s="1726"/>
      <c r="F97" s="3097">
        <v>1710.82</v>
      </c>
      <c r="G97" s="3136">
        <f t="shared" si="1"/>
        <v>1231.01</v>
      </c>
    </row>
    <row r="98" spans="1:7">
      <c r="A98" s="1480">
        <v>22</v>
      </c>
      <c r="B98" s="2811" t="s">
        <v>5856</v>
      </c>
      <c r="C98" s="3097">
        <v>6122406.9000000004</v>
      </c>
      <c r="D98" s="3097">
        <v>0</v>
      </c>
      <c r="E98" s="1726"/>
      <c r="F98" s="3097">
        <v>3061333.3199999994</v>
      </c>
      <c r="G98" s="3136">
        <f t="shared" si="1"/>
        <v>3061073.580000001</v>
      </c>
    </row>
    <row r="99" spans="1:7">
      <c r="A99" s="1480">
        <v>23</v>
      </c>
      <c r="B99" s="2811" t="s">
        <v>5857</v>
      </c>
      <c r="C99" s="3097">
        <v>217653042.31999999</v>
      </c>
      <c r="D99" s="3097">
        <v>24824409.759999979</v>
      </c>
      <c r="E99" s="1726"/>
      <c r="F99" s="3097">
        <v>132746452.0400002</v>
      </c>
      <c r="G99" s="3136">
        <f t="shared" si="1"/>
        <v>109731000.03999978</v>
      </c>
    </row>
    <row r="100" spans="1:7">
      <c r="A100" s="1480">
        <v>24</v>
      </c>
      <c r="B100" s="2811" t="s">
        <v>5858</v>
      </c>
      <c r="C100" s="3097">
        <v>10021775.08</v>
      </c>
      <c r="D100" s="3097">
        <v>10722407.109999999</v>
      </c>
      <c r="E100" s="1726"/>
      <c r="F100" s="3097">
        <v>11799938.02</v>
      </c>
      <c r="G100" s="3136">
        <f t="shared" si="1"/>
        <v>8944244.1699999981</v>
      </c>
    </row>
    <row r="101" spans="1:7">
      <c r="A101" s="1480">
        <v>25</v>
      </c>
      <c r="B101" s="2811" t="s">
        <v>5859</v>
      </c>
      <c r="C101" s="3097">
        <v>18999939.75</v>
      </c>
      <c r="D101" s="3097">
        <v>0</v>
      </c>
      <c r="E101" s="1726"/>
      <c r="F101" s="3097">
        <v>0</v>
      </c>
      <c r="G101" s="3136">
        <f t="shared" si="1"/>
        <v>18999939.75</v>
      </c>
    </row>
    <row r="102" spans="1:7">
      <c r="A102" s="1480">
        <v>26</v>
      </c>
      <c r="B102" s="2811" t="s">
        <v>5860</v>
      </c>
      <c r="C102" s="3097">
        <v>2622.25</v>
      </c>
      <c r="D102" s="3097">
        <v>167579.79</v>
      </c>
      <c r="E102" s="1726"/>
      <c r="F102" s="3097">
        <v>149803.71000000002</v>
      </c>
      <c r="G102" s="3136">
        <f t="shared" si="1"/>
        <v>20398.329999999987</v>
      </c>
    </row>
    <row r="103" spans="1:7">
      <c r="A103" s="1480">
        <v>27</v>
      </c>
      <c r="B103" s="2811" t="s">
        <v>5861</v>
      </c>
      <c r="C103" s="3097">
        <v>957361.59</v>
      </c>
      <c r="D103" s="3097">
        <v>4000070.68</v>
      </c>
      <c r="E103" s="1726"/>
      <c r="F103" s="3097">
        <v>4957432.2699999996</v>
      </c>
      <c r="G103" s="3136">
        <f t="shared" si="1"/>
        <v>0</v>
      </c>
    </row>
    <row r="104" spans="1:7">
      <c r="A104" s="1480">
        <v>28</v>
      </c>
      <c r="B104" s="2811" t="s">
        <v>5862</v>
      </c>
      <c r="C104" s="3097">
        <v>700125.61</v>
      </c>
      <c r="D104" s="3097">
        <v>25046005.570000045</v>
      </c>
      <c r="E104" s="1726"/>
      <c r="F104" s="3097">
        <v>23727470.460000072</v>
      </c>
      <c r="G104" s="3136">
        <f t="shared" si="1"/>
        <v>2018660.7199999727</v>
      </c>
    </row>
    <row r="105" spans="1:7">
      <c r="A105" s="1480">
        <v>29</v>
      </c>
      <c r="B105" s="2811" t="s">
        <v>5863</v>
      </c>
      <c r="C105" s="3097">
        <v>6639308.6600000001</v>
      </c>
      <c r="D105" s="3097">
        <v>0</v>
      </c>
      <c r="E105" s="1726"/>
      <c r="F105" s="3097">
        <v>5877308.6600000001</v>
      </c>
      <c r="G105" s="3136">
        <f t="shared" si="1"/>
        <v>762000</v>
      </c>
    </row>
    <row r="106" spans="1:7">
      <c r="A106" s="1480">
        <v>30</v>
      </c>
      <c r="B106" s="2811" t="s">
        <v>5864</v>
      </c>
      <c r="C106" s="3097">
        <v>3327433.07</v>
      </c>
      <c r="D106" s="3097">
        <v>5245737.6999999993</v>
      </c>
      <c r="E106" s="1726"/>
      <c r="F106" s="3097">
        <v>8711309.2899999991</v>
      </c>
      <c r="G106" s="3136">
        <f t="shared" si="1"/>
        <v>-138138.51999999955</v>
      </c>
    </row>
    <row r="107" spans="1:7">
      <c r="A107" s="1480">
        <v>31</v>
      </c>
      <c r="B107" s="2811" t="s">
        <v>5865</v>
      </c>
      <c r="C107" s="3097">
        <v>8885756.2599999998</v>
      </c>
      <c r="D107" s="3097">
        <v>0</v>
      </c>
      <c r="E107" s="1726"/>
      <c r="F107" s="3097">
        <v>0</v>
      </c>
      <c r="G107" s="3136">
        <f t="shared" si="1"/>
        <v>8885756.2599999998</v>
      </c>
    </row>
    <row r="108" spans="1:7">
      <c r="A108" s="1480">
        <v>32</v>
      </c>
      <c r="B108" s="2811" t="s">
        <v>5866</v>
      </c>
      <c r="C108" s="3097">
        <v>3048957.77</v>
      </c>
      <c r="D108" s="3097">
        <v>72780.94</v>
      </c>
      <c r="E108" s="1726"/>
      <c r="F108" s="3097">
        <v>1275722.4200000002</v>
      </c>
      <c r="G108" s="3136">
        <f t="shared" si="1"/>
        <v>1846016.2899999998</v>
      </c>
    </row>
    <row r="109" spans="1:7">
      <c r="A109" s="1480">
        <v>33</v>
      </c>
      <c r="B109" s="2811" t="s">
        <v>5867</v>
      </c>
      <c r="C109" s="3097">
        <v>283591.67999999999</v>
      </c>
      <c r="D109" s="3097">
        <v>0</v>
      </c>
      <c r="E109" s="1726"/>
      <c r="F109" s="3097">
        <v>90721.560000000012</v>
      </c>
      <c r="G109" s="3136">
        <f t="shared" si="1"/>
        <v>192870.12</v>
      </c>
    </row>
    <row r="110" spans="1:7">
      <c r="A110" s="1480">
        <v>34</v>
      </c>
      <c r="B110" s="2811" t="s">
        <v>5868</v>
      </c>
      <c r="C110" s="3097">
        <v>214748.84</v>
      </c>
      <c r="D110" s="3097">
        <v>0</v>
      </c>
      <c r="E110" s="1726"/>
      <c r="F110" s="3097">
        <v>0</v>
      </c>
      <c r="G110" s="3136">
        <f t="shared" si="1"/>
        <v>214748.84</v>
      </c>
    </row>
    <row r="111" spans="1:7">
      <c r="A111" s="1480">
        <v>35</v>
      </c>
      <c r="B111" s="2811" t="s">
        <v>5869</v>
      </c>
      <c r="C111" s="3097">
        <v>0</v>
      </c>
      <c r="D111" s="3097">
        <v>431188000</v>
      </c>
      <c r="E111" s="1726"/>
      <c r="F111" s="3097">
        <v>431188000</v>
      </c>
      <c r="G111" s="3136">
        <f t="shared" si="1"/>
        <v>0</v>
      </c>
    </row>
    <row r="112" spans="1:7">
      <c r="A112" s="1480">
        <v>36</v>
      </c>
      <c r="B112" s="2811" t="s">
        <v>5870</v>
      </c>
      <c r="C112" s="3097">
        <v>7809555.9299999997</v>
      </c>
      <c r="D112" s="3097">
        <v>1728405.6199999999</v>
      </c>
      <c r="E112" s="1726"/>
      <c r="F112" s="3097">
        <v>3279999.9600000004</v>
      </c>
      <c r="G112" s="3136">
        <f t="shared" si="1"/>
        <v>6257961.589999998</v>
      </c>
    </row>
    <row r="113" spans="1:7">
      <c r="A113" s="1480">
        <v>37</v>
      </c>
      <c r="B113" s="2811" t="s">
        <v>5871</v>
      </c>
      <c r="C113" s="3097">
        <v>9047.64</v>
      </c>
      <c r="D113" s="3097">
        <v>544.38</v>
      </c>
      <c r="E113" s="1726"/>
      <c r="F113" s="3097">
        <v>0</v>
      </c>
      <c r="G113" s="3136">
        <f t="shared" si="1"/>
        <v>9592.0199999999986</v>
      </c>
    </row>
    <row r="114" spans="1:7">
      <c r="A114" s="1480">
        <v>38</v>
      </c>
      <c r="B114" s="2811" t="s">
        <v>5872</v>
      </c>
      <c r="C114" s="3097">
        <v>2801.19</v>
      </c>
      <c r="D114" s="3097">
        <v>0</v>
      </c>
      <c r="E114" s="1726"/>
      <c r="F114" s="3097">
        <v>1681</v>
      </c>
      <c r="G114" s="3136">
        <f t="shared" si="1"/>
        <v>1120.19</v>
      </c>
    </row>
    <row r="115" spans="1:7">
      <c r="A115" s="1480">
        <v>39</v>
      </c>
      <c r="B115" s="2811" t="s">
        <v>5873</v>
      </c>
      <c r="C115" s="3097">
        <v>20418.11</v>
      </c>
      <c r="D115" s="3097">
        <v>1235.79</v>
      </c>
      <c r="E115" s="1726"/>
      <c r="F115" s="3097">
        <v>110</v>
      </c>
      <c r="G115" s="3136">
        <f t="shared" si="1"/>
        <v>21543.9</v>
      </c>
    </row>
    <row r="116" spans="1:7">
      <c r="A116" s="1480">
        <v>40</v>
      </c>
      <c r="B116" s="2811" t="s">
        <v>5874</v>
      </c>
      <c r="C116" s="3097">
        <v>5085.6899999999996</v>
      </c>
      <c r="D116" s="3097">
        <v>0</v>
      </c>
      <c r="E116" s="1726"/>
      <c r="F116" s="3097">
        <v>0</v>
      </c>
      <c r="G116" s="3136">
        <f t="shared" si="1"/>
        <v>5085.6899999999996</v>
      </c>
    </row>
    <row r="117" spans="1:7">
      <c r="A117" s="1480">
        <v>41</v>
      </c>
      <c r="B117" s="2811" t="s">
        <v>5875</v>
      </c>
      <c r="C117" s="3097">
        <v>192223</v>
      </c>
      <c r="D117" s="3097">
        <v>0</v>
      </c>
      <c r="E117" s="1726"/>
      <c r="F117" s="3097">
        <v>0</v>
      </c>
      <c r="G117" s="3136">
        <f t="shared" si="1"/>
        <v>192223</v>
      </c>
    </row>
    <row r="118" spans="1:7">
      <c r="A118" s="1480">
        <v>42</v>
      </c>
      <c r="B118" s="2811" t="s">
        <v>5876</v>
      </c>
      <c r="C118" s="3097">
        <v>18481199.879999999</v>
      </c>
      <c r="D118" s="3097">
        <v>138999.96</v>
      </c>
      <c r="E118" s="1726"/>
      <c r="F118" s="3097">
        <v>9379000.0800000001</v>
      </c>
      <c r="G118" s="3136">
        <f t="shared" si="1"/>
        <v>9241199.7599999998</v>
      </c>
    </row>
    <row r="119" spans="1:7">
      <c r="A119" s="1480">
        <v>43</v>
      </c>
      <c r="B119" s="2811" t="s">
        <v>5877</v>
      </c>
      <c r="C119" s="3098">
        <v>364064.64</v>
      </c>
      <c r="D119" s="3098">
        <v>52817.16</v>
      </c>
      <c r="E119" s="1726"/>
      <c r="F119" s="3098">
        <v>229022.53999999989</v>
      </c>
      <c r="G119" s="3137">
        <f t="shared" si="1"/>
        <v>187859.26000000015</v>
      </c>
    </row>
    <row r="120" spans="1:7" ht="15.75" thickBot="1">
      <c r="A120" s="2071">
        <v>44</v>
      </c>
      <c r="B120" s="1863" t="s">
        <v>172</v>
      </c>
      <c r="C120" s="3099">
        <f>SUM(C77:C119)</f>
        <v>326091229.18999994</v>
      </c>
      <c r="D120" s="1890">
        <f>SUM(D77:D119)</f>
        <v>562940425.88999999</v>
      </c>
      <c r="E120" s="2072" t="s">
        <v>1784</v>
      </c>
      <c r="F120" s="1890">
        <f>SUM(F77:F119)</f>
        <v>688246056.78000033</v>
      </c>
      <c r="G120" s="1891">
        <f>SUM(G77:G119)</f>
        <v>200785598.29999974</v>
      </c>
    </row>
    <row r="121" spans="1:7">
      <c r="A121" s="1474"/>
      <c r="B121" s="1474" t="s">
        <v>1784</v>
      </c>
      <c r="C121" s="1474"/>
      <c r="D121" s="1474" t="s">
        <v>1784</v>
      </c>
      <c r="E121" s="1474"/>
      <c r="F121" s="1474"/>
      <c r="G121" s="1474"/>
    </row>
    <row r="122" spans="1:7">
      <c r="A122" s="2407" t="s">
        <v>4673</v>
      </c>
      <c r="B122" s="2407"/>
      <c r="C122" s="2407"/>
      <c r="D122" s="1474"/>
      <c r="E122" s="1474"/>
      <c r="F122" s="1474"/>
      <c r="G122" s="1474"/>
    </row>
    <row r="123" spans="1:7">
      <c r="A123" s="1489" t="s">
        <v>548</v>
      </c>
      <c r="B123" s="1489"/>
      <c r="C123" s="1489"/>
      <c r="D123" s="1489"/>
      <c r="E123" s="1489"/>
      <c r="F123" s="1489"/>
      <c r="G123" s="1489"/>
    </row>
    <row r="124" spans="1:7" ht="15.75" thickBot="1">
      <c r="A124" s="1474" t="str">
        <f>'Data Sheet'!$C$25</f>
        <v>Consolidated Edison Company of New York, Inc.</v>
      </c>
      <c r="B124" s="1474"/>
      <c r="C124" s="1474"/>
      <c r="D124" s="1474"/>
      <c r="E124" s="1474"/>
      <c r="F124" s="1906" t="str">
        <f>'Data Sheet'!$C$40</f>
        <v>4/28/2016</v>
      </c>
      <c r="G124" s="1619" t="str">
        <f>'Data Sheet'!$C$38</f>
        <v>12/31/2015</v>
      </c>
    </row>
    <row r="125" spans="1:7">
      <c r="A125" s="1448"/>
      <c r="B125" s="1605"/>
      <c r="C125" s="1605"/>
      <c r="D125" s="1605"/>
      <c r="E125" s="1605"/>
      <c r="F125" s="2073"/>
      <c r="G125" s="1810"/>
    </row>
    <row r="126" spans="1:7" ht="15.75">
      <c r="A126" s="1492" t="s">
        <v>534</v>
      </c>
      <c r="B126" s="1489"/>
      <c r="C126" s="1489"/>
      <c r="D126" s="1489"/>
      <c r="E126" s="1489"/>
      <c r="F126" s="1489"/>
      <c r="G126" s="1908"/>
    </row>
    <row r="127" spans="1:7">
      <c r="A127" s="1935"/>
      <c r="B127" s="1489"/>
      <c r="C127" s="1489"/>
      <c r="D127" s="1489"/>
      <c r="E127" s="1489"/>
      <c r="F127" s="1489"/>
      <c r="G127" s="1908"/>
    </row>
    <row r="128" spans="1:7" ht="18.399999999999999" customHeight="1">
      <c r="A128" s="1819"/>
      <c r="B128" s="1820"/>
      <c r="C128" s="1820"/>
      <c r="D128" s="1820"/>
      <c r="E128" s="2074" t="s">
        <v>539</v>
      </c>
      <c r="F128" s="1731"/>
      <c r="G128" s="2075"/>
    </row>
    <row r="129" spans="1:7" ht="18.399999999999999" customHeight="1">
      <c r="A129" s="1480"/>
      <c r="B129" s="1745" t="s">
        <v>540</v>
      </c>
      <c r="C129" s="3082" t="s">
        <v>1831</v>
      </c>
      <c r="D129" s="1726"/>
      <c r="E129" s="1745" t="s">
        <v>176</v>
      </c>
      <c r="F129" s="1726"/>
      <c r="G129" s="1822" t="s">
        <v>1831</v>
      </c>
    </row>
    <row r="130" spans="1:7" ht="18.399999999999999" customHeight="1">
      <c r="A130" s="1480" t="s">
        <v>1724</v>
      </c>
      <c r="B130" s="1745" t="s">
        <v>541</v>
      </c>
      <c r="C130" s="3082" t="s">
        <v>3192</v>
      </c>
      <c r="D130" s="1745" t="s">
        <v>542</v>
      </c>
      <c r="E130" s="1745" t="s">
        <v>524</v>
      </c>
      <c r="F130" s="1745" t="s">
        <v>1835</v>
      </c>
      <c r="G130" s="1822" t="s">
        <v>2514</v>
      </c>
    </row>
    <row r="131" spans="1:7" ht="18.399999999999999" customHeight="1">
      <c r="A131" s="1823" t="s">
        <v>1727</v>
      </c>
      <c r="B131" s="1824" t="s">
        <v>3018</v>
      </c>
      <c r="C131" s="3093"/>
      <c r="D131" s="1824" t="s">
        <v>3019</v>
      </c>
      <c r="E131" s="1824" t="s">
        <v>3020</v>
      </c>
      <c r="F131" s="1824" t="s">
        <v>543</v>
      </c>
      <c r="G131" s="1825" t="s">
        <v>544</v>
      </c>
    </row>
    <row r="132" spans="1:7" ht="18.399999999999999" customHeight="1">
      <c r="A132" s="1480">
        <v>1</v>
      </c>
      <c r="B132" s="1726" t="s">
        <v>4890</v>
      </c>
      <c r="C132" s="3095">
        <v>321925.37</v>
      </c>
      <c r="D132" s="3095">
        <v>2343683.6800000006</v>
      </c>
      <c r="E132" s="2042"/>
      <c r="F132" s="3095">
        <v>0</v>
      </c>
      <c r="G132" s="3135">
        <f>C132+D132-F132</f>
        <v>2665609.0500000007</v>
      </c>
    </row>
    <row r="133" spans="1:7" ht="18.399999999999999" customHeight="1">
      <c r="A133" s="1480">
        <v>2</v>
      </c>
      <c r="B133" s="1726" t="s">
        <v>5878</v>
      </c>
      <c r="C133" s="3094">
        <v>27029891.190000001</v>
      </c>
      <c r="D133" s="3094">
        <v>8019.38</v>
      </c>
      <c r="E133" s="1726"/>
      <c r="F133" s="3094">
        <v>1001460.9800000001</v>
      </c>
      <c r="G133" s="3136">
        <f t="shared" ref="G133:G142" si="2">C133+D133-F133</f>
        <v>26036449.59</v>
      </c>
    </row>
    <row r="134" spans="1:7" ht="18.399999999999999" customHeight="1">
      <c r="A134" s="1480">
        <v>3</v>
      </c>
      <c r="B134" s="1726" t="s">
        <v>5879</v>
      </c>
      <c r="C134" s="3094">
        <v>67000</v>
      </c>
      <c r="D134" s="3094">
        <v>0</v>
      </c>
      <c r="E134" s="1726"/>
      <c r="F134" s="3094">
        <v>33000</v>
      </c>
      <c r="G134" s="3136">
        <f t="shared" si="2"/>
        <v>34000</v>
      </c>
    </row>
    <row r="135" spans="1:7" ht="18.399999999999999" customHeight="1">
      <c r="A135" s="1480">
        <v>4</v>
      </c>
      <c r="B135" s="1726" t="s">
        <v>5880</v>
      </c>
      <c r="C135" s="3094">
        <v>0</v>
      </c>
      <c r="D135" s="3094">
        <v>47456210.980000012</v>
      </c>
      <c r="E135" s="1726"/>
      <c r="F135" s="3094">
        <v>34159179.010000028</v>
      </c>
      <c r="G135" s="3136">
        <f t="shared" si="2"/>
        <v>13297031.969999984</v>
      </c>
    </row>
    <row r="136" spans="1:7" ht="18.399999999999999" customHeight="1">
      <c r="A136" s="1480">
        <v>5</v>
      </c>
      <c r="B136" s="1726" t="s">
        <v>5881</v>
      </c>
      <c r="C136" s="3094">
        <v>3412000.08</v>
      </c>
      <c r="D136" s="3094">
        <v>0</v>
      </c>
      <c r="E136" s="1726"/>
      <c r="F136" s="3094">
        <v>1705999.9199999997</v>
      </c>
      <c r="G136" s="3136">
        <f t="shared" si="2"/>
        <v>1706000.1600000004</v>
      </c>
    </row>
    <row r="137" spans="1:7" ht="18.399999999999999" customHeight="1">
      <c r="A137" s="1480">
        <v>6</v>
      </c>
      <c r="B137" s="1726" t="s">
        <v>5882</v>
      </c>
      <c r="C137" s="3094">
        <v>570000</v>
      </c>
      <c r="D137" s="3094">
        <v>0</v>
      </c>
      <c r="E137" s="1726"/>
      <c r="F137" s="3094">
        <v>285000</v>
      </c>
      <c r="G137" s="3136">
        <f t="shared" si="2"/>
        <v>285000</v>
      </c>
    </row>
    <row r="138" spans="1:7" ht="18.399999999999999" customHeight="1">
      <c r="A138" s="1480">
        <v>7</v>
      </c>
      <c r="B138" s="1726" t="s">
        <v>5883</v>
      </c>
      <c r="C138" s="3094">
        <v>0</v>
      </c>
      <c r="D138" s="3094">
        <v>15629467.999999994</v>
      </c>
      <c r="E138" s="1726"/>
      <c r="F138" s="3094">
        <v>588298.62000000069</v>
      </c>
      <c r="G138" s="3136">
        <f t="shared" si="2"/>
        <v>15041169.379999993</v>
      </c>
    </row>
    <row r="139" spans="1:7" ht="18.399999999999999" customHeight="1">
      <c r="A139" s="1480">
        <v>8</v>
      </c>
      <c r="B139" s="1726" t="s">
        <v>5884</v>
      </c>
      <c r="C139" s="3094">
        <v>0</v>
      </c>
      <c r="D139" s="3094">
        <v>71500</v>
      </c>
      <c r="E139" s="1726"/>
      <c r="F139" s="3094">
        <v>71500</v>
      </c>
      <c r="G139" s="3136">
        <f t="shared" si="2"/>
        <v>0</v>
      </c>
    </row>
    <row r="140" spans="1:7" ht="18.399999999999999" customHeight="1">
      <c r="A140" s="1480">
        <v>9</v>
      </c>
      <c r="B140" s="1726" t="s">
        <v>5885</v>
      </c>
      <c r="C140" s="3094">
        <v>0</v>
      </c>
      <c r="D140" s="3094">
        <v>601022.40999999992</v>
      </c>
      <c r="E140" s="1726"/>
      <c r="F140" s="3094">
        <v>0</v>
      </c>
      <c r="G140" s="3136">
        <f t="shared" si="2"/>
        <v>601022.40999999992</v>
      </c>
    </row>
    <row r="141" spans="1:7" ht="18.399999999999999" customHeight="1">
      <c r="A141" s="1480">
        <v>10</v>
      </c>
      <c r="B141" s="1726" t="s">
        <v>5886</v>
      </c>
      <c r="C141" s="3094">
        <v>122414.08</v>
      </c>
      <c r="D141" s="3094">
        <v>132483.33999999997</v>
      </c>
      <c r="E141" s="1726"/>
      <c r="F141" s="3094">
        <v>137537.70999999996</v>
      </c>
      <c r="G141" s="3136">
        <f t="shared" si="2"/>
        <v>117359.71000000002</v>
      </c>
    </row>
    <row r="142" spans="1:7" ht="18.399999999999999" customHeight="1">
      <c r="A142" s="1480">
        <v>11</v>
      </c>
      <c r="B142" s="1726" t="s">
        <v>5887</v>
      </c>
      <c r="C142" s="3094">
        <v>272000.03999999998</v>
      </c>
      <c r="D142" s="3094">
        <v>272000.03999999992</v>
      </c>
      <c r="E142" s="1726"/>
      <c r="F142" s="3094">
        <v>0</v>
      </c>
      <c r="G142" s="3136">
        <f t="shared" si="2"/>
        <v>544000.07999999984</v>
      </c>
    </row>
    <row r="143" spans="1:7" ht="18.399999999999999" customHeight="1">
      <c r="A143" s="1480">
        <v>12</v>
      </c>
      <c r="B143" s="1726"/>
      <c r="C143" s="1726"/>
      <c r="D143" s="1933"/>
      <c r="E143" s="1726"/>
      <c r="F143" s="1933"/>
      <c r="G143" s="3136"/>
    </row>
    <row r="144" spans="1:7" ht="18.399999999999999" customHeight="1">
      <c r="A144" s="1480">
        <v>13</v>
      </c>
      <c r="B144" s="1726"/>
      <c r="C144" s="1726"/>
      <c r="D144" s="1933"/>
      <c r="E144" s="1726"/>
      <c r="F144" s="1933"/>
      <c r="G144" s="3136"/>
    </row>
    <row r="145" spans="1:7" ht="18.399999999999999" customHeight="1">
      <c r="A145" s="1480">
        <v>14</v>
      </c>
      <c r="B145" s="1726"/>
      <c r="C145" s="1726"/>
      <c r="D145" s="1933"/>
      <c r="E145" s="1726"/>
      <c r="F145" s="1933"/>
      <c r="G145" s="3136"/>
    </row>
    <row r="146" spans="1:7" ht="18.399999999999999" customHeight="1">
      <c r="A146" s="1480">
        <v>15</v>
      </c>
      <c r="B146" s="1726"/>
      <c r="C146" s="1726"/>
      <c r="D146" s="1933"/>
      <c r="E146" s="1726"/>
      <c r="F146" s="1933"/>
      <c r="G146" s="3136"/>
    </row>
    <row r="147" spans="1:7" ht="18.399999999999999" customHeight="1">
      <c r="A147" s="1480">
        <v>16</v>
      </c>
      <c r="B147" s="1726"/>
      <c r="C147" s="1726"/>
      <c r="D147" s="1933"/>
      <c r="E147" s="1726"/>
      <c r="F147" s="1933"/>
      <c r="G147" s="3136"/>
    </row>
    <row r="148" spans="1:7" ht="18.399999999999999" customHeight="1">
      <c r="A148" s="1480">
        <v>17</v>
      </c>
      <c r="B148" s="1726"/>
      <c r="C148" s="1726"/>
      <c r="D148" s="1933"/>
      <c r="E148" s="1726"/>
      <c r="F148" s="1933"/>
      <c r="G148" s="3136"/>
    </row>
    <row r="149" spans="1:7" ht="18.399999999999999" customHeight="1">
      <c r="A149" s="1480">
        <v>18</v>
      </c>
      <c r="B149" s="1726"/>
      <c r="C149" s="1726"/>
      <c r="D149" s="1933"/>
      <c r="E149" s="1726"/>
      <c r="F149" s="1933"/>
      <c r="G149" s="3136"/>
    </row>
    <row r="150" spans="1:7" ht="18.399999999999999" customHeight="1">
      <c r="A150" s="1480">
        <v>19</v>
      </c>
      <c r="B150" s="1726"/>
      <c r="C150" s="1726"/>
      <c r="D150" s="1933"/>
      <c r="E150" s="1726"/>
      <c r="F150" s="1933"/>
      <c r="G150" s="3136"/>
    </row>
    <row r="151" spans="1:7" ht="18.399999999999999" customHeight="1">
      <c r="A151" s="1480">
        <v>20</v>
      </c>
      <c r="B151" s="1726"/>
      <c r="C151" s="1726"/>
      <c r="D151" s="1933"/>
      <c r="E151" s="1726"/>
      <c r="F151" s="1933"/>
      <c r="G151" s="3136"/>
    </row>
    <row r="152" spans="1:7" ht="18.399999999999999" customHeight="1">
      <c r="A152" s="1480">
        <v>21</v>
      </c>
      <c r="B152" s="1726"/>
      <c r="C152" s="1726"/>
      <c r="D152" s="1933"/>
      <c r="E152" s="1726"/>
      <c r="F152" s="1933"/>
      <c r="G152" s="3136"/>
    </row>
    <row r="153" spans="1:7" ht="18.399999999999999" customHeight="1">
      <c r="A153" s="1480">
        <v>22</v>
      </c>
      <c r="B153" s="1726"/>
      <c r="C153" s="1726"/>
      <c r="D153" s="1933"/>
      <c r="E153" s="1726"/>
      <c r="F153" s="1933"/>
      <c r="G153" s="3136"/>
    </row>
    <row r="154" spans="1:7" ht="18.399999999999999" customHeight="1">
      <c r="A154" s="1480">
        <v>23</v>
      </c>
      <c r="B154" s="1726"/>
      <c r="C154" s="1726"/>
      <c r="D154" s="1933"/>
      <c r="E154" s="1726"/>
      <c r="F154" s="1933"/>
      <c r="G154" s="3136"/>
    </row>
    <row r="155" spans="1:7" ht="18.399999999999999" customHeight="1">
      <c r="A155" s="1480">
        <v>24</v>
      </c>
      <c r="B155" s="1726"/>
      <c r="C155" s="1726"/>
      <c r="D155" s="1933"/>
      <c r="E155" s="1726"/>
      <c r="F155" s="1933"/>
      <c r="G155" s="3136"/>
    </row>
    <row r="156" spans="1:7" ht="18.399999999999999" customHeight="1">
      <c r="A156" s="1480">
        <v>25</v>
      </c>
      <c r="B156" s="1726"/>
      <c r="C156" s="1726"/>
      <c r="D156" s="1933"/>
      <c r="E156" s="1726"/>
      <c r="F156" s="1933"/>
      <c r="G156" s="3136"/>
    </row>
    <row r="157" spans="1:7" ht="18.399999999999999" customHeight="1">
      <c r="A157" s="1480">
        <v>26</v>
      </c>
      <c r="B157" s="1726"/>
      <c r="C157" s="1726"/>
      <c r="D157" s="1933"/>
      <c r="E157" s="1726"/>
      <c r="F157" s="1933"/>
      <c r="G157" s="3136"/>
    </row>
    <row r="158" spans="1:7" ht="18.399999999999999" customHeight="1">
      <c r="A158" s="1480">
        <v>27</v>
      </c>
      <c r="B158" s="1726"/>
      <c r="C158" s="1726"/>
      <c r="D158" s="1933"/>
      <c r="E158" s="1726"/>
      <c r="F158" s="1933"/>
      <c r="G158" s="3136"/>
    </row>
    <row r="159" spans="1:7" ht="18.399999999999999" customHeight="1">
      <c r="A159" s="1480">
        <v>28</v>
      </c>
      <c r="B159" s="1726"/>
      <c r="C159" s="1726"/>
      <c r="D159" s="1933"/>
      <c r="E159" s="1726"/>
      <c r="F159" s="1933"/>
      <c r="G159" s="3136"/>
    </row>
    <row r="160" spans="1:7" ht="18.399999999999999" customHeight="1">
      <c r="A160" s="1480">
        <v>29</v>
      </c>
      <c r="B160" s="1726"/>
      <c r="C160" s="1726"/>
      <c r="D160" s="1933"/>
      <c r="E160" s="1726"/>
      <c r="F160" s="1933"/>
      <c r="G160" s="3136"/>
    </row>
    <row r="161" spans="1:7" ht="18.399999999999999" customHeight="1">
      <c r="A161" s="1480">
        <v>30</v>
      </c>
      <c r="B161" s="1726"/>
      <c r="C161" s="1726"/>
      <c r="D161" s="1933"/>
      <c r="E161" s="1726"/>
      <c r="F161" s="1933"/>
      <c r="G161" s="3136"/>
    </row>
    <row r="162" spans="1:7" ht="18.399999999999999" customHeight="1">
      <c r="A162" s="1480">
        <v>31</v>
      </c>
      <c r="B162" s="1726"/>
      <c r="C162" s="1726"/>
      <c r="D162" s="1933"/>
      <c r="E162" s="1726"/>
      <c r="F162" s="2021"/>
      <c r="G162" s="3136"/>
    </row>
    <row r="163" spans="1:7" ht="18.399999999999999" customHeight="1">
      <c r="A163" s="1480">
        <v>32</v>
      </c>
      <c r="B163" s="1726"/>
      <c r="C163" s="1726"/>
      <c r="D163" s="1933"/>
      <c r="E163" s="1726"/>
      <c r="F163" s="2021"/>
      <c r="G163" s="3136"/>
    </row>
    <row r="164" spans="1:7" ht="18.399999999999999" customHeight="1">
      <c r="A164" s="1480">
        <v>33</v>
      </c>
      <c r="B164" s="1726"/>
      <c r="C164" s="1726"/>
      <c r="D164" s="1933"/>
      <c r="E164" s="1726"/>
      <c r="F164" s="2021"/>
      <c r="G164" s="3136"/>
    </row>
    <row r="165" spans="1:7" ht="18.399999999999999" customHeight="1">
      <c r="A165" s="1480">
        <v>34</v>
      </c>
      <c r="B165" s="1726"/>
      <c r="C165" s="1726"/>
      <c r="D165" s="1933"/>
      <c r="E165" s="1726"/>
      <c r="F165" s="2021"/>
      <c r="G165" s="3136"/>
    </row>
    <row r="166" spans="1:7" ht="18.399999999999999" customHeight="1">
      <c r="A166" s="1480">
        <v>35</v>
      </c>
      <c r="B166" s="1726"/>
      <c r="C166" s="1726"/>
      <c r="D166" s="1933"/>
      <c r="E166" s="1726"/>
      <c r="F166" s="2021"/>
      <c r="G166" s="3136"/>
    </row>
    <row r="167" spans="1:7" ht="18.399999999999999" customHeight="1">
      <c r="A167" s="1480">
        <v>36</v>
      </c>
      <c r="B167" s="1726"/>
      <c r="C167" s="1726"/>
      <c r="D167" s="1933"/>
      <c r="E167" s="1726"/>
      <c r="F167" s="2021"/>
      <c r="G167" s="3136"/>
    </row>
    <row r="168" spans="1:7" ht="18.399999999999999" customHeight="1">
      <c r="A168" s="1480">
        <v>37</v>
      </c>
      <c r="B168" s="1726"/>
      <c r="C168" s="1726"/>
      <c r="D168" s="1933"/>
      <c r="E168" s="1726"/>
      <c r="F168" s="2021"/>
      <c r="G168" s="3136"/>
    </row>
    <row r="169" spans="1:7" ht="18.399999999999999" customHeight="1">
      <c r="A169" s="1480">
        <v>38</v>
      </c>
      <c r="B169" s="1726"/>
      <c r="C169" s="1726"/>
      <c r="D169" s="1933"/>
      <c r="E169" s="1726"/>
      <c r="F169" s="2021"/>
      <c r="G169" s="3136"/>
    </row>
    <row r="170" spans="1:7" ht="18.399999999999999" customHeight="1">
      <c r="A170" s="1480">
        <v>39</v>
      </c>
      <c r="B170" s="1726"/>
      <c r="C170" s="1726"/>
      <c r="D170" s="1933"/>
      <c r="E170" s="1726"/>
      <c r="F170" s="2021"/>
      <c r="G170" s="3136"/>
    </row>
    <row r="171" spans="1:7" ht="18.399999999999999" customHeight="1">
      <c r="A171" s="1480">
        <v>40</v>
      </c>
      <c r="B171" s="1726"/>
      <c r="C171" s="1726"/>
      <c r="D171" s="1933"/>
      <c r="E171" s="1726"/>
      <c r="F171" s="2021"/>
      <c r="G171" s="3136"/>
    </row>
    <row r="172" spans="1:7" ht="18.399999999999999" customHeight="1">
      <c r="A172" s="1480">
        <v>41</v>
      </c>
      <c r="B172" s="1726"/>
      <c r="C172" s="1726"/>
      <c r="D172" s="1933"/>
      <c r="E172" s="1726"/>
      <c r="F172" s="2021"/>
      <c r="G172" s="3136"/>
    </row>
    <row r="173" spans="1:7" ht="18.399999999999999" customHeight="1">
      <c r="A173" s="1480">
        <v>42</v>
      </c>
      <c r="B173" s="1726"/>
      <c r="C173" s="1726"/>
      <c r="D173" s="1933"/>
      <c r="E173" s="1726"/>
      <c r="F173" s="2021"/>
      <c r="G173" s="3136"/>
    </row>
    <row r="174" spans="1:7" ht="18.399999999999999" customHeight="1">
      <c r="A174" s="1480">
        <v>43</v>
      </c>
      <c r="B174" s="1726"/>
      <c r="C174" s="1726"/>
      <c r="D174" s="1933"/>
      <c r="E174" s="1726"/>
      <c r="F174" s="2021"/>
      <c r="G174" s="3137"/>
    </row>
    <row r="175" spans="1:7" ht="18.399999999999999" customHeight="1" thickBot="1">
      <c r="A175" s="2071">
        <v>44</v>
      </c>
      <c r="B175" s="1863" t="s">
        <v>172</v>
      </c>
      <c r="C175" s="3100">
        <f>SUM(C132:C174)</f>
        <v>31795230.759999998</v>
      </c>
      <c r="D175" s="1890">
        <f>SUM(D132:D174)</f>
        <v>66514387.830000006</v>
      </c>
      <c r="E175" s="2072" t="s">
        <v>1784</v>
      </c>
      <c r="F175" s="1890">
        <f>SUM(F132:F174)</f>
        <v>37981976.240000024</v>
      </c>
      <c r="G175" s="1891">
        <f>SUM(G132:G174)</f>
        <v>60327642.349999979</v>
      </c>
    </row>
    <row r="176" spans="1:7">
      <c r="A176" s="1474"/>
      <c r="B176" s="1474" t="s">
        <v>1784</v>
      </c>
      <c r="C176" s="1474"/>
      <c r="D176" s="1474" t="s">
        <v>1784</v>
      </c>
      <c r="E176" s="1474"/>
      <c r="F176" s="1474"/>
      <c r="G176" s="1474"/>
    </row>
    <row r="177" spans="1:7">
      <c r="A177" s="2407" t="s">
        <v>4673</v>
      </c>
      <c r="B177" s="2407"/>
      <c r="C177" s="2407"/>
      <c r="D177" s="1474"/>
      <c r="E177" s="1474"/>
      <c r="F177" s="1474"/>
      <c r="G177" s="1474"/>
    </row>
    <row r="178" spans="1:7">
      <c r="A178" s="1489" t="s">
        <v>549</v>
      </c>
      <c r="B178" s="1489"/>
      <c r="C178" s="1489"/>
      <c r="D178" s="1489"/>
      <c r="E178" s="1489"/>
      <c r="F178" s="1489"/>
      <c r="G178" s="1489"/>
    </row>
  </sheetData>
  <printOptions horizontalCentered="1" verticalCentered="1"/>
  <pageMargins left="0.5" right="0.5" top="0.5" bottom="0.5" header="0.5" footer="0.5"/>
  <pageSetup scale="53" fitToHeight="0" orientation="portrait" r:id="rId1"/>
  <headerFooter alignWithMargins="0"/>
  <rowBreaks count="2" manualBreakCount="2">
    <brk id="67" max="16383" man="1"/>
    <brk id="123"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5"/>
  <dimension ref="A1:S129"/>
  <sheetViews>
    <sheetView defaultGridColor="0" view="pageBreakPreview" colorId="22" zoomScale="80" zoomScaleNormal="100" zoomScaleSheetLayoutView="80" workbookViewId="0">
      <selection activeCell="C33" sqref="C33"/>
    </sheetView>
  </sheetViews>
  <sheetFormatPr defaultColWidth="9.6640625" defaultRowHeight="15"/>
  <cols>
    <col min="1" max="1" width="4.6640625" style="1451" customWidth="1"/>
    <col min="2" max="2" width="38.44140625" style="1451" customWidth="1"/>
    <col min="3" max="3" width="14.77734375" style="1451" customWidth="1"/>
    <col min="4" max="4" width="15" style="1451" customWidth="1"/>
    <col min="5" max="5" width="9.6640625" style="1451"/>
    <col min="6" max="6" width="14.44140625" style="1451" customWidth="1"/>
    <col min="7" max="7" width="13.77734375" style="1451" customWidth="1"/>
    <col min="8" max="16384" width="9.6640625" style="1451"/>
  </cols>
  <sheetData>
    <row r="1" spans="1:19" ht="16.149999999999999" customHeight="1">
      <c r="A1" s="1448" t="s">
        <v>1795</v>
      </c>
      <c r="B1" s="1605"/>
      <c r="C1" s="1811" t="s">
        <v>3288</v>
      </c>
      <c r="D1" s="1605"/>
      <c r="E1" s="1449"/>
      <c r="F1" s="1605" t="s">
        <v>1797</v>
      </c>
      <c r="G1" s="1872" t="s">
        <v>1798</v>
      </c>
      <c r="H1" s="1474"/>
      <c r="I1" s="1474"/>
      <c r="J1" s="1474"/>
      <c r="K1" s="1474"/>
      <c r="L1" s="1474"/>
      <c r="M1" s="1474"/>
      <c r="N1" s="1474"/>
      <c r="O1" s="1474"/>
      <c r="P1" s="1474"/>
      <c r="Q1" s="1474"/>
      <c r="R1" s="1474"/>
      <c r="S1" s="1474"/>
    </row>
    <row r="2" spans="1:19" ht="16.149999999999999" customHeight="1">
      <c r="A2" s="1452" t="str">
        <f>'Data Sheet'!$C$25</f>
        <v>Consolidated Edison Company of New York, Inc.</v>
      </c>
      <c r="B2" s="1474"/>
      <c r="C2" s="1726" t="s">
        <v>1156</v>
      </c>
      <c r="D2" s="1474"/>
      <c r="E2" s="1453"/>
      <c r="F2" s="1474" t="s">
        <v>3307</v>
      </c>
      <c r="G2" s="1873"/>
      <c r="H2" s="1474"/>
      <c r="I2" s="1474"/>
      <c r="J2" s="1474"/>
      <c r="K2" s="1474"/>
      <c r="L2" s="1474"/>
      <c r="M2" s="1474"/>
      <c r="N2" s="1474"/>
      <c r="O2" s="1474"/>
      <c r="P2" s="1474"/>
      <c r="Q2" s="1474"/>
      <c r="R2" s="1474"/>
      <c r="S2" s="1474"/>
    </row>
    <row r="3" spans="1:19" ht="16.149999999999999" customHeight="1">
      <c r="A3" s="1455"/>
      <c r="B3" s="1619"/>
      <c r="C3" s="1813" t="s">
        <v>1157</v>
      </c>
      <c r="D3" s="1619"/>
      <c r="E3" s="1453"/>
      <c r="F3" s="1557" t="str">
        <f>'Data Sheet'!$C$40</f>
        <v>4/28/2016</v>
      </c>
      <c r="G3" s="1812" t="str">
        <f>'Data Sheet'!$C$38</f>
        <v>12/31/2015</v>
      </c>
      <c r="H3" s="1474"/>
      <c r="I3" s="1474"/>
      <c r="J3" s="1474"/>
      <c r="K3" s="1474"/>
      <c r="L3" s="1474"/>
      <c r="M3" s="1474"/>
      <c r="N3" s="1474"/>
      <c r="O3" s="1474"/>
      <c r="P3" s="1474"/>
      <c r="Q3" s="1474"/>
      <c r="R3" s="1474"/>
      <c r="S3" s="1474"/>
    </row>
    <row r="4" spans="1:19" ht="16.149999999999999" customHeight="1">
      <c r="A4" s="1815" t="s">
        <v>550</v>
      </c>
      <c r="B4" s="1731"/>
      <c r="C4" s="1731"/>
      <c r="D4" s="1917"/>
      <c r="E4" s="1731"/>
      <c r="F4" s="1731"/>
      <c r="G4" s="1732"/>
      <c r="H4" s="1474"/>
      <c r="I4" s="1474"/>
      <c r="J4" s="1474"/>
      <c r="K4" s="1474"/>
      <c r="L4" s="1474"/>
      <c r="M4" s="1474"/>
      <c r="N4" s="1474"/>
      <c r="O4" s="1474"/>
      <c r="P4" s="1474"/>
      <c r="Q4" s="1474"/>
      <c r="R4" s="1474"/>
      <c r="S4" s="1474"/>
    </row>
    <row r="5" spans="1:19" ht="16.149999999999999" customHeight="1">
      <c r="A5" s="1452"/>
      <c r="B5" s="1474"/>
      <c r="C5" s="1474"/>
      <c r="D5" s="1474"/>
      <c r="E5" s="1474"/>
      <c r="F5" s="1474"/>
      <c r="G5" s="1454"/>
      <c r="H5" s="1474"/>
      <c r="I5" s="1474"/>
      <c r="J5" s="1474"/>
      <c r="K5" s="1474"/>
      <c r="L5" s="1474"/>
      <c r="M5" s="1474"/>
      <c r="N5" s="1474"/>
      <c r="O5" s="1474"/>
      <c r="P5" s="1474"/>
      <c r="Q5" s="1474"/>
      <c r="R5" s="1474"/>
      <c r="S5" s="1474"/>
    </row>
    <row r="6" spans="1:19" ht="16.149999999999999" customHeight="1">
      <c r="A6" s="1452"/>
      <c r="B6" s="1474" t="s">
        <v>551</v>
      </c>
      <c r="C6" s="1474"/>
      <c r="D6" s="1474"/>
      <c r="E6" s="1474"/>
      <c r="F6" s="1474"/>
      <c r="G6" s="1454"/>
      <c r="H6" s="1474"/>
      <c r="I6" s="1474"/>
      <c r="J6" s="1474"/>
      <c r="K6" s="1474"/>
      <c r="L6" s="1474"/>
      <c r="M6" s="1474"/>
      <c r="N6" s="1474"/>
      <c r="O6" s="1474"/>
      <c r="P6" s="1474"/>
      <c r="Q6" s="1474"/>
      <c r="R6" s="1474"/>
      <c r="S6" s="1474"/>
    </row>
    <row r="7" spans="1:19" ht="16.149999999999999" customHeight="1">
      <c r="A7" s="1452"/>
      <c r="B7" s="1474" t="s">
        <v>552</v>
      </c>
      <c r="C7" s="1474"/>
      <c r="D7" s="1474"/>
      <c r="E7" s="1474"/>
      <c r="F7" s="1474"/>
      <c r="G7" s="1454"/>
      <c r="H7" s="1474"/>
      <c r="I7" s="1474"/>
      <c r="J7" s="1474"/>
      <c r="K7" s="1474"/>
      <c r="L7" s="1474"/>
      <c r="M7" s="1474"/>
      <c r="N7" s="1474"/>
      <c r="O7" s="1474"/>
      <c r="P7" s="1474"/>
      <c r="Q7" s="1474"/>
      <c r="R7" s="1474"/>
      <c r="S7" s="1474"/>
    </row>
    <row r="8" spans="1:19" ht="16.149999999999999" customHeight="1">
      <c r="A8" s="2406"/>
      <c r="B8" s="2407" t="s">
        <v>4692</v>
      </c>
      <c r="C8" s="2407"/>
      <c r="D8" s="2407"/>
      <c r="E8" s="2407"/>
      <c r="F8" s="2407"/>
      <c r="G8" s="2432"/>
      <c r="H8" s="1474"/>
      <c r="I8" s="1474"/>
      <c r="J8" s="1474"/>
      <c r="K8" s="1474"/>
      <c r="L8" s="1474"/>
      <c r="M8" s="1474"/>
      <c r="N8" s="1474"/>
      <c r="O8" s="1474"/>
      <c r="P8" s="1474"/>
      <c r="Q8" s="1474"/>
      <c r="R8" s="1474"/>
      <c r="S8" s="1474"/>
    </row>
    <row r="9" spans="1:19" ht="16.149999999999999" customHeight="1">
      <c r="A9" s="2406"/>
      <c r="B9" s="2407" t="s">
        <v>553</v>
      </c>
      <c r="C9" s="2407"/>
      <c r="D9" s="2407"/>
      <c r="E9" s="2407"/>
      <c r="F9" s="2407"/>
      <c r="G9" s="2432"/>
      <c r="H9" s="1474"/>
      <c r="I9" s="1474"/>
      <c r="J9" s="1474"/>
      <c r="K9" s="1474"/>
      <c r="L9" s="1474"/>
      <c r="M9" s="1474"/>
      <c r="N9" s="1474"/>
      <c r="O9" s="1474"/>
      <c r="P9" s="1474"/>
      <c r="Q9" s="1474"/>
      <c r="R9" s="1474"/>
      <c r="S9" s="1474"/>
    </row>
    <row r="10" spans="1:19" ht="16.149999999999999" customHeight="1">
      <c r="A10" s="1819"/>
      <c r="B10" s="1820"/>
      <c r="C10" s="1820"/>
      <c r="D10" s="1820"/>
      <c r="E10" s="2074" t="s">
        <v>554</v>
      </c>
      <c r="F10" s="1731"/>
      <c r="G10" s="1878"/>
      <c r="H10" s="1474"/>
      <c r="I10" s="1474"/>
      <c r="J10" s="1474"/>
      <c r="K10" s="1474"/>
      <c r="L10" s="1474"/>
      <c r="M10" s="1474"/>
      <c r="N10" s="1474"/>
      <c r="O10" s="1474"/>
      <c r="P10" s="1474"/>
      <c r="Q10" s="1474"/>
      <c r="R10" s="1474"/>
      <c r="S10" s="1474"/>
    </row>
    <row r="11" spans="1:19" ht="16.149999999999999" customHeight="1">
      <c r="A11" s="1480"/>
      <c r="B11" s="1726"/>
      <c r="C11" s="1745" t="s">
        <v>555</v>
      </c>
      <c r="D11" s="1726"/>
      <c r="E11" s="1745" t="s">
        <v>176</v>
      </c>
      <c r="F11" s="1726"/>
      <c r="G11" s="1822" t="s">
        <v>1831</v>
      </c>
      <c r="H11" s="1474"/>
      <c r="I11" s="1474"/>
      <c r="J11" s="1474"/>
      <c r="K11" s="1474"/>
      <c r="L11" s="1474"/>
      <c r="M11" s="1474"/>
      <c r="N11" s="1474"/>
      <c r="O11" s="1474"/>
      <c r="P11" s="1474"/>
      <c r="Q11" s="1474"/>
      <c r="R11" s="1474"/>
      <c r="S11" s="1474"/>
    </row>
    <row r="12" spans="1:19" ht="16.149999999999999" customHeight="1">
      <c r="A12" s="1480" t="s">
        <v>1724</v>
      </c>
      <c r="B12" s="1745" t="s">
        <v>556</v>
      </c>
      <c r="C12" s="1745" t="s">
        <v>557</v>
      </c>
      <c r="D12" s="1745" t="s">
        <v>542</v>
      </c>
      <c r="E12" s="1745" t="s">
        <v>524</v>
      </c>
      <c r="F12" s="1745" t="s">
        <v>1835</v>
      </c>
      <c r="G12" s="1822" t="s">
        <v>2514</v>
      </c>
      <c r="H12" s="1474"/>
      <c r="I12" s="1474"/>
      <c r="J12" s="1474"/>
      <c r="K12" s="1474"/>
      <c r="L12" s="1474"/>
      <c r="M12" s="1474"/>
      <c r="N12" s="1474"/>
      <c r="O12" s="1474"/>
      <c r="P12" s="1474"/>
      <c r="Q12" s="1474"/>
      <c r="R12" s="1474"/>
      <c r="S12" s="1474"/>
    </row>
    <row r="13" spans="1:19" ht="16.149999999999999" customHeight="1">
      <c r="A13" s="1823" t="s">
        <v>1727</v>
      </c>
      <c r="B13" s="1824" t="s">
        <v>3018</v>
      </c>
      <c r="C13" s="1824" t="s">
        <v>558</v>
      </c>
      <c r="D13" s="1824" t="s">
        <v>3020</v>
      </c>
      <c r="E13" s="1824" t="s">
        <v>3021</v>
      </c>
      <c r="F13" s="1824" t="s">
        <v>544</v>
      </c>
      <c r="G13" s="1825" t="s">
        <v>559</v>
      </c>
      <c r="H13" s="1474"/>
      <c r="I13" s="1474"/>
      <c r="J13" s="1474"/>
      <c r="K13" s="1474"/>
      <c r="L13" s="1474"/>
      <c r="M13" s="1474"/>
      <c r="N13" s="1474"/>
      <c r="O13" s="1474"/>
      <c r="P13" s="1474"/>
      <c r="Q13" s="1474"/>
      <c r="R13" s="1474"/>
      <c r="S13" s="1474"/>
    </row>
    <row r="14" spans="1:19">
      <c r="A14" s="1480">
        <v>1</v>
      </c>
      <c r="B14" s="1913" t="s">
        <v>5888</v>
      </c>
      <c r="C14" s="2076">
        <v>-888955</v>
      </c>
      <c r="D14" s="2076"/>
      <c r="E14" s="2076"/>
      <c r="F14" s="2076"/>
      <c r="G14" s="1900">
        <f t="shared" ref="G14:G58" si="0">C14+D14-F14</f>
        <v>-888955</v>
      </c>
      <c r="H14" s="1474"/>
      <c r="I14" s="1474"/>
      <c r="J14" s="1474"/>
      <c r="K14" s="1474"/>
      <c r="L14" s="1474"/>
      <c r="M14" s="1474"/>
      <c r="N14" s="1474"/>
      <c r="O14" s="1474"/>
      <c r="P14" s="1474"/>
      <c r="Q14" s="1474"/>
      <c r="R14" s="1474"/>
      <c r="S14" s="1474"/>
    </row>
    <row r="15" spans="1:19">
      <c r="A15" s="1480">
        <v>2</v>
      </c>
      <c r="B15" s="1913" t="s">
        <v>5889</v>
      </c>
      <c r="C15" s="2077">
        <v>1771655</v>
      </c>
      <c r="D15" s="2077">
        <v>20376768</v>
      </c>
      <c r="E15" s="1913"/>
      <c r="F15" s="2077">
        <v>20456845</v>
      </c>
      <c r="G15" s="1901">
        <f t="shared" si="0"/>
        <v>1691578</v>
      </c>
      <c r="H15" s="1474"/>
      <c r="I15" s="1474"/>
      <c r="J15" s="1474"/>
      <c r="K15" s="1474"/>
      <c r="L15" s="1474"/>
      <c r="M15" s="1474"/>
      <c r="N15" s="1474"/>
      <c r="O15" s="1474"/>
      <c r="P15" s="1474"/>
      <c r="Q15" s="1474"/>
      <c r="R15" s="1474"/>
      <c r="S15" s="1474"/>
    </row>
    <row r="16" spans="1:19">
      <c r="A16" s="1480">
        <v>3</v>
      </c>
      <c r="B16" s="1913" t="s">
        <v>5890</v>
      </c>
      <c r="C16" s="2077">
        <v>650000</v>
      </c>
      <c r="D16" s="2077"/>
      <c r="E16" s="1913"/>
      <c r="F16" s="2077"/>
      <c r="G16" s="1901">
        <f t="shared" si="0"/>
        <v>650000</v>
      </c>
      <c r="H16" s="1474"/>
      <c r="I16" s="1474"/>
      <c r="J16" s="1474"/>
      <c r="K16" s="1474"/>
      <c r="L16" s="1474"/>
      <c r="M16" s="1474"/>
      <c r="N16" s="1474"/>
      <c r="O16" s="1474"/>
      <c r="P16" s="1474"/>
      <c r="Q16" s="1474"/>
      <c r="R16" s="1474"/>
      <c r="S16" s="1474"/>
    </row>
    <row r="17" spans="1:19">
      <c r="A17" s="1480">
        <v>4</v>
      </c>
      <c r="B17" s="1913" t="s">
        <v>5886</v>
      </c>
      <c r="C17" s="2077">
        <v>40420500</v>
      </c>
      <c r="D17" s="2077">
        <v>2076871953</v>
      </c>
      <c r="E17" s="1913"/>
      <c r="F17" s="2077">
        <v>2099440292</v>
      </c>
      <c r="G17" s="1901">
        <f t="shared" si="0"/>
        <v>17852161</v>
      </c>
      <c r="H17" s="1474"/>
      <c r="I17" s="1474"/>
      <c r="J17" s="1474"/>
      <c r="K17" s="1474"/>
      <c r="L17" s="1474"/>
      <c r="M17" s="1474"/>
      <c r="N17" s="1474"/>
      <c r="O17" s="1474"/>
      <c r="P17" s="1474"/>
      <c r="Q17" s="1474"/>
      <c r="R17" s="1474"/>
      <c r="S17" s="1474"/>
    </row>
    <row r="18" spans="1:19">
      <c r="A18" s="1480">
        <v>5</v>
      </c>
      <c r="B18" s="1913" t="s">
        <v>5891</v>
      </c>
      <c r="C18" s="2077">
        <v>630286</v>
      </c>
      <c r="D18" s="2077"/>
      <c r="E18" s="1913"/>
      <c r="F18" s="2077">
        <v>630286</v>
      </c>
      <c r="G18" s="1901">
        <f t="shared" si="0"/>
        <v>0</v>
      </c>
      <c r="H18" s="1474"/>
      <c r="I18" s="1474"/>
      <c r="J18" s="1474"/>
      <c r="K18" s="1474"/>
      <c r="L18" s="1474"/>
      <c r="M18" s="1474"/>
      <c r="N18" s="1474"/>
      <c r="O18" s="1474"/>
      <c r="P18" s="1474"/>
      <c r="Q18" s="1474"/>
      <c r="R18" s="1474"/>
      <c r="S18" s="1474"/>
    </row>
    <row r="19" spans="1:19">
      <c r="A19" s="1480">
        <v>6</v>
      </c>
      <c r="B19" s="1913" t="s">
        <v>5892</v>
      </c>
      <c r="C19" s="2077">
        <v>8004</v>
      </c>
      <c r="D19" s="2077"/>
      <c r="E19" s="1913"/>
      <c r="F19" s="2077"/>
      <c r="G19" s="1901">
        <f t="shared" si="0"/>
        <v>8004</v>
      </c>
      <c r="H19" s="1474"/>
      <c r="I19" s="1474"/>
      <c r="J19" s="1474"/>
      <c r="K19" s="1474"/>
      <c r="L19" s="1474"/>
      <c r="M19" s="1474"/>
      <c r="N19" s="1474"/>
      <c r="O19" s="1474"/>
      <c r="P19" s="1474"/>
      <c r="Q19" s="1474"/>
      <c r="R19" s="1474"/>
      <c r="S19" s="1474"/>
    </row>
    <row r="20" spans="1:19">
      <c r="A20" s="1480">
        <v>7</v>
      </c>
      <c r="B20" s="1913" t="s">
        <v>5893</v>
      </c>
      <c r="C20" s="2077">
        <v>811649</v>
      </c>
      <c r="D20" s="2077">
        <v>55468688</v>
      </c>
      <c r="E20" s="1913"/>
      <c r="F20" s="2077">
        <v>56280338</v>
      </c>
      <c r="G20" s="1901">
        <f t="shared" si="0"/>
        <v>-1</v>
      </c>
      <c r="H20" s="1474"/>
      <c r="I20" s="1474"/>
      <c r="J20" s="1474"/>
      <c r="K20" s="1474"/>
      <c r="L20" s="1474"/>
      <c r="M20" s="1474"/>
      <c r="N20" s="1474"/>
      <c r="O20" s="1474"/>
      <c r="P20" s="1474"/>
      <c r="Q20" s="1474"/>
      <c r="R20" s="1474"/>
      <c r="S20" s="1474"/>
    </row>
    <row r="21" spans="1:19">
      <c r="A21" s="1480">
        <v>8</v>
      </c>
      <c r="B21" s="1913" t="s">
        <v>5893</v>
      </c>
      <c r="C21" s="2077">
        <v>50000000</v>
      </c>
      <c r="D21" s="2077"/>
      <c r="E21" s="1913"/>
      <c r="F21" s="2077"/>
      <c r="G21" s="1901">
        <f t="shared" si="0"/>
        <v>50000000</v>
      </c>
      <c r="H21" s="1474"/>
      <c r="I21" s="1474"/>
      <c r="J21" s="1474"/>
      <c r="K21" s="1474"/>
      <c r="L21" s="1474"/>
      <c r="M21" s="1474"/>
      <c r="N21" s="1474"/>
      <c r="O21" s="1474"/>
      <c r="P21" s="1474"/>
      <c r="Q21" s="1474"/>
      <c r="R21" s="1474"/>
      <c r="S21" s="1474"/>
    </row>
    <row r="22" spans="1:19">
      <c r="A22" s="1480">
        <v>9</v>
      </c>
      <c r="B22" s="1913" t="s">
        <v>1305</v>
      </c>
      <c r="C22" s="2077">
        <v>161978</v>
      </c>
      <c r="D22" s="2077"/>
      <c r="E22" s="1913"/>
      <c r="F22" s="2077">
        <v>161978</v>
      </c>
      <c r="G22" s="1901">
        <f t="shared" si="0"/>
        <v>0</v>
      </c>
      <c r="H22" s="1474"/>
      <c r="I22" s="1474"/>
      <c r="J22" s="1474"/>
      <c r="K22" s="1474"/>
      <c r="L22" s="1474"/>
      <c r="M22" s="1474"/>
      <c r="N22" s="1474"/>
      <c r="O22" s="1474"/>
      <c r="P22" s="1474"/>
      <c r="Q22" s="1474"/>
      <c r="R22" s="1474"/>
      <c r="S22" s="1474"/>
    </row>
    <row r="23" spans="1:19">
      <c r="A23" s="1480">
        <v>10</v>
      </c>
      <c r="B23" s="2078" t="s">
        <v>5894</v>
      </c>
      <c r="C23" s="2077"/>
      <c r="D23" s="2077">
        <v>181085492</v>
      </c>
      <c r="E23" s="1913"/>
      <c r="F23" s="2077">
        <v>180927677</v>
      </c>
      <c r="G23" s="1901">
        <f t="shared" si="0"/>
        <v>157815</v>
      </c>
      <c r="H23" s="1474"/>
      <c r="I23" s="1474"/>
      <c r="J23" s="1474"/>
      <c r="K23" s="1474"/>
      <c r="L23" s="1474"/>
      <c r="M23" s="1474"/>
      <c r="N23" s="1474"/>
      <c r="O23" s="1474"/>
      <c r="P23" s="1474"/>
      <c r="Q23" s="1474"/>
      <c r="R23" s="1474"/>
      <c r="S23" s="1474"/>
    </row>
    <row r="24" spans="1:19">
      <c r="A24" s="1480">
        <v>11</v>
      </c>
      <c r="B24" s="1913" t="s">
        <v>5895</v>
      </c>
      <c r="C24" s="2077"/>
      <c r="D24" s="2077">
        <v>4485332</v>
      </c>
      <c r="E24" s="1913"/>
      <c r="F24" s="2077">
        <v>4485332</v>
      </c>
      <c r="G24" s="1901">
        <f t="shared" si="0"/>
        <v>0</v>
      </c>
      <c r="H24" s="1474"/>
      <c r="I24" s="1474"/>
      <c r="J24" s="1474"/>
      <c r="K24" s="1474"/>
      <c r="L24" s="1474"/>
      <c r="M24" s="1474"/>
      <c r="N24" s="1474"/>
      <c r="O24" s="1474"/>
      <c r="P24" s="1474"/>
      <c r="Q24" s="1474"/>
      <c r="R24" s="1474"/>
      <c r="S24" s="1474"/>
    </row>
    <row r="25" spans="1:19">
      <c r="A25" s="1480">
        <v>12</v>
      </c>
      <c r="B25" s="1913"/>
      <c r="C25" s="2077"/>
      <c r="D25" s="2077"/>
      <c r="E25" s="1913"/>
      <c r="F25" s="2077"/>
      <c r="G25" s="1901">
        <f t="shared" si="0"/>
        <v>0</v>
      </c>
      <c r="H25" s="1474"/>
      <c r="I25" s="1474"/>
      <c r="J25" s="1474"/>
      <c r="K25" s="1474"/>
      <c r="L25" s="1474"/>
      <c r="M25" s="1474"/>
      <c r="N25" s="1474"/>
      <c r="O25" s="1474"/>
      <c r="P25" s="1474"/>
      <c r="Q25" s="1474"/>
      <c r="R25" s="1474"/>
      <c r="S25" s="1474"/>
    </row>
    <row r="26" spans="1:19">
      <c r="A26" s="1480">
        <v>13</v>
      </c>
      <c r="B26" s="1913"/>
      <c r="C26" s="2077"/>
      <c r="D26" s="2077"/>
      <c r="E26" s="1913"/>
      <c r="F26" s="2077"/>
      <c r="G26" s="1901">
        <f t="shared" si="0"/>
        <v>0</v>
      </c>
      <c r="H26" s="1474"/>
      <c r="I26" s="1474"/>
      <c r="J26" s="1474"/>
      <c r="K26" s="1474"/>
      <c r="L26" s="1474"/>
      <c r="M26" s="1474"/>
      <c r="N26" s="1474"/>
      <c r="O26" s="1474"/>
      <c r="P26" s="1474"/>
      <c r="Q26" s="1474"/>
      <c r="R26" s="1474"/>
      <c r="S26" s="1474"/>
    </row>
    <row r="27" spans="1:19">
      <c r="A27" s="1480">
        <v>14</v>
      </c>
      <c r="B27" s="1913"/>
      <c r="C27" s="2077"/>
      <c r="D27" s="2077"/>
      <c r="E27" s="1913"/>
      <c r="F27" s="2077"/>
      <c r="G27" s="1901">
        <f t="shared" si="0"/>
        <v>0</v>
      </c>
      <c r="H27" s="1474"/>
      <c r="I27" s="1474"/>
      <c r="J27" s="1474"/>
      <c r="K27" s="1474"/>
      <c r="L27" s="1474"/>
      <c r="M27" s="1474"/>
      <c r="N27" s="1474"/>
      <c r="O27" s="1474"/>
      <c r="P27" s="1474"/>
      <c r="Q27" s="1474"/>
      <c r="R27" s="1474"/>
      <c r="S27" s="1474"/>
    </row>
    <row r="28" spans="1:19">
      <c r="A28" s="1480">
        <v>15</v>
      </c>
      <c r="B28" s="1913"/>
      <c r="C28" s="2077"/>
      <c r="D28" s="2077"/>
      <c r="E28" s="1913"/>
      <c r="F28" s="2077"/>
      <c r="G28" s="1901">
        <f t="shared" si="0"/>
        <v>0</v>
      </c>
      <c r="H28" s="1474"/>
      <c r="I28" s="1474"/>
      <c r="J28" s="1474"/>
      <c r="K28" s="1474"/>
      <c r="L28" s="1474"/>
      <c r="M28" s="1474"/>
      <c r="N28" s="1474"/>
      <c r="O28" s="1474"/>
      <c r="P28" s="1474"/>
      <c r="Q28" s="1474"/>
      <c r="R28" s="1474"/>
      <c r="S28" s="1474"/>
    </row>
    <row r="29" spans="1:19">
      <c r="A29" s="1480">
        <v>16</v>
      </c>
      <c r="B29" s="1913"/>
      <c r="C29" s="2077"/>
      <c r="D29" s="2077"/>
      <c r="E29" s="1913"/>
      <c r="F29" s="2077"/>
      <c r="G29" s="1901">
        <f t="shared" si="0"/>
        <v>0</v>
      </c>
      <c r="H29" s="1474"/>
      <c r="I29" s="1474"/>
      <c r="J29" s="1474"/>
      <c r="K29" s="1474"/>
      <c r="L29" s="1474"/>
      <c r="M29" s="1474"/>
      <c r="N29" s="1474"/>
      <c r="O29" s="1474"/>
      <c r="P29" s="1474"/>
      <c r="Q29" s="1474"/>
      <c r="R29" s="1474"/>
      <c r="S29" s="1474"/>
    </row>
    <row r="30" spans="1:19">
      <c r="A30" s="1480">
        <v>17</v>
      </c>
      <c r="B30" s="1913"/>
      <c r="C30" s="2077"/>
      <c r="D30" s="2077"/>
      <c r="E30" s="1913"/>
      <c r="F30" s="2077"/>
      <c r="G30" s="1901">
        <f t="shared" si="0"/>
        <v>0</v>
      </c>
      <c r="H30" s="1474"/>
      <c r="I30" s="1474"/>
      <c r="J30" s="1474"/>
      <c r="K30" s="1474"/>
      <c r="L30" s="1474"/>
      <c r="M30" s="1474"/>
      <c r="N30" s="1474"/>
      <c r="O30" s="1474"/>
      <c r="P30" s="1474"/>
      <c r="Q30" s="1474"/>
      <c r="R30" s="1474"/>
      <c r="S30" s="1474"/>
    </row>
    <row r="31" spans="1:19">
      <c r="A31" s="1480">
        <v>18</v>
      </c>
      <c r="B31" s="1913"/>
      <c r="C31" s="2077"/>
      <c r="D31" s="2077"/>
      <c r="E31" s="1913"/>
      <c r="F31" s="2077"/>
      <c r="G31" s="1901">
        <f t="shared" si="0"/>
        <v>0</v>
      </c>
      <c r="H31" s="1474"/>
      <c r="I31" s="1474"/>
      <c r="J31" s="1474"/>
      <c r="K31" s="1474"/>
      <c r="L31" s="1474"/>
      <c r="M31" s="1474"/>
      <c r="N31" s="1474"/>
      <c r="O31" s="1474"/>
      <c r="P31" s="1474"/>
      <c r="Q31" s="1474"/>
      <c r="R31" s="1474"/>
      <c r="S31" s="1474"/>
    </row>
    <row r="32" spans="1:19">
      <c r="A32" s="1480">
        <v>19</v>
      </c>
      <c r="B32" s="1913"/>
      <c r="C32" s="2077"/>
      <c r="D32" s="2077"/>
      <c r="E32" s="1913"/>
      <c r="F32" s="2077"/>
      <c r="G32" s="1901">
        <f t="shared" si="0"/>
        <v>0</v>
      </c>
      <c r="H32" s="1474"/>
      <c r="I32" s="1474"/>
      <c r="J32" s="1474"/>
      <c r="K32" s="1474"/>
      <c r="L32" s="1474"/>
      <c r="M32" s="1474"/>
      <c r="N32" s="1474"/>
      <c r="O32" s="1474"/>
      <c r="P32" s="1474"/>
      <c r="Q32" s="1474"/>
      <c r="R32" s="1474"/>
      <c r="S32" s="1474"/>
    </row>
    <row r="33" spans="1:19">
      <c r="A33" s="1480">
        <v>20</v>
      </c>
      <c r="B33" s="1913"/>
      <c r="C33" s="2077"/>
      <c r="D33" s="2077"/>
      <c r="E33" s="1913"/>
      <c r="F33" s="2077"/>
      <c r="G33" s="1901">
        <f t="shared" si="0"/>
        <v>0</v>
      </c>
      <c r="H33" s="1474"/>
      <c r="I33" s="1474"/>
      <c r="J33" s="1474"/>
      <c r="K33" s="1474"/>
      <c r="L33" s="1474"/>
      <c r="M33" s="1474"/>
      <c r="N33" s="1474"/>
      <c r="O33" s="1474"/>
      <c r="P33" s="1474"/>
      <c r="Q33" s="1474"/>
      <c r="R33" s="1474"/>
      <c r="S33" s="1474"/>
    </row>
    <row r="34" spans="1:19">
      <c r="A34" s="1480">
        <v>21</v>
      </c>
      <c r="B34" s="1913"/>
      <c r="C34" s="2077"/>
      <c r="D34" s="2077"/>
      <c r="E34" s="1913"/>
      <c r="F34" s="2077"/>
      <c r="G34" s="1901">
        <f t="shared" si="0"/>
        <v>0</v>
      </c>
      <c r="H34" s="1474"/>
      <c r="I34" s="1474"/>
      <c r="J34" s="1474"/>
      <c r="K34" s="1474"/>
      <c r="L34" s="1474"/>
      <c r="M34" s="1474"/>
      <c r="N34" s="1474"/>
      <c r="O34" s="1474"/>
      <c r="P34" s="1474"/>
      <c r="Q34" s="1474"/>
      <c r="R34" s="1474"/>
      <c r="S34" s="1474"/>
    </row>
    <row r="35" spans="1:19">
      <c r="A35" s="1480">
        <v>22</v>
      </c>
      <c r="B35" s="1913"/>
      <c r="C35" s="2077"/>
      <c r="D35" s="2077"/>
      <c r="E35" s="1913"/>
      <c r="F35" s="2077"/>
      <c r="G35" s="1901">
        <f t="shared" si="0"/>
        <v>0</v>
      </c>
      <c r="H35" s="1474"/>
      <c r="I35" s="1474"/>
      <c r="J35" s="1474"/>
      <c r="K35" s="1474"/>
      <c r="L35" s="1474"/>
      <c r="M35" s="1474"/>
      <c r="N35" s="1474"/>
      <c r="O35" s="1474"/>
      <c r="P35" s="1474"/>
      <c r="Q35" s="1474"/>
      <c r="R35" s="1474"/>
      <c r="S35" s="1474"/>
    </row>
    <row r="36" spans="1:19">
      <c r="A36" s="1480">
        <v>23</v>
      </c>
      <c r="B36" s="1913"/>
      <c r="C36" s="2077"/>
      <c r="D36" s="2077"/>
      <c r="E36" s="1913"/>
      <c r="F36" s="2077"/>
      <c r="G36" s="1901">
        <f t="shared" si="0"/>
        <v>0</v>
      </c>
      <c r="H36" s="1474"/>
      <c r="I36" s="1474"/>
      <c r="J36" s="1474"/>
      <c r="K36" s="1474"/>
      <c r="L36" s="1474"/>
      <c r="M36" s="1474"/>
      <c r="N36" s="1474"/>
      <c r="O36" s="1474"/>
      <c r="P36" s="1474"/>
      <c r="Q36" s="1474"/>
      <c r="R36" s="1474"/>
      <c r="S36" s="1474"/>
    </row>
    <row r="37" spans="1:19">
      <c r="A37" s="1480">
        <v>24</v>
      </c>
      <c r="B37" s="2078"/>
      <c r="C37" s="2077"/>
      <c r="D37" s="2077"/>
      <c r="E37" s="1913"/>
      <c r="F37" s="2077"/>
      <c r="G37" s="1901">
        <f t="shared" si="0"/>
        <v>0</v>
      </c>
      <c r="H37" s="1474"/>
      <c r="I37" s="1474"/>
      <c r="J37" s="1474"/>
      <c r="K37" s="1474"/>
      <c r="L37" s="1474"/>
      <c r="M37" s="1474"/>
      <c r="N37" s="1474"/>
      <c r="O37" s="1474"/>
      <c r="P37" s="1474"/>
      <c r="Q37" s="1474"/>
      <c r="R37" s="1474"/>
      <c r="S37" s="1474"/>
    </row>
    <row r="38" spans="1:19">
      <c r="A38" s="1480">
        <v>25</v>
      </c>
      <c r="B38" s="2078"/>
      <c r="C38" s="2077"/>
      <c r="D38" s="2077"/>
      <c r="E38" s="1913"/>
      <c r="F38" s="2077"/>
      <c r="G38" s="1901">
        <f t="shared" si="0"/>
        <v>0</v>
      </c>
      <c r="H38" s="1474"/>
      <c r="I38" s="1474"/>
      <c r="J38" s="1474"/>
      <c r="K38" s="1474"/>
      <c r="L38" s="1474"/>
      <c r="M38" s="1474"/>
      <c r="N38" s="1474"/>
      <c r="O38" s="1474"/>
      <c r="P38" s="1474"/>
      <c r="Q38" s="1474"/>
      <c r="R38" s="1474"/>
      <c r="S38" s="1474"/>
    </row>
    <row r="39" spans="1:19">
      <c r="A39" s="1480">
        <v>26</v>
      </c>
      <c r="B39" s="2078"/>
      <c r="C39" s="2077"/>
      <c r="D39" s="2077"/>
      <c r="E39" s="1913"/>
      <c r="F39" s="2077"/>
      <c r="G39" s="1901">
        <f t="shared" si="0"/>
        <v>0</v>
      </c>
      <c r="H39" s="1474"/>
      <c r="I39" s="1474"/>
      <c r="J39" s="1474"/>
      <c r="K39" s="1474"/>
      <c r="L39" s="1474"/>
      <c r="M39" s="1474"/>
      <c r="N39" s="1474"/>
      <c r="O39" s="1474"/>
      <c r="P39" s="1474"/>
      <c r="Q39" s="1474"/>
      <c r="R39" s="1474"/>
      <c r="S39" s="1474"/>
    </row>
    <row r="40" spans="1:19">
      <c r="A40" s="1480">
        <v>27</v>
      </c>
      <c r="B40" s="2078"/>
      <c r="C40" s="2077"/>
      <c r="D40" s="2077"/>
      <c r="E40" s="1913"/>
      <c r="F40" s="2077"/>
      <c r="G40" s="1901">
        <f t="shared" si="0"/>
        <v>0</v>
      </c>
      <c r="H40" s="1474"/>
      <c r="I40" s="1474"/>
      <c r="J40" s="1474"/>
      <c r="K40" s="1474"/>
      <c r="L40" s="1474"/>
      <c r="M40" s="1474"/>
      <c r="N40" s="1474"/>
      <c r="O40" s="1474"/>
      <c r="P40" s="1474"/>
      <c r="Q40" s="1474"/>
      <c r="R40" s="1474"/>
      <c r="S40" s="1474"/>
    </row>
    <row r="41" spans="1:19">
      <c r="A41" s="1480">
        <v>28</v>
      </c>
      <c r="B41" s="2078"/>
      <c r="C41" s="2077"/>
      <c r="D41" s="2077"/>
      <c r="E41" s="1913"/>
      <c r="F41" s="2077"/>
      <c r="G41" s="1901">
        <f t="shared" si="0"/>
        <v>0</v>
      </c>
      <c r="H41" s="1474"/>
      <c r="I41" s="1474"/>
      <c r="J41" s="1474"/>
      <c r="K41" s="1474"/>
      <c r="L41" s="1474"/>
      <c r="M41" s="1474"/>
      <c r="N41" s="1474"/>
      <c r="O41" s="1474"/>
      <c r="P41" s="1474"/>
      <c r="Q41" s="1474"/>
      <c r="R41" s="1474"/>
      <c r="S41" s="1474"/>
    </row>
    <row r="42" spans="1:19">
      <c r="A42" s="1480">
        <v>29</v>
      </c>
      <c r="B42" s="2078"/>
      <c r="C42" s="2077"/>
      <c r="D42" s="2077"/>
      <c r="E42" s="1913"/>
      <c r="F42" s="2077"/>
      <c r="G42" s="1901">
        <f t="shared" si="0"/>
        <v>0</v>
      </c>
      <c r="H42" s="1474"/>
      <c r="I42" s="1474"/>
      <c r="J42" s="1474"/>
      <c r="K42" s="1474"/>
      <c r="L42" s="1474"/>
      <c r="M42" s="1474"/>
      <c r="N42" s="1474"/>
      <c r="O42" s="1474"/>
      <c r="P42" s="1474"/>
      <c r="Q42" s="1474"/>
      <c r="R42" s="1474"/>
      <c r="S42" s="1474"/>
    </row>
    <row r="43" spans="1:19">
      <c r="A43" s="1480">
        <v>30</v>
      </c>
      <c r="B43" s="2078"/>
      <c r="C43" s="2077"/>
      <c r="D43" s="2077"/>
      <c r="E43" s="1913"/>
      <c r="F43" s="2077"/>
      <c r="G43" s="1901">
        <f t="shared" si="0"/>
        <v>0</v>
      </c>
      <c r="H43" s="1474"/>
      <c r="I43" s="1474"/>
      <c r="J43" s="1474"/>
      <c r="K43" s="1474"/>
      <c r="L43" s="1474"/>
      <c r="M43" s="1474"/>
      <c r="N43" s="1474"/>
      <c r="O43" s="1474"/>
      <c r="P43" s="1474"/>
      <c r="Q43" s="1474"/>
      <c r="R43" s="1474"/>
      <c r="S43" s="1474"/>
    </row>
    <row r="44" spans="1:19">
      <c r="A44" s="1480">
        <v>31</v>
      </c>
      <c r="B44" s="2078"/>
      <c r="C44" s="2077"/>
      <c r="D44" s="2077"/>
      <c r="E44" s="1913"/>
      <c r="F44" s="2077"/>
      <c r="G44" s="1901">
        <f t="shared" si="0"/>
        <v>0</v>
      </c>
      <c r="H44" s="1474"/>
      <c r="I44" s="1474"/>
      <c r="J44" s="1474"/>
      <c r="K44" s="1474"/>
      <c r="L44" s="1474"/>
      <c r="M44" s="1474"/>
      <c r="N44" s="1474"/>
      <c r="O44" s="1474"/>
      <c r="P44" s="1474"/>
      <c r="Q44" s="1474"/>
      <c r="R44" s="1474"/>
      <c r="S44" s="1474"/>
    </row>
    <row r="45" spans="1:19">
      <c r="A45" s="1480">
        <v>32</v>
      </c>
      <c r="B45" s="2078"/>
      <c r="C45" s="2077"/>
      <c r="D45" s="2077"/>
      <c r="E45" s="1913"/>
      <c r="F45" s="2077"/>
      <c r="G45" s="1901">
        <f t="shared" si="0"/>
        <v>0</v>
      </c>
      <c r="H45" s="1474"/>
      <c r="I45" s="1474"/>
      <c r="J45" s="1474"/>
      <c r="K45" s="1474"/>
      <c r="L45" s="1474"/>
      <c r="M45" s="1474"/>
      <c r="N45" s="1474"/>
      <c r="O45" s="1474"/>
      <c r="P45" s="1474"/>
      <c r="Q45" s="1474"/>
      <c r="R45" s="1474"/>
      <c r="S45" s="1474"/>
    </row>
    <row r="46" spans="1:19">
      <c r="A46" s="1480">
        <v>33</v>
      </c>
      <c r="B46" s="2078"/>
      <c r="C46" s="2077"/>
      <c r="D46" s="2077"/>
      <c r="E46" s="1913"/>
      <c r="F46" s="2077"/>
      <c r="G46" s="1901">
        <f t="shared" si="0"/>
        <v>0</v>
      </c>
      <c r="H46" s="1474"/>
      <c r="I46" s="1474"/>
      <c r="J46" s="1474"/>
      <c r="K46" s="1474"/>
      <c r="L46" s="1474"/>
      <c r="M46" s="1474"/>
      <c r="N46" s="1474"/>
      <c r="O46" s="1474"/>
      <c r="P46" s="1474"/>
      <c r="Q46" s="1474"/>
      <c r="R46" s="1474"/>
      <c r="S46" s="1474"/>
    </row>
    <row r="47" spans="1:19">
      <c r="A47" s="1480">
        <v>34</v>
      </c>
      <c r="B47" s="2078"/>
      <c r="C47" s="2077"/>
      <c r="D47" s="2077"/>
      <c r="E47" s="1913"/>
      <c r="F47" s="2077"/>
      <c r="G47" s="1901">
        <f t="shared" si="0"/>
        <v>0</v>
      </c>
      <c r="H47" s="1474"/>
      <c r="I47" s="1474"/>
      <c r="J47" s="1474"/>
      <c r="K47" s="1474"/>
      <c r="L47" s="1474"/>
      <c r="M47" s="1474"/>
      <c r="N47" s="1474"/>
      <c r="O47" s="1474"/>
      <c r="P47" s="1474"/>
      <c r="Q47" s="1474"/>
      <c r="R47" s="1474"/>
      <c r="S47" s="1474"/>
    </row>
    <row r="48" spans="1:19">
      <c r="A48" s="1480">
        <v>35</v>
      </c>
      <c r="B48" s="2078"/>
      <c r="C48" s="2077"/>
      <c r="D48" s="2077"/>
      <c r="E48" s="1913"/>
      <c r="F48" s="2077"/>
      <c r="G48" s="1901">
        <f t="shared" si="0"/>
        <v>0</v>
      </c>
      <c r="H48" s="1474"/>
      <c r="I48" s="1474"/>
      <c r="J48" s="1474"/>
      <c r="K48" s="1474"/>
      <c r="L48" s="1474"/>
      <c r="M48" s="1474"/>
      <c r="N48" s="1474"/>
      <c r="O48" s="1474"/>
      <c r="P48" s="1474"/>
      <c r="Q48" s="1474"/>
      <c r="R48" s="1474"/>
      <c r="S48" s="1474"/>
    </row>
    <row r="49" spans="1:19">
      <c r="A49" s="1480">
        <v>36</v>
      </c>
      <c r="B49" s="2078"/>
      <c r="C49" s="2077"/>
      <c r="D49" s="2077"/>
      <c r="E49" s="1913"/>
      <c r="F49" s="2077"/>
      <c r="G49" s="1901">
        <f t="shared" si="0"/>
        <v>0</v>
      </c>
      <c r="H49" s="1474"/>
      <c r="I49" s="1474"/>
      <c r="J49" s="1474"/>
      <c r="K49" s="1474"/>
      <c r="L49" s="1474"/>
      <c r="M49" s="1474"/>
      <c r="N49" s="1474"/>
      <c r="O49" s="1474"/>
      <c r="P49" s="1474"/>
      <c r="Q49" s="1474"/>
      <c r="R49" s="1474"/>
      <c r="S49" s="1474"/>
    </row>
    <row r="50" spans="1:19">
      <c r="A50" s="1480">
        <v>37</v>
      </c>
      <c r="B50" s="2078"/>
      <c r="C50" s="2077"/>
      <c r="D50" s="2077"/>
      <c r="E50" s="1913"/>
      <c r="F50" s="2077"/>
      <c r="G50" s="1901">
        <f t="shared" si="0"/>
        <v>0</v>
      </c>
      <c r="H50" s="1474"/>
      <c r="I50" s="1474"/>
      <c r="J50" s="1474"/>
      <c r="K50" s="1474"/>
      <c r="L50" s="1474"/>
      <c r="M50" s="1474"/>
      <c r="N50" s="1474"/>
      <c r="O50" s="1474"/>
      <c r="P50" s="1474"/>
      <c r="Q50" s="1474"/>
      <c r="R50" s="1474"/>
      <c r="S50" s="1474"/>
    </row>
    <row r="51" spans="1:19">
      <c r="A51" s="1480">
        <v>38</v>
      </c>
      <c r="B51" s="2078"/>
      <c r="C51" s="2077"/>
      <c r="D51" s="2077"/>
      <c r="E51" s="1913"/>
      <c r="F51" s="2077"/>
      <c r="G51" s="1901">
        <f t="shared" si="0"/>
        <v>0</v>
      </c>
      <c r="H51" s="1474"/>
      <c r="I51" s="1474"/>
      <c r="J51" s="1474"/>
      <c r="K51" s="1474"/>
      <c r="L51" s="1474"/>
      <c r="M51" s="1474"/>
      <c r="N51" s="1474"/>
      <c r="O51" s="1474"/>
      <c r="P51" s="1474"/>
      <c r="Q51" s="1474"/>
      <c r="R51" s="1474"/>
      <c r="S51" s="1474"/>
    </row>
    <row r="52" spans="1:19">
      <c r="A52" s="1480">
        <v>39</v>
      </c>
      <c r="B52" s="2078"/>
      <c r="C52" s="2077"/>
      <c r="D52" s="2077"/>
      <c r="E52" s="1913"/>
      <c r="F52" s="2077"/>
      <c r="G52" s="1901">
        <f t="shared" si="0"/>
        <v>0</v>
      </c>
      <c r="H52" s="1474"/>
      <c r="I52" s="1474"/>
      <c r="J52" s="1474"/>
      <c r="K52" s="1474"/>
      <c r="L52" s="1474"/>
      <c r="M52" s="1474"/>
      <c r="N52" s="1474"/>
      <c r="O52" s="1474"/>
      <c r="P52" s="1474"/>
      <c r="Q52" s="1474"/>
      <c r="R52" s="1474"/>
      <c r="S52" s="1474"/>
    </row>
    <row r="53" spans="1:19">
      <c r="A53" s="1480">
        <v>40</v>
      </c>
      <c r="B53" s="2078"/>
      <c r="C53" s="2077"/>
      <c r="D53" s="2077"/>
      <c r="E53" s="1913"/>
      <c r="F53" s="2077"/>
      <c r="G53" s="1901">
        <f t="shared" si="0"/>
        <v>0</v>
      </c>
      <c r="H53" s="1474"/>
      <c r="I53" s="1474"/>
      <c r="J53" s="1474"/>
      <c r="K53" s="1474"/>
      <c r="L53" s="1474"/>
      <c r="M53" s="1474"/>
      <c r="N53" s="1474"/>
      <c r="O53" s="1474"/>
      <c r="P53" s="1474"/>
      <c r="Q53" s="1474"/>
      <c r="R53" s="1474"/>
      <c r="S53" s="1474"/>
    </row>
    <row r="54" spans="1:19">
      <c r="A54" s="1480">
        <v>41</v>
      </c>
      <c r="B54" s="2078"/>
      <c r="C54" s="2077"/>
      <c r="D54" s="2077"/>
      <c r="E54" s="1913"/>
      <c r="F54" s="2077"/>
      <c r="G54" s="1901">
        <f t="shared" si="0"/>
        <v>0</v>
      </c>
      <c r="H54" s="1474"/>
      <c r="I54" s="1474"/>
      <c r="J54" s="1474"/>
      <c r="K54" s="1474"/>
      <c r="L54" s="1474"/>
      <c r="M54" s="1474"/>
      <c r="N54" s="1474"/>
      <c r="O54" s="1474"/>
      <c r="P54" s="1474"/>
      <c r="Q54" s="1474"/>
      <c r="R54" s="1474"/>
      <c r="S54" s="1474"/>
    </row>
    <row r="55" spans="1:19">
      <c r="A55" s="1480">
        <v>42</v>
      </c>
      <c r="B55" s="2078"/>
      <c r="C55" s="2077"/>
      <c r="D55" s="2077"/>
      <c r="E55" s="1913"/>
      <c r="F55" s="2077"/>
      <c r="G55" s="1901">
        <f t="shared" si="0"/>
        <v>0</v>
      </c>
      <c r="H55" s="1474"/>
      <c r="I55" s="1474"/>
      <c r="J55" s="1474"/>
      <c r="K55" s="1474"/>
      <c r="L55" s="1474"/>
      <c r="M55" s="1474"/>
      <c r="N55" s="1474"/>
      <c r="O55" s="1474"/>
      <c r="P55" s="1474"/>
      <c r="Q55" s="1474"/>
      <c r="R55" s="1474"/>
      <c r="S55" s="1474"/>
    </row>
    <row r="56" spans="1:19">
      <c r="A56" s="1480">
        <v>43</v>
      </c>
      <c r="B56" s="2078"/>
      <c r="C56" s="2077"/>
      <c r="D56" s="2077"/>
      <c r="E56" s="1913"/>
      <c r="F56" s="2077"/>
      <c r="G56" s="1901">
        <f t="shared" si="0"/>
        <v>0</v>
      </c>
      <c r="H56" s="1474"/>
      <c r="I56" s="1474"/>
      <c r="J56" s="1474"/>
      <c r="K56" s="1474"/>
      <c r="L56" s="1474"/>
      <c r="M56" s="1474"/>
      <c r="N56" s="1474"/>
      <c r="O56" s="1474"/>
      <c r="P56" s="1474"/>
      <c r="Q56" s="1474"/>
      <c r="R56" s="1474"/>
      <c r="S56" s="1474"/>
    </row>
    <row r="57" spans="1:19">
      <c r="A57" s="1480">
        <v>44</v>
      </c>
      <c r="B57" s="2078"/>
      <c r="C57" s="2077"/>
      <c r="D57" s="2077"/>
      <c r="E57" s="1913"/>
      <c r="F57" s="2077"/>
      <c r="G57" s="1901">
        <f t="shared" si="0"/>
        <v>0</v>
      </c>
      <c r="H57" s="1474"/>
      <c r="I57" s="1474"/>
      <c r="J57" s="1474"/>
      <c r="K57" s="1474"/>
      <c r="L57" s="1474"/>
      <c r="M57" s="1474"/>
      <c r="N57" s="1474"/>
      <c r="O57" s="1474"/>
      <c r="P57" s="1474"/>
      <c r="Q57" s="1474"/>
      <c r="R57" s="1474"/>
      <c r="S57" s="1474"/>
    </row>
    <row r="58" spans="1:19">
      <c r="A58" s="1480" t="s">
        <v>2385</v>
      </c>
      <c r="B58" s="2078"/>
      <c r="C58" s="2077"/>
      <c r="D58" s="2077"/>
      <c r="E58" s="1913"/>
      <c r="F58" s="2077"/>
      <c r="G58" s="1901">
        <f t="shared" si="0"/>
        <v>0</v>
      </c>
      <c r="H58" s="1474"/>
      <c r="I58" s="1474"/>
      <c r="J58" s="1474"/>
      <c r="K58" s="1474"/>
      <c r="L58" s="1474"/>
      <c r="M58" s="1474"/>
      <c r="N58" s="1474"/>
      <c r="O58" s="1474"/>
      <c r="P58" s="1474"/>
      <c r="Q58" s="1474"/>
      <c r="R58" s="1474"/>
      <c r="S58" s="1474"/>
    </row>
    <row r="59" spans="1:19">
      <c r="A59" s="2694">
        <v>46</v>
      </c>
      <c r="B59" s="2702" t="s">
        <v>560</v>
      </c>
      <c r="C59" s="2703">
        <f>C126</f>
        <v>0</v>
      </c>
      <c r="D59" s="2703">
        <f>D126</f>
        <v>0</v>
      </c>
      <c r="E59" s="2079"/>
      <c r="F59" s="2703">
        <f>F126</f>
        <v>0</v>
      </c>
      <c r="G59" s="1901">
        <f>G126</f>
        <v>0</v>
      </c>
      <c r="H59" s="1474"/>
      <c r="I59" s="1474"/>
      <c r="J59" s="1474"/>
      <c r="K59" s="1474"/>
      <c r="L59" s="1474"/>
      <c r="M59" s="1474"/>
      <c r="N59" s="1474"/>
      <c r="O59" s="1474"/>
      <c r="P59" s="1474"/>
      <c r="Q59" s="1474"/>
      <c r="R59" s="1474"/>
      <c r="S59" s="1474"/>
    </row>
    <row r="60" spans="1:19">
      <c r="A60" s="1480">
        <v>47</v>
      </c>
      <c r="B60" s="1886" t="s">
        <v>561</v>
      </c>
      <c r="C60" s="1843">
        <f>SUM(C14:C59)</f>
        <v>93565117</v>
      </c>
      <c r="D60" s="2080"/>
      <c r="E60" s="2079"/>
      <c r="F60" s="2080"/>
      <c r="G60" s="1883">
        <f>SUM(G14:G59)</f>
        <v>69470602</v>
      </c>
      <c r="H60" s="1474"/>
      <c r="I60" s="1474"/>
      <c r="J60" s="1474"/>
      <c r="K60" s="1474"/>
      <c r="L60" s="1474"/>
      <c r="M60" s="1474"/>
      <c r="N60" s="1474"/>
      <c r="O60" s="1474"/>
      <c r="P60" s="1474"/>
      <c r="Q60" s="1474"/>
      <c r="R60" s="1474"/>
      <c r="S60" s="1474"/>
    </row>
    <row r="61" spans="1:19">
      <c r="A61" s="1480">
        <v>48</v>
      </c>
      <c r="B61" s="2081" t="s">
        <v>562</v>
      </c>
      <c r="C61" s="2080"/>
      <c r="D61" s="2080"/>
      <c r="E61" s="1913"/>
      <c r="F61" s="2080"/>
      <c r="G61" s="1901">
        <f>C61+D61-F61</f>
        <v>0</v>
      </c>
      <c r="H61" s="1474"/>
      <c r="I61" s="1474"/>
      <c r="J61" s="1474"/>
      <c r="K61" s="1474"/>
      <c r="L61" s="1474"/>
      <c r="M61" s="1474"/>
      <c r="N61" s="1474"/>
      <c r="O61" s="1474"/>
      <c r="P61" s="1474"/>
      <c r="Q61" s="1474"/>
      <c r="R61" s="1474"/>
      <c r="S61" s="1474"/>
    </row>
    <row r="62" spans="1:19">
      <c r="A62" s="1480"/>
      <c r="B62" s="1874" t="s">
        <v>563</v>
      </c>
      <c r="C62" s="2079"/>
      <c r="D62" s="2079"/>
      <c r="E62" s="2079"/>
      <c r="F62" s="2079"/>
      <c r="G62" s="1927"/>
      <c r="H62" s="1474"/>
      <c r="I62" s="1474"/>
      <c r="J62" s="1474"/>
      <c r="K62" s="1474"/>
      <c r="L62" s="1474"/>
      <c r="M62" s="1474"/>
      <c r="N62" s="1474"/>
      <c r="O62" s="1474"/>
      <c r="P62" s="1474"/>
      <c r="Q62" s="1474"/>
      <c r="R62" s="1474"/>
      <c r="S62" s="1474"/>
    </row>
    <row r="63" spans="1:19" ht="15.75" thickBot="1">
      <c r="A63" s="2082">
        <v>49</v>
      </c>
      <c r="B63" s="2083" t="s">
        <v>172</v>
      </c>
      <c r="C63" s="1890">
        <f>C60+C61</f>
        <v>93565117</v>
      </c>
      <c r="D63" s="1890">
        <f>D60+D61</f>
        <v>0</v>
      </c>
      <c r="E63" s="2084"/>
      <c r="F63" s="1890">
        <f>F60+F61</f>
        <v>0</v>
      </c>
      <c r="G63" s="1891">
        <f>G60+G61</f>
        <v>69470602</v>
      </c>
      <c r="H63" s="1474"/>
      <c r="I63" s="1474"/>
      <c r="J63" s="1474"/>
      <c r="K63" s="1474"/>
      <c r="L63" s="1474"/>
      <c r="M63" s="1474"/>
      <c r="N63" s="1474"/>
      <c r="O63" s="1474"/>
      <c r="P63" s="1474"/>
      <c r="Q63" s="1474"/>
      <c r="R63" s="1474"/>
      <c r="S63" s="1474"/>
    </row>
    <row r="64" spans="1:19">
      <c r="A64" s="1474"/>
      <c r="B64" s="1474"/>
      <c r="C64" s="1474"/>
      <c r="D64" s="1474"/>
      <c r="E64" s="1474"/>
      <c r="F64" s="1474"/>
      <c r="G64" s="1474"/>
      <c r="H64" s="1474"/>
      <c r="I64" s="1474"/>
      <c r="J64" s="1474"/>
      <c r="K64" s="1474"/>
      <c r="L64" s="1474"/>
      <c r="M64" s="1474"/>
      <c r="N64" s="1474"/>
      <c r="O64" s="1474"/>
      <c r="P64" s="1474"/>
      <c r="Q64" s="1474"/>
      <c r="R64" s="1474"/>
      <c r="S64" s="1474"/>
    </row>
    <row r="65" spans="1:19">
      <c r="A65" s="2407" t="s">
        <v>4680</v>
      </c>
      <c r="B65" s="2407"/>
      <c r="C65" s="1474"/>
      <c r="D65" s="1474"/>
      <c r="E65" s="1474"/>
      <c r="F65" s="1474"/>
      <c r="G65" s="1474"/>
      <c r="H65" s="1474"/>
      <c r="I65" s="1474"/>
      <c r="J65" s="1474"/>
      <c r="K65" s="1474"/>
      <c r="L65" s="1474"/>
      <c r="M65" s="1474"/>
      <c r="N65" s="1474"/>
      <c r="O65" s="1474"/>
      <c r="P65" s="1474"/>
      <c r="Q65" s="1474"/>
      <c r="R65" s="1474"/>
      <c r="S65" s="1474"/>
    </row>
    <row r="66" spans="1:19">
      <c r="A66" s="1489" t="s">
        <v>564</v>
      </c>
      <c r="B66" s="1489"/>
      <c r="C66" s="1489"/>
      <c r="D66" s="1489"/>
      <c r="E66" s="1489"/>
      <c r="F66" s="1489"/>
      <c r="G66" s="1489"/>
      <c r="H66" s="1474"/>
      <c r="I66" s="1474"/>
      <c r="J66" s="1474"/>
      <c r="K66" s="1474"/>
      <c r="L66" s="1474"/>
      <c r="M66" s="1474"/>
      <c r="N66" s="1474"/>
      <c r="O66" s="1474"/>
      <c r="P66" s="1474"/>
      <c r="Q66" s="1474"/>
      <c r="R66" s="1474"/>
      <c r="S66" s="1474"/>
    </row>
    <row r="67" spans="1:19" ht="15.75">
      <c r="A67" s="1493" t="s">
        <v>565</v>
      </c>
      <c r="B67" s="1489"/>
      <c r="C67" s="1489"/>
      <c r="D67" s="1489"/>
      <c r="E67" s="1489"/>
      <c r="F67" s="1489"/>
      <c r="G67" s="1489"/>
      <c r="H67" s="1474"/>
      <c r="I67" s="1474"/>
      <c r="J67" s="1474"/>
      <c r="K67" s="1474"/>
      <c r="L67" s="1474"/>
      <c r="M67" s="1474"/>
      <c r="N67" s="1474"/>
      <c r="O67" s="1474"/>
      <c r="P67" s="1474"/>
      <c r="Q67" s="1474"/>
      <c r="R67" s="1474"/>
      <c r="S67" s="1474"/>
    </row>
    <row r="68" spans="1:19">
      <c r="A68" s="1474"/>
      <c r="B68" s="1474"/>
      <c r="C68" s="1474"/>
      <c r="D68" s="1474"/>
      <c r="E68" s="1474"/>
      <c r="F68" s="1474"/>
      <c r="G68" s="1474"/>
      <c r="H68" s="1474"/>
      <c r="I68" s="1474"/>
      <c r="J68" s="1474"/>
      <c r="K68" s="1474"/>
      <c r="L68" s="1474"/>
      <c r="M68" s="1474"/>
      <c r="N68" s="1474"/>
      <c r="O68" s="1474"/>
      <c r="P68" s="1474"/>
      <c r="Q68" s="1474"/>
      <c r="R68" s="1474"/>
      <c r="S68" s="1474"/>
    </row>
    <row r="69" spans="1:19" ht="15.75" thickBot="1">
      <c r="A69" s="1474" t="str">
        <f>'Data Sheet'!$C$25</f>
        <v>Consolidated Edison Company of New York, Inc.</v>
      </c>
      <c r="B69" s="1474"/>
      <c r="C69" s="1474"/>
      <c r="D69" s="1474"/>
      <c r="E69" s="1474"/>
      <c r="F69" s="1906" t="str">
        <f>'Data Sheet'!$C$40</f>
        <v>4/28/2016</v>
      </c>
      <c r="G69" s="1474" t="str">
        <f>'Data Sheet'!$C$38</f>
        <v>12/31/2015</v>
      </c>
      <c r="H69" s="1474"/>
      <c r="I69" s="1474"/>
      <c r="J69" s="1474"/>
      <c r="K69" s="1474"/>
      <c r="L69" s="1474"/>
      <c r="M69" s="1474"/>
      <c r="N69" s="1474"/>
      <c r="O69" s="1474"/>
      <c r="P69" s="1474"/>
      <c r="Q69" s="1474"/>
      <c r="R69" s="1474"/>
      <c r="S69" s="1474"/>
    </row>
    <row r="70" spans="1:19">
      <c r="A70" s="1448"/>
      <c r="B70" s="1605"/>
      <c r="C70" s="1605"/>
      <c r="D70" s="1605"/>
      <c r="E70" s="1605"/>
      <c r="F70" s="1605"/>
      <c r="G70" s="1810"/>
      <c r="H70" s="1474"/>
      <c r="I70" s="1474"/>
      <c r="J70" s="1474"/>
      <c r="K70" s="1474"/>
      <c r="L70" s="1474"/>
      <c r="M70" s="1474"/>
      <c r="N70" s="1474"/>
      <c r="O70" s="1474"/>
      <c r="P70" s="1474"/>
      <c r="Q70" s="1474"/>
      <c r="R70" s="1474"/>
      <c r="S70" s="1474"/>
    </row>
    <row r="71" spans="1:19">
      <c r="A71" s="1935" t="s">
        <v>550</v>
      </c>
      <c r="B71" s="1489"/>
      <c r="C71" s="1489"/>
      <c r="D71" s="1489"/>
      <c r="E71" s="1489"/>
      <c r="F71" s="1489"/>
      <c r="G71" s="1908"/>
      <c r="H71" s="1474"/>
      <c r="I71" s="1474"/>
      <c r="J71" s="1474"/>
      <c r="K71" s="1474"/>
      <c r="L71" s="1474"/>
      <c r="M71" s="1474"/>
      <c r="N71" s="1474"/>
      <c r="O71" s="1474"/>
      <c r="P71" s="1474"/>
      <c r="Q71" s="1474"/>
      <c r="R71" s="1474"/>
      <c r="S71" s="1474"/>
    </row>
    <row r="72" spans="1:19">
      <c r="A72" s="1455"/>
      <c r="B72" s="1619"/>
      <c r="C72" s="1619"/>
      <c r="D72" s="1619"/>
      <c r="E72" s="1619"/>
      <c r="F72" s="1619"/>
      <c r="G72" s="1814"/>
      <c r="H72" s="1474"/>
      <c r="I72" s="1474"/>
      <c r="J72" s="1474"/>
      <c r="K72" s="1474"/>
      <c r="L72" s="1474"/>
      <c r="M72" s="1474"/>
      <c r="N72" s="1474"/>
      <c r="O72" s="1474"/>
      <c r="P72" s="1474"/>
      <c r="Q72" s="1474"/>
      <c r="R72" s="1474"/>
      <c r="S72" s="1474"/>
    </row>
    <row r="73" spans="1:19">
      <c r="A73" s="1819"/>
      <c r="B73" s="1820"/>
      <c r="C73" s="1820"/>
      <c r="D73" s="1820"/>
      <c r="E73" s="2074" t="s">
        <v>554</v>
      </c>
      <c r="F73" s="1731"/>
      <c r="G73" s="1878"/>
      <c r="H73" s="1474"/>
      <c r="I73" s="1474"/>
      <c r="J73" s="1474"/>
      <c r="K73" s="1474"/>
      <c r="L73" s="1474"/>
      <c r="M73" s="1474"/>
      <c r="N73" s="1474"/>
      <c r="O73" s="1474"/>
      <c r="P73" s="1474"/>
      <c r="Q73" s="1474"/>
      <c r="R73" s="1474"/>
      <c r="S73" s="1474"/>
    </row>
    <row r="74" spans="1:19">
      <c r="A74" s="1480"/>
      <c r="B74" s="1726"/>
      <c r="C74" s="1745" t="s">
        <v>555</v>
      </c>
      <c r="D74" s="1726"/>
      <c r="E74" s="1745" t="s">
        <v>176</v>
      </c>
      <c r="F74" s="1726"/>
      <c r="G74" s="1822" t="s">
        <v>1831</v>
      </c>
      <c r="H74" s="1474"/>
      <c r="I74" s="1474"/>
      <c r="J74" s="1474"/>
      <c r="K74" s="1474"/>
      <c r="L74" s="1474"/>
      <c r="M74" s="1474"/>
      <c r="N74" s="1474"/>
      <c r="O74" s="1474"/>
      <c r="P74" s="1474"/>
      <c r="Q74" s="1474"/>
      <c r="R74" s="1474"/>
      <c r="S74" s="1474"/>
    </row>
    <row r="75" spans="1:19">
      <c r="A75" s="1480"/>
      <c r="B75" s="1745" t="s">
        <v>556</v>
      </c>
      <c r="C75" s="1745" t="s">
        <v>557</v>
      </c>
      <c r="D75" s="1745" t="s">
        <v>542</v>
      </c>
      <c r="E75" s="1745" t="s">
        <v>524</v>
      </c>
      <c r="F75" s="1745" t="s">
        <v>1835</v>
      </c>
      <c r="G75" s="1822" t="s">
        <v>2514</v>
      </c>
      <c r="H75" s="1474"/>
      <c r="I75" s="1474"/>
      <c r="J75" s="1474"/>
      <c r="K75" s="1474"/>
      <c r="L75" s="1474"/>
      <c r="M75" s="1474"/>
      <c r="N75" s="1474"/>
      <c r="O75" s="1474"/>
      <c r="P75" s="1474"/>
      <c r="Q75" s="1474"/>
      <c r="R75" s="1474"/>
      <c r="S75" s="1474"/>
    </row>
    <row r="76" spans="1:19">
      <c r="A76" s="1823"/>
      <c r="B76" s="1824" t="s">
        <v>3018</v>
      </c>
      <c r="C76" s="1824" t="s">
        <v>558</v>
      </c>
      <c r="D76" s="1824" t="s">
        <v>3020</v>
      </c>
      <c r="E76" s="1824" t="s">
        <v>3021</v>
      </c>
      <c r="F76" s="1824" t="s">
        <v>544</v>
      </c>
      <c r="G76" s="1825" t="s">
        <v>559</v>
      </c>
      <c r="H76" s="1474"/>
      <c r="I76" s="1474"/>
      <c r="J76" s="1474"/>
      <c r="K76" s="1474"/>
      <c r="L76" s="1474"/>
      <c r="M76" s="1474"/>
      <c r="N76" s="1474"/>
      <c r="O76" s="1474"/>
      <c r="P76" s="1474"/>
      <c r="Q76" s="1474"/>
      <c r="R76" s="1474"/>
      <c r="S76" s="1474"/>
    </row>
    <row r="77" spans="1:19">
      <c r="A77" s="1452"/>
      <c r="B77" s="1482"/>
      <c r="C77" s="1932"/>
      <c r="D77" s="2021"/>
      <c r="E77" s="1474"/>
      <c r="F77" s="2021"/>
      <c r="G77" s="1901">
        <f t="shared" ref="G77:G125" si="1">C77+D77-F77</f>
        <v>0</v>
      </c>
      <c r="H77" s="1474"/>
      <c r="I77" s="1474"/>
      <c r="J77" s="1474"/>
      <c r="K77" s="1474"/>
      <c r="L77" s="1474"/>
      <c r="M77" s="1474"/>
      <c r="N77" s="1474"/>
      <c r="O77" s="1474"/>
      <c r="P77" s="1474"/>
      <c r="Q77" s="1474"/>
      <c r="R77" s="1474"/>
      <c r="S77" s="1474"/>
    </row>
    <row r="78" spans="1:19">
      <c r="A78" s="1452"/>
      <c r="B78" s="1482"/>
      <c r="C78" s="1932"/>
      <c r="D78" s="2021"/>
      <c r="E78" s="1474"/>
      <c r="F78" s="2021"/>
      <c r="G78" s="1901">
        <f t="shared" si="1"/>
        <v>0</v>
      </c>
      <c r="H78" s="1474"/>
      <c r="I78" s="1474"/>
      <c r="J78" s="1474"/>
      <c r="K78" s="1474"/>
      <c r="L78" s="1474"/>
      <c r="M78" s="1474"/>
      <c r="N78" s="1474"/>
      <c r="O78" s="1474"/>
      <c r="P78" s="1474"/>
      <c r="Q78" s="1474"/>
      <c r="R78" s="1474"/>
      <c r="S78" s="1474"/>
    </row>
    <row r="79" spans="1:19">
      <c r="A79" s="1452"/>
      <c r="B79" s="1482"/>
      <c r="C79" s="1932"/>
      <c r="D79" s="2021"/>
      <c r="E79" s="1474"/>
      <c r="F79" s="2021"/>
      <c r="G79" s="1901">
        <f t="shared" si="1"/>
        <v>0</v>
      </c>
      <c r="H79" s="1474"/>
      <c r="I79" s="1474"/>
      <c r="J79" s="1474"/>
      <c r="K79" s="1474"/>
      <c r="L79" s="1474"/>
      <c r="M79" s="1474"/>
      <c r="N79" s="1474"/>
      <c r="O79" s="1474"/>
      <c r="P79" s="1474"/>
      <c r="Q79" s="1474"/>
      <c r="R79" s="1474"/>
      <c r="S79" s="1474"/>
    </row>
    <row r="80" spans="1:19">
      <c r="A80" s="1452"/>
      <c r="B80" s="1482"/>
      <c r="C80" s="1932"/>
      <c r="D80" s="2021"/>
      <c r="E80" s="1474"/>
      <c r="F80" s="2021"/>
      <c r="G80" s="1901">
        <f t="shared" si="1"/>
        <v>0</v>
      </c>
      <c r="H80" s="1474"/>
      <c r="I80" s="1474"/>
      <c r="J80" s="1474"/>
      <c r="K80" s="1474"/>
      <c r="L80" s="1474"/>
      <c r="M80" s="1474"/>
      <c r="N80" s="1474"/>
      <c r="O80" s="1474"/>
      <c r="P80" s="1474"/>
      <c r="Q80" s="1474"/>
      <c r="R80" s="1474"/>
      <c r="S80" s="1474"/>
    </row>
    <row r="81" spans="1:19">
      <c r="A81" s="1452"/>
      <c r="B81" s="1482"/>
      <c r="C81" s="1932"/>
      <c r="D81" s="2021"/>
      <c r="E81" s="1474"/>
      <c r="F81" s="2021"/>
      <c r="G81" s="1901">
        <f t="shared" si="1"/>
        <v>0</v>
      </c>
      <c r="H81" s="1474"/>
      <c r="I81" s="1474"/>
      <c r="J81" s="1474"/>
      <c r="K81" s="1474"/>
      <c r="L81" s="1474"/>
      <c r="M81" s="1474"/>
      <c r="N81" s="1474"/>
      <c r="O81" s="1474"/>
      <c r="P81" s="1474"/>
      <c r="Q81" s="1474"/>
      <c r="R81" s="1474"/>
      <c r="S81" s="1474"/>
    </row>
    <row r="82" spans="1:19">
      <c r="A82" s="1452"/>
      <c r="B82" s="1482"/>
      <c r="C82" s="2085"/>
      <c r="D82" s="2021"/>
      <c r="E82" s="1468"/>
      <c r="F82" s="2086"/>
      <c r="G82" s="1901">
        <f t="shared" si="1"/>
        <v>0</v>
      </c>
      <c r="H82" s="1474"/>
      <c r="I82" s="1474"/>
      <c r="J82" s="1474"/>
      <c r="K82" s="1474"/>
      <c r="L82" s="1474"/>
      <c r="M82" s="1474"/>
      <c r="N82" s="1474"/>
      <c r="O82" s="1474"/>
      <c r="P82" s="1474"/>
      <c r="Q82" s="1474"/>
      <c r="R82" s="1474"/>
      <c r="S82" s="1474"/>
    </row>
    <row r="83" spans="1:19">
      <c r="A83" s="1452"/>
      <c r="B83" s="1482"/>
      <c r="C83" s="1932"/>
      <c r="D83" s="2021"/>
      <c r="E83" s="1474"/>
      <c r="F83" s="2021"/>
      <c r="G83" s="1901">
        <f t="shared" si="1"/>
        <v>0</v>
      </c>
      <c r="H83" s="1474"/>
      <c r="I83" s="1474"/>
      <c r="J83" s="1474"/>
      <c r="K83" s="1474"/>
      <c r="L83" s="1474"/>
      <c r="M83" s="1474"/>
      <c r="N83" s="1474"/>
      <c r="O83" s="1474"/>
      <c r="P83" s="1474"/>
      <c r="Q83" s="1474"/>
      <c r="R83" s="1474"/>
      <c r="S83" s="1474"/>
    </row>
    <row r="84" spans="1:19">
      <c r="A84" s="1452"/>
      <c r="B84" s="1482"/>
      <c r="C84" s="1932"/>
      <c r="D84" s="2021"/>
      <c r="E84" s="1474"/>
      <c r="F84" s="2021"/>
      <c r="G84" s="1901">
        <f t="shared" si="1"/>
        <v>0</v>
      </c>
      <c r="H84" s="1474"/>
      <c r="I84" s="1474"/>
      <c r="J84" s="1474"/>
      <c r="K84" s="1474"/>
      <c r="L84" s="1474"/>
      <c r="M84" s="1474"/>
      <c r="N84" s="1474"/>
      <c r="O84" s="1474"/>
      <c r="P84" s="1474"/>
      <c r="Q84" s="1474"/>
      <c r="R84" s="1474"/>
      <c r="S84" s="1474"/>
    </row>
    <row r="85" spans="1:19">
      <c r="A85" s="1452"/>
      <c r="B85" s="1482"/>
      <c r="C85" s="1932"/>
      <c r="D85" s="2021"/>
      <c r="E85" s="1474"/>
      <c r="F85" s="2021"/>
      <c r="G85" s="1901">
        <f t="shared" si="1"/>
        <v>0</v>
      </c>
      <c r="H85" s="1474"/>
      <c r="I85" s="1474"/>
      <c r="J85" s="1474"/>
      <c r="K85" s="1474"/>
      <c r="L85" s="1474"/>
      <c r="M85" s="1474"/>
      <c r="N85" s="1474"/>
      <c r="O85" s="1474"/>
      <c r="P85" s="1474"/>
      <c r="Q85" s="1474"/>
      <c r="R85" s="1474"/>
      <c r="S85" s="1474"/>
    </row>
    <row r="86" spans="1:19">
      <c r="A86" s="1452"/>
      <c r="B86" s="1482"/>
      <c r="C86" s="1932"/>
      <c r="D86" s="2021"/>
      <c r="E86" s="1474"/>
      <c r="F86" s="2021"/>
      <c r="G86" s="1901">
        <f t="shared" si="1"/>
        <v>0</v>
      </c>
      <c r="H86" s="1474"/>
      <c r="I86" s="1474"/>
      <c r="J86" s="1474"/>
      <c r="K86" s="1474"/>
      <c r="L86" s="1474"/>
      <c r="M86" s="1474"/>
      <c r="N86" s="1474"/>
      <c r="O86" s="1474"/>
      <c r="P86" s="1474"/>
      <c r="Q86" s="1474"/>
      <c r="R86" s="1474"/>
      <c r="S86" s="1474"/>
    </row>
    <row r="87" spans="1:19">
      <c r="A87" s="1452"/>
      <c r="B87" s="1482"/>
      <c r="C87" s="1932"/>
      <c r="D87" s="2021"/>
      <c r="E87" s="1474"/>
      <c r="F87" s="2021"/>
      <c r="G87" s="1901">
        <f t="shared" si="1"/>
        <v>0</v>
      </c>
      <c r="H87" s="1474"/>
      <c r="I87" s="1474"/>
      <c r="J87" s="1474"/>
      <c r="K87" s="1474"/>
      <c r="L87" s="1474"/>
      <c r="M87" s="1474"/>
      <c r="N87" s="1474"/>
      <c r="O87" s="1474"/>
      <c r="P87" s="1474"/>
      <c r="Q87" s="1474"/>
      <c r="R87" s="1474"/>
      <c r="S87" s="1474"/>
    </row>
    <row r="88" spans="1:19">
      <c r="A88" s="1452"/>
      <c r="B88" s="1482"/>
      <c r="C88" s="1932"/>
      <c r="D88" s="2021"/>
      <c r="E88" s="1474"/>
      <c r="F88" s="2021"/>
      <c r="G88" s="1901">
        <f t="shared" si="1"/>
        <v>0</v>
      </c>
      <c r="H88" s="1474"/>
      <c r="I88" s="1474"/>
      <c r="J88" s="1474"/>
      <c r="K88" s="1474"/>
      <c r="L88" s="1474"/>
      <c r="M88" s="1474"/>
      <c r="N88" s="1474"/>
      <c r="O88" s="1474"/>
      <c r="P88" s="1474"/>
      <c r="Q88" s="1474"/>
      <c r="R88" s="1474"/>
      <c r="S88" s="1474"/>
    </row>
    <row r="89" spans="1:19">
      <c r="A89" s="1452"/>
      <c r="B89" s="1482"/>
      <c r="C89" s="1932"/>
      <c r="D89" s="2021"/>
      <c r="E89" s="1474"/>
      <c r="F89" s="2021"/>
      <c r="G89" s="1901">
        <f t="shared" si="1"/>
        <v>0</v>
      </c>
      <c r="H89" s="1474"/>
      <c r="I89" s="1474"/>
      <c r="J89" s="1474"/>
      <c r="K89" s="1474"/>
      <c r="L89" s="1474"/>
      <c r="M89" s="1474"/>
      <c r="N89" s="1474"/>
      <c r="O89" s="1474"/>
      <c r="P89" s="1474"/>
      <c r="Q89" s="1474"/>
      <c r="R89" s="1474"/>
      <c r="S89" s="1474"/>
    </row>
    <row r="90" spans="1:19">
      <c r="A90" s="1452"/>
      <c r="B90" s="1482"/>
      <c r="C90" s="1932"/>
      <c r="D90" s="2021"/>
      <c r="E90" s="1474"/>
      <c r="F90" s="2021"/>
      <c r="G90" s="1901">
        <f t="shared" si="1"/>
        <v>0</v>
      </c>
      <c r="H90" s="1474"/>
      <c r="I90" s="1474"/>
      <c r="J90" s="1474"/>
      <c r="K90" s="1474"/>
      <c r="L90" s="1474"/>
      <c r="M90" s="1474"/>
      <c r="N90" s="1474"/>
      <c r="O90" s="1474"/>
      <c r="P90" s="1474"/>
      <c r="Q90" s="1474"/>
      <c r="R90" s="1474"/>
      <c r="S90" s="1474"/>
    </row>
    <row r="91" spans="1:19">
      <c r="A91" s="1452"/>
      <c r="B91" s="1482"/>
      <c r="C91" s="1932"/>
      <c r="D91" s="2021"/>
      <c r="E91" s="1474"/>
      <c r="F91" s="2021"/>
      <c r="G91" s="1901">
        <f t="shared" si="1"/>
        <v>0</v>
      </c>
      <c r="H91" s="1474"/>
      <c r="I91" s="1474"/>
      <c r="J91" s="1474"/>
      <c r="K91" s="1474"/>
      <c r="L91" s="1474"/>
      <c r="M91" s="1474"/>
      <c r="N91" s="1474"/>
      <c r="O91" s="1474"/>
      <c r="P91" s="1474"/>
      <c r="Q91" s="1474"/>
      <c r="R91" s="1474"/>
      <c r="S91" s="1474"/>
    </row>
    <row r="92" spans="1:19">
      <c r="A92" s="1452"/>
      <c r="B92" s="1482"/>
      <c r="C92" s="1932"/>
      <c r="D92" s="2021"/>
      <c r="E92" s="1474"/>
      <c r="F92" s="2021"/>
      <c r="G92" s="1901">
        <f t="shared" si="1"/>
        <v>0</v>
      </c>
    </row>
    <row r="93" spans="1:19">
      <c r="A93" s="1452"/>
      <c r="B93" s="1482"/>
      <c r="C93" s="1932"/>
      <c r="D93" s="2021"/>
      <c r="E93" s="1474"/>
      <c r="F93" s="2021"/>
      <c r="G93" s="1901">
        <f t="shared" si="1"/>
        <v>0</v>
      </c>
    </row>
    <row r="94" spans="1:19">
      <c r="A94" s="1452"/>
      <c r="B94" s="1482"/>
      <c r="C94" s="1932"/>
      <c r="D94" s="2021"/>
      <c r="E94" s="1474"/>
      <c r="F94" s="2021"/>
      <c r="G94" s="1901">
        <f t="shared" si="1"/>
        <v>0</v>
      </c>
    </row>
    <row r="95" spans="1:19">
      <c r="A95" s="1452"/>
      <c r="B95" s="1482"/>
      <c r="C95" s="1932"/>
      <c r="D95" s="2021"/>
      <c r="E95" s="1474"/>
      <c r="F95" s="2021"/>
      <c r="G95" s="1901">
        <f t="shared" si="1"/>
        <v>0</v>
      </c>
    </row>
    <row r="96" spans="1:19">
      <c r="A96" s="1452"/>
      <c r="B96" s="1482"/>
      <c r="C96" s="1932"/>
      <c r="D96" s="2021"/>
      <c r="E96" s="1474"/>
      <c r="F96" s="2021"/>
      <c r="G96" s="1901">
        <f t="shared" si="1"/>
        <v>0</v>
      </c>
    </row>
    <row r="97" spans="1:7">
      <c r="A97" s="1452"/>
      <c r="B97" s="1482"/>
      <c r="C97" s="1932"/>
      <c r="D97" s="2021"/>
      <c r="E97" s="1474"/>
      <c r="F97" s="2021"/>
      <c r="G97" s="1901">
        <f t="shared" si="1"/>
        <v>0</v>
      </c>
    </row>
    <row r="98" spans="1:7">
      <c r="A98" s="1452"/>
      <c r="B98" s="1482"/>
      <c r="C98" s="1932"/>
      <c r="D98" s="2021"/>
      <c r="E98" s="1474"/>
      <c r="F98" s="2021"/>
      <c r="G98" s="1901">
        <f t="shared" si="1"/>
        <v>0</v>
      </c>
    </row>
    <row r="99" spans="1:7">
      <c r="A99" s="1452"/>
      <c r="B99" s="1482"/>
      <c r="C99" s="1932"/>
      <c r="D99" s="2021"/>
      <c r="E99" s="1474"/>
      <c r="F99" s="2021"/>
      <c r="G99" s="1901">
        <f t="shared" si="1"/>
        <v>0</v>
      </c>
    </row>
    <row r="100" spans="1:7">
      <c r="A100" s="1452"/>
      <c r="B100" s="1482"/>
      <c r="C100" s="1932"/>
      <c r="D100" s="2021"/>
      <c r="E100" s="1474"/>
      <c r="F100" s="2021"/>
      <c r="G100" s="1901">
        <f t="shared" si="1"/>
        <v>0</v>
      </c>
    </row>
    <row r="101" spans="1:7">
      <c r="A101" s="1452"/>
      <c r="B101" s="1482"/>
      <c r="C101" s="1932"/>
      <c r="D101" s="2021"/>
      <c r="E101" s="1474"/>
      <c r="F101" s="2021"/>
      <c r="G101" s="1901">
        <f t="shared" si="1"/>
        <v>0</v>
      </c>
    </row>
    <row r="102" spans="1:7">
      <c r="A102" s="1452"/>
      <c r="B102" s="1482"/>
      <c r="C102" s="1932"/>
      <c r="D102" s="2021"/>
      <c r="E102" s="1474"/>
      <c r="F102" s="2021"/>
      <c r="G102" s="1901">
        <f t="shared" si="1"/>
        <v>0</v>
      </c>
    </row>
    <row r="103" spans="1:7">
      <c r="A103" s="1452"/>
      <c r="B103" s="1482"/>
      <c r="C103" s="1932"/>
      <c r="D103" s="2021"/>
      <c r="E103" s="1474"/>
      <c r="F103" s="2021"/>
      <c r="G103" s="1901">
        <f t="shared" si="1"/>
        <v>0</v>
      </c>
    </row>
    <row r="104" spans="1:7">
      <c r="A104" s="1452"/>
      <c r="B104" s="1482"/>
      <c r="C104" s="1932"/>
      <c r="D104" s="2021"/>
      <c r="E104" s="1474"/>
      <c r="F104" s="2021"/>
      <c r="G104" s="1901">
        <f t="shared" si="1"/>
        <v>0</v>
      </c>
    </row>
    <row r="105" spans="1:7">
      <c r="A105" s="1452"/>
      <c r="B105" s="1482"/>
      <c r="C105" s="1932"/>
      <c r="D105" s="2021"/>
      <c r="E105" s="1474"/>
      <c r="F105" s="2021"/>
      <c r="G105" s="1901">
        <f t="shared" si="1"/>
        <v>0</v>
      </c>
    </row>
    <row r="106" spans="1:7">
      <c r="A106" s="1452"/>
      <c r="B106" s="1482"/>
      <c r="C106" s="1932"/>
      <c r="D106" s="2021"/>
      <c r="E106" s="1474"/>
      <c r="F106" s="2021"/>
      <c r="G106" s="1901">
        <f t="shared" si="1"/>
        <v>0</v>
      </c>
    </row>
    <row r="107" spans="1:7">
      <c r="A107" s="1452"/>
      <c r="B107" s="1482"/>
      <c r="C107" s="1932"/>
      <c r="D107" s="2021"/>
      <c r="E107" s="1474"/>
      <c r="F107" s="2021"/>
      <c r="G107" s="1901">
        <f t="shared" si="1"/>
        <v>0</v>
      </c>
    </row>
    <row r="108" spans="1:7">
      <c r="A108" s="1452"/>
      <c r="B108" s="1482"/>
      <c r="C108" s="1932"/>
      <c r="D108" s="2021"/>
      <c r="E108" s="1474"/>
      <c r="F108" s="2021"/>
      <c r="G108" s="1901">
        <f t="shared" si="1"/>
        <v>0</v>
      </c>
    </row>
    <row r="109" spans="1:7">
      <c r="A109" s="1452"/>
      <c r="B109" s="1482"/>
      <c r="C109" s="1932"/>
      <c r="D109" s="2021"/>
      <c r="E109" s="1474"/>
      <c r="F109" s="2021"/>
      <c r="G109" s="1901">
        <f t="shared" si="1"/>
        <v>0</v>
      </c>
    </row>
    <row r="110" spans="1:7">
      <c r="A110" s="1452"/>
      <c r="B110" s="1482"/>
      <c r="C110" s="1932"/>
      <c r="D110" s="2021"/>
      <c r="E110" s="1474"/>
      <c r="F110" s="2021"/>
      <c r="G110" s="1901">
        <f t="shared" si="1"/>
        <v>0</v>
      </c>
    </row>
    <row r="111" spans="1:7">
      <c r="A111" s="1452"/>
      <c r="B111" s="1482"/>
      <c r="C111" s="1932"/>
      <c r="D111" s="2021"/>
      <c r="E111" s="1474"/>
      <c r="F111" s="2021"/>
      <c r="G111" s="1901">
        <f t="shared" si="1"/>
        <v>0</v>
      </c>
    </row>
    <row r="112" spans="1:7">
      <c r="A112" s="1452"/>
      <c r="B112" s="1482"/>
      <c r="C112" s="1932"/>
      <c r="D112" s="2021"/>
      <c r="E112" s="1474"/>
      <c r="F112" s="2021"/>
      <c r="G112" s="1901">
        <f t="shared" si="1"/>
        <v>0</v>
      </c>
    </row>
    <row r="113" spans="1:7">
      <c r="A113" s="1452"/>
      <c r="B113" s="1482"/>
      <c r="C113" s="1932"/>
      <c r="D113" s="2021"/>
      <c r="E113" s="1474"/>
      <c r="F113" s="2021"/>
      <c r="G113" s="1901">
        <f t="shared" si="1"/>
        <v>0</v>
      </c>
    </row>
    <row r="114" spans="1:7">
      <c r="A114" s="1452"/>
      <c r="B114" s="1482"/>
      <c r="C114" s="1932"/>
      <c r="D114" s="2021"/>
      <c r="E114" s="1474"/>
      <c r="F114" s="2021"/>
      <c r="G114" s="1901">
        <f t="shared" si="1"/>
        <v>0</v>
      </c>
    </row>
    <row r="115" spans="1:7">
      <c r="A115" s="1452"/>
      <c r="B115" s="1482"/>
      <c r="C115" s="1932"/>
      <c r="D115" s="2021"/>
      <c r="E115" s="1474"/>
      <c r="F115" s="2021"/>
      <c r="G115" s="1901">
        <f t="shared" si="1"/>
        <v>0</v>
      </c>
    </row>
    <row r="116" spans="1:7">
      <c r="A116" s="1452"/>
      <c r="B116" s="1482"/>
      <c r="C116" s="1932"/>
      <c r="D116" s="2021"/>
      <c r="E116" s="1474"/>
      <c r="F116" s="2021"/>
      <c r="G116" s="1901">
        <f t="shared" si="1"/>
        <v>0</v>
      </c>
    </row>
    <row r="117" spans="1:7">
      <c r="A117" s="1452"/>
      <c r="B117" s="1482"/>
      <c r="C117" s="1932"/>
      <c r="D117" s="2021"/>
      <c r="E117" s="1474"/>
      <c r="F117" s="2021"/>
      <c r="G117" s="1901">
        <f t="shared" si="1"/>
        <v>0</v>
      </c>
    </row>
    <row r="118" spans="1:7">
      <c r="A118" s="1452"/>
      <c r="B118" s="1482"/>
      <c r="C118" s="1932"/>
      <c r="D118" s="2021"/>
      <c r="E118" s="1474"/>
      <c r="F118" s="2021"/>
      <c r="G118" s="1901">
        <f t="shared" si="1"/>
        <v>0</v>
      </c>
    </row>
    <row r="119" spans="1:7">
      <c r="A119" s="1452"/>
      <c r="B119" s="1482"/>
      <c r="C119" s="1932"/>
      <c r="D119" s="2021"/>
      <c r="E119" s="1474"/>
      <c r="F119" s="2021"/>
      <c r="G119" s="1901">
        <f t="shared" si="1"/>
        <v>0</v>
      </c>
    </row>
    <row r="120" spans="1:7">
      <c r="A120" s="1452"/>
      <c r="B120" s="1482"/>
      <c r="C120" s="1932"/>
      <c r="D120" s="2021"/>
      <c r="E120" s="1474"/>
      <c r="F120" s="2021"/>
      <c r="G120" s="1901">
        <f t="shared" si="1"/>
        <v>0</v>
      </c>
    </row>
    <row r="121" spans="1:7">
      <c r="A121" s="1452"/>
      <c r="B121" s="1482"/>
      <c r="C121" s="1932"/>
      <c r="D121" s="2021"/>
      <c r="E121" s="1474"/>
      <c r="F121" s="2021"/>
      <c r="G121" s="1901">
        <f t="shared" si="1"/>
        <v>0</v>
      </c>
    </row>
    <row r="122" spans="1:7">
      <c r="A122" s="1452"/>
      <c r="B122" s="1482"/>
      <c r="C122" s="1932"/>
      <c r="D122" s="2021"/>
      <c r="E122" s="1474"/>
      <c r="F122" s="2021"/>
      <c r="G122" s="1901">
        <f t="shared" si="1"/>
        <v>0</v>
      </c>
    </row>
    <row r="123" spans="1:7">
      <c r="A123" s="1452"/>
      <c r="B123" s="1482"/>
      <c r="C123" s="1932"/>
      <c r="D123" s="2021"/>
      <c r="E123" s="1474"/>
      <c r="F123" s="2021"/>
      <c r="G123" s="1901">
        <f t="shared" si="1"/>
        <v>0</v>
      </c>
    </row>
    <row r="124" spans="1:7">
      <c r="A124" s="1452"/>
      <c r="B124" s="1482"/>
      <c r="C124" s="1932"/>
      <c r="D124" s="2021"/>
      <c r="E124" s="1474"/>
      <c r="F124" s="2021"/>
      <c r="G124" s="1901">
        <f t="shared" si="1"/>
        <v>0</v>
      </c>
    </row>
    <row r="125" spans="1:7">
      <c r="A125" s="1452"/>
      <c r="B125" s="1482"/>
      <c r="C125" s="1932"/>
      <c r="D125" s="2021"/>
      <c r="E125" s="1474"/>
      <c r="F125" s="2021"/>
      <c r="G125" s="1901">
        <f t="shared" si="1"/>
        <v>0</v>
      </c>
    </row>
    <row r="126" spans="1:7" ht="15.75" thickBot="1">
      <c r="A126" s="1689"/>
      <c r="B126" s="2083" t="s">
        <v>172</v>
      </c>
      <c r="C126" s="1890">
        <f>SUM(C77:C125)</f>
        <v>0</v>
      </c>
      <c r="D126" s="1890">
        <f>SUM(D77:D125)</f>
        <v>0</v>
      </c>
      <c r="E126" s="2084"/>
      <c r="F126" s="1890">
        <f>SUM(F77:F125)</f>
        <v>0</v>
      </c>
      <c r="G126" s="1891">
        <f>SUM(G77:G125)</f>
        <v>0</v>
      </c>
    </row>
    <row r="128" spans="1:7">
      <c r="A128" s="2407" t="s">
        <v>4680</v>
      </c>
      <c r="B128" s="2407"/>
      <c r="C128" s="1474"/>
      <c r="D128" s="1474"/>
      <c r="E128" s="1474"/>
      <c r="F128" s="1474"/>
      <c r="G128" s="1474"/>
    </row>
    <row r="129" spans="1:7">
      <c r="A129" s="1489" t="s">
        <v>566</v>
      </c>
      <c r="B129" s="1489"/>
      <c r="C129" s="1489"/>
      <c r="D129" s="1489"/>
      <c r="E129" s="1489"/>
      <c r="F129" s="1489"/>
      <c r="G129" s="1489"/>
    </row>
  </sheetData>
  <printOptions horizontalCentered="1" verticalCentered="1"/>
  <pageMargins left="0.5" right="0.5" top="0.5" bottom="0.5" header="0.5" footer="0.5"/>
  <pageSetup scale="67"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6"/>
  <dimension ref="A1:Q126"/>
  <sheetViews>
    <sheetView defaultGridColor="0" view="pageBreakPreview" colorId="22" zoomScale="80" zoomScaleNormal="100" zoomScaleSheetLayoutView="80" workbookViewId="0">
      <selection activeCell="C33" sqref="C33"/>
    </sheetView>
  </sheetViews>
  <sheetFormatPr defaultColWidth="9.6640625" defaultRowHeight="15"/>
  <cols>
    <col min="1" max="1" width="4.6640625" style="9" customWidth="1"/>
    <col min="2" max="2" width="1.6640625" style="9" customWidth="1"/>
    <col min="3" max="3" width="32.5546875" style="9" customWidth="1"/>
    <col min="4" max="4" width="25.6640625" style="9" customWidth="1"/>
    <col min="5" max="6" width="20.6640625" style="9" customWidth="1"/>
    <col min="7" max="16384" width="9.6640625" style="9"/>
  </cols>
  <sheetData>
    <row r="1" spans="1:17" ht="16.899999999999999" customHeight="1">
      <c r="A1" s="27" t="s">
        <v>1795</v>
      </c>
      <c r="B1" s="64"/>
      <c r="C1" s="224"/>
      <c r="D1" s="64" t="s">
        <v>3288</v>
      </c>
      <c r="E1" s="225" t="s">
        <v>1797</v>
      </c>
      <c r="F1" s="65" t="s">
        <v>1798</v>
      </c>
      <c r="G1" s="15"/>
      <c r="H1" s="15"/>
      <c r="I1" s="15"/>
      <c r="J1" s="15"/>
      <c r="K1" s="15"/>
      <c r="L1" s="15"/>
      <c r="M1" s="15"/>
      <c r="N1" s="15"/>
      <c r="O1" s="15"/>
      <c r="P1" s="15"/>
      <c r="Q1" s="15"/>
    </row>
    <row r="2" spans="1:17" ht="16.899999999999999" customHeight="1">
      <c r="A2" s="70" t="str">
        <f>'Data Sheet'!$C$25</f>
        <v>Consolidated Edison Company of New York, Inc.</v>
      </c>
      <c r="B2" s="15"/>
      <c r="C2" s="79"/>
      <c r="D2" s="15" t="s">
        <v>1156</v>
      </c>
      <c r="E2" s="76" t="s">
        <v>3307</v>
      </c>
      <c r="F2" s="71"/>
      <c r="G2" s="15"/>
      <c r="H2" s="15"/>
      <c r="I2" s="15"/>
      <c r="J2" s="15"/>
      <c r="K2" s="15"/>
      <c r="L2" s="15"/>
      <c r="M2" s="15"/>
      <c r="N2" s="15"/>
      <c r="O2" s="15"/>
      <c r="P2" s="15"/>
      <c r="Q2" s="15"/>
    </row>
    <row r="3" spans="1:17" ht="16.899999999999999" customHeight="1">
      <c r="A3" s="72"/>
      <c r="B3" s="75"/>
      <c r="C3" s="115"/>
      <c r="D3" s="75" t="s">
        <v>1157</v>
      </c>
      <c r="E3" s="654" t="str">
        <f>'Data Sheet'!$C$40</f>
        <v>4/28/2016</v>
      </c>
      <c r="F3" s="237" t="str">
        <f>'Data Sheet'!$C$38</f>
        <v>12/31/2015</v>
      </c>
      <c r="G3" s="15"/>
      <c r="H3" s="15"/>
      <c r="I3" s="15"/>
      <c r="J3" s="15"/>
      <c r="K3" s="15"/>
      <c r="L3" s="15"/>
      <c r="M3" s="15"/>
      <c r="N3" s="15"/>
      <c r="O3" s="15"/>
      <c r="P3" s="15"/>
      <c r="Q3" s="15"/>
    </row>
    <row r="4" spans="1:17" ht="16.899999999999999" customHeight="1">
      <c r="A4" s="257"/>
      <c r="B4" s="228" t="s">
        <v>567</v>
      </c>
      <c r="C4" s="228"/>
      <c r="D4" s="228"/>
      <c r="E4" s="228"/>
      <c r="F4" s="229"/>
      <c r="G4" s="15"/>
      <c r="H4" s="15"/>
      <c r="I4" s="15"/>
      <c r="J4" s="15"/>
      <c r="K4" s="15"/>
      <c r="L4" s="15"/>
      <c r="M4" s="15"/>
      <c r="N4" s="15"/>
      <c r="O4" s="15"/>
      <c r="P4" s="15"/>
      <c r="Q4" s="15"/>
    </row>
    <row r="5" spans="1:17" ht="16.899999999999999" customHeight="1">
      <c r="A5" s="70" t="s">
        <v>568</v>
      </c>
      <c r="B5" s="15"/>
      <c r="C5" s="15"/>
      <c r="D5" s="15"/>
      <c r="E5" s="15"/>
      <c r="F5" s="71"/>
      <c r="G5" s="15"/>
      <c r="H5" s="15"/>
      <c r="I5" s="15"/>
      <c r="J5" s="15"/>
      <c r="K5" s="15"/>
      <c r="L5" s="15"/>
      <c r="M5" s="15"/>
      <c r="N5" s="15"/>
      <c r="O5" s="15"/>
      <c r="P5" s="15"/>
      <c r="Q5" s="15"/>
    </row>
    <row r="6" spans="1:17" ht="16.899999999999999" customHeight="1">
      <c r="A6" s="70"/>
      <c r="B6" s="15"/>
      <c r="C6" s="15" t="s">
        <v>569</v>
      </c>
      <c r="D6" s="15"/>
      <c r="E6" s="15"/>
      <c r="F6" s="71"/>
      <c r="G6" s="15"/>
      <c r="H6" s="15"/>
      <c r="I6" s="15"/>
      <c r="J6" s="15"/>
      <c r="K6" s="15"/>
      <c r="L6" s="15"/>
      <c r="M6" s="15"/>
      <c r="N6" s="15"/>
      <c r="O6" s="15"/>
      <c r="P6" s="15"/>
      <c r="Q6" s="15"/>
    </row>
    <row r="7" spans="1:17" ht="16.899999999999999" customHeight="1">
      <c r="A7" s="70" t="s">
        <v>570</v>
      </c>
      <c r="B7" s="15"/>
      <c r="C7" s="15"/>
      <c r="D7" s="15"/>
      <c r="E7" s="15"/>
      <c r="F7" s="71"/>
      <c r="G7" s="15"/>
      <c r="H7" s="15"/>
      <c r="I7" s="15"/>
      <c r="J7" s="15"/>
      <c r="K7" s="15"/>
      <c r="L7" s="15"/>
      <c r="M7" s="15"/>
      <c r="N7" s="15"/>
      <c r="O7" s="15"/>
      <c r="P7" s="15"/>
      <c r="Q7" s="15"/>
    </row>
    <row r="8" spans="1:17" ht="16.899999999999999" customHeight="1">
      <c r="A8" s="330"/>
      <c r="B8" s="87"/>
      <c r="C8" s="87"/>
      <c r="D8" s="87"/>
      <c r="E8" s="620" t="s">
        <v>571</v>
      </c>
      <c r="F8" s="325" t="s">
        <v>3189</v>
      </c>
      <c r="G8" s="15"/>
      <c r="H8" s="15"/>
      <c r="I8" s="15"/>
      <c r="J8" s="15"/>
      <c r="K8" s="15"/>
      <c r="L8" s="15"/>
      <c r="M8" s="15"/>
      <c r="N8" s="15"/>
      <c r="O8" s="15"/>
      <c r="P8" s="15"/>
      <c r="Q8" s="15"/>
    </row>
    <row r="9" spans="1:17" ht="16.899999999999999" customHeight="1">
      <c r="A9" s="273" t="s">
        <v>572</v>
      </c>
      <c r="B9" s="15"/>
      <c r="C9" s="287" t="s">
        <v>573</v>
      </c>
      <c r="D9" s="15"/>
      <c r="E9" s="286" t="s">
        <v>574</v>
      </c>
      <c r="F9" s="234" t="s">
        <v>575</v>
      </c>
      <c r="G9" s="15"/>
      <c r="H9" s="15"/>
      <c r="I9" s="15"/>
      <c r="J9" s="15"/>
      <c r="K9" s="15"/>
      <c r="L9" s="15"/>
      <c r="M9" s="15"/>
      <c r="N9" s="15"/>
      <c r="O9" s="15"/>
      <c r="P9" s="15"/>
      <c r="Q9" s="15"/>
    </row>
    <row r="10" spans="1:17" ht="16.899999999999999" customHeight="1">
      <c r="A10" s="273" t="s">
        <v>1727</v>
      </c>
      <c r="B10" s="15"/>
      <c r="C10" s="15"/>
      <c r="D10" s="15"/>
      <c r="E10" s="286" t="s">
        <v>576</v>
      </c>
      <c r="F10" s="234" t="s">
        <v>557</v>
      </c>
      <c r="G10" s="15"/>
      <c r="H10" s="15"/>
      <c r="I10" s="15"/>
      <c r="J10" s="15"/>
      <c r="K10" s="15"/>
      <c r="L10" s="15"/>
      <c r="M10" s="15"/>
      <c r="N10" s="15"/>
      <c r="O10" s="15"/>
      <c r="P10" s="15"/>
      <c r="Q10" s="15"/>
    </row>
    <row r="11" spans="1:17" ht="16.899999999999999" customHeight="1">
      <c r="A11" s="273"/>
      <c r="B11" s="75"/>
      <c r="C11" s="617" t="s">
        <v>3018</v>
      </c>
      <c r="D11" s="75"/>
      <c r="E11" s="324" t="s">
        <v>577</v>
      </c>
      <c r="F11" s="237" t="s">
        <v>3020</v>
      </c>
      <c r="G11" s="15"/>
      <c r="H11" s="15"/>
      <c r="I11" s="15"/>
      <c r="J11" s="15"/>
      <c r="K11" s="15"/>
      <c r="L11" s="15"/>
      <c r="M11" s="15"/>
      <c r="N11" s="15"/>
      <c r="O11" s="15"/>
      <c r="P11" s="15"/>
      <c r="Q11" s="15"/>
    </row>
    <row r="12" spans="1:17" ht="16.899999999999999" customHeight="1">
      <c r="A12" s="238">
        <v>1</v>
      </c>
      <c r="B12" s="258" t="s">
        <v>2995</v>
      </c>
      <c r="C12" s="258"/>
      <c r="D12" s="258"/>
      <c r="E12" s="240"/>
      <c r="F12" s="241"/>
      <c r="G12" s="15"/>
      <c r="H12" s="15"/>
      <c r="I12" s="15"/>
      <c r="J12" s="15"/>
      <c r="K12" s="15"/>
      <c r="L12" s="15"/>
      <c r="M12" s="15"/>
      <c r="N12" s="15"/>
      <c r="O12" s="15"/>
      <c r="P12" s="15"/>
      <c r="Q12" s="15"/>
    </row>
    <row r="13" spans="1:17" ht="16.899999999999999" customHeight="1">
      <c r="A13" s="238">
        <f t="shared" ref="A13:A29" si="0">A12+1</f>
        <v>2</v>
      </c>
      <c r="B13" s="258"/>
      <c r="C13" s="258"/>
      <c r="D13" s="258"/>
      <c r="E13" s="261"/>
      <c r="F13" s="260"/>
      <c r="G13" s="15"/>
      <c r="H13" s="15"/>
      <c r="I13" s="15"/>
      <c r="J13" s="15"/>
      <c r="K13" s="15"/>
      <c r="L13" s="15"/>
      <c r="M13" s="15"/>
      <c r="N13" s="15"/>
      <c r="O13" s="15"/>
      <c r="P13" s="15"/>
      <c r="Q13" s="15"/>
    </row>
    <row r="14" spans="1:17" ht="16.899999999999999" customHeight="1">
      <c r="A14" s="238">
        <f t="shared" si="0"/>
        <v>3</v>
      </c>
      <c r="B14" s="258"/>
      <c r="C14" s="258"/>
      <c r="D14" s="258"/>
      <c r="E14" s="264"/>
      <c r="F14" s="263"/>
      <c r="G14" s="15"/>
      <c r="H14" s="15"/>
      <c r="I14" s="15"/>
      <c r="J14" s="15"/>
      <c r="K14" s="15"/>
      <c r="L14" s="15"/>
      <c r="M14" s="15"/>
      <c r="N14" s="15"/>
      <c r="O14" s="15"/>
      <c r="P14" s="15"/>
      <c r="Q14" s="15"/>
    </row>
    <row r="15" spans="1:17" ht="16.899999999999999" customHeight="1">
      <c r="A15" s="238">
        <f t="shared" si="0"/>
        <v>4</v>
      </c>
      <c r="B15" s="258"/>
      <c r="C15" s="258"/>
      <c r="D15" s="258"/>
      <c r="E15" s="264"/>
      <c r="F15" s="263"/>
      <c r="G15" s="15"/>
      <c r="H15" s="15"/>
      <c r="I15" s="15"/>
      <c r="J15" s="15"/>
      <c r="K15" s="15"/>
      <c r="L15" s="15"/>
      <c r="M15" s="15"/>
      <c r="N15" s="15"/>
      <c r="O15" s="15"/>
      <c r="P15" s="15"/>
      <c r="Q15" s="15"/>
    </row>
    <row r="16" spans="1:17" ht="16.899999999999999" customHeight="1">
      <c r="A16" s="238">
        <f t="shared" si="0"/>
        <v>5</v>
      </c>
      <c r="B16" s="258"/>
      <c r="C16" s="258"/>
      <c r="D16" s="258"/>
      <c r="E16" s="264"/>
      <c r="F16" s="263"/>
      <c r="G16" s="15"/>
      <c r="H16" s="15"/>
      <c r="I16" s="15"/>
      <c r="J16" s="15"/>
      <c r="K16" s="15"/>
      <c r="L16" s="15"/>
      <c r="M16" s="15"/>
      <c r="N16" s="15"/>
      <c r="O16" s="15"/>
      <c r="P16" s="15"/>
      <c r="Q16" s="15"/>
    </row>
    <row r="17" spans="1:17" ht="16.899999999999999" customHeight="1">
      <c r="A17" s="238">
        <f t="shared" si="0"/>
        <v>6</v>
      </c>
      <c r="B17" s="258"/>
      <c r="C17" s="258"/>
      <c r="D17" s="258"/>
      <c r="E17" s="264"/>
      <c r="F17" s="263"/>
      <c r="G17" s="15"/>
      <c r="H17" s="15"/>
      <c r="I17" s="15"/>
      <c r="J17" s="15"/>
      <c r="K17" s="15"/>
      <c r="L17" s="15"/>
      <c r="M17" s="15"/>
      <c r="N17" s="15"/>
      <c r="O17" s="15"/>
      <c r="P17" s="15"/>
      <c r="Q17" s="15"/>
    </row>
    <row r="18" spans="1:17" ht="16.899999999999999" customHeight="1">
      <c r="A18" s="238">
        <f t="shared" si="0"/>
        <v>7</v>
      </c>
      <c r="B18" s="258" t="s">
        <v>2327</v>
      </c>
      <c r="C18" s="258"/>
      <c r="D18" s="258"/>
      <c r="E18" s="264">
        <v>-71521005</v>
      </c>
      <c r="F18" s="263">
        <v>66572926</v>
      </c>
      <c r="G18" s="15"/>
      <c r="H18" s="15"/>
      <c r="I18" s="15"/>
      <c r="J18" s="15"/>
      <c r="K18" s="15"/>
      <c r="L18" s="15"/>
      <c r="M18" s="15"/>
      <c r="N18" s="15"/>
      <c r="O18" s="15"/>
      <c r="P18" s="15"/>
      <c r="Q18" s="15"/>
    </row>
    <row r="19" spans="1:17" ht="16.899999999999999" customHeight="1">
      <c r="A19" s="238">
        <f t="shared" si="0"/>
        <v>8</v>
      </c>
      <c r="B19" s="258" t="s">
        <v>578</v>
      </c>
      <c r="C19" s="258"/>
      <c r="D19" s="258"/>
      <c r="E19" s="261">
        <f>SUM(E13:E18)</f>
        <v>-71521005</v>
      </c>
      <c r="F19" s="260">
        <f>SUM(F13:F18)</f>
        <v>66572926</v>
      </c>
      <c r="G19" s="15"/>
      <c r="H19" s="15"/>
      <c r="I19" s="15"/>
      <c r="J19" s="15"/>
      <c r="K19" s="15"/>
      <c r="L19" s="15"/>
      <c r="M19" s="15"/>
      <c r="N19" s="15"/>
      <c r="O19" s="15"/>
      <c r="P19" s="15"/>
      <c r="Q19" s="15"/>
    </row>
    <row r="20" spans="1:17" ht="16.899999999999999" customHeight="1">
      <c r="A20" s="238">
        <f t="shared" si="0"/>
        <v>9</v>
      </c>
      <c r="B20" s="258" t="s">
        <v>2996</v>
      </c>
      <c r="C20" s="258"/>
      <c r="D20" s="258"/>
      <c r="E20" s="240"/>
      <c r="F20" s="250"/>
      <c r="G20" s="15"/>
      <c r="H20" s="15"/>
      <c r="I20" s="15"/>
      <c r="J20" s="15"/>
      <c r="K20" s="15"/>
      <c r="L20" s="15"/>
      <c r="M20" s="15"/>
      <c r="N20" s="15"/>
      <c r="O20" s="15"/>
      <c r="P20" s="15"/>
      <c r="Q20" s="15"/>
    </row>
    <row r="21" spans="1:17" ht="16.899999999999999" customHeight="1">
      <c r="A21" s="238">
        <f t="shared" si="0"/>
        <v>10</v>
      </c>
      <c r="B21" s="258"/>
      <c r="C21" s="258"/>
      <c r="D21" s="258"/>
      <c r="E21" s="261"/>
      <c r="F21" s="260"/>
      <c r="G21" s="15"/>
      <c r="H21" s="15"/>
      <c r="I21" s="15"/>
      <c r="J21" s="15"/>
      <c r="K21" s="15"/>
      <c r="L21" s="15"/>
      <c r="M21" s="15"/>
      <c r="N21" s="15"/>
      <c r="O21" s="15"/>
      <c r="P21" s="15"/>
      <c r="Q21" s="15"/>
    </row>
    <row r="22" spans="1:17" ht="16.899999999999999" customHeight="1">
      <c r="A22" s="238">
        <f t="shared" si="0"/>
        <v>11</v>
      </c>
      <c r="B22" s="258"/>
      <c r="C22" s="258"/>
      <c r="D22" s="258"/>
      <c r="E22" s="264"/>
      <c r="F22" s="263"/>
      <c r="G22" s="15"/>
      <c r="H22" s="15"/>
      <c r="I22" s="15"/>
      <c r="J22" s="15"/>
      <c r="K22" s="15"/>
      <c r="L22" s="15"/>
      <c r="M22" s="15"/>
      <c r="N22" s="15"/>
      <c r="O22" s="15"/>
      <c r="P22" s="15"/>
      <c r="Q22" s="15"/>
    </row>
    <row r="23" spans="1:17" ht="16.899999999999999" customHeight="1">
      <c r="A23" s="238">
        <f t="shared" si="0"/>
        <v>12</v>
      </c>
      <c r="B23" s="258"/>
      <c r="C23" s="258"/>
      <c r="D23" s="258"/>
      <c r="E23" s="264"/>
      <c r="F23" s="263"/>
      <c r="G23" s="15"/>
      <c r="H23" s="15"/>
      <c r="I23" s="15"/>
      <c r="J23" s="15"/>
      <c r="K23" s="15"/>
      <c r="L23" s="15"/>
      <c r="M23" s="15"/>
      <c r="N23" s="15"/>
      <c r="O23" s="15"/>
      <c r="P23" s="15"/>
      <c r="Q23" s="15"/>
    </row>
    <row r="24" spans="1:17" ht="16.899999999999999" customHeight="1">
      <c r="A24" s="238">
        <f t="shared" si="0"/>
        <v>13</v>
      </c>
      <c r="B24" s="258"/>
      <c r="C24" s="258"/>
      <c r="D24" s="258"/>
      <c r="E24" s="264"/>
      <c r="F24" s="263"/>
      <c r="G24" s="15"/>
      <c r="H24" s="15"/>
      <c r="I24" s="15"/>
      <c r="J24" s="15"/>
      <c r="K24" s="15"/>
      <c r="L24" s="15"/>
      <c r="M24" s="15"/>
      <c r="N24" s="15"/>
      <c r="O24" s="15"/>
      <c r="P24" s="15"/>
      <c r="Q24" s="15"/>
    </row>
    <row r="25" spans="1:17" ht="16.899999999999999" customHeight="1">
      <c r="A25" s="238">
        <f t="shared" si="0"/>
        <v>14</v>
      </c>
      <c r="B25" s="258"/>
      <c r="C25" s="258"/>
      <c r="D25" s="258"/>
      <c r="E25" s="264"/>
      <c r="F25" s="263"/>
      <c r="G25" s="15"/>
      <c r="H25" s="15"/>
      <c r="I25" s="15"/>
      <c r="J25" s="15"/>
      <c r="K25" s="15"/>
      <c r="L25" s="15"/>
      <c r="M25" s="15"/>
      <c r="N25" s="15"/>
      <c r="O25" s="15"/>
      <c r="P25" s="15"/>
      <c r="Q25" s="15"/>
    </row>
    <row r="26" spans="1:17" ht="16.899999999999999" customHeight="1">
      <c r="A26" s="238">
        <f t="shared" si="0"/>
        <v>15</v>
      </c>
      <c r="B26" s="258" t="s">
        <v>2327</v>
      </c>
      <c r="C26" s="258"/>
      <c r="D26" s="258"/>
      <c r="E26" s="264">
        <v>65408560</v>
      </c>
      <c r="F26" s="263">
        <v>76653248</v>
      </c>
      <c r="G26" s="15"/>
      <c r="H26" s="15"/>
      <c r="I26" s="15"/>
      <c r="J26" s="15"/>
      <c r="K26" s="15"/>
      <c r="L26" s="15"/>
      <c r="M26" s="15"/>
      <c r="N26" s="15"/>
      <c r="O26" s="15"/>
      <c r="P26" s="15"/>
      <c r="Q26" s="15"/>
    </row>
    <row r="27" spans="1:17" ht="16.899999999999999" customHeight="1">
      <c r="A27" s="238">
        <f t="shared" si="0"/>
        <v>16</v>
      </c>
      <c r="B27" s="258" t="s">
        <v>579</v>
      </c>
      <c r="C27" s="15"/>
      <c r="D27" s="15"/>
      <c r="E27" s="261">
        <f>SUM(E21:E26)</f>
        <v>65408560</v>
      </c>
      <c r="F27" s="260">
        <f>SUM(F21:F26)</f>
        <v>76653248</v>
      </c>
      <c r="G27" s="15"/>
      <c r="H27" s="15"/>
      <c r="I27" s="15"/>
      <c r="J27" s="15"/>
      <c r="K27" s="15"/>
      <c r="L27" s="15"/>
      <c r="M27" s="15"/>
      <c r="N27" s="15"/>
      <c r="O27" s="15"/>
      <c r="P27" s="15"/>
      <c r="Q27" s="15"/>
    </row>
    <row r="28" spans="1:17" ht="16.899999999999999" customHeight="1">
      <c r="A28" s="238">
        <f t="shared" si="0"/>
        <v>17</v>
      </c>
      <c r="B28" s="258" t="s">
        <v>6157</v>
      </c>
      <c r="C28" s="258"/>
      <c r="D28" s="258"/>
      <c r="E28" s="264">
        <v>217319702</v>
      </c>
      <c r="F28" s="263">
        <v>93543334</v>
      </c>
      <c r="G28" s="15"/>
      <c r="H28" s="15"/>
      <c r="I28" s="15"/>
      <c r="J28" s="15"/>
      <c r="K28" s="15"/>
      <c r="L28" s="15"/>
      <c r="M28" s="15"/>
      <c r="N28" s="15"/>
      <c r="O28" s="15"/>
      <c r="P28" s="15"/>
      <c r="Q28" s="15"/>
    </row>
    <row r="29" spans="1:17" ht="16.899999999999999" customHeight="1">
      <c r="A29" s="238">
        <f t="shared" si="0"/>
        <v>18</v>
      </c>
      <c r="B29" s="258" t="s">
        <v>580</v>
      </c>
      <c r="C29" s="258"/>
      <c r="D29" s="258"/>
      <c r="E29" s="261">
        <f>E19+E27+E28</f>
        <v>211207257</v>
      </c>
      <c r="F29" s="260">
        <f>F19+F27+F28</f>
        <v>236769508</v>
      </c>
      <c r="G29" s="15"/>
      <c r="H29" s="15"/>
      <c r="I29" s="15"/>
      <c r="J29" s="15"/>
      <c r="K29" s="15"/>
      <c r="L29" s="15"/>
      <c r="M29" s="15"/>
      <c r="N29" s="15"/>
      <c r="O29" s="15"/>
      <c r="P29" s="15"/>
      <c r="Q29" s="15"/>
    </row>
    <row r="30" spans="1:17" ht="16.899999999999999" customHeight="1">
      <c r="A30" s="331" t="s">
        <v>581</v>
      </c>
      <c r="B30" s="332"/>
      <c r="C30" s="332"/>
      <c r="D30" s="332"/>
      <c r="E30" s="332"/>
      <c r="F30" s="333"/>
      <c r="G30" s="15"/>
      <c r="H30" s="15"/>
      <c r="I30" s="15"/>
      <c r="J30" s="15"/>
      <c r="K30" s="15"/>
      <c r="L30" s="15"/>
      <c r="M30" s="15"/>
      <c r="N30" s="15"/>
      <c r="O30" s="15"/>
      <c r="P30" s="15"/>
      <c r="Q30" s="15"/>
    </row>
    <row r="31" spans="1:17" ht="16.899999999999999" customHeight="1">
      <c r="A31" s="70"/>
      <c r="B31" s="15"/>
      <c r="C31" s="15"/>
      <c r="D31" s="15"/>
      <c r="E31" s="15"/>
      <c r="F31" s="71"/>
      <c r="G31" s="15"/>
      <c r="H31" s="15"/>
      <c r="I31" s="15"/>
      <c r="J31" s="15"/>
      <c r="K31" s="15"/>
      <c r="L31" s="15"/>
      <c r="M31" s="15"/>
      <c r="N31" s="15"/>
      <c r="O31" s="15"/>
      <c r="P31" s="15"/>
      <c r="Q31" s="15"/>
    </row>
    <row r="32" spans="1:17">
      <c r="A32" s="70"/>
      <c r="B32" s="15"/>
      <c r="C32" s="15"/>
      <c r="D32" s="15"/>
      <c r="E32" s="15"/>
      <c r="F32" s="71"/>
      <c r="G32" s="15"/>
      <c r="H32" s="15"/>
      <c r="I32" s="15"/>
      <c r="J32" s="15"/>
      <c r="K32" s="15"/>
      <c r="L32" s="15"/>
      <c r="M32" s="15"/>
      <c r="N32" s="15"/>
      <c r="O32" s="15"/>
      <c r="P32" s="15"/>
      <c r="Q32" s="15"/>
    </row>
    <row r="33" spans="1:17">
      <c r="A33" s="70"/>
      <c r="B33" s="15"/>
      <c r="C33" s="15"/>
      <c r="D33" s="15"/>
      <c r="E33" s="15"/>
      <c r="F33" s="71"/>
      <c r="G33" s="15"/>
      <c r="H33" s="15"/>
      <c r="I33" s="15"/>
      <c r="J33" s="15"/>
      <c r="K33" s="15"/>
      <c r="L33" s="15"/>
      <c r="M33" s="15"/>
      <c r="N33" s="15"/>
      <c r="O33" s="15"/>
      <c r="P33" s="15"/>
      <c r="Q33" s="15"/>
    </row>
    <row r="34" spans="1:17">
      <c r="A34" s="70"/>
      <c r="B34" s="15"/>
      <c r="C34" s="15"/>
      <c r="D34" s="15"/>
      <c r="E34" s="15"/>
      <c r="F34" s="71"/>
      <c r="G34" s="15"/>
      <c r="H34" s="15"/>
      <c r="I34" s="15"/>
      <c r="J34" s="15"/>
      <c r="K34" s="15"/>
      <c r="L34" s="15"/>
      <c r="M34" s="15"/>
      <c r="N34" s="15"/>
      <c r="O34" s="15"/>
      <c r="P34" s="15"/>
      <c r="Q34" s="15"/>
    </row>
    <row r="35" spans="1:17">
      <c r="A35" s="70"/>
      <c r="B35" s="15"/>
      <c r="C35" s="15"/>
      <c r="D35" s="15"/>
      <c r="E35" s="15"/>
      <c r="F35" s="71"/>
      <c r="G35" s="15"/>
      <c r="H35" s="15"/>
      <c r="I35" s="15"/>
      <c r="J35" s="15"/>
      <c r="K35" s="15"/>
      <c r="L35" s="15"/>
      <c r="M35" s="15"/>
      <c r="N35" s="15"/>
      <c r="O35" s="15"/>
      <c r="P35" s="15"/>
      <c r="Q35" s="15"/>
    </row>
    <row r="36" spans="1:17">
      <c r="A36" s="70"/>
      <c r="B36" s="15"/>
      <c r="C36" s="15"/>
      <c r="D36" s="15"/>
      <c r="E36" s="15"/>
      <c r="F36" s="71"/>
      <c r="G36" s="15"/>
      <c r="H36" s="15"/>
      <c r="I36" s="15"/>
      <c r="J36" s="15"/>
      <c r="K36" s="15"/>
      <c r="L36" s="15"/>
      <c r="M36" s="15"/>
      <c r="N36" s="15"/>
      <c r="O36" s="15"/>
      <c r="P36" s="15"/>
      <c r="Q36" s="15"/>
    </row>
    <row r="37" spans="1:17">
      <c r="A37" s="70"/>
      <c r="B37" s="15"/>
      <c r="C37" s="15"/>
      <c r="D37" s="15"/>
      <c r="E37" s="15"/>
      <c r="F37" s="71"/>
      <c r="G37" s="15"/>
      <c r="H37" s="15"/>
      <c r="I37" s="15"/>
      <c r="J37" s="15"/>
      <c r="K37" s="15"/>
      <c r="L37" s="15"/>
      <c r="M37" s="15"/>
      <c r="N37" s="15"/>
      <c r="O37" s="15"/>
      <c r="P37" s="15"/>
      <c r="Q37" s="15"/>
    </row>
    <row r="38" spans="1:17">
      <c r="A38" s="70"/>
      <c r="B38" s="15"/>
      <c r="C38" s="15"/>
      <c r="D38" s="15"/>
      <c r="E38" s="15"/>
      <c r="F38" s="71"/>
      <c r="G38" s="15"/>
      <c r="H38" s="15"/>
      <c r="I38" s="15"/>
      <c r="J38" s="15"/>
      <c r="K38" s="15"/>
      <c r="L38" s="15"/>
      <c r="M38" s="15"/>
      <c r="N38" s="15"/>
      <c r="O38" s="15"/>
      <c r="P38" s="15"/>
      <c r="Q38" s="15"/>
    </row>
    <row r="39" spans="1:17">
      <c r="A39" s="70"/>
      <c r="B39" s="15"/>
      <c r="C39" s="15"/>
      <c r="D39" s="15"/>
      <c r="E39" s="15"/>
      <c r="F39" s="71"/>
      <c r="G39" s="15"/>
      <c r="H39" s="15"/>
      <c r="I39" s="15"/>
      <c r="J39" s="15"/>
      <c r="K39" s="15"/>
      <c r="L39" s="15"/>
      <c r="M39" s="15"/>
      <c r="N39" s="15"/>
      <c r="O39" s="15"/>
      <c r="P39" s="15"/>
      <c r="Q39" s="15"/>
    </row>
    <row r="40" spans="1:17">
      <c r="A40" s="70"/>
      <c r="B40" s="15"/>
      <c r="C40" s="15"/>
      <c r="D40" s="15"/>
      <c r="E40" s="15"/>
      <c r="F40" s="71"/>
      <c r="G40" s="15"/>
      <c r="H40" s="15"/>
      <c r="I40" s="15"/>
      <c r="J40" s="15"/>
      <c r="K40" s="15"/>
      <c r="L40" s="15"/>
      <c r="M40" s="15"/>
      <c r="N40" s="15"/>
      <c r="O40" s="15"/>
      <c r="P40" s="15"/>
      <c r="Q40" s="15"/>
    </row>
    <row r="41" spans="1:17">
      <c r="A41" s="70"/>
      <c r="B41" s="15"/>
      <c r="C41" s="15"/>
      <c r="D41" s="15"/>
      <c r="E41" s="15"/>
      <c r="F41" s="71"/>
      <c r="G41" s="15"/>
      <c r="H41" s="15"/>
      <c r="I41" s="15"/>
      <c r="J41" s="15"/>
      <c r="K41" s="15"/>
      <c r="L41" s="15"/>
      <c r="M41" s="15"/>
      <c r="N41" s="15"/>
      <c r="O41" s="15"/>
      <c r="P41" s="15"/>
      <c r="Q41" s="15"/>
    </row>
    <row r="42" spans="1:17">
      <c r="A42" s="70"/>
      <c r="B42" s="15"/>
      <c r="C42" s="15"/>
      <c r="D42" s="15"/>
      <c r="E42" s="15"/>
      <c r="F42" s="71"/>
      <c r="G42" s="15"/>
      <c r="H42" s="15"/>
      <c r="I42" s="15"/>
      <c r="J42" s="15"/>
      <c r="K42" s="15"/>
      <c r="L42" s="15"/>
      <c r="M42" s="15"/>
      <c r="N42" s="15"/>
      <c r="O42" s="15"/>
      <c r="P42" s="15"/>
      <c r="Q42" s="15"/>
    </row>
    <row r="43" spans="1:17">
      <c r="A43" s="70"/>
      <c r="B43" s="15"/>
      <c r="C43" s="15"/>
      <c r="D43" s="15"/>
      <c r="E43" s="15"/>
      <c r="F43" s="71"/>
      <c r="G43" s="15"/>
      <c r="H43" s="15"/>
      <c r="I43" s="15"/>
      <c r="J43" s="15"/>
      <c r="K43" s="15"/>
      <c r="L43" s="15"/>
      <c r="M43" s="15"/>
      <c r="N43" s="15"/>
      <c r="O43" s="15"/>
      <c r="P43" s="15"/>
      <c r="Q43" s="15"/>
    </row>
    <row r="44" spans="1:17">
      <c r="A44" s="70"/>
      <c r="B44" s="15"/>
      <c r="C44" s="15"/>
      <c r="D44" s="15"/>
      <c r="E44" s="15"/>
      <c r="F44" s="71"/>
      <c r="G44" s="15"/>
      <c r="H44" s="15"/>
      <c r="I44" s="15"/>
      <c r="J44" s="15"/>
      <c r="K44" s="15"/>
      <c r="L44" s="15"/>
      <c r="M44" s="15"/>
      <c r="N44" s="15"/>
      <c r="O44" s="15"/>
      <c r="P44" s="15"/>
      <c r="Q44" s="15"/>
    </row>
    <row r="45" spans="1:17">
      <c r="A45" s="70"/>
      <c r="B45" s="15"/>
      <c r="C45" s="15"/>
      <c r="D45" s="15"/>
      <c r="E45" s="15"/>
      <c r="F45" s="71"/>
      <c r="G45" s="15"/>
      <c r="H45" s="15"/>
      <c r="I45" s="15"/>
      <c r="J45" s="15"/>
      <c r="K45" s="15"/>
      <c r="L45" s="15"/>
      <c r="M45" s="15"/>
      <c r="N45" s="15"/>
      <c r="O45" s="15"/>
      <c r="P45" s="15"/>
      <c r="Q45" s="15"/>
    </row>
    <row r="46" spans="1:17">
      <c r="A46" s="70"/>
      <c r="B46" s="15"/>
      <c r="C46" s="15"/>
      <c r="D46" s="15"/>
      <c r="E46" s="15"/>
      <c r="F46" s="71"/>
      <c r="G46" s="15"/>
      <c r="H46" s="15"/>
      <c r="I46" s="15"/>
      <c r="J46" s="15"/>
      <c r="K46" s="15"/>
      <c r="L46" s="15"/>
      <c r="M46" s="15"/>
      <c r="N46" s="15"/>
      <c r="O46" s="15"/>
      <c r="P46" s="15"/>
      <c r="Q46" s="15"/>
    </row>
    <row r="47" spans="1:17">
      <c r="A47" s="70"/>
      <c r="B47" s="15"/>
      <c r="C47" s="15"/>
      <c r="D47" s="15"/>
      <c r="E47" s="15"/>
      <c r="F47" s="71"/>
      <c r="G47" s="15"/>
      <c r="H47" s="15"/>
      <c r="I47" s="15"/>
      <c r="J47" s="15"/>
      <c r="K47" s="15"/>
      <c r="L47" s="15"/>
      <c r="M47" s="15"/>
      <c r="N47" s="15"/>
      <c r="O47" s="15"/>
      <c r="P47" s="15"/>
      <c r="Q47" s="15"/>
    </row>
    <row r="48" spans="1:17">
      <c r="A48" s="70"/>
      <c r="B48" s="15"/>
      <c r="C48" s="15"/>
      <c r="D48" s="15"/>
      <c r="E48" s="15"/>
      <c r="F48" s="71"/>
      <c r="G48" s="15"/>
      <c r="H48" s="15"/>
      <c r="I48" s="15"/>
      <c r="J48" s="15"/>
      <c r="K48" s="15"/>
      <c r="L48" s="15"/>
      <c r="M48" s="15"/>
      <c r="N48" s="15"/>
      <c r="O48" s="15"/>
      <c r="P48" s="15"/>
      <c r="Q48" s="15"/>
    </row>
    <row r="49" spans="1:17">
      <c r="A49" s="70"/>
      <c r="B49" s="15"/>
      <c r="C49" s="15"/>
      <c r="D49" s="15"/>
      <c r="E49" s="15"/>
      <c r="F49" s="71"/>
      <c r="G49" s="15"/>
      <c r="H49" s="15"/>
      <c r="I49" s="15"/>
      <c r="J49" s="15"/>
      <c r="K49" s="15"/>
      <c r="L49" s="15"/>
      <c r="M49" s="15"/>
      <c r="N49" s="15"/>
      <c r="O49" s="15"/>
      <c r="P49" s="15"/>
      <c r="Q49" s="15"/>
    </row>
    <row r="50" spans="1:17">
      <c r="A50" s="70"/>
      <c r="B50" s="15"/>
      <c r="C50" s="15"/>
      <c r="D50" s="15"/>
      <c r="E50" s="15"/>
      <c r="F50" s="71"/>
      <c r="G50" s="15"/>
      <c r="H50" s="15"/>
      <c r="I50" s="15"/>
      <c r="J50" s="15"/>
      <c r="K50" s="15"/>
      <c r="L50" s="15"/>
      <c r="M50" s="15"/>
      <c r="N50" s="15"/>
      <c r="O50" s="15"/>
      <c r="P50" s="15"/>
      <c r="Q50" s="15"/>
    </row>
    <row r="51" spans="1:17">
      <c r="A51" s="70"/>
      <c r="B51" s="15"/>
      <c r="C51" s="15"/>
      <c r="D51" s="15"/>
      <c r="E51" s="15"/>
      <c r="F51" s="71"/>
      <c r="G51" s="15"/>
      <c r="H51" s="15"/>
      <c r="I51" s="15"/>
      <c r="J51" s="15"/>
      <c r="K51" s="15"/>
      <c r="L51" s="15"/>
      <c r="M51" s="15"/>
      <c r="N51" s="15"/>
      <c r="O51" s="15"/>
      <c r="P51" s="15"/>
      <c r="Q51" s="15"/>
    </row>
    <row r="52" spans="1:17">
      <c r="A52" s="70"/>
      <c r="B52" s="15"/>
      <c r="C52" s="15"/>
      <c r="D52" s="15"/>
      <c r="E52" s="15"/>
      <c r="F52" s="71"/>
      <c r="G52" s="15"/>
      <c r="H52" s="15"/>
      <c r="I52" s="15"/>
      <c r="J52" s="15"/>
      <c r="K52" s="15"/>
      <c r="L52" s="15"/>
      <c r="M52" s="15"/>
      <c r="N52" s="15"/>
      <c r="O52" s="15"/>
      <c r="P52" s="15"/>
      <c r="Q52" s="15"/>
    </row>
    <row r="53" spans="1:17">
      <c r="A53" s="70"/>
      <c r="B53" s="15"/>
      <c r="C53" s="15"/>
      <c r="D53" s="15"/>
      <c r="E53" s="15"/>
      <c r="F53" s="71"/>
      <c r="G53" s="15"/>
      <c r="H53" s="15"/>
      <c r="I53" s="15"/>
      <c r="J53" s="15"/>
      <c r="K53" s="15"/>
      <c r="L53" s="15"/>
      <c r="M53" s="15"/>
      <c r="N53" s="15"/>
      <c r="O53" s="15"/>
      <c r="P53" s="15"/>
      <c r="Q53" s="15"/>
    </row>
    <row r="54" spans="1:17">
      <c r="A54" s="70"/>
      <c r="B54" s="15"/>
      <c r="C54" s="15"/>
      <c r="D54" s="15"/>
      <c r="E54" s="15"/>
      <c r="F54" s="71"/>
      <c r="G54" s="15"/>
      <c r="H54" s="15"/>
      <c r="I54" s="15"/>
      <c r="J54" s="15"/>
      <c r="K54" s="15"/>
      <c r="L54" s="15"/>
      <c r="M54" s="15"/>
      <c r="N54" s="15"/>
      <c r="O54" s="15"/>
      <c r="P54" s="15"/>
      <c r="Q54" s="15"/>
    </row>
    <row r="55" spans="1:17">
      <c r="A55" s="70"/>
      <c r="B55" s="15"/>
      <c r="C55" s="15"/>
      <c r="D55" s="15"/>
      <c r="E55" s="15"/>
      <c r="F55" s="71"/>
      <c r="G55" s="15"/>
      <c r="H55" s="15"/>
      <c r="I55" s="15"/>
      <c r="J55" s="15"/>
      <c r="K55" s="15"/>
      <c r="L55" s="15"/>
      <c r="M55" s="15"/>
      <c r="N55" s="15"/>
      <c r="O55" s="15"/>
      <c r="P55" s="15"/>
      <c r="Q55" s="15"/>
    </row>
    <row r="56" spans="1:17">
      <c r="A56" s="70"/>
      <c r="B56" s="15"/>
      <c r="C56" s="15"/>
      <c r="D56" s="15"/>
      <c r="E56" s="15"/>
      <c r="F56" s="71"/>
      <c r="G56" s="15"/>
      <c r="H56" s="15"/>
      <c r="I56" s="15"/>
      <c r="J56" s="15"/>
      <c r="K56" s="15"/>
      <c r="L56" s="15"/>
      <c r="M56" s="15"/>
      <c r="N56" s="15"/>
      <c r="O56" s="15"/>
      <c r="P56" s="15"/>
      <c r="Q56" s="15"/>
    </row>
    <row r="57" spans="1:17">
      <c r="A57" s="70"/>
      <c r="B57" s="15"/>
      <c r="C57" s="15"/>
      <c r="D57" s="15"/>
      <c r="E57" s="15"/>
      <c r="F57" s="71"/>
      <c r="G57" s="15"/>
      <c r="H57" s="15"/>
      <c r="I57" s="15"/>
      <c r="J57" s="15"/>
      <c r="K57" s="15"/>
      <c r="L57" s="15"/>
      <c r="M57" s="15"/>
      <c r="N57" s="15"/>
      <c r="O57" s="15"/>
      <c r="P57" s="15"/>
      <c r="Q57" s="15"/>
    </row>
    <row r="58" spans="1:17">
      <c r="A58" s="70"/>
      <c r="B58" s="15"/>
      <c r="C58" s="15"/>
      <c r="D58" s="15"/>
      <c r="E58" s="15"/>
      <c r="F58" s="71"/>
      <c r="G58" s="15"/>
      <c r="H58" s="15"/>
      <c r="I58" s="15"/>
      <c r="J58" s="15"/>
      <c r="K58" s="15"/>
      <c r="L58" s="15"/>
      <c r="M58" s="15"/>
      <c r="N58" s="15"/>
      <c r="O58" s="15"/>
      <c r="P58" s="15"/>
      <c r="Q58" s="15"/>
    </row>
    <row r="59" spans="1:17">
      <c r="A59" s="70"/>
      <c r="B59" s="15"/>
      <c r="C59" s="15"/>
      <c r="D59" s="15"/>
      <c r="E59" s="15"/>
      <c r="F59" s="71"/>
      <c r="G59" s="15"/>
      <c r="H59" s="15"/>
      <c r="I59" s="15"/>
      <c r="J59" s="15"/>
      <c r="K59" s="15"/>
      <c r="L59" s="15"/>
      <c r="M59" s="15"/>
      <c r="N59" s="15"/>
      <c r="O59" s="15"/>
      <c r="P59" s="15"/>
      <c r="Q59" s="15"/>
    </row>
    <row r="60" spans="1:17">
      <c r="A60" s="70"/>
      <c r="B60" s="15"/>
      <c r="C60" s="15"/>
      <c r="D60" s="15"/>
      <c r="E60" s="15"/>
      <c r="F60" s="71"/>
      <c r="G60" s="15"/>
      <c r="H60" s="15"/>
      <c r="I60" s="15"/>
      <c r="J60" s="15"/>
      <c r="K60" s="15"/>
      <c r="L60" s="15"/>
      <c r="M60" s="15"/>
      <c r="N60" s="15"/>
      <c r="O60" s="15"/>
      <c r="P60" s="15"/>
      <c r="Q60" s="15"/>
    </row>
    <row r="61" spans="1:17" ht="15.75" thickBot="1">
      <c r="A61" s="109"/>
      <c r="B61" s="110"/>
      <c r="C61" s="110"/>
      <c r="D61" s="110"/>
      <c r="E61" s="110"/>
      <c r="F61" s="111"/>
      <c r="G61" s="15"/>
      <c r="H61" s="15"/>
      <c r="I61" s="15"/>
      <c r="J61" s="15"/>
      <c r="K61" s="15"/>
      <c r="L61" s="15"/>
      <c r="M61" s="15"/>
      <c r="N61" s="15"/>
      <c r="O61" s="15"/>
      <c r="P61" s="15"/>
      <c r="Q61" s="15"/>
    </row>
    <row r="62" spans="1:17">
      <c r="A62" s="15"/>
      <c r="B62" s="15"/>
      <c r="C62" s="15"/>
      <c r="D62" s="15"/>
      <c r="E62" s="15"/>
      <c r="F62" s="15"/>
      <c r="G62" s="15"/>
      <c r="H62" s="15"/>
      <c r="I62" s="15"/>
      <c r="J62" s="15"/>
      <c r="K62" s="15"/>
      <c r="L62" s="15"/>
      <c r="M62" s="15"/>
      <c r="N62" s="15"/>
      <c r="O62" s="15"/>
      <c r="P62" s="15"/>
      <c r="Q62" s="15"/>
    </row>
    <row r="63" spans="1:17">
      <c r="A63" s="15" t="s">
        <v>582</v>
      </c>
      <c r="B63" s="15"/>
      <c r="C63" s="15"/>
      <c r="D63" s="15"/>
      <c r="E63" s="15"/>
      <c r="F63" s="15"/>
      <c r="G63" s="15"/>
      <c r="H63" s="15"/>
      <c r="I63" s="15"/>
      <c r="J63" s="15"/>
      <c r="K63" s="15"/>
      <c r="L63" s="15"/>
      <c r="M63" s="15"/>
      <c r="N63" s="15"/>
      <c r="O63" s="15"/>
      <c r="P63" s="15"/>
      <c r="Q63" s="15"/>
    </row>
    <row r="64" spans="1:17">
      <c r="A64" s="67" t="s">
        <v>583</v>
      </c>
      <c r="B64" s="67"/>
      <c r="C64" s="67"/>
      <c r="D64" s="67"/>
      <c r="E64" s="67"/>
      <c r="F64" s="67" t="s">
        <v>584</v>
      </c>
      <c r="G64" s="15"/>
      <c r="H64" s="15"/>
      <c r="I64" s="15"/>
      <c r="J64" s="15"/>
      <c r="K64" s="15"/>
      <c r="L64" s="15"/>
      <c r="M64" s="15"/>
      <c r="N64" s="15"/>
      <c r="O64" s="15"/>
      <c r="P64" s="15"/>
      <c r="Q64" s="15"/>
    </row>
    <row r="65" spans="1:17" ht="15.75">
      <c r="A65" s="69" t="s">
        <v>565</v>
      </c>
      <c r="B65" s="67"/>
      <c r="C65" s="67"/>
      <c r="D65" s="67"/>
      <c r="E65" s="67"/>
      <c r="F65" s="67"/>
      <c r="G65" s="15"/>
      <c r="H65" s="15"/>
      <c r="I65" s="15"/>
      <c r="J65" s="15"/>
      <c r="K65" s="15"/>
      <c r="L65" s="15"/>
      <c r="M65" s="15"/>
      <c r="N65" s="15"/>
      <c r="O65" s="15"/>
      <c r="P65" s="15"/>
      <c r="Q65" s="15"/>
    </row>
    <row r="66" spans="1:17">
      <c r="A66" s="15"/>
      <c r="B66" s="15"/>
      <c r="C66" s="15"/>
      <c r="D66" s="15"/>
      <c r="E66" s="15"/>
      <c r="F66" s="15"/>
      <c r="G66" s="15"/>
      <c r="H66" s="15"/>
      <c r="I66" s="15"/>
      <c r="J66" s="15"/>
      <c r="K66" s="15"/>
      <c r="L66" s="15"/>
      <c r="M66" s="15"/>
      <c r="N66" s="15"/>
      <c r="O66" s="15"/>
      <c r="P66" s="15"/>
      <c r="Q66" s="15"/>
    </row>
    <row r="67" spans="1:17" ht="15.75" thickBot="1">
      <c r="A67" s="15" t="str">
        <f>'Data Sheet'!$C$25</f>
        <v>Consolidated Edison Company of New York, Inc.</v>
      </c>
      <c r="B67" s="15"/>
      <c r="C67" s="15"/>
      <c r="D67" s="15"/>
      <c r="E67" s="645" t="str">
        <f>'Data Sheet'!$C$40</f>
        <v>4/28/2016</v>
      </c>
      <c r="F67" s="231" t="str">
        <f>'Data Sheet'!$C$38</f>
        <v>12/31/2015</v>
      </c>
      <c r="G67" s="15"/>
      <c r="H67" s="15"/>
      <c r="I67" s="15"/>
      <c r="J67" s="15"/>
      <c r="K67" s="15"/>
      <c r="L67" s="15"/>
      <c r="M67" s="15"/>
      <c r="N67" s="15"/>
      <c r="O67" s="15"/>
      <c r="P67" s="15"/>
      <c r="Q67" s="15"/>
    </row>
    <row r="68" spans="1:17">
      <c r="A68" s="27"/>
      <c r="B68" s="64"/>
      <c r="C68" s="64"/>
      <c r="D68" s="64"/>
      <c r="E68" s="64"/>
      <c r="F68" s="65"/>
      <c r="G68" s="15"/>
      <c r="H68" s="15"/>
      <c r="I68" s="15"/>
      <c r="J68" s="15"/>
      <c r="K68" s="15"/>
      <c r="L68" s="15"/>
      <c r="M68" s="15"/>
      <c r="N68" s="15"/>
      <c r="O68" s="15"/>
      <c r="P68" s="15"/>
      <c r="Q68" s="15"/>
    </row>
    <row r="69" spans="1:17">
      <c r="A69" s="70"/>
      <c r="B69" s="67" t="s">
        <v>567</v>
      </c>
      <c r="C69" s="67"/>
      <c r="D69" s="67"/>
      <c r="E69" s="67"/>
      <c r="F69" s="68"/>
      <c r="G69" s="15"/>
      <c r="H69" s="15"/>
      <c r="I69" s="15"/>
      <c r="J69" s="15"/>
      <c r="K69" s="15"/>
      <c r="L69" s="15"/>
      <c r="M69" s="15"/>
      <c r="N69" s="15"/>
      <c r="O69" s="15"/>
      <c r="P69" s="15"/>
      <c r="Q69" s="15"/>
    </row>
    <row r="70" spans="1:17">
      <c r="A70" s="72"/>
      <c r="B70" s="75"/>
      <c r="C70" s="75"/>
      <c r="D70" s="75"/>
      <c r="E70" s="75"/>
      <c r="F70" s="74"/>
      <c r="G70" s="15"/>
      <c r="H70" s="15"/>
      <c r="I70" s="15"/>
      <c r="J70" s="15"/>
      <c r="K70" s="15"/>
      <c r="L70" s="15"/>
      <c r="M70" s="15"/>
      <c r="N70" s="15"/>
      <c r="O70" s="15"/>
      <c r="P70" s="15"/>
      <c r="Q70" s="15"/>
    </row>
    <row r="71" spans="1:17">
      <c r="A71" s="330"/>
      <c r="B71" s="87"/>
      <c r="C71" s="87"/>
      <c r="D71" s="87"/>
      <c r="E71" s="620" t="s">
        <v>571</v>
      </c>
      <c r="F71" s="325" t="s">
        <v>3189</v>
      </c>
      <c r="G71" s="15"/>
      <c r="H71" s="15"/>
      <c r="I71" s="15"/>
      <c r="J71" s="15"/>
      <c r="K71" s="15"/>
      <c r="L71" s="15"/>
      <c r="M71" s="15"/>
      <c r="N71" s="15"/>
      <c r="O71" s="15"/>
      <c r="P71" s="15"/>
      <c r="Q71" s="15"/>
    </row>
    <row r="72" spans="1:17">
      <c r="A72" s="273" t="s">
        <v>572</v>
      </c>
      <c r="B72" s="15"/>
      <c r="C72" s="67" t="s">
        <v>573</v>
      </c>
      <c r="D72" s="67"/>
      <c r="E72" s="286" t="s">
        <v>574</v>
      </c>
      <c r="F72" s="234" t="s">
        <v>575</v>
      </c>
      <c r="G72" s="15"/>
      <c r="H72" s="15"/>
      <c r="I72" s="15"/>
      <c r="J72" s="15"/>
      <c r="K72" s="15"/>
      <c r="L72" s="15"/>
      <c r="M72" s="15"/>
      <c r="N72" s="15"/>
      <c r="O72" s="15"/>
      <c r="P72" s="15"/>
      <c r="Q72" s="15"/>
    </row>
    <row r="73" spans="1:17">
      <c r="A73" s="273" t="s">
        <v>1727</v>
      </c>
      <c r="B73" s="15"/>
      <c r="C73" s="15"/>
      <c r="D73" s="15"/>
      <c r="E73" s="286" t="s">
        <v>576</v>
      </c>
      <c r="F73" s="234" t="s">
        <v>557</v>
      </c>
      <c r="G73" s="15"/>
      <c r="H73" s="15"/>
      <c r="I73" s="15"/>
      <c r="J73" s="15"/>
      <c r="K73" s="15"/>
      <c r="L73" s="15"/>
      <c r="M73" s="15"/>
      <c r="N73" s="15"/>
      <c r="O73" s="15"/>
      <c r="P73" s="15"/>
      <c r="Q73" s="15"/>
    </row>
    <row r="74" spans="1:17">
      <c r="A74" s="274"/>
      <c r="B74" s="75"/>
      <c r="C74" s="73" t="s">
        <v>3018</v>
      </c>
      <c r="D74" s="73"/>
      <c r="E74" s="324" t="s">
        <v>577</v>
      </c>
      <c r="F74" s="237" t="s">
        <v>3020</v>
      </c>
      <c r="G74" s="15"/>
      <c r="H74" s="15"/>
      <c r="I74" s="15"/>
      <c r="J74" s="15"/>
      <c r="K74" s="15"/>
      <c r="L74" s="15"/>
      <c r="M74" s="15"/>
      <c r="N74" s="15"/>
      <c r="O74" s="15"/>
      <c r="P74" s="15"/>
      <c r="Q74" s="15"/>
    </row>
    <row r="75" spans="1:17">
      <c r="A75" s="70"/>
      <c r="B75" s="95"/>
      <c r="C75" s="289"/>
      <c r="D75" s="15"/>
      <c r="E75" s="314"/>
      <c r="F75" s="308"/>
      <c r="G75" s="15"/>
      <c r="H75" s="15"/>
      <c r="I75" s="15"/>
      <c r="J75" s="15"/>
      <c r="K75" s="15"/>
      <c r="L75" s="15"/>
      <c r="M75" s="15"/>
      <c r="N75" s="15"/>
      <c r="O75" s="15"/>
      <c r="P75" s="15"/>
      <c r="Q75" s="15"/>
    </row>
    <row r="76" spans="1:17">
      <c r="A76" s="70"/>
      <c r="B76" s="95"/>
      <c r="C76" s="15"/>
      <c r="D76" s="15"/>
      <c r="E76" s="314"/>
      <c r="F76" s="308"/>
      <c r="G76" s="15"/>
      <c r="H76" s="15"/>
      <c r="I76" s="15"/>
      <c r="J76" s="15"/>
      <c r="K76" s="15"/>
      <c r="L76" s="15"/>
      <c r="M76" s="15"/>
      <c r="N76" s="15"/>
      <c r="O76" s="15"/>
      <c r="P76" s="15"/>
      <c r="Q76" s="15"/>
    </row>
    <row r="77" spans="1:17">
      <c r="A77" s="70"/>
      <c r="B77" s="95"/>
      <c r="C77" s="15"/>
      <c r="D77" s="15"/>
      <c r="E77" s="314"/>
      <c r="F77" s="308"/>
      <c r="G77" s="15"/>
      <c r="H77" s="15"/>
      <c r="I77" s="15"/>
      <c r="J77" s="15"/>
      <c r="K77" s="15"/>
      <c r="L77" s="15"/>
      <c r="M77" s="15"/>
      <c r="N77" s="15"/>
      <c r="O77" s="15"/>
      <c r="P77" s="15"/>
      <c r="Q77" s="15"/>
    </row>
    <row r="78" spans="1:17">
      <c r="A78" s="70"/>
      <c r="B78" s="95"/>
      <c r="C78" s="15"/>
      <c r="D78" s="15"/>
      <c r="E78" s="314"/>
      <c r="F78" s="308"/>
      <c r="G78" s="15"/>
      <c r="H78" s="15"/>
      <c r="I78" s="15"/>
      <c r="J78" s="15"/>
      <c r="K78" s="15"/>
      <c r="L78" s="15"/>
      <c r="M78" s="15"/>
      <c r="N78" s="15"/>
      <c r="O78" s="15"/>
      <c r="P78" s="15"/>
      <c r="Q78" s="15"/>
    </row>
    <row r="79" spans="1:17">
      <c r="A79" s="70"/>
      <c r="B79" s="95"/>
      <c r="C79" s="15"/>
      <c r="D79" s="15"/>
      <c r="E79" s="314"/>
      <c r="F79" s="308"/>
      <c r="G79" s="15"/>
      <c r="H79" s="15"/>
      <c r="I79" s="15"/>
      <c r="J79" s="15"/>
      <c r="K79" s="15"/>
      <c r="L79" s="15"/>
      <c r="M79" s="15"/>
      <c r="N79" s="15"/>
      <c r="O79" s="15"/>
      <c r="P79" s="15"/>
      <c r="Q79" s="15"/>
    </row>
    <row r="80" spans="1:17">
      <c r="A80" s="70"/>
      <c r="B80" s="95"/>
      <c r="C80" s="15"/>
      <c r="D80" s="15"/>
      <c r="E80" s="314"/>
      <c r="F80" s="308"/>
      <c r="G80" s="15"/>
      <c r="H80" s="15"/>
      <c r="I80" s="15"/>
      <c r="J80" s="15"/>
      <c r="K80" s="15"/>
      <c r="L80" s="15"/>
      <c r="M80" s="15"/>
      <c r="N80" s="15"/>
      <c r="O80" s="15"/>
      <c r="P80" s="15"/>
      <c r="Q80" s="15"/>
    </row>
    <row r="81" spans="1:17">
      <c r="A81" s="70"/>
      <c r="B81" s="95"/>
      <c r="C81" s="15"/>
      <c r="D81" s="15"/>
      <c r="E81" s="314"/>
      <c r="F81" s="308"/>
      <c r="G81" s="15"/>
      <c r="H81" s="15"/>
      <c r="I81" s="15"/>
      <c r="J81" s="15"/>
      <c r="K81" s="15"/>
      <c r="L81" s="15"/>
      <c r="M81" s="15"/>
      <c r="N81" s="15"/>
      <c r="O81" s="15"/>
      <c r="P81" s="15"/>
      <c r="Q81" s="15"/>
    </row>
    <row r="82" spans="1:17">
      <c r="A82" s="70"/>
      <c r="B82" s="95"/>
      <c r="C82" s="15"/>
      <c r="D82" s="15"/>
      <c r="E82" s="314"/>
      <c r="F82" s="308"/>
      <c r="G82" s="15"/>
      <c r="H82" s="15"/>
      <c r="I82" s="15"/>
      <c r="J82" s="15"/>
      <c r="K82" s="15"/>
      <c r="L82" s="15"/>
      <c r="M82" s="15"/>
      <c r="N82" s="15"/>
      <c r="O82" s="15"/>
      <c r="P82" s="15"/>
      <c r="Q82" s="15"/>
    </row>
    <row r="83" spans="1:17">
      <c r="A83" s="70"/>
      <c r="B83" s="95"/>
      <c r="C83" s="15"/>
      <c r="D83" s="15"/>
      <c r="E83" s="314"/>
      <c r="F83" s="308"/>
      <c r="G83" s="15"/>
      <c r="H83" s="15"/>
      <c r="I83" s="15"/>
      <c r="J83" s="15"/>
      <c r="K83" s="15"/>
      <c r="L83" s="15"/>
      <c r="M83" s="15"/>
      <c r="N83" s="15"/>
      <c r="O83" s="15"/>
      <c r="P83" s="15"/>
      <c r="Q83" s="15"/>
    </row>
    <row r="84" spans="1:17">
      <c r="A84" s="70"/>
      <c r="B84" s="95"/>
      <c r="C84" s="15"/>
      <c r="D84" s="15"/>
      <c r="E84" s="314"/>
      <c r="F84" s="308"/>
      <c r="G84" s="15"/>
      <c r="H84" s="15"/>
      <c r="I84" s="15"/>
      <c r="J84" s="15"/>
      <c r="K84" s="15"/>
      <c r="L84" s="15"/>
      <c r="M84" s="15"/>
      <c r="N84" s="15"/>
      <c r="O84" s="15"/>
      <c r="P84" s="15"/>
      <c r="Q84" s="15"/>
    </row>
    <row r="85" spans="1:17">
      <c r="A85" s="70"/>
      <c r="B85" s="95"/>
      <c r="C85" s="15"/>
      <c r="D85" s="15"/>
      <c r="E85" s="314"/>
      <c r="F85" s="308"/>
      <c r="G85" s="15"/>
      <c r="H85" s="15"/>
      <c r="I85" s="15"/>
      <c r="J85" s="15"/>
      <c r="K85" s="15"/>
      <c r="L85" s="15"/>
      <c r="M85" s="15"/>
      <c r="N85" s="15"/>
      <c r="O85" s="15"/>
      <c r="P85" s="15"/>
      <c r="Q85" s="15"/>
    </row>
    <row r="86" spans="1:17">
      <c r="A86" s="70"/>
      <c r="B86" s="95"/>
      <c r="C86" s="15"/>
      <c r="D86" s="15"/>
      <c r="E86" s="314"/>
      <c r="F86" s="308"/>
      <c r="G86" s="15"/>
      <c r="H86" s="15"/>
      <c r="I86" s="15"/>
      <c r="J86" s="15"/>
      <c r="K86" s="15"/>
      <c r="L86" s="15"/>
      <c r="M86" s="15"/>
      <c r="N86" s="15"/>
      <c r="O86" s="15"/>
      <c r="P86" s="15"/>
      <c r="Q86" s="15"/>
    </row>
    <row r="87" spans="1:17">
      <c r="A87" s="70"/>
      <c r="B87" s="95"/>
      <c r="C87" s="15"/>
      <c r="D87" s="15"/>
      <c r="E87" s="314"/>
      <c r="F87" s="308"/>
      <c r="G87" s="15"/>
      <c r="H87" s="15"/>
      <c r="I87" s="15"/>
      <c r="J87" s="15"/>
      <c r="K87" s="15"/>
      <c r="L87" s="15"/>
      <c r="M87" s="15"/>
      <c r="N87" s="15"/>
      <c r="O87" s="15"/>
      <c r="P87" s="15"/>
      <c r="Q87" s="15"/>
    </row>
    <row r="88" spans="1:17">
      <c r="A88" s="70"/>
      <c r="B88" s="95"/>
      <c r="C88" s="15"/>
      <c r="D88" s="15"/>
      <c r="E88" s="314"/>
      <c r="F88" s="308"/>
      <c r="G88" s="15"/>
      <c r="H88" s="15"/>
      <c r="I88" s="15"/>
      <c r="J88" s="15"/>
      <c r="K88" s="15"/>
      <c r="L88" s="15"/>
      <c r="M88" s="15"/>
      <c r="N88" s="15"/>
      <c r="O88" s="15"/>
      <c r="P88" s="15"/>
      <c r="Q88" s="15"/>
    </row>
    <row r="89" spans="1:17">
      <c r="A89" s="70"/>
      <c r="B89" s="95"/>
      <c r="C89" s="15"/>
      <c r="D89" s="15"/>
      <c r="E89" s="314"/>
      <c r="F89" s="308"/>
      <c r="G89" s="15"/>
      <c r="H89" s="15"/>
      <c r="I89" s="15"/>
      <c r="J89" s="15"/>
      <c r="K89" s="15"/>
      <c r="L89" s="15"/>
      <c r="M89" s="15"/>
      <c r="N89" s="15"/>
      <c r="O89" s="15"/>
      <c r="P89" s="15"/>
      <c r="Q89" s="15"/>
    </row>
    <row r="90" spans="1:17">
      <c r="A90" s="70"/>
      <c r="B90" s="95"/>
      <c r="C90" s="15"/>
      <c r="D90" s="15"/>
      <c r="E90" s="314"/>
      <c r="F90" s="308"/>
      <c r="G90" s="15"/>
      <c r="H90" s="15"/>
      <c r="I90" s="15"/>
      <c r="J90" s="15"/>
      <c r="K90" s="15"/>
      <c r="L90" s="15"/>
      <c r="M90" s="15"/>
      <c r="N90" s="15"/>
      <c r="O90" s="15"/>
      <c r="P90" s="15"/>
      <c r="Q90" s="15"/>
    </row>
    <row r="91" spans="1:17">
      <c r="A91" s="70"/>
      <c r="B91" s="95"/>
      <c r="C91" s="15"/>
      <c r="D91" s="15"/>
      <c r="E91" s="314"/>
      <c r="F91" s="308"/>
      <c r="G91" s="15"/>
      <c r="H91" s="15"/>
      <c r="I91" s="15"/>
      <c r="J91" s="15"/>
      <c r="K91" s="15"/>
      <c r="L91" s="15"/>
      <c r="M91" s="15"/>
      <c r="N91" s="15"/>
      <c r="O91" s="15"/>
      <c r="P91" s="15"/>
      <c r="Q91" s="15"/>
    </row>
    <row r="92" spans="1:17">
      <c r="A92" s="70"/>
      <c r="B92" s="95"/>
      <c r="C92" s="15"/>
      <c r="D92" s="15"/>
      <c r="E92" s="314"/>
      <c r="F92" s="308"/>
      <c r="G92" s="15"/>
      <c r="H92" s="15"/>
      <c r="I92" s="15"/>
      <c r="J92" s="15"/>
      <c r="K92" s="15"/>
      <c r="L92" s="15"/>
      <c r="M92" s="15"/>
      <c r="N92" s="15"/>
      <c r="O92" s="15"/>
      <c r="P92" s="15"/>
      <c r="Q92" s="15"/>
    </row>
    <row r="93" spans="1:17">
      <c r="A93" s="70"/>
      <c r="B93" s="95"/>
      <c r="C93" s="15"/>
      <c r="D93" s="15"/>
      <c r="E93" s="314"/>
      <c r="F93" s="308"/>
      <c r="G93" s="15"/>
      <c r="H93" s="15"/>
      <c r="I93" s="15"/>
      <c r="J93" s="15"/>
      <c r="K93" s="15"/>
      <c r="L93" s="15"/>
      <c r="M93" s="15"/>
      <c r="N93" s="15"/>
      <c r="O93" s="15"/>
      <c r="P93" s="15"/>
      <c r="Q93" s="15"/>
    </row>
    <row r="94" spans="1:17">
      <c r="A94" s="70"/>
      <c r="B94" s="95"/>
      <c r="C94" s="15"/>
      <c r="D94" s="15"/>
      <c r="E94" s="314"/>
      <c r="F94" s="308"/>
      <c r="G94" s="15"/>
      <c r="H94" s="15"/>
      <c r="I94" s="15"/>
      <c r="J94" s="15"/>
      <c r="K94" s="15"/>
      <c r="L94" s="15"/>
      <c r="M94" s="15"/>
      <c r="N94" s="15"/>
      <c r="O94" s="15"/>
      <c r="P94" s="15"/>
      <c r="Q94" s="15"/>
    </row>
    <row r="95" spans="1:17">
      <c r="A95" s="70"/>
      <c r="B95" s="95"/>
      <c r="C95" s="15"/>
      <c r="D95" s="15"/>
      <c r="E95" s="314"/>
      <c r="F95" s="308"/>
      <c r="G95" s="15"/>
      <c r="H95" s="15"/>
      <c r="I95" s="15"/>
      <c r="J95" s="15"/>
      <c r="K95" s="15"/>
      <c r="L95" s="15"/>
      <c r="M95" s="15"/>
      <c r="N95" s="15"/>
      <c r="O95" s="15"/>
      <c r="P95" s="15"/>
      <c r="Q95" s="15"/>
    </row>
    <row r="96" spans="1:17">
      <c r="A96" s="70"/>
      <c r="B96" s="95"/>
      <c r="C96" s="15"/>
      <c r="D96" s="15"/>
      <c r="E96" s="314"/>
      <c r="F96" s="308"/>
      <c r="G96" s="15"/>
      <c r="H96" s="15"/>
      <c r="I96" s="15"/>
      <c r="J96" s="15"/>
      <c r="K96" s="15"/>
      <c r="L96" s="15"/>
      <c r="M96" s="15"/>
      <c r="N96" s="15"/>
      <c r="O96" s="15"/>
      <c r="P96" s="15"/>
      <c r="Q96" s="15"/>
    </row>
    <row r="97" spans="1:17">
      <c r="A97" s="70"/>
      <c r="B97" s="95"/>
      <c r="C97" s="15"/>
      <c r="D97" s="15"/>
      <c r="E97" s="314"/>
      <c r="F97" s="308"/>
      <c r="G97" s="15"/>
      <c r="H97" s="15"/>
      <c r="I97" s="15"/>
      <c r="J97" s="15"/>
      <c r="K97" s="15"/>
      <c r="L97" s="15"/>
      <c r="M97" s="15"/>
      <c r="N97" s="15"/>
      <c r="O97" s="15"/>
      <c r="P97" s="15"/>
      <c r="Q97" s="15"/>
    </row>
    <row r="98" spans="1:17">
      <c r="A98" s="70"/>
      <c r="B98" s="95"/>
      <c r="C98" s="15"/>
      <c r="D98" s="15"/>
      <c r="E98" s="314"/>
      <c r="F98" s="308"/>
      <c r="G98" s="15"/>
      <c r="H98" s="15"/>
      <c r="I98" s="15"/>
      <c r="J98" s="15"/>
      <c r="K98" s="15"/>
      <c r="L98" s="15"/>
      <c r="M98" s="15"/>
      <c r="N98" s="15"/>
      <c r="O98" s="15"/>
      <c r="P98" s="15"/>
      <c r="Q98" s="15"/>
    </row>
    <row r="99" spans="1:17">
      <c r="A99" s="70"/>
      <c r="B99" s="95"/>
      <c r="C99" s="15"/>
      <c r="D99" s="15"/>
      <c r="E99" s="314"/>
      <c r="F99" s="308"/>
      <c r="G99" s="15"/>
      <c r="H99" s="15"/>
      <c r="I99" s="15"/>
      <c r="J99" s="15"/>
      <c r="K99" s="15"/>
      <c r="L99" s="15"/>
      <c r="M99" s="15"/>
      <c r="N99" s="15"/>
      <c r="O99" s="15"/>
      <c r="P99" s="15"/>
      <c r="Q99" s="15"/>
    </row>
    <row r="100" spans="1:17">
      <c r="A100" s="70"/>
      <c r="B100" s="95"/>
      <c r="C100" s="15"/>
      <c r="D100" s="15"/>
      <c r="E100" s="314"/>
      <c r="F100" s="308"/>
      <c r="G100" s="15"/>
      <c r="H100" s="15"/>
      <c r="I100" s="15"/>
      <c r="J100" s="15"/>
      <c r="K100" s="15"/>
      <c r="L100" s="15"/>
      <c r="M100" s="15"/>
      <c r="N100" s="15"/>
      <c r="O100" s="15"/>
      <c r="P100" s="15"/>
      <c r="Q100" s="15"/>
    </row>
    <row r="101" spans="1:17">
      <c r="A101" s="70"/>
      <c r="B101" s="95"/>
      <c r="C101" s="15"/>
      <c r="D101" s="15"/>
      <c r="E101" s="314"/>
      <c r="F101" s="308"/>
      <c r="G101" s="15"/>
      <c r="H101" s="15"/>
      <c r="I101" s="15"/>
      <c r="J101" s="15"/>
      <c r="K101" s="15"/>
      <c r="L101" s="15"/>
      <c r="M101" s="15"/>
      <c r="N101" s="15"/>
      <c r="O101" s="15"/>
      <c r="P101" s="15"/>
      <c r="Q101" s="15"/>
    </row>
    <row r="102" spans="1:17">
      <c r="A102" s="70"/>
      <c r="B102" s="95"/>
      <c r="C102" s="15"/>
      <c r="D102" s="15"/>
      <c r="E102" s="314"/>
      <c r="F102" s="308"/>
      <c r="G102" s="15"/>
      <c r="H102" s="15"/>
      <c r="I102" s="15"/>
      <c r="J102" s="15"/>
      <c r="K102" s="15"/>
      <c r="L102" s="15"/>
      <c r="M102" s="15"/>
      <c r="N102" s="15"/>
      <c r="O102" s="15"/>
      <c r="P102" s="15"/>
      <c r="Q102" s="15"/>
    </row>
    <row r="103" spans="1:17">
      <c r="A103" s="70"/>
      <c r="B103" s="95"/>
      <c r="C103" s="15"/>
      <c r="D103" s="15"/>
      <c r="E103" s="314"/>
      <c r="F103" s="308"/>
      <c r="G103" s="15"/>
      <c r="H103" s="15"/>
      <c r="I103" s="15"/>
      <c r="J103" s="15"/>
      <c r="K103" s="15"/>
      <c r="L103" s="15"/>
      <c r="M103" s="15"/>
      <c r="N103" s="15"/>
      <c r="O103" s="15"/>
      <c r="P103" s="15"/>
      <c r="Q103" s="15"/>
    </row>
    <row r="104" spans="1:17">
      <c r="A104" s="70"/>
      <c r="B104" s="95"/>
      <c r="C104" s="15"/>
      <c r="D104" s="15"/>
      <c r="E104" s="314"/>
      <c r="F104" s="308"/>
      <c r="G104" s="15"/>
      <c r="H104" s="15"/>
      <c r="I104" s="15"/>
      <c r="J104" s="15"/>
      <c r="K104" s="15"/>
      <c r="L104" s="15"/>
      <c r="M104" s="15"/>
      <c r="N104" s="15"/>
      <c r="O104" s="15"/>
      <c r="P104" s="15"/>
      <c r="Q104" s="15"/>
    </row>
    <row r="105" spans="1:17">
      <c r="A105" s="70"/>
      <c r="B105" s="95"/>
      <c r="C105" s="15"/>
      <c r="D105" s="15"/>
      <c r="E105" s="314"/>
      <c r="F105" s="308"/>
      <c r="G105" s="15"/>
      <c r="H105" s="15"/>
      <c r="I105" s="15"/>
      <c r="J105" s="15"/>
      <c r="K105" s="15"/>
      <c r="L105" s="15"/>
      <c r="M105" s="15"/>
      <c r="N105" s="15"/>
      <c r="O105" s="15"/>
      <c r="P105" s="15"/>
      <c r="Q105" s="15"/>
    </row>
    <row r="106" spans="1:17">
      <c r="A106" s="70"/>
      <c r="B106" s="95"/>
      <c r="C106" s="15"/>
      <c r="D106" s="15"/>
      <c r="E106" s="314"/>
      <c r="F106" s="308"/>
      <c r="G106" s="15"/>
      <c r="H106" s="15"/>
      <c r="I106" s="15"/>
      <c r="J106" s="15"/>
      <c r="K106" s="15"/>
      <c r="L106" s="15"/>
      <c r="M106" s="15"/>
      <c r="N106" s="15"/>
      <c r="O106" s="15"/>
      <c r="P106" s="15"/>
      <c r="Q106" s="15"/>
    </row>
    <row r="107" spans="1:17">
      <c r="A107" s="70"/>
      <c r="B107" s="95"/>
      <c r="C107" s="15"/>
      <c r="D107" s="15"/>
      <c r="E107" s="314"/>
      <c r="F107" s="308"/>
      <c r="G107" s="15"/>
      <c r="H107" s="15"/>
      <c r="I107" s="15"/>
      <c r="J107" s="15"/>
      <c r="K107" s="15"/>
      <c r="L107" s="15"/>
      <c r="M107" s="15"/>
      <c r="N107" s="15"/>
      <c r="O107" s="15"/>
      <c r="P107" s="15"/>
      <c r="Q107" s="15"/>
    </row>
    <row r="108" spans="1:17">
      <c r="A108" s="70"/>
      <c r="B108" s="95"/>
      <c r="C108" s="15"/>
      <c r="D108" s="15"/>
      <c r="E108" s="314"/>
      <c r="F108" s="308"/>
      <c r="G108" s="15"/>
      <c r="H108" s="15"/>
      <c r="I108" s="15"/>
      <c r="J108" s="15"/>
      <c r="K108" s="15"/>
      <c r="L108" s="15"/>
      <c r="M108" s="15"/>
      <c r="N108" s="15"/>
      <c r="O108" s="15"/>
      <c r="P108" s="15"/>
      <c r="Q108" s="15"/>
    </row>
    <row r="109" spans="1:17">
      <c r="A109" s="70"/>
      <c r="B109" s="95"/>
      <c r="C109" s="15"/>
      <c r="D109" s="15"/>
      <c r="E109" s="314"/>
      <c r="F109" s="308"/>
      <c r="G109" s="15"/>
      <c r="H109" s="15"/>
      <c r="I109" s="15"/>
      <c r="J109" s="15"/>
      <c r="K109" s="15"/>
      <c r="L109" s="15"/>
      <c r="M109" s="15"/>
      <c r="N109" s="15"/>
      <c r="O109" s="15"/>
      <c r="P109" s="15"/>
      <c r="Q109" s="15"/>
    </row>
    <row r="110" spans="1:17">
      <c r="A110" s="70"/>
      <c r="B110" s="95"/>
      <c r="C110" s="15"/>
      <c r="D110" s="15"/>
      <c r="E110" s="314"/>
      <c r="F110" s="308"/>
      <c r="G110" s="15"/>
      <c r="H110" s="15"/>
      <c r="I110" s="15"/>
      <c r="J110" s="15"/>
      <c r="K110" s="15"/>
      <c r="L110" s="15"/>
      <c r="M110" s="15"/>
      <c r="N110" s="15"/>
      <c r="O110" s="15"/>
      <c r="P110" s="15"/>
      <c r="Q110" s="15"/>
    </row>
    <row r="111" spans="1:17">
      <c r="A111" s="70"/>
      <c r="B111" s="95"/>
      <c r="C111" s="15"/>
      <c r="D111" s="15"/>
      <c r="E111" s="314"/>
      <c r="F111" s="308"/>
      <c r="G111" s="15"/>
      <c r="H111" s="15"/>
      <c r="I111" s="15"/>
      <c r="J111" s="15"/>
      <c r="K111" s="15"/>
      <c r="L111" s="15"/>
      <c r="M111" s="15"/>
      <c r="N111" s="15"/>
      <c r="O111" s="15"/>
      <c r="P111" s="15"/>
      <c r="Q111" s="15"/>
    </row>
    <row r="112" spans="1:17">
      <c r="A112" s="70"/>
      <c r="B112" s="95"/>
      <c r="C112" s="15"/>
      <c r="D112" s="15"/>
      <c r="E112" s="314"/>
      <c r="F112" s="308"/>
      <c r="G112" s="15"/>
      <c r="H112" s="15"/>
      <c r="I112" s="15"/>
      <c r="J112" s="15"/>
      <c r="K112" s="15"/>
      <c r="L112" s="15"/>
      <c r="M112" s="15"/>
      <c r="N112" s="15"/>
      <c r="O112" s="15"/>
      <c r="P112" s="15"/>
      <c r="Q112" s="15"/>
    </row>
    <row r="113" spans="1:17">
      <c r="A113" s="70"/>
      <c r="B113" s="95"/>
      <c r="C113" s="15"/>
      <c r="D113" s="15"/>
      <c r="E113" s="314"/>
      <c r="F113" s="308"/>
      <c r="G113" s="15"/>
      <c r="H113" s="15"/>
      <c r="I113" s="15"/>
      <c r="J113" s="15"/>
      <c r="K113" s="15"/>
      <c r="L113" s="15"/>
      <c r="M113" s="15"/>
      <c r="N113" s="15"/>
      <c r="O113" s="15"/>
      <c r="P113" s="15"/>
      <c r="Q113" s="15"/>
    </row>
    <row r="114" spans="1:17">
      <c r="A114" s="70"/>
      <c r="B114" s="95"/>
      <c r="C114" s="15"/>
      <c r="D114" s="15"/>
      <c r="E114" s="314"/>
      <c r="F114" s="308"/>
      <c r="G114" s="15"/>
      <c r="H114" s="15"/>
      <c r="I114" s="15"/>
      <c r="J114" s="15"/>
      <c r="K114" s="15"/>
      <c r="L114" s="15"/>
      <c r="M114" s="15"/>
      <c r="N114" s="15"/>
      <c r="O114" s="15"/>
      <c r="P114" s="15"/>
      <c r="Q114" s="15"/>
    </row>
    <row r="115" spans="1:17">
      <c r="A115" s="70"/>
      <c r="B115" s="95"/>
      <c r="C115" s="15"/>
      <c r="D115" s="15"/>
      <c r="E115" s="314"/>
      <c r="F115" s="308"/>
      <c r="G115" s="15"/>
      <c r="H115" s="15"/>
      <c r="I115" s="15"/>
      <c r="J115" s="15"/>
      <c r="K115" s="15"/>
      <c r="L115" s="15"/>
      <c r="M115" s="15"/>
      <c r="N115" s="15"/>
      <c r="O115" s="15"/>
      <c r="P115" s="15"/>
      <c r="Q115" s="15"/>
    </row>
    <row r="116" spans="1:17">
      <c r="A116" s="70"/>
      <c r="B116" s="95"/>
      <c r="C116" s="15"/>
      <c r="D116" s="15"/>
      <c r="E116" s="314"/>
      <c r="F116" s="308"/>
      <c r="G116" s="15"/>
      <c r="H116" s="15"/>
      <c r="I116" s="15"/>
      <c r="J116" s="15"/>
      <c r="K116" s="15"/>
      <c r="L116" s="15"/>
      <c r="M116" s="15"/>
      <c r="N116" s="15"/>
      <c r="O116" s="15"/>
      <c r="P116" s="15"/>
      <c r="Q116" s="15"/>
    </row>
    <row r="117" spans="1:17">
      <c r="A117" s="70"/>
      <c r="B117" s="95"/>
      <c r="C117" s="15"/>
      <c r="D117" s="15"/>
      <c r="E117" s="314"/>
      <c r="F117" s="308"/>
      <c r="G117" s="15"/>
      <c r="H117" s="15"/>
      <c r="I117" s="15"/>
      <c r="J117" s="15"/>
      <c r="K117" s="15"/>
      <c r="L117" s="15"/>
      <c r="M117" s="15"/>
      <c r="N117" s="15"/>
      <c r="O117" s="15"/>
      <c r="P117" s="15"/>
      <c r="Q117" s="15"/>
    </row>
    <row r="118" spans="1:17">
      <c r="A118" s="70"/>
      <c r="B118" s="95"/>
      <c r="C118" s="15"/>
      <c r="D118" s="15"/>
      <c r="E118" s="314"/>
      <c r="F118" s="308"/>
      <c r="G118" s="15"/>
      <c r="H118" s="15"/>
      <c r="I118" s="15"/>
      <c r="J118" s="15"/>
      <c r="K118" s="15"/>
      <c r="L118" s="15"/>
      <c r="M118" s="15"/>
      <c r="N118" s="15"/>
      <c r="O118" s="15"/>
      <c r="P118" s="15"/>
      <c r="Q118" s="15"/>
    </row>
    <row r="119" spans="1:17">
      <c r="A119" s="70"/>
      <c r="B119" s="95"/>
      <c r="C119" s="15"/>
      <c r="D119" s="15"/>
      <c r="E119" s="314"/>
      <c r="F119" s="308"/>
      <c r="G119" s="15"/>
      <c r="H119" s="15"/>
      <c r="I119" s="15"/>
      <c r="J119" s="15"/>
      <c r="K119" s="15"/>
      <c r="L119" s="15"/>
      <c r="M119" s="15"/>
      <c r="N119" s="15"/>
      <c r="O119" s="15"/>
      <c r="P119" s="15"/>
      <c r="Q119" s="15"/>
    </row>
    <row r="120" spans="1:17">
      <c r="A120" s="70"/>
      <c r="B120" s="95"/>
      <c r="C120" s="15"/>
      <c r="D120" s="15"/>
      <c r="E120" s="314"/>
      <c r="F120" s="308"/>
      <c r="G120" s="15"/>
      <c r="H120" s="15"/>
      <c r="I120" s="15"/>
      <c r="J120" s="15"/>
      <c r="K120" s="15"/>
      <c r="L120" s="15"/>
      <c r="M120" s="15"/>
      <c r="N120" s="15"/>
      <c r="O120" s="15"/>
      <c r="P120" s="15"/>
      <c r="Q120" s="15"/>
    </row>
    <row r="121" spans="1:17">
      <c r="A121" s="70"/>
      <c r="B121" s="95"/>
      <c r="C121" s="15"/>
      <c r="D121" s="15"/>
      <c r="E121" s="314"/>
      <c r="F121" s="308"/>
      <c r="G121" s="15"/>
      <c r="H121" s="15"/>
      <c r="I121" s="15"/>
      <c r="J121" s="15"/>
      <c r="K121" s="15"/>
      <c r="L121" s="15"/>
      <c r="M121" s="15"/>
      <c r="N121" s="15"/>
      <c r="O121" s="15"/>
      <c r="P121" s="15"/>
      <c r="Q121" s="15"/>
    </row>
    <row r="122" spans="1:17">
      <c r="A122" s="70"/>
      <c r="B122" s="95"/>
      <c r="C122" s="15"/>
      <c r="D122" s="15"/>
      <c r="E122" s="314"/>
      <c r="F122" s="308"/>
      <c r="G122" s="15"/>
      <c r="H122" s="15"/>
      <c r="I122" s="15"/>
      <c r="J122" s="15"/>
      <c r="K122" s="15"/>
      <c r="L122" s="15"/>
      <c r="M122" s="15"/>
      <c r="N122" s="15"/>
      <c r="O122" s="15"/>
      <c r="P122" s="15"/>
      <c r="Q122" s="15"/>
    </row>
    <row r="123" spans="1:17">
      <c r="A123" s="70"/>
      <c r="B123" s="95"/>
      <c r="C123" s="15"/>
      <c r="D123" s="15"/>
      <c r="E123" s="314"/>
      <c r="F123" s="308"/>
      <c r="G123" s="15"/>
      <c r="H123" s="15"/>
      <c r="I123" s="15"/>
      <c r="J123" s="15"/>
      <c r="K123" s="15"/>
      <c r="L123" s="15"/>
      <c r="M123" s="15"/>
      <c r="N123" s="15"/>
      <c r="O123" s="15"/>
      <c r="P123" s="15"/>
      <c r="Q123" s="15"/>
    </row>
    <row r="124" spans="1:17" ht="15.75" thickBot="1">
      <c r="A124" s="109"/>
      <c r="B124" s="321"/>
      <c r="C124" s="110"/>
      <c r="D124" s="110"/>
      <c r="E124" s="334"/>
      <c r="F124" s="335"/>
      <c r="G124" s="15"/>
      <c r="H124" s="15"/>
      <c r="I124" s="15"/>
      <c r="J124" s="15"/>
      <c r="K124" s="15"/>
      <c r="L124" s="15"/>
      <c r="M124" s="15"/>
      <c r="N124" s="15"/>
      <c r="O124" s="15"/>
      <c r="P124" s="15"/>
      <c r="Q124" s="15"/>
    </row>
    <row r="125" spans="1:17">
      <c r="A125" s="15"/>
      <c r="B125" s="15"/>
      <c r="C125" s="15"/>
      <c r="D125" s="15"/>
      <c r="E125" s="15"/>
      <c r="F125" s="15"/>
      <c r="G125" s="15"/>
      <c r="H125" s="15"/>
      <c r="I125" s="15"/>
      <c r="J125" s="15"/>
      <c r="K125" s="15"/>
      <c r="L125" s="15"/>
      <c r="M125" s="15"/>
      <c r="N125" s="15"/>
      <c r="O125" s="15"/>
      <c r="P125" s="15"/>
      <c r="Q125" s="15"/>
    </row>
    <row r="126" spans="1:17">
      <c r="A126" s="67" t="s">
        <v>585</v>
      </c>
      <c r="B126" s="67"/>
      <c r="C126" s="67"/>
      <c r="D126" s="67"/>
      <c r="E126" s="67"/>
      <c r="F126" s="67"/>
      <c r="G126" s="15"/>
      <c r="H126" s="15"/>
      <c r="I126" s="15"/>
      <c r="J126" s="15"/>
      <c r="K126" s="15"/>
      <c r="L126" s="15"/>
      <c r="M126" s="15"/>
      <c r="N126" s="15"/>
      <c r="O126" s="15"/>
      <c r="P126" s="15"/>
      <c r="Q126" s="15"/>
    </row>
  </sheetData>
  <printOptions horizontalCentered="1"/>
  <pageMargins left="0.5" right="0.5" top="0.5" bottom="0.5" header="0.5" footer="0.5"/>
  <pageSetup scale="65" orientation="portrait" horizontalDpi="300" verticalDpi="300" r:id="rId1"/>
  <headerFooter alignWithMargins="0"/>
  <rowBreaks count="1" manualBreakCount="1">
    <brk id="65"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7"/>
  <dimension ref="A1:T187"/>
  <sheetViews>
    <sheetView defaultGridColor="0" view="pageBreakPreview" topLeftCell="C1" colorId="22" zoomScale="80" zoomScaleNormal="100" zoomScaleSheetLayoutView="80" workbookViewId="0">
      <selection activeCell="C33" sqref="C33"/>
    </sheetView>
  </sheetViews>
  <sheetFormatPr defaultColWidth="9.6640625" defaultRowHeight="15"/>
  <cols>
    <col min="1" max="1" width="5.6640625" style="9" customWidth="1"/>
    <col min="2" max="2" width="39.33203125" style="9" customWidth="1"/>
    <col min="3" max="3" width="20.88671875" style="9" customWidth="1"/>
    <col min="4" max="4" width="19.6640625" style="9" customWidth="1"/>
    <col min="5" max="5" width="19.77734375" style="9" customWidth="1"/>
    <col min="6" max="6" width="2.6640625" style="9" customWidth="1"/>
    <col min="7" max="8" width="19" style="9" customWidth="1"/>
    <col min="9" max="9" width="21.6640625" style="9" customWidth="1"/>
    <col min="10" max="10" width="16.6640625" style="9" customWidth="1"/>
    <col min="11" max="12" width="15.6640625" style="9" customWidth="1"/>
    <col min="13" max="13" width="5.6640625" style="9" customWidth="1"/>
    <col min="14" max="16384" width="9.6640625" style="9"/>
  </cols>
  <sheetData>
    <row r="1" spans="1:20">
      <c r="A1" s="27" t="s">
        <v>1795</v>
      </c>
      <c r="B1" s="224"/>
      <c r="C1" s="64" t="s">
        <v>3288</v>
      </c>
      <c r="D1" s="225" t="s">
        <v>1797</v>
      </c>
      <c r="E1" s="65" t="s">
        <v>1798</v>
      </c>
      <c r="F1" s="27" t="s">
        <v>1795</v>
      </c>
      <c r="G1" s="64"/>
      <c r="H1" s="224"/>
      <c r="I1" s="64" t="s">
        <v>3288</v>
      </c>
      <c r="J1" s="226" t="s">
        <v>1797</v>
      </c>
      <c r="K1" s="224"/>
      <c r="L1" s="64" t="s">
        <v>1798</v>
      </c>
      <c r="M1" s="65"/>
      <c r="N1" s="15"/>
      <c r="O1" s="15"/>
      <c r="P1" s="15"/>
      <c r="Q1" s="15"/>
      <c r="R1" s="15"/>
      <c r="S1" s="15"/>
      <c r="T1" s="15"/>
    </row>
    <row r="2" spans="1:20">
      <c r="A2" s="70" t="str">
        <f>'Data Sheet'!$C$25</f>
        <v>Consolidated Edison Company of New York, Inc.</v>
      </c>
      <c r="B2" s="79"/>
      <c r="C2" s="15" t="s">
        <v>1814</v>
      </c>
      <c r="D2" s="76" t="s">
        <v>3307</v>
      </c>
      <c r="E2" s="71"/>
      <c r="F2" s="70" t="str">
        <f>'Data Sheet'!$C$25</f>
        <v>Consolidated Edison Company of New York, Inc.</v>
      </c>
      <c r="G2" s="15"/>
      <c r="H2" s="79"/>
      <c r="I2" s="15" t="s">
        <v>1814</v>
      </c>
      <c r="J2" s="95" t="s">
        <v>3307</v>
      </c>
      <c r="K2" s="79"/>
      <c r="L2" s="15"/>
      <c r="M2" s="71"/>
      <c r="N2" s="15"/>
      <c r="O2" s="15"/>
      <c r="P2" s="15"/>
      <c r="Q2" s="15"/>
      <c r="R2" s="15"/>
      <c r="S2" s="15"/>
      <c r="T2" s="15"/>
    </row>
    <row r="3" spans="1:20" ht="15" customHeight="1">
      <c r="A3" s="72"/>
      <c r="B3" s="115"/>
      <c r="C3" s="115" t="s">
        <v>2990</v>
      </c>
      <c r="D3" s="655" t="str">
        <f>'Data Sheet'!$C$40</f>
        <v>4/28/2016</v>
      </c>
      <c r="E3" s="108" t="str">
        <f>'Data Sheet'!$C$38</f>
        <v>12/31/2015</v>
      </c>
      <c r="F3" s="72"/>
      <c r="G3" s="75"/>
      <c r="H3" s="115"/>
      <c r="I3" s="75" t="s">
        <v>2990</v>
      </c>
      <c r="J3" s="648" t="str">
        <f>'Data Sheet'!$C$40</f>
        <v>4/28/2016</v>
      </c>
      <c r="K3" s="115"/>
      <c r="L3" s="102" t="str">
        <f>'Data Sheet'!$C$38</f>
        <v>12/31/2015</v>
      </c>
      <c r="M3" s="74"/>
      <c r="N3" s="15"/>
      <c r="O3" s="647"/>
      <c r="P3" s="15"/>
      <c r="Q3" s="15"/>
      <c r="R3" s="15"/>
      <c r="S3" s="15"/>
      <c r="T3" s="15"/>
    </row>
    <row r="4" spans="1:20" ht="15" customHeight="1">
      <c r="A4" s="257"/>
      <c r="B4" s="228" t="s">
        <v>586</v>
      </c>
      <c r="C4" s="228"/>
      <c r="D4" s="228"/>
      <c r="E4" s="229"/>
      <c r="F4" s="257"/>
      <c r="G4" s="228" t="s">
        <v>587</v>
      </c>
      <c r="H4" s="228"/>
      <c r="I4" s="228"/>
      <c r="J4" s="228"/>
      <c r="K4" s="228"/>
      <c r="L4" s="228"/>
      <c r="M4" s="229"/>
      <c r="N4" s="15"/>
      <c r="O4" s="15"/>
      <c r="P4" s="15"/>
      <c r="Q4" s="15"/>
      <c r="R4" s="15"/>
      <c r="S4" s="15"/>
      <c r="T4" s="15"/>
    </row>
    <row r="5" spans="1:20">
      <c r="A5" s="646"/>
      <c r="B5" s="383"/>
      <c r="C5" s="383"/>
      <c r="D5" s="383"/>
      <c r="E5" s="666"/>
      <c r="F5" s="70"/>
      <c r="G5" s="15"/>
      <c r="H5" s="15"/>
      <c r="I5" s="15"/>
      <c r="J5" s="15"/>
      <c r="K5" s="15"/>
      <c r="L5" s="15"/>
      <c r="M5" s="71"/>
      <c r="N5" s="15"/>
      <c r="O5" s="15"/>
      <c r="P5" s="15"/>
      <c r="Q5" s="15"/>
      <c r="R5" s="15"/>
      <c r="S5" s="15"/>
      <c r="T5" s="15"/>
    </row>
    <row r="6" spans="1:20">
      <c r="A6" s="3513" t="s">
        <v>3855</v>
      </c>
      <c r="B6" s="3514"/>
      <c r="C6" s="3514"/>
      <c r="D6" s="3514"/>
      <c r="E6" s="3511"/>
      <c r="F6" s="3513" t="s">
        <v>588</v>
      </c>
      <c r="G6" s="3510"/>
      <c r="H6" s="3510"/>
      <c r="I6" s="3510"/>
      <c r="J6" s="3510"/>
      <c r="K6" s="3510"/>
      <c r="L6" s="3510"/>
      <c r="M6" s="232"/>
      <c r="N6" s="15"/>
      <c r="O6" s="15"/>
      <c r="P6" s="15"/>
      <c r="Q6" s="15"/>
      <c r="R6" s="15"/>
      <c r="S6" s="15"/>
      <c r="T6" s="15"/>
    </row>
    <row r="7" spans="1:20">
      <c r="A7" s="3513" t="s">
        <v>3856</v>
      </c>
      <c r="B7" s="3514"/>
      <c r="C7" s="3514"/>
      <c r="D7" s="3514"/>
      <c r="E7" s="3511"/>
      <c r="F7" s="3513" t="s">
        <v>3859</v>
      </c>
      <c r="G7" s="3510"/>
      <c r="H7" s="3510"/>
      <c r="I7" s="3510"/>
      <c r="J7" s="3510"/>
      <c r="K7" s="3510"/>
      <c r="L7" s="3510"/>
      <c r="M7" s="232"/>
      <c r="N7" s="15"/>
      <c r="O7" s="15"/>
      <c r="P7" s="15"/>
      <c r="Q7" s="15"/>
      <c r="R7" s="15"/>
      <c r="S7" s="15"/>
      <c r="T7" s="15"/>
    </row>
    <row r="8" spans="1:20">
      <c r="A8" s="3513" t="s">
        <v>3858</v>
      </c>
      <c r="B8" s="3514"/>
      <c r="C8" s="3514"/>
      <c r="D8" s="3514"/>
      <c r="E8" s="3511"/>
      <c r="F8" s="3513" t="s">
        <v>931</v>
      </c>
      <c r="G8" s="3510"/>
      <c r="H8" s="3510"/>
      <c r="I8" s="3510"/>
      <c r="J8" s="3510"/>
      <c r="K8" s="3510"/>
      <c r="L8" s="3510"/>
      <c r="M8" s="232"/>
      <c r="N8" s="15"/>
      <c r="O8" s="15"/>
      <c r="P8" s="15"/>
      <c r="Q8" s="15"/>
      <c r="R8" s="15"/>
      <c r="S8" s="15"/>
      <c r="T8" s="15"/>
    </row>
    <row r="9" spans="1:20">
      <c r="A9" s="3513" t="s">
        <v>3857</v>
      </c>
      <c r="B9" s="3514"/>
      <c r="C9" s="3514"/>
      <c r="D9" s="3514"/>
      <c r="E9" s="3511"/>
      <c r="F9" s="3513" t="s">
        <v>3860</v>
      </c>
      <c r="G9" s="3510"/>
      <c r="H9" s="3510"/>
      <c r="I9" s="3510"/>
      <c r="J9" s="3510"/>
      <c r="K9" s="3510"/>
      <c r="L9" s="3510"/>
      <c r="M9" s="232"/>
      <c r="N9" s="15"/>
      <c r="O9" s="15"/>
      <c r="P9" s="15"/>
      <c r="Q9" s="15"/>
      <c r="R9" s="15"/>
      <c r="S9" s="15"/>
      <c r="T9" s="15"/>
    </row>
    <row r="10" spans="1:20">
      <c r="A10" s="3513" t="s">
        <v>932</v>
      </c>
      <c r="B10" s="3514"/>
      <c r="C10" s="3514"/>
      <c r="D10" s="3514"/>
      <c r="E10" s="3511"/>
      <c r="F10" s="3513" t="s">
        <v>3861</v>
      </c>
      <c r="G10" s="3510"/>
      <c r="H10" s="3510"/>
      <c r="I10" s="3510"/>
      <c r="J10" s="3510"/>
      <c r="K10" s="3510"/>
      <c r="L10" s="3510"/>
      <c r="M10" s="232"/>
      <c r="N10" s="15"/>
      <c r="O10" s="15"/>
      <c r="P10" s="15"/>
      <c r="Q10" s="15"/>
      <c r="R10" s="15"/>
      <c r="S10" s="15"/>
      <c r="T10" s="15"/>
    </row>
    <row r="11" spans="1:20">
      <c r="A11" s="3513" t="s">
        <v>933</v>
      </c>
      <c r="B11" s="3514"/>
      <c r="C11" s="3514"/>
      <c r="D11" s="3514"/>
      <c r="E11" s="3511"/>
      <c r="F11" s="70"/>
      <c r="G11" s="15"/>
      <c r="H11" s="15"/>
      <c r="I11" s="15"/>
      <c r="J11" s="15"/>
      <c r="K11" s="15"/>
      <c r="L11" s="15"/>
      <c r="M11" s="71"/>
      <c r="N11" s="15"/>
      <c r="O11" s="15"/>
      <c r="P11" s="15"/>
      <c r="Q11" s="15"/>
      <c r="R11" s="15"/>
      <c r="S11" s="15"/>
      <c r="T11" s="15"/>
    </row>
    <row r="12" spans="1:20">
      <c r="A12" s="3513" t="s">
        <v>934</v>
      </c>
      <c r="B12" s="3514"/>
      <c r="C12" s="3514"/>
      <c r="D12" s="3514"/>
      <c r="E12" s="3511"/>
      <c r="F12" s="70"/>
      <c r="G12" s="15"/>
      <c r="H12" s="15"/>
      <c r="I12" s="15"/>
      <c r="J12" s="15"/>
      <c r="K12" s="15"/>
      <c r="L12" s="15"/>
      <c r="M12" s="71"/>
      <c r="N12" s="15"/>
      <c r="O12" s="15"/>
      <c r="P12" s="15"/>
      <c r="Q12" s="15"/>
      <c r="R12" s="15"/>
      <c r="S12" s="15"/>
      <c r="T12" s="15"/>
    </row>
    <row r="13" spans="1:20">
      <c r="A13" s="72"/>
      <c r="B13" s="75"/>
      <c r="C13" s="75"/>
      <c r="D13" s="75"/>
      <c r="E13" s="74"/>
      <c r="F13" s="72"/>
      <c r="G13" s="75"/>
      <c r="H13" s="75"/>
      <c r="I13" s="75"/>
      <c r="J13" s="75"/>
      <c r="K13" s="75"/>
      <c r="L13" s="75"/>
      <c r="M13" s="74"/>
      <c r="N13" s="15"/>
      <c r="O13" s="15"/>
      <c r="P13" s="15"/>
      <c r="Q13" s="15"/>
      <c r="R13" s="15"/>
      <c r="S13" s="15"/>
      <c r="T13" s="15"/>
    </row>
    <row r="14" spans="1:20">
      <c r="A14" s="235"/>
      <c r="B14" s="95"/>
      <c r="C14" s="603" t="s">
        <v>1782</v>
      </c>
      <c r="D14" s="604" t="s">
        <v>935</v>
      </c>
      <c r="E14" s="389" t="s">
        <v>936</v>
      </c>
      <c r="F14" s="3564" t="s">
        <v>937</v>
      </c>
      <c r="G14" s="3565"/>
      <c r="H14" s="3566"/>
      <c r="I14" s="95"/>
      <c r="J14" s="15" t="s">
        <v>938</v>
      </c>
      <c r="K14" s="15"/>
      <c r="L14" s="15"/>
      <c r="M14" s="81"/>
      <c r="N14" s="15"/>
      <c r="O14" s="15"/>
      <c r="P14" s="15"/>
      <c r="Q14" s="15"/>
      <c r="R14" s="15"/>
      <c r="S14" s="15"/>
      <c r="T14" s="15"/>
    </row>
    <row r="15" spans="1:20">
      <c r="A15" s="235"/>
      <c r="B15" s="286" t="s">
        <v>939</v>
      </c>
      <c r="C15" s="604" t="s">
        <v>940</v>
      </c>
      <c r="D15" s="604" t="s">
        <v>941</v>
      </c>
      <c r="E15" s="389" t="s">
        <v>942</v>
      </c>
      <c r="F15" s="3567" t="s">
        <v>943</v>
      </c>
      <c r="G15" s="3521"/>
      <c r="H15" s="3568"/>
      <c r="I15" s="102"/>
      <c r="J15" s="75"/>
      <c r="K15" s="75"/>
      <c r="L15" s="75"/>
      <c r="M15" s="81"/>
      <c r="N15" s="15"/>
      <c r="O15" s="15"/>
      <c r="P15" s="15"/>
      <c r="Q15" s="15"/>
      <c r="R15" s="15"/>
      <c r="S15" s="15"/>
      <c r="T15" s="15"/>
    </row>
    <row r="16" spans="1:20">
      <c r="A16" s="235"/>
      <c r="B16" s="286" t="s">
        <v>944</v>
      </c>
      <c r="C16" s="604" t="s">
        <v>945</v>
      </c>
      <c r="D16" s="604" t="s">
        <v>946</v>
      </c>
      <c r="E16" s="389" t="s">
        <v>2514</v>
      </c>
      <c r="F16" s="3567" t="s">
        <v>947</v>
      </c>
      <c r="G16" s="3521"/>
      <c r="H16" s="3568"/>
      <c r="I16" s="95" t="s">
        <v>948</v>
      </c>
      <c r="J16" s="15"/>
      <c r="K16" s="95" t="s">
        <v>949</v>
      </c>
      <c r="L16" s="15"/>
      <c r="M16" s="81"/>
      <c r="N16" s="15"/>
      <c r="O16" s="15"/>
      <c r="P16" s="15"/>
      <c r="Q16" s="15"/>
      <c r="R16" s="15"/>
      <c r="S16" s="15"/>
      <c r="T16" s="15"/>
    </row>
    <row r="17" spans="1:20">
      <c r="A17" s="235"/>
      <c r="B17" s="95"/>
      <c r="C17" s="604" t="s">
        <v>950</v>
      </c>
      <c r="D17" s="604" t="s">
        <v>951</v>
      </c>
      <c r="E17" s="71"/>
      <c r="F17" s="3567" t="s">
        <v>952</v>
      </c>
      <c r="G17" s="3521"/>
      <c r="H17" s="3568"/>
      <c r="I17" s="95" t="s">
        <v>953</v>
      </c>
      <c r="J17" s="15"/>
      <c r="K17" s="95" t="s">
        <v>954</v>
      </c>
      <c r="L17" s="15"/>
      <c r="M17" s="81"/>
      <c r="N17" s="15"/>
      <c r="O17" s="15"/>
      <c r="P17" s="15"/>
      <c r="Q17" s="15"/>
      <c r="R17" s="15"/>
      <c r="S17" s="15"/>
      <c r="T17" s="15"/>
    </row>
    <row r="18" spans="1:20">
      <c r="A18" s="235"/>
      <c r="B18" s="95"/>
      <c r="C18" s="76"/>
      <c r="D18" s="76"/>
      <c r="E18" s="71"/>
      <c r="F18" s="72"/>
      <c r="G18" s="75"/>
      <c r="H18" s="15"/>
      <c r="I18" s="102"/>
      <c r="J18" s="75"/>
      <c r="K18" s="102"/>
      <c r="L18" s="75"/>
      <c r="M18" s="108"/>
      <c r="N18" s="15"/>
      <c r="O18" s="15"/>
      <c r="P18" s="15"/>
      <c r="Q18" s="15"/>
      <c r="R18" s="15"/>
      <c r="S18" s="15"/>
      <c r="T18" s="15"/>
    </row>
    <row r="19" spans="1:20">
      <c r="A19" s="235" t="s">
        <v>1724</v>
      </c>
      <c r="B19" s="95"/>
      <c r="C19" s="76"/>
      <c r="D19" s="76"/>
      <c r="E19" s="71"/>
      <c r="F19" s="85"/>
      <c r="G19" s="618" t="s">
        <v>955</v>
      </c>
      <c r="H19" s="620" t="s">
        <v>1835</v>
      </c>
      <c r="I19" s="286" t="s">
        <v>955</v>
      </c>
      <c r="J19" s="286" t="s">
        <v>956</v>
      </c>
      <c r="K19" s="286" t="s">
        <v>955</v>
      </c>
      <c r="L19" s="286" t="s">
        <v>1835</v>
      </c>
      <c r="M19" s="234" t="s">
        <v>1724</v>
      </c>
      <c r="N19" s="15"/>
      <c r="O19" s="15"/>
      <c r="P19" s="15"/>
      <c r="Q19" s="15"/>
      <c r="R19" s="15"/>
      <c r="S19" s="15"/>
      <c r="T19" s="15"/>
    </row>
    <row r="20" spans="1:20">
      <c r="A20" s="236" t="s">
        <v>1727</v>
      </c>
      <c r="B20" s="324" t="s">
        <v>3018</v>
      </c>
      <c r="C20" s="616" t="s">
        <v>3019</v>
      </c>
      <c r="D20" s="616" t="s">
        <v>3020</v>
      </c>
      <c r="E20" s="493" t="s">
        <v>3021</v>
      </c>
      <c r="F20" s="72"/>
      <c r="G20" s="617" t="s">
        <v>2343</v>
      </c>
      <c r="H20" s="324" t="s">
        <v>2344</v>
      </c>
      <c r="I20" s="324" t="s">
        <v>2345</v>
      </c>
      <c r="J20" s="324" t="s">
        <v>2346</v>
      </c>
      <c r="K20" s="324" t="s">
        <v>2347</v>
      </c>
      <c r="L20" s="324" t="s">
        <v>2348</v>
      </c>
      <c r="M20" s="237" t="s">
        <v>1727</v>
      </c>
      <c r="N20" s="15"/>
      <c r="O20" s="15"/>
      <c r="P20" s="15"/>
      <c r="Q20" s="15"/>
      <c r="R20" s="15"/>
      <c r="S20" s="15"/>
      <c r="T20" s="15"/>
    </row>
    <row r="21" spans="1:20">
      <c r="A21" s="235">
        <v>1</v>
      </c>
      <c r="B21" s="293" t="s">
        <v>957</v>
      </c>
      <c r="C21" s="336"/>
      <c r="D21" s="337"/>
      <c r="E21" s="338"/>
      <c r="F21" s="339"/>
      <c r="G21" s="340"/>
      <c r="H21" s="341"/>
      <c r="I21" s="336"/>
      <c r="J21" s="336"/>
      <c r="K21" s="336"/>
      <c r="L21" s="336"/>
      <c r="M21" s="342">
        <v>1</v>
      </c>
      <c r="N21" s="303"/>
      <c r="O21" s="303"/>
      <c r="P21" s="15"/>
      <c r="Q21" s="15"/>
      <c r="R21" s="15"/>
      <c r="S21" s="15"/>
      <c r="T21" s="15"/>
    </row>
    <row r="22" spans="1:20">
      <c r="A22" s="235">
        <v>2</v>
      </c>
      <c r="B22" s="95"/>
      <c r="C22" s="304"/>
      <c r="D22" s="343"/>
      <c r="E22" s="344"/>
      <c r="F22" s="345"/>
      <c r="G22" s="303"/>
      <c r="H22" s="309"/>
      <c r="I22" s="304"/>
      <c r="J22" s="309"/>
      <c r="K22" s="304"/>
      <c r="L22" s="309"/>
      <c r="M22" s="342">
        <v>2</v>
      </c>
      <c r="N22" s="303"/>
      <c r="O22" s="303"/>
      <c r="P22" s="15"/>
      <c r="Q22" s="15"/>
      <c r="R22" s="15"/>
      <c r="S22" s="15"/>
      <c r="T22" s="15"/>
    </row>
    <row r="23" spans="1:20">
      <c r="A23" s="235">
        <v>3</v>
      </c>
      <c r="B23" s="95"/>
      <c r="C23" s="304"/>
      <c r="D23" s="346"/>
      <c r="E23" s="347"/>
      <c r="F23" s="345"/>
      <c r="G23" s="303"/>
      <c r="H23" s="304"/>
      <c r="I23" s="304"/>
      <c r="J23" s="304"/>
      <c r="K23" s="304"/>
      <c r="L23" s="304"/>
      <c r="M23" s="342">
        <v>3</v>
      </c>
      <c r="N23" s="303"/>
      <c r="O23" s="303"/>
      <c r="P23" s="15"/>
      <c r="Q23" s="15"/>
      <c r="R23" s="15"/>
      <c r="S23" s="15"/>
      <c r="T23" s="15"/>
    </row>
    <row r="24" spans="1:20">
      <c r="A24" s="235">
        <v>4</v>
      </c>
      <c r="B24" s="95" t="s">
        <v>4865</v>
      </c>
      <c r="C24" s="304">
        <v>340000000</v>
      </c>
      <c r="D24" s="346">
        <v>2.5</v>
      </c>
      <c r="E24" s="347"/>
      <c r="F24" s="345"/>
      <c r="G24" s="303">
        <v>235488094</v>
      </c>
      <c r="H24" s="304">
        <v>588720235</v>
      </c>
      <c r="I24" s="304">
        <v>21976200</v>
      </c>
      <c r="J24" s="304">
        <v>962092491.5</v>
      </c>
      <c r="K24" s="304"/>
      <c r="L24" s="304"/>
      <c r="M24" s="342">
        <v>4</v>
      </c>
      <c r="N24" s="303"/>
      <c r="O24" s="303"/>
      <c r="P24" s="15"/>
      <c r="Q24" s="15"/>
      <c r="R24" s="15"/>
      <c r="S24" s="15"/>
      <c r="T24" s="15"/>
    </row>
    <row r="25" spans="1:20">
      <c r="A25" s="235">
        <v>5</v>
      </c>
      <c r="B25" s="95"/>
      <c r="C25" s="304"/>
      <c r="D25" s="346"/>
      <c r="E25" s="347"/>
      <c r="F25" s="345"/>
      <c r="G25" s="303"/>
      <c r="H25" s="304"/>
      <c r="I25" s="304"/>
      <c r="J25" s="304"/>
      <c r="K25" s="304"/>
      <c r="L25" s="304"/>
      <c r="M25" s="342">
        <v>5</v>
      </c>
      <c r="N25" s="303"/>
      <c r="O25" s="303"/>
      <c r="P25" s="15"/>
      <c r="Q25" s="15"/>
      <c r="R25" s="15"/>
      <c r="S25" s="15"/>
      <c r="T25" s="15"/>
    </row>
    <row r="26" spans="1:20">
      <c r="A26" s="235">
        <v>6</v>
      </c>
      <c r="B26" s="95"/>
      <c r="C26" s="304"/>
      <c r="D26" s="346"/>
      <c r="E26" s="347"/>
      <c r="F26" s="345"/>
      <c r="G26" s="303"/>
      <c r="H26" s="304"/>
      <c r="I26" s="304"/>
      <c r="J26" s="304"/>
      <c r="K26" s="304"/>
      <c r="L26" s="304"/>
      <c r="M26" s="342">
        <v>6</v>
      </c>
      <c r="N26" s="303"/>
      <c r="O26" s="303"/>
      <c r="P26" s="15"/>
      <c r="Q26" s="15"/>
      <c r="R26" s="15"/>
      <c r="S26" s="15"/>
      <c r="T26" s="15"/>
    </row>
    <row r="27" spans="1:20">
      <c r="A27" s="235">
        <v>7</v>
      </c>
      <c r="B27" s="95"/>
      <c r="C27" s="304"/>
      <c r="D27" s="346"/>
      <c r="E27" s="347"/>
      <c r="F27" s="345"/>
      <c r="G27" s="303"/>
      <c r="H27" s="304"/>
      <c r="I27" s="304"/>
      <c r="J27" s="304"/>
      <c r="K27" s="304"/>
      <c r="L27" s="304"/>
      <c r="M27" s="342">
        <v>7</v>
      </c>
      <c r="N27" s="303"/>
      <c r="O27" s="303"/>
      <c r="P27" s="15"/>
      <c r="Q27" s="15"/>
      <c r="R27" s="15"/>
      <c r="S27" s="15"/>
      <c r="T27" s="15"/>
    </row>
    <row r="28" spans="1:20">
      <c r="A28" s="235">
        <v>8</v>
      </c>
      <c r="B28" s="95"/>
      <c r="C28" s="304"/>
      <c r="D28" s="346"/>
      <c r="E28" s="347"/>
      <c r="F28" s="345"/>
      <c r="G28" s="303"/>
      <c r="H28" s="304"/>
      <c r="I28" s="304"/>
      <c r="J28" s="304"/>
      <c r="K28" s="304"/>
      <c r="L28" s="304"/>
      <c r="M28" s="342">
        <v>8</v>
      </c>
      <c r="N28" s="303"/>
      <c r="O28" s="303"/>
      <c r="P28" s="15"/>
      <c r="Q28" s="15"/>
      <c r="R28" s="15"/>
      <c r="S28" s="15"/>
      <c r="T28" s="15"/>
    </row>
    <row r="29" spans="1:20">
      <c r="A29" s="235">
        <v>9</v>
      </c>
      <c r="B29" s="95"/>
      <c r="C29" s="304"/>
      <c r="D29" s="346"/>
      <c r="E29" s="347"/>
      <c r="F29" s="345"/>
      <c r="G29" s="303"/>
      <c r="H29" s="304"/>
      <c r="I29" s="304"/>
      <c r="J29" s="304"/>
      <c r="K29" s="304"/>
      <c r="L29" s="304"/>
      <c r="M29" s="342">
        <v>9</v>
      </c>
      <c r="N29" s="303"/>
      <c r="O29" s="303"/>
      <c r="P29" s="15"/>
      <c r="Q29" s="15"/>
      <c r="R29" s="15"/>
      <c r="S29" s="15"/>
      <c r="T29" s="15"/>
    </row>
    <row r="30" spans="1:20">
      <c r="A30" s="235">
        <v>10</v>
      </c>
      <c r="B30" s="95"/>
      <c r="C30" s="304"/>
      <c r="D30" s="346"/>
      <c r="E30" s="347"/>
      <c r="F30" s="345"/>
      <c r="G30" s="303"/>
      <c r="H30" s="304"/>
      <c r="I30" s="304"/>
      <c r="J30" s="304"/>
      <c r="K30" s="304"/>
      <c r="L30" s="304"/>
      <c r="M30" s="342">
        <v>10</v>
      </c>
      <c r="N30" s="303"/>
      <c r="O30" s="303"/>
      <c r="P30" s="15"/>
      <c r="Q30" s="15"/>
      <c r="R30" s="15"/>
      <c r="S30" s="15"/>
      <c r="T30" s="15"/>
    </row>
    <row r="31" spans="1:20">
      <c r="A31" s="235">
        <v>11</v>
      </c>
      <c r="B31" s="95"/>
      <c r="C31" s="304"/>
      <c r="D31" s="346"/>
      <c r="E31" s="347"/>
      <c r="F31" s="345"/>
      <c r="G31" s="303"/>
      <c r="H31" s="304"/>
      <c r="I31" s="304"/>
      <c r="J31" s="304"/>
      <c r="K31" s="304"/>
      <c r="L31" s="304"/>
      <c r="M31" s="342">
        <v>11</v>
      </c>
      <c r="N31" s="303"/>
      <c r="O31" s="303"/>
      <c r="P31" s="15"/>
      <c r="Q31" s="15"/>
      <c r="R31" s="15"/>
      <c r="S31" s="15"/>
      <c r="T31" s="15"/>
    </row>
    <row r="32" spans="1:20">
      <c r="A32" s="235">
        <v>12</v>
      </c>
      <c r="B32" s="95"/>
      <c r="C32" s="304"/>
      <c r="D32" s="346"/>
      <c r="E32" s="347"/>
      <c r="F32" s="345"/>
      <c r="G32" s="303"/>
      <c r="H32" s="304"/>
      <c r="I32" s="304"/>
      <c r="J32" s="304"/>
      <c r="K32" s="304"/>
      <c r="L32" s="304"/>
      <c r="M32" s="342">
        <v>12</v>
      </c>
      <c r="N32" s="303"/>
      <c r="O32" s="303"/>
      <c r="P32" s="15"/>
      <c r="Q32" s="15"/>
      <c r="R32" s="15"/>
      <c r="S32" s="15"/>
      <c r="T32" s="15"/>
    </row>
    <row r="33" spans="1:20">
      <c r="A33" s="235">
        <v>13</v>
      </c>
      <c r="B33" s="95"/>
      <c r="C33" s="304"/>
      <c r="D33" s="346"/>
      <c r="E33" s="347"/>
      <c r="F33" s="345"/>
      <c r="G33" s="303"/>
      <c r="H33" s="304"/>
      <c r="I33" s="304"/>
      <c r="J33" s="304"/>
      <c r="K33" s="304"/>
      <c r="L33" s="304"/>
      <c r="M33" s="342">
        <v>13</v>
      </c>
      <c r="N33" s="303"/>
      <c r="O33" s="303"/>
      <c r="P33" s="15"/>
      <c r="Q33" s="15"/>
      <c r="R33" s="15"/>
      <c r="S33" s="15"/>
      <c r="T33" s="15"/>
    </row>
    <row r="34" spans="1:20">
      <c r="A34" s="235">
        <v>14</v>
      </c>
      <c r="B34" s="95"/>
      <c r="C34" s="304"/>
      <c r="D34" s="346"/>
      <c r="E34" s="347"/>
      <c r="F34" s="345"/>
      <c r="G34" s="303"/>
      <c r="H34" s="304"/>
      <c r="I34" s="304"/>
      <c r="J34" s="304"/>
      <c r="K34" s="304"/>
      <c r="L34" s="304"/>
      <c r="M34" s="342">
        <v>14</v>
      </c>
      <c r="N34" s="303"/>
      <c r="O34" s="303"/>
      <c r="P34" s="15"/>
      <c r="Q34" s="15"/>
      <c r="R34" s="15"/>
      <c r="S34" s="15"/>
      <c r="T34" s="15"/>
    </row>
    <row r="35" spans="1:20">
      <c r="A35" s="235">
        <v>15</v>
      </c>
      <c r="B35" s="95"/>
      <c r="C35" s="304"/>
      <c r="D35" s="346"/>
      <c r="E35" s="347"/>
      <c r="F35" s="70"/>
      <c r="G35" s="303"/>
      <c r="H35" s="304"/>
      <c r="I35" s="95"/>
      <c r="J35" s="304"/>
      <c r="K35" s="304"/>
      <c r="L35" s="304"/>
      <c r="M35" s="234">
        <v>15</v>
      </c>
      <c r="N35" s="15"/>
      <c r="O35" s="15"/>
      <c r="P35" s="15"/>
      <c r="Q35" s="15"/>
      <c r="R35" s="15"/>
      <c r="S35" s="15"/>
      <c r="T35" s="15"/>
    </row>
    <row r="36" spans="1:20">
      <c r="A36" s="235">
        <v>16</v>
      </c>
      <c r="B36" s="95"/>
      <c r="C36" s="304"/>
      <c r="D36" s="346"/>
      <c r="E36" s="347"/>
      <c r="F36" s="345"/>
      <c r="G36" s="303"/>
      <c r="H36" s="304"/>
      <c r="I36" s="304"/>
      <c r="J36" s="304"/>
      <c r="K36" s="304"/>
      <c r="L36" s="304"/>
      <c r="M36" s="342">
        <v>16</v>
      </c>
      <c r="N36" s="303"/>
      <c r="O36" s="303"/>
      <c r="P36" s="15"/>
      <c r="Q36" s="15"/>
      <c r="R36" s="15"/>
      <c r="S36" s="15"/>
      <c r="T36" s="15"/>
    </row>
    <row r="37" spans="1:20">
      <c r="A37" s="235">
        <v>17</v>
      </c>
      <c r="B37" s="95"/>
      <c r="C37" s="304"/>
      <c r="D37" s="346"/>
      <c r="E37" s="347"/>
      <c r="F37" s="70"/>
      <c r="G37" s="303"/>
      <c r="H37" s="304"/>
      <c r="I37" s="95"/>
      <c r="J37" s="304"/>
      <c r="K37" s="304"/>
      <c r="L37" s="304"/>
      <c r="M37" s="342">
        <v>17</v>
      </c>
      <c r="N37" s="15"/>
      <c r="O37" s="15"/>
      <c r="P37" s="15"/>
      <c r="Q37" s="15"/>
      <c r="R37" s="15"/>
      <c r="S37" s="15"/>
      <c r="T37" s="15"/>
    </row>
    <row r="38" spans="1:20">
      <c r="A38" s="235">
        <v>18</v>
      </c>
      <c r="B38" s="95"/>
      <c r="C38" s="304"/>
      <c r="D38" s="346"/>
      <c r="E38" s="347"/>
      <c r="F38" s="345"/>
      <c r="G38" s="303"/>
      <c r="H38" s="304"/>
      <c r="I38" s="304"/>
      <c r="J38" s="304"/>
      <c r="K38" s="304"/>
      <c r="L38" s="304"/>
      <c r="M38" s="342">
        <v>18</v>
      </c>
      <c r="N38" s="303"/>
      <c r="O38" s="303"/>
      <c r="P38" s="15"/>
      <c r="Q38" s="15"/>
      <c r="R38" s="15"/>
      <c r="S38" s="15"/>
      <c r="T38" s="15"/>
    </row>
    <row r="39" spans="1:20">
      <c r="A39" s="235">
        <v>19</v>
      </c>
      <c r="B39" s="95"/>
      <c r="C39" s="314"/>
      <c r="D39" s="346"/>
      <c r="E39" s="347"/>
      <c r="F39" s="345"/>
      <c r="G39" s="348"/>
      <c r="H39" s="304"/>
      <c r="I39" s="304"/>
      <c r="J39" s="304"/>
      <c r="K39" s="304"/>
      <c r="L39" s="304"/>
      <c r="M39" s="342">
        <v>19</v>
      </c>
      <c r="N39" s="303"/>
      <c r="O39" s="303"/>
      <c r="P39" s="15"/>
      <c r="Q39" s="15"/>
      <c r="R39" s="15"/>
      <c r="S39" s="15"/>
      <c r="T39" s="15"/>
    </row>
    <row r="40" spans="1:20">
      <c r="A40" s="235">
        <v>20</v>
      </c>
      <c r="B40" s="286" t="s">
        <v>2328</v>
      </c>
      <c r="C40" s="264">
        <f>SUM(C21:C39)</f>
        <v>340000000</v>
      </c>
      <c r="D40" s="314"/>
      <c r="E40" s="347"/>
      <c r="F40" s="349"/>
      <c r="G40" s="265">
        <f t="shared" ref="G40:L40" si="0">SUM(G21:G39)</f>
        <v>235488094</v>
      </c>
      <c r="H40" s="261">
        <f t="shared" si="0"/>
        <v>588720235</v>
      </c>
      <c r="I40" s="264">
        <f t="shared" si="0"/>
        <v>21976200</v>
      </c>
      <c r="J40" s="261">
        <f t="shared" si="0"/>
        <v>962092491.5</v>
      </c>
      <c r="K40" s="264">
        <f t="shared" si="0"/>
        <v>0</v>
      </c>
      <c r="L40" s="261">
        <f t="shared" si="0"/>
        <v>0</v>
      </c>
      <c r="M40" s="342">
        <v>20</v>
      </c>
      <c r="N40" s="303"/>
      <c r="O40" s="303"/>
      <c r="P40" s="15"/>
      <c r="Q40" s="15"/>
      <c r="R40" s="15"/>
      <c r="S40" s="15"/>
      <c r="T40" s="15"/>
    </row>
    <row r="41" spans="1:20">
      <c r="A41" s="235">
        <v>21</v>
      </c>
      <c r="B41" s="350"/>
      <c r="C41" s="351"/>
      <c r="D41" s="352"/>
      <c r="E41" s="353"/>
      <c r="F41" s="354"/>
      <c r="G41" s="355"/>
      <c r="H41" s="351"/>
      <c r="I41" s="351"/>
      <c r="J41" s="351"/>
      <c r="K41" s="351"/>
      <c r="L41" s="351"/>
      <c r="M41" s="342">
        <v>21</v>
      </c>
      <c r="N41" s="303"/>
      <c r="O41" s="303"/>
      <c r="P41" s="15"/>
      <c r="Q41" s="15"/>
      <c r="R41" s="15"/>
      <c r="S41" s="15"/>
      <c r="T41" s="15"/>
    </row>
    <row r="42" spans="1:20">
      <c r="A42" s="235">
        <v>22</v>
      </c>
      <c r="B42" s="293" t="s">
        <v>958</v>
      </c>
      <c r="C42" s="336"/>
      <c r="D42" s="337"/>
      <c r="E42" s="356"/>
      <c r="F42" s="339"/>
      <c r="G42" s="340"/>
      <c r="H42" s="336"/>
      <c r="I42" s="336"/>
      <c r="J42" s="336"/>
      <c r="K42" s="336"/>
      <c r="L42" s="336"/>
      <c r="M42" s="342">
        <v>22</v>
      </c>
      <c r="N42" s="303"/>
      <c r="O42" s="303"/>
      <c r="P42" s="15"/>
      <c r="Q42" s="15"/>
      <c r="R42" s="15"/>
      <c r="S42" s="15"/>
      <c r="T42" s="15"/>
    </row>
    <row r="43" spans="1:20">
      <c r="A43" s="235">
        <v>23</v>
      </c>
      <c r="B43" s="95"/>
      <c r="C43" s="304"/>
      <c r="D43" s="343"/>
      <c r="E43" s="344"/>
      <c r="F43" s="345"/>
      <c r="G43" s="303"/>
      <c r="H43" s="309"/>
      <c r="I43" s="304"/>
      <c r="J43" s="309"/>
      <c r="K43" s="304"/>
      <c r="L43" s="309"/>
      <c r="M43" s="342">
        <v>23</v>
      </c>
      <c r="N43" s="303"/>
      <c r="O43" s="303"/>
      <c r="P43" s="15"/>
      <c r="Q43" s="15"/>
      <c r="R43" s="15"/>
      <c r="S43" s="15"/>
      <c r="T43" s="15"/>
    </row>
    <row r="44" spans="1:20">
      <c r="A44" s="235">
        <v>24</v>
      </c>
      <c r="B44" s="304"/>
      <c r="C44" s="304"/>
      <c r="D44" s="314"/>
      <c r="E44" s="308"/>
      <c r="F44" s="345"/>
      <c r="G44" s="303"/>
      <c r="H44" s="304"/>
      <c r="I44" s="304"/>
      <c r="J44" s="304"/>
      <c r="K44" s="304"/>
      <c r="L44" s="304"/>
      <c r="M44" s="342">
        <v>24</v>
      </c>
      <c r="N44" s="303"/>
      <c r="O44" s="303"/>
      <c r="P44" s="15"/>
      <c r="Q44" s="15"/>
      <c r="R44" s="15"/>
      <c r="S44" s="15"/>
      <c r="T44" s="15"/>
    </row>
    <row r="45" spans="1:20">
      <c r="A45" s="235">
        <v>25</v>
      </c>
      <c r="B45" s="304"/>
      <c r="C45" s="304"/>
      <c r="D45" s="314"/>
      <c r="E45" s="308"/>
      <c r="F45" s="345"/>
      <c r="G45" s="303"/>
      <c r="H45" s="304"/>
      <c r="I45" s="304"/>
      <c r="J45" s="304"/>
      <c r="K45" s="304"/>
      <c r="L45" s="304"/>
      <c r="M45" s="342">
        <v>25</v>
      </c>
      <c r="N45" s="303"/>
      <c r="O45" s="303"/>
      <c r="P45" s="15"/>
      <c r="Q45" s="15"/>
      <c r="R45" s="15"/>
      <c r="S45" s="15"/>
      <c r="T45" s="15"/>
    </row>
    <row r="46" spans="1:20">
      <c r="A46" s="235">
        <v>26</v>
      </c>
      <c r="B46" s="304"/>
      <c r="C46" s="304"/>
      <c r="D46" s="314"/>
      <c r="E46" s="308"/>
      <c r="F46" s="345"/>
      <c r="G46" s="303"/>
      <c r="H46" s="304"/>
      <c r="I46" s="304"/>
      <c r="J46" s="304"/>
      <c r="K46" s="304"/>
      <c r="L46" s="304"/>
      <c r="M46" s="342">
        <v>26</v>
      </c>
      <c r="N46" s="303"/>
      <c r="O46" s="303"/>
      <c r="P46" s="15"/>
      <c r="Q46" s="15"/>
      <c r="R46" s="15"/>
      <c r="S46" s="15"/>
      <c r="T46" s="15"/>
    </row>
    <row r="47" spans="1:20">
      <c r="A47" s="235">
        <v>27</v>
      </c>
      <c r="B47" s="304"/>
      <c r="C47" s="304"/>
      <c r="D47" s="314"/>
      <c r="E47" s="308"/>
      <c r="F47" s="345"/>
      <c r="G47" s="303"/>
      <c r="H47" s="304"/>
      <c r="I47" s="304"/>
      <c r="J47" s="304"/>
      <c r="K47" s="304"/>
      <c r="L47" s="304"/>
      <c r="M47" s="342">
        <v>27</v>
      </c>
      <c r="N47" s="303"/>
      <c r="O47" s="303"/>
      <c r="P47" s="15"/>
      <c r="Q47" s="15"/>
      <c r="R47" s="15"/>
      <c r="S47" s="15"/>
      <c r="T47" s="15"/>
    </row>
    <row r="48" spans="1:20">
      <c r="A48" s="235">
        <v>28</v>
      </c>
      <c r="B48" s="304"/>
      <c r="C48" s="304"/>
      <c r="D48" s="314"/>
      <c r="E48" s="308"/>
      <c r="F48" s="345"/>
      <c r="G48" s="303"/>
      <c r="H48" s="304"/>
      <c r="I48" s="304"/>
      <c r="J48" s="304"/>
      <c r="K48" s="304"/>
      <c r="L48" s="304"/>
      <c r="M48" s="342">
        <v>28</v>
      </c>
      <c r="N48" s="303"/>
      <c r="O48" s="303"/>
      <c r="P48" s="15"/>
      <c r="Q48" s="15"/>
      <c r="R48" s="15"/>
      <c r="S48" s="15"/>
      <c r="T48" s="15"/>
    </row>
    <row r="49" spans="1:20">
      <c r="A49" s="235">
        <v>29</v>
      </c>
      <c r="B49" s="304"/>
      <c r="C49" s="304"/>
      <c r="D49" s="314"/>
      <c r="E49" s="308"/>
      <c r="F49" s="345"/>
      <c r="G49" s="303"/>
      <c r="H49" s="304"/>
      <c r="I49" s="304"/>
      <c r="J49" s="304"/>
      <c r="K49" s="304"/>
      <c r="L49" s="304"/>
      <c r="M49" s="342">
        <v>29</v>
      </c>
      <c r="N49" s="303"/>
      <c r="O49" s="303"/>
      <c r="P49" s="15"/>
      <c r="Q49" s="15"/>
      <c r="R49" s="15"/>
      <c r="S49" s="15"/>
      <c r="T49" s="15"/>
    </row>
    <row r="50" spans="1:20">
      <c r="A50" s="235">
        <v>30</v>
      </c>
      <c r="B50" s="304"/>
      <c r="C50" s="304"/>
      <c r="D50" s="314"/>
      <c r="E50" s="308"/>
      <c r="F50" s="345"/>
      <c r="G50" s="303"/>
      <c r="H50" s="304"/>
      <c r="I50" s="304"/>
      <c r="J50" s="304"/>
      <c r="K50" s="304"/>
      <c r="L50" s="304"/>
      <c r="M50" s="234">
        <v>30</v>
      </c>
      <c r="N50" s="15"/>
      <c r="O50" s="15"/>
      <c r="P50" s="15"/>
      <c r="Q50" s="15"/>
      <c r="R50" s="15"/>
      <c r="S50" s="15"/>
      <c r="T50" s="15"/>
    </row>
    <row r="51" spans="1:20">
      <c r="A51" s="235">
        <v>31</v>
      </c>
      <c r="B51" s="304"/>
      <c r="C51" s="304"/>
      <c r="D51" s="314"/>
      <c r="E51" s="308"/>
      <c r="F51" s="345"/>
      <c r="G51" s="303"/>
      <c r="H51" s="304"/>
      <c r="I51" s="304"/>
      <c r="J51" s="304"/>
      <c r="K51" s="304"/>
      <c r="L51" s="304"/>
      <c r="M51" s="234">
        <v>31</v>
      </c>
      <c r="N51" s="15"/>
      <c r="O51" s="15"/>
      <c r="P51" s="15"/>
      <c r="Q51" s="15"/>
      <c r="R51" s="15"/>
      <c r="S51" s="15"/>
      <c r="T51" s="15"/>
    </row>
    <row r="52" spans="1:20">
      <c r="A52" s="235">
        <v>32</v>
      </c>
      <c r="B52" s="304"/>
      <c r="C52" s="304"/>
      <c r="D52" s="314"/>
      <c r="E52" s="308"/>
      <c r="F52" s="345"/>
      <c r="G52" s="303"/>
      <c r="H52" s="304"/>
      <c r="I52" s="304"/>
      <c r="J52" s="304"/>
      <c r="K52" s="304"/>
      <c r="L52" s="304"/>
      <c r="M52" s="234">
        <v>32</v>
      </c>
      <c r="N52" s="15"/>
      <c r="O52" s="15"/>
      <c r="P52" s="15"/>
      <c r="Q52" s="15"/>
      <c r="R52" s="15"/>
      <c r="S52" s="15"/>
      <c r="T52" s="15"/>
    </row>
    <row r="53" spans="1:20">
      <c r="A53" s="235">
        <v>33</v>
      </c>
      <c r="B53" s="304"/>
      <c r="C53" s="304"/>
      <c r="D53" s="314"/>
      <c r="E53" s="308"/>
      <c r="F53" s="345"/>
      <c r="G53" s="303"/>
      <c r="H53" s="304"/>
      <c r="I53" s="304"/>
      <c r="J53" s="304"/>
      <c r="K53" s="304"/>
      <c r="L53" s="304"/>
      <c r="M53" s="234">
        <v>33</v>
      </c>
      <c r="N53" s="15"/>
      <c r="O53" s="15"/>
      <c r="P53" s="15"/>
      <c r="Q53" s="15"/>
      <c r="R53" s="15"/>
      <c r="S53" s="15"/>
      <c r="T53" s="15"/>
    </row>
    <row r="54" spans="1:20">
      <c r="A54" s="235">
        <v>34</v>
      </c>
      <c r="B54" s="304"/>
      <c r="C54" s="304"/>
      <c r="D54" s="314"/>
      <c r="E54" s="308"/>
      <c r="F54" s="345"/>
      <c r="G54" s="303"/>
      <c r="H54" s="304"/>
      <c r="I54" s="304"/>
      <c r="J54" s="304"/>
      <c r="K54" s="304"/>
      <c r="L54" s="304"/>
      <c r="M54" s="234">
        <v>34</v>
      </c>
      <c r="N54" s="15"/>
      <c r="O54" s="15"/>
      <c r="P54" s="15"/>
      <c r="Q54" s="15"/>
      <c r="R54" s="15"/>
      <c r="S54" s="15"/>
      <c r="T54" s="15"/>
    </row>
    <row r="55" spans="1:20">
      <c r="A55" s="235">
        <v>35</v>
      </c>
      <c r="B55" s="304"/>
      <c r="C55" s="304"/>
      <c r="D55" s="314"/>
      <c r="E55" s="308"/>
      <c r="F55" s="345"/>
      <c r="G55" s="303"/>
      <c r="H55" s="304"/>
      <c r="I55" s="304"/>
      <c r="J55" s="304"/>
      <c r="K55" s="304"/>
      <c r="L55" s="304"/>
      <c r="M55" s="234">
        <v>35</v>
      </c>
      <c r="N55" s="15"/>
      <c r="O55" s="15"/>
      <c r="P55" s="15"/>
      <c r="Q55" s="15"/>
      <c r="R55" s="15"/>
      <c r="S55" s="15"/>
      <c r="T55" s="15"/>
    </row>
    <row r="56" spans="1:20">
      <c r="A56" s="235">
        <v>36</v>
      </c>
      <c r="B56" s="304"/>
      <c r="C56" s="304"/>
      <c r="D56" s="314"/>
      <c r="E56" s="308"/>
      <c r="F56" s="345"/>
      <c r="G56" s="303"/>
      <c r="H56" s="304"/>
      <c r="I56" s="304"/>
      <c r="J56" s="304"/>
      <c r="K56" s="304"/>
      <c r="L56" s="304"/>
      <c r="M56" s="234">
        <v>36</v>
      </c>
      <c r="N56" s="15"/>
      <c r="O56" s="15"/>
      <c r="P56" s="15"/>
      <c r="Q56" s="15"/>
      <c r="R56" s="15"/>
      <c r="S56" s="15"/>
      <c r="T56" s="15"/>
    </row>
    <row r="57" spans="1:20">
      <c r="A57" s="235">
        <v>37</v>
      </c>
      <c r="B57" s="304"/>
      <c r="C57" s="304"/>
      <c r="D57" s="314"/>
      <c r="E57" s="308"/>
      <c r="F57" s="345"/>
      <c r="G57" s="303"/>
      <c r="H57" s="304"/>
      <c r="I57" s="304"/>
      <c r="J57" s="304"/>
      <c r="K57" s="304"/>
      <c r="L57" s="304"/>
      <c r="M57" s="234">
        <v>37</v>
      </c>
      <c r="N57" s="15"/>
      <c r="O57" s="15"/>
      <c r="P57" s="15"/>
      <c r="Q57" s="15"/>
      <c r="R57" s="15"/>
      <c r="S57" s="15"/>
      <c r="T57" s="15"/>
    </row>
    <row r="58" spans="1:20">
      <c r="A58" s="235">
        <v>38</v>
      </c>
      <c r="B58" s="304"/>
      <c r="C58" s="304"/>
      <c r="D58" s="314"/>
      <c r="E58" s="308"/>
      <c r="F58" s="345"/>
      <c r="G58" s="303"/>
      <c r="H58" s="304"/>
      <c r="I58" s="304"/>
      <c r="J58" s="304"/>
      <c r="K58" s="304"/>
      <c r="L58" s="304"/>
      <c r="M58" s="234">
        <v>38</v>
      </c>
      <c r="N58" s="15"/>
      <c r="O58" s="15"/>
      <c r="P58" s="15"/>
      <c r="Q58" s="15"/>
      <c r="R58" s="15"/>
      <c r="S58" s="15"/>
      <c r="T58" s="15"/>
    </row>
    <row r="59" spans="1:20">
      <c r="A59" s="235">
        <v>39</v>
      </c>
      <c r="B59" s="304"/>
      <c r="C59" s="304"/>
      <c r="D59" s="314"/>
      <c r="E59" s="308"/>
      <c r="F59" s="345"/>
      <c r="G59" s="303"/>
      <c r="H59" s="304"/>
      <c r="I59" s="304"/>
      <c r="J59" s="304"/>
      <c r="K59" s="304"/>
      <c r="L59" s="304"/>
      <c r="M59" s="234">
        <v>39</v>
      </c>
      <c r="N59" s="15"/>
      <c r="O59" s="15"/>
      <c r="P59" s="15"/>
      <c r="Q59" s="15"/>
      <c r="R59" s="15"/>
      <c r="S59" s="15"/>
      <c r="T59" s="15"/>
    </row>
    <row r="60" spans="1:20">
      <c r="A60" s="235">
        <v>40</v>
      </c>
      <c r="B60" s="304"/>
      <c r="C60" s="304"/>
      <c r="D60" s="314"/>
      <c r="E60" s="308"/>
      <c r="F60" s="345"/>
      <c r="G60" s="303"/>
      <c r="H60" s="304"/>
      <c r="I60" s="304"/>
      <c r="J60" s="304"/>
      <c r="K60" s="304"/>
      <c r="L60" s="304"/>
      <c r="M60" s="234">
        <v>40</v>
      </c>
      <c r="N60" s="15"/>
      <c r="O60" s="15"/>
      <c r="P60" s="15"/>
      <c r="Q60" s="15"/>
      <c r="R60" s="15"/>
      <c r="S60" s="15"/>
      <c r="T60" s="15"/>
    </row>
    <row r="61" spans="1:20">
      <c r="A61" s="235">
        <v>41</v>
      </c>
      <c r="B61" s="286" t="s">
        <v>2328</v>
      </c>
      <c r="C61" s="264">
        <f>SUM(C42:C60)</f>
        <v>0</v>
      </c>
      <c r="D61" s="346"/>
      <c r="E61" s="347"/>
      <c r="F61" s="257"/>
      <c r="G61" s="265">
        <f t="shared" ref="G61:L61" si="1">SUM(G42:G60)</f>
        <v>0</v>
      </c>
      <c r="H61" s="261">
        <f t="shared" si="1"/>
        <v>0</v>
      </c>
      <c r="I61" s="264">
        <f t="shared" si="1"/>
        <v>0</v>
      </c>
      <c r="J61" s="261">
        <f t="shared" si="1"/>
        <v>0</v>
      </c>
      <c r="K61" s="264">
        <f t="shared" si="1"/>
        <v>0</v>
      </c>
      <c r="L61" s="261">
        <f t="shared" si="1"/>
        <v>0</v>
      </c>
      <c r="M61" s="234">
        <v>41</v>
      </c>
      <c r="N61" s="15"/>
      <c r="O61" s="15"/>
      <c r="P61" s="15"/>
      <c r="Q61" s="15"/>
      <c r="R61" s="15"/>
      <c r="S61" s="15"/>
      <c r="T61" s="15"/>
    </row>
    <row r="62" spans="1:20" ht="15.75" thickBot="1">
      <c r="A62" s="327">
        <v>42</v>
      </c>
      <c r="B62" s="283"/>
      <c r="C62" s="283"/>
      <c r="D62" s="357"/>
      <c r="E62" s="358"/>
      <c r="F62" s="359"/>
      <c r="G62" s="284"/>
      <c r="H62" s="283"/>
      <c r="I62" s="283"/>
      <c r="J62" s="283"/>
      <c r="K62" s="283"/>
      <c r="L62" s="283"/>
      <c r="M62" s="254">
        <v>42</v>
      </c>
      <c r="N62" s="15"/>
      <c r="O62" s="15"/>
      <c r="P62" s="15"/>
      <c r="Q62" s="15"/>
      <c r="R62" s="15"/>
      <c r="S62" s="15"/>
      <c r="T62" s="15"/>
    </row>
    <row r="63" spans="1:20">
      <c r="A63" s="15"/>
      <c r="B63" s="15"/>
      <c r="C63" s="15"/>
      <c r="D63" s="15"/>
      <c r="E63" s="15"/>
      <c r="F63" s="15"/>
      <c r="G63" s="15"/>
      <c r="H63" s="15"/>
      <c r="I63" s="15"/>
      <c r="J63" s="15"/>
      <c r="K63" s="15"/>
      <c r="L63" s="15"/>
      <c r="M63" s="15"/>
      <c r="N63" s="15"/>
      <c r="O63" s="15"/>
      <c r="P63" s="15"/>
      <c r="Q63" s="15"/>
      <c r="R63" s="15"/>
      <c r="S63" s="15"/>
      <c r="T63" s="15"/>
    </row>
    <row r="64" spans="1:20">
      <c r="A64" s="3523" t="s">
        <v>959</v>
      </c>
      <c r="B64" s="3523"/>
      <c r="C64" s="15"/>
      <c r="D64" s="15"/>
      <c r="E64" s="15"/>
      <c r="F64" s="3523" t="str">
        <f>A64</f>
        <v>FERC FORM NO. 1 (ED. 12- 91) NYPSC-Modified-96</v>
      </c>
      <c r="G64" s="3523"/>
      <c r="H64" s="3523"/>
      <c r="I64" s="3523"/>
      <c r="J64" s="15"/>
      <c r="K64" s="15"/>
      <c r="L64" s="15"/>
      <c r="M64" s="15"/>
      <c r="N64" s="15"/>
      <c r="O64" s="15"/>
      <c r="P64" s="15"/>
      <c r="Q64" s="15"/>
      <c r="R64" s="15"/>
      <c r="S64" s="15"/>
      <c r="T64" s="15"/>
    </row>
    <row r="65" spans="1:20">
      <c r="A65" s="67" t="s">
        <v>960</v>
      </c>
      <c r="B65" s="67"/>
      <c r="C65" s="67"/>
      <c r="D65" s="67"/>
      <c r="E65" s="67"/>
      <c r="F65" s="67" t="s">
        <v>961</v>
      </c>
      <c r="G65" s="67"/>
      <c r="H65" s="67"/>
      <c r="I65" s="67"/>
      <c r="J65" s="67"/>
      <c r="K65" s="67"/>
      <c r="L65" s="67"/>
      <c r="M65" s="67"/>
      <c r="N65" s="15"/>
      <c r="O65" s="15"/>
      <c r="P65" s="15"/>
      <c r="Q65" s="15"/>
      <c r="R65" s="15"/>
      <c r="S65" s="15"/>
      <c r="T65" s="15"/>
    </row>
    <row r="66" spans="1:20">
      <c r="A66" s="67"/>
      <c r="B66" s="67"/>
      <c r="C66" s="67"/>
      <c r="D66" s="67"/>
      <c r="E66" s="67"/>
      <c r="F66" s="67"/>
      <c r="G66" s="67"/>
      <c r="H66" s="67"/>
      <c r="I66" s="67"/>
      <c r="J66" s="67"/>
      <c r="K66" s="67"/>
      <c r="L66" s="67"/>
      <c r="M66" s="67"/>
      <c r="N66" s="15"/>
      <c r="O66" s="15"/>
      <c r="P66" s="15"/>
      <c r="Q66" s="15"/>
      <c r="R66" s="15"/>
      <c r="S66" s="15"/>
      <c r="T66" s="15"/>
    </row>
    <row r="67" spans="1:20">
      <c r="A67" s="67"/>
      <c r="B67" s="67"/>
      <c r="C67" s="67"/>
      <c r="D67" s="67"/>
      <c r="E67" s="67"/>
      <c r="F67" s="67"/>
      <c r="G67" s="67"/>
      <c r="H67" s="67"/>
      <c r="I67" s="67"/>
      <c r="J67" s="67"/>
      <c r="K67" s="67"/>
      <c r="L67" s="67"/>
      <c r="M67" s="67"/>
      <c r="N67" s="15"/>
      <c r="O67" s="15"/>
      <c r="P67" s="15"/>
      <c r="Q67" s="15"/>
      <c r="R67" s="15"/>
      <c r="S67" s="15"/>
      <c r="T67" s="15"/>
    </row>
    <row r="68" spans="1:20">
      <c r="A68" s="67"/>
      <c r="B68" s="67"/>
      <c r="C68" s="67"/>
      <c r="D68" s="67"/>
      <c r="E68" s="67"/>
      <c r="F68" s="67"/>
      <c r="G68" s="67"/>
      <c r="H68" s="67"/>
      <c r="I68" s="67"/>
      <c r="J68" s="67"/>
      <c r="K68" s="67"/>
      <c r="L68" s="67"/>
      <c r="M68" s="67"/>
      <c r="N68" s="15"/>
      <c r="O68" s="15"/>
      <c r="P68" s="15"/>
      <c r="Q68" s="15"/>
      <c r="R68" s="15"/>
      <c r="S68" s="15"/>
      <c r="T68" s="15"/>
    </row>
    <row r="69" spans="1:20">
      <c r="A69" s="67"/>
      <c r="B69" s="67"/>
      <c r="C69" s="67"/>
      <c r="D69" s="67"/>
      <c r="E69" s="67"/>
      <c r="F69" s="67"/>
      <c r="G69" s="67"/>
      <c r="H69" s="67"/>
      <c r="I69" s="67"/>
      <c r="J69" s="67"/>
      <c r="K69" s="67"/>
      <c r="L69" s="67"/>
      <c r="M69" s="67"/>
      <c r="N69" s="15"/>
      <c r="O69" s="15"/>
      <c r="P69" s="15"/>
      <c r="Q69" s="15"/>
      <c r="R69" s="15"/>
      <c r="S69" s="15"/>
      <c r="T69" s="15"/>
    </row>
    <row r="70" spans="1:20">
      <c r="A70" s="67"/>
      <c r="B70" s="67"/>
      <c r="C70" s="67"/>
      <c r="D70" s="67"/>
      <c r="E70" s="67"/>
      <c r="F70" s="67"/>
      <c r="G70" s="67"/>
      <c r="H70" s="67"/>
      <c r="I70" s="67"/>
      <c r="J70" s="67"/>
      <c r="K70" s="67"/>
      <c r="L70" s="67"/>
      <c r="M70" s="67"/>
      <c r="N70" s="15"/>
      <c r="O70" s="15"/>
      <c r="P70" s="15"/>
      <c r="Q70" s="15"/>
      <c r="R70" s="15"/>
      <c r="S70" s="15"/>
      <c r="T70" s="15"/>
    </row>
    <row r="71" spans="1:20">
      <c r="A71" s="67"/>
      <c r="B71" s="67"/>
      <c r="C71" s="67"/>
      <c r="D71" s="67"/>
      <c r="E71" s="67"/>
      <c r="F71" s="67"/>
      <c r="G71" s="67"/>
      <c r="H71" s="67"/>
      <c r="I71" s="67"/>
      <c r="J71" s="67"/>
      <c r="K71" s="67"/>
      <c r="L71" s="67"/>
      <c r="M71" s="67"/>
      <c r="N71" s="15"/>
      <c r="O71" s="15"/>
      <c r="P71" s="15"/>
      <c r="Q71" s="15"/>
      <c r="R71" s="15"/>
      <c r="S71" s="15"/>
      <c r="T71" s="15"/>
    </row>
    <row r="72" spans="1:20">
      <c r="A72" s="15"/>
      <c r="B72" s="15"/>
      <c r="C72" s="15"/>
      <c r="D72" s="15"/>
      <c r="E72" s="15"/>
      <c r="F72" s="15"/>
      <c r="G72" s="15"/>
      <c r="H72" s="15"/>
      <c r="I72" s="15"/>
      <c r="J72" s="15"/>
      <c r="K72" s="15"/>
      <c r="L72" s="15"/>
      <c r="M72" s="15"/>
      <c r="N72" s="15"/>
      <c r="O72" s="15"/>
      <c r="P72" s="15"/>
      <c r="Q72" s="15"/>
      <c r="R72" s="15"/>
      <c r="S72" s="15"/>
      <c r="T72" s="15"/>
    </row>
    <row r="73" spans="1:20">
      <c r="A73" s="15"/>
      <c r="B73" s="15"/>
      <c r="C73" s="15"/>
      <c r="D73" s="15"/>
      <c r="E73" s="15"/>
      <c r="F73" s="15"/>
      <c r="G73" s="15"/>
      <c r="H73" s="15"/>
      <c r="I73" s="15"/>
      <c r="J73" s="15"/>
      <c r="K73" s="15"/>
      <c r="L73" s="15"/>
      <c r="M73" s="15"/>
      <c r="N73" s="15"/>
      <c r="O73" s="15"/>
      <c r="P73" s="15"/>
      <c r="Q73" s="15"/>
      <c r="R73" s="15"/>
      <c r="S73" s="15"/>
      <c r="T73" s="15"/>
    </row>
    <row r="74" spans="1:20">
      <c r="A74" s="15"/>
      <c r="B74" s="15"/>
      <c r="C74" s="15"/>
      <c r="D74" s="15"/>
      <c r="E74" s="15"/>
      <c r="F74" s="15"/>
      <c r="G74" s="15"/>
      <c r="H74" s="15"/>
      <c r="I74" s="15"/>
      <c r="J74" s="15"/>
      <c r="K74" s="15"/>
      <c r="L74" s="15"/>
      <c r="M74" s="15"/>
      <c r="N74" s="15"/>
      <c r="O74" s="15"/>
      <c r="P74" s="15"/>
      <c r="Q74" s="15"/>
      <c r="R74" s="15"/>
      <c r="S74" s="15"/>
      <c r="T74" s="15"/>
    </row>
    <row r="75" spans="1:20">
      <c r="A75" s="15"/>
      <c r="B75" s="15"/>
      <c r="C75" s="15"/>
      <c r="D75" s="15"/>
      <c r="E75" s="15"/>
      <c r="F75" s="15"/>
      <c r="G75" s="15"/>
      <c r="H75" s="15"/>
      <c r="I75" s="15"/>
      <c r="J75" s="15"/>
      <c r="K75" s="15"/>
      <c r="L75" s="15"/>
      <c r="M75" s="15"/>
      <c r="N75" s="15"/>
      <c r="O75" s="15"/>
      <c r="P75" s="15"/>
      <c r="Q75" s="15"/>
      <c r="R75" s="15"/>
      <c r="S75" s="15"/>
      <c r="T75" s="15"/>
    </row>
    <row r="76" spans="1:20">
      <c r="A76" s="15"/>
      <c r="B76" s="15"/>
      <c r="C76" s="15"/>
      <c r="D76" s="15"/>
      <c r="E76" s="15"/>
      <c r="F76" s="15"/>
      <c r="G76" s="15"/>
      <c r="H76" s="15"/>
      <c r="I76" s="15"/>
      <c r="J76" s="15"/>
      <c r="K76" s="15"/>
      <c r="L76" s="15"/>
      <c r="M76" s="15"/>
      <c r="N76" s="15"/>
      <c r="O76" s="15"/>
      <c r="P76" s="15"/>
      <c r="Q76" s="15"/>
      <c r="R76" s="15"/>
      <c r="S76" s="15"/>
      <c r="T76" s="15"/>
    </row>
    <row r="77" spans="1:20">
      <c r="A77" s="15"/>
      <c r="B77" s="15"/>
      <c r="C77" s="15"/>
      <c r="D77" s="15"/>
      <c r="E77" s="15"/>
      <c r="F77" s="15"/>
      <c r="G77" s="15"/>
      <c r="H77" s="15"/>
      <c r="I77" s="15"/>
      <c r="J77" s="15"/>
      <c r="K77" s="15"/>
      <c r="L77" s="15"/>
      <c r="M77" s="15"/>
      <c r="N77" s="15"/>
      <c r="O77" s="15"/>
      <c r="P77" s="15"/>
      <c r="Q77" s="15"/>
      <c r="R77" s="15"/>
      <c r="S77" s="15"/>
      <c r="T77" s="15"/>
    </row>
    <row r="78" spans="1:20">
      <c r="A78" s="15"/>
      <c r="B78" s="15"/>
      <c r="C78" s="15"/>
      <c r="D78" s="15"/>
      <c r="E78" s="15"/>
      <c r="F78" s="15"/>
      <c r="G78" s="15"/>
      <c r="H78" s="15"/>
      <c r="I78" s="15"/>
      <c r="J78" s="15"/>
      <c r="K78" s="15"/>
      <c r="L78" s="15"/>
      <c r="M78" s="15"/>
      <c r="N78" s="15"/>
      <c r="O78" s="15"/>
      <c r="P78" s="15"/>
      <c r="Q78" s="15"/>
      <c r="R78" s="15"/>
      <c r="S78" s="15"/>
      <c r="T78" s="15"/>
    </row>
    <row r="79" spans="1:20">
      <c r="A79" s="15"/>
      <c r="B79" s="15"/>
      <c r="C79" s="15"/>
      <c r="D79" s="15"/>
      <c r="E79" s="15"/>
      <c r="F79" s="15"/>
      <c r="G79" s="15"/>
      <c r="H79" s="15"/>
      <c r="I79" s="15"/>
      <c r="J79" s="15"/>
      <c r="K79" s="15"/>
      <c r="L79" s="15"/>
      <c r="M79" s="15"/>
      <c r="N79" s="15"/>
      <c r="O79" s="15"/>
      <c r="P79" s="15"/>
      <c r="Q79" s="15"/>
      <c r="R79" s="15"/>
      <c r="S79" s="15"/>
      <c r="T79" s="15"/>
    </row>
    <row r="80" spans="1:20">
      <c r="A80" s="15"/>
      <c r="B80" s="15"/>
      <c r="C80" s="15"/>
      <c r="D80" s="15"/>
      <c r="E80" s="15"/>
      <c r="F80" s="15"/>
      <c r="G80" s="15"/>
      <c r="H80" s="15"/>
      <c r="I80" s="15"/>
      <c r="J80" s="15"/>
      <c r="K80" s="15"/>
      <c r="L80" s="15"/>
      <c r="M80" s="15"/>
      <c r="N80" s="15"/>
      <c r="O80" s="15"/>
      <c r="P80" s="15"/>
      <c r="Q80" s="15"/>
      <c r="R80" s="15"/>
      <c r="S80" s="15"/>
      <c r="T80" s="15"/>
    </row>
    <row r="81" spans="1:20">
      <c r="A81" s="15"/>
      <c r="B81" s="15"/>
      <c r="C81" s="15"/>
      <c r="D81" s="15"/>
      <c r="E81" s="15"/>
      <c r="F81" s="15"/>
      <c r="G81" s="15"/>
      <c r="H81" s="15"/>
      <c r="I81" s="15"/>
      <c r="J81" s="15"/>
      <c r="K81" s="15"/>
      <c r="L81" s="15"/>
      <c r="M81" s="15"/>
      <c r="N81" s="15"/>
      <c r="O81" s="15"/>
      <c r="P81" s="15"/>
      <c r="Q81" s="15"/>
      <c r="R81" s="15"/>
      <c r="S81" s="15"/>
      <c r="T81" s="15"/>
    </row>
    <row r="82" spans="1:20">
      <c r="A82" s="15"/>
      <c r="B82" s="15"/>
      <c r="C82" s="15"/>
      <c r="D82" s="15"/>
      <c r="E82" s="15"/>
      <c r="F82" s="15"/>
      <c r="G82" s="15"/>
      <c r="H82" s="15"/>
      <c r="I82" s="15"/>
      <c r="J82" s="15"/>
      <c r="K82" s="15"/>
      <c r="L82" s="15"/>
      <c r="M82" s="15"/>
      <c r="N82" s="15"/>
      <c r="O82" s="15"/>
      <c r="P82" s="15"/>
      <c r="Q82" s="15"/>
      <c r="R82" s="15"/>
      <c r="S82" s="15"/>
      <c r="T82" s="15"/>
    </row>
    <row r="83" spans="1:20">
      <c r="A83" s="15"/>
      <c r="B83" s="15"/>
      <c r="C83" s="15"/>
      <c r="D83" s="15"/>
      <c r="E83" s="15"/>
      <c r="F83" s="15"/>
      <c r="G83" s="15"/>
      <c r="H83" s="15"/>
      <c r="I83" s="15"/>
      <c r="J83" s="15"/>
      <c r="K83" s="15"/>
      <c r="L83" s="15"/>
      <c r="M83" s="15"/>
      <c r="N83" s="15"/>
      <c r="O83" s="15"/>
      <c r="P83" s="15"/>
      <c r="Q83" s="15"/>
      <c r="R83" s="15"/>
      <c r="S83" s="15"/>
      <c r="T83" s="15"/>
    </row>
    <row r="84" spans="1:20">
      <c r="A84" s="15"/>
      <c r="B84" s="15"/>
      <c r="C84" s="15"/>
      <c r="D84" s="15"/>
      <c r="E84" s="15"/>
      <c r="F84" s="15"/>
      <c r="G84" s="15"/>
      <c r="H84" s="15"/>
      <c r="I84" s="15"/>
      <c r="J84" s="15"/>
      <c r="K84" s="15"/>
      <c r="L84" s="15"/>
      <c r="M84" s="15"/>
      <c r="N84" s="15"/>
      <c r="O84" s="15"/>
      <c r="P84" s="15"/>
      <c r="Q84" s="15"/>
      <c r="R84" s="15"/>
      <c r="S84" s="15"/>
      <c r="T84" s="15"/>
    </row>
    <row r="85" spans="1:20">
      <c r="A85" s="15"/>
      <c r="B85" s="15"/>
      <c r="C85" s="15"/>
      <c r="D85" s="15"/>
      <c r="E85" s="15"/>
      <c r="F85" s="15"/>
      <c r="G85" s="15"/>
      <c r="H85" s="15"/>
      <c r="I85" s="15"/>
      <c r="J85" s="15"/>
      <c r="K85" s="15"/>
      <c r="L85" s="15"/>
      <c r="M85" s="15"/>
      <c r="N85" s="15"/>
      <c r="O85" s="15"/>
      <c r="P85" s="15"/>
      <c r="Q85" s="15"/>
      <c r="R85" s="15"/>
      <c r="S85" s="15"/>
      <c r="T85" s="15"/>
    </row>
    <row r="86" spans="1:20">
      <c r="A86" s="15"/>
      <c r="B86" s="15"/>
      <c r="C86" s="15"/>
      <c r="D86" s="15"/>
      <c r="E86" s="15"/>
      <c r="F86" s="15"/>
      <c r="G86" s="15"/>
      <c r="H86" s="15"/>
      <c r="I86" s="15"/>
      <c r="J86" s="15"/>
      <c r="K86" s="15"/>
      <c r="L86" s="15"/>
      <c r="M86" s="15"/>
      <c r="N86" s="15"/>
      <c r="O86" s="15"/>
      <c r="P86" s="15"/>
      <c r="Q86" s="15"/>
      <c r="R86" s="15"/>
      <c r="S86" s="15"/>
      <c r="T86" s="15"/>
    </row>
    <row r="87" spans="1:20">
      <c r="A87" s="15"/>
      <c r="B87" s="15"/>
      <c r="C87" s="15"/>
      <c r="D87" s="15"/>
      <c r="E87" s="15"/>
      <c r="F87" s="15"/>
      <c r="G87" s="15"/>
      <c r="H87" s="15"/>
      <c r="I87" s="15"/>
      <c r="J87" s="15"/>
      <c r="K87" s="15"/>
      <c r="L87" s="15"/>
      <c r="M87" s="15"/>
      <c r="N87" s="15"/>
      <c r="O87" s="15"/>
      <c r="P87" s="15"/>
      <c r="Q87" s="15"/>
      <c r="R87" s="15"/>
      <c r="S87" s="15"/>
      <c r="T87" s="15"/>
    </row>
    <row r="88" spans="1:20">
      <c r="A88" s="15"/>
      <c r="B88" s="15"/>
      <c r="C88" s="15"/>
      <c r="D88" s="15"/>
      <c r="E88" s="15"/>
      <c r="F88" s="15"/>
      <c r="G88" s="15"/>
      <c r="H88" s="15"/>
      <c r="I88" s="15"/>
      <c r="J88" s="15"/>
      <c r="K88" s="15"/>
      <c r="L88" s="15"/>
      <c r="M88" s="15"/>
      <c r="N88" s="15"/>
      <c r="O88" s="15"/>
      <c r="P88" s="15"/>
      <c r="Q88" s="15"/>
      <c r="R88" s="15"/>
      <c r="S88" s="15"/>
      <c r="T88" s="15"/>
    </row>
    <row r="89" spans="1:20">
      <c r="A89" s="15"/>
      <c r="B89" s="15"/>
      <c r="C89" s="15"/>
      <c r="D89" s="15"/>
      <c r="E89" s="15"/>
      <c r="F89" s="15"/>
      <c r="G89" s="15"/>
      <c r="H89" s="15"/>
      <c r="I89" s="15"/>
      <c r="J89" s="15"/>
      <c r="K89" s="15"/>
      <c r="L89" s="15"/>
      <c r="M89" s="15"/>
      <c r="N89" s="15"/>
      <c r="O89" s="15"/>
      <c r="P89" s="15"/>
      <c r="Q89" s="15"/>
      <c r="R89" s="15"/>
      <c r="S89" s="15"/>
      <c r="T89" s="15"/>
    </row>
    <row r="90" spans="1:20">
      <c r="A90" s="15"/>
      <c r="B90" s="15"/>
      <c r="C90" s="15"/>
      <c r="D90" s="15"/>
      <c r="E90" s="15"/>
      <c r="F90" s="15"/>
      <c r="G90" s="15"/>
      <c r="H90" s="15"/>
      <c r="I90" s="15"/>
      <c r="J90" s="15"/>
      <c r="K90" s="15"/>
      <c r="L90" s="15"/>
      <c r="M90" s="15"/>
      <c r="N90" s="15"/>
      <c r="O90" s="15"/>
      <c r="P90" s="15"/>
      <c r="Q90" s="15"/>
      <c r="R90" s="15"/>
      <c r="S90" s="15"/>
      <c r="T90" s="15"/>
    </row>
    <row r="91" spans="1:20">
      <c r="A91" s="15"/>
      <c r="B91" s="15"/>
      <c r="C91" s="15"/>
      <c r="D91" s="15"/>
      <c r="E91" s="15"/>
      <c r="F91" s="15"/>
      <c r="G91" s="15"/>
      <c r="H91" s="15"/>
      <c r="I91" s="15"/>
      <c r="J91" s="15"/>
      <c r="K91" s="15"/>
      <c r="L91" s="15"/>
      <c r="M91" s="15"/>
      <c r="N91" s="15"/>
      <c r="O91" s="15"/>
      <c r="P91" s="15"/>
      <c r="Q91" s="15"/>
      <c r="R91" s="15"/>
      <c r="S91" s="15"/>
      <c r="T91" s="15"/>
    </row>
    <row r="92" spans="1:20">
      <c r="A92" s="15"/>
      <c r="B92" s="15"/>
      <c r="C92" s="15"/>
      <c r="D92" s="15"/>
      <c r="E92" s="15"/>
      <c r="F92" s="15"/>
      <c r="G92" s="15"/>
      <c r="H92" s="15"/>
      <c r="I92" s="15"/>
      <c r="J92" s="15"/>
      <c r="K92" s="15"/>
      <c r="L92" s="15"/>
      <c r="M92" s="15"/>
      <c r="N92" s="15"/>
      <c r="O92" s="15"/>
      <c r="P92" s="15"/>
      <c r="Q92" s="15"/>
      <c r="R92" s="15"/>
      <c r="S92" s="15"/>
      <c r="T92" s="15"/>
    </row>
    <row r="93" spans="1:20">
      <c r="A93" s="15"/>
      <c r="B93" s="15"/>
      <c r="C93" s="15"/>
      <c r="D93" s="15"/>
      <c r="E93" s="15"/>
      <c r="F93" s="15"/>
      <c r="G93" s="15"/>
      <c r="H93" s="15"/>
      <c r="I93" s="15"/>
      <c r="J93" s="15"/>
      <c r="K93" s="15"/>
      <c r="L93" s="15"/>
      <c r="M93" s="15"/>
      <c r="N93" s="15"/>
      <c r="O93" s="15"/>
      <c r="P93" s="15"/>
      <c r="Q93" s="15"/>
      <c r="R93" s="15"/>
      <c r="S93" s="15"/>
      <c r="T93" s="15"/>
    </row>
    <row r="94" spans="1:20">
      <c r="A94" s="15"/>
      <c r="B94" s="15"/>
      <c r="C94" s="15"/>
      <c r="D94" s="15"/>
      <c r="E94" s="15"/>
      <c r="F94" s="15"/>
      <c r="G94" s="15"/>
      <c r="H94" s="15"/>
      <c r="I94" s="15"/>
      <c r="J94" s="15"/>
      <c r="K94" s="15"/>
      <c r="L94" s="15"/>
      <c r="M94" s="15"/>
      <c r="N94" s="15"/>
      <c r="O94" s="15"/>
      <c r="P94" s="15"/>
      <c r="Q94" s="15"/>
      <c r="R94" s="15"/>
      <c r="S94" s="15"/>
      <c r="T94" s="15"/>
    </row>
    <row r="95" spans="1:20">
      <c r="A95" s="15"/>
      <c r="B95" s="15"/>
      <c r="C95" s="15"/>
      <c r="D95" s="15"/>
      <c r="E95" s="15"/>
      <c r="F95" s="15"/>
      <c r="G95" s="15"/>
      <c r="H95" s="15"/>
      <c r="I95" s="15"/>
      <c r="J95" s="15"/>
      <c r="K95" s="15"/>
      <c r="L95" s="15"/>
      <c r="M95" s="15"/>
      <c r="N95" s="15"/>
      <c r="O95" s="15"/>
      <c r="P95" s="15"/>
      <c r="Q95" s="15"/>
      <c r="R95" s="15"/>
      <c r="S95" s="15"/>
      <c r="T95" s="15"/>
    </row>
    <row r="96" spans="1:20">
      <c r="A96" s="15"/>
      <c r="B96" s="15"/>
      <c r="C96" s="15"/>
      <c r="D96" s="15"/>
      <c r="E96" s="15"/>
      <c r="F96" s="15"/>
      <c r="G96" s="15"/>
      <c r="H96" s="15"/>
      <c r="I96" s="15"/>
      <c r="J96" s="15"/>
      <c r="K96" s="15"/>
      <c r="L96" s="15"/>
      <c r="M96" s="15"/>
      <c r="N96" s="15"/>
      <c r="O96" s="15"/>
      <c r="P96" s="15"/>
      <c r="Q96" s="15"/>
      <c r="R96" s="15"/>
      <c r="S96" s="15"/>
      <c r="T96" s="15"/>
    </row>
    <row r="97" spans="1:20">
      <c r="A97" s="15"/>
      <c r="B97" s="15"/>
      <c r="C97" s="15"/>
      <c r="D97" s="15"/>
      <c r="E97" s="15"/>
      <c r="F97" s="15"/>
      <c r="G97" s="15"/>
      <c r="H97" s="15"/>
      <c r="I97" s="15"/>
      <c r="J97" s="15"/>
      <c r="K97" s="15"/>
      <c r="L97" s="15"/>
      <c r="M97" s="15"/>
      <c r="N97" s="15"/>
      <c r="O97" s="15"/>
      <c r="P97" s="15"/>
      <c r="Q97" s="15"/>
      <c r="R97" s="15"/>
      <c r="S97" s="15"/>
      <c r="T97" s="15"/>
    </row>
    <row r="98" spans="1:20">
      <c r="A98" s="15"/>
      <c r="B98" s="15"/>
      <c r="C98" s="15"/>
      <c r="D98" s="15"/>
      <c r="E98" s="15"/>
      <c r="F98" s="15"/>
      <c r="G98" s="15"/>
      <c r="H98" s="15"/>
      <c r="I98" s="15"/>
      <c r="J98" s="15"/>
      <c r="K98" s="15"/>
      <c r="L98" s="15"/>
      <c r="M98" s="15"/>
      <c r="N98" s="15"/>
      <c r="O98" s="15"/>
      <c r="P98" s="15"/>
      <c r="Q98" s="15"/>
      <c r="R98" s="15"/>
      <c r="S98" s="15"/>
      <c r="T98" s="15"/>
    </row>
    <row r="99" spans="1:20">
      <c r="A99" s="15"/>
      <c r="B99" s="15"/>
      <c r="C99" s="15"/>
      <c r="D99" s="15"/>
      <c r="E99" s="15"/>
      <c r="F99" s="15"/>
      <c r="G99" s="15"/>
      <c r="H99" s="15"/>
      <c r="I99" s="15"/>
      <c r="J99" s="15"/>
      <c r="K99" s="15"/>
      <c r="L99" s="15"/>
      <c r="M99" s="15"/>
      <c r="N99" s="15"/>
      <c r="O99" s="15"/>
      <c r="P99" s="15"/>
      <c r="Q99" s="15"/>
      <c r="R99" s="15"/>
      <c r="S99" s="15"/>
      <c r="T99" s="15"/>
    </row>
    <row r="100" spans="1:20">
      <c r="A100" s="15"/>
      <c r="B100" s="15"/>
      <c r="C100" s="15"/>
      <c r="D100" s="15"/>
      <c r="E100" s="15"/>
      <c r="F100" s="15"/>
      <c r="G100" s="15"/>
      <c r="H100" s="15"/>
      <c r="I100" s="15"/>
      <c r="J100" s="15"/>
      <c r="K100" s="15"/>
      <c r="L100" s="15"/>
      <c r="M100" s="15"/>
      <c r="N100" s="15"/>
      <c r="O100" s="15"/>
      <c r="P100" s="15"/>
      <c r="Q100" s="15"/>
      <c r="R100" s="15"/>
      <c r="S100" s="15"/>
      <c r="T100" s="15"/>
    </row>
    <row r="101" spans="1:20">
      <c r="A101" s="15"/>
      <c r="B101" s="15"/>
      <c r="C101" s="15"/>
      <c r="D101" s="15"/>
      <c r="E101" s="15"/>
      <c r="F101" s="15"/>
      <c r="G101" s="15"/>
      <c r="H101" s="15"/>
      <c r="I101" s="15"/>
      <c r="J101" s="15"/>
      <c r="K101" s="15"/>
      <c r="L101" s="15"/>
      <c r="M101" s="15"/>
      <c r="N101" s="15"/>
      <c r="O101" s="15"/>
      <c r="P101" s="15"/>
      <c r="Q101" s="15"/>
      <c r="R101" s="15"/>
      <c r="S101" s="15"/>
      <c r="T101" s="15"/>
    </row>
    <row r="102" spans="1:20">
      <c r="A102" s="15"/>
      <c r="B102" s="15"/>
      <c r="C102" s="15"/>
      <c r="D102" s="15"/>
      <c r="E102" s="15"/>
      <c r="F102" s="15"/>
      <c r="G102" s="15"/>
      <c r="H102" s="15"/>
      <c r="I102" s="15"/>
      <c r="J102" s="15"/>
      <c r="K102" s="15"/>
      <c r="L102" s="15"/>
      <c r="M102" s="15"/>
      <c r="N102" s="15"/>
      <c r="O102" s="15"/>
      <c r="P102" s="15"/>
      <c r="Q102" s="15"/>
      <c r="R102" s="15"/>
      <c r="S102" s="15"/>
      <c r="T102" s="15"/>
    </row>
    <row r="103" spans="1:20">
      <c r="A103" s="15"/>
      <c r="B103" s="15"/>
      <c r="C103" s="15"/>
      <c r="D103" s="15"/>
      <c r="E103" s="15"/>
      <c r="F103" s="15"/>
      <c r="G103" s="15"/>
      <c r="H103" s="15"/>
      <c r="I103" s="15"/>
      <c r="J103" s="15"/>
      <c r="K103" s="15"/>
      <c r="L103" s="15"/>
      <c r="M103" s="15"/>
      <c r="N103" s="15"/>
      <c r="O103" s="15"/>
      <c r="P103" s="15"/>
      <c r="Q103" s="15"/>
      <c r="R103" s="15"/>
      <c r="S103" s="15"/>
      <c r="T103" s="15"/>
    </row>
    <row r="104" spans="1:20">
      <c r="A104" s="15"/>
      <c r="B104" s="15"/>
      <c r="C104" s="15"/>
      <c r="D104" s="15"/>
      <c r="E104" s="15"/>
      <c r="F104" s="15"/>
      <c r="G104" s="15"/>
      <c r="H104" s="15"/>
      <c r="I104" s="15"/>
      <c r="J104" s="15"/>
      <c r="K104" s="15"/>
      <c r="L104" s="15"/>
      <c r="M104" s="15"/>
      <c r="N104" s="15"/>
      <c r="O104" s="15"/>
      <c r="P104" s="15"/>
      <c r="Q104" s="15"/>
      <c r="R104" s="15"/>
      <c r="S104" s="15"/>
      <c r="T104" s="15"/>
    </row>
    <row r="105" spans="1:20">
      <c r="A105" s="15"/>
      <c r="B105" s="15"/>
      <c r="C105" s="15"/>
      <c r="D105" s="15"/>
      <c r="E105" s="15"/>
      <c r="F105" s="15"/>
      <c r="G105" s="15"/>
      <c r="H105" s="15"/>
      <c r="I105" s="15"/>
      <c r="J105" s="15"/>
      <c r="K105" s="15"/>
      <c r="L105" s="15"/>
      <c r="M105" s="15"/>
      <c r="N105" s="15"/>
      <c r="O105" s="15"/>
      <c r="P105" s="15"/>
      <c r="Q105" s="15"/>
      <c r="R105" s="15"/>
      <c r="S105" s="15"/>
      <c r="T105" s="15"/>
    </row>
    <row r="106" spans="1:20">
      <c r="A106" s="15"/>
      <c r="B106" s="15"/>
      <c r="C106" s="15"/>
      <c r="D106" s="15"/>
      <c r="E106" s="15"/>
      <c r="F106" s="15"/>
      <c r="G106" s="15"/>
      <c r="H106" s="15"/>
      <c r="I106" s="15"/>
      <c r="J106" s="15"/>
      <c r="K106" s="15"/>
      <c r="L106" s="15"/>
      <c r="M106" s="15"/>
      <c r="N106" s="15"/>
      <c r="O106" s="15"/>
      <c r="P106" s="15"/>
      <c r="Q106" s="15"/>
      <c r="R106" s="15"/>
      <c r="S106" s="15"/>
      <c r="T106" s="15"/>
    </row>
    <row r="107" spans="1:20">
      <c r="A107" s="15"/>
      <c r="B107" s="15"/>
      <c r="C107" s="15"/>
      <c r="D107" s="15"/>
      <c r="E107" s="15"/>
      <c r="F107" s="15"/>
      <c r="G107" s="15"/>
      <c r="H107" s="15"/>
      <c r="I107" s="15"/>
      <c r="J107" s="15"/>
      <c r="K107" s="15"/>
      <c r="L107" s="15"/>
      <c r="M107" s="15"/>
      <c r="N107" s="15"/>
      <c r="O107" s="15"/>
      <c r="P107" s="15"/>
      <c r="Q107" s="15"/>
      <c r="R107" s="15"/>
      <c r="S107" s="15"/>
      <c r="T107" s="15"/>
    </row>
    <row r="108" spans="1:20">
      <c r="A108" s="15"/>
      <c r="B108" s="15"/>
      <c r="C108" s="15"/>
      <c r="D108" s="15"/>
      <c r="E108" s="15"/>
      <c r="F108" s="15"/>
      <c r="G108" s="15"/>
      <c r="H108" s="15"/>
      <c r="I108" s="15"/>
      <c r="J108" s="15"/>
      <c r="K108" s="15"/>
      <c r="L108" s="15"/>
      <c r="M108" s="15"/>
      <c r="N108" s="15"/>
      <c r="O108" s="15"/>
      <c r="P108" s="15"/>
      <c r="Q108" s="15"/>
      <c r="R108" s="15"/>
      <c r="S108" s="15"/>
      <c r="T108" s="15"/>
    </row>
    <row r="109" spans="1:20">
      <c r="A109" s="15"/>
      <c r="B109" s="15"/>
      <c r="C109" s="15"/>
      <c r="D109" s="15"/>
      <c r="E109" s="15"/>
      <c r="F109" s="15"/>
      <c r="G109" s="15"/>
      <c r="H109" s="15"/>
      <c r="I109" s="15"/>
      <c r="J109" s="15"/>
      <c r="K109" s="15"/>
      <c r="L109" s="15"/>
      <c r="M109" s="15"/>
      <c r="N109" s="15"/>
      <c r="O109" s="15"/>
      <c r="P109" s="15"/>
      <c r="Q109" s="15"/>
      <c r="R109" s="15"/>
      <c r="S109" s="15"/>
      <c r="T109" s="15"/>
    </row>
    <row r="110" spans="1:20">
      <c r="A110" s="15"/>
      <c r="B110" s="15"/>
      <c r="C110" s="15"/>
      <c r="D110" s="15"/>
      <c r="E110" s="15"/>
      <c r="F110" s="15"/>
      <c r="G110" s="15"/>
      <c r="H110" s="15"/>
      <c r="I110" s="15"/>
      <c r="J110" s="15"/>
      <c r="K110" s="15"/>
      <c r="L110" s="15"/>
      <c r="M110" s="15"/>
      <c r="N110" s="15"/>
      <c r="O110" s="15"/>
      <c r="P110" s="15"/>
      <c r="Q110" s="15"/>
      <c r="R110" s="15"/>
      <c r="S110" s="15"/>
      <c r="T110" s="15"/>
    </row>
    <row r="111" spans="1:20">
      <c r="A111" s="15"/>
      <c r="B111" s="15"/>
      <c r="C111" s="15"/>
      <c r="D111" s="15"/>
      <c r="E111" s="15"/>
      <c r="F111" s="15"/>
      <c r="G111" s="15"/>
      <c r="H111" s="15"/>
      <c r="I111" s="15"/>
      <c r="J111" s="15"/>
      <c r="K111" s="15"/>
      <c r="L111" s="15"/>
      <c r="M111" s="15"/>
      <c r="N111" s="15"/>
      <c r="O111" s="15"/>
      <c r="P111" s="15"/>
      <c r="Q111" s="15"/>
      <c r="R111" s="15"/>
      <c r="S111" s="15"/>
      <c r="T111" s="15"/>
    </row>
    <row r="112" spans="1:20">
      <c r="A112" s="15"/>
      <c r="B112" s="15"/>
      <c r="C112" s="15"/>
      <c r="D112" s="15"/>
      <c r="E112" s="15"/>
      <c r="F112" s="15"/>
      <c r="G112" s="15"/>
      <c r="H112" s="15"/>
      <c r="I112" s="15"/>
      <c r="J112" s="15"/>
      <c r="K112" s="15"/>
      <c r="L112" s="15"/>
      <c r="M112" s="15"/>
      <c r="N112" s="15"/>
      <c r="O112" s="15"/>
      <c r="P112" s="15"/>
      <c r="Q112" s="15"/>
      <c r="R112" s="15"/>
      <c r="S112" s="15"/>
      <c r="T112" s="15"/>
    </row>
    <row r="113" spans="1:20">
      <c r="A113" s="15"/>
      <c r="B113" s="15"/>
      <c r="C113" s="15"/>
      <c r="D113" s="15"/>
      <c r="E113" s="15"/>
      <c r="F113" s="15"/>
      <c r="G113" s="15"/>
      <c r="H113" s="15"/>
      <c r="I113" s="15"/>
      <c r="J113" s="15"/>
      <c r="K113" s="15"/>
      <c r="L113" s="15"/>
      <c r="M113" s="15"/>
      <c r="N113" s="15"/>
      <c r="O113" s="15"/>
      <c r="P113" s="15"/>
      <c r="Q113" s="15"/>
      <c r="R113" s="15"/>
      <c r="S113" s="15"/>
      <c r="T113" s="15"/>
    </row>
    <row r="114" spans="1:20">
      <c r="A114" s="15"/>
      <c r="B114" s="15"/>
      <c r="C114" s="15"/>
      <c r="D114" s="15"/>
      <c r="E114" s="15"/>
      <c r="F114" s="15"/>
      <c r="G114" s="15"/>
      <c r="H114" s="15"/>
      <c r="I114" s="15"/>
      <c r="J114" s="15"/>
      <c r="K114" s="15"/>
      <c r="L114" s="15"/>
      <c r="M114" s="15"/>
      <c r="N114" s="15"/>
      <c r="O114" s="15"/>
      <c r="P114" s="15"/>
      <c r="Q114" s="15"/>
      <c r="R114" s="15"/>
      <c r="S114" s="15"/>
      <c r="T114" s="15"/>
    </row>
    <row r="115" spans="1:20">
      <c r="A115" s="15"/>
      <c r="B115" s="15"/>
      <c r="C115" s="15"/>
      <c r="D115" s="15"/>
      <c r="E115" s="15"/>
      <c r="F115" s="15"/>
      <c r="G115" s="15"/>
      <c r="H115" s="15"/>
      <c r="I115" s="15"/>
      <c r="J115" s="15"/>
      <c r="K115" s="15"/>
      <c r="L115" s="15"/>
      <c r="M115" s="15"/>
      <c r="N115" s="15"/>
      <c r="O115" s="15"/>
      <c r="P115" s="15"/>
      <c r="Q115" s="15"/>
      <c r="R115" s="15"/>
      <c r="S115" s="15"/>
      <c r="T115" s="15"/>
    </row>
    <row r="116" spans="1:20">
      <c r="A116" s="15"/>
      <c r="B116" s="15"/>
      <c r="C116" s="15"/>
      <c r="D116" s="15"/>
      <c r="E116" s="15"/>
      <c r="F116" s="15"/>
      <c r="G116" s="15"/>
      <c r="H116" s="15"/>
      <c r="I116" s="15"/>
      <c r="J116" s="15"/>
      <c r="K116" s="15"/>
      <c r="L116" s="15"/>
      <c r="M116" s="15"/>
      <c r="N116" s="15"/>
      <c r="O116" s="15"/>
      <c r="P116" s="15"/>
      <c r="Q116" s="15"/>
      <c r="R116" s="15"/>
      <c r="S116" s="15"/>
      <c r="T116" s="15"/>
    </row>
    <row r="117" spans="1:20">
      <c r="A117" s="15"/>
      <c r="B117" s="15"/>
      <c r="C117" s="15"/>
      <c r="D117" s="15"/>
      <c r="E117" s="15"/>
      <c r="F117" s="15"/>
      <c r="G117" s="15"/>
      <c r="H117" s="15"/>
      <c r="I117" s="15"/>
      <c r="J117" s="15"/>
      <c r="K117" s="15"/>
      <c r="L117" s="15"/>
      <c r="M117" s="15"/>
      <c r="N117" s="15"/>
      <c r="O117" s="15"/>
      <c r="P117" s="15"/>
      <c r="Q117" s="15"/>
      <c r="R117" s="15"/>
      <c r="S117" s="15"/>
      <c r="T117" s="15"/>
    </row>
    <row r="118" spans="1:20">
      <c r="A118" s="15"/>
      <c r="B118" s="15"/>
      <c r="C118" s="15"/>
      <c r="D118" s="15"/>
      <c r="E118" s="15"/>
      <c r="F118" s="15"/>
      <c r="G118" s="15"/>
      <c r="H118" s="15"/>
      <c r="I118" s="15"/>
      <c r="J118" s="15"/>
      <c r="K118" s="15"/>
      <c r="L118" s="15"/>
      <c r="M118" s="15"/>
      <c r="N118" s="15"/>
      <c r="O118" s="15"/>
      <c r="P118" s="15"/>
      <c r="Q118" s="15"/>
      <c r="R118" s="15"/>
      <c r="S118" s="15"/>
      <c r="T118" s="15"/>
    </row>
    <row r="119" spans="1:20">
      <c r="A119" s="15"/>
      <c r="B119" s="15"/>
      <c r="C119" s="15"/>
      <c r="D119" s="15"/>
      <c r="E119" s="15"/>
      <c r="F119" s="15"/>
      <c r="G119" s="15"/>
      <c r="H119" s="15"/>
      <c r="I119" s="15"/>
      <c r="J119" s="15"/>
      <c r="K119" s="15"/>
      <c r="L119" s="15"/>
      <c r="M119" s="15"/>
      <c r="N119" s="15"/>
      <c r="O119" s="15"/>
      <c r="P119" s="15"/>
      <c r="Q119" s="15"/>
      <c r="R119" s="15"/>
      <c r="S119" s="15"/>
      <c r="T119" s="15"/>
    </row>
    <row r="120" spans="1:20">
      <c r="A120" s="15"/>
      <c r="B120" s="15"/>
      <c r="C120" s="15"/>
      <c r="D120" s="15"/>
      <c r="E120" s="15"/>
      <c r="F120" s="15"/>
      <c r="G120" s="15"/>
      <c r="H120" s="15"/>
      <c r="I120" s="15"/>
      <c r="J120" s="15"/>
      <c r="K120" s="15"/>
      <c r="L120" s="15"/>
      <c r="M120" s="15"/>
      <c r="N120" s="15"/>
      <c r="O120" s="15"/>
      <c r="P120" s="15"/>
      <c r="Q120" s="15"/>
      <c r="R120" s="15"/>
      <c r="S120" s="15"/>
      <c r="T120" s="15"/>
    </row>
    <row r="121" spans="1:20">
      <c r="A121" s="15"/>
      <c r="B121" s="15"/>
      <c r="C121" s="15"/>
      <c r="D121" s="15"/>
      <c r="E121" s="15"/>
      <c r="F121" s="15"/>
      <c r="G121" s="15"/>
      <c r="H121" s="15"/>
      <c r="I121" s="15"/>
      <c r="J121" s="15"/>
      <c r="K121" s="15"/>
      <c r="L121" s="15"/>
      <c r="M121" s="15"/>
      <c r="N121" s="15"/>
      <c r="O121" s="15"/>
      <c r="P121" s="15"/>
      <c r="Q121" s="15"/>
      <c r="R121" s="15"/>
      <c r="S121" s="15"/>
      <c r="T121" s="15"/>
    </row>
    <row r="122" spans="1:20">
      <c r="A122" s="15"/>
      <c r="B122" s="15"/>
      <c r="C122" s="15"/>
      <c r="D122" s="15"/>
      <c r="E122" s="15"/>
      <c r="F122" s="15"/>
      <c r="G122" s="15"/>
      <c r="H122" s="15"/>
      <c r="I122" s="15"/>
      <c r="J122" s="15"/>
      <c r="K122" s="15"/>
      <c r="L122" s="15"/>
      <c r="M122" s="15"/>
      <c r="N122" s="15"/>
      <c r="O122" s="15"/>
      <c r="P122" s="15"/>
      <c r="Q122" s="15"/>
      <c r="R122" s="15"/>
      <c r="S122" s="15"/>
      <c r="T122" s="15"/>
    </row>
    <row r="123" spans="1:20">
      <c r="A123" s="15"/>
      <c r="B123" s="15"/>
      <c r="C123" s="15"/>
      <c r="D123" s="15"/>
      <c r="E123" s="15"/>
      <c r="F123" s="15"/>
      <c r="G123" s="15"/>
      <c r="H123" s="15"/>
      <c r="I123" s="15"/>
      <c r="J123" s="15"/>
      <c r="K123" s="15"/>
      <c r="L123" s="15"/>
      <c r="M123" s="15"/>
      <c r="N123" s="15"/>
      <c r="O123" s="15"/>
      <c r="P123" s="15"/>
      <c r="Q123" s="15"/>
      <c r="R123" s="15"/>
      <c r="S123" s="15"/>
      <c r="T123" s="15"/>
    </row>
    <row r="124" spans="1:20">
      <c r="A124" s="15"/>
      <c r="B124" s="15"/>
      <c r="C124" s="15"/>
      <c r="D124" s="15"/>
      <c r="E124" s="15"/>
      <c r="F124" s="15"/>
      <c r="G124" s="15"/>
      <c r="H124" s="15"/>
      <c r="I124" s="15"/>
      <c r="J124" s="15"/>
      <c r="K124" s="15"/>
      <c r="L124" s="15"/>
      <c r="M124" s="15"/>
      <c r="N124" s="15"/>
      <c r="O124" s="15"/>
      <c r="P124" s="15"/>
      <c r="Q124" s="15"/>
      <c r="R124" s="15"/>
      <c r="S124" s="15"/>
      <c r="T124" s="15"/>
    </row>
    <row r="125" spans="1:20">
      <c r="A125" s="15"/>
      <c r="B125" s="15"/>
      <c r="C125" s="15"/>
      <c r="D125" s="15"/>
      <c r="E125" s="15"/>
      <c r="F125" s="15"/>
      <c r="G125" s="15"/>
      <c r="H125" s="15"/>
      <c r="I125" s="15"/>
      <c r="J125" s="15"/>
      <c r="K125" s="15"/>
      <c r="L125" s="15"/>
      <c r="M125" s="15"/>
      <c r="N125" s="15"/>
      <c r="O125" s="15"/>
      <c r="P125" s="15"/>
      <c r="Q125" s="15"/>
      <c r="R125" s="15"/>
      <c r="S125" s="15"/>
      <c r="T125" s="15"/>
    </row>
    <row r="126" spans="1:20">
      <c r="A126" s="15"/>
      <c r="B126" s="15"/>
      <c r="C126" s="15"/>
      <c r="D126" s="15"/>
      <c r="E126" s="15"/>
      <c r="F126" s="15"/>
      <c r="G126" s="15"/>
      <c r="H126" s="15"/>
      <c r="I126" s="15"/>
      <c r="J126" s="15"/>
      <c r="K126" s="15"/>
      <c r="L126" s="15"/>
      <c r="M126" s="15"/>
      <c r="N126" s="15"/>
      <c r="O126" s="15"/>
      <c r="P126" s="15"/>
      <c r="Q126" s="15"/>
      <c r="R126" s="15"/>
      <c r="S126" s="15"/>
      <c r="T126" s="15"/>
    </row>
    <row r="127" spans="1:20">
      <c r="A127" s="15"/>
      <c r="B127" s="15"/>
      <c r="C127" s="15"/>
      <c r="D127" s="15"/>
      <c r="E127" s="15"/>
      <c r="F127" s="15"/>
      <c r="G127" s="15"/>
      <c r="H127" s="15"/>
      <c r="I127" s="15"/>
      <c r="J127" s="15"/>
      <c r="K127" s="15"/>
      <c r="L127" s="15"/>
      <c r="M127" s="15"/>
      <c r="N127" s="15"/>
      <c r="O127" s="15"/>
      <c r="P127" s="15"/>
      <c r="Q127" s="15"/>
      <c r="R127" s="15"/>
      <c r="S127" s="15"/>
      <c r="T127" s="15"/>
    </row>
    <row r="128" spans="1:20">
      <c r="A128" s="15"/>
      <c r="B128" s="15"/>
      <c r="C128" s="15"/>
      <c r="D128" s="15"/>
      <c r="E128" s="15"/>
      <c r="F128" s="15"/>
      <c r="G128" s="15"/>
      <c r="H128" s="15"/>
      <c r="I128" s="15"/>
      <c r="J128" s="15"/>
      <c r="K128" s="15"/>
      <c r="L128" s="15"/>
      <c r="M128" s="15"/>
      <c r="N128" s="15"/>
      <c r="O128" s="15"/>
      <c r="P128" s="15"/>
      <c r="Q128" s="15"/>
      <c r="R128" s="15"/>
      <c r="S128" s="15"/>
      <c r="T128" s="15"/>
    </row>
    <row r="129" spans="1:20">
      <c r="A129" s="15"/>
      <c r="B129" s="15"/>
      <c r="C129" s="15"/>
      <c r="D129" s="15"/>
      <c r="E129" s="15"/>
      <c r="F129" s="15"/>
      <c r="G129" s="15"/>
      <c r="H129" s="15"/>
      <c r="I129" s="15"/>
      <c r="J129" s="15"/>
      <c r="K129" s="15"/>
      <c r="L129" s="15"/>
      <c r="M129" s="15"/>
      <c r="N129" s="15"/>
      <c r="O129" s="15"/>
      <c r="P129" s="15"/>
      <c r="Q129" s="15"/>
      <c r="R129" s="15"/>
      <c r="S129" s="15"/>
      <c r="T129" s="15"/>
    </row>
    <row r="130" spans="1:20">
      <c r="A130" s="15"/>
      <c r="B130" s="15"/>
      <c r="C130" s="15"/>
      <c r="D130" s="15"/>
      <c r="E130" s="15"/>
      <c r="F130" s="15"/>
      <c r="G130" s="15"/>
      <c r="H130" s="15"/>
      <c r="I130" s="15"/>
      <c r="J130" s="15"/>
      <c r="K130" s="15"/>
      <c r="L130" s="15"/>
      <c r="M130" s="15"/>
      <c r="N130" s="15"/>
      <c r="O130" s="15"/>
      <c r="P130" s="15"/>
      <c r="Q130" s="15"/>
      <c r="R130" s="15"/>
      <c r="S130" s="15"/>
      <c r="T130" s="15"/>
    </row>
    <row r="131" spans="1:20">
      <c r="A131" s="15"/>
      <c r="B131" s="15"/>
      <c r="C131" s="15"/>
      <c r="D131" s="15"/>
      <c r="E131" s="15"/>
      <c r="F131" s="15"/>
      <c r="G131" s="15"/>
      <c r="H131" s="15"/>
      <c r="I131" s="15"/>
      <c r="J131" s="15"/>
      <c r="K131" s="15"/>
      <c r="L131" s="15"/>
      <c r="M131" s="15"/>
      <c r="N131" s="15"/>
      <c r="O131" s="15"/>
      <c r="P131" s="15"/>
      <c r="Q131" s="15"/>
      <c r="R131" s="15"/>
      <c r="S131" s="15"/>
      <c r="T131" s="15"/>
    </row>
    <row r="132" spans="1:20">
      <c r="A132" s="15"/>
      <c r="B132" s="15"/>
      <c r="C132" s="15"/>
      <c r="D132" s="15"/>
      <c r="E132" s="15"/>
      <c r="F132" s="15"/>
      <c r="G132" s="15"/>
      <c r="H132" s="15"/>
      <c r="I132" s="15"/>
      <c r="J132" s="15"/>
      <c r="K132" s="15"/>
      <c r="L132" s="15"/>
      <c r="M132" s="15"/>
      <c r="N132" s="15"/>
      <c r="O132" s="15"/>
      <c r="P132" s="15"/>
      <c r="Q132" s="15"/>
      <c r="R132" s="15"/>
      <c r="S132" s="15"/>
      <c r="T132" s="15"/>
    </row>
    <row r="133" spans="1:20">
      <c r="A133" s="15"/>
      <c r="B133" s="15"/>
      <c r="C133" s="15"/>
      <c r="D133" s="15"/>
      <c r="E133" s="15"/>
      <c r="F133" s="15"/>
      <c r="G133" s="15"/>
      <c r="H133" s="15"/>
      <c r="I133" s="15"/>
      <c r="J133" s="15"/>
      <c r="K133" s="15"/>
      <c r="L133" s="15"/>
      <c r="M133" s="15"/>
      <c r="N133" s="15"/>
      <c r="O133" s="15"/>
      <c r="P133" s="15"/>
      <c r="Q133" s="15"/>
      <c r="R133" s="15"/>
      <c r="S133" s="15"/>
      <c r="T133" s="15"/>
    </row>
    <row r="134" spans="1:20">
      <c r="A134" s="15"/>
      <c r="B134" s="15"/>
      <c r="C134" s="15"/>
      <c r="D134" s="15"/>
      <c r="E134" s="15"/>
      <c r="F134" s="15"/>
      <c r="G134" s="15"/>
      <c r="H134" s="15"/>
      <c r="I134" s="15"/>
      <c r="J134" s="15"/>
      <c r="K134" s="15"/>
      <c r="L134" s="15"/>
      <c r="M134" s="15"/>
      <c r="N134" s="15"/>
      <c r="O134" s="15"/>
      <c r="P134" s="15"/>
      <c r="Q134" s="15"/>
      <c r="R134" s="15"/>
      <c r="S134" s="15"/>
      <c r="T134" s="15"/>
    </row>
    <row r="135" spans="1:20">
      <c r="A135" s="15"/>
      <c r="B135" s="15"/>
      <c r="C135" s="15"/>
      <c r="D135" s="15"/>
      <c r="E135" s="15"/>
      <c r="F135" s="15"/>
      <c r="G135" s="15"/>
      <c r="H135" s="15"/>
      <c r="I135" s="15"/>
      <c r="J135" s="15"/>
      <c r="K135" s="15"/>
      <c r="L135" s="15"/>
      <c r="M135" s="15"/>
      <c r="N135" s="15"/>
      <c r="O135" s="15"/>
      <c r="P135" s="15"/>
      <c r="Q135" s="15"/>
      <c r="R135" s="15"/>
      <c r="S135" s="15"/>
      <c r="T135" s="15"/>
    </row>
    <row r="136" spans="1:20">
      <c r="A136" s="15"/>
      <c r="B136" s="15"/>
      <c r="C136" s="15"/>
      <c r="D136" s="15"/>
      <c r="E136" s="15"/>
      <c r="F136" s="15"/>
      <c r="G136" s="15"/>
      <c r="H136" s="15"/>
      <c r="I136" s="15"/>
      <c r="J136" s="15"/>
      <c r="K136" s="15"/>
      <c r="L136" s="15"/>
      <c r="M136" s="15"/>
      <c r="N136" s="15"/>
      <c r="O136" s="15"/>
      <c r="P136" s="15"/>
      <c r="Q136" s="15"/>
      <c r="R136" s="15"/>
      <c r="S136" s="15"/>
      <c r="T136" s="15"/>
    </row>
    <row r="137" spans="1:20">
      <c r="A137" s="15"/>
      <c r="B137" s="15"/>
      <c r="C137" s="15"/>
      <c r="D137" s="15"/>
      <c r="E137" s="15"/>
      <c r="F137" s="15"/>
      <c r="G137" s="15"/>
      <c r="H137" s="15"/>
      <c r="I137" s="15"/>
      <c r="J137" s="15"/>
      <c r="K137" s="15"/>
      <c r="L137" s="15"/>
      <c r="M137" s="15"/>
      <c r="N137" s="15"/>
      <c r="O137" s="15"/>
      <c r="P137" s="15"/>
      <c r="Q137" s="15"/>
      <c r="R137" s="15"/>
      <c r="S137" s="15"/>
      <c r="T137" s="15"/>
    </row>
    <row r="138" spans="1:20">
      <c r="A138" s="15"/>
      <c r="B138" s="15"/>
      <c r="C138" s="15"/>
      <c r="D138" s="15"/>
      <c r="E138" s="15"/>
      <c r="F138" s="15"/>
      <c r="G138" s="15"/>
      <c r="H138" s="15"/>
      <c r="I138" s="15"/>
      <c r="J138" s="15"/>
      <c r="K138" s="15"/>
      <c r="L138" s="15"/>
      <c r="M138" s="15"/>
      <c r="N138" s="15"/>
      <c r="O138" s="15"/>
      <c r="P138" s="15"/>
      <c r="Q138" s="15"/>
      <c r="R138" s="15"/>
      <c r="S138" s="15"/>
      <c r="T138" s="15"/>
    </row>
    <row r="139" spans="1:20">
      <c r="A139" s="15"/>
      <c r="B139" s="15"/>
      <c r="C139" s="15"/>
      <c r="D139" s="15"/>
      <c r="E139" s="15"/>
      <c r="F139" s="15"/>
      <c r="G139" s="15"/>
      <c r="H139" s="15"/>
      <c r="I139" s="15"/>
      <c r="J139" s="15"/>
      <c r="K139" s="15"/>
      <c r="L139" s="15"/>
      <c r="M139" s="15"/>
      <c r="N139" s="15"/>
      <c r="O139" s="15"/>
      <c r="P139" s="15"/>
      <c r="Q139" s="15"/>
      <c r="R139" s="15"/>
      <c r="S139" s="15"/>
      <c r="T139" s="15"/>
    </row>
    <row r="140" spans="1:20">
      <c r="A140" s="15"/>
      <c r="B140" s="15"/>
      <c r="C140" s="15"/>
      <c r="D140" s="15"/>
      <c r="E140" s="15"/>
      <c r="F140" s="15"/>
      <c r="G140" s="15"/>
      <c r="H140" s="15"/>
      <c r="I140" s="15"/>
      <c r="J140" s="15"/>
      <c r="K140" s="15"/>
      <c r="L140" s="15"/>
      <c r="M140" s="15"/>
      <c r="N140" s="15"/>
      <c r="O140" s="15"/>
      <c r="P140" s="15"/>
      <c r="Q140" s="15"/>
      <c r="R140" s="15"/>
      <c r="S140" s="15"/>
      <c r="T140" s="15"/>
    </row>
    <row r="141" spans="1:20">
      <c r="A141" s="15"/>
      <c r="B141" s="15"/>
      <c r="C141" s="15"/>
      <c r="D141" s="15"/>
      <c r="E141" s="15"/>
      <c r="F141" s="15"/>
      <c r="G141" s="15"/>
      <c r="H141" s="15"/>
      <c r="I141" s="15"/>
      <c r="J141" s="15"/>
      <c r="K141" s="15"/>
      <c r="L141" s="15"/>
      <c r="M141" s="15"/>
      <c r="N141" s="15"/>
      <c r="O141" s="15"/>
      <c r="P141" s="15"/>
      <c r="Q141" s="15"/>
      <c r="R141" s="15"/>
      <c r="S141" s="15"/>
      <c r="T141" s="15"/>
    </row>
    <row r="142" spans="1:20">
      <c r="A142" s="15"/>
      <c r="B142" s="15"/>
      <c r="C142" s="15"/>
      <c r="D142" s="15"/>
      <c r="E142" s="15"/>
      <c r="F142" s="15"/>
      <c r="G142" s="15"/>
      <c r="H142" s="15"/>
      <c r="I142" s="15"/>
      <c r="J142" s="15"/>
      <c r="K142" s="15"/>
      <c r="L142" s="15"/>
      <c r="M142" s="15"/>
      <c r="N142" s="15"/>
      <c r="O142" s="15"/>
      <c r="P142" s="15"/>
      <c r="Q142" s="15"/>
      <c r="R142" s="15"/>
      <c r="S142" s="15"/>
      <c r="T142" s="15"/>
    </row>
    <row r="143" spans="1:20">
      <c r="A143" s="15"/>
      <c r="B143" s="15"/>
      <c r="C143" s="15"/>
      <c r="D143" s="15"/>
      <c r="E143" s="15"/>
      <c r="F143" s="15"/>
      <c r="G143" s="15"/>
      <c r="H143" s="15"/>
      <c r="I143" s="15"/>
      <c r="J143" s="15"/>
      <c r="K143" s="15"/>
      <c r="L143" s="15"/>
      <c r="M143" s="15"/>
      <c r="N143" s="15"/>
      <c r="O143" s="15"/>
      <c r="P143" s="15"/>
      <c r="Q143" s="15"/>
      <c r="R143" s="15"/>
      <c r="S143" s="15"/>
      <c r="T143" s="15"/>
    </row>
    <row r="144" spans="1:20">
      <c r="A144" s="15"/>
      <c r="B144" s="15"/>
      <c r="C144" s="15"/>
      <c r="D144" s="15"/>
      <c r="E144" s="15"/>
      <c r="F144" s="15"/>
      <c r="G144" s="15"/>
      <c r="H144" s="15"/>
      <c r="I144" s="15"/>
      <c r="J144" s="15"/>
      <c r="K144" s="15"/>
      <c r="L144" s="15"/>
      <c r="M144" s="15"/>
      <c r="N144" s="15"/>
      <c r="O144" s="15"/>
      <c r="P144" s="15"/>
      <c r="Q144" s="15"/>
      <c r="R144" s="15"/>
      <c r="S144" s="15"/>
      <c r="T144" s="15"/>
    </row>
    <row r="145" spans="1:20">
      <c r="A145" s="15"/>
      <c r="B145" s="15"/>
      <c r="C145" s="15"/>
      <c r="D145" s="15"/>
      <c r="E145" s="15"/>
      <c r="F145" s="15"/>
      <c r="G145" s="15"/>
      <c r="H145" s="15"/>
      <c r="I145" s="15"/>
      <c r="J145" s="15"/>
      <c r="K145" s="15"/>
      <c r="L145" s="15"/>
      <c r="M145" s="15"/>
      <c r="N145" s="15"/>
      <c r="O145" s="15"/>
      <c r="P145" s="15"/>
      <c r="Q145" s="15"/>
      <c r="R145" s="15"/>
      <c r="S145" s="15"/>
      <c r="T145" s="15"/>
    </row>
    <row r="146" spans="1:20">
      <c r="A146" s="15"/>
      <c r="B146" s="15"/>
      <c r="C146" s="15"/>
      <c r="D146" s="15"/>
      <c r="E146" s="15"/>
      <c r="F146" s="15"/>
      <c r="G146" s="15"/>
      <c r="H146" s="15"/>
      <c r="I146" s="15"/>
      <c r="J146" s="15"/>
      <c r="K146" s="15"/>
      <c r="L146" s="15"/>
      <c r="M146" s="15"/>
      <c r="N146" s="15"/>
      <c r="O146" s="15"/>
      <c r="P146" s="15"/>
      <c r="Q146" s="15"/>
      <c r="R146" s="15"/>
      <c r="S146" s="15"/>
      <c r="T146" s="15"/>
    </row>
    <row r="147" spans="1:20">
      <c r="A147" s="15"/>
      <c r="B147" s="15"/>
      <c r="C147" s="15"/>
      <c r="D147" s="15"/>
      <c r="E147" s="15"/>
      <c r="F147" s="15"/>
      <c r="G147" s="15"/>
      <c r="H147" s="15"/>
      <c r="I147" s="15"/>
      <c r="J147" s="15"/>
      <c r="K147" s="15"/>
      <c r="L147" s="15"/>
      <c r="M147" s="15"/>
      <c r="N147" s="15"/>
      <c r="O147" s="15"/>
      <c r="P147" s="15"/>
      <c r="Q147" s="15"/>
      <c r="R147" s="15"/>
      <c r="S147" s="15"/>
      <c r="T147" s="15"/>
    </row>
    <row r="148" spans="1:20">
      <c r="A148" s="15"/>
      <c r="B148" s="15"/>
      <c r="C148" s="15"/>
      <c r="D148" s="15"/>
      <c r="E148" s="15"/>
      <c r="F148" s="15"/>
      <c r="G148" s="15"/>
      <c r="H148" s="15"/>
      <c r="I148" s="15"/>
      <c r="J148" s="15"/>
      <c r="K148" s="15"/>
      <c r="L148" s="15"/>
      <c r="M148" s="15"/>
      <c r="N148" s="15"/>
      <c r="O148" s="15"/>
      <c r="P148" s="15"/>
      <c r="Q148" s="15"/>
      <c r="R148" s="15"/>
      <c r="S148" s="15"/>
      <c r="T148" s="15"/>
    </row>
    <row r="149" spans="1:20">
      <c r="A149" s="15"/>
      <c r="B149" s="15"/>
      <c r="C149" s="15"/>
      <c r="D149" s="15"/>
      <c r="E149" s="15"/>
      <c r="F149" s="15"/>
      <c r="G149" s="15"/>
      <c r="H149" s="15"/>
      <c r="I149" s="15"/>
      <c r="J149" s="15"/>
      <c r="K149" s="15"/>
      <c r="L149" s="15"/>
      <c r="M149" s="15"/>
      <c r="N149" s="15"/>
      <c r="O149" s="15"/>
      <c r="P149" s="15"/>
      <c r="Q149" s="15"/>
      <c r="R149" s="15"/>
      <c r="S149" s="15"/>
      <c r="T149" s="15"/>
    </row>
    <row r="150" spans="1:20">
      <c r="A150" s="15"/>
      <c r="B150" s="15"/>
      <c r="C150" s="15"/>
      <c r="D150" s="15"/>
      <c r="E150" s="15"/>
      <c r="F150" s="15"/>
      <c r="G150" s="15"/>
      <c r="H150" s="15"/>
      <c r="I150" s="15"/>
      <c r="J150" s="15"/>
      <c r="K150" s="15"/>
      <c r="L150" s="15"/>
      <c r="M150" s="15"/>
      <c r="N150" s="15"/>
      <c r="O150" s="15"/>
      <c r="P150" s="15"/>
      <c r="Q150" s="15"/>
      <c r="R150" s="15"/>
      <c r="S150" s="15"/>
      <c r="T150" s="15"/>
    </row>
    <row r="151" spans="1:20">
      <c r="A151" s="15"/>
      <c r="B151" s="15"/>
      <c r="C151" s="15"/>
      <c r="D151" s="15"/>
      <c r="E151" s="15"/>
      <c r="F151" s="15"/>
      <c r="G151" s="15"/>
      <c r="H151" s="15"/>
      <c r="I151" s="15"/>
      <c r="J151" s="15"/>
      <c r="K151" s="15"/>
      <c r="L151" s="15"/>
      <c r="M151" s="15"/>
      <c r="N151" s="15"/>
      <c r="O151" s="15"/>
      <c r="P151" s="15"/>
      <c r="Q151" s="15"/>
      <c r="R151" s="15"/>
      <c r="S151" s="15"/>
      <c r="T151" s="15"/>
    </row>
    <row r="152" spans="1:20">
      <c r="A152" s="15"/>
      <c r="B152" s="15"/>
      <c r="C152" s="15"/>
      <c r="D152" s="15"/>
      <c r="E152" s="15"/>
      <c r="F152" s="15"/>
      <c r="G152" s="15"/>
      <c r="H152" s="15"/>
      <c r="I152" s="15"/>
      <c r="J152" s="15"/>
      <c r="K152" s="15"/>
      <c r="L152" s="15"/>
      <c r="M152" s="15"/>
      <c r="N152" s="15"/>
      <c r="O152" s="15"/>
      <c r="P152" s="15"/>
      <c r="Q152" s="15"/>
      <c r="R152" s="15"/>
      <c r="S152" s="15"/>
      <c r="T152" s="15"/>
    </row>
    <row r="153" spans="1:20">
      <c r="A153" s="15"/>
      <c r="B153" s="15"/>
      <c r="C153" s="15"/>
      <c r="D153" s="15"/>
      <c r="E153" s="15"/>
      <c r="F153" s="15"/>
      <c r="G153" s="15"/>
      <c r="H153" s="15"/>
      <c r="I153" s="15"/>
      <c r="J153" s="15"/>
      <c r="K153" s="15"/>
      <c r="L153" s="15"/>
      <c r="M153" s="15"/>
      <c r="N153" s="15"/>
      <c r="O153" s="15"/>
      <c r="P153" s="15"/>
      <c r="Q153" s="15"/>
      <c r="R153" s="15"/>
      <c r="S153" s="15"/>
      <c r="T153" s="15"/>
    </row>
    <row r="154" spans="1:20">
      <c r="A154" s="15"/>
      <c r="B154" s="15"/>
      <c r="C154" s="15"/>
      <c r="D154" s="15"/>
      <c r="E154" s="15"/>
      <c r="F154" s="15"/>
      <c r="G154" s="15"/>
      <c r="H154" s="15"/>
      <c r="I154" s="15"/>
      <c r="J154" s="15"/>
      <c r="K154" s="15"/>
      <c r="L154" s="15"/>
      <c r="M154" s="15"/>
      <c r="N154" s="15"/>
      <c r="O154" s="15"/>
      <c r="P154" s="15"/>
      <c r="Q154" s="15"/>
      <c r="R154" s="15"/>
      <c r="S154" s="15"/>
      <c r="T154" s="15"/>
    </row>
    <row r="155" spans="1:20">
      <c r="A155" s="15"/>
      <c r="B155" s="15"/>
      <c r="C155" s="15"/>
      <c r="D155" s="15"/>
      <c r="E155" s="15"/>
      <c r="F155" s="15"/>
      <c r="G155" s="15"/>
      <c r="H155" s="15"/>
      <c r="I155" s="15"/>
      <c r="J155" s="15"/>
      <c r="K155" s="15"/>
      <c r="L155" s="15"/>
      <c r="M155" s="15"/>
      <c r="N155" s="15"/>
      <c r="O155" s="15"/>
      <c r="P155" s="15"/>
      <c r="Q155" s="15"/>
      <c r="R155" s="15"/>
      <c r="S155" s="15"/>
      <c r="T155" s="15"/>
    </row>
    <row r="156" spans="1:20">
      <c r="A156" s="15"/>
      <c r="B156" s="15"/>
      <c r="C156" s="15"/>
      <c r="D156" s="15"/>
      <c r="E156" s="15"/>
      <c r="F156" s="15"/>
      <c r="G156" s="15"/>
      <c r="H156" s="15"/>
      <c r="I156" s="15"/>
      <c r="J156" s="15"/>
      <c r="K156" s="15"/>
      <c r="L156" s="15"/>
      <c r="M156" s="15"/>
      <c r="N156" s="15"/>
      <c r="O156" s="15"/>
      <c r="P156" s="15"/>
      <c r="Q156" s="15"/>
      <c r="R156" s="15"/>
      <c r="S156" s="15"/>
      <c r="T156" s="15"/>
    </row>
    <row r="157" spans="1:20">
      <c r="A157" s="15"/>
      <c r="B157" s="15"/>
      <c r="C157" s="15"/>
      <c r="D157" s="15"/>
      <c r="E157" s="15"/>
      <c r="F157" s="15"/>
      <c r="G157" s="15"/>
      <c r="H157" s="15"/>
      <c r="I157" s="15"/>
      <c r="J157" s="15"/>
      <c r="K157" s="15"/>
      <c r="L157" s="15"/>
      <c r="M157" s="15"/>
      <c r="N157" s="15"/>
      <c r="O157" s="15"/>
      <c r="P157" s="15"/>
      <c r="Q157" s="15"/>
      <c r="R157" s="15"/>
      <c r="S157" s="15"/>
      <c r="T157" s="15"/>
    </row>
    <row r="158" spans="1:20">
      <c r="A158" s="15"/>
      <c r="B158" s="15"/>
      <c r="C158" s="15"/>
      <c r="D158" s="15"/>
      <c r="E158" s="15"/>
      <c r="F158" s="15"/>
      <c r="G158" s="15"/>
      <c r="H158" s="15"/>
      <c r="I158" s="15"/>
      <c r="J158" s="15"/>
      <c r="K158" s="15"/>
      <c r="L158" s="15"/>
      <c r="M158" s="15"/>
      <c r="N158" s="15"/>
      <c r="O158" s="15"/>
      <c r="P158" s="15"/>
      <c r="Q158" s="15"/>
      <c r="R158" s="15"/>
      <c r="S158" s="15"/>
      <c r="T158" s="15"/>
    </row>
    <row r="159" spans="1:20">
      <c r="A159" s="15"/>
      <c r="B159" s="15"/>
      <c r="C159" s="15"/>
      <c r="D159" s="15"/>
      <c r="E159" s="15"/>
      <c r="F159" s="15"/>
      <c r="G159" s="15"/>
      <c r="H159" s="15"/>
      <c r="I159" s="15"/>
      <c r="J159" s="15"/>
      <c r="K159" s="15"/>
      <c r="L159" s="15"/>
      <c r="M159" s="15"/>
      <c r="N159" s="15"/>
      <c r="O159" s="15"/>
      <c r="P159" s="15"/>
      <c r="Q159" s="15"/>
      <c r="R159" s="15"/>
      <c r="S159" s="15"/>
      <c r="T159" s="15"/>
    </row>
    <row r="160" spans="1:20">
      <c r="A160" s="15"/>
      <c r="B160" s="15"/>
      <c r="C160" s="15"/>
      <c r="D160" s="15"/>
      <c r="E160" s="15"/>
      <c r="F160" s="15"/>
      <c r="G160" s="15"/>
      <c r="H160" s="15"/>
      <c r="I160" s="15"/>
      <c r="J160" s="15"/>
      <c r="K160" s="15"/>
      <c r="L160" s="15"/>
      <c r="M160" s="15"/>
      <c r="N160" s="15"/>
      <c r="O160" s="15"/>
      <c r="P160" s="15"/>
      <c r="Q160" s="15"/>
      <c r="R160" s="15"/>
      <c r="S160" s="15"/>
      <c r="T160" s="15"/>
    </row>
    <row r="161" spans="1:20">
      <c r="A161" s="15"/>
      <c r="B161" s="15"/>
      <c r="C161" s="15"/>
      <c r="D161" s="15"/>
      <c r="E161" s="15"/>
      <c r="F161" s="15"/>
      <c r="G161" s="15"/>
      <c r="H161" s="15"/>
      <c r="I161" s="15"/>
      <c r="J161" s="15"/>
      <c r="K161" s="15"/>
      <c r="L161" s="15"/>
      <c r="M161" s="15"/>
      <c r="N161" s="15"/>
      <c r="O161" s="15"/>
      <c r="P161" s="15"/>
      <c r="Q161" s="15"/>
      <c r="R161" s="15"/>
      <c r="S161" s="15"/>
      <c r="T161" s="15"/>
    </row>
    <row r="162" spans="1:20">
      <c r="A162" s="15"/>
      <c r="B162" s="15"/>
      <c r="C162" s="15"/>
      <c r="D162" s="15"/>
      <c r="E162" s="15"/>
      <c r="F162" s="15"/>
      <c r="G162" s="15"/>
      <c r="H162" s="15"/>
      <c r="I162" s="15"/>
      <c r="J162" s="15"/>
      <c r="K162" s="15"/>
      <c r="L162" s="15"/>
      <c r="M162" s="15"/>
      <c r="N162" s="15"/>
      <c r="O162" s="15"/>
      <c r="P162" s="15"/>
      <c r="Q162" s="15"/>
      <c r="R162" s="15"/>
      <c r="S162" s="15"/>
      <c r="T162" s="15"/>
    </row>
    <row r="163" spans="1:20">
      <c r="A163" s="15"/>
      <c r="B163" s="15"/>
      <c r="C163" s="15"/>
      <c r="D163" s="15"/>
      <c r="E163" s="15"/>
      <c r="F163" s="15"/>
      <c r="G163" s="15"/>
      <c r="H163" s="15"/>
      <c r="I163" s="15"/>
      <c r="J163" s="15"/>
      <c r="K163" s="15"/>
      <c r="L163" s="15"/>
      <c r="M163" s="15"/>
      <c r="N163" s="15"/>
      <c r="O163" s="15"/>
      <c r="P163" s="15"/>
      <c r="Q163" s="15"/>
      <c r="R163" s="15"/>
      <c r="S163" s="15"/>
      <c r="T163" s="15"/>
    </row>
    <row r="164" spans="1:20">
      <c r="A164" s="15"/>
      <c r="B164" s="15"/>
      <c r="C164" s="15"/>
      <c r="D164" s="15"/>
      <c r="E164" s="15"/>
      <c r="F164" s="15"/>
      <c r="G164" s="15"/>
      <c r="H164" s="15"/>
      <c r="I164" s="15"/>
      <c r="J164" s="15"/>
      <c r="K164" s="15"/>
      <c r="L164" s="15"/>
      <c r="M164" s="15"/>
      <c r="N164" s="15"/>
      <c r="O164" s="15"/>
      <c r="P164" s="15"/>
      <c r="Q164" s="15"/>
      <c r="R164" s="15"/>
      <c r="S164" s="15"/>
      <c r="T164" s="15"/>
    </row>
    <row r="165" spans="1:20">
      <c r="A165" s="15"/>
      <c r="B165" s="15"/>
      <c r="C165" s="15"/>
      <c r="D165" s="15"/>
      <c r="E165" s="15"/>
      <c r="F165" s="15"/>
      <c r="G165" s="15"/>
      <c r="H165" s="15"/>
      <c r="I165" s="15"/>
      <c r="J165" s="15"/>
      <c r="K165" s="15"/>
      <c r="L165" s="15"/>
      <c r="M165" s="15"/>
      <c r="N165" s="15"/>
      <c r="O165" s="15"/>
      <c r="P165" s="15"/>
      <c r="Q165" s="15"/>
      <c r="R165" s="15"/>
      <c r="S165" s="15"/>
      <c r="T165" s="15"/>
    </row>
    <row r="166" spans="1:20">
      <c r="A166" s="15"/>
      <c r="B166" s="15"/>
      <c r="C166" s="15"/>
      <c r="D166" s="15"/>
      <c r="E166" s="15"/>
      <c r="F166" s="15"/>
      <c r="G166" s="15"/>
      <c r="H166" s="15"/>
      <c r="I166" s="15"/>
      <c r="J166" s="15"/>
      <c r="K166" s="15"/>
      <c r="L166" s="15"/>
      <c r="M166" s="15"/>
      <c r="N166" s="15"/>
      <c r="O166" s="15"/>
      <c r="P166" s="15"/>
      <c r="Q166" s="15"/>
      <c r="R166" s="15"/>
      <c r="S166" s="15"/>
      <c r="T166" s="15"/>
    </row>
    <row r="167" spans="1:20">
      <c r="A167" s="15"/>
      <c r="B167" s="15"/>
      <c r="C167" s="15"/>
      <c r="D167" s="15"/>
      <c r="E167" s="15"/>
      <c r="F167" s="15"/>
      <c r="G167" s="15"/>
      <c r="H167" s="15"/>
      <c r="I167" s="15"/>
      <c r="J167" s="15"/>
      <c r="K167" s="15"/>
      <c r="L167" s="15"/>
      <c r="M167" s="15"/>
      <c r="N167" s="15"/>
      <c r="O167" s="15"/>
      <c r="P167" s="15"/>
      <c r="Q167" s="15"/>
      <c r="R167" s="15"/>
      <c r="S167" s="15"/>
      <c r="T167" s="15"/>
    </row>
    <row r="168" spans="1:20">
      <c r="A168" s="15"/>
      <c r="B168" s="15"/>
      <c r="C168" s="15"/>
      <c r="D168" s="15"/>
      <c r="E168" s="15"/>
      <c r="F168" s="15"/>
      <c r="G168" s="15"/>
      <c r="H168" s="15"/>
      <c r="I168" s="15"/>
      <c r="J168" s="15"/>
      <c r="K168" s="15"/>
      <c r="L168" s="15"/>
      <c r="M168" s="15"/>
      <c r="N168" s="15"/>
      <c r="O168" s="15"/>
      <c r="P168" s="15"/>
      <c r="Q168" s="15"/>
      <c r="R168" s="15"/>
      <c r="S168" s="15"/>
      <c r="T168" s="15"/>
    </row>
    <row r="169" spans="1:20">
      <c r="A169" s="15"/>
      <c r="B169" s="15"/>
      <c r="C169" s="15"/>
      <c r="D169" s="15"/>
      <c r="E169" s="15"/>
      <c r="F169" s="15"/>
      <c r="G169" s="15"/>
      <c r="H169" s="15"/>
      <c r="I169" s="15"/>
      <c r="J169" s="15"/>
      <c r="K169" s="15"/>
      <c r="L169" s="15"/>
      <c r="M169" s="15"/>
      <c r="N169" s="15"/>
      <c r="O169" s="15"/>
      <c r="P169" s="15"/>
      <c r="Q169" s="15"/>
      <c r="R169" s="15"/>
      <c r="S169" s="15"/>
      <c r="T169" s="15"/>
    </row>
    <row r="170" spans="1:20">
      <c r="A170" s="15"/>
      <c r="B170" s="15"/>
      <c r="C170" s="15"/>
      <c r="D170" s="15"/>
      <c r="E170" s="15"/>
      <c r="F170" s="15"/>
      <c r="G170" s="15"/>
      <c r="H170" s="15"/>
      <c r="I170" s="15"/>
      <c r="J170" s="15"/>
      <c r="K170" s="15"/>
      <c r="L170" s="15"/>
      <c r="M170" s="15"/>
      <c r="N170" s="15"/>
      <c r="O170" s="15"/>
      <c r="P170" s="15"/>
      <c r="Q170" s="15"/>
      <c r="R170" s="15"/>
      <c r="S170" s="15"/>
      <c r="T170" s="15"/>
    </row>
    <row r="171" spans="1:20">
      <c r="A171" s="15"/>
      <c r="B171" s="15"/>
      <c r="C171" s="15"/>
      <c r="D171" s="15"/>
      <c r="E171" s="15"/>
      <c r="F171" s="15"/>
      <c r="G171" s="15"/>
      <c r="H171" s="15"/>
      <c r="I171" s="15"/>
      <c r="J171" s="15"/>
      <c r="K171" s="15"/>
      <c r="L171" s="15"/>
      <c r="M171" s="15"/>
      <c r="N171" s="15"/>
      <c r="O171" s="15"/>
      <c r="P171" s="15"/>
      <c r="Q171" s="15"/>
      <c r="R171" s="15"/>
      <c r="S171" s="15"/>
      <c r="T171" s="15"/>
    </row>
    <row r="172" spans="1:20">
      <c r="A172" s="15"/>
      <c r="B172" s="15"/>
      <c r="C172" s="15"/>
      <c r="D172" s="15"/>
      <c r="E172" s="15"/>
      <c r="F172" s="15"/>
      <c r="G172" s="15"/>
      <c r="H172" s="15"/>
      <c r="I172" s="15"/>
      <c r="J172" s="15"/>
      <c r="K172" s="15"/>
      <c r="L172" s="15"/>
      <c r="M172" s="15"/>
      <c r="N172" s="15"/>
      <c r="O172" s="15"/>
      <c r="P172" s="15"/>
      <c r="Q172" s="15"/>
      <c r="R172" s="15"/>
      <c r="S172" s="15"/>
      <c r="T172" s="15"/>
    </row>
    <row r="173" spans="1:20">
      <c r="A173" s="15"/>
      <c r="B173" s="15"/>
      <c r="C173" s="15"/>
      <c r="D173" s="15"/>
      <c r="E173" s="15"/>
      <c r="F173" s="15"/>
      <c r="G173" s="15"/>
      <c r="H173" s="15"/>
      <c r="I173" s="15"/>
      <c r="J173" s="15"/>
      <c r="K173" s="15"/>
      <c r="L173" s="15"/>
      <c r="M173" s="15"/>
      <c r="N173" s="15"/>
      <c r="O173" s="15"/>
      <c r="P173" s="15"/>
      <c r="Q173" s="15"/>
      <c r="R173" s="15"/>
      <c r="S173" s="15"/>
      <c r="T173" s="15"/>
    </row>
    <row r="174" spans="1:20">
      <c r="A174" s="15"/>
      <c r="B174" s="15"/>
      <c r="C174" s="15"/>
      <c r="D174" s="15"/>
      <c r="E174" s="15"/>
      <c r="F174" s="15"/>
      <c r="G174" s="15"/>
      <c r="H174" s="15"/>
      <c r="I174" s="15"/>
      <c r="J174" s="15"/>
      <c r="K174" s="15"/>
      <c r="L174" s="15"/>
      <c r="M174" s="15"/>
      <c r="N174" s="15"/>
      <c r="O174" s="15"/>
      <c r="P174" s="15"/>
      <c r="Q174" s="15"/>
      <c r="R174" s="15"/>
      <c r="S174" s="15"/>
      <c r="T174" s="15"/>
    </row>
    <row r="175" spans="1:20">
      <c r="A175" s="15"/>
      <c r="B175" s="15"/>
      <c r="C175" s="15"/>
      <c r="D175" s="15"/>
      <c r="E175" s="15"/>
      <c r="F175" s="15"/>
      <c r="G175" s="15"/>
      <c r="H175" s="15"/>
      <c r="I175" s="15"/>
      <c r="J175" s="15"/>
      <c r="K175" s="15"/>
      <c r="L175" s="15"/>
      <c r="M175" s="15"/>
      <c r="N175" s="15"/>
      <c r="O175" s="15"/>
      <c r="P175" s="15"/>
      <c r="Q175" s="15"/>
      <c r="R175" s="15"/>
      <c r="S175" s="15"/>
      <c r="T175" s="15"/>
    </row>
    <row r="176" spans="1:20">
      <c r="A176" s="15"/>
      <c r="B176" s="15"/>
      <c r="C176" s="15"/>
      <c r="D176" s="15"/>
      <c r="E176" s="15"/>
      <c r="F176" s="15"/>
      <c r="G176" s="15"/>
      <c r="H176" s="15"/>
      <c r="I176" s="15"/>
      <c r="J176" s="15"/>
      <c r="K176" s="15"/>
      <c r="L176" s="15"/>
      <c r="M176" s="15"/>
      <c r="N176" s="15"/>
      <c r="O176" s="15"/>
      <c r="P176" s="15"/>
      <c r="Q176" s="15"/>
      <c r="R176" s="15"/>
      <c r="S176" s="15"/>
      <c r="T176" s="15"/>
    </row>
    <row r="177" spans="1:20">
      <c r="A177" s="15"/>
      <c r="B177" s="15"/>
      <c r="C177" s="15"/>
      <c r="D177" s="15"/>
      <c r="E177" s="15"/>
      <c r="F177" s="15"/>
      <c r="G177" s="15"/>
      <c r="H177" s="15"/>
      <c r="I177" s="15"/>
      <c r="J177" s="15"/>
      <c r="K177" s="15"/>
      <c r="L177" s="15"/>
      <c r="M177" s="15"/>
      <c r="N177" s="15"/>
      <c r="O177" s="15"/>
      <c r="P177" s="15"/>
      <c r="Q177" s="15"/>
      <c r="R177" s="15"/>
      <c r="S177" s="15"/>
      <c r="T177" s="15"/>
    </row>
    <row r="178" spans="1:20">
      <c r="A178" s="15"/>
      <c r="B178" s="15"/>
      <c r="C178" s="15"/>
      <c r="D178" s="15"/>
      <c r="E178" s="15"/>
      <c r="F178" s="15"/>
      <c r="G178" s="15"/>
      <c r="H178" s="15"/>
      <c r="I178" s="15"/>
      <c r="J178" s="15"/>
      <c r="K178" s="15"/>
      <c r="L178" s="15"/>
      <c r="M178" s="15"/>
      <c r="N178" s="15"/>
      <c r="O178" s="15"/>
      <c r="P178" s="15"/>
      <c r="Q178" s="15"/>
      <c r="R178" s="15"/>
      <c r="S178" s="15"/>
      <c r="T178" s="15"/>
    </row>
    <row r="179" spans="1:20">
      <c r="A179" s="15"/>
      <c r="B179" s="15"/>
      <c r="C179" s="15"/>
      <c r="D179" s="15"/>
      <c r="E179" s="15"/>
      <c r="F179" s="15"/>
      <c r="G179" s="15"/>
      <c r="H179" s="15"/>
      <c r="I179" s="15"/>
      <c r="J179" s="15"/>
      <c r="K179" s="15"/>
      <c r="L179" s="15"/>
      <c r="M179" s="15"/>
      <c r="N179" s="15"/>
      <c r="O179" s="15"/>
      <c r="P179" s="15"/>
      <c r="Q179" s="15"/>
      <c r="R179" s="15"/>
      <c r="S179" s="15"/>
      <c r="T179" s="15"/>
    </row>
    <row r="180" spans="1:20">
      <c r="A180" s="15"/>
      <c r="B180" s="15"/>
      <c r="C180" s="15"/>
      <c r="D180" s="15"/>
      <c r="E180" s="15"/>
      <c r="F180" s="15"/>
      <c r="G180" s="15"/>
      <c r="H180" s="15"/>
      <c r="I180" s="15"/>
      <c r="J180" s="15"/>
      <c r="K180" s="15"/>
      <c r="L180" s="15"/>
      <c r="M180" s="15"/>
      <c r="N180" s="15"/>
      <c r="O180" s="15"/>
      <c r="P180" s="15"/>
      <c r="Q180" s="15"/>
      <c r="R180" s="15"/>
      <c r="S180" s="15"/>
      <c r="T180" s="15"/>
    </row>
    <row r="181" spans="1:20">
      <c r="A181" s="15"/>
      <c r="B181" s="15"/>
      <c r="C181" s="15"/>
      <c r="D181" s="15"/>
      <c r="E181" s="15"/>
      <c r="F181" s="15"/>
      <c r="G181" s="15"/>
      <c r="H181" s="15"/>
      <c r="I181" s="15"/>
      <c r="J181" s="15"/>
      <c r="K181" s="15"/>
      <c r="L181" s="15"/>
      <c r="M181" s="15"/>
      <c r="N181" s="15"/>
      <c r="O181" s="15"/>
      <c r="P181" s="15"/>
      <c r="Q181" s="15"/>
      <c r="R181" s="15"/>
      <c r="S181" s="15"/>
      <c r="T181" s="15"/>
    </row>
    <row r="182" spans="1:20">
      <c r="A182" s="15"/>
      <c r="B182" s="15"/>
      <c r="C182" s="15"/>
      <c r="D182" s="15"/>
      <c r="E182" s="15"/>
      <c r="F182" s="15"/>
      <c r="G182" s="15"/>
      <c r="H182" s="15"/>
      <c r="I182" s="15"/>
      <c r="J182" s="15"/>
      <c r="K182" s="15"/>
      <c r="L182" s="15"/>
      <c r="M182" s="15"/>
      <c r="N182" s="15"/>
      <c r="O182" s="15"/>
      <c r="P182" s="15"/>
      <c r="Q182" s="15"/>
      <c r="R182" s="15"/>
      <c r="S182" s="15"/>
      <c r="T182" s="15"/>
    </row>
    <row r="183" spans="1:20">
      <c r="A183" s="15"/>
      <c r="B183" s="15"/>
      <c r="C183" s="15"/>
      <c r="D183" s="15"/>
      <c r="E183" s="15"/>
      <c r="F183" s="15"/>
      <c r="G183" s="15"/>
      <c r="H183" s="15"/>
      <c r="I183" s="15"/>
      <c r="J183" s="15"/>
      <c r="K183" s="15"/>
      <c r="L183" s="15"/>
      <c r="M183" s="15"/>
      <c r="N183" s="15"/>
      <c r="O183" s="15"/>
      <c r="P183" s="15"/>
      <c r="Q183" s="15"/>
      <c r="R183" s="15"/>
      <c r="S183" s="15"/>
      <c r="T183" s="15"/>
    </row>
    <row r="184" spans="1:20">
      <c r="A184" s="15"/>
      <c r="B184" s="15"/>
      <c r="C184" s="15"/>
      <c r="D184" s="15"/>
      <c r="E184" s="15"/>
      <c r="F184" s="15"/>
      <c r="G184" s="15"/>
      <c r="H184" s="15"/>
      <c r="I184" s="15"/>
      <c r="J184" s="15"/>
      <c r="K184" s="15"/>
      <c r="L184" s="15"/>
      <c r="M184" s="15"/>
      <c r="N184" s="15"/>
      <c r="O184" s="15"/>
      <c r="P184" s="15"/>
      <c r="Q184" s="15"/>
      <c r="R184" s="15"/>
      <c r="S184" s="15"/>
      <c r="T184" s="15"/>
    </row>
    <row r="185" spans="1:20">
      <c r="A185" s="15"/>
      <c r="B185" s="15"/>
      <c r="C185" s="15"/>
      <c r="D185" s="15"/>
      <c r="E185" s="15"/>
      <c r="F185" s="15"/>
      <c r="G185" s="15"/>
      <c r="H185" s="15"/>
      <c r="I185" s="15"/>
      <c r="J185" s="15"/>
      <c r="K185" s="15"/>
      <c r="L185" s="15"/>
      <c r="M185" s="15"/>
      <c r="N185" s="15"/>
      <c r="O185" s="15"/>
      <c r="P185" s="15"/>
      <c r="Q185" s="15"/>
      <c r="R185" s="15"/>
      <c r="S185" s="15"/>
      <c r="T185" s="15"/>
    </row>
    <row r="186" spans="1:20">
      <c r="A186" s="15"/>
      <c r="B186" s="15"/>
      <c r="C186" s="15"/>
      <c r="D186" s="15"/>
      <c r="E186" s="15"/>
      <c r="F186" s="15"/>
      <c r="G186" s="15"/>
      <c r="H186" s="15"/>
      <c r="I186" s="15"/>
      <c r="J186" s="15"/>
      <c r="K186" s="15"/>
      <c r="L186" s="15"/>
      <c r="M186" s="15"/>
      <c r="N186" s="15"/>
      <c r="O186" s="15"/>
      <c r="P186" s="15"/>
      <c r="Q186" s="15"/>
      <c r="R186" s="15"/>
      <c r="S186" s="15"/>
      <c r="T186" s="15"/>
    </row>
    <row r="187" spans="1:20">
      <c r="A187" s="15"/>
      <c r="B187" s="15"/>
      <c r="C187" s="15"/>
      <c r="D187" s="15"/>
      <c r="E187" s="15"/>
      <c r="F187" s="15"/>
      <c r="G187" s="15"/>
      <c r="H187" s="15"/>
      <c r="I187" s="15"/>
      <c r="J187" s="15"/>
      <c r="K187" s="15"/>
      <c r="L187" s="15"/>
      <c r="M187" s="15"/>
      <c r="N187" s="15"/>
      <c r="O187" s="15"/>
      <c r="P187" s="15"/>
      <c r="Q187" s="15"/>
      <c r="R187" s="15"/>
      <c r="S187" s="15"/>
      <c r="T187" s="15"/>
    </row>
  </sheetData>
  <mergeCells count="18">
    <mergeCell ref="A6:E6"/>
    <mergeCell ref="A7:E7"/>
    <mergeCell ref="A8:E8"/>
    <mergeCell ref="A9:E9"/>
    <mergeCell ref="F6:L6"/>
    <mergeCell ref="F7:L7"/>
    <mergeCell ref="F8:L8"/>
    <mergeCell ref="F9:L9"/>
    <mergeCell ref="A10:E10"/>
    <mergeCell ref="A11:E11"/>
    <mergeCell ref="F64:I64"/>
    <mergeCell ref="A64:B64"/>
    <mergeCell ref="F14:H14"/>
    <mergeCell ref="F15:H15"/>
    <mergeCell ref="F16:H16"/>
    <mergeCell ref="F17:H17"/>
    <mergeCell ref="A12:E12"/>
    <mergeCell ref="F10:L10"/>
  </mergeCells>
  <printOptions horizontalCentered="1" verticalCentered="1"/>
  <pageMargins left="0.5" right="0.5" top="0.5" bottom="0.5" header="0.5" footer="0.5"/>
  <pageSetup scale="69" fitToWidth="2" orientation="portrait" horizontalDpi="300" verticalDpi="300" r:id="rId1"/>
  <headerFooter alignWithMargins="0"/>
  <colBreaks count="1" manualBreakCount="1">
    <brk id="5" max="64"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E64"/>
  <sheetViews>
    <sheetView view="pageBreakPreview" zoomScaleNormal="100" zoomScaleSheetLayoutView="100" workbookViewId="0">
      <selection activeCell="C33" sqref="C33"/>
    </sheetView>
  </sheetViews>
  <sheetFormatPr defaultColWidth="9.6640625" defaultRowHeight="15"/>
  <cols>
    <col min="1" max="1" width="4.6640625" style="1451" customWidth="1"/>
    <col min="2" max="2" width="35.88671875" style="1451" customWidth="1"/>
    <col min="3" max="3" width="24.6640625" style="1451" customWidth="1"/>
    <col min="4" max="5" width="22.6640625" style="1451" customWidth="1"/>
    <col min="6" max="16384" width="9.6640625" style="1451"/>
  </cols>
  <sheetData>
    <row r="1" spans="1:5">
      <c r="A1" s="1448" t="s">
        <v>1795</v>
      </c>
      <c r="B1" s="1605"/>
      <c r="C1" s="1811" t="s">
        <v>3288</v>
      </c>
      <c r="D1" s="1809" t="s">
        <v>1797</v>
      </c>
      <c r="E1" s="1810" t="s">
        <v>1798</v>
      </c>
    </row>
    <row r="2" spans="1:5">
      <c r="A2" s="1452" t="s">
        <v>4716</v>
      </c>
      <c r="B2" s="1474"/>
      <c r="C2" s="1726" t="s">
        <v>4892</v>
      </c>
      <c r="D2" s="1482" t="s">
        <v>3307</v>
      </c>
      <c r="E2" s="1454"/>
    </row>
    <row r="3" spans="1:5" ht="15" customHeight="1">
      <c r="A3" s="1455"/>
      <c r="B3" s="1619"/>
      <c r="C3" s="1726" t="s">
        <v>1137</v>
      </c>
      <c r="D3" s="2792" t="str">
        <f>'Data Sheet'!$C$40</f>
        <v>4/28/2016</v>
      </c>
      <c r="E3" s="2793" t="str">
        <f>'Data Sheet'!$C$38</f>
        <v>12/31/2015</v>
      </c>
    </row>
    <row r="4" spans="1:5" ht="15" customHeight="1">
      <c r="A4" s="3571" t="s">
        <v>4893</v>
      </c>
      <c r="B4" s="3572"/>
      <c r="C4" s="3572"/>
      <c r="D4" s="3572"/>
      <c r="E4" s="3573"/>
    </row>
    <row r="5" spans="1:5">
      <c r="A5" s="3574" t="s">
        <v>4894</v>
      </c>
      <c r="B5" s="3575"/>
      <c r="C5" s="3575"/>
      <c r="D5" s="3575"/>
      <c r="E5" s="3576"/>
    </row>
    <row r="6" spans="1:5">
      <c r="A6" s="3577" t="s">
        <v>4895</v>
      </c>
      <c r="B6" s="3578"/>
      <c r="C6" s="3578"/>
      <c r="D6" s="3578"/>
      <c r="E6" s="3579"/>
    </row>
    <row r="7" spans="1:5">
      <c r="A7" s="3580" t="s">
        <v>4896</v>
      </c>
      <c r="B7" s="3581"/>
      <c r="C7" s="3581"/>
      <c r="D7" s="3582" t="s">
        <v>4897</v>
      </c>
      <c r="E7" s="3583"/>
    </row>
    <row r="8" spans="1:5">
      <c r="A8" s="3569" t="s">
        <v>4898</v>
      </c>
      <c r="B8" s="3570"/>
      <c r="C8" s="3570"/>
      <c r="D8" s="2446" t="s">
        <v>4899</v>
      </c>
      <c r="E8" s="2447"/>
    </row>
    <row r="9" spans="1:5">
      <c r="A9" s="3569" t="s">
        <v>4900</v>
      </c>
      <c r="B9" s="3570"/>
      <c r="C9" s="3570"/>
      <c r="D9" s="3584" t="s">
        <v>4901</v>
      </c>
      <c r="E9" s="3585"/>
    </row>
    <row r="10" spans="1:5">
      <c r="A10" s="3569" t="s">
        <v>4902</v>
      </c>
      <c r="B10" s="3570"/>
      <c r="C10" s="3570"/>
      <c r="D10" s="3584" t="s">
        <v>4903</v>
      </c>
      <c r="E10" s="3585"/>
    </row>
    <row r="11" spans="1:5">
      <c r="A11" s="3569" t="s">
        <v>4904</v>
      </c>
      <c r="B11" s="3570"/>
      <c r="C11" s="3570"/>
      <c r="D11" s="3584" t="s">
        <v>4905</v>
      </c>
      <c r="E11" s="3585"/>
    </row>
    <row r="12" spans="1:5">
      <c r="A12" s="3569" t="s">
        <v>4906</v>
      </c>
      <c r="B12" s="3570"/>
      <c r="C12" s="3570"/>
      <c r="D12" s="3584" t="s">
        <v>4907</v>
      </c>
      <c r="E12" s="3585"/>
    </row>
    <row r="13" spans="1:5">
      <c r="A13" s="3586" t="s">
        <v>1784</v>
      </c>
      <c r="B13" s="3587"/>
      <c r="C13" s="3587"/>
      <c r="D13" s="3588" t="s">
        <v>4908</v>
      </c>
      <c r="E13" s="3589"/>
    </row>
    <row r="14" spans="1:5">
      <c r="A14" s="2088" t="s">
        <v>1724</v>
      </c>
      <c r="B14" s="1490" t="s">
        <v>4909</v>
      </c>
      <c r="C14" s="1490"/>
      <c r="D14" s="1466" t="s">
        <v>4910</v>
      </c>
      <c r="E14" s="1467" t="s">
        <v>1835</v>
      </c>
    </row>
    <row r="15" spans="1:5">
      <c r="A15" s="2091" t="s">
        <v>1727</v>
      </c>
      <c r="B15" s="1619" t="s">
        <v>4911</v>
      </c>
      <c r="C15" s="1619"/>
      <c r="D15" s="1472" t="s">
        <v>3019</v>
      </c>
      <c r="E15" s="2790" t="s">
        <v>3020</v>
      </c>
    </row>
    <row r="16" spans="1:5">
      <c r="A16" s="2088">
        <v>1</v>
      </c>
      <c r="B16" s="1899" t="s">
        <v>4912</v>
      </c>
      <c r="C16" s="1474"/>
      <c r="D16" s="2021"/>
      <c r="E16" s="1936"/>
    </row>
    <row r="17" spans="1:5">
      <c r="A17" s="2089">
        <v>2</v>
      </c>
      <c r="B17" s="1474"/>
      <c r="C17" s="1474"/>
      <c r="D17" s="2021"/>
      <c r="E17" s="2044"/>
    </row>
    <row r="18" spans="1:5">
      <c r="A18" s="2089">
        <v>3</v>
      </c>
      <c r="B18" s="1474"/>
      <c r="C18" s="1474"/>
      <c r="D18" s="2021"/>
      <c r="E18" s="1936"/>
    </row>
    <row r="19" spans="1:5">
      <c r="A19" s="2089">
        <v>4</v>
      </c>
      <c r="B19" s="1474"/>
      <c r="C19" s="1474"/>
      <c r="D19" s="2021"/>
      <c r="E19" s="1936"/>
    </row>
    <row r="20" spans="1:5">
      <c r="A20" s="2089">
        <v>5</v>
      </c>
      <c r="B20" s="1474"/>
      <c r="C20" s="1474"/>
      <c r="D20" s="2021"/>
      <c r="E20" s="1936"/>
    </row>
    <row r="21" spans="1:5">
      <c r="A21" s="2089">
        <v>6</v>
      </c>
      <c r="B21" s="2789" t="s">
        <v>1188</v>
      </c>
      <c r="C21" s="1474"/>
      <c r="D21" s="1843">
        <f>SUM(D17:D20)</f>
        <v>0</v>
      </c>
      <c r="E21" s="1837">
        <f>SUM(E17:E20)</f>
        <v>0</v>
      </c>
    </row>
    <row r="22" spans="1:5">
      <c r="A22" s="2089">
        <v>7</v>
      </c>
      <c r="B22" s="1474"/>
      <c r="C22" s="1474"/>
      <c r="D22" s="2021"/>
      <c r="E22" s="1936"/>
    </row>
    <row r="23" spans="1:5">
      <c r="A23" s="2089">
        <v>8</v>
      </c>
      <c r="B23" s="1899" t="s">
        <v>4913</v>
      </c>
      <c r="C23" s="1474"/>
      <c r="D23" s="2021"/>
      <c r="E23" s="1936"/>
    </row>
    <row r="24" spans="1:5">
      <c r="A24" s="2089">
        <v>9</v>
      </c>
      <c r="B24" s="1474"/>
      <c r="C24" s="1474"/>
      <c r="D24" s="2021"/>
      <c r="E24" s="2044"/>
    </row>
    <row r="25" spans="1:5">
      <c r="A25" s="2089">
        <v>10</v>
      </c>
      <c r="B25" s="1474"/>
      <c r="C25" s="1474"/>
      <c r="D25" s="2021"/>
      <c r="E25" s="1936"/>
    </row>
    <row r="26" spans="1:5">
      <c r="A26" s="2089">
        <v>11</v>
      </c>
      <c r="B26" s="1474"/>
      <c r="C26" s="1474"/>
      <c r="D26" s="2021"/>
      <c r="E26" s="1936"/>
    </row>
    <row r="27" spans="1:5">
      <c r="A27" s="2089">
        <v>12</v>
      </c>
      <c r="B27" s="1474"/>
      <c r="C27" s="1474"/>
      <c r="D27" s="2021"/>
      <c r="E27" s="1936"/>
    </row>
    <row r="28" spans="1:5">
      <c r="A28" s="2089">
        <v>13</v>
      </c>
      <c r="B28" s="2789" t="s">
        <v>1188</v>
      </c>
      <c r="C28" s="1474"/>
      <c r="D28" s="1843">
        <f>SUM(D24:D27)</f>
        <v>0</v>
      </c>
      <c r="E28" s="1837">
        <f>SUM(E24:E27)</f>
        <v>0</v>
      </c>
    </row>
    <row r="29" spans="1:5">
      <c r="A29" s="2089">
        <v>14</v>
      </c>
      <c r="B29" s="1474"/>
      <c r="C29" s="1474"/>
      <c r="D29" s="2021"/>
      <c r="E29" s="1936"/>
    </row>
    <row r="30" spans="1:5">
      <c r="A30" s="2089">
        <v>15</v>
      </c>
      <c r="B30" s="1899" t="s">
        <v>4914</v>
      </c>
      <c r="C30" s="1474"/>
      <c r="D30" s="2021"/>
      <c r="E30" s="1936"/>
    </row>
    <row r="31" spans="1:5">
      <c r="A31" s="2089">
        <v>16</v>
      </c>
      <c r="B31" s="1474"/>
      <c r="C31" s="1474"/>
      <c r="D31" s="2021"/>
      <c r="E31" s="2044"/>
    </row>
    <row r="32" spans="1:5">
      <c r="A32" s="2089">
        <v>17</v>
      </c>
      <c r="B32" s="1474"/>
      <c r="C32" s="1474"/>
      <c r="D32" s="2021"/>
      <c r="E32" s="1936"/>
    </row>
    <row r="33" spans="1:5">
      <c r="A33" s="2089">
        <v>18</v>
      </c>
      <c r="B33" s="1474"/>
      <c r="C33" s="1474"/>
      <c r="D33" s="2021"/>
      <c r="E33" s="1936"/>
    </row>
    <row r="34" spans="1:5">
      <c r="A34" s="2089">
        <v>19</v>
      </c>
      <c r="B34" s="1474"/>
      <c r="C34" s="1474"/>
      <c r="D34" s="2021"/>
      <c r="E34" s="1936"/>
    </row>
    <row r="35" spans="1:5">
      <c r="A35" s="2089">
        <v>20</v>
      </c>
      <c r="B35" s="2789" t="s">
        <v>1188</v>
      </c>
      <c r="C35" s="1474"/>
      <c r="D35" s="1843">
        <f>SUM(D31:D34)</f>
        <v>0</v>
      </c>
      <c r="E35" s="1837">
        <f>SUM(E31:E34)</f>
        <v>0</v>
      </c>
    </row>
    <row r="36" spans="1:5">
      <c r="A36" s="2089">
        <v>21</v>
      </c>
      <c r="B36" s="1474"/>
      <c r="C36" s="1474"/>
      <c r="D36" s="2021"/>
      <c r="E36" s="1936"/>
    </row>
    <row r="37" spans="1:5">
      <c r="A37" s="2089">
        <v>22</v>
      </c>
      <c r="B37" s="1899" t="s">
        <v>4915</v>
      </c>
      <c r="C37" s="1474"/>
      <c r="D37" s="2021"/>
      <c r="E37" s="1936"/>
    </row>
    <row r="38" spans="1:5">
      <c r="A38" s="2089">
        <v>23</v>
      </c>
      <c r="B38" s="1474"/>
      <c r="C38" s="1474"/>
      <c r="D38" s="2021"/>
      <c r="E38" s="2044"/>
    </row>
    <row r="39" spans="1:5">
      <c r="A39" s="2089">
        <v>24</v>
      </c>
      <c r="B39" s="1474"/>
      <c r="C39" s="1474"/>
      <c r="D39" s="2021"/>
      <c r="E39" s="1936"/>
    </row>
    <row r="40" spans="1:5">
      <c r="A40" s="2089">
        <v>25</v>
      </c>
      <c r="B40" s="1474"/>
      <c r="C40" s="1474"/>
      <c r="D40" s="2021"/>
      <c r="E40" s="1936"/>
    </row>
    <row r="41" spans="1:5">
      <c r="A41" s="2089">
        <v>26</v>
      </c>
      <c r="B41" s="1474"/>
      <c r="C41" s="1474"/>
      <c r="D41" s="2021"/>
      <c r="E41" s="1936"/>
    </row>
    <row r="42" spans="1:5">
      <c r="A42" s="2089">
        <v>27</v>
      </c>
      <c r="B42" s="2789" t="s">
        <v>1188</v>
      </c>
      <c r="C42" s="1474"/>
      <c r="D42" s="1843">
        <f>SUM(D38:D41)</f>
        <v>0</v>
      </c>
      <c r="E42" s="1837">
        <f>SUM(E38:E41)</f>
        <v>0</v>
      </c>
    </row>
    <row r="43" spans="1:5">
      <c r="A43" s="2089">
        <v>28</v>
      </c>
      <c r="B43" s="1474"/>
      <c r="C43" s="1474"/>
      <c r="D43" s="2021"/>
      <c r="E43" s="1936"/>
    </row>
    <row r="44" spans="1:5">
      <c r="A44" s="2089">
        <v>29</v>
      </c>
      <c r="B44" s="1899" t="s">
        <v>4916</v>
      </c>
      <c r="C44" s="1474"/>
      <c r="D44" s="2021"/>
      <c r="E44" s="1936"/>
    </row>
    <row r="45" spans="1:5">
      <c r="A45" s="2089">
        <v>30</v>
      </c>
      <c r="B45" s="1474"/>
      <c r="C45" s="1474"/>
      <c r="D45" s="2794"/>
      <c r="E45" s="2795"/>
    </row>
    <row r="46" spans="1:5">
      <c r="A46" s="2089">
        <v>31</v>
      </c>
      <c r="B46" s="1474" t="s">
        <v>4917</v>
      </c>
      <c r="C46" s="1474"/>
      <c r="D46" s="2794">
        <v>235488094</v>
      </c>
      <c r="E46" s="2796">
        <v>879678116</v>
      </c>
    </row>
    <row r="47" spans="1:5">
      <c r="A47" s="2089">
        <v>32</v>
      </c>
      <c r="B47" s="1474"/>
      <c r="C47" s="1474"/>
      <c r="D47" s="2794"/>
      <c r="E47" s="2796"/>
    </row>
    <row r="48" spans="1:5">
      <c r="A48" s="2089">
        <v>33</v>
      </c>
      <c r="B48" s="1474"/>
      <c r="C48" s="1474"/>
      <c r="D48" s="2794"/>
      <c r="E48" s="2796"/>
    </row>
    <row r="49" spans="1:5">
      <c r="A49" s="2089">
        <v>34</v>
      </c>
      <c r="B49" s="1474"/>
      <c r="C49" s="1474"/>
      <c r="D49" s="2794"/>
      <c r="E49" s="2796"/>
    </row>
    <row r="50" spans="1:5">
      <c r="A50" s="2089">
        <v>35</v>
      </c>
      <c r="B50" s="1474"/>
      <c r="C50" s="1474"/>
      <c r="D50" s="2021"/>
      <c r="E50" s="1936"/>
    </row>
    <row r="51" spans="1:5">
      <c r="A51" s="2089">
        <v>36</v>
      </c>
      <c r="B51" s="2789" t="s">
        <v>1188</v>
      </c>
      <c r="C51" s="1474"/>
      <c r="D51" s="1843">
        <f>SUM(D45:D50)</f>
        <v>235488094</v>
      </c>
      <c r="E51" s="1837">
        <f>SUM(E45:E50)</f>
        <v>879678116</v>
      </c>
    </row>
    <row r="52" spans="1:5">
      <c r="A52" s="2089">
        <v>37</v>
      </c>
      <c r="B52" s="1474"/>
      <c r="C52" s="1474"/>
      <c r="D52" s="2021"/>
      <c r="E52" s="1936"/>
    </row>
    <row r="53" spans="1:5">
      <c r="A53" s="2089">
        <v>38</v>
      </c>
      <c r="B53" s="1899" t="s">
        <v>4918</v>
      </c>
      <c r="C53" s="1474"/>
      <c r="D53" s="2021"/>
      <c r="E53" s="1936"/>
    </row>
    <row r="54" spans="1:5">
      <c r="A54" s="2089">
        <v>39</v>
      </c>
      <c r="B54" s="1474"/>
      <c r="C54" s="1474"/>
      <c r="D54" s="2021"/>
      <c r="E54" s="1936"/>
    </row>
    <row r="55" spans="1:5">
      <c r="A55" s="2089">
        <v>40</v>
      </c>
      <c r="B55" s="1474"/>
      <c r="C55" s="1474"/>
      <c r="D55" s="2021"/>
      <c r="E55" s="1936"/>
    </row>
    <row r="56" spans="1:5">
      <c r="A56" s="2089">
        <v>41</v>
      </c>
      <c r="B56" s="1474"/>
      <c r="C56" s="1474"/>
      <c r="D56" s="2021"/>
      <c r="E56" s="1454"/>
    </row>
    <row r="57" spans="1:5">
      <c r="A57" s="2089">
        <v>42</v>
      </c>
      <c r="B57" s="1474"/>
      <c r="C57" s="1474"/>
      <c r="D57" s="2021"/>
      <c r="E57" s="2044" t="s">
        <v>1784</v>
      </c>
    </row>
    <row r="58" spans="1:5">
      <c r="A58" s="2089">
        <v>43</v>
      </c>
      <c r="B58" s="1474"/>
      <c r="C58" s="1474"/>
      <c r="D58" s="2021"/>
      <c r="E58" s="1454"/>
    </row>
    <row r="59" spans="1:5">
      <c r="A59" s="2089">
        <v>44</v>
      </c>
      <c r="B59" s="1474"/>
      <c r="C59" s="1474"/>
      <c r="D59" s="2021"/>
      <c r="E59" s="1454"/>
    </row>
    <row r="60" spans="1:5">
      <c r="A60" s="2091">
        <v>45</v>
      </c>
      <c r="B60" s="2789" t="s">
        <v>1188</v>
      </c>
      <c r="C60" s="1474"/>
      <c r="D60" s="1843">
        <f>SUM(D54:D59)</f>
        <v>0</v>
      </c>
      <c r="E60" s="1837">
        <f>SUM(E54:E59)</f>
        <v>0</v>
      </c>
    </row>
    <row r="61" spans="1:5" ht="15.75" thickBot="1">
      <c r="A61" s="1862">
        <v>46</v>
      </c>
      <c r="B61" s="1895" t="s">
        <v>4919</v>
      </c>
      <c r="C61" s="1895"/>
      <c r="D61" s="1865">
        <f>D21+D28+D35+D42+D51+D60</f>
        <v>235488094</v>
      </c>
      <c r="E61" s="1891">
        <f>E21+E28+E35+E42+E51+E60</f>
        <v>879678116</v>
      </c>
    </row>
    <row r="63" spans="1:5">
      <c r="A63" s="1451" t="s">
        <v>4920</v>
      </c>
    </row>
    <row r="64" spans="1:5">
      <c r="A64" s="1489" t="s">
        <v>4921</v>
      </c>
      <c r="B64" s="1489"/>
      <c r="C64" s="1489"/>
      <c r="D64" s="1489"/>
      <c r="E64" s="1489"/>
    </row>
  </sheetData>
  <mergeCells count="16">
    <mergeCell ref="A12:C12"/>
    <mergeCell ref="D12:E12"/>
    <mergeCell ref="A13:C13"/>
    <mergeCell ref="D13:E13"/>
    <mergeCell ref="A9:C9"/>
    <mergeCell ref="D9:E9"/>
    <mergeCell ref="A10:C10"/>
    <mergeCell ref="D10:E10"/>
    <mergeCell ref="A11:C11"/>
    <mergeCell ref="D11:E11"/>
    <mergeCell ref="A8:C8"/>
    <mergeCell ref="A4:E4"/>
    <mergeCell ref="A5:E5"/>
    <mergeCell ref="A6:E6"/>
    <mergeCell ref="A7:C7"/>
    <mergeCell ref="D7:E7"/>
  </mergeCells>
  <pageMargins left="0.7" right="0.7" top="0.75" bottom="0.75" header="0.3" footer="0.3"/>
  <pageSetup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
    <pageSetUpPr fitToPage="1"/>
  </sheetPr>
  <dimension ref="A1:E88"/>
  <sheetViews>
    <sheetView defaultGridColor="0" view="pageBreakPreview" colorId="22" zoomScale="60" zoomScaleNormal="100" workbookViewId="0">
      <selection activeCell="B46" sqref="B46"/>
    </sheetView>
  </sheetViews>
  <sheetFormatPr defaultColWidth="9.6640625" defaultRowHeight="15"/>
  <cols>
    <col min="1" max="1" width="20.6640625" style="9" customWidth="1"/>
    <col min="2" max="2" width="78.88671875" style="9" customWidth="1"/>
    <col min="3" max="3" width="9.6640625" style="9"/>
    <col min="4" max="5" width="16.6640625" style="9" customWidth="1"/>
    <col min="6" max="16384" width="9.6640625" style="9"/>
  </cols>
  <sheetData>
    <row r="1" spans="1:5" ht="18.75" thickBot="1">
      <c r="A1" s="476" t="str">
        <f>'Data Sheet'!A64</f>
        <v>Annual Report of Consolidated Edison Company of New York, Inc.                                                                                                      Year ended 12/31/2015</v>
      </c>
      <c r="B1" s="629"/>
      <c r="C1" s="629"/>
      <c r="D1" s="629"/>
      <c r="E1" s="629"/>
    </row>
    <row r="2" spans="1:5" ht="18">
      <c r="A2" s="701"/>
      <c r="B2" s="702"/>
      <c r="C2" s="702"/>
      <c r="D2" s="702"/>
      <c r="E2" s="703"/>
    </row>
    <row r="3" spans="1:5" ht="16.149999999999999" customHeight="1">
      <c r="A3" s="3398" t="s">
        <v>1776</v>
      </c>
      <c r="B3" s="3399"/>
      <c r="C3" s="3399"/>
      <c r="D3" s="3399"/>
      <c r="E3" s="3400"/>
    </row>
    <row r="4" spans="1:5" ht="16.149999999999999" customHeight="1">
      <c r="A4" s="704"/>
      <c r="B4" s="476"/>
      <c r="C4" s="476"/>
      <c r="D4" s="476"/>
      <c r="E4" s="705"/>
    </row>
    <row r="5" spans="1:5" ht="48.6" customHeight="1">
      <c r="A5" s="3395" t="s">
        <v>1777</v>
      </c>
      <c r="B5" s="3396"/>
      <c r="C5" s="3396"/>
      <c r="D5" s="3396"/>
      <c r="E5" s="3397"/>
    </row>
    <row r="6" spans="1:5" ht="15.75" thickBot="1">
      <c r="A6" s="70"/>
      <c r="B6" s="15"/>
      <c r="C6" s="15"/>
      <c r="D6" s="15"/>
      <c r="E6" s="71"/>
    </row>
    <row r="7" spans="1:5" ht="18">
      <c r="A7" s="706"/>
      <c r="B7" s="702"/>
      <c r="C7" s="702"/>
      <c r="D7" s="706"/>
      <c r="E7" s="703"/>
    </row>
    <row r="8" spans="1:5" ht="18">
      <c r="A8" s="707" t="s">
        <v>1778</v>
      </c>
      <c r="B8" s="708" t="s">
        <v>1779</v>
      </c>
      <c r="C8" s="477"/>
      <c r="D8" s="707" t="s">
        <v>1780</v>
      </c>
      <c r="E8" s="709" t="s">
        <v>1781</v>
      </c>
    </row>
    <row r="9" spans="1:5" ht="18">
      <c r="A9" s="710" t="s">
        <v>1782</v>
      </c>
      <c r="B9" s="476"/>
      <c r="C9" s="476"/>
      <c r="D9" s="710" t="s">
        <v>1782</v>
      </c>
      <c r="E9" s="711" t="s">
        <v>1782</v>
      </c>
    </row>
    <row r="10" spans="1:5" ht="18.75" thickBot="1">
      <c r="A10" s="712"/>
      <c r="B10" s="713"/>
      <c r="C10" s="713"/>
      <c r="D10" s="712"/>
      <c r="E10" s="714"/>
    </row>
    <row r="11" spans="1:5">
      <c r="A11" s="652"/>
      <c r="B11" s="5"/>
      <c r="C11" s="5"/>
      <c r="D11" s="667"/>
      <c r="E11" s="649"/>
    </row>
    <row r="12" spans="1:5">
      <c r="A12" s="652"/>
      <c r="B12" s="5"/>
      <c r="C12" s="5"/>
      <c r="D12" s="667"/>
      <c r="E12" s="649"/>
    </row>
    <row r="13" spans="1:5">
      <c r="A13" s="652"/>
      <c r="B13" s="5"/>
      <c r="C13" s="5"/>
      <c r="D13" s="667"/>
      <c r="E13" s="649"/>
    </row>
    <row r="14" spans="1:5">
      <c r="A14" s="652"/>
      <c r="B14" s="5"/>
      <c r="C14" s="5"/>
      <c r="D14" s="667"/>
      <c r="E14" s="649"/>
    </row>
    <row r="15" spans="1:5">
      <c r="A15" s="652"/>
      <c r="B15" s="5"/>
      <c r="C15" s="5"/>
      <c r="D15" s="667"/>
      <c r="E15" s="649"/>
    </row>
    <row r="16" spans="1:5">
      <c r="A16" s="652"/>
      <c r="B16" s="5"/>
      <c r="C16" s="5"/>
      <c r="D16" s="667"/>
      <c r="E16" s="649"/>
    </row>
    <row r="17" spans="1:5">
      <c r="A17" s="652"/>
      <c r="B17" s="5"/>
      <c r="C17" s="5"/>
      <c r="D17" s="667"/>
      <c r="E17" s="649"/>
    </row>
    <row r="18" spans="1:5">
      <c r="A18" s="652"/>
      <c r="B18" s="5"/>
      <c r="C18" s="5"/>
      <c r="D18" s="667"/>
      <c r="E18" s="649"/>
    </row>
    <row r="19" spans="1:5">
      <c r="A19" s="652"/>
      <c r="B19" s="5"/>
      <c r="C19" s="5"/>
      <c r="D19" s="667"/>
      <c r="E19" s="649"/>
    </row>
    <row r="20" spans="1:5">
      <c r="A20" s="652"/>
      <c r="B20" s="5"/>
      <c r="C20" s="5"/>
      <c r="D20" s="667"/>
      <c r="E20" s="649"/>
    </row>
    <row r="21" spans="1:5">
      <c r="A21" s="652"/>
      <c r="B21" s="5"/>
      <c r="C21" s="5"/>
      <c r="D21" s="667"/>
      <c r="E21" s="649"/>
    </row>
    <row r="22" spans="1:5">
      <c r="A22" s="652"/>
      <c r="B22" s="5"/>
      <c r="C22" s="5"/>
      <c r="D22" s="667"/>
      <c r="E22" s="649"/>
    </row>
    <row r="23" spans="1:5">
      <c r="A23" s="652"/>
      <c r="B23" s="5"/>
      <c r="C23" s="5"/>
      <c r="D23" s="667"/>
      <c r="E23" s="649"/>
    </row>
    <row r="24" spans="1:5">
      <c r="A24" s="652"/>
      <c r="B24" s="5"/>
      <c r="C24" s="5"/>
      <c r="D24" s="667"/>
      <c r="E24" s="649"/>
    </row>
    <row r="25" spans="1:5">
      <c r="A25" s="652"/>
      <c r="B25" s="5"/>
      <c r="C25" s="5"/>
      <c r="D25" s="667"/>
      <c r="E25" s="649"/>
    </row>
    <row r="26" spans="1:5">
      <c r="A26" s="652"/>
      <c r="B26" s="5"/>
      <c r="C26" s="5"/>
      <c r="D26" s="667"/>
      <c r="E26" s="649"/>
    </row>
    <row r="27" spans="1:5">
      <c r="A27" s="652"/>
      <c r="B27" s="5"/>
      <c r="C27" s="5"/>
      <c r="D27" s="667"/>
      <c r="E27" s="649"/>
    </row>
    <row r="28" spans="1:5">
      <c r="A28" s="652"/>
      <c r="B28" s="5"/>
      <c r="C28" s="5"/>
      <c r="D28" s="667"/>
      <c r="E28" s="649"/>
    </row>
    <row r="29" spans="1:5">
      <c r="A29" s="652"/>
      <c r="B29" s="5"/>
      <c r="C29" s="5"/>
      <c r="D29" s="667"/>
      <c r="E29" s="649"/>
    </row>
    <row r="30" spans="1:5">
      <c r="A30" s="652"/>
      <c r="B30" s="5"/>
      <c r="C30" s="5"/>
      <c r="D30" s="667"/>
      <c r="E30" s="649"/>
    </row>
    <row r="31" spans="1:5">
      <c r="A31" s="652"/>
      <c r="B31" s="5"/>
      <c r="C31" s="5"/>
      <c r="D31" s="667"/>
      <c r="E31" s="649"/>
    </row>
    <row r="32" spans="1:5">
      <c r="A32" s="652"/>
      <c r="B32" s="5"/>
      <c r="C32" s="5"/>
      <c r="D32" s="667"/>
      <c r="E32" s="649"/>
    </row>
    <row r="33" spans="1:5">
      <c r="A33" s="652"/>
      <c r="B33" s="5"/>
      <c r="C33" s="5"/>
      <c r="D33" s="667"/>
      <c r="E33" s="649"/>
    </row>
    <row r="34" spans="1:5">
      <c r="A34" s="652"/>
      <c r="B34" s="5"/>
      <c r="C34" s="5"/>
      <c r="D34" s="667"/>
      <c r="E34" s="649"/>
    </row>
    <row r="35" spans="1:5">
      <c r="A35" s="652"/>
      <c r="B35" s="5"/>
      <c r="C35" s="5"/>
      <c r="D35" s="667"/>
      <c r="E35" s="649"/>
    </row>
    <row r="36" spans="1:5">
      <c r="A36" s="652"/>
      <c r="B36" s="5"/>
      <c r="C36" s="5"/>
      <c r="D36" s="667"/>
      <c r="E36" s="649"/>
    </row>
    <row r="37" spans="1:5">
      <c r="A37" s="652"/>
      <c r="B37" s="5"/>
      <c r="C37" s="5"/>
      <c r="D37" s="667"/>
      <c r="E37" s="649"/>
    </row>
    <row r="38" spans="1:5">
      <c r="A38" s="652"/>
      <c r="B38" s="5"/>
      <c r="C38" s="5"/>
      <c r="D38" s="667"/>
      <c r="E38" s="649"/>
    </row>
    <row r="39" spans="1:5">
      <c r="A39" s="652"/>
      <c r="B39" s="5"/>
      <c r="C39" s="5"/>
      <c r="D39" s="667"/>
      <c r="E39" s="649"/>
    </row>
    <row r="40" spans="1:5">
      <c r="A40" s="652"/>
      <c r="B40" s="5"/>
      <c r="C40" s="5"/>
      <c r="D40" s="667"/>
      <c r="E40" s="649"/>
    </row>
    <row r="41" spans="1:5">
      <c r="A41" s="652"/>
      <c r="B41" s="5"/>
      <c r="C41" s="5"/>
      <c r="D41" s="667"/>
      <c r="E41" s="649"/>
    </row>
    <row r="42" spans="1:5">
      <c r="A42" s="652"/>
      <c r="B42" s="5"/>
      <c r="C42" s="5"/>
      <c r="D42" s="667"/>
      <c r="E42" s="649"/>
    </row>
    <row r="43" spans="1:5">
      <c r="A43" s="652"/>
      <c r="B43" s="5"/>
      <c r="C43" s="5"/>
      <c r="D43" s="667"/>
      <c r="E43" s="649"/>
    </row>
    <row r="44" spans="1:5">
      <c r="A44" s="652"/>
      <c r="B44" s="5"/>
      <c r="C44" s="5"/>
      <c r="D44" s="667"/>
      <c r="E44" s="649"/>
    </row>
    <row r="45" spans="1:5">
      <c r="A45" s="652"/>
      <c r="B45" s="5"/>
      <c r="C45" s="5"/>
      <c r="D45" s="667"/>
      <c r="E45" s="649"/>
    </row>
    <row r="46" spans="1:5">
      <c r="A46" s="652"/>
      <c r="B46" s="5"/>
      <c r="C46" s="5"/>
      <c r="D46" s="667"/>
      <c r="E46" s="649"/>
    </row>
    <row r="47" spans="1:5">
      <c r="A47" s="652"/>
      <c r="B47" s="5"/>
      <c r="C47" s="5"/>
      <c r="D47" s="667"/>
      <c r="E47" s="649"/>
    </row>
    <row r="48" spans="1:5">
      <c r="A48" s="652"/>
      <c r="B48" s="5"/>
      <c r="C48" s="5"/>
      <c r="D48" s="667"/>
      <c r="E48" s="649"/>
    </row>
    <row r="49" spans="1:5">
      <c r="A49" s="652"/>
      <c r="B49" s="5"/>
      <c r="C49" s="5"/>
      <c r="D49" s="667"/>
      <c r="E49" s="649"/>
    </row>
    <row r="50" spans="1:5">
      <c r="A50" s="652"/>
      <c r="B50" s="5"/>
      <c r="C50" s="5"/>
      <c r="D50" s="667"/>
      <c r="E50" s="649"/>
    </row>
    <row r="51" spans="1:5">
      <c r="A51" s="652"/>
      <c r="B51" s="5"/>
      <c r="C51" s="5"/>
      <c r="D51" s="667"/>
      <c r="E51" s="649"/>
    </row>
    <row r="52" spans="1:5">
      <c r="A52" s="652"/>
      <c r="B52" s="5"/>
      <c r="C52" s="5"/>
      <c r="D52" s="667"/>
      <c r="E52" s="649"/>
    </row>
    <row r="53" spans="1:5">
      <c r="A53" s="652"/>
      <c r="B53" s="5"/>
      <c r="C53" s="5"/>
      <c r="D53" s="667"/>
      <c r="E53" s="649"/>
    </row>
    <row r="54" spans="1:5">
      <c r="A54" s="652"/>
      <c r="B54" s="5"/>
      <c r="C54" s="5"/>
      <c r="D54" s="667"/>
      <c r="E54" s="649"/>
    </row>
    <row r="55" spans="1:5">
      <c r="A55" s="652"/>
      <c r="B55" s="5"/>
      <c r="C55" s="5"/>
      <c r="D55" s="667"/>
      <c r="E55" s="649"/>
    </row>
    <row r="56" spans="1:5">
      <c r="A56" s="652"/>
      <c r="B56" s="5"/>
      <c r="C56" s="5"/>
      <c r="D56" s="667"/>
      <c r="E56" s="649"/>
    </row>
    <row r="57" spans="1:5">
      <c r="A57" s="652"/>
      <c r="B57" s="5"/>
      <c r="C57" s="5"/>
      <c r="D57" s="667"/>
      <c r="E57" s="649"/>
    </row>
    <row r="58" spans="1:5">
      <c r="A58" s="652"/>
      <c r="B58" s="5"/>
      <c r="C58" s="5"/>
      <c r="D58" s="667"/>
      <c r="E58" s="649"/>
    </row>
    <row r="59" spans="1:5">
      <c r="A59" s="652"/>
      <c r="B59" s="5"/>
      <c r="C59" s="5"/>
      <c r="D59" s="667"/>
      <c r="E59" s="649"/>
    </row>
    <row r="60" spans="1:5">
      <c r="A60" s="652"/>
      <c r="B60" s="5"/>
      <c r="C60" s="5"/>
      <c r="D60" s="667"/>
      <c r="E60" s="649"/>
    </row>
    <row r="61" spans="1:5">
      <c r="A61" s="652"/>
      <c r="B61" s="5"/>
      <c r="C61" s="5"/>
      <c r="D61" s="667"/>
      <c r="E61" s="649"/>
    </row>
    <row r="62" spans="1:5">
      <c r="A62" s="652"/>
      <c r="B62" s="5"/>
      <c r="C62" s="5"/>
      <c r="D62" s="667"/>
      <c r="E62" s="649"/>
    </row>
    <row r="63" spans="1:5">
      <c r="A63" s="652"/>
      <c r="B63" s="5"/>
      <c r="C63" s="5"/>
      <c r="D63" s="667"/>
      <c r="E63" s="649"/>
    </row>
    <row r="64" spans="1:5">
      <c r="A64" s="652"/>
      <c r="B64" s="5"/>
      <c r="C64" s="5"/>
      <c r="D64" s="667"/>
      <c r="E64" s="649"/>
    </row>
    <row r="65" spans="1:5">
      <c r="A65" s="652"/>
      <c r="B65" s="5"/>
      <c r="C65" s="5"/>
      <c r="D65" s="667"/>
      <c r="E65" s="649"/>
    </row>
    <row r="66" spans="1:5">
      <c r="A66" s="652"/>
      <c r="B66" s="5"/>
      <c r="C66" s="5"/>
      <c r="D66" s="667"/>
      <c r="E66" s="649"/>
    </row>
    <row r="67" spans="1:5">
      <c r="A67" s="652"/>
      <c r="B67" s="5"/>
      <c r="C67" s="5"/>
      <c r="D67" s="667"/>
      <c r="E67" s="649"/>
    </row>
    <row r="68" spans="1:5">
      <c r="A68" s="652"/>
      <c r="B68" s="5"/>
      <c r="C68" s="5"/>
      <c r="D68" s="667"/>
      <c r="E68" s="649"/>
    </row>
    <row r="69" spans="1:5">
      <c r="A69" s="652"/>
      <c r="B69" s="5"/>
      <c r="C69" s="5"/>
      <c r="D69" s="667"/>
      <c r="E69" s="649"/>
    </row>
    <row r="70" spans="1:5">
      <c r="A70" s="652"/>
      <c r="B70" s="5"/>
      <c r="C70" s="5"/>
      <c r="D70" s="667"/>
      <c r="E70" s="649"/>
    </row>
    <row r="71" spans="1:5">
      <c r="A71" s="652"/>
      <c r="B71" s="5"/>
      <c r="C71" s="5"/>
      <c r="D71" s="667"/>
      <c r="E71" s="649"/>
    </row>
    <row r="72" spans="1:5">
      <c r="A72" s="652"/>
      <c r="B72" s="5"/>
      <c r="C72" s="5"/>
      <c r="D72" s="667"/>
      <c r="E72" s="649"/>
    </row>
    <row r="73" spans="1:5">
      <c r="A73" s="652"/>
      <c r="B73" s="5"/>
      <c r="C73" s="5"/>
      <c r="D73" s="667"/>
      <c r="E73" s="649"/>
    </row>
    <row r="74" spans="1:5" ht="15.75" thickBot="1">
      <c r="A74" s="668"/>
      <c r="B74" s="650"/>
      <c r="C74" s="650"/>
      <c r="D74" s="669"/>
      <c r="E74" s="651"/>
    </row>
    <row r="75" spans="1:5" ht="18">
      <c r="A75" s="67" t="s">
        <v>1783</v>
      </c>
      <c r="B75" s="477"/>
      <c r="C75" s="67"/>
      <c r="D75" s="67"/>
      <c r="E75" s="67"/>
    </row>
    <row r="81" spans="1:2">
      <c r="B81"/>
    </row>
    <row r="82" spans="1:2">
      <c r="A82" s="15"/>
      <c r="B82"/>
    </row>
    <row r="83" spans="1:2">
      <c r="B83"/>
    </row>
    <row r="84" spans="1:2">
      <c r="B84"/>
    </row>
    <row r="85" spans="1:2">
      <c r="B85"/>
    </row>
    <row r="86" spans="1:2">
      <c r="B86"/>
    </row>
    <row r="87" spans="1:2">
      <c r="B87"/>
    </row>
    <row r="88" spans="1:2">
      <c r="B88"/>
    </row>
  </sheetData>
  <mergeCells count="2">
    <mergeCell ref="A5:E5"/>
    <mergeCell ref="A3:E3"/>
  </mergeCells>
  <printOptions horizontalCentered="1" verticalCentered="1"/>
  <pageMargins left="0.5" right="0.5" top="0.5" bottom="0.5" header="0.5" footer="0.5"/>
  <pageSetup scale="56"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9">
    <pageSetUpPr fitToPage="1"/>
  </sheetPr>
  <dimension ref="A1:F81"/>
  <sheetViews>
    <sheetView defaultGridColor="0" view="pageBreakPreview" colorId="22" zoomScale="80" zoomScaleNormal="100" zoomScaleSheetLayoutView="80" workbookViewId="0">
      <selection activeCell="C33" sqref="C33"/>
    </sheetView>
  </sheetViews>
  <sheetFormatPr defaultColWidth="9.6640625" defaultRowHeight="15"/>
  <cols>
    <col min="1" max="1" width="2.6640625" style="9" customWidth="1"/>
    <col min="2" max="2" width="4.6640625" style="9" customWidth="1"/>
    <col min="3" max="3" width="30.6640625" style="9" customWidth="1"/>
    <col min="4" max="4" width="20.88671875" style="9" customWidth="1"/>
    <col min="5" max="5" width="15.6640625" style="9" customWidth="1"/>
    <col min="6" max="6" width="16.6640625" style="9" customWidth="1"/>
    <col min="7" max="16384" width="9.6640625" style="9"/>
  </cols>
  <sheetData>
    <row r="1" spans="1:6">
      <c r="A1" s="27" t="s">
        <v>1795</v>
      </c>
      <c r="B1" s="64"/>
      <c r="C1" s="224"/>
      <c r="D1" s="225" t="s">
        <v>3288</v>
      </c>
      <c r="E1" s="225" t="s">
        <v>1797</v>
      </c>
      <c r="F1" s="256" t="s">
        <v>1798</v>
      </c>
    </row>
    <row r="2" spans="1:6">
      <c r="A2" s="70" t="str">
        <f>'Data Sheet'!$C$25</f>
        <v>Consolidated Edison Company of New York, Inc.</v>
      </c>
      <c r="B2" s="15"/>
      <c r="C2" s="79"/>
      <c r="D2" s="76" t="s">
        <v>1814</v>
      </c>
      <c r="E2" s="76" t="s">
        <v>3307</v>
      </c>
      <c r="F2" s="81"/>
    </row>
    <row r="3" spans="1:6" ht="15" customHeight="1">
      <c r="A3" s="72"/>
      <c r="B3" s="75"/>
      <c r="C3" s="115"/>
      <c r="D3" s="84" t="s">
        <v>2990</v>
      </c>
      <c r="E3" s="655" t="str">
        <f>'Data Sheet'!$C$40</f>
        <v>4/28/2016</v>
      </c>
      <c r="F3" s="108" t="str">
        <f>'Data Sheet'!$C$38</f>
        <v>12/31/2015</v>
      </c>
    </row>
    <row r="4" spans="1:6" ht="15" customHeight="1">
      <c r="A4" s="257"/>
      <c r="B4" s="228" t="s">
        <v>962</v>
      </c>
      <c r="C4" s="228"/>
      <c r="D4" s="228"/>
      <c r="E4" s="228"/>
      <c r="F4" s="229"/>
    </row>
    <row r="5" spans="1:6">
      <c r="A5" s="70"/>
      <c r="B5" s="3590" t="s">
        <v>882</v>
      </c>
      <c r="C5" s="3590"/>
      <c r="D5" s="3590"/>
      <c r="E5" s="3590"/>
      <c r="F5" s="3591"/>
    </row>
    <row r="6" spans="1:6">
      <c r="A6" s="70"/>
      <c r="B6" s="3523" t="s">
        <v>2364</v>
      </c>
      <c r="C6" s="3523"/>
      <c r="D6" s="3523"/>
      <c r="E6" s="3523"/>
      <c r="F6" s="3524"/>
    </row>
    <row r="7" spans="1:6">
      <c r="A7" s="70"/>
      <c r="B7" s="3523" t="s">
        <v>2365</v>
      </c>
      <c r="C7" s="3523"/>
      <c r="D7" s="3523"/>
      <c r="E7" s="3523"/>
      <c r="F7" s="3524"/>
    </row>
    <row r="8" spans="1:6">
      <c r="A8" s="70"/>
      <c r="B8" s="3523" t="s">
        <v>2366</v>
      </c>
      <c r="C8" s="3523"/>
      <c r="D8" s="3523"/>
      <c r="E8" s="3523"/>
      <c r="F8" s="3524"/>
    </row>
    <row r="9" spans="1:6">
      <c r="A9" s="70"/>
      <c r="B9" s="3523" t="s">
        <v>1320</v>
      </c>
      <c r="C9" s="3523"/>
      <c r="D9" s="3523"/>
      <c r="E9" s="3523"/>
      <c r="F9" s="3524"/>
    </row>
    <row r="10" spans="1:6">
      <c r="A10" s="70"/>
      <c r="B10" s="3523" t="s">
        <v>883</v>
      </c>
      <c r="C10" s="3523"/>
      <c r="D10" s="3523"/>
      <c r="E10" s="3523"/>
      <c r="F10" s="3524"/>
    </row>
    <row r="11" spans="1:6">
      <c r="A11" s="70"/>
      <c r="B11" s="3523" t="s">
        <v>1321</v>
      </c>
      <c r="C11" s="3523"/>
      <c r="D11" s="3523"/>
      <c r="E11" s="3523"/>
      <c r="F11" s="3524"/>
    </row>
    <row r="12" spans="1:6">
      <c r="A12" s="70"/>
      <c r="B12" s="3523" t="s">
        <v>884</v>
      </c>
      <c r="C12" s="3523"/>
      <c r="D12" s="3523"/>
      <c r="E12" s="3523"/>
      <c r="F12" s="3524"/>
    </row>
    <row r="13" spans="1:6">
      <c r="A13" s="70"/>
      <c r="B13" s="3523" t="s">
        <v>1322</v>
      </c>
      <c r="C13" s="3523"/>
      <c r="D13" s="3523"/>
      <c r="E13" s="3523"/>
      <c r="F13" s="3524"/>
    </row>
    <row r="14" spans="1:6">
      <c r="A14" s="70"/>
      <c r="B14" s="3523" t="s">
        <v>1323</v>
      </c>
      <c r="C14" s="3523"/>
      <c r="D14" s="3523"/>
      <c r="E14" s="3523"/>
      <c r="F14" s="3524"/>
    </row>
    <row r="15" spans="1:6">
      <c r="A15" s="70"/>
      <c r="B15" s="3523" t="s">
        <v>885</v>
      </c>
      <c r="C15" s="3523"/>
      <c r="D15" s="3523"/>
      <c r="E15" s="3523"/>
      <c r="F15" s="3524"/>
    </row>
    <row r="16" spans="1:6">
      <c r="A16" s="70"/>
      <c r="B16" s="3523" t="s">
        <v>1324</v>
      </c>
      <c r="C16" s="3523"/>
      <c r="D16" s="3523"/>
      <c r="E16" s="3523"/>
      <c r="F16" s="3524"/>
    </row>
    <row r="17" spans="1:6">
      <c r="A17" s="70"/>
      <c r="B17" s="3523" t="s">
        <v>1325</v>
      </c>
      <c r="C17" s="3523"/>
      <c r="D17" s="3523"/>
      <c r="E17" s="3523"/>
      <c r="F17" s="3524"/>
    </row>
    <row r="18" spans="1:6">
      <c r="A18" s="70"/>
      <c r="B18" s="3523" t="s">
        <v>886</v>
      </c>
      <c r="C18" s="3523"/>
      <c r="D18" s="3523"/>
      <c r="E18" s="3523"/>
      <c r="F18" s="3524"/>
    </row>
    <row r="19" spans="1:6">
      <c r="A19" s="70"/>
      <c r="B19" s="3523" t="s">
        <v>1326</v>
      </c>
      <c r="C19" s="3523"/>
      <c r="D19" s="3523"/>
      <c r="E19" s="3523"/>
      <c r="F19" s="3524"/>
    </row>
    <row r="20" spans="1:6">
      <c r="A20" s="70"/>
      <c r="B20" s="3523" t="s">
        <v>1327</v>
      </c>
      <c r="C20" s="3523"/>
      <c r="D20" s="3523"/>
      <c r="E20" s="3523"/>
      <c r="F20" s="3524"/>
    </row>
    <row r="21" spans="1:6">
      <c r="A21" s="70"/>
      <c r="B21" s="15"/>
      <c r="C21" s="15"/>
      <c r="D21" s="15"/>
      <c r="E21" s="15"/>
      <c r="F21" s="71"/>
    </row>
    <row r="22" spans="1:6">
      <c r="A22" s="85"/>
      <c r="B22" s="87" t="s">
        <v>1724</v>
      </c>
      <c r="C22" s="479" t="s">
        <v>1778</v>
      </c>
      <c r="D22" s="332"/>
      <c r="E22" s="332"/>
      <c r="F22" s="325" t="s">
        <v>1835</v>
      </c>
    </row>
    <row r="23" spans="1:6">
      <c r="A23" s="72"/>
      <c r="B23" s="75" t="s">
        <v>1727</v>
      </c>
      <c r="C23" s="310" t="s">
        <v>3018</v>
      </c>
      <c r="D23" s="73"/>
      <c r="E23" s="73"/>
      <c r="F23" s="237" t="s">
        <v>3019</v>
      </c>
    </row>
    <row r="24" spans="1:6">
      <c r="A24" s="70"/>
      <c r="B24" s="79">
        <v>1</v>
      </c>
      <c r="C24" s="289" t="s">
        <v>1328</v>
      </c>
      <c r="D24" s="15"/>
      <c r="E24" s="15"/>
      <c r="F24" s="279"/>
    </row>
    <row r="25" spans="1:6">
      <c r="A25" s="70"/>
      <c r="B25" s="79">
        <v>2</v>
      </c>
      <c r="C25" s="15"/>
      <c r="D25" s="15"/>
      <c r="E25" s="15"/>
      <c r="F25" s="278"/>
    </row>
    <row r="26" spans="1:6">
      <c r="A26" s="70"/>
      <c r="B26" s="79">
        <v>3</v>
      </c>
      <c r="C26" s="15"/>
      <c r="D26" s="15"/>
      <c r="E26" s="15"/>
      <c r="F26" s="279"/>
    </row>
    <row r="27" spans="1:6">
      <c r="A27" s="70"/>
      <c r="B27" s="79">
        <v>4</v>
      </c>
      <c r="C27" s="15"/>
      <c r="D27" s="15"/>
      <c r="E27" s="390"/>
      <c r="F27" s="279"/>
    </row>
    <row r="28" spans="1:6">
      <c r="A28" s="70"/>
      <c r="B28" s="79">
        <v>5</v>
      </c>
      <c r="C28" s="15"/>
      <c r="D28" s="15"/>
      <c r="E28" s="303"/>
      <c r="F28" s="279"/>
    </row>
    <row r="29" spans="1:6">
      <c r="A29" s="70"/>
      <c r="B29" s="79">
        <v>6</v>
      </c>
      <c r="C29" s="15"/>
      <c r="D29" s="15"/>
      <c r="E29" s="303"/>
      <c r="F29" s="279"/>
    </row>
    <row r="30" spans="1:6">
      <c r="A30" s="70"/>
      <c r="B30" s="79">
        <v>7</v>
      </c>
      <c r="C30" s="15"/>
      <c r="D30" s="15"/>
      <c r="E30" s="303"/>
      <c r="F30" s="279"/>
    </row>
    <row r="31" spans="1:6">
      <c r="A31" s="70"/>
      <c r="B31" s="79">
        <v>8</v>
      </c>
      <c r="C31" s="15"/>
      <c r="D31" s="287" t="s">
        <v>1188</v>
      </c>
      <c r="E31" s="303"/>
      <c r="F31" s="260">
        <f>SUM(F25:F30)</f>
        <v>0</v>
      </c>
    </row>
    <row r="32" spans="1:6">
      <c r="A32" s="70"/>
      <c r="B32" s="79">
        <v>9</v>
      </c>
      <c r="C32" s="15"/>
      <c r="D32" s="15"/>
      <c r="E32" s="15"/>
      <c r="F32" s="279"/>
    </row>
    <row r="33" spans="1:6">
      <c r="A33" s="70"/>
      <c r="B33" s="79">
        <v>10</v>
      </c>
      <c r="C33" s="289" t="s">
        <v>1329</v>
      </c>
      <c r="D33" s="15"/>
      <c r="E33" s="303"/>
      <c r="F33" s="279"/>
    </row>
    <row r="34" spans="1:6">
      <c r="A34" s="70"/>
      <c r="B34" s="79">
        <v>11</v>
      </c>
      <c r="C34" s="15"/>
      <c r="D34" s="15"/>
      <c r="E34" s="303"/>
      <c r="F34" s="278"/>
    </row>
    <row r="35" spans="1:6">
      <c r="A35" s="70"/>
      <c r="B35" s="79">
        <v>12</v>
      </c>
      <c r="C35" s="15"/>
      <c r="D35" s="15"/>
      <c r="E35" s="303"/>
      <c r="F35" s="279"/>
    </row>
    <row r="36" spans="1:6">
      <c r="A36" s="70"/>
      <c r="B36" s="79">
        <v>13</v>
      </c>
      <c r="C36" s="15"/>
      <c r="D36" s="15"/>
      <c r="E36" s="303"/>
      <c r="F36" s="279"/>
    </row>
    <row r="37" spans="1:6">
      <c r="A37" s="70"/>
      <c r="B37" s="79">
        <v>14</v>
      </c>
      <c r="C37" s="15"/>
      <c r="D37" s="15"/>
      <c r="E37" s="303"/>
      <c r="F37" s="279"/>
    </row>
    <row r="38" spans="1:6">
      <c r="A38" s="70"/>
      <c r="B38" s="79">
        <v>15</v>
      </c>
      <c r="C38" s="15"/>
      <c r="D38" s="15"/>
      <c r="E38" s="303"/>
      <c r="F38" s="279"/>
    </row>
    <row r="39" spans="1:6">
      <c r="A39" s="70"/>
      <c r="B39" s="79">
        <v>16</v>
      </c>
      <c r="C39" s="15"/>
      <c r="D39" s="15"/>
      <c r="E39" s="303"/>
      <c r="F39" s="279"/>
    </row>
    <row r="40" spans="1:6">
      <c r="A40" s="70"/>
      <c r="B40" s="79">
        <v>17</v>
      </c>
      <c r="C40" s="15"/>
      <c r="D40" s="287" t="s">
        <v>1188</v>
      </c>
      <c r="E40" s="303"/>
      <c r="F40" s="260">
        <f>SUM(F34:F39)</f>
        <v>0</v>
      </c>
    </row>
    <row r="41" spans="1:6">
      <c r="A41" s="70"/>
      <c r="B41" s="79">
        <v>18</v>
      </c>
      <c r="C41" s="15"/>
      <c r="D41" s="15"/>
      <c r="E41" s="303"/>
      <c r="F41" s="279"/>
    </row>
    <row r="42" spans="1:6">
      <c r="A42" s="70"/>
      <c r="B42" s="79">
        <v>19</v>
      </c>
      <c r="C42" s="289" t="s">
        <v>1330</v>
      </c>
      <c r="D42" s="15"/>
      <c r="E42" s="303"/>
      <c r="F42" s="279"/>
    </row>
    <row r="43" spans="1:6">
      <c r="A43" s="70"/>
      <c r="B43" s="79">
        <v>20</v>
      </c>
      <c r="C43" s="15"/>
      <c r="D43" s="15"/>
      <c r="E43" s="303"/>
      <c r="F43" s="278">
        <v>13943328.01</v>
      </c>
    </row>
    <row r="44" spans="1:6">
      <c r="A44" s="70"/>
      <c r="B44" s="79">
        <v>21</v>
      </c>
      <c r="C44" s="15"/>
      <c r="D44" s="15"/>
      <c r="E44" s="303"/>
      <c r="F44" s="279"/>
    </row>
    <row r="45" spans="1:6">
      <c r="A45" s="70"/>
      <c r="B45" s="79">
        <v>22</v>
      </c>
      <c r="C45" s="15"/>
      <c r="D45" s="15"/>
      <c r="E45" s="303"/>
      <c r="F45" s="279"/>
    </row>
    <row r="46" spans="1:6">
      <c r="A46" s="70"/>
      <c r="B46" s="79">
        <v>23</v>
      </c>
      <c r="C46" s="15"/>
      <c r="D46" s="15"/>
      <c r="E46" s="303"/>
      <c r="F46" s="279"/>
    </row>
    <row r="47" spans="1:6">
      <c r="A47" s="70"/>
      <c r="B47" s="79">
        <v>24</v>
      </c>
      <c r="C47" s="15"/>
      <c r="D47" s="15"/>
      <c r="E47" s="303"/>
      <c r="F47" s="279"/>
    </row>
    <row r="48" spans="1:6">
      <c r="A48" s="70"/>
      <c r="B48" s="79">
        <v>25</v>
      </c>
      <c r="C48" s="15"/>
      <c r="D48" s="15"/>
      <c r="E48" s="303"/>
      <c r="F48" s="279"/>
    </row>
    <row r="49" spans="1:6">
      <c r="A49" s="70"/>
      <c r="B49" s="79">
        <v>26</v>
      </c>
      <c r="C49" s="15"/>
      <c r="D49" s="287" t="s">
        <v>1188</v>
      </c>
      <c r="E49" s="303"/>
      <c r="F49" s="260">
        <f>SUM(F43:F48)</f>
        <v>13943328.01</v>
      </c>
    </row>
    <row r="50" spans="1:6">
      <c r="A50" s="70"/>
      <c r="B50" s="79">
        <v>27</v>
      </c>
      <c r="C50" s="15"/>
      <c r="D50" s="15"/>
      <c r="E50" s="303"/>
      <c r="F50" s="279"/>
    </row>
    <row r="51" spans="1:6">
      <c r="A51" s="70"/>
      <c r="B51" s="79">
        <v>28</v>
      </c>
      <c r="C51" s="289" t="s">
        <v>1331</v>
      </c>
      <c r="D51" s="15"/>
      <c r="E51" s="303"/>
      <c r="F51" s="279"/>
    </row>
    <row r="52" spans="1:6">
      <c r="A52" s="70"/>
      <c r="B52" s="79">
        <v>29</v>
      </c>
      <c r="C52" s="15"/>
      <c r="D52" s="15"/>
      <c r="E52" s="303"/>
      <c r="F52" s="278">
        <v>3353060719.9400001</v>
      </c>
    </row>
    <row r="53" spans="1:6">
      <c r="A53" s="70"/>
      <c r="B53" s="79">
        <v>30</v>
      </c>
      <c r="C53" s="15"/>
      <c r="D53" s="15"/>
      <c r="E53" s="303"/>
      <c r="F53" s="279"/>
    </row>
    <row r="54" spans="1:6">
      <c r="A54" s="70"/>
      <c r="B54" s="79">
        <v>31</v>
      </c>
      <c r="C54" s="15"/>
      <c r="D54" s="15"/>
      <c r="E54" s="15"/>
      <c r="F54" s="279"/>
    </row>
    <row r="55" spans="1:6">
      <c r="A55" s="70"/>
      <c r="B55" s="79">
        <v>32</v>
      </c>
      <c r="C55" s="15"/>
      <c r="D55" s="15"/>
      <c r="E55" s="15"/>
      <c r="F55" s="279"/>
    </row>
    <row r="56" spans="1:6">
      <c r="A56" s="70"/>
      <c r="B56" s="79">
        <v>33</v>
      </c>
      <c r="C56" s="15"/>
      <c r="D56" s="15"/>
      <c r="E56" s="15"/>
      <c r="F56" s="279"/>
    </row>
    <row r="57" spans="1:6">
      <c r="A57" s="70"/>
      <c r="B57" s="79">
        <v>34</v>
      </c>
      <c r="C57" s="15"/>
      <c r="D57" s="15"/>
      <c r="E57" s="15"/>
      <c r="F57" s="279"/>
    </row>
    <row r="58" spans="1:6">
      <c r="A58" s="70"/>
      <c r="B58" s="79">
        <v>35</v>
      </c>
      <c r="C58" s="15"/>
      <c r="D58" s="287" t="s">
        <v>1188</v>
      </c>
      <c r="E58" s="15"/>
      <c r="F58" s="260">
        <f>SUM(F52:F57)</f>
        <v>3353060719.9400001</v>
      </c>
    </row>
    <row r="59" spans="1:6">
      <c r="A59" s="70"/>
      <c r="B59" s="79">
        <v>36</v>
      </c>
      <c r="C59" s="15"/>
      <c r="D59" s="15"/>
      <c r="E59" s="15"/>
      <c r="F59" s="279"/>
    </row>
    <row r="60" spans="1:6">
      <c r="A60" s="70"/>
      <c r="B60" s="79">
        <v>37</v>
      </c>
      <c r="C60" s="15"/>
      <c r="D60" s="15"/>
      <c r="E60" s="15"/>
      <c r="F60" s="279"/>
    </row>
    <row r="61" spans="1:6">
      <c r="A61" s="70"/>
      <c r="B61" s="79">
        <v>38</v>
      </c>
      <c r="C61" s="15"/>
      <c r="D61" s="15"/>
      <c r="E61" s="15"/>
      <c r="F61" s="279"/>
    </row>
    <row r="62" spans="1:6">
      <c r="A62" s="70"/>
      <c r="B62" s="79">
        <v>39</v>
      </c>
      <c r="C62" s="15"/>
      <c r="D62" s="15"/>
      <c r="E62" s="15"/>
      <c r="F62" s="279"/>
    </row>
    <row r="63" spans="1:6" ht="15.75" thickBot="1">
      <c r="A63" s="294"/>
      <c r="B63" s="252">
        <v>40</v>
      </c>
      <c r="C63" s="271" t="s">
        <v>172</v>
      </c>
      <c r="D63" s="271"/>
      <c r="E63" s="269"/>
      <c r="F63" s="268">
        <f>F31+F40+F49+F58</f>
        <v>3367004047.9500003</v>
      </c>
    </row>
    <row r="65" spans="1:6">
      <c r="B65" s="3592" t="s">
        <v>1332</v>
      </c>
      <c r="C65" s="3592"/>
      <c r="D65" s="3592"/>
    </row>
    <row r="66" spans="1:6">
      <c r="A66" s="15"/>
      <c r="B66" s="3521" t="s">
        <v>3633</v>
      </c>
      <c r="C66" s="3521"/>
      <c r="D66" s="3521"/>
      <c r="E66" s="3521"/>
      <c r="F66" s="3521"/>
    </row>
    <row r="73" spans="1:6">
      <c r="A73" s="15"/>
      <c r="B73" s="15"/>
      <c r="C73"/>
    </row>
    <row r="74" spans="1:6">
      <c r="A74" s="15"/>
      <c r="B74" s="15"/>
      <c r="C74"/>
    </row>
    <row r="75" spans="1:6">
      <c r="A75" s="15"/>
      <c r="B75" s="15"/>
      <c r="C75"/>
    </row>
    <row r="76" spans="1:6">
      <c r="A76" s="15"/>
      <c r="B76" s="15"/>
      <c r="C76"/>
    </row>
    <row r="77" spans="1:6">
      <c r="A77" s="15"/>
      <c r="B77" s="15"/>
      <c r="C77"/>
    </row>
    <row r="78" spans="1:6">
      <c r="A78" s="15"/>
      <c r="B78" s="15"/>
      <c r="C78"/>
    </row>
    <row r="79" spans="1:6">
      <c r="A79" s="15"/>
      <c r="B79" s="15"/>
      <c r="C79"/>
    </row>
    <row r="80" spans="1:6">
      <c r="A80" s="15"/>
      <c r="B80" s="15"/>
      <c r="C80"/>
    </row>
    <row r="81" spans="1:3">
      <c r="A81" s="15"/>
      <c r="B81" s="15"/>
      <c r="C81"/>
    </row>
  </sheetData>
  <mergeCells count="18">
    <mergeCell ref="B65:D65"/>
    <mergeCell ref="B66:F66"/>
    <mergeCell ref="B17:F17"/>
    <mergeCell ref="B18:F18"/>
    <mergeCell ref="B19:F19"/>
    <mergeCell ref="B20:F20"/>
    <mergeCell ref="B14:F14"/>
    <mergeCell ref="B15:F15"/>
    <mergeCell ref="B16:F16"/>
    <mergeCell ref="B9:F9"/>
    <mergeCell ref="B10:F10"/>
    <mergeCell ref="B11:F11"/>
    <mergeCell ref="B12:F12"/>
    <mergeCell ref="B5:F5"/>
    <mergeCell ref="B6:F6"/>
    <mergeCell ref="B7:F7"/>
    <mergeCell ref="B8:F8"/>
    <mergeCell ref="B13:F13"/>
  </mergeCells>
  <printOptions horizontalCentered="1" verticalCentered="1"/>
  <pageMargins left="0.5" right="0.5" top="0.5" bottom="0.5" header="0.5" footer="0.5"/>
  <pageSetup scale="72"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0"/>
  <dimension ref="A1:AX60"/>
  <sheetViews>
    <sheetView defaultGridColor="0" view="pageBreakPreview" colorId="22" zoomScale="80" zoomScaleNormal="100" zoomScaleSheetLayoutView="80" workbookViewId="0">
      <selection activeCell="C33" sqref="C33"/>
    </sheetView>
  </sheetViews>
  <sheetFormatPr defaultColWidth="9.6640625" defaultRowHeight="15"/>
  <cols>
    <col min="1" max="1" width="4.6640625" style="1451" customWidth="1"/>
    <col min="2" max="2" width="35.6640625" style="1451" customWidth="1"/>
    <col min="3" max="3" width="21.5546875" style="1451" customWidth="1"/>
    <col min="4" max="4" width="20.6640625" style="1451" customWidth="1"/>
    <col min="5" max="5" width="14.33203125" style="1451" customWidth="1"/>
    <col min="6" max="16384" width="9.6640625" style="1451"/>
  </cols>
  <sheetData>
    <row r="1" spans="1:50">
      <c r="A1" s="2401" t="s">
        <v>3634</v>
      </c>
      <c r="B1" s="2402"/>
      <c r="C1" s="2403" t="s">
        <v>3288</v>
      </c>
      <c r="D1" s="2404" t="s">
        <v>1797</v>
      </c>
      <c r="E1" s="2405" t="s">
        <v>1798</v>
      </c>
      <c r="F1" s="1474"/>
      <c r="G1" s="1474"/>
      <c r="H1" s="1474"/>
      <c r="I1" s="1474"/>
      <c r="J1" s="1474"/>
      <c r="K1" s="1474"/>
      <c r="L1" s="1474"/>
      <c r="M1" s="1474"/>
      <c r="N1" s="1474"/>
      <c r="O1" s="1474"/>
      <c r="P1" s="1474"/>
      <c r="Q1" s="1474"/>
      <c r="R1" s="1474"/>
      <c r="S1" s="1474"/>
      <c r="T1" s="1474"/>
      <c r="U1" s="1474"/>
      <c r="V1" s="1474"/>
      <c r="W1" s="1474"/>
      <c r="X1" s="1474"/>
      <c r="Y1" s="1474"/>
      <c r="Z1" s="1474"/>
      <c r="AA1" s="1474"/>
      <c r="AB1" s="1474"/>
      <c r="AC1" s="1474"/>
      <c r="AD1" s="1474"/>
      <c r="AE1" s="1474"/>
      <c r="AF1" s="1474"/>
      <c r="AG1" s="1474"/>
      <c r="AH1" s="1474"/>
      <c r="AI1" s="1474"/>
      <c r="AJ1" s="1474"/>
      <c r="AK1" s="1474"/>
      <c r="AL1" s="1474"/>
      <c r="AM1" s="1474"/>
      <c r="AN1" s="1474"/>
      <c r="AO1" s="1474"/>
      <c r="AP1" s="1474"/>
      <c r="AQ1" s="1474"/>
      <c r="AR1" s="1474"/>
      <c r="AS1" s="1474"/>
      <c r="AT1" s="1474"/>
      <c r="AU1" s="1474"/>
      <c r="AV1" s="1474"/>
      <c r="AW1" s="1474"/>
      <c r="AX1" s="1474"/>
    </row>
    <row r="2" spans="1:50">
      <c r="A2" s="2406" t="str">
        <f>'Data Sheet'!$C$25</f>
        <v>Consolidated Edison Company of New York, Inc.</v>
      </c>
      <c r="B2" s="2407"/>
      <c r="C2" s="2408" t="s">
        <v>1814</v>
      </c>
      <c r="D2" s="2409" t="s">
        <v>3307</v>
      </c>
      <c r="E2" s="2410" t="s">
        <v>1784</v>
      </c>
      <c r="F2" s="1474"/>
      <c r="G2" s="1474"/>
      <c r="H2" s="1474"/>
      <c r="I2" s="1474"/>
      <c r="J2" s="1474"/>
      <c r="K2" s="1474"/>
      <c r="L2" s="1474"/>
      <c r="M2" s="1474"/>
      <c r="N2" s="1474"/>
      <c r="O2" s="1474"/>
      <c r="P2" s="1474"/>
      <c r="Q2" s="1474"/>
      <c r="R2" s="1474"/>
      <c r="S2" s="1474"/>
      <c r="T2" s="1474"/>
      <c r="U2" s="1474"/>
      <c r="V2" s="1474"/>
      <c r="W2" s="1474"/>
      <c r="X2" s="1474"/>
      <c r="Y2" s="1474"/>
      <c r="Z2" s="1474"/>
      <c r="AA2" s="1474"/>
      <c r="AB2" s="1474"/>
      <c r="AC2" s="1474"/>
      <c r="AD2" s="1474"/>
      <c r="AE2" s="1474"/>
      <c r="AF2" s="1474"/>
      <c r="AG2" s="1474"/>
      <c r="AH2" s="1474"/>
      <c r="AI2" s="1474"/>
      <c r="AJ2" s="1474"/>
      <c r="AK2" s="1474"/>
      <c r="AL2" s="1474"/>
      <c r="AM2" s="1474"/>
      <c r="AN2" s="1474"/>
      <c r="AO2" s="1474"/>
      <c r="AP2" s="1474"/>
      <c r="AQ2" s="1474"/>
      <c r="AR2" s="1474"/>
      <c r="AS2" s="1474"/>
      <c r="AT2" s="1474"/>
      <c r="AU2" s="1474"/>
      <c r="AV2" s="1474"/>
      <c r="AW2" s="1474"/>
      <c r="AX2" s="1474"/>
    </row>
    <row r="3" spans="1:50" ht="15" customHeight="1">
      <c r="A3" s="2411"/>
      <c r="B3" s="2412"/>
      <c r="C3" s="2413" t="s">
        <v>407</v>
      </c>
      <c r="D3" s="2414" t="str">
        <f>'Data Sheet'!$C$40</f>
        <v>4/28/2016</v>
      </c>
      <c r="E3" s="2415" t="str">
        <f>'Data Sheet'!$C$38</f>
        <v>12/31/2015</v>
      </c>
      <c r="F3" s="1474"/>
      <c r="G3" s="1474"/>
      <c r="H3" s="1474"/>
      <c r="I3" s="1474"/>
      <c r="J3" s="1474"/>
      <c r="K3" s="1474"/>
      <c r="L3" s="1474"/>
      <c r="M3" s="1474"/>
      <c r="N3" s="1474"/>
      <c r="O3" s="1474"/>
      <c r="P3" s="1474"/>
      <c r="Q3" s="1474"/>
      <c r="R3" s="1474"/>
      <c r="S3" s="1474"/>
      <c r="T3" s="1474"/>
      <c r="U3" s="1474"/>
      <c r="V3" s="1474"/>
      <c r="W3" s="1474"/>
      <c r="X3" s="1474"/>
      <c r="Y3" s="1474"/>
      <c r="Z3" s="1474"/>
      <c r="AA3" s="1474"/>
      <c r="AB3" s="1474"/>
      <c r="AC3" s="1474"/>
      <c r="AD3" s="1474"/>
      <c r="AE3" s="1474"/>
      <c r="AF3" s="1474"/>
      <c r="AG3" s="1474"/>
      <c r="AH3" s="1474"/>
      <c r="AI3" s="1474"/>
      <c r="AJ3" s="1474"/>
      <c r="AK3" s="1474"/>
      <c r="AL3" s="1474"/>
      <c r="AM3" s="1474"/>
      <c r="AN3" s="1474"/>
      <c r="AO3" s="1474"/>
      <c r="AP3" s="1474"/>
      <c r="AQ3" s="1474"/>
      <c r="AR3" s="1474"/>
      <c r="AS3" s="1474"/>
      <c r="AT3" s="1474"/>
      <c r="AU3" s="1474"/>
      <c r="AV3" s="1474"/>
      <c r="AW3" s="1474"/>
      <c r="AX3" s="1474"/>
    </row>
    <row r="4" spans="1:50">
      <c r="A4" s="1815" t="s">
        <v>3295</v>
      </c>
      <c r="B4" s="1731"/>
      <c r="C4" s="1731"/>
      <c r="D4" s="1731"/>
      <c r="E4" s="1732"/>
      <c r="F4" s="1474"/>
      <c r="G4" s="1474"/>
      <c r="H4" s="1474"/>
      <c r="I4" s="1474"/>
      <c r="J4" s="1474"/>
      <c r="K4" s="1474"/>
      <c r="L4" s="1474"/>
      <c r="M4" s="1474"/>
      <c r="N4" s="1474"/>
      <c r="O4" s="1474"/>
      <c r="P4" s="1474"/>
      <c r="Q4" s="1474"/>
      <c r="R4" s="1474"/>
      <c r="S4" s="1474"/>
      <c r="T4" s="1474"/>
      <c r="U4" s="1474"/>
      <c r="V4" s="1474"/>
      <c r="W4" s="1474"/>
      <c r="X4" s="1474"/>
      <c r="Y4" s="1474"/>
      <c r="Z4" s="1474"/>
      <c r="AA4" s="1474"/>
      <c r="AB4" s="1474"/>
      <c r="AC4" s="1474"/>
      <c r="AD4" s="1474"/>
      <c r="AE4" s="1474"/>
      <c r="AF4" s="1474"/>
      <c r="AG4" s="1474"/>
      <c r="AH4" s="1474"/>
      <c r="AI4" s="1474"/>
      <c r="AJ4" s="1474"/>
      <c r="AK4" s="1474"/>
      <c r="AL4" s="1474"/>
      <c r="AM4" s="1474"/>
      <c r="AN4" s="1474"/>
      <c r="AO4" s="1474"/>
      <c r="AP4" s="1474"/>
      <c r="AQ4" s="1474"/>
      <c r="AR4" s="1474"/>
      <c r="AS4" s="1474"/>
      <c r="AT4" s="1474"/>
      <c r="AU4" s="1474"/>
      <c r="AV4" s="1474"/>
      <c r="AW4" s="1474"/>
      <c r="AX4" s="1474"/>
    </row>
    <row r="5" spans="1:50">
      <c r="A5" s="3593" t="s">
        <v>3296</v>
      </c>
      <c r="B5" s="3594"/>
      <c r="C5" s="3594"/>
      <c r="D5" s="3594"/>
      <c r="E5" s="1818"/>
      <c r="F5" s="1474"/>
      <c r="G5" s="1474"/>
      <c r="H5" s="1474"/>
      <c r="I5" s="1474"/>
      <c r="J5" s="1474"/>
      <c r="K5" s="1474"/>
      <c r="L5" s="1474"/>
      <c r="M5" s="1474"/>
      <c r="N5" s="1474"/>
      <c r="O5" s="1474"/>
      <c r="P5" s="1474"/>
      <c r="Q5" s="1474"/>
      <c r="R5" s="1474"/>
      <c r="S5" s="1474"/>
      <c r="T5" s="1474"/>
      <c r="U5" s="1474"/>
      <c r="V5" s="1474"/>
      <c r="W5" s="1474"/>
      <c r="X5" s="1474"/>
      <c r="Y5" s="1474"/>
      <c r="Z5" s="1474"/>
      <c r="AA5" s="1474"/>
      <c r="AB5" s="1474"/>
      <c r="AC5" s="1474"/>
      <c r="AD5" s="1474"/>
      <c r="AE5" s="1474"/>
      <c r="AF5" s="1474"/>
      <c r="AG5" s="1474"/>
      <c r="AH5" s="1474"/>
      <c r="AI5" s="1474"/>
      <c r="AJ5" s="1474"/>
      <c r="AK5" s="1474"/>
      <c r="AL5" s="1474"/>
      <c r="AM5" s="1474"/>
      <c r="AN5" s="1474"/>
      <c r="AO5" s="1474"/>
      <c r="AP5" s="1474"/>
      <c r="AQ5" s="1474"/>
      <c r="AR5" s="1474"/>
      <c r="AS5" s="1474"/>
      <c r="AT5" s="1474"/>
      <c r="AU5" s="1474"/>
      <c r="AV5" s="1474"/>
      <c r="AW5" s="1474"/>
      <c r="AX5" s="1474"/>
    </row>
    <row r="6" spans="1:50">
      <c r="A6" s="3595" t="s">
        <v>887</v>
      </c>
      <c r="B6" s="3596"/>
      <c r="C6" s="3596"/>
      <c r="D6" s="3596"/>
      <c r="E6" s="1818"/>
      <c r="F6" s="1474"/>
      <c r="G6" s="1474"/>
      <c r="H6" s="1474"/>
      <c r="I6" s="1474"/>
      <c r="J6" s="1474"/>
      <c r="K6" s="1474"/>
      <c r="L6" s="1474"/>
      <c r="M6" s="1474"/>
      <c r="N6" s="1474"/>
      <c r="O6" s="1474"/>
      <c r="P6" s="1474"/>
      <c r="Q6" s="1474"/>
      <c r="R6" s="1474"/>
      <c r="S6" s="1474"/>
      <c r="T6" s="1474"/>
      <c r="U6" s="1474"/>
      <c r="V6" s="1474"/>
      <c r="W6" s="1474"/>
      <c r="X6" s="1474"/>
      <c r="Y6" s="1474"/>
      <c r="Z6" s="1474"/>
      <c r="AA6" s="1474"/>
      <c r="AB6" s="1474"/>
      <c r="AC6" s="1474"/>
      <c r="AD6" s="1474"/>
      <c r="AE6" s="1474"/>
      <c r="AF6" s="1474"/>
      <c r="AG6" s="1474"/>
      <c r="AH6" s="1474"/>
      <c r="AI6" s="1474"/>
      <c r="AJ6" s="1474"/>
      <c r="AK6" s="1474"/>
      <c r="AL6" s="1474"/>
      <c r="AM6" s="1474"/>
      <c r="AN6" s="1474"/>
      <c r="AO6" s="1474"/>
      <c r="AP6" s="1474"/>
      <c r="AQ6" s="1474"/>
      <c r="AR6" s="1474"/>
      <c r="AS6" s="1474"/>
      <c r="AT6" s="1474"/>
      <c r="AU6" s="1474"/>
      <c r="AV6" s="1474"/>
      <c r="AW6" s="1474"/>
      <c r="AX6" s="1474"/>
    </row>
    <row r="7" spans="1:50">
      <c r="A7" s="3595" t="s">
        <v>119</v>
      </c>
      <c r="B7" s="3596"/>
      <c r="C7" s="3596"/>
      <c r="D7" s="3596"/>
      <c r="E7" s="1818"/>
      <c r="F7" s="1474"/>
      <c r="G7" s="1474"/>
      <c r="H7" s="1474"/>
      <c r="I7" s="1474"/>
      <c r="J7" s="1474"/>
      <c r="K7" s="1474"/>
      <c r="L7" s="1474"/>
      <c r="M7" s="1474"/>
      <c r="N7" s="1474"/>
      <c r="O7" s="1474"/>
      <c r="P7" s="1474"/>
      <c r="Q7" s="1474"/>
      <c r="R7" s="1474"/>
      <c r="S7" s="1474"/>
      <c r="T7" s="1474"/>
      <c r="U7" s="1474"/>
      <c r="V7" s="1474"/>
      <c r="W7" s="1474"/>
      <c r="X7" s="1474"/>
      <c r="Y7" s="1474"/>
      <c r="Z7" s="1474"/>
      <c r="AA7" s="1474"/>
      <c r="AB7" s="1474"/>
      <c r="AC7" s="1474"/>
      <c r="AD7" s="1474"/>
      <c r="AE7" s="1474"/>
      <c r="AF7" s="1474"/>
      <c r="AG7" s="1474"/>
      <c r="AH7" s="1474"/>
      <c r="AI7" s="1474"/>
      <c r="AJ7" s="1474"/>
      <c r="AK7" s="1474"/>
      <c r="AL7" s="1474"/>
      <c r="AM7" s="1474"/>
      <c r="AN7" s="1474"/>
      <c r="AO7" s="1474"/>
      <c r="AP7" s="1474"/>
      <c r="AQ7" s="1474"/>
      <c r="AR7" s="1474"/>
      <c r="AS7" s="1474"/>
      <c r="AT7" s="1474"/>
      <c r="AU7" s="1474"/>
      <c r="AV7" s="1474"/>
      <c r="AW7" s="1474"/>
      <c r="AX7" s="1474"/>
    </row>
    <row r="8" spans="1:50">
      <c r="A8" s="3569" t="s">
        <v>120</v>
      </c>
      <c r="B8" s="3570"/>
      <c r="C8" s="3570"/>
      <c r="D8" s="3570"/>
      <c r="E8" s="1454"/>
      <c r="F8" s="1474"/>
      <c r="G8" s="1474"/>
      <c r="H8" s="1474"/>
      <c r="I8" s="1474"/>
      <c r="J8" s="1474"/>
      <c r="K8" s="1474"/>
      <c r="L8" s="1474"/>
      <c r="M8" s="1474"/>
      <c r="N8" s="1474"/>
      <c r="O8" s="1474"/>
      <c r="P8" s="1474"/>
      <c r="Q8" s="1474"/>
      <c r="R8" s="1474"/>
      <c r="S8" s="1474"/>
      <c r="T8" s="1474"/>
      <c r="U8" s="1474"/>
      <c r="V8" s="1474"/>
      <c r="W8" s="1474"/>
      <c r="X8" s="1474"/>
      <c r="Y8" s="1474"/>
      <c r="Z8" s="1474"/>
      <c r="AA8" s="1474"/>
      <c r="AB8" s="1474"/>
      <c r="AC8" s="1474"/>
      <c r="AD8" s="1474"/>
      <c r="AE8" s="1474"/>
      <c r="AF8" s="1474"/>
      <c r="AG8" s="1474"/>
      <c r="AH8" s="1474"/>
      <c r="AI8" s="1474"/>
      <c r="AJ8" s="1474"/>
      <c r="AK8" s="1474"/>
      <c r="AL8" s="1474"/>
      <c r="AM8" s="1474"/>
      <c r="AN8" s="1474"/>
      <c r="AO8" s="1474"/>
      <c r="AP8" s="1474"/>
      <c r="AQ8" s="1474"/>
      <c r="AR8" s="1474"/>
      <c r="AS8" s="1474"/>
      <c r="AT8" s="1474"/>
      <c r="AU8" s="1474"/>
      <c r="AV8" s="1474"/>
      <c r="AW8" s="1474"/>
      <c r="AX8" s="1474"/>
    </row>
    <row r="9" spans="1:50">
      <c r="A9" s="1452"/>
      <c r="B9" s="1474"/>
      <c r="C9" s="1474"/>
      <c r="D9" s="1474"/>
      <c r="E9" s="1454"/>
      <c r="F9" s="1474"/>
      <c r="G9" s="1474"/>
      <c r="H9" s="1474"/>
      <c r="I9" s="1474"/>
      <c r="J9" s="1474"/>
      <c r="K9" s="1474"/>
      <c r="L9" s="1474"/>
      <c r="M9" s="1474"/>
      <c r="N9" s="1474"/>
      <c r="O9" s="1474"/>
      <c r="P9" s="1474"/>
      <c r="Q9" s="1474"/>
      <c r="R9" s="1474"/>
      <c r="S9" s="1474"/>
      <c r="T9" s="1474"/>
      <c r="U9" s="1474"/>
      <c r="V9" s="1474"/>
      <c r="W9" s="1474"/>
      <c r="X9" s="1474"/>
      <c r="Y9" s="1474"/>
      <c r="Z9" s="1474"/>
      <c r="AA9" s="1474"/>
      <c r="AB9" s="1474"/>
      <c r="AC9" s="1474"/>
      <c r="AD9" s="1474"/>
      <c r="AE9" s="1474"/>
      <c r="AF9" s="1474"/>
      <c r="AG9" s="1474"/>
      <c r="AH9" s="1474"/>
      <c r="AI9" s="1474"/>
      <c r="AJ9" s="1474"/>
      <c r="AK9" s="1474"/>
      <c r="AL9" s="1474"/>
      <c r="AM9" s="1474"/>
      <c r="AN9" s="1474"/>
      <c r="AO9" s="1474"/>
      <c r="AP9" s="1474"/>
      <c r="AQ9" s="1474"/>
      <c r="AR9" s="1474"/>
      <c r="AS9" s="1474"/>
      <c r="AT9" s="1474"/>
      <c r="AU9" s="1474"/>
      <c r="AV9" s="1474"/>
      <c r="AW9" s="1474"/>
      <c r="AX9" s="1474"/>
    </row>
    <row r="10" spans="1:50">
      <c r="A10" s="1463"/>
      <c r="B10" s="1820"/>
      <c r="C10" s="1490"/>
      <c r="D10" s="1490"/>
      <c r="E10" s="2075" t="s">
        <v>1831</v>
      </c>
      <c r="F10" s="1474"/>
      <c r="G10" s="1474"/>
      <c r="H10" s="1474"/>
      <c r="I10" s="1474"/>
      <c r="J10" s="1474"/>
      <c r="K10" s="1474"/>
      <c r="L10" s="1474"/>
      <c r="M10" s="1474"/>
      <c r="N10" s="1474"/>
      <c r="O10" s="1474"/>
      <c r="P10" s="1474"/>
      <c r="Q10" s="1474"/>
      <c r="R10" s="1474"/>
      <c r="S10" s="1474"/>
      <c r="T10" s="1474"/>
      <c r="U10" s="1474"/>
      <c r="V10" s="1474"/>
      <c r="W10" s="1474"/>
      <c r="X10" s="1474"/>
      <c r="Y10" s="1474"/>
      <c r="Z10" s="1474"/>
      <c r="AA10" s="1474"/>
      <c r="AB10" s="1474"/>
      <c r="AC10" s="1474"/>
      <c r="AD10" s="1474"/>
      <c r="AE10" s="1474"/>
      <c r="AF10" s="1474"/>
      <c r="AG10" s="1474"/>
      <c r="AH10" s="1474"/>
      <c r="AI10" s="1474"/>
      <c r="AJ10" s="1474"/>
      <c r="AK10" s="1474"/>
      <c r="AL10" s="1474"/>
      <c r="AM10" s="1474"/>
      <c r="AN10" s="1474"/>
      <c r="AO10" s="1474"/>
      <c r="AP10" s="1474"/>
      <c r="AQ10" s="1474"/>
      <c r="AR10" s="1474"/>
      <c r="AS10" s="1474"/>
      <c r="AT10" s="1474"/>
      <c r="AU10" s="1474"/>
      <c r="AV10" s="1474"/>
      <c r="AW10" s="1474"/>
      <c r="AX10" s="1474"/>
    </row>
    <row r="11" spans="1:50">
      <c r="A11" s="1480" t="s">
        <v>1724</v>
      </c>
      <c r="B11" s="3599" t="s">
        <v>3294</v>
      </c>
      <c r="C11" s="3575"/>
      <c r="D11" s="3600"/>
      <c r="E11" s="1822" t="s">
        <v>2514</v>
      </c>
      <c r="F11" s="1474"/>
      <c r="G11" s="1474"/>
      <c r="H11" s="1474"/>
      <c r="I11" s="1474"/>
      <c r="J11" s="1474"/>
      <c r="K11" s="1474"/>
      <c r="L11" s="1474"/>
      <c r="M11" s="1474"/>
      <c r="N11" s="1474"/>
      <c r="O11" s="1474"/>
      <c r="P11" s="1474"/>
      <c r="Q11" s="1474"/>
      <c r="R11" s="1474"/>
      <c r="S11" s="1474"/>
      <c r="T11" s="1474"/>
      <c r="U11" s="1474"/>
      <c r="V11" s="1474"/>
      <c r="W11" s="1474"/>
      <c r="X11" s="1474"/>
      <c r="Y11" s="1474"/>
      <c r="Z11" s="1474"/>
      <c r="AA11" s="1474"/>
      <c r="AB11" s="1474"/>
      <c r="AC11" s="1474"/>
      <c r="AD11" s="1474"/>
      <c r="AE11" s="1474"/>
      <c r="AF11" s="1474"/>
      <c r="AG11" s="1474"/>
      <c r="AH11" s="1474"/>
      <c r="AI11" s="1474"/>
      <c r="AJ11" s="1474"/>
      <c r="AK11" s="1474"/>
      <c r="AL11" s="1474"/>
      <c r="AM11" s="1474"/>
      <c r="AN11" s="1474"/>
      <c r="AO11" s="1474"/>
      <c r="AP11" s="1474"/>
      <c r="AQ11" s="1474"/>
      <c r="AR11" s="1474"/>
      <c r="AS11" s="1474"/>
      <c r="AT11" s="1474"/>
      <c r="AU11" s="1474"/>
      <c r="AV11" s="1474"/>
      <c r="AW11" s="1474"/>
      <c r="AX11" s="1474"/>
    </row>
    <row r="12" spans="1:50">
      <c r="A12" s="1823" t="s">
        <v>1727</v>
      </c>
      <c r="B12" s="3601" t="s">
        <v>3018</v>
      </c>
      <c r="C12" s="3578"/>
      <c r="D12" s="3602"/>
      <c r="E12" s="1825" t="s">
        <v>3019</v>
      </c>
      <c r="F12" s="1474"/>
      <c r="G12" s="1474"/>
      <c r="H12" s="1474"/>
      <c r="I12" s="1474"/>
      <c r="J12" s="1474"/>
      <c r="K12" s="1474"/>
      <c r="L12" s="1474"/>
      <c r="M12" s="1474"/>
      <c r="N12" s="1474"/>
      <c r="O12" s="1474"/>
      <c r="P12" s="1474"/>
      <c r="Q12" s="1474"/>
      <c r="R12" s="1474"/>
      <c r="S12" s="1474"/>
      <c r="T12" s="1474"/>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row>
    <row r="13" spans="1:50">
      <c r="A13" s="1480" t="s">
        <v>1732</v>
      </c>
      <c r="B13" s="1726" t="s">
        <v>4866</v>
      </c>
      <c r="C13" s="1474"/>
      <c r="D13" s="1474"/>
      <c r="E13" s="1900">
        <v>60455384.340000004</v>
      </c>
      <c r="F13" s="1474"/>
      <c r="G13" s="1474"/>
      <c r="H13" s="1474"/>
      <c r="I13" s="1474"/>
      <c r="J13" s="1474"/>
      <c r="K13" s="1474"/>
      <c r="L13" s="1474"/>
      <c r="M13" s="1474"/>
      <c r="N13" s="1474"/>
      <c r="O13" s="1474"/>
      <c r="P13" s="1474"/>
      <c r="Q13" s="1474"/>
      <c r="R13" s="1474"/>
      <c r="S13" s="1474"/>
      <c r="T13" s="1474"/>
      <c r="U13" s="1474"/>
      <c r="V13" s="1474"/>
      <c r="W13" s="1474"/>
      <c r="X13" s="1474"/>
      <c r="Y13" s="1474"/>
      <c r="Z13" s="1474"/>
      <c r="AA13" s="1474"/>
      <c r="AB13" s="1474"/>
      <c r="AC13" s="1474"/>
      <c r="AD13" s="1474"/>
      <c r="AE13" s="1474"/>
      <c r="AF13" s="1474"/>
      <c r="AG13" s="1474"/>
      <c r="AH13" s="1474"/>
      <c r="AI13" s="1474"/>
      <c r="AJ13" s="1474"/>
      <c r="AK13" s="1474"/>
      <c r="AL13" s="1474"/>
      <c r="AM13" s="1474"/>
      <c r="AN13" s="1474"/>
      <c r="AO13" s="1474"/>
      <c r="AP13" s="1474"/>
      <c r="AQ13" s="1474"/>
      <c r="AR13" s="1474"/>
      <c r="AS13" s="1474"/>
      <c r="AT13" s="1474"/>
      <c r="AU13" s="1474"/>
      <c r="AV13" s="1474"/>
      <c r="AW13" s="1474"/>
      <c r="AX13" s="1474"/>
    </row>
    <row r="14" spans="1:50">
      <c r="A14" s="1480" t="s">
        <v>1733</v>
      </c>
      <c r="B14" s="1726"/>
      <c r="C14" s="1474"/>
      <c r="D14" s="1474"/>
      <c r="E14" s="1901"/>
      <c r="F14" s="1474"/>
      <c r="G14" s="1474"/>
      <c r="H14" s="1474"/>
      <c r="I14" s="1474"/>
      <c r="J14" s="1474"/>
      <c r="K14" s="1474"/>
      <c r="L14" s="1474"/>
      <c r="M14" s="1474"/>
      <c r="N14" s="1474"/>
      <c r="O14" s="1474"/>
      <c r="P14" s="1474"/>
      <c r="Q14" s="1474"/>
      <c r="R14" s="1474"/>
      <c r="S14" s="1474"/>
      <c r="T14" s="1474"/>
      <c r="U14" s="1474"/>
      <c r="V14" s="1474"/>
      <c r="W14" s="1474"/>
      <c r="X14" s="1474"/>
      <c r="Y14" s="1474"/>
      <c r="Z14" s="1474"/>
      <c r="AA14" s="1474"/>
      <c r="AB14" s="1474"/>
      <c r="AC14" s="1474"/>
      <c r="AD14" s="1474"/>
      <c r="AE14" s="1474"/>
      <c r="AF14" s="1474"/>
      <c r="AG14" s="1474"/>
      <c r="AH14" s="1474"/>
      <c r="AI14" s="1474"/>
      <c r="AJ14" s="1474"/>
      <c r="AK14" s="1474"/>
      <c r="AL14" s="1474"/>
      <c r="AM14" s="1474"/>
      <c r="AN14" s="1474"/>
      <c r="AO14" s="1474"/>
      <c r="AP14" s="1474"/>
      <c r="AQ14" s="1474"/>
      <c r="AR14" s="1474"/>
      <c r="AS14" s="1474"/>
      <c r="AT14" s="1474"/>
      <c r="AU14" s="1474"/>
      <c r="AV14" s="1474"/>
      <c r="AW14" s="1474"/>
      <c r="AX14" s="1474"/>
    </row>
    <row r="15" spans="1:50">
      <c r="A15" s="1480" t="s">
        <v>1734</v>
      </c>
      <c r="B15" s="1726"/>
      <c r="C15" s="1474"/>
      <c r="D15" s="1474"/>
      <c r="E15" s="1901"/>
      <c r="F15" s="1474"/>
      <c r="G15" s="1474"/>
      <c r="H15" s="1474"/>
      <c r="I15" s="1474"/>
      <c r="J15" s="1474"/>
      <c r="K15" s="1474"/>
      <c r="L15" s="1474"/>
      <c r="M15" s="1474"/>
      <c r="N15" s="1474"/>
      <c r="O15" s="1474"/>
      <c r="P15" s="1474"/>
      <c r="Q15" s="1474"/>
      <c r="R15" s="1474"/>
      <c r="S15" s="1474"/>
      <c r="T15" s="1474"/>
      <c r="U15" s="1474"/>
      <c r="V15" s="1474"/>
      <c r="W15" s="1474"/>
      <c r="X15" s="1474"/>
      <c r="Y15" s="1474"/>
      <c r="Z15" s="1474"/>
      <c r="AA15" s="1474"/>
      <c r="AB15" s="1474"/>
      <c r="AC15" s="1474"/>
      <c r="AD15" s="1474"/>
      <c r="AE15" s="1474"/>
      <c r="AF15" s="1474"/>
      <c r="AG15" s="1474"/>
      <c r="AH15" s="1474"/>
      <c r="AI15" s="1474"/>
      <c r="AJ15" s="1474"/>
      <c r="AK15" s="1474"/>
      <c r="AL15" s="1474"/>
      <c r="AM15" s="1474"/>
      <c r="AN15" s="1474"/>
      <c r="AO15" s="1474"/>
      <c r="AP15" s="1474"/>
      <c r="AQ15" s="1474"/>
      <c r="AR15" s="1474"/>
      <c r="AS15" s="1474"/>
      <c r="AT15" s="1474"/>
      <c r="AU15" s="1474"/>
      <c r="AV15" s="1474"/>
      <c r="AW15" s="1474"/>
      <c r="AX15" s="1474"/>
    </row>
    <row r="16" spans="1:50">
      <c r="A16" s="1480" t="s">
        <v>1735</v>
      </c>
      <c r="B16" s="1726"/>
      <c r="C16" s="1474"/>
      <c r="D16" s="1474"/>
      <c r="E16" s="1901"/>
      <c r="F16" s="1474"/>
      <c r="G16" s="1474"/>
      <c r="H16" s="1474"/>
      <c r="I16" s="1474"/>
      <c r="J16" s="1474"/>
      <c r="K16" s="1474"/>
      <c r="L16" s="1474"/>
      <c r="M16" s="1474"/>
      <c r="N16" s="1474"/>
      <c r="O16" s="1474"/>
      <c r="P16" s="1474"/>
      <c r="Q16" s="1474"/>
      <c r="R16" s="1474"/>
      <c r="S16" s="1474"/>
      <c r="T16" s="1474"/>
      <c r="U16" s="1474"/>
      <c r="V16" s="1474"/>
      <c r="W16" s="1474"/>
      <c r="X16" s="1474"/>
      <c r="Y16" s="1474"/>
      <c r="Z16" s="1474"/>
      <c r="AA16" s="1474"/>
      <c r="AB16" s="1474"/>
      <c r="AC16" s="1474"/>
      <c r="AD16" s="1474"/>
      <c r="AE16" s="1474"/>
      <c r="AF16" s="1474"/>
      <c r="AG16" s="1474"/>
      <c r="AH16" s="1474"/>
      <c r="AI16" s="1474"/>
      <c r="AJ16" s="1474"/>
      <c r="AK16" s="1474"/>
      <c r="AL16" s="1474"/>
      <c r="AM16" s="1474"/>
      <c r="AN16" s="1474"/>
      <c r="AO16" s="1474"/>
      <c r="AP16" s="1474"/>
      <c r="AQ16" s="1474"/>
      <c r="AR16" s="1474"/>
      <c r="AS16" s="1474"/>
      <c r="AT16" s="1474"/>
      <c r="AU16" s="1474"/>
      <c r="AV16" s="1474"/>
      <c r="AW16" s="1474"/>
      <c r="AX16" s="1474"/>
    </row>
    <row r="17" spans="1:50">
      <c r="A17" s="1480" t="s">
        <v>1736</v>
      </c>
      <c r="B17" s="1726"/>
      <c r="C17" s="1474"/>
      <c r="D17" s="1474"/>
      <c r="E17" s="1901"/>
      <c r="F17" s="1474"/>
      <c r="G17" s="1474"/>
      <c r="H17" s="1474"/>
      <c r="I17" s="1474"/>
      <c r="J17" s="1474"/>
      <c r="K17" s="1474"/>
      <c r="L17" s="1474"/>
      <c r="M17" s="1474"/>
      <c r="N17" s="1474"/>
      <c r="O17" s="1474"/>
      <c r="P17" s="1474"/>
      <c r="Q17" s="1474"/>
      <c r="R17" s="1474"/>
      <c r="S17" s="1474"/>
      <c r="T17" s="1474"/>
      <c r="U17" s="1474"/>
      <c r="V17" s="1474"/>
      <c r="W17" s="1474"/>
      <c r="X17" s="1474"/>
      <c r="Y17" s="1474"/>
      <c r="Z17" s="1474"/>
      <c r="AA17" s="1474"/>
      <c r="AB17" s="1474"/>
      <c r="AC17" s="1474"/>
      <c r="AD17" s="1474"/>
      <c r="AE17" s="1474"/>
      <c r="AF17" s="1474"/>
      <c r="AG17" s="1474"/>
      <c r="AH17" s="1474"/>
      <c r="AI17" s="1474"/>
      <c r="AJ17" s="1474"/>
      <c r="AK17" s="1474"/>
      <c r="AL17" s="1474"/>
      <c r="AM17" s="1474"/>
      <c r="AN17" s="1474"/>
      <c r="AO17" s="1474"/>
      <c r="AP17" s="1474"/>
      <c r="AQ17" s="1474"/>
      <c r="AR17" s="1474"/>
      <c r="AS17" s="1474"/>
      <c r="AT17" s="1474"/>
      <c r="AU17" s="1474"/>
      <c r="AV17" s="1474"/>
      <c r="AW17" s="1474"/>
      <c r="AX17" s="1474"/>
    </row>
    <row r="18" spans="1:50">
      <c r="A18" s="1480" t="s">
        <v>1737</v>
      </c>
      <c r="B18" s="1726"/>
      <c r="C18" s="1474"/>
      <c r="D18" s="1474"/>
      <c r="E18" s="1901"/>
      <c r="F18" s="1474"/>
      <c r="G18" s="1474"/>
      <c r="H18" s="1474"/>
      <c r="I18" s="1474"/>
      <c r="J18" s="1474"/>
      <c r="K18" s="1474"/>
      <c r="L18" s="1474"/>
      <c r="M18" s="1474"/>
      <c r="N18" s="1474"/>
      <c r="O18" s="1474"/>
      <c r="P18" s="1474"/>
      <c r="Q18" s="1474"/>
      <c r="R18" s="1474"/>
      <c r="S18" s="1474"/>
      <c r="T18" s="1474"/>
      <c r="U18" s="1474"/>
      <c r="V18" s="1474"/>
      <c r="W18" s="1474"/>
      <c r="X18" s="1474"/>
      <c r="Y18" s="1474"/>
      <c r="Z18" s="1474"/>
      <c r="AA18" s="1474"/>
      <c r="AB18" s="1474"/>
      <c r="AC18" s="1474"/>
      <c r="AD18" s="1474"/>
      <c r="AE18" s="1474"/>
      <c r="AF18" s="1474"/>
      <c r="AG18" s="1474"/>
      <c r="AH18" s="1474"/>
      <c r="AI18" s="1474"/>
      <c r="AJ18" s="1474"/>
      <c r="AK18" s="1474"/>
      <c r="AL18" s="1474"/>
      <c r="AM18" s="1474"/>
      <c r="AN18" s="1474"/>
      <c r="AO18" s="1474"/>
      <c r="AP18" s="1474"/>
      <c r="AQ18" s="1474"/>
      <c r="AR18" s="1474"/>
      <c r="AS18" s="1474"/>
      <c r="AT18" s="1474"/>
      <c r="AU18" s="1474"/>
      <c r="AV18" s="1474"/>
      <c r="AW18" s="1474"/>
      <c r="AX18" s="1474"/>
    </row>
    <row r="19" spans="1:50">
      <c r="A19" s="1480" t="s">
        <v>1738</v>
      </c>
      <c r="B19" s="1726"/>
      <c r="C19" s="1474"/>
      <c r="D19" s="1474"/>
      <c r="E19" s="1901"/>
      <c r="F19" s="1474"/>
      <c r="G19" s="1474"/>
      <c r="H19" s="1474"/>
      <c r="I19" s="1474"/>
      <c r="J19" s="1474"/>
      <c r="K19" s="1474"/>
      <c r="L19" s="1474"/>
      <c r="M19" s="1474"/>
      <c r="N19" s="1474"/>
      <c r="O19" s="1474"/>
      <c r="P19" s="1474"/>
      <c r="Q19" s="1474"/>
      <c r="R19" s="1474"/>
      <c r="S19" s="1474"/>
      <c r="T19" s="1474"/>
      <c r="U19" s="1474"/>
      <c r="V19" s="1474"/>
      <c r="W19" s="1474"/>
      <c r="X19" s="1474"/>
      <c r="Y19" s="1474"/>
      <c r="Z19" s="1474"/>
      <c r="AA19" s="1474"/>
      <c r="AB19" s="1474"/>
      <c r="AC19" s="1474"/>
      <c r="AD19" s="1474"/>
      <c r="AE19" s="1474"/>
      <c r="AF19" s="1474"/>
      <c r="AG19" s="1474"/>
      <c r="AH19" s="1474"/>
      <c r="AI19" s="1474"/>
      <c r="AJ19" s="1474"/>
      <c r="AK19" s="1474"/>
      <c r="AL19" s="1474"/>
      <c r="AM19" s="1474"/>
      <c r="AN19" s="1474"/>
      <c r="AO19" s="1474"/>
      <c r="AP19" s="1474"/>
      <c r="AQ19" s="1474"/>
      <c r="AR19" s="1474"/>
      <c r="AS19" s="1474"/>
      <c r="AT19" s="1474"/>
      <c r="AU19" s="1474"/>
      <c r="AV19" s="1474"/>
      <c r="AW19" s="1474"/>
      <c r="AX19" s="1474"/>
    </row>
    <row r="20" spans="1:50">
      <c r="A20" s="1480" t="s">
        <v>1739</v>
      </c>
      <c r="B20" s="1726"/>
      <c r="C20" s="1474"/>
      <c r="D20" s="1474"/>
      <c r="E20" s="1901"/>
      <c r="F20" s="1474"/>
      <c r="G20" s="1474"/>
      <c r="H20" s="1474"/>
      <c r="I20" s="1474"/>
      <c r="J20" s="1474"/>
      <c r="K20" s="1474"/>
      <c r="L20" s="1474"/>
      <c r="M20" s="1474"/>
      <c r="N20" s="1474"/>
      <c r="O20" s="1474"/>
      <c r="P20" s="1474"/>
      <c r="Q20" s="1474"/>
      <c r="R20" s="1474"/>
      <c r="S20" s="1474"/>
      <c r="T20" s="1474"/>
      <c r="U20" s="1474"/>
      <c r="V20" s="1474"/>
      <c r="W20" s="1474"/>
      <c r="X20" s="1474"/>
      <c r="Y20" s="1474"/>
      <c r="Z20" s="1474"/>
      <c r="AA20" s="1474"/>
      <c r="AB20" s="1474"/>
      <c r="AC20" s="1474"/>
      <c r="AD20" s="1474"/>
      <c r="AE20" s="1474"/>
      <c r="AF20" s="1474"/>
      <c r="AG20" s="1474"/>
      <c r="AH20" s="1474"/>
      <c r="AI20" s="1474"/>
      <c r="AJ20" s="1474"/>
      <c r="AK20" s="1474"/>
      <c r="AL20" s="1474"/>
      <c r="AM20" s="1474"/>
      <c r="AN20" s="1474"/>
      <c r="AO20" s="1474"/>
      <c r="AP20" s="1474"/>
      <c r="AQ20" s="1474"/>
      <c r="AR20" s="1474"/>
      <c r="AS20" s="1474"/>
      <c r="AT20" s="1474"/>
      <c r="AU20" s="1474"/>
      <c r="AV20" s="1474"/>
      <c r="AW20" s="1474"/>
      <c r="AX20" s="1474"/>
    </row>
    <row r="21" spans="1:50">
      <c r="A21" s="1480" t="s">
        <v>1740</v>
      </c>
      <c r="B21" s="1726"/>
      <c r="C21" s="1474"/>
      <c r="D21" s="1474"/>
      <c r="E21" s="1901"/>
      <c r="F21" s="1474"/>
      <c r="G21" s="1474"/>
      <c r="H21" s="1474"/>
      <c r="I21" s="1474"/>
      <c r="J21" s="1474"/>
      <c r="K21" s="1474"/>
      <c r="L21" s="1474"/>
      <c r="M21" s="1474"/>
      <c r="N21" s="1474"/>
      <c r="O21" s="1474"/>
      <c r="P21" s="1474"/>
      <c r="Q21" s="1474"/>
      <c r="R21" s="1474"/>
      <c r="S21" s="1474"/>
      <c r="T21" s="1474"/>
      <c r="U21" s="1474"/>
      <c r="V21" s="1474"/>
      <c r="W21" s="1474"/>
      <c r="X21" s="1474"/>
      <c r="Y21" s="1474"/>
      <c r="Z21" s="1474"/>
      <c r="AA21" s="1474"/>
      <c r="AB21" s="1474"/>
      <c r="AC21" s="1474"/>
      <c r="AD21" s="1474"/>
      <c r="AE21" s="1474"/>
      <c r="AF21" s="1474"/>
      <c r="AG21" s="1474"/>
      <c r="AH21" s="1474"/>
      <c r="AI21" s="1474"/>
      <c r="AJ21" s="1474"/>
      <c r="AK21" s="1474"/>
      <c r="AL21" s="1474"/>
      <c r="AM21" s="1474"/>
      <c r="AN21" s="1474"/>
      <c r="AO21" s="1474"/>
      <c r="AP21" s="1474"/>
      <c r="AQ21" s="1474"/>
      <c r="AR21" s="1474"/>
      <c r="AS21" s="1474"/>
      <c r="AT21" s="1474"/>
      <c r="AU21" s="1474"/>
      <c r="AV21" s="1474"/>
      <c r="AW21" s="1474"/>
      <c r="AX21" s="1474"/>
    </row>
    <row r="22" spans="1:50">
      <c r="A22" s="1480" t="s">
        <v>1741</v>
      </c>
      <c r="B22" s="1726"/>
      <c r="C22" s="1474"/>
      <c r="D22" s="1474"/>
      <c r="E22" s="1901"/>
      <c r="F22" s="1474"/>
      <c r="G22" s="1474"/>
      <c r="H22" s="1474"/>
      <c r="I22" s="1474"/>
      <c r="J22" s="1474"/>
      <c r="K22" s="1474"/>
      <c r="L22" s="1474"/>
      <c r="M22" s="1474"/>
      <c r="N22" s="1474"/>
      <c r="O22" s="1474"/>
      <c r="P22" s="1474"/>
      <c r="Q22" s="1474"/>
      <c r="R22" s="1474"/>
      <c r="S22" s="1474"/>
      <c r="T22" s="1474"/>
      <c r="U22" s="1474"/>
      <c r="V22" s="1474"/>
      <c r="W22" s="1474"/>
      <c r="X22" s="1474"/>
      <c r="Y22" s="1474"/>
      <c r="Z22" s="1474"/>
      <c r="AA22" s="1474"/>
      <c r="AB22" s="1474"/>
      <c r="AC22" s="1474"/>
      <c r="AD22" s="1474"/>
      <c r="AE22" s="1474"/>
      <c r="AF22" s="1474"/>
      <c r="AG22" s="1474"/>
      <c r="AH22" s="1474"/>
      <c r="AI22" s="1474"/>
      <c r="AJ22" s="1474"/>
      <c r="AK22" s="1474"/>
      <c r="AL22" s="1474"/>
      <c r="AM22" s="1474"/>
      <c r="AN22" s="1474"/>
      <c r="AO22" s="1474"/>
      <c r="AP22" s="1474"/>
      <c r="AQ22" s="1474"/>
      <c r="AR22" s="1474"/>
      <c r="AS22" s="1474"/>
      <c r="AT22" s="1474"/>
      <c r="AU22" s="1474"/>
      <c r="AV22" s="1474"/>
      <c r="AW22" s="1474"/>
      <c r="AX22" s="1474"/>
    </row>
    <row r="23" spans="1:50">
      <c r="A23" s="1480" t="s">
        <v>1742</v>
      </c>
      <c r="B23" s="1726"/>
      <c r="C23" s="1474"/>
      <c r="D23" s="1474"/>
      <c r="E23" s="1901"/>
      <c r="F23" s="1474"/>
      <c r="G23" s="1474"/>
      <c r="H23" s="1474"/>
      <c r="I23" s="1474"/>
      <c r="J23" s="1474"/>
      <c r="K23" s="1474"/>
      <c r="L23" s="1474"/>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4"/>
      <c r="AP23" s="1474"/>
      <c r="AQ23" s="1474"/>
      <c r="AR23" s="1474"/>
      <c r="AS23" s="1474"/>
      <c r="AT23" s="1474"/>
      <c r="AU23" s="1474"/>
      <c r="AV23" s="1474"/>
      <c r="AW23" s="1474"/>
      <c r="AX23" s="1474"/>
    </row>
    <row r="24" spans="1:50">
      <c r="A24" s="1480" t="s">
        <v>1743</v>
      </c>
      <c r="B24" s="1726"/>
      <c r="C24" s="1474"/>
      <c r="D24" s="1474"/>
      <c r="E24" s="1901"/>
      <c r="F24" s="1474"/>
      <c r="G24" s="1474"/>
      <c r="H24" s="1474"/>
      <c r="I24" s="1474"/>
      <c r="J24" s="1474"/>
      <c r="K24" s="1474"/>
      <c r="L24" s="1474"/>
      <c r="M24" s="1474"/>
      <c r="N24" s="1474"/>
      <c r="O24" s="1474"/>
      <c r="P24" s="1474"/>
      <c r="Q24" s="1474"/>
      <c r="R24" s="1474"/>
      <c r="S24" s="1474"/>
      <c r="T24" s="1474"/>
      <c r="U24" s="1474"/>
      <c r="V24" s="1474"/>
      <c r="W24" s="1474"/>
      <c r="X24" s="1474"/>
      <c r="Y24" s="1474"/>
      <c r="Z24" s="1474"/>
      <c r="AA24" s="1474"/>
      <c r="AB24" s="1474"/>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row>
    <row r="25" spans="1:50">
      <c r="A25" s="1480" t="s">
        <v>1744</v>
      </c>
      <c r="B25" s="1726"/>
      <c r="C25" s="1474"/>
      <c r="D25" s="1474"/>
      <c r="E25" s="1901"/>
      <c r="F25" s="1474"/>
      <c r="G25" s="1474"/>
      <c r="H25" s="1474"/>
      <c r="I25" s="1474"/>
      <c r="J25" s="1474"/>
      <c r="K25" s="1474"/>
      <c r="L25" s="1474"/>
      <c r="M25" s="1474"/>
      <c r="N25" s="1474"/>
      <c r="O25" s="1474"/>
      <c r="P25" s="1474"/>
      <c r="Q25" s="1474"/>
      <c r="R25" s="1474"/>
      <c r="S25" s="1474"/>
      <c r="T25" s="1474"/>
      <c r="U25" s="1474"/>
      <c r="V25" s="1474"/>
      <c r="W25" s="1474"/>
      <c r="X25" s="1474"/>
      <c r="Y25" s="1474"/>
      <c r="Z25" s="1474"/>
      <c r="AA25" s="1474"/>
      <c r="AB25" s="1474"/>
      <c r="AC25" s="1474"/>
      <c r="AD25" s="1474"/>
      <c r="AE25" s="1474"/>
      <c r="AF25" s="1474"/>
      <c r="AG25" s="1474"/>
      <c r="AH25" s="1474"/>
      <c r="AI25" s="1474"/>
      <c r="AJ25" s="1474"/>
      <c r="AK25" s="1474"/>
      <c r="AL25" s="1474"/>
      <c r="AM25" s="1474"/>
      <c r="AN25" s="1474"/>
      <c r="AO25" s="1474"/>
      <c r="AP25" s="1474"/>
      <c r="AQ25" s="1474"/>
      <c r="AR25" s="1474"/>
      <c r="AS25" s="1474"/>
      <c r="AT25" s="1474"/>
      <c r="AU25" s="1474"/>
      <c r="AV25" s="1474"/>
      <c r="AW25" s="1474"/>
      <c r="AX25" s="1474"/>
    </row>
    <row r="26" spans="1:50">
      <c r="A26" s="1480" t="s">
        <v>1745</v>
      </c>
      <c r="B26" s="1726"/>
      <c r="C26" s="1474"/>
      <c r="D26" s="1474"/>
      <c r="E26" s="1901"/>
      <c r="F26" s="1474"/>
      <c r="G26" s="1474"/>
      <c r="H26" s="1474"/>
      <c r="I26" s="1474"/>
      <c r="J26" s="1474"/>
      <c r="K26" s="1474"/>
      <c r="L26" s="1474"/>
      <c r="M26" s="1474"/>
      <c r="N26" s="1474"/>
      <c r="O26" s="1474"/>
      <c r="P26" s="1474"/>
      <c r="Q26" s="1474"/>
      <c r="R26" s="1474"/>
      <c r="S26" s="1474"/>
      <c r="T26" s="1474"/>
      <c r="U26" s="1474"/>
      <c r="V26" s="1474"/>
      <c r="W26" s="1474"/>
      <c r="X26" s="1474"/>
      <c r="Y26" s="1474"/>
      <c r="Z26" s="1474"/>
      <c r="AA26" s="1474"/>
      <c r="AB26" s="1474"/>
      <c r="AC26" s="1474"/>
      <c r="AD26" s="1474"/>
      <c r="AE26" s="1474"/>
      <c r="AF26" s="1474"/>
      <c r="AG26" s="1474"/>
      <c r="AH26" s="1474"/>
      <c r="AI26" s="1474"/>
      <c r="AJ26" s="1474"/>
      <c r="AK26" s="1474"/>
      <c r="AL26" s="1474"/>
      <c r="AM26" s="1474"/>
      <c r="AN26" s="1474"/>
      <c r="AO26" s="1474"/>
      <c r="AP26" s="1474"/>
      <c r="AQ26" s="1474"/>
      <c r="AR26" s="1474"/>
      <c r="AS26" s="1474"/>
      <c r="AT26" s="1474"/>
      <c r="AU26" s="1474"/>
      <c r="AV26" s="1474"/>
      <c r="AW26" s="1474"/>
      <c r="AX26" s="1474"/>
    </row>
    <row r="27" spans="1:50">
      <c r="A27" s="1480" t="s">
        <v>1746</v>
      </c>
      <c r="B27" s="1726"/>
      <c r="C27" s="1474"/>
      <c r="D27" s="1474"/>
      <c r="E27" s="1901"/>
      <c r="F27" s="1474"/>
      <c r="G27" s="1474"/>
      <c r="H27" s="1474"/>
      <c r="I27" s="1474"/>
      <c r="J27" s="1474"/>
      <c r="K27" s="1474"/>
      <c r="L27" s="1474"/>
      <c r="M27" s="1474"/>
      <c r="N27" s="1474"/>
      <c r="O27" s="1474"/>
      <c r="P27" s="1474"/>
      <c r="Q27" s="1474"/>
      <c r="R27" s="1474"/>
      <c r="S27" s="1474"/>
      <c r="T27" s="1474"/>
      <c r="U27" s="1474"/>
      <c r="V27" s="1474"/>
      <c r="W27" s="1474"/>
      <c r="X27" s="1474"/>
      <c r="Y27" s="1474"/>
      <c r="Z27" s="1474"/>
      <c r="AA27" s="1474"/>
      <c r="AB27" s="1474"/>
      <c r="AC27" s="1474"/>
      <c r="AD27" s="1474"/>
      <c r="AE27" s="1474"/>
      <c r="AF27" s="1474"/>
      <c r="AG27" s="1474"/>
      <c r="AH27" s="1474"/>
      <c r="AI27" s="1474"/>
      <c r="AJ27" s="1474"/>
      <c r="AK27" s="1474"/>
      <c r="AL27" s="1474"/>
      <c r="AM27" s="1474"/>
      <c r="AN27" s="1474"/>
      <c r="AO27" s="1474"/>
      <c r="AP27" s="1474"/>
      <c r="AQ27" s="1474"/>
      <c r="AR27" s="1474"/>
      <c r="AS27" s="1474"/>
      <c r="AT27" s="1474"/>
      <c r="AU27" s="1474"/>
      <c r="AV27" s="1474"/>
      <c r="AW27" s="1474"/>
      <c r="AX27" s="1474"/>
    </row>
    <row r="28" spans="1:50">
      <c r="A28" s="1480" t="s">
        <v>1747</v>
      </c>
      <c r="B28" s="1726"/>
      <c r="C28" s="1474"/>
      <c r="D28" s="1474"/>
      <c r="E28" s="1901"/>
      <c r="F28" s="1474"/>
      <c r="G28" s="1474"/>
      <c r="H28" s="1474"/>
      <c r="I28" s="1474"/>
      <c r="J28" s="1474"/>
      <c r="K28" s="1474"/>
      <c r="L28" s="1474"/>
      <c r="M28" s="1474"/>
      <c r="N28" s="1474"/>
      <c r="O28" s="1474"/>
      <c r="P28" s="1474"/>
      <c r="Q28" s="1474"/>
      <c r="R28" s="1474"/>
      <c r="S28" s="1474"/>
      <c r="T28" s="1474"/>
      <c r="U28" s="1474"/>
      <c r="V28" s="1474"/>
      <c r="W28" s="1474"/>
      <c r="X28" s="1474"/>
      <c r="Y28" s="1474"/>
      <c r="Z28" s="1474"/>
      <c r="AA28" s="1474"/>
      <c r="AB28" s="1474"/>
      <c r="AC28" s="1474"/>
      <c r="AD28" s="1474"/>
      <c r="AE28" s="1474"/>
      <c r="AF28" s="1474"/>
      <c r="AG28" s="1474"/>
      <c r="AH28" s="1474"/>
      <c r="AI28" s="1474"/>
      <c r="AJ28" s="1474"/>
      <c r="AK28" s="1474"/>
      <c r="AL28" s="1474"/>
      <c r="AM28" s="1474"/>
      <c r="AN28" s="1474"/>
      <c r="AO28" s="1474"/>
      <c r="AP28" s="1474"/>
      <c r="AQ28" s="1474"/>
      <c r="AR28" s="1474"/>
      <c r="AS28" s="1474"/>
      <c r="AT28" s="1474"/>
      <c r="AU28" s="1474"/>
      <c r="AV28" s="1474"/>
      <c r="AW28" s="1474"/>
      <c r="AX28" s="1474"/>
    </row>
    <row r="29" spans="1:50">
      <c r="A29" s="1480" t="s">
        <v>1748</v>
      </c>
      <c r="B29" s="1726"/>
      <c r="C29" s="1474"/>
      <c r="D29" s="1474"/>
      <c r="E29" s="1901"/>
      <c r="F29" s="1474"/>
      <c r="G29" s="1474"/>
      <c r="H29" s="1474"/>
      <c r="I29" s="1474"/>
      <c r="J29" s="1474"/>
      <c r="K29" s="1474"/>
      <c r="L29" s="1474"/>
      <c r="M29" s="1474"/>
      <c r="N29" s="1474"/>
      <c r="O29" s="1474"/>
      <c r="P29" s="1474"/>
      <c r="Q29" s="1474"/>
      <c r="R29" s="1474"/>
      <c r="S29" s="1474"/>
      <c r="T29" s="1474"/>
      <c r="U29" s="1474"/>
      <c r="V29" s="1474"/>
      <c r="W29" s="1474"/>
      <c r="X29" s="1474"/>
      <c r="Y29" s="1474"/>
      <c r="Z29" s="1474"/>
      <c r="AA29" s="1474"/>
      <c r="AB29" s="1474"/>
      <c r="AC29" s="1474"/>
      <c r="AD29" s="1474"/>
      <c r="AE29" s="1474"/>
      <c r="AF29" s="1474"/>
      <c r="AG29" s="1474"/>
      <c r="AH29" s="1474"/>
      <c r="AI29" s="1474"/>
      <c r="AJ29" s="1474"/>
      <c r="AK29" s="1474"/>
      <c r="AL29" s="1474"/>
      <c r="AM29" s="1474"/>
      <c r="AN29" s="1474"/>
      <c r="AO29" s="1474"/>
      <c r="AP29" s="1474"/>
      <c r="AQ29" s="1474"/>
      <c r="AR29" s="1474"/>
      <c r="AS29" s="1474"/>
      <c r="AT29" s="1474"/>
      <c r="AU29" s="1474"/>
      <c r="AV29" s="1474"/>
      <c r="AW29" s="1474"/>
      <c r="AX29" s="1474"/>
    </row>
    <row r="30" spans="1:50">
      <c r="A30" s="1480" t="s">
        <v>1749</v>
      </c>
      <c r="B30" s="1726"/>
      <c r="C30" s="1474"/>
      <c r="D30" s="1474"/>
      <c r="E30" s="1901"/>
      <c r="F30" s="1474"/>
      <c r="G30" s="1474"/>
      <c r="H30" s="1474"/>
      <c r="I30" s="1474"/>
      <c r="J30" s="1474"/>
      <c r="K30" s="1474"/>
      <c r="L30" s="1474"/>
      <c r="M30" s="1474"/>
      <c r="N30" s="1474"/>
      <c r="O30" s="1474"/>
      <c r="P30" s="1474"/>
      <c r="Q30" s="1474"/>
      <c r="R30" s="1474"/>
      <c r="S30" s="1474"/>
      <c r="T30" s="1474"/>
      <c r="U30" s="1474"/>
      <c r="V30" s="1474"/>
      <c r="W30" s="1474"/>
      <c r="X30" s="1474"/>
      <c r="Y30" s="1474"/>
      <c r="Z30" s="1474"/>
      <c r="AA30" s="1474"/>
      <c r="AB30" s="1474"/>
      <c r="AC30" s="1474"/>
      <c r="AD30" s="1474"/>
      <c r="AE30" s="1474"/>
      <c r="AF30" s="1474"/>
      <c r="AG30" s="1474"/>
      <c r="AH30" s="1474"/>
      <c r="AI30" s="1474"/>
      <c r="AJ30" s="1474"/>
      <c r="AK30" s="1474"/>
      <c r="AL30" s="1474"/>
      <c r="AM30" s="1474"/>
      <c r="AN30" s="1474"/>
      <c r="AO30" s="1474"/>
      <c r="AP30" s="1474"/>
      <c r="AQ30" s="1474"/>
      <c r="AR30" s="1474"/>
      <c r="AS30" s="1474"/>
      <c r="AT30" s="1474"/>
      <c r="AU30" s="1474"/>
      <c r="AV30" s="1474"/>
      <c r="AW30" s="1474"/>
      <c r="AX30" s="1474"/>
    </row>
    <row r="31" spans="1:50">
      <c r="A31" s="1480" t="s">
        <v>1750</v>
      </c>
      <c r="B31" s="1726"/>
      <c r="C31" s="1474"/>
      <c r="D31" s="1474"/>
      <c r="E31" s="1901"/>
      <c r="F31" s="1474"/>
      <c r="G31" s="1474"/>
      <c r="H31" s="1474"/>
      <c r="I31" s="1474"/>
      <c r="J31" s="1474"/>
      <c r="K31" s="1474"/>
      <c r="L31" s="1474"/>
      <c r="M31" s="1474"/>
      <c r="N31" s="1474"/>
      <c r="O31" s="1474"/>
      <c r="P31" s="1474"/>
      <c r="Q31" s="1474"/>
      <c r="R31" s="1474"/>
      <c r="S31" s="1474"/>
      <c r="T31" s="1474"/>
      <c r="U31" s="1474"/>
      <c r="V31" s="1474"/>
      <c r="W31" s="1474"/>
      <c r="X31" s="1474"/>
      <c r="Y31" s="1474"/>
      <c r="Z31" s="1474"/>
      <c r="AA31" s="1474"/>
      <c r="AB31" s="1474"/>
      <c r="AC31" s="1474"/>
      <c r="AD31" s="1474"/>
      <c r="AE31" s="1474"/>
      <c r="AF31" s="1474"/>
      <c r="AG31" s="1474"/>
      <c r="AH31" s="1474"/>
      <c r="AI31" s="1474"/>
      <c r="AJ31" s="1474"/>
      <c r="AK31" s="1474"/>
      <c r="AL31" s="1474"/>
      <c r="AM31" s="1474"/>
      <c r="AN31" s="1474"/>
      <c r="AO31" s="1474"/>
      <c r="AP31" s="1474"/>
      <c r="AQ31" s="1474"/>
      <c r="AR31" s="1474"/>
      <c r="AS31" s="1474"/>
      <c r="AT31" s="1474"/>
      <c r="AU31" s="1474"/>
      <c r="AV31" s="1474"/>
      <c r="AW31" s="1474"/>
      <c r="AX31" s="1474"/>
    </row>
    <row r="32" spans="1:50">
      <c r="A32" s="1480" t="s">
        <v>1751</v>
      </c>
      <c r="B32" s="1726"/>
      <c r="C32" s="1474"/>
      <c r="D32" s="1474"/>
      <c r="E32" s="1901"/>
      <c r="F32" s="1474"/>
      <c r="G32" s="1474"/>
      <c r="H32" s="1474"/>
      <c r="I32" s="1474"/>
      <c r="J32" s="1474"/>
      <c r="K32" s="1474"/>
      <c r="L32" s="1474"/>
      <c r="M32" s="1474"/>
      <c r="N32" s="1474"/>
      <c r="O32" s="1474"/>
      <c r="P32" s="1474"/>
      <c r="Q32" s="1474"/>
      <c r="R32" s="1474"/>
      <c r="S32" s="1474"/>
      <c r="T32" s="1474"/>
      <c r="U32" s="1474"/>
      <c r="V32" s="1474"/>
      <c r="W32" s="1474"/>
      <c r="X32" s="1474"/>
      <c r="Y32" s="1474"/>
      <c r="Z32" s="1474"/>
      <c r="AA32" s="1474"/>
      <c r="AB32" s="1474"/>
      <c r="AC32" s="1474"/>
      <c r="AD32" s="1474"/>
      <c r="AE32" s="1474"/>
      <c r="AF32" s="1474"/>
      <c r="AG32" s="1474"/>
      <c r="AH32" s="1474"/>
      <c r="AI32" s="1474"/>
      <c r="AJ32" s="1474"/>
      <c r="AK32" s="1474"/>
      <c r="AL32" s="1474"/>
      <c r="AM32" s="1474"/>
      <c r="AN32" s="1474"/>
      <c r="AO32" s="1474"/>
      <c r="AP32" s="1474"/>
      <c r="AQ32" s="1474"/>
      <c r="AR32" s="1474"/>
      <c r="AS32" s="1474"/>
      <c r="AT32" s="1474"/>
      <c r="AU32" s="1474"/>
      <c r="AV32" s="1474"/>
      <c r="AW32" s="1474"/>
      <c r="AX32" s="1474"/>
    </row>
    <row r="33" spans="1:50">
      <c r="A33" s="2694">
        <v>21</v>
      </c>
      <c r="B33" s="1726"/>
      <c r="C33" s="1474"/>
      <c r="D33" s="1474"/>
      <c r="E33" s="1901"/>
      <c r="F33" s="1474"/>
      <c r="G33" s="1474"/>
      <c r="H33" s="1474"/>
      <c r="I33" s="1474"/>
      <c r="J33" s="1474"/>
      <c r="K33" s="1474"/>
      <c r="L33" s="1474"/>
      <c r="M33" s="1474"/>
      <c r="N33" s="1474"/>
      <c r="O33" s="1474"/>
      <c r="P33" s="1474"/>
      <c r="Q33" s="1474"/>
      <c r="R33" s="1474"/>
      <c r="S33" s="1474"/>
      <c r="T33" s="1474"/>
      <c r="U33" s="1474"/>
      <c r="V33" s="1474"/>
      <c r="W33" s="1474"/>
      <c r="X33" s="1474"/>
      <c r="Y33" s="1474"/>
      <c r="Z33" s="1474"/>
      <c r="AA33" s="1474"/>
      <c r="AB33" s="1474"/>
      <c r="AC33" s="1474"/>
      <c r="AD33" s="1474"/>
      <c r="AE33" s="1474"/>
      <c r="AF33" s="1474"/>
      <c r="AG33" s="1474"/>
      <c r="AH33" s="1474"/>
      <c r="AI33" s="1474"/>
      <c r="AJ33" s="1474"/>
      <c r="AK33" s="1474"/>
      <c r="AL33" s="1474"/>
      <c r="AM33" s="1474"/>
      <c r="AN33" s="1474"/>
      <c r="AO33" s="1474"/>
      <c r="AP33" s="1474"/>
      <c r="AQ33" s="1474"/>
      <c r="AR33" s="1474"/>
      <c r="AS33" s="1474"/>
      <c r="AT33" s="1474"/>
      <c r="AU33" s="1474"/>
      <c r="AV33" s="1474"/>
      <c r="AW33" s="1474"/>
      <c r="AX33" s="1474"/>
    </row>
    <row r="34" spans="1:50">
      <c r="A34" s="2694">
        <v>22</v>
      </c>
      <c r="B34" s="1726"/>
      <c r="C34" s="1474"/>
      <c r="D34" s="1474"/>
      <c r="E34" s="1901"/>
      <c r="F34" s="1474"/>
      <c r="G34" s="1474"/>
      <c r="H34" s="1474"/>
      <c r="I34" s="1474"/>
      <c r="J34" s="1474"/>
      <c r="K34" s="1474"/>
      <c r="L34" s="1474"/>
      <c r="M34" s="1474"/>
      <c r="N34" s="1474"/>
      <c r="O34" s="1474"/>
      <c r="P34" s="1474"/>
      <c r="Q34" s="1474"/>
      <c r="R34" s="1474"/>
      <c r="S34" s="1474"/>
      <c r="T34" s="1474"/>
      <c r="U34" s="1474"/>
      <c r="V34" s="1474"/>
      <c r="W34" s="1474"/>
      <c r="X34" s="1474"/>
      <c r="Y34" s="1474"/>
      <c r="Z34" s="1474"/>
      <c r="AA34" s="1474"/>
      <c r="AB34" s="1474"/>
      <c r="AC34" s="1474"/>
      <c r="AD34" s="1474"/>
      <c r="AE34" s="1474"/>
      <c r="AF34" s="1474"/>
      <c r="AG34" s="1474"/>
      <c r="AH34" s="1474"/>
      <c r="AI34" s="1474"/>
      <c r="AJ34" s="1474"/>
      <c r="AK34" s="1474"/>
      <c r="AL34" s="1474"/>
      <c r="AM34" s="1474"/>
      <c r="AN34" s="1474"/>
      <c r="AO34" s="1474"/>
      <c r="AP34" s="1474"/>
      <c r="AQ34" s="1474"/>
      <c r="AR34" s="1474"/>
      <c r="AS34" s="1474"/>
      <c r="AT34" s="1474"/>
      <c r="AU34" s="1474"/>
      <c r="AV34" s="1474"/>
      <c r="AW34" s="1474"/>
      <c r="AX34" s="1474"/>
    </row>
    <row r="35" spans="1:50">
      <c r="A35" s="2694">
        <v>23</v>
      </c>
      <c r="B35" s="1726"/>
      <c r="C35" s="1474"/>
      <c r="D35" s="1474"/>
      <c r="E35" s="1901"/>
      <c r="F35" s="1474"/>
      <c r="G35" s="1474"/>
      <c r="H35" s="1474"/>
      <c r="I35" s="1474"/>
      <c r="J35" s="1474"/>
      <c r="K35" s="1474"/>
      <c r="L35" s="1474"/>
      <c r="M35" s="1474"/>
      <c r="N35" s="1474"/>
      <c r="O35" s="1474"/>
      <c r="P35" s="1474"/>
      <c r="Q35" s="1474"/>
      <c r="R35" s="1474"/>
      <c r="S35" s="1474"/>
      <c r="T35" s="1474"/>
      <c r="U35" s="1474"/>
      <c r="V35" s="1474"/>
      <c r="W35" s="1474"/>
      <c r="X35" s="1474"/>
      <c r="Y35" s="1474"/>
      <c r="Z35" s="1474"/>
      <c r="AA35" s="1474"/>
      <c r="AB35" s="1474"/>
      <c r="AC35" s="1474"/>
      <c r="AD35" s="1474"/>
      <c r="AE35" s="1474"/>
      <c r="AF35" s="1474"/>
      <c r="AG35" s="1474"/>
      <c r="AH35" s="1474"/>
      <c r="AI35" s="1474"/>
      <c r="AJ35" s="1474"/>
      <c r="AK35" s="1474"/>
      <c r="AL35" s="1474"/>
      <c r="AM35" s="1474"/>
      <c r="AN35" s="1474"/>
      <c r="AO35" s="1474"/>
      <c r="AP35" s="1474"/>
      <c r="AQ35" s="1474"/>
      <c r="AR35" s="1474"/>
      <c r="AS35" s="1474"/>
      <c r="AT35" s="1474"/>
      <c r="AU35" s="1474"/>
      <c r="AV35" s="1474"/>
      <c r="AW35" s="1474"/>
      <c r="AX35" s="1474"/>
    </row>
    <row r="36" spans="1:50">
      <c r="A36" s="2694">
        <v>24</v>
      </c>
      <c r="B36" s="1726"/>
      <c r="C36" s="1474"/>
      <c r="D36" s="1474"/>
      <c r="E36" s="1901"/>
      <c r="F36" s="1474"/>
      <c r="G36" s="1474"/>
      <c r="H36" s="1474"/>
      <c r="I36" s="1474"/>
      <c r="J36" s="1474"/>
      <c r="K36" s="1474"/>
      <c r="L36" s="1474"/>
      <c r="M36" s="1474"/>
      <c r="N36" s="1474"/>
      <c r="O36" s="1474"/>
      <c r="P36" s="1474"/>
      <c r="Q36" s="1474"/>
      <c r="R36" s="1474"/>
      <c r="S36" s="1474"/>
      <c r="T36" s="1474"/>
      <c r="U36" s="1474"/>
      <c r="V36" s="1474"/>
      <c r="W36" s="1474"/>
      <c r="X36" s="1474"/>
      <c r="Y36" s="1474"/>
      <c r="Z36" s="1474"/>
      <c r="AA36" s="1474"/>
      <c r="AB36" s="1474"/>
      <c r="AC36" s="1474"/>
      <c r="AD36" s="1474"/>
      <c r="AE36" s="1474"/>
      <c r="AF36" s="1474"/>
      <c r="AG36" s="1474"/>
      <c r="AH36" s="1474"/>
      <c r="AI36" s="1474"/>
      <c r="AJ36" s="1474"/>
      <c r="AK36" s="1474"/>
      <c r="AL36" s="1474"/>
      <c r="AM36" s="1474"/>
      <c r="AN36" s="1474"/>
      <c r="AO36" s="1474"/>
      <c r="AP36" s="1474"/>
      <c r="AQ36" s="1474"/>
      <c r="AR36" s="1474"/>
      <c r="AS36" s="1474"/>
      <c r="AT36" s="1474"/>
      <c r="AU36" s="1474"/>
      <c r="AV36" s="1474"/>
      <c r="AW36" s="1474"/>
      <c r="AX36" s="1474"/>
    </row>
    <row r="37" spans="1:50">
      <c r="A37" s="2694">
        <v>25</v>
      </c>
      <c r="B37" s="1726"/>
      <c r="C37" s="1474"/>
      <c r="D37" s="1474"/>
      <c r="E37" s="1901"/>
      <c r="F37" s="1474"/>
      <c r="G37" s="1474"/>
      <c r="H37" s="1474"/>
      <c r="I37" s="1474"/>
      <c r="J37" s="1474"/>
      <c r="K37" s="1474"/>
      <c r="L37" s="1474"/>
      <c r="M37" s="1474"/>
      <c r="N37" s="1474"/>
      <c r="O37" s="1474"/>
      <c r="P37" s="1474"/>
      <c r="Q37" s="1474"/>
      <c r="R37" s="1474"/>
      <c r="S37" s="1474"/>
      <c r="T37" s="1474"/>
      <c r="U37" s="1474"/>
      <c r="V37" s="1474"/>
      <c r="W37" s="1474"/>
      <c r="X37" s="1474"/>
      <c r="Y37" s="1474"/>
      <c r="Z37" s="1474"/>
      <c r="AA37" s="1474"/>
      <c r="AB37" s="1474"/>
      <c r="AC37" s="1474"/>
      <c r="AD37" s="1474"/>
      <c r="AE37" s="1474"/>
      <c r="AF37" s="1474"/>
      <c r="AG37" s="1474"/>
      <c r="AH37" s="1474"/>
      <c r="AI37" s="1474"/>
      <c r="AJ37" s="1474"/>
      <c r="AK37" s="1474"/>
      <c r="AL37" s="1474"/>
      <c r="AM37" s="1474"/>
      <c r="AN37" s="1474"/>
      <c r="AO37" s="1474"/>
      <c r="AP37" s="1474"/>
      <c r="AQ37" s="1474"/>
      <c r="AR37" s="1474"/>
      <c r="AS37" s="1474"/>
      <c r="AT37" s="1474"/>
      <c r="AU37" s="1474"/>
      <c r="AV37" s="1474"/>
      <c r="AW37" s="1474"/>
      <c r="AX37" s="1474"/>
    </row>
    <row r="38" spans="1:50">
      <c r="A38" s="2694">
        <v>26</v>
      </c>
      <c r="B38" s="1726"/>
      <c r="C38" s="1474"/>
      <c r="D38" s="1474"/>
      <c r="E38" s="1901"/>
      <c r="F38" s="1474"/>
      <c r="G38" s="1474"/>
      <c r="H38" s="1474"/>
      <c r="I38" s="1474"/>
      <c r="J38" s="1474"/>
      <c r="K38" s="1474"/>
      <c r="L38" s="1474"/>
      <c r="M38" s="1474"/>
      <c r="N38" s="1474"/>
      <c r="O38" s="1474"/>
      <c r="P38" s="1474"/>
      <c r="Q38" s="1474"/>
      <c r="R38" s="1474"/>
      <c r="S38" s="1474"/>
      <c r="T38" s="1474"/>
      <c r="U38" s="1474"/>
      <c r="V38" s="1474"/>
      <c r="W38" s="1474"/>
      <c r="X38" s="1474"/>
      <c r="Y38" s="1474"/>
      <c r="Z38" s="1474"/>
      <c r="AA38" s="1474"/>
      <c r="AB38" s="1474"/>
      <c r="AC38" s="1474"/>
      <c r="AD38" s="1474"/>
      <c r="AE38" s="1474"/>
      <c r="AF38" s="1474"/>
      <c r="AG38" s="1474"/>
      <c r="AH38" s="1474"/>
      <c r="AI38" s="1474"/>
      <c r="AJ38" s="1474"/>
      <c r="AK38" s="1474"/>
      <c r="AL38" s="1474"/>
      <c r="AM38" s="1474"/>
      <c r="AN38" s="1474"/>
      <c r="AO38" s="1474"/>
      <c r="AP38" s="1474"/>
      <c r="AQ38" s="1474"/>
      <c r="AR38" s="1474"/>
      <c r="AS38" s="1474"/>
      <c r="AT38" s="1474"/>
      <c r="AU38" s="1474"/>
      <c r="AV38" s="1474"/>
      <c r="AW38" s="1474"/>
      <c r="AX38" s="1474"/>
    </row>
    <row r="39" spans="1:50">
      <c r="A39" s="2694">
        <v>27</v>
      </c>
      <c r="B39" s="1726"/>
      <c r="C39" s="1474"/>
      <c r="D39" s="1474"/>
      <c r="E39" s="1901"/>
      <c r="F39" s="1474"/>
      <c r="G39" s="1474"/>
      <c r="H39" s="1474"/>
      <c r="I39" s="1474"/>
      <c r="J39" s="1474"/>
      <c r="K39" s="1474"/>
      <c r="L39" s="1474"/>
      <c r="M39" s="1474"/>
      <c r="N39" s="1474"/>
      <c r="O39" s="1474"/>
      <c r="P39" s="1474"/>
      <c r="Q39" s="1474"/>
      <c r="R39" s="1474"/>
      <c r="S39" s="1474"/>
      <c r="T39" s="1474"/>
      <c r="U39" s="1474"/>
      <c r="V39" s="1474"/>
      <c r="W39" s="1474"/>
      <c r="X39" s="1474"/>
      <c r="Y39" s="1474"/>
      <c r="Z39" s="1474"/>
      <c r="AA39" s="1474"/>
      <c r="AB39" s="1474"/>
      <c r="AC39" s="1474"/>
      <c r="AD39" s="1474"/>
      <c r="AE39" s="1474"/>
      <c r="AF39" s="1474"/>
      <c r="AG39" s="1474"/>
      <c r="AH39" s="1474"/>
      <c r="AI39" s="1474"/>
      <c r="AJ39" s="1474"/>
      <c r="AK39" s="1474"/>
      <c r="AL39" s="1474"/>
      <c r="AM39" s="1474"/>
      <c r="AN39" s="1474"/>
      <c r="AO39" s="1474"/>
      <c r="AP39" s="1474"/>
      <c r="AQ39" s="1474"/>
      <c r="AR39" s="1474"/>
      <c r="AS39" s="1474"/>
      <c r="AT39" s="1474"/>
      <c r="AU39" s="1474"/>
      <c r="AV39" s="1474"/>
      <c r="AW39" s="1474"/>
      <c r="AX39" s="1474"/>
    </row>
    <row r="40" spans="1:50">
      <c r="A40" s="2694">
        <v>28</v>
      </c>
      <c r="B40" s="1726"/>
      <c r="C40" s="1474"/>
      <c r="D40" s="1474"/>
      <c r="E40" s="1901"/>
      <c r="F40" s="1474"/>
      <c r="G40" s="1474"/>
      <c r="H40" s="1474"/>
      <c r="I40" s="1474"/>
      <c r="J40" s="1474"/>
      <c r="K40" s="1474"/>
      <c r="L40" s="1474"/>
      <c r="M40" s="1474"/>
      <c r="N40" s="1474"/>
      <c r="O40" s="1474"/>
      <c r="P40" s="1474"/>
      <c r="Q40" s="1474"/>
      <c r="R40" s="1474"/>
      <c r="S40" s="1474"/>
      <c r="T40" s="1474"/>
      <c r="U40" s="1474"/>
      <c r="V40" s="1474"/>
      <c r="W40" s="1474"/>
      <c r="X40" s="1474"/>
      <c r="Y40" s="1474"/>
      <c r="Z40" s="1474"/>
      <c r="AA40" s="1474"/>
      <c r="AB40" s="1474"/>
      <c r="AC40" s="1474"/>
      <c r="AD40" s="1474"/>
      <c r="AE40" s="1474"/>
      <c r="AF40" s="1474"/>
      <c r="AG40" s="1474"/>
      <c r="AH40" s="1474"/>
      <c r="AI40" s="1474"/>
      <c r="AJ40" s="1474"/>
      <c r="AK40" s="1474"/>
      <c r="AL40" s="1474"/>
      <c r="AM40" s="1474"/>
      <c r="AN40" s="1474"/>
      <c r="AO40" s="1474"/>
      <c r="AP40" s="1474"/>
      <c r="AQ40" s="1474"/>
      <c r="AR40" s="1474"/>
      <c r="AS40" s="1474"/>
      <c r="AT40" s="1474"/>
      <c r="AU40" s="1474"/>
      <c r="AV40" s="1474"/>
      <c r="AW40" s="1474"/>
      <c r="AX40" s="1474"/>
    </row>
    <row r="41" spans="1:50">
      <c r="A41" s="2694">
        <v>29</v>
      </c>
      <c r="B41" s="1726"/>
      <c r="C41" s="1474"/>
      <c r="D41" s="1474"/>
      <c r="E41" s="1901"/>
      <c r="F41" s="1474"/>
      <c r="G41" s="1474"/>
      <c r="H41" s="1474"/>
      <c r="I41" s="1474"/>
      <c r="J41" s="1474"/>
      <c r="K41" s="1474"/>
      <c r="L41" s="1474"/>
      <c r="M41" s="1474"/>
      <c r="N41" s="1474"/>
      <c r="O41" s="1474"/>
      <c r="P41" s="1474"/>
      <c r="Q41" s="1474"/>
      <c r="R41" s="1474"/>
      <c r="S41" s="1474"/>
      <c r="T41" s="1474"/>
      <c r="U41" s="1474"/>
      <c r="V41" s="1474"/>
      <c r="W41" s="1474"/>
      <c r="X41" s="1474"/>
      <c r="Y41" s="1474"/>
      <c r="Z41" s="1474"/>
      <c r="AA41" s="1474"/>
      <c r="AB41" s="1474"/>
      <c r="AC41" s="1474"/>
      <c r="AD41" s="1474"/>
      <c r="AE41" s="1474"/>
      <c r="AF41" s="1474"/>
      <c r="AG41" s="1474"/>
      <c r="AH41" s="1474"/>
      <c r="AI41" s="1474"/>
      <c r="AJ41" s="1474"/>
      <c r="AK41" s="1474"/>
      <c r="AL41" s="1474"/>
      <c r="AM41" s="1474"/>
      <c r="AN41" s="1474"/>
      <c r="AO41" s="1474"/>
      <c r="AP41" s="1474"/>
      <c r="AQ41" s="1474"/>
      <c r="AR41" s="1474"/>
      <c r="AS41" s="1474"/>
      <c r="AT41" s="1474"/>
      <c r="AU41" s="1474"/>
      <c r="AV41" s="1474"/>
      <c r="AW41" s="1474"/>
      <c r="AX41" s="1474"/>
    </row>
    <row r="42" spans="1:50">
      <c r="A42" s="2694">
        <v>30</v>
      </c>
      <c r="B42" s="1726"/>
      <c r="C42" s="1474"/>
      <c r="D42" s="1474"/>
      <c r="E42" s="1901"/>
      <c r="F42" s="1474"/>
      <c r="G42" s="1474"/>
      <c r="H42" s="1474"/>
      <c r="I42" s="1474"/>
      <c r="J42" s="1474"/>
      <c r="K42" s="1474"/>
      <c r="L42" s="1474"/>
      <c r="M42" s="1474"/>
      <c r="N42" s="1474"/>
      <c r="O42" s="1474"/>
      <c r="P42" s="1474"/>
      <c r="Q42" s="1474"/>
      <c r="R42" s="1474"/>
      <c r="S42" s="1474"/>
      <c r="T42" s="1474"/>
      <c r="U42" s="1474"/>
      <c r="V42" s="1474"/>
      <c r="W42" s="1474"/>
      <c r="X42" s="1474"/>
      <c r="Y42" s="1474"/>
      <c r="Z42" s="1474"/>
      <c r="AA42" s="1474"/>
      <c r="AB42" s="1474"/>
      <c r="AC42" s="1474"/>
      <c r="AD42" s="1474"/>
      <c r="AE42" s="1474"/>
      <c r="AF42" s="1474"/>
      <c r="AG42" s="1474"/>
      <c r="AH42" s="1474"/>
      <c r="AI42" s="1474"/>
      <c r="AJ42" s="1474"/>
      <c r="AK42" s="1474"/>
      <c r="AL42" s="1474"/>
      <c r="AM42" s="1474"/>
      <c r="AN42" s="1474"/>
      <c r="AO42" s="1474"/>
      <c r="AP42" s="1474"/>
      <c r="AQ42" s="1474"/>
      <c r="AR42" s="1474"/>
      <c r="AS42" s="1474"/>
      <c r="AT42" s="1474"/>
      <c r="AU42" s="1474"/>
      <c r="AV42" s="1474"/>
      <c r="AW42" s="1474"/>
      <c r="AX42" s="1474"/>
    </row>
    <row r="43" spans="1:50">
      <c r="A43" s="2694">
        <v>31</v>
      </c>
      <c r="B43" s="1726"/>
      <c r="C43" s="1474"/>
      <c r="D43" s="1474"/>
      <c r="E43" s="1901"/>
      <c r="F43" s="1474"/>
      <c r="G43" s="1474"/>
      <c r="H43" s="1474"/>
      <c r="I43" s="1474"/>
      <c r="J43" s="1474"/>
      <c r="K43" s="1474"/>
      <c r="L43" s="1474"/>
      <c r="M43" s="1474"/>
      <c r="N43" s="1474"/>
      <c r="O43" s="1474"/>
      <c r="P43" s="1474"/>
      <c r="Q43" s="1474"/>
      <c r="R43" s="1474"/>
      <c r="S43" s="1474"/>
      <c r="T43" s="1474"/>
      <c r="U43" s="1474"/>
      <c r="V43" s="1474"/>
      <c r="W43" s="1474"/>
      <c r="X43" s="1474"/>
      <c r="Y43" s="1474"/>
      <c r="Z43" s="1474"/>
      <c r="AA43" s="1474"/>
      <c r="AB43" s="1474"/>
      <c r="AC43" s="1474"/>
      <c r="AD43" s="1474"/>
      <c r="AE43" s="1474"/>
      <c r="AF43" s="1474"/>
      <c r="AG43" s="1474"/>
      <c r="AH43" s="1474"/>
      <c r="AI43" s="1474"/>
      <c r="AJ43" s="1474"/>
      <c r="AK43" s="1474"/>
      <c r="AL43" s="1474"/>
      <c r="AM43" s="1474"/>
      <c r="AN43" s="1474"/>
      <c r="AO43" s="1474"/>
      <c r="AP43" s="1474"/>
      <c r="AQ43" s="1474"/>
      <c r="AR43" s="1474"/>
      <c r="AS43" s="1474"/>
      <c r="AT43" s="1474"/>
      <c r="AU43" s="1474"/>
      <c r="AV43" s="1474"/>
      <c r="AW43" s="1474"/>
      <c r="AX43" s="1474"/>
    </row>
    <row r="44" spans="1:50">
      <c r="A44" s="2694">
        <v>32</v>
      </c>
      <c r="B44" s="1726"/>
      <c r="C44" s="1474"/>
      <c r="D44" s="1474"/>
      <c r="E44" s="1901"/>
      <c r="F44" s="1474"/>
      <c r="G44" s="1474"/>
      <c r="H44" s="1474"/>
      <c r="I44" s="1474"/>
      <c r="J44" s="1474"/>
      <c r="K44" s="1474"/>
      <c r="L44" s="1474"/>
      <c r="M44" s="1474"/>
      <c r="N44" s="1474"/>
      <c r="O44" s="1474"/>
      <c r="P44" s="1474"/>
      <c r="Q44" s="1474"/>
      <c r="R44" s="1474"/>
      <c r="S44" s="1474"/>
      <c r="T44" s="1474"/>
      <c r="U44" s="1474"/>
      <c r="V44" s="1474"/>
      <c r="W44" s="1474"/>
      <c r="X44" s="1474"/>
      <c r="Y44" s="1474"/>
      <c r="Z44" s="1474"/>
      <c r="AA44" s="1474"/>
      <c r="AB44" s="1474"/>
      <c r="AC44" s="1474"/>
      <c r="AD44" s="1474"/>
      <c r="AE44" s="1474"/>
      <c r="AF44" s="1474"/>
      <c r="AG44" s="1474"/>
      <c r="AH44" s="1474"/>
      <c r="AI44" s="1474"/>
      <c r="AJ44" s="1474"/>
      <c r="AK44" s="1474"/>
      <c r="AL44" s="1474"/>
      <c r="AM44" s="1474"/>
      <c r="AN44" s="1474"/>
      <c r="AO44" s="1474"/>
      <c r="AP44" s="1474"/>
      <c r="AQ44" s="1474"/>
      <c r="AR44" s="1474"/>
      <c r="AS44" s="1474"/>
      <c r="AT44" s="1474"/>
      <c r="AU44" s="1474"/>
      <c r="AV44" s="1474"/>
      <c r="AW44" s="1474"/>
      <c r="AX44" s="1474"/>
    </row>
    <row r="45" spans="1:50">
      <c r="A45" s="2694">
        <v>33</v>
      </c>
      <c r="B45" s="1726"/>
      <c r="C45" s="1474"/>
      <c r="D45" s="1474"/>
      <c r="E45" s="1901"/>
      <c r="F45" s="1474"/>
      <c r="G45" s="1474"/>
      <c r="H45" s="1474"/>
      <c r="I45" s="1474"/>
      <c r="J45" s="1474"/>
      <c r="K45" s="1474"/>
      <c r="L45" s="1474"/>
      <c r="M45" s="1474"/>
      <c r="N45" s="1474"/>
      <c r="O45" s="1474"/>
      <c r="P45" s="1474"/>
      <c r="Q45" s="1474"/>
      <c r="R45" s="1474"/>
      <c r="S45" s="1474"/>
      <c r="T45" s="1474"/>
      <c r="U45" s="1474"/>
      <c r="V45" s="1474"/>
      <c r="W45" s="1474"/>
      <c r="X45" s="1474"/>
      <c r="Y45" s="1474"/>
      <c r="Z45" s="1474"/>
      <c r="AA45" s="1474"/>
      <c r="AB45" s="1474"/>
      <c r="AC45" s="1474"/>
      <c r="AD45" s="1474"/>
      <c r="AE45" s="1474"/>
      <c r="AF45" s="1474"/>
      <c r="AG45" s="1474"/>
      <c r="AH45" s="1474"/>
      <c r="AI45" s="1474"/>
      <c r="AJ45" s="1474"/>
      <c r="AK45" s="1474"/>
      <c r="AL45" s="1474"/>
      <c r="AM45" s="1474"/>
      <c r="AN45" s="1474"/>
      <c r="AO45" s="1474"/>
      <c r="AP45" s="1474"/>
      <c r="AQ45" s="1474"/>
      <c r="AR45" s="1474"/>
      <c r="AS45" s="1474"/>
      <c r="AT45" s="1474"/>
      <c r="AU45" s="1474"/>
      <c r="AV45" s="1474"/>
      <c r="AW45" s="1474"/>
      <c r="AX45" s="1474"/>
    </row>
    <row r="46" spans="1:50">
      <c r="A46" s="2694">
        <v>34</v>
      </c>
      <c r="B46" s="1726"/>
      <c r="C46" s="1474"/>
      <c r="D46" s="1474"/>
      <c r="E46" s="1901"/>
      <c r="F46" s="1474"/>
      <c r="G46" s="1474"/>
      <c r="H46" s="1474"/>
      <c r="I46" s="1474"/>
      <c r="J46" s="1474"/>
      <c r="K46" s="1474"/>
      <c r="L46" s="1474"/>
      <c r="M46" s="1474"/>
      <c r="N46" s="1474"/>
      <c r="O46" s="1474"/>
      <c r="P46" s="1474"/>
      <c r="Q46" s="1474"/>
      <c r="R46" s="1474"/>
      <c r="S46" s="1474"/>
      <c r="T46" s="1474"/>
      <c r="U46" s="1474"/>
      <c r="V46" s="1474"/>
      <c r="W46" s="1474"/>
      <c r="X46" s="1474"/>
      <c r="Y46" s="1474"/>
      <c r="Z46" s="1474"/>
      <c r="AA46" s="1474"/>
      <c r="AB46" s="1474"/>
      <c r="AC46" s="1474"/>
      <c r="AD46" s="1474"/>
      <c r="AE46" s="1474"/>
      <c r="AF46" s="1474"/>
      <c r="AG46" s="1474"/>
      <c r="AH46" s="1474"/>
      <c r="AI46" s="1474"/>
      <c r="AJ46" s="1474"/>
      <c r="AK46" s="1474"/>
      <c r="AL46" s="1474"/>
      <c r="AM46" s="1474"/>
      <c r="AN46" s="1474"/>
      <c r="AO46" s="1474"/>
      <c r="AP46" s="1474"/>
      <c r="AQ46" s="1474"/>
      <c r="AR46" s="1474"/>
      <c r="AS46" s="1474"/>
      <c r="AT46" s="1474"/>
      <c r="AU46" s="1474"/>
      <c r="AV46" s="1474"/>
      <c r="AW46" s="1474"/>
      <c r="AX46" s="1474"/>
    </row>
    <row r="47" spans="1:50">
      <c r="A47" s="2694">
        <v>35</v>
      </c>
      <c r="B47" s="1726"/>
      <c r="C47" s="1474"/>
      <c r="D47" s="1474"/>
      <c r="E47" s="1901"/>
      <c r="F47" s="1474"/>
      <c r="G47" s="1474"/>
      <c r="H47" s="1474"/>
      <c r="I47" s="1474"/>
      <c r="J47" s="1474"/>
      <c r="K47" s="1474"/>
      <c r="L47" s="1474"/>
      <c r="M47" s="1474"/>
      <c r="N47" s="1474"/>
      <c r="O47" s="1474"/>
      <c r="P47" s="1474"/>
      <c r="Q47" s="1474"/>
      <c r="R47" s="1474"/>
      <c r="S47" s="1474"/>
      <c r="T47" s="1474"/>
      <c r="U47" s="1474"/>
      <c r="V47" s="1474"/>
      <c r="W47" s="1474"/>
      <c r="X47" s="1474"/>
      <c r="Y47" s="1474"/>
      <c r="Z47" s="1474"/>
      <c r="AA47" s="1474"/>
      <c r="AB47" s="1474"/>
      <c r="AC47" s="1474"/>
      <c r="AD47" s="1474"/>
      <c r="AE47" s="1474"/>
      <c r="AF47" s="1474"/>
      <c r="AG47" s="1474"/>
      <c r="AH47" s="1474"/>
      <c r="AI47" s="1474"/>
      <c r="AJ47" s="1474"/>
      <c r="AK47" s="1474"/>
      <c r="AL47" s="1474"/>
      <c r="AM47" s="1474"/>
      <c r="AN47" s="1474"/>
      <c r="AO47" s="1474"/>
      <c r="AP47" s="1474"/>
      <c r="AQ47" s="1474"/>
      <c r="AR47" s="1474"/>
      <c r="AS47" s="1474"/>
      <c r="AT47" s="1474"/>
      <c r="AU47" s="1474"/>
      <c r="AV47" s="1474"/>
      <c r="AW47" s="1474"/>
      <c r="AX47" s="1474"/>
    </row>
    <row r="48" spans="1:50">
      <c r="A48" s="2694">
        <v>36</v>
      </c>
      <c r="B48" s="1726"/>
      <c r="C48" s="1474"/>
      <c r="D48" s="1474"/>
      <c r="E48" s="1901"/>
      <c r="F48" s="1474"/>
      <c r="G48" s="1474"/>
      <c r="H48" s="1474"/>
      <c r="I48" s="1474"/>
      <c r="J48" s="1474"/>
      <c r="K48" s="1474"/>
      <c r="L48" s="1474"/>
      <c r="M48" s="1474"/>
      <c r="N48" s="1474"/>
      <c r="O48" s="1474"/>
      <c r="P48" s="1474"/>
      <c r="Q48" s="1474"/>
      <c r="R48" s="1474"/>
      <c r="S48" s="1474"/>
      <c r="T48" s="1474"/>
      <c r="U48" s="1474"/>
      <c r="V48" s="1474"/>
      <c r="W48" s="1474"/>
      <c r="X48" s="1474"/>
      <c r="Y48" s="1474"/>
      <c r="Z48" s="1474"/>
      <c r="AA48" s="1474"/>
      <c r="AB48" s="1474"/>
      <c r="AC48" s="1474"/>
      <c r="AD48" s="1474"/>
      <c r="AE48" s="1474"/>
      <c r="AF48" s="1474"/>
      <c r="AG48" s="1474"/>
      <c r="AH48" s="1474"/>
      <c r="AI48" s="1474"/>
      <c r="AJ48" s="1474"/>
      <c r="AK48" s="1474"/>
      <c r="AL48" s="1474"/>
      <c r="AM48" s="1474"/>
      <c r="AN48" s="1474"/>
      <c r="AO48" s="1474"/>
      <c r="AP48" s="1474"/>
      <c r="AQ48" s="1474"/>
      <c r="AR48" s="1474"/>
      <c r="AS48" s="1474"/>
      <c r="AT48" s="1474"/>
      <c r="AU48" s="1474"/>
      <c r="AV48" s="1474"/>
      <c r="AW48" s="1474"/>
      <c r="AX48" s="1474"/>
    </row>
    <row r="49" spans="1:50">
      <c r="A49" s="2694">
        <v>37</v>
      </c>
      <c r="B49" s="1726"/>
      <c r="C49" s="1474"/>
      <c r="D49" s="1474"/>
      <c r="E49" s="1901"/>
      <c r="F49" s="1474"/>
      <c r="G49" s="1474"/>
      <c r="H49" s="1474"/>
      <c r="I49" s="1474"/>
      <c r="J49" s="1474"/>
      <c r="K49" s="1474"/>
      <c r="L49" s="1474"/>
      <c r="M49" s="1474"/>
      <c r="N49" s="1474"/>
      <c r="O49" s="1474"/>
      <c r="P49" s="1474"/>
      <c r="Q49" s="1474"/>
      <c r="R49" s="1474"/>
      <c r="S49" s="1474"/>
      <c r="T49" s="1474"/>
      <c r="U49" s="1474"/>
      <c r="V49" s="1474"/>
      <c r="W49" s="1474"/>
      <c r="X49" s="1474"/>
      <c r="Y49" s="1474"/>
      <c r="Z49" s="1474"/>
      <c r="AA49" s="1474"/>
      <c r="AB49" s="1474"/>
      <c r="AC49" s="1474"/>
      <c r="AD49" s="1474"/>
      <c r="AE49" s="1474"/>
      <c r="AF49" s="1474"/>
      <c r="AG49" s="1474"/>
      <c r="AH49" s="1474"/>
      <c r="AI49" s="1474"/>
      <c r="AJ49" s="1474"/>
      <c r="AK49" s="1474"/>
      <c r="AL49" s="1474"/>
      <c r="AM49" s="1474"/>
      <c r="AN49" s="1474"/>
      <c r="AO49" s="1474"/>
      <c r="AP49" s="1474"/>
      <c r="AQ49" s="1474"/>
      <c r="AR49" s="1474"/>
      <c r="AS49" s="1474"/>
      <c r="AT49" s="1474"/>
      <c r="AU49" s="1474"/>
      <c r="AV49" s="1474"/>
      <c r="AW49" s="1474"/>
      <c r="AX49" s="1474"/>
    </row>
    <row r="50" spans="1:50">
      <c r="A50" s="2694">
        <v>38</v>
      </c>
      <c r="B50" s="1726"/>
      <c r="C50" s="1474"/>
      <c r="D50" s="1474"/>
      <c r="E50" s="1901"/>
      <c r="F50" s="1474"/>
      <c r="G50" s="1474"/>
      <c r="H50" s="1474"/>
      <c r="I50" s="1474"/>
      <c r="J50" s="1474"/>
      <c r="K50" s="1474"/>
      <c r="L50" s="1474"/>
      <c r="M50" s="1474"/>
      <c r="N50" s="1474"/>
      <c r="O50" s="1474"/>
      <c r="P50" s="1474"/>
      <c r="Q50" s="1474"/>
      <c r="R50" s="1474"/>
      <c r="S50" s="1474"/>
      <c r="T50" s="1474"/>
      <c r="U50" s="1474"/>
      <c r="V50" s="1474"/>
      <c r="W50" s="1474"/>
      <c r="X50" s="1474"/>
      <c r="Y50" s="1474"/>
      <c r="Z50" s="1474"/>
      <c r="AA50" s="1474"/>
      <c r="AB50" s="1474"/>
      <c r="AC50" s="1474"/>
      <c r="AD50" s="1474"/>
      <c r="AE50" s="1474"/>
      <c r="AF50" s="1474"/>
      <c r="AG50" s="1474"/>
      <c r="AH50" s="1474"/>
      <c r="AI50" s="1474"/>
      <c r="AJ50" s="1474"/>
      <c r="AK50" s="1474"/>
      <c r="AL50" s="1474"/>
      <c r="AM50" s="1474"/>
      <c r="AN50" s="1474"/>
      <c r="AO50" s="1474"/>
      <c r="AP50" s="1474"/>
      <c r="AQ50" s="1474"/>
      <c r="AR50" s="1474"/>
      <c r="AS50" s="1474"/>
      <c r="AT50" s="1474"/>
      <c r="AU50" s="1474"/>
      <c r="AV50" s="1474"/>
      <c r="AW50" s="1474"/>
      <c r="AX50" s="1474"/>
    </row>
    <row r="51" spans="1:50">
      <c r="A51" s="2694">
        <v>39</v>
      </c>
      <c r="B51" s="1726"/>
      <c r="C51" s="1474"/>
      <c r="D51" s="1474"/>
      <c r="E51" s="1901"/>
      <c r="F51" s="1474"/>
      <c r="G51" s="1474"/>
      <c r="H51" s="1474"/>
      <c r="I51" s="1474"/>
      <c r="J51" s="1474"/>
      <c r="K51" s="1474"/>
      <c r="L51" s="1474"/>
      <c r="M51" s="1474"/>
      <c r="N51" s="1474"/>
      <c r="O51" s="1474"/>
      <c r="P51" s="1474"/>
      <c r="Q51" s="1474"/>
      <c r="R51" s="1474"/>
      <c r="S51" s="1474"/>
      <c r="T51" s="1474"/>
      <c r="U51" s="1474"/>
      <c r="V51" s="1474"/>
      <c r="W51" s="1474"/>
      <c r="X51" s="1474"/>
      <c r="Y51" s="1474"/>
      <c r="Z51" s="1474"/>
      <c r="AA51" s="1474"/>
      <c r="AB51" s="1474"/>
      <c r="AC51" s="1474"/>
      <c r="AD51" s="1474"/>
      <c r="AE51" s="1474"/>
      <c r="AF51" s="1474"/>
      <c r="AG51" s="1474"/>
      <c r="AH51" s="1474"/>
      <c r="AI51" s="1474"/>
      <c r="AJ51" s="1474"/>
      <c r="AK51" s="1474"/>
      <c r="AL51" s="1474"/>
      <c r="AM51" s="1474"/>
      <c r="AN51" s="1474"/>
      <c r="AO51" s="1474"/>
      <c r="AP51" s="1474"/>
      <c r="AQ51" s="1474"/>
      <c r="AR51" s="1474"/>
      <c r="AS51" s="1474"/>
      <c r="AT51" s="1474"/>
      <c r="AU51" s="1474"/>
      <c r="AV51" s="1474"/>
      <c r="AW51" s="1474"/>
      <c r="AX51" s="1474"/>
    </row>
    <row r="52" spans="1:50">
      <c r="A52" s="2694">
        <v>40</v>
      </c>
      <c r="B52" s="1726"/>
      <c r="C52" s="1474"/>
      <c r="D52" s="1474"/>
      <c r="E52" s="1901"/>
      <c r="F52" s="1474"/>
      <c r="G52" s="1474"/>
      <c r="H52" s="1474"/>
      <c r="I52" s="1474"/>
      <c r="J52" s="1474"/>
      <c r="K52" s="1474"/>
      <c r="L52" s="1474"/>
      <c r="M52" s="1474"/>
      <c r="N52" s="1474"/>
      <c r="O52" s="1474"/>
      <c r="P52" s="1474"/>
      <c r="Q52" s="1474"/>
      <c r="R52" s="1474"/>
      <c r="S52" s="1474"/>
      <c r="T52" s="1474"/>
      <c r="U52" s="1474"/>
      <c r="V52" s="1474"/>
      <c r="W52" s="1474"/>
      <c r="X52" s="1474"/>
      <c r="Y52" s="1474"/>
      <c r="Z52" s="1474"/>
      <c r="AA52" s="1474"/>
      <c r="AB52" s="1474"/>
      <c r="AC52" s="1474"/>
      <c r="AD52" s="1474"/>
      <c r="AE52" s="1474"/>
      <c r="AF52" s="1474"/>
      <c r="AG52" s="1474"/>
      <c r="AH52" s="1474"/>
      <c r="AI52" s="1474"/>
      <c r="AJ52" s="1474"/>
      <c r="AK52" s="1474"/>
      <c r="AL52" s="1474"/>
      <c r="AM52" s="1474"/>
      <c r="AN52" s="1474"/>
      <c r="AO52" s="1474"/>
      <c r="AP52" s="1474"/>
      <c r="AQ52" s="1474"/>
      <c r="AR52" s="1474"/>
      <c r="AS52" s="1474"/>
      <c r="AT52" s="1474"/>
      <c r="AU52" s="1474"/>
      <c r="AV52" s="1474"/>
      <c r="AW52" s="1474"/>
      <c r="AX52" s="1474"/>
    </row>
    <row r="53" spans="1:50">
      <c r="A53" s="2694">
        <v>41</v>
      </c>
      <c r="B53" s="1726"/>
      <c r="C53" s="1474"/>
      <c r="D53" s="1474"/>
      <c r="E53" s="1901"/>
      <c r="F53" s="1474"/>
      <c r="G53" s="1474"/>
      <c r="H53" s="1474"/>
      <c r="I53" s="1474"/>
      <c r="J53" s="1474"/>
      <c r="K53" s="1474"/>
      <c r="L53" s="1474"/>
      <c r="M53" s="1474"/>
      <c r="N53" s="1474"/>
      <c r="O53" s="1474"/>
      <c r="P53" s="1474"/>
      <c r="Q53" s="1474"/>
      <c r="R53" s="1474"/>
      <c r="S53" s="1474"/>
      <c r="T53" s="1474"/>
      <c r="U53" s="1474"/>
      <c r="V53" s="1474"/>
      <c r="W53" s="1474"/>
      <c r="X53" s="1474"/>
      <c r="Y53" s="1474"/>
      <c r="Z53" s="1474"/>
      <c r="AA53" s="1474"/>
      <c r="AB53" s="1474"/>
      <c r="AC53" s="1474"/>
      <c r="AD53" s="1474"/>
      <c r="AE53" s="1474"/>
      <c r="AF53" s="1474"/>
      <c r="AG53" s="1474"/>
      <c r="AH53" s="1474"/>
      <c r="AI53" s="1474"/>
      <c r="AJ53" s="1474"/>
      <c r="AK53" s="1474"/>
      <c r="AL53" s="1474"/>
      <c r="AM53" s="1474"/>
      <c r="AN53" s="1474"/>
      <c r="AO53" s="1474"/>
      <c r="AP53" s="1474"/>
      <c r="AQ53" s="1474"/>
      <c r="AR53" s="1474"/>
      <c r="AS53" s="1474"/>
      <c r="AT53" s="1474"/>
      <c r="AU53" s="1474"/>
      <c r="AV53" s="1474"/>
      <c r="AW53" s="1474"/>
      <c r="AX53" s="1474"/>
    </row>
    <row r="54" spans="1:50">
      <c r="A54" s="2694">
        <v>42</v>
      </c>
      <c r="B54" s="1726"/>
      <c r="C54" s="1474"/>
      <c r="D54" s="1474"/>
      <c r="E54" s="1901"/>
      <c r="F54" s="1474"/>
      <c r="G54" s="1474"/>
      <c r="H54" s="1474"/>
      <c r="I54" s="1474"/>
      <c r="J54" s="1474"/>
      <c r="K54" s="1474"/>
      <c r="L54" s="1474"/>
      <c r="M54" s="1474"/>
      <c r="N54" s="1474"/>
      <c r="O54" s="1474"/>
      <c r="P54" s="1474"/>
      <c r="Q54" s="1474"/>
      <c r="R54" s="1474"/>
      <c r="S54" s="1474"/>
      <c r="T54" s="1474"/>
      <c r="U54" s="1474"/>
      <c r="V54" s="1474"/>
      <c r="W54" s="1474"/>
      <c r="X54" s="1474"/>
      <c r="Y54" s="1474"/>
      <c r="Z54" s="1474"/>
      <c r="AA54" s="1474"/>
      <c r="AB54" s="1474"/>
      <c r="AC54" s="1474"/>
      <c r="AD54" s="1474"/>
      <c r="AE54" s="1474"/>
      <c r="AF54" s="1474"/>
      <c r="AG54" s="1474"/>
      <c r="AH54" s="1474"/>
      <c r="AI54" s="1474"/>
      <c r="AJ54" s="1474"/>
      <c r="AK54" s="1474"/>
      <c r="AL54" s="1474"/>
      <c r="AM54" s="1474"/>
      <c r="AN54" s="1474"/>
      <c r="AO54" s="1474"/>
      <c r="AP54" s="1474"/>
      <c r="AQ54" s="1474"/>
      <c r="AR54" s="1474"/>
      <c r="AS54" s="1474"/>
      <c r="AT54" s="1474"/>
      <c r="AU54" s="1474"/>
      <c r="AV54" s="1474"/>
      <c r="AW54" s="1474"/>
      <c r="AX54" s="1474"/>
    </row>
    <row r="55" spans="1:50">
      <c r="A55" s="2694">
        <v>43</v>
      </c>
      <c r="B55" s="1726"/>
      <c r="C55" s="1474"/>
      <c r="D55" s="1474"/>
      <c r="E55" s="1901"/>
      <c r="F55" s="1474"/>
      <c r="G55" s="1474"/>
      <c r="H55" s="1474"/>
      <c r="I55" s="1474"/>
      <c r="J55" s="1474"/>
      <c r="K55" s="1474"/>
      <c r="L55" s="1474"/>
      <c r="M55" s="1474"/>
      <c r="N55" s="1474"/>
      <c r="O55" s="1474"/>
      <c r="P55" s="1474"/>
      <c r="Q55" s="1474"/>
      <c r="R55" s="1474"/>
      <c r="S55" s="1474"/>
      <c r="T55" s="1474"/>
      <c r="U55" s="1474"/>
      <c r="V55" s="1474"/>
      <c r="W55" s="1474"/>
      <c r="X55" s="1474"/>
      <c r="Y55" s="1474"/>
      <c r="Z55" s="1474"/>
      <c r="AA55" s="1474"/>
      <c r="AB55" s="1474"/>
      <c r="AC55" s="1474"/>
      <c r="AD55" s="1474"/>
      <c r="AE55" s="1474"/>
      <c r="AF55" s="1474"/>
      <c r="AG55" s="1474"/>
      <c r="AH55" s="1474"/>
      <c r="AI55" s="1474"/>
      <c r="AJ55" s="1474"/>
      <c r="AK55" s="1474"/>
      <c r="AL55" s="1474"/>
      <c r="AM55" s="1474"/>
      <c r="AN55" s="1474"/>
      <c r="AO55" s="1474"/>
      <c r="AP55" s="1474"/>
      <c r="AQ55" s="1474"/>
      <c r="AR55" s="1474"/>
      <c r="AS55" s="1474"/>
      <c r="AT55" s="1474"/>
      <c r="AU55" s="1474"/>
      <c r="AV55" s="1474"/>
      <c r="AW55" s="1474"/>
      <c r="AX55" s="1474"/>
    </row>
    <row r="56" spans="1:50">
      <c r="A56" s="1480">
        <v>44</v>
      </c>
      <c r="B56" s="1726"/>
      <c r="C56" s="1474"/>
      <c r="D56" s="1474"/>
      <c r="E56" s="1901"/>
      <c r="F56" s="1474"/>
      <c r="G56" s="1474"/>
      <c r="H56" s="1474"/>
      <c r="I56" s="1474"/>
      <c r="J56" s="1474"/>
      <c r="K56" s="1474"/>
      <c r="L56" s="1474"/>
      <c r="M56" s="1474"/>
      <c r="N56" s="1474"/>
      <c r="O56" s="1474"/>
      <c r="P56" s="1474"/>
      <c r="Q56" s="1474"/>
      <c r="R56" s="1474"/>
      <c r="S56" s="1474"/>
      <c r="T56" s="1474"/>
      <c r="U56" s="1474"/>
      <c r="V56" s="1474"/>
      <c r="W56" s="1474"/>
      <c r="X56" s="1474"/>
      <c r="Y56" s="1474"/>
      <c r="Z56" s="1474"/>
      <c r="AA56" s="1474"/>
      <c r="AB56" s="1474"/>
      <c r="AC56" s="1474"/>
      <c r="AD56" s="1474"/>
      <c r="AE56" s="1474"/>
      <c r="AF56" s="1474"/>
      <c r="AG56" s="1474"/>
      <c r="AH56" s="1474"/>
      <c r="AI56" s="1474"/>
      <c r="AJ56" s="1474"/>
      <c r="AK56" s="1474"/>
      <c r="AL56" s="1474"/>
      <c r="AM56" s="1474"/>
      <c r="AN56" s="1474"/>
      <c r="AO56" s="1474"/>
      <c r="AP56" s="1474"/>
      <c r="AQ56" s="1474"/>
      <c r="AR56" s="1474"/>
      <c r="AS56" s="1474"/>
      <c r="AT56" s="1474"/>
      <c r="AU56" s="1474"/>
      <c r="AV56" s="1474"/>
      <c r="AW56" s="1474"/>
      <c r="AX56" s="1474"/>
    </row>
    <row r="57" spans="1:50" ht="15.75" thickBot="1">
      <c r="A57" s="2087">
        <v>45</v>
      </c>
      <c r="B57" s="1895"/>
      <c r="C57" s="1895" t="s">
        <v>172</v>
      </c>
      <c r="D57" s="1895"/>
      <c r="E57" s="1891">
        <f>SUM(E13:E56)</f>
        <v>60455384.340000004</v>
      </c>
    </row>
    <row r="58" spans="1:50">
      <c r="A58" s="1474"/>
      <c r="B58" s="1474"/>
      <c r="C58" s="1474"/>
      <c r="D58" s="1474"/>
      <c r="E58" s="1474"/>
    </row>
    <row r="59" spans="1:50">
      <c r="A59" s="3597" t="s">
        <v>4681</v>
      </c>
      <c r="B59" s="3597"/>
      <c r="C59" s="1474"/>
      <c r="D59" s="1474"/>
      <c r="E59" s="1897" t="s">
        <v>3297</v>
      </c>
    </row>
    <row r="60" spans="1:50">
      <c r="A60" s="3598" t="s">
        <v>3298</v>
      </c>
      <c r="B60" s="3598"/>
      <c r="C60" s="3598"/>
      <c r="D60" s="3598"/>
      <c r="E60" s="3598"/>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1"/>
  <dimension ref="A1:CN335"/>
  <sheetViews>
    <sheetView defaultGridColor="0" view="pageBreakPreview" colorId="22" zoomScale="50" zoomScaleNormal="70" zoomScaleSheetLayoutView="50" workbookViewId="0">
      <selection activeCell="C33" sqref="C33"/>
    </sheetView>
  </sheetViews>
  <sheetFormatPr defaultColWidth="9.6640625" defaultRowHeight="15"/>
  <cols>
    <col min="1" max="1" width="4.6640625" style="9" customWidth="1"/>
    <col min="2" max="2" width="58.6640625" style="9" bestFit="1" customWidth="1"/>
    <col min="3" max="3" width="21.33203125" style="9" customWidth="1"/>
    <col min="4" max="5" width="16.6640625" style="9" customWidth="1"/>
    <col min="6" max="7" width="20" style="9" customWidth="1"/>
    <col min="8" max="8" width="20.21875" style="9" bestFit="1" customWidth="1"/>
    <col min="9" max="9" width="14.6640625" style="9" customWidth="1"/>
    <col min="10" max="10" width="18.6640625" style="9" customWidth="1"/>
    <col min="11" max="11" width="14.6640625" style="9" customWidth="1"/>
    <col min="12" max="12" width="4.6640625" style="9" customWidth="1"/>
    <col min="13" max="16384" width="9.6640625" style="9"/>
  </cols>
  <sheetData>
    <row r="1" spans="1:92">
      <c r="A1" s="27" t="s">
        <v>1795</v>
      </c>
      <c r="B1" s="224"/>
      <c r="C1" s="225" t="s">
        <v>3288</v>
      </c>
      <c r="D1" s="225" t="s">
        <v>1797</v>
      </c>
      <c r="E1" s="256" t="s">
        <v>1798</v>
      </c>
      <c r="F1" s="27" t="s">
        <v>1795</v>
      </c>
      <c r="G1" s="64"/>
      <c r="H1" s="225" t="s">
        <v>3288</v>
      </c>
      <c r="I1" s="225" t="s">
        <v>1797</v>
      </c>
      <c r="J1" s="226" t="s">
        <v>1798</v>
      </c>
      <c r="K1" s="64"/>
      <c r="L1" s="6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row>
    <row r="2" spans="1:92">
      <c r="A2" s="70" t="str">
        <f>'Data Sheet'!$C$25</f>
        <v>Consolidated Edison Company of New York, Inc.</v>
      </c>
      <c r="B2" s="79"/>
      <c r="C2" s="76" t="s">
        <v>1814</v>
      </c>
      <c r="D2" s="76" t="s">
        <v>3307</v>
      </c>
      <c r="E2" s="81"/>
      <c r="F2" s="70" t="str">
        <f>'Data Sheet'!$C$25</f>
        <v>Consolidated Edison Company of New York, Inc.</v>
      </c>
      <c r="G2" s="15"/>
      <c r="H2" s="76" t="s">
        <v>1814</v>
      </c>
      <c r="I2" s="76" t="s">
        <v>3307</v>
      </c>
      <c r="J2" s="95"/>
      <c r="K2" s="15"/>
      <c r="L2" s="71"/>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row>
    <row r="3" spans="1:92" ht="15" customHeight="1">
      <c r="A3" s="72"/>
      <c r="B3" s="115"/>
      <c r="C3" s="84" t="s">
        <v>2990</v>
      </c>
      <c r="D3" s="655" t="str">
        <f>'Data Sheet'!$C$40</f>
        <v>4/28/2016</v>
      </c>
      <c r="E3" s="108" t="str">
        <f>'Data Sheet'!$C$38</f>
        <v>12/31/2015</v>
      </c>
      <c r="F3" s="72"/>
      <c r="G3" s="75" t="s">
        <v>1784</v>
      </c>
      <c r="H3" s="84" t="s">
        <v>2990</v>
      </c>
      <c r="I3" s="655" t="str">
        <f>'Data Sheet'!$C$40</f>
        <v>4/28/2016</v>
      </c>
      <c r="J3" s="15" t="str">
        <f>'Data Sheet'!$C$38</f>
        <v>12/31/2015</v>
      </c>
      <c r="K3" s="75"/>
      <c r="L3" s="74"/>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row>
    <row r="4" spans="1:92" ht="15" customHeight="1">
      <c r="A4" s="227" t="s">
        <v>3299</v>
      </c>
      <c r="B4" s="228"/>
      <c r="C4" s="228"/>
      <c r="D4" s="228"/>
      <c r="E4" s="229"/>
      <c r="F4" s="227" t="s">
        <v>3300</v>
      </c>
      <c r="G4" s="228"/>
      <c r="H4" s="228"/>
      <c r="I4" s="228"/>
      <c r="J4" s="228"/>
      <c r="K4" s="228"/>
      <c r="L4" s="229"/>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row>
    <row r="5" spans="1:92">
      <c r="A5" s="70"/>
      <c r="B5" s="15"/>
      <c r="C5" s="15"/>
      <c r="D5" s="15"/>
      <c r="E5" s="71"/>
      <c r="F5" s="70"/>
      <c r="G5" s="15"/>
      <c r="H5" s="15"/>
      <c r="I5" s="15"/>
      <c r="J5" s="15"/>
      <c r="K5" s="15"/>
      <c r="L5" s="71"/>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row>
    <row r="6" spans="1:92">
      <c r="A6" s="646" t="s">
        <v>121</v>
      </c>
      <c r="B6" s="15"/>
      <c r="C6" s="15" t="s">
        <v>129</v>
      </c>
      <c r="D6" s="15"/>
      <c r="E6" s="71"/>
      <c r="F6" s="646" t="s">
        <v>130</v>
      </c>
      <c r="G6" s="15"/>
      <c r="H6" s="15"/>
      <c r="I6" s="383" t="s">
        <v>3301</v>
      </c>
      <c r="J6" s="15"/>
      <c r="K6" s="15"/>
      <c r="L6" s="71"/>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row>
    <row r="7" spans="1:92">
      <c r="A7" s="646" t="s">
        <v>3302</v>
      </c>
      <c r="B7" s="15"/>
      <c r="C7" s="15" t="s">
        <v>3303</v>
      </c>
      <c r="D7" s="15"/>
      <c r="E7" s="71"/>
      <c r="F7" s="646" t="s">
        <v>3304</v>
      </c>
      <c r="G7" s="15"/>
      <c r="H7" s="15"/>
      <c r="I7" s="383" t="s">
        <v>3305</v>
      </c>
      <c r="J7" s="15"/>
      <c r="K7" s="15"/>
      <c r="L7" s="71"/>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row>
    <row r="8" spans="1:92">
      <c r="A8" s="646" t="s">
        <v>3306</v>
      </c>
      <c r="B8" s="15"/>
      <c r="C8" s="15" t="s">
        <v>128</v>
      </c>
      <c r="D8" s="15"/>
      <c r="E8" s="71"/>
      <c r="F8" s="646" t="s">
        <v>131</v>
      </c>
      <c r="G8" s="15"/>
      <c r="H8" s="15"/>
      <c r="I8" s="383" t="s">
        <v>136</v>
      </c>
      <c r="J8" s="15"/>
      <c r="K8" s="15"/>
      <c r="L8" s="71"/>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row>
    <row r="9" spans="1:92">
      <c r="A9" s="646" t="s">
        <v>1346</v>
      </c>
      <c r="B9" s="15"/>
      <c r="C9" s="15" t="s">
        <v>1347</v>
      </c>
      <c r="D9" s="15"/>
      <c r="E9" s="71"/>
      <c r="F9" s="646" t="s">
        <v>1348</v>
      </c>
      <c r="G9" s="15"/>
      <c r="H9" s="15"/>
      <c r="I9" s="383" t="s">
        <v>1349</v>
      </c>
      <c r="J9" s="15"/>
      <c r="K9" s="15"/>
      <c r="L9" s="71"/>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row>
    <row r="10" spans="1:92">
      <c r="A10" s="646" t="s">
        <v>122</v>
      </c>
      <c r="B10" s="15"/>
      <c r="C10" s="15" t="s">
        <v>1350</v>
      </c>
      <c r="D10" s="15"/>
      <c r="E10" s="71"/>
      <c r="F10" s="646" t="s">
        <v>1351</v>
      </c>
      <c r="G10" s="15"/>
      <c r="H10" s="15"/>
      <c r="I10" s="383" t="s">
        <v>211</v>
      </c>
      <c r="J10" s="15"/>
      <c r="K10" s="15"/>
      <c r="L10" s="71"/>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row>
    <row r="11" spans="1:92">
      <c r="A11" s="646" t="s">
        <v>212</v>
      </c>
      <c r="B11" s="15"/>
      <c r="C11" s="15" t="s">
        <v>127</v>
      </c>
      <c r="D11" s="15"/>
      <c r="E11" s="71"/>
      <c r="F11" s="646" t="s">
        <v>213</v>
      </c>
      <c r="G11" s="15"/>
      <c r="H11" s="15"/>
      <c r="I11" s="383" t="s">
        <v>195</v>
      </c>
      <c r="J11" s="15"/>
      <c r="K11" s="15"/>
      <c r="L11" s="71"/>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row>
    <row r="12" spans="1:92">
      <c r="A12" s="646" t="s">
        <v>123</v>
      </c>
      <c r="B12" s="15"/>
      <c r="C12" s="15" t="s">
        <v>196</v>
      </c>
      <c r="D12" s="15"/>
      <c r="E12" s="71"/>
      <c r="F12" s="646" t="s">
        <v>132</v>
      </c>
      <c r="G12" s="15"/>
      <c r="H12" s="15"/>
      <c r="I12" s="383" t="s">
        <v>135</v>
      </c>
      <c r="J12" s="15"/>
      <c r="K12" s="15"/>
      <c r="L12" s="71"/>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row>
    <row r="13" spans="1:92">
      <c r="A13" s="646" t="s">
        <v>2796</v>
      </c>
      <c r="B13" s="15"/>
      <c r="C13" s="15" t="s">
        <v>2797</v>
      </c>
      <c r="D13" s="15"/>
      <c r="E13" s="71"/>
      <c r="F13" s="646" t="s">
        <v>2798</v>
      </c>
      <c r="G13" s="15"/>
      <c r="H13" s="15"/>
      <c r="I13" s="383" t="s">
        <v>2799</v>
      </c>
      <c r="J13" s="15"/>
      <c r="K13" s="15"/>
      <c r="L13" s="71"/>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row>
    <row r="14" spans="1:92">
      <c r="A14" s="646" t="s">
        <v>2800</v>
      </c>
      <c r="B14" s="15"/>
      <c r="C14" s="15" t="s">
        <v>2801</v>
      </c>
      <c r="D14" s="15"/>
      <c r="E14" s="71"/>
      <c r="F14" s="646" t="s">
        <v>3308</v>
      </c>
      <c r="G14" s="15"/>
      <c r="H14" s="15"/>
      <c r="I14" s="383" t="s">
        <v>3309</v>
      </c>
      <c r="J14" s="15"/>
      <c r="K14" s="15"/>
      <c r="L14" s="71"/>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row>
    <row r="15" spans="1:92">
      <c r="A15" s="646" t="s">
        <v>124</v>
      </c>
      <c r="B15" s="15"/>
      <c r="C15" s="15" t="s">
        <v>3310</v>
      </c>
      <c r="D15" s="15"/>
      <c r="E15" s="71"/>
      <c r="F15" s="646" t="s">
        <v>3311</v>
      </c>
      <c r="G15" s="15"/>
      <c r="H15" s="15"/>
      <c r="I15" s="383" t="s">
        <v>3312</v>
      </c>
      <c r="J15" s="15"/>
      <c r="K15" s="15"/>
      <c r="L15" s="71"/>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row>
    <row r="16" spans="1:92">
      <c r="A16" s="646" t="s">
        <v>3313</v>
      </c>
      <c r="B16" s="15"/>
      <c r="C16" s="15" t="s">
        <v>126</v>
      </c>
      <c r="D16" s="15"/>
      <c r="E16" s="71"/>
      <c r="F16" s="646" t="s">
        <v>3314</v>
      </c>
      <c r="G16" s="15"/>
      <c r="H16" s="15"/>
      <c r="I16" s="383" t="s">
        <v>3315</v>
      </c>
      <c r="J16" s="15"/>
      <c r="K16" s="15"/>
      <c r="L16" s="71"/>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row>
    <row r="17" spans="1:92">
      <c r="A17" s="646" t="s">
        <v>3316</v>
      </c>
      <c r="B17" s="15"/>
      <c r="C17" s="15" t="s">
        <v>3317</v>
      </c>
      <c r="D17" s="15"/>
      <c r="E17" s="71"/>
      <c r="F17" s="646" t="s">
        <v>3318</v>
      </c>
      <c r="G17" s="15"/>
      <c r="H17" s="15"/>
      <c r="I17" s="383" t="s">
        <v>3319</v>
      </c>
      <c r="J17" s="15"/>
      <c r="K17" s="15"/>
      <c r="L17" s="71"/>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row>
    <row r="18" spans="1:92">
      <c r="A18" s="646" t="s">
        <v>3320</v>
      </c>
      <c r="B18" s="15"/>
      <c r="C18" s="15" t="s">
        <v>3321</v>
      </c>
      <c r="D18" s="15"/>
      <c r="E18" s="71"/>
      <c r="F18" s="646" t="s">
        <v>3322</v>
      </c>
      <c r="G18" s="15"/>
      <c r="H18" s="15"/>
      <c r="I18" s="383" t="s">
        <v>134</v>
      </c>
      <c r="J18" s="15"/>
      <c r="K18" s="15"/>
      <c r="L18" s="71"/>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row>
    <row r="19" spans="1:92">
      <c r="A19" s="646" t="s">
        <v>125</v>
      </c>
      <c r="B19" s="15"/>
      <c r="C19" s="15" t="s">
        <v>3323</v>
      </c>
      <c r="D19" s="15"/>
      <c r="E19" s="71"/>
      <c r="F19" s="646" t="s">
        <v>133</v>
      </c>
      <c r="G19" s="15"/>
      <c r="H19" s="15"/>
      <c r="I19" s="383" t="s">
        <v>3324</v>
      </c>
      <c r="J19" s="15"/>
      <c r="K19" s="15"/>
      <c r="L19" s="71"/>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row>
    <row r="20" spans="1:92">
      <c r="A20" s="646" t="s">
        <v>2878</v>
      </c>
      <c r="B20" s="15"/>
      <c r="C20" s="15" t="s">
        <v>2879</v>
      </c>
      <c r="D20" s="15"/>
      <c r="E20" s="71"/>
      <c r="F20" s="70"/>
      <c r="G20" s="15"/>
      <c r="H20" s="15"/>
      <c r="I20" s="15"/>
      <c r="J20" s="15"/>
      <c r="K20" s="15"/>
      <c r="L20" s="71"/>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row>
    <row r="21" spans="1:92">
      <c r="A21" s="646" t="s">
        <v>2880</v>
      </c>
      <c r="B21" s="15"/>
      <c r="C21" s="15" t="s">
        <v>2881</v>
      </c>
      <c r="D21" s="15"/>
      <c r="E21" s="71"/>
      <c r="F21" s="70"/>
      <c r="G21" s="15"/>
      <c r="H21" s="15"/>
      <c r="I21" s="15"/>
      <c r="J21" s="15"/>
      <c r="K21" s="15"/>
      <c r="L21" s="71"/>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row>
    <row r="22" spans="1:92">
      <c r="A22" s="70"/>
      <c r="B22" s="15"/>
      <c r="C22" s="15"/>
      <c r="D22" s="15"/>
      <c r="E22" s="71"/>
      <c r="F22" s="70"/>
      <c r="G22" s="15"/>
      <c r="H22" s="15"/>
      <c r="I22" s="15"/>
      <c r="J22" s="15"/>
      <c r="K22" s="15"/>
      <c r="L22" s="71"/>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row>
    <row r="23" spans="1:92">
      <c r="A23" s="360" t="s">
        <v>1784</v>
      </c>
      <c r="B23" s="87" t="s">
        <v>1784</v>
      </c>
      <c r="C23" s="80"/>
      <c r="D23" s="80"/>
      <c r="E23" s="83"/>
      <c r="F23" s="360" t="s">
        <v>1784</v>
      </c>
      <c r="G23" s="80"/>
      <c r="H23" s="228" t="s">
        <v>2882</v>
      </c>
      <c r="I23" s="363"/>
      <c r="J23" s="498" t="s">
        <v>2883</v>
      </c>
      <c r="K23" s="80"/>
      <c r="L23" s="93"/>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row>
    <row r="24" spans="1:92">
      <c r="A24" s="78" t="s">
        <v>1784</v>
      </c>
      <c r="B24" s="15" t="s">
        <v>2884</v>
      </c>
      <c r="C24" s="79"/>
      <c r="D24" s="288" t="s">
        <v>2885</v>
      </c>
      <c r="E24" s="81" t="s">
        <v>2886</v>
      </c>
      <c r="F24" s="273" t="s">
        <v>2887</v>
      </c>
      <c r="G24" s="288" t="s">
        <v>1147</v>
      </c>
      <c r="H24" s="79"/>
      <c r="I24" s="80"/>
      <c r="J24" s="288" t="s">
        <v>2888</v>
      </c>
      <c r="K24" s="288" t="s">
        <v>2889</v>
      </c>
      <c r="L24" s="81"/>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row>
    <row r="25" spans="1:92">
      <c r="A25" s="273" t="s">
        <v>1724</v>
      </c>
      <c r="B25" s="15" t="s">
        <v>2890</v>
      </c>
      <c r="C25" s="79"/>
      <c r="D25" s="288" t="s">
        <v>3062</v>
      </c>
      <c r="E25" s="81" t="s">
        <v>2891</v>
      </c>
      <c r="F25" s="273" t="s">
        <v>2892</v>
      </c>
      <c r="G25" s="288" t="s">
        <v>3071</v>
      </c>
      <c r="H25" s="288" t="s">
        <v>2893</v>
      </c>
      <c r="I25" s="288" t="s">
        <v>2894</v>
      </c>
      <c r="J25" s="288" t="s">
        <v>2895</v>
      </c>
      <c r="K25" s="288" t="s">
        <v>1835</v>
      </c>
      <c r="L25" s="234" t="s">
        <v>1724</v>
      </c>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row>
    <row r="26" spans="1:92">
      <c r="A26" s="273" t="s">
        <v>1727</v>
      </c>
      <c r="B26" s="15"/>
      <c r="C26" s="79"/>
      <c r="D26" s="288" t="s">
        <v>2896</v>
      </c>
      <c r="E26" s="81" t="s">
        <v>2897</v>
      </c>
      <c r="F26" s="78"/>
      <c r="G26" s="79"/>
      <c r="H26" s="79"/>
      <c r="I26" s="79"/>
      <c r="J26" s="288" t="s">
        <v>2898</v>
      </c>
      <c r="K26" s="79"/>
      <c r="L26" s="234" t="s">
        <v>1727</v>
      </c>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row>
    <row r="27" spans="1:92">
      <c r="A27" s="78"/>
      <c r="B27" s="15"/>
      <c r="C27" s="79"/>
      <c r="D27" s="79"/>
      <c r="E27" s="81"/>
      <c r="F27" s="78"/>
      <c r="G27" s="79"/>
      <c r="H27" s="79"/>
      <c r="I27" s="79"/>
      <c r="J27" s="288" t="s">
        <v>2899</v>
      </c>
      <c r="K27" s="79"/>
      <c r="L27" s="81"/>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row>
    <row r="28" spans="1:92">
      <c r="A28" s="78"/>
      <c r="B28" s="15"/>
      <c r="C28" s="79"/>
      <c r="D28" s="79"/>
      <c r="E28" s="81"/>
      <c r="F28" s="78"/>
      <c r="G28" s="79"/>
      <c r="H28" s="79"/>
      <c r="I28" s="79"/>
      <c r="J28" s="288" t="s">
        <v>2900</v>
      </c>
      <c r="K28" s="79"/>
      <c r="L28" s="81"/>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row>
    <row r="29" spans="1:92">
      <c r="A29" s="78"/>
      <c r="B29" s="287" t="s">
        <v>2901</v>
      </c>
      <c r="C29" s="115"/>
      <c r="D29" s="287" t="s">
        <v>3019</v>
      </c>
      <c r="E29" s="234" t="s">
        <v>3020</v>
      </c>
      <c r="F29" s="273" t="s">
        <v>3021</v>
      </c>
      <c r="G29" s="287" t="s">
        <v>2343</v>
      </c>
      <c r="H29" s="604" t="s">
        <v>2344</v>
      </c>
      <c r="I29" s="287" t="s">
        <v>2345</v>
      </c>
      <c r="J29" s="604" t="s">
        <v>2346</v>
      </c>
      <c r="K29" s="287" t="s">
        <v>2347</v>
      </c>
      <c r="L29" s="108"/>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row>
    <row r="30" spans="1:92">
      <c r="A30" s="330" t="s">
        <v>1732</v>
      </c>
      <c r="B30" s="364" t="s">
        <v>2902</v>
      </c>
      <c r="C30" s="80"/>
      <c r="D30" s="80"/>
      <c r="E30" s="83"/>
      <c r="F30" s="360"/>
      <c r="G30" s="80"/>
      <c r="H30" s="80"/>
      <c r="I30" s="80"/>
      <c r="J30" s="87"/>
      <c r="K30" s="82"/>
      <c r="L30" s="325" t="s">
        <v>1732</v>
      </c>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row>
    <row r="31" spans="1:92">
      <c r="A31" s="273" t="s">
        <v>1733</v>
      </c>
      <c r="B31" s="15"/>
      <c r="C31" s="79"/>
      <c r="D31" s="365"/>
      <c r="E31" s="71"/>
      <c r="F31" s="78"/>
      <c r="G31" s="79"/>
      <c r="H31" s="79"/>
      <c r="I31" s="365"/>
      <c r="J31" s="365"/>
      <c r="K31" s="76"/>
      <c r="L31" s="234" t="s">
        <v>1733</v>
      </c>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row>
    <row r="32" spans="1:92">
      <c r="A32" s="273" t="s">
        <v>1734</v>
      </c>
      <c r="B32" s="15"/>
      <c r="C32" s="79"/>
      <c r="D32" s="348"/>
      <c r="E32" s="308"/>
      <c r="F32" s="78"/>
      <c r="G32" s="79"/>
      <c r="H32" s="79"/>
      <c r="I32" s="79"/>
      <c r="J32" s="348"/>
      <c r="K32" s="314"/>
      <c r="L32" s="234" t="s">
        <v>1734</v>
      </c>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row>
    <row r="33" spans="1:92">
      <c r="A33" s="273" t="s">
        <v>1735</v>
      </c>
      <c r="B33" s="15"/>
      <c r="C33" s="79"/>
      <c r="D33" s="348"/>
      <c r="E33" s="308"/>
      <c r="F33" s="78"/>
      <c r="G33" s="79"/>
      <c r="H33" s="79"/>
      <c r="I33" s="79"/>
      <c r="J33" s="348"/>
      <c r="K33" s="314"/>
      <c r="L33" s="234" t="s">
        <v>1735</v>
      </c>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row>
    <row r="34" spans="1:92">
      <c r="A34" s="273" t="s">
        <v>1736</v>
      </c>
      <c r="B34" s="15"/>
      <c r="C34" s="79"/>
      <c r="D34" s="348"/>
      <c r="E34" s="308"/>
      <c r="F34" s="78"/>
      <c r="G34" s="79"/>
      <c r="H34" s="79"/>
      <c r="I34" s="348"/>
      <c r="J34" s="348"/>
      <c r="K34" s="314"/>
      <c r="L34" s="234" t="s">
        <v>1736</v>
      </c>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row>
    <row r="35" spans="1:92">
      <c r="A35" s="273" t="s">
        <v>1737</v>
      </c>
      <c r="B35" s="15"/>
      <c r="C35" s="79"/>
      <c r="D35" s="348"/>
      <c r="E35" s="308"/>
      <c r="F35" s="78"/>
      <c r="G35" s="79"/>
      <c r="H35" s="79"/>
      <c r="I35" s="79"/>
      <c r="J35" s="348"/>
      <c r="K35" s="314"/>
      <c r="L35" s="234" t="s">
        <v>1737</v>
      </c>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row>
    <row r="36" spans="1:92">
      <c r="A36" s="273" t="s">
        <v>1738</v>
      </c>
      <c r="B36" s="15"/>
      <c r="C36" s="79"/>
      <c r="D36" s="348"/>
      <c r="E36" s="308"/>
      <c r="F36" s="78"/>
      <c r="G36" s="79"/>
      <c r="H36" s="79"/>
      <c r="I36" s="79"/>
      <c r="J36" s="348"/>
      <c r="K36" s="314"/>
      <c r="L36" s="234" t="s">
        <v>1738</v>
      </c>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row>
    <row r="37" spans="1:92">
      <c r="A37" s="273" t="s">
        <v>1739</v>
      </c>
      <c r="B37" s="15"/>
      <c r="C37" s="79"/>
      <c r="D37" s="348"/>
      <c r="E37" s="308"/>
      <c r="F37" s="78"/>
      <c r="G37" s="79"/>
      <c r="H37" s="79"/>
      <c r="I37" s="79"/>
      <c r="J37" s="348"/>
      <c r="K37" s="314"/>
      <c r="L37" s="234" t="s">
        <v>1739</v>
      </c>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row>
    <row r="38" spans="1:92">
      <c r="A38" s="273" t="s">
        <v>1740</v>
      </c>
      <c r="B38" s="15"/>
      <c r="C38" s="79"/>
      <c r="D38" s="348"/>
      <c r="E38" s="308"/>
      <c r="F38" s="78"/>
      <c r="G38" s="79"/>
      <c r="H38" s="79"/>
      <c r="I38" s="79"/>
      <c r="J38" s="348"/>
      <c r="K38" s="314"/>
      <c r="L38" s="234" t="s">
        <v>1740</v>
      </c>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row>
    <row r="39" spans="1:92">
      <c r="A39" s="273" t="s">
        <v>1741</v>
      </c>
      <c r="B39" s="15"/>
      <c r="C39" s="79"/>
      <c r="D39" s="348"/>
      <c r="E39" s="308"/>
      <c r="F39" s="78"/>
      <c r="G39" s="79"/>
      <c r="H39" s="79"/>
      <c r="I39" s="79"/>
      <c r="J39" s="348"/>
      <c r="K39" s="314"/>
      <c r="L39" s="234" t="s">
        <v>1741</v>
      </c>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row>
    <row r="40" spans="1:92">
      <c r="A40" s="273" t="s">
        <v>1742</v>
      </c>
      <c r="B40" s="15"/>
      <c r="C40" s="79"/>
      <c r="D40" s="348"/>
      <c r="E40" s="308"/>
      <c r="F40" s="78"/>
      <c r="G40" s="79"/>
      <c r="H40" s="79"/>
      <c r="I40" s="79"/>
      <c r="J40" s="348"/>
      <c r="K40" s="314"/>
      <c r="L40" s="234" t="s">
        <v>1742</v>
      </c>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row>
    <row r="41" spans="1:92">
      <c r="A41" s="273" t="s">
        <v>1743</v>
      </c>
      <c r="B41" s="15"/>
      <c r="C41" s="79"/>
      <c r="D41" s="348"/>
      <c r="E41" s="308"/>
      <c r="F41" s="78"/>
      <c r="G41" s="79"/>
      <c r="H41" s="79"/>
      <c r="I41" s="79"/>
      <c r="J41" s="348"/>
      <c r="K41" s="314"/>
      <c r="L41" s="234" t="s">
        <v>1743</v>
      </c>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row>
    <row r="42" spans="1:92">
      <c r="A42" s="273" t="s">
        <v>1744</v>
      </c>
      <c r="B42" s="15"/>
      <c r="C42" s="79"/>
      <c r="D42" s="348"/>
      <c r="E42" s="308"/>
      <c r="F42" s="78"/>
      <c r="G42" s="79"/>
      <c r="H42" s="79"/>
      <c r="I42" s="79"/>
      <c r="J42" s="348"/>
      <c r="K42" s="314"/>
      <c r="L42" s="234" t="s">
        <v>1744</v>
      </c>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row>
    <row r="43" spans="1:92">
      <c r="A43" s="273" t="s">
        <v>1745</v>
      </c>
      <c r="B43" s="15"/>
      <c r="C43" s="79"/>
      <c r="D43" s="348"/>
      <c r="E43" s="308"/>
      <c r="F43" s="78"/>
      <c r="G43" s="79"/>
      <c r="H43" s="79"/>
      <c r="I43" s="79"/>
      <c r="J43" s="348"/>
      <c r="K43" s="314"/>
      <c r="L43" s="234" t="s">
        <v>1745</v>
      </c>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row>
    <row r="44" spans="1:92">
      <c r="A44" s="273" t="s">
        <v>1746</v>
      </c>
      <c r="B44" s="15"/>
      <c r="C44" s="79"/>
      <c r="D44" s="348"/>
      <c r="E44" s="308"/>
      <c r="F44" s="78"/>
      <c r="G44" s="79"/>
      <c r="H44" s="79"/>
      <c r="I44" s="79"/>
      <c r="J44" s="348"/>
      <c r="K44" s="314"/>
      <c r="L44" s="234" t="s">
        <v>1746</v>
      </c>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row>
    <row r="45" spans="1:92">
      <c r="A45" s="273" t="s">
        <v>1747</v>
      </c>
      <c r="B45" s="15"/>
      <c r="C45" s="79"/>
      <c r="D45" s="348"/>
      <c r="E45" s="308"/>
      <c r="F45" s="78"/>
      <c r="G45" s="79"/>
      <c r="H45" s="79"/>
      <c r="I45" s="79"/>
      <c r="J45" s="348"/>
      <c r="K45" s="314"/>
      <c r="L45" s="234" t="s">
        <v>1747</v>
      </c>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row>
    <row r="46" spans="1:92">
      <c r="A46" s="273" t="s">
        <v>1748</v>
      </c>
      <c r="B46" s="15"/>
      <c r="C46" s="79"/>
      <c r="D46" s="348"/>
      <c r="E46" s="308"/>
      <c r="F46" s="78"/>
      <c r="G46" s="79"/>
      <c r="H46" s="79"/>
      <c r="I46" s="79"/>
      <c r="J46" s="348"/>
      <c r="K46" s="314"/>
      <c r="L46" s="234" t="s">
        <v>1748</v>
      </c>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row>
    <row r="47" spans="1:92">
      <c r="A47" s="273" t="s">
        <v>1749</v>
      </c>
      <c r="B47" s="15"/>
      <c r="C47" s="79"/>
      <c r="D47" s="348"/>
      <c r="E47" s="308"/>
      <c r="F47" s="78"/>
      <c r="G47" s="79"/>
      <c r="H47" s="79"/>
      <c r="I47" s="79"/>
      <c r="J47" s="348"/>
      <c r="K47" s="314"/>
      <c r="L47" s="234" t="s">
        <v>1749</v>
      </c>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row>
    <row r="48" spans="1:92">
      <c r="A48" s="273" t="s">
        <v>1750</v>
      </c>
      <c r="B48" s="15"/>
      <c r="C48" s="79"/>
      <c r="D48" s="348"/>
      <c r="E48" s="308"/>
      <c r="F48" s="78"/>
      <c r="G48" s="79"/>
      <c r="H48" s="79"/>
      <c r="I48" s="79"/>
      <c r="J48" s="348"/>
      <c r="K48" s="314"/>
      <c r="L48" s="234" t="s">
        <v>1750</v>
      </c>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row>
    <row r="49" spans="1:92">
      <c r="A49" s="273" t="s">
        <v>1751</v>
      </c>
      <c r="B49" s="287" t="s">
        <v>1188</v>
      </c>
      <c r="C49" s="79"/>
      <c r="D49" s="246">
        <f>SUM(D31:D48)</f>
        <v>0</v>
      </c>
      <c r="E49" s="244">
        <f>SUM(E31:E48)</f>
        <v>0</v>
      </c>
      <c r="F49" s="78"/>
      <c r="G49" s="79"/>
      <c r="H49" s="79"/>
      <c r="I49" s="79"/>
      <c r="J49" s="246">
        <f>SUM(J31:J48)</f>
        <v>0</v>
      </c>
      <c r="K49" s="246">
        <f>SUM(K31:K48)</f>
        <v>0</v>
      </c>
      <c r="L49" s="234" t="s">
        <v>1751</v>
      </c>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row>
    <row r="50" spans="1:92">
      <c r="A50" s="273" t="s">
        <v>589</v>
      </c>
      <c r="B50" s="15"/>
      <c r="C50" s="79"/>
      <c r="D50" s="79"/>
      <c r="E50" s="71"/>
      <c r="F50" s="78"/>
      <c r="G50" s="79"/>
      <c r="H50" s="79"/>
      <c r="I50" s="79"/>
      <c r="J50" s="79"/>
      <c r="K50" s="76"/>
      <c r="L50" s="234" t="s">
        <v>589</v>
      </c>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row>
    <row r="51" spans="1:92">
      <c r="A51" s="273" t="s">
        <v>590</v>
      </c>
      <c r="B51" s="289" t="s">
        <v>2903</v>
      </c>
      <c r="C51" s="79"/>
      <c r="D51" s="79"/>
      <c r="E51" s="71"/>
      <c r="F51" s="78"/>
      <c r="G51" s="79"/>
      <c r="H51" s="79"/>
      <c r="I51" s="79"/>
      <c r="J51" s="79"/>
      <c r="K51" s="76"/>
      <c r="L51" s="234" t="s">
        <v>590</v>
      </c>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row>
    <row r="52" spans="1:92">
      <c r="A52" s="273" t="s">
        <v>591</v>
      </c>
      <c r="B52" s="15"/>
      <c r="C52" s="79"/>
      <c r="D52" s="365"/>
      <c r="E52" s="313"/>
      <c r="F52" s="78"/>
      <c r="G52" s="79"/>
      <c r="H52" s="79"/>
      <c r="I52" s="79"/>
      <c r="J52" s="365"/>
      <c r="K52" s="312"/>
      <c r="L52" s="234" t="s">
        <v>591</v>
      </c>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row>
    <row r="53" spans="1:92">
      <c r="A53" s="273" t="s">
        <v>592</v>
      </c>
      <c r="B53" s="15"/>
      <c r="C53" s="79"/>
      <c r="D53" s="348"/>
      <c r="E53" s="308"/>
      <c r="F53" s="78"/>
      <c r="G53" s="79"/>
      <c r="H53" s="79"/>
      <c r="I53" s="79"/>
      <c r="J53" s="348"/>
      <c r="K53" s="314"/>
      <c r="L53" s="234" t="s">
        <v>592</v>
      </c>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row>
    <row r="54" spans="1:92">
      <c r="A54" s="273" t="s">
        <v>593</v>
      </c>
      <c r="B54" s="15"/>
      <c r="C54" s="79"/>
      <c r="D54" s="348"/>
      <c r="E54" s="308"/>
      <c r="F54" s="78"/>
      <c r="G54" s="79"/>
      <c r="H54" s="79"/>
      <c r="I54" s="79"/>
      <c r="J54" s="348"/>
      <c r="K54" s="314"/>
      <c r="L54" s="234" t="s">
        <v>593</v>
      </c>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row>
    <row r="55" spans="1:92">
      <c r="A55" s="273" t="s">
        <v>594</v>
      </c>
      <c r="B55" s="15"/>
      <c r="C55" s="79"/>
      <c r="D55" s="348"/>
      <c r="E55" s="308"/>
      <c r="F55" s="78"/>
      <c r="G55" s="79"/>
      <c r="H55" s="79"/>
      <c r="I55" s="79"/>
      <c r="J55" s="348"/>
      <c r="K55" s="314"/>
      <c r="L55" s="234" t="s">
        <v>594</v>
      </c>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row>
    <row r="56" spans="1:92">
      <c r="A56" s="273" t="s">
        <v>595</v>
      </c>
      <c r="B56" s="15"/>
      <c r="C56" s="79"/>
      <c r="D56" s="348"/>
      <c r="E56" s="308"/>
      <c r="F56" s="78"/>
      <c r="G56" s="79"/>
      <c r="H56" s="79"/>
      <c r="I56" s="79"/>
      <c r="J56" s="348"/>
      <c r="K56" s="314"/>
      <c r="L56" s="234" t="s">
        <v>595</v>
      </c>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row>
    <row r="57" spans="1:92">
      <c r="A57" s="273" t="s">
        <v>2368</v>
      </c>
      <c r="B57" s="287" t="s">
        <v>1188</v>
      </c>
      <c r="C57" s="79"/>
      <c r="D57" s="246">
        <f>SUM(D52:D56)</f>
        <v>0</v>
      </c>
      <c r="E57" s="244">
        <f>SUM(E52:E56)</f>
        <v>0</v>
      </c>
      <c r="F57" s="78"/>
      <c r="G57" s="79"/>
      <c r="H57" s="79"/>
      <c r="I57" s="79"/>
      <c r="J57" s="246">
        <f>SUM(J52:J56)</f>
        <v>0</v>
      </c>
      <c r="K57" s="246">
        <f>SUM(K52:K56)</f>
        <v>0</v>
      </c>
      <c r="L57" s="234" t="s">
        <v>2368</v>
      </c>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row>
    <row r="58" spans="1:92">
      <c r="A58" s="273" t="s">
        <v>2369</v>
      </c>
      <c r="B58" s="15"/>
      <c r="C58" s="79"/>
      <c r="D58" s="79"/>
      <c r="E58" s="71"/>
      <c r="F58" s="78"/>
      <c r="G58" s="79"/>
      <c r="H58" s="79"/>
      <c r="I58" s="79"/>
      <c r="J58" s="79"/>
      <c r="K58" s="76"/>
      <c r="L58" s="234" t="s">
        <v>2369</v>
      </c>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row>
    <row r="59" spans="1:92">
      <c r="A59" s="273" t="s">
        <v>2370</v>
      </c>
      <c r="B59" s="289" t="s">
        <v>1187</v>
      </c>
      <c r="C59" s="79"/>
      <c r="D59" s="79"/>
      <c r="E59" s="71"/>
      <c r="F59" s="78"/>
      <c r="G59" s="79"/>
      <c r="H59" s="79"/>
      <c r="I59" s="79"/>
      <c r="J59" s="79"/>
      <c r="K59" s="76"/>
      <c r="L59" s="234" t="s">
        <v>2370</v>
      </c>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row>
    <row r="60" spans="1:92">
      <c r="A60" s="273" t="s">
        <v>2371</v>
      </c>
      <c r="B60" s="15" t="s">
        <v>3332</v>
      </c>
      <c r="C60" s="79"/>
      <c r="D60" s="348">
        <f>D90</f>
        <v>0</v>
      </c>
      <c r="E60" s="308">
        <f>E90</f>
        <v>0</v>
      </c>
      <c r="F60" s="78"/>
      <c r="G60" s="79"/>
      <c r="H60" s="79"/>
      <c r="I60" s="79"/>
      <c r="J60" s="348">
        <f>J90</f>
        <v>0</v>
      </c>
      <c r="K60" s="314">
        <f>K90</f>
        <v>0</v>
      </c>
      <c r="L60" s="234" t="s">
        <v>2371</v>
      </c>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row>
    <row r="61" spans="1:92">
      <c r="A61" s="273" t="s">
        <v>2372</v>
      </c>
      <c r="B61" s="15" t="s">
        <v>3333</v>
      </c>
      <c r="C61" s="115"/>
      <c r="D61" s="348">
        <f>D122+D181</f>
        <v>11535900000</v>
      </c>
      <c r="E61" s="308">
        <f>E122</f>
        <v>31960997</v>
      </c>
      <c r="F61" s="78"/>
      <c r="G61" s="79"/>
      <c r="H61" s="79"/>
      <c r="I61" s="79"/>
      <c r="J61" s="348">
        <f>J119</f>
        <v>0</v>
      </c>
      <c r="K61" s="314">
        <f>K119</f>
        <v>0</v>
      </c>
      <c r="L61" s="234" t="s">
        <v>2372</v>
      </c>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row>
    <row r="62" spans="1:92" ht="15.75" thickBot="1">
      <c r="A62" s="281" t="s">
        <v>2373</v>
      </c>
      <c r="B62" s="271" t="s">
        <v>172</v>
      </c>
      <c r="C62" s="110"/>
      <c r="D62" s="270">
        <f>D49+D57+D60+D61</f>
        <v>11535900000</v>
      </c>
      <c r="E62" s="268">
        <f>E49+E57+E60+E61</f>
        <v>31960997</v>
      </c>
      <c r="F62" s="366"/>
      <c r="G62" s="328"/>
      <c r="H62" s="328"/>
      <c r="I62" s="367"/>
      <c r="J62" s="270">
        <f>J49+J57+J60+J61</f>
        <v>0</v>
      </c>
      <c r="K62" s="253">
        <f>K49+K57+K60+K61</f>
        <v>0</v>
      </c>
      <c r="L62" s="254" t="s">
        <v>2373</v>
      </c>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row>
    <row r="63" spans="1:92">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row>
    <row r="64" spans="1:92">
      <c r="A64" s="15" t="s">
        <v>3334</v>
      </c>
      <c r="B64" s="15"/>
      <c r="C64" s="15"/>
      <c r="D64" s="15"/>
      <c r="E64" s="15"/>
      <c r="F64" s="15" t="str">
        <f>A64</f>
        <v xml:space="preserve"> FERC FORM NO.1 (ED. 12-96) NYPSC Modified-96</v>
      </c>
      <c r="G64" s="15"/>
      <c r="H64" s="15"/>
      <c r="I64" s="15"/>
      <c r="J64" s="15"/>
      <c r="K64" s="15"/>
      <c r="L64" s="272" t="s">
        <v>3335</v>
      </c>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row>
    <row r="65" spans="1:92">
      <c r="A65" s="67" t="s">
        <v>3336</v>
      </c>
      <c r="B65" s="67"/>
      <c r="C65" s="67"/>
      <c r="D65" s="67"/>
      <c r="E65" s="67"/>
      <c r="F65" s="67" t="s">
        <v>3337</v>
      </c>
      <c r="G65" s="67"/>
      <c r="H65" s="67"/>
      <c r="I65" s="67"/>
      <c r="J65" s="67"/>
      <c r="K65" s="67"/>
      <c r="L65" s="67"/>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row>
    <row r="66" spans="1:92">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row>
    <row r="67" spans="1:92">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row>
    <row r="68" spans="1:92">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row>
    <row r="69" spans="1:92">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row>
    <row r="70" spans="1:92">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row>
    <row r="71" spans="1:92">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row>
    <row r="72" spans="1:92" ht="15.75" thickBot="1">
      <c r="A72" s="15" t="str">
        <f>'Data Sheet'!$C$25</f>
        <v>Consolidated Edison Company of New York, Inc.</v>
      </c>
      <c r="B72" s="15"/>
      <c r="C72" s="15"/>
      <c r="D72" s="645" t="str">
        <f>'Data Sheet'!$C$40</f>
        <v>4/28/2016</v>
      </c>
      <c r="E72" s="15" t="str">
        <f>'Data Sheet'!$C$38</f>
        <v>12/31/2015</v>
      </c>
      <c r="F72" s="15" t="str">
        <f>'Data Sheet'!$C$25</f>
        <v>Consolidated Edison Company of New York, Inc.</v>
      </c>
      <c r="G72" s="15"/>
      <c r="H72" s="15"/>
      <c r="I72" s="645" t="str">
        <f>'Data Sheet'!$C$40</f>
        <v>4/28/2016</v>
      </c>
      <c r="J72" s="15" t="str">
        <f>'Data Sheet'!$C$38</f>
        <v>12/31/2015</v>
      </c>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row>
    <row r="73" spans="1:92">
      <c r="A73" s="369"/>
      <c r="B73" s="370"/>
      <c r="C73" s="370"/>
      <c r="D73" s="370"/>
      <c r="E73" s="371"/>
      <c r="F73" s="369"/>
      <c r="G73" s="370"/>
      <c r="H73" s="370"/>
      <c r="I73" s="370"/>
      <c r="J73" s="370"/>
      <c r="K73" s="370"/>
      <c r="L73" s="371"/>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row>
    <row r="74" spans="1:92">
      <c r="A74" s="306" t="s">
        <v>3299</v>
      </c>
      <c r="B74" s="67"/>
      <c r="C74" s="67"/>
      <c r="D74" s="67"/>
      <c r="E74" s="68"/>
      <c r="F74" s="306" t="str">
        <f>F4</f>
        <v>LONG-TERM DEBT (Accounts 221, 222, 223, and 224) (Continued)</v>
      </c>
      <c r="G74" s="67"/>
      <c r="H74" s="67"/>
      <c r="I74" s="67"/>
      <c r="J74" s="67"/>
      <c r="K74" s="67"/>
      <c r="L74" s="68"/>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row>
    <row r="75" spans="1:92">
      <c r="A75" s="70"/>
      <c r="B75" s="15"/>
      <c r="C75" s="15"/>
      <c r="D75" s="15"/>
      <c r="E75" s="372" t="s">
        <v>1784</v>
      </c>
      <c r="F75" s="70"/>
      <c r="G75" s="15"/>
      <c r="H75" s="15"/>
      <c r="I75" s="15"/>
      <c r="J75" s="15"/>
      <c r="K75" s="15"/>
      <c r="L75" s="71"/>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row>
    <row r="76" spans="1:92">
      <c r="A76" s="360" t="s">
        <v>1784</v>
      </c>
      <c r="B76" s="87" t="s">
        <v>1784</v>
      </c>
      <c r="C76" s="80"/>
      <c r="D76" s="80"/>
      <c r="E76" s="83"/>
      <c r="F76" s="360" t="s">
        <v>1784</v>
      </c>
      <c r="G76" s="80"/>
      <c r="H76" s="228" t="s">
        <v>2882</v>
      </c>
      <c r="I76" s="363"/>
      <c r="J76" s="498" t="s">
        <v>2883</v>
      </c>
      <c r="K76" s="80"/>
      <c r="L76" s="93"/>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row>
    <row r="77" spans="1:92">
      <c r="A77" s="78" t="s">
        <v>1784</v>
      </c>
      <c r="B77" s="15" t="s">
        <v>2884</v>
      </c>
      <c r="C77" s="79"/>
      <c r="D77" s="288" t="s">
        <v>2885</v>
      </c>
      <c r="E77" s="81" t="s">
        <v>2886</v>
      </c>
      <c r="F77" s="273" t="s">
        <v>2887</v>
      </c>
      <c r="G77" s="288" t="s">
        <v>1147</v>
      </c>
      <c r="H77" s="79"/>
      <c r="I77" s="80"/>
      <c r="J77" s="288" t="s">
        <v>2888</v>
      </c>
      <c r="K77" s="288" t="s">
        <v>2889</v>
      </c>
      <c r="L77" s="81"/>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row>
    <row r="78" spans="1:92">
      <c r="A78" s="273" t="s">
        <v>1724</v>
      </c>
      <c r="B78" s="15" t="s">
        <v>2890</v>
      </c>
      <c r="C78" s="79"/>
      <c r="D78" s="288" t="s">
        <v>3062</v>
      </c>
      <c r="E78" s="81" t="s">
        <v>2891</v>
      </c>
      <c r="F78" s="273" t="s">
        <v>2892</v>
      </c>
      <c r="G78" s="288" t="s">
        <v>3071</v>
      </c>
      <c r="H78" s="288" t="s">
        <v>2893</v>
      </c>
      <c r="I78" s="288" t="s">
        <v>2894</v>
      </c>
      <c r="J78" s="288" t="s">
        <v>2895</v>
      </c>
      <c r="K78" s="288" t="s">
        <v>1835</v>
      </c>
      <c r="L78" s="234" t="s">
        <v>1724</v>
      </c>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row>
    <row r="79" spans="1:92">
      <c r="A79" s="273" t="s">
        <v>1727</v>
      </c>
      <c r="B79" s="15"/>
      <c r="C79" s="79"/>
      <c r="D79" s="288" t="s">
        <v>2896</v>
      </c>
      <c r="E79" s="81" t="s">
        <v>2897</v>
      </c>
      <c r="F79" s="78"/>
      <c r="G79" s="79"/>
      <c r="H79" s="79"/>
      <c r="I79" s="79"/>
      <c r="J79" s="288" t="s">
        <v>2898</v>
      </c>
      <c r="K79" s="79"/>
      <c r="L79" s="234" t="s">
        <v>1727</v>
      </c>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row>
    <row r="80" spans="1:92">
      <c r="A80" s="78"/>
      <c r="B80" s="15"/>
      <c r="C80" s="79"/>
      <c r="D80" s="79"/>
      <c r="E80" s="81"/>
      <c r="F80" s="78"/>
      <c r="G80" s="79"/>
      <c r="H80" s="79"/>
      <c r="I80" s="79"/>
      <c r="J80" s="288" t="s">
        <v>2899</v>
      </c>
      <c r="K80" s="79"/>
      <c r="L80" s="81"/>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row>
    <row r="81" spans="1:92">
      <c r="A81" s="78"/>
      <c r="B81" s="15"/>
      <c r="C81" s="79"/>
      <c r="D81" s="79"/>
      <c r="E81" s="81"/>
      <c r="F81" s="78"/>
      <c r="G81" s="79"/>
      <c r="H81" s="79"/>
      <c r="I81" s="79"/>
      <c r="J81" s="288" t="s">
        <v>2900</v>
      </c>
      <c r="K81" s="79"/>
      <c r="L81" s="81"/>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row>
    <row r="82" spans="1:92">
      <c r="A82" s="78"/>
      <c r="B82" s="287" t="s">
        <v>2901</v>
      </c>
      <c r="C82" s="115"/>
      <c r="D82" s="287" t="s">
        <v>3019</v>
      </c>
      <c r="E82" s="234" t="s">
        <v>3020</v>
      </c>
      <c r="F82" s="273" t="s">
        <v>3021</v>
      </c>
      <c r="G82" s="287" t="s">
        <v>2343</v>
      </c>
      <c r="H82" s="604" t="s">
        <v>2344</v>
      </c>
      <c r="I82" s="287" t="s">
        <v>2345</v>
      </c>
      <c r="J82" s="604" t="s">
        <v>2346</v>
      </c>
      <c r="K82" s="287" t="s">
        <v>2347</v>
      </c>
      <c r="L82" s="108"/>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row>
    <row r="83" spans="1:92">
      <c r="A83" s="330" t="s">
        <v>1732</v>
      </c>
      <c r="B83" s="364" t="s">
        <v>3332</v>
      </c>
      <c r="C83" s="80"/>
      <c r="D83" s="80"/>
      <c r="E83" s="83"/>
      <c r="F83" s="360"/>
      <c r="G83" s="80"/>
      <c r="H83" s="80"/>
      <c r="I83" s="80"/>
      <c r="J83" s="87"/>
      <c r="K83" s="82"/>
      <c r="L83" s="621" t="s">
        <v>1732</v>
      </c>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row>
    <row r="84" spans="1:92">
      <c r="A84" s="273" t="s">
        <v>1733</v>
      </c>
      <c r="B84" s="15"/>
      <c r="C84" s="79"/>
      <c r="D84" s="365"/>
      <c r="E84" s="71"/>
      <c r="F84" s="78"/>
      <c r="G84" s="79"/>
      <c r="H84" s="79"/>
      <c r="I84" s="365"/>
      <c r="J84" s="365"/>
      <c r="K84" s="312"/>
      <c r="L84" s="373" t="s">
        <v>1733</v>
      </c>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row>
    <row r="85" spans="1:92">
      <c r="A85" s="273" t="s">
        <v>1734</v>
      </c>
      <c r="B85" s="15"/>
      <c r="C85" s="79"/>
      <c r="D85" s="348"/>
      <c r="E85" s="308"/>
      <c r="F85" s="78"/>
      <c r="G85" s="79"/>
      <c r="H85" s="79"/>
      <c r="I85" s="79"/>
      <c r="J85" s="348"/>
      <c r="K85" s="314"/>
      <c r="L85" s="373" t="s">
        <v>1734</v>
      </c>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row>
    <row r="86" spans="1:92">
      <c r="A86" s="273" t="s">
        <v>1735</v>
      </c>
      <c r="B86" s="15"/>
      <c r="C86" s="79"/>
      <c r="D86" s="348"/>
      <c r="E86" s="308"/>
      <c r="F86" s="78"/>
      <c r="G86" s="79"/>
      <c r="H86" s="79"/>
      <c r="I86" s="79"/>
      <c r="J86" s="348"/>
      <c r="K86" s="314"/>
      <c r="L86" s="373" t="s">
        <v>1735</v>
      </c>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row>
    <row r="87" spans="1:92">
      <c r="A87" s="273" t="s">
        <v>1736</v>
      </c>
      <c r="B87" s="15"/>
      <c r="C87" s="79"/>
      <c r="D87" s="348"/>
      <c r="E87" s="308"/>
      <c r="F87" s="78"/>
      <c r="G87" s="79"/>
      <c r="H87" s="79"/>
      <c r="I87" s="348"/>
      <c r="J87" s="348"/>
      <c r="K87" s="314"/>
      <c r="L87" s="373" t="s">
        <v>1736</v>
      </c>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row>
    <row r="88" spans="1:92">
      <c r="A88" s="273" t="s">
        <v>1737</v>
      </c>
      <c r="B88" s="15"/>
      <c r="C88" s="79"/>
      <c r="D88" s="348"/>
      <c r="E88" s="308"/>
      <c r="F88" s="78"/>
      <c r="G88" s="79"/>
      <c r="H88" s="79"/>
      <c r="I88" s="79"/>
      <c r="J88" s="348"/>
      <c r="K88" s="314"/>
      <c r="L88" s="373" t="s">
        <v>1737</v>
      </c>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row>
    <row r="89" spans="1:92">
      <c r="A89" s="273" t="s">
        <v>1738</v>
      </c>
      <c r="B89" s="15"/>
      <c r="C89" s="79"/>
      <c r="D89" s="348"/>
      <c r="E89" s="308"/>
      <c r="F89" s="78"/>
      <c r="G89" s="79"/>
      <c r="H89" s="79"/>
      <c r="I89" s="79"/>
      <c r="J89" s="348"/>
      <c r="K89" s="314"/>
      <c r="L89" s="373" t="s">
        <v>1738</v>
      </c>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row>
    <row r="90" spans="1:92">
      <c r="A90" s="273" t="s">
        <v>1739</v>
      </c>
      <c r="B90" s="287" t="s">
        <v>1188</v>
      </c>
      <c r="C90" s="79"/>
      <c r="D90" s="246">
        <f>SUM(D84:D89)</f>
        <v>0</v>
      </c>
      <c r="E90" s="244">
        <f>SUM(E84:E89)</f>
        <v>0</v>
      </c>
      <c r="F90" s="78"/>
      <c r="G90" s="79"/>
      <c r="H90" s="79"/>
      <c r="I90" s="79"/>
      <c r="J90" s="246">
        <f>SUM(J84:J89)</f>
        <v>0</v>
      </c>
      <c r="K90" s="246">
        <f>SUM(K84:K89)</f>
        <v>0</v>
      </c>
      <c r="L90" s="373" t="s">
        <v>1739</v>
      </c>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row>
    <row r="91" spans="1:92">
      <c r="A91" s="273" t="s">
        <v>1740</v>
      </c>
      <c r="B91" s="15"/>
      <c r="C91" s="79"/>
      <c r="D91" s="79"/>
      <c r="E91" s="71"/>
      <c r="F91" s="78"/>
      <c r="G91" s="79"/>
      <c r="H91" s="79"/>
      <c r="I91" s="79"/>
      <c r="J91" s="79"/>
      <c r="K91" s="76"/>
      <c r="L91" s="373" t="s">
        <v>1740</v>
      </c>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row>
    <row r="92" spans="1:92">
      <c r="A92" s="273" t="s">
        <v>1741</v>
      </c>
      <c r="B92" s="289" t="s">
        <v>3333</v>
      </c>
      <c r="C92" s="79"/>
      <c r="D92" s="79"/>
      <c r="E92" s="71"/>
      <c r="F92" s="78"/>
      <c r="G92" s="79"/>
      <c r="H92" s="79"/>
      <c r="I92" s="79"/>
      <c r="J92" s="79"/>
      <c r="K92" s="76"/>
      <c r="L92" s="373" t="s">
        <v>1741</v>
      </c>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row>
    <row r="93" spans="1:92">
      <c r="A93" s="273" t="s">
        <v>1742</v>
      </c>
      <c r="B93" s="15" t="s">
        <v>4778</v>
      </c>
      <c r="C93" s="79"/>
      <c r="D93" s="365">
        <v>292700000</v>
      </c>
      <c r="E93" s="313">
        <v>4577677</v>
      </c>
      <c r="F93" s="2788" t="s">
        <v>4779</v>
      </c>
      <c r="G93" s="793" t="s">
        <v>4780</v>
      </c>
      <c r="H93" s="793" t="s">
        <v>4779</v>
      </c>
      <c r="I93" s="793" t="s">
        <v>4780</v>
      </c>
      <c r="J93" s="365">
        <v>292700000</v>
      </c>
      <c r="K93" s="312">
        <v>387914</v>
      </c>
      <c r="L93" s="373" t="s">
        <v>1742</v>
      </c>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row>
    <row r="94" spans="1:92">
      <c r="A94" s="273" t="s">
        <v>1743</v>
      </c>
      <c r="B94" s="15" t="s">
        <v>2917</v>
      </c>
      <c r="C94" s="79"/>
      <c r="D94" s="348"/>
      <c r="E94" s="308"/>
      <c r="F94" s="2788"/>
      <c r="G94" s="793"/>
      <c r="H94" s="793"/>
      <c r="I94" s="793"/>
      <c r="J94" s="348"/>
      <c r="K94" s="314"/>
      <c r="L94" s="373" t="s">
        <v>1743</v>
      </c>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row>
    <row r="95" spans="1:92">
      <c r="A95" s="273" t="s">
        <v>1744</v>
      </c>
      <c r="B95" s="15" t="s">
        <v>4781</v>
      </c>
      <c r="C95" s="79"/>
      <c r="D95" s="348">
        <v>98000000</v>
      </c>
      <c r="E95" s="308">
        <v>1169324</v>
      </c>
      <c r="F95" s="2788" t="s">
        <v>4782</v>
      </c>
      <c r="G95" s="793" t="s">
        <v>4783</v>
      </c>
      <c r="H95" s="793" t="s">
        <v>4782</v>
      </c>
      <c r="I95" s="793" t="s">
        <v>4783</v>
      </c>
      <c r="J95" s="348">
        <v>98000000</v>
      </c>
      <c r="K95" s="314">
        <v>133881</v>
      </c>
      <c r="L95" s="373" t="s">
        <v>1744</v>
      </c>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row>
    <row r="96" spans="1:92">
      <c r="A96" s="273" t="s">
        <v>1745</v>
      </c>
      <c r="B96" s="15" t="s">
        <v>2917</v>
      </c>
      <c r="C96" s="79"/>
      <c r="D96" s="348"/>
      <c r="E96" s="308"/>
      <c r="F96" s="2788"/>
      <c r="G96" s="793"/>
      <c r="H96" s="793"/>
      <c r="I96" s="793"/>
      <c r="J96" s="348"/>
      <c r="K96" s="314"/>
      <c r="L96" s="373" t="s">
        <v>1745</v>
      </c>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row>
    <row r="97" spans="1:92">
      <c r="A97" s="273" t="s">
        <v>1746</v>
      </c>
      <c r="B97" s="15" t="s">
        <v>4784</v>
      </c>
      <c r="C97" s="79"/>
      <c r="D97" s="348">
        <v>98325000</v>
      </c>
      <c r="E97" s="308">
        <v>1534332</v>
      </c>
      <c r="F97" s="2788" t="s">
        <v>4785</v>
      </c>
      <c r="G97" s="793" t="s">
        <v>4786</v>
      </c>
      <c r="H97" s="793" t="s">
        <v>4785</v>
      </c>
      <c r="I97" s="793" t="s">
        <v>4786</v>
      </c>
      <c r="J97" s="348">
        <v>98325000</v>
      </c>
      <c r="K97" s="314">
        <v>139436</v>
      </c>
      <c r="L97" s="373" t="s">
        <v>1746</v>
      </c>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row>
    <row r="98" spans="1:92">
      <c r="A98" s="273" t="s">
        <v>1747</v>
      </c>
      <c r="B98" s="15" t="s">
        <v>2917</v>
      </c>
      <c r="C98" s="79"/>
      <c r="D98" s="348"/>
      <c r="E98" s="308"/>
      <c r="F98" s="2788"/>
      <c r="G98" s="793"/>
      <c r="H98" s="793"/>
      <c r="I98" s="793"/>
      <c r="J98" s="348"/>
      <c r="K98" s="314"/>
      <c r="L98" s="373" t="s">
        <v>1747</v>
      </c>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row>
    <row r="99" spans="1:92">
      <c r="A99" s="273" t="s">
        <v>1748</v>
      </c>
      <c r="B99" s="15" t="s">
        <v>4787</v>
      </c>
      <c r="C99" s="79"/>
      <c r="D99" s="348">
        <v>127225000</v>
      </c>
      <c r="E99" s="308">
        <v>1985912</v>
      </c>
      <c r="F99" s="2788" t="s">
        <v>4788</v>
      </c>
      <c r="G99" s="793" t="s">
        <v>4789</v>
      </c>
      <c r="H99" s="793" t="s">
        <v>4788</v>
      </c>
      <c r="I99" s="793" t="s">
        <v>4789</v>
      </c>
      <c r="J99" s="348">
        <v>127225000</v>
      </c>
      <c r="K99" s="314">
        <v>186431</v>
      </c>
      <c r="L99" s="373" t="s">
        <v>1748</v>
      </c>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row>
    <row r="100" spans="1:92">
      <c r="A100" s="273" t="s">
        <v>1749</v>
      </c>
      <c r="B100" s="15" t="s">
        <v>2917</v>
      </c>
      <c r="C100" s="79"/>
      <c r="D100" s="348"/>
      <c r="E100" s="308"/>
      <c r="F100" s="2788"/>
      <c r="G100" s="793"/>
      <c r="H100" s="793"/>
      <c r="I100" s="793"/>
      <c r="J100" s="348"/>
      <c r="K100" s="314"/>
      <c r="L100" s="373" t="s">
        <v>1749</v>
      </c>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row>
    <row r="101" spans="1:92">
      <c r="A101" s="273" t="s">
        <v>1750</v>
      </c>
      <c r="B101" s="15" t="s">
        <v>4790</v>
      </c>
      <c r="C101" s="79"/>
      <c r="D101" s="348">
        <v>19750000</v>
      </c>
      <c r="E101" s="308">
        <v>307066</v>
      </c>
      <c r="F101" s="2788" t="s">
        <v>4791</v>
      </c>
      <c r="G101" s="793" t="s">
        <v>4792</v>
      </c>
      <c r="H101" s="793" t="s">
        <v>4791</v>
      </c>
      <c r="I101" s="793" t="s">
        <v>4793</v>
      </c>
      <c r="J101" s="348">
        <v>19750000</v>
      </c>
      <c r="K101" s="314">
        <v>31403</v>
      </c>
      <c r="L101" s="373" t="s">
        <v>1750</v>
      </c>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row>
    <row r="102" spans="1:92">
      <c r="A102" s="273" t="s">
        <v>1751</v>
      </c>
      <c r="B102" s="15" t="s">
        <v>2917</v>
      </c>
      <c r="C102" s="79"/>
      <c r="D102" s="348"/>
      <c r="E102" s="308"/>
      <c r="F102" s="2788"/>
      <c r="G102" s="793"/>
      <c r="H102" s="793"/>
      <c r="I102" s="793"/>
      <c r="J102" s="348"/>
      <c r="K102" s="314"/>
      <c r="L102" s="373" t="s">
        <v>1751</v>
      </c>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row>
    <row r="103" spans="1:92">
      <c r="A103" s="273" t="s">
        <v>589</v>
      </c>
      <c r="B103" s="15" t="s">
        <v>4794</v>
      </c>
      <c r="C103" s="79"/>
      <c r="D103" s="348">
        <v>99000000</v>
      </c>
      <c r="E103" s="308">
        <v>1834951</v>
      </c>
      <c r="F103" s="2788" t="s">
        <v>4795</v>
      </c>
      <c r="G103" s="793" t="s">
        <v>4796</v>
      </c>
      <c r="H103" s="793" t="s">
        <v>4795</v>
      </c>
      <c r="I103" s="793" t="s">
        <v>4796</v>
      </c>
      <c r="J103" s="348">
        <v>99000000</v>
      </c>
      <c r="K103" s="314">
        <v>35143</v>
      </c>
      <c r="L103" s="373" t="s">
        <v>589</v>
      </c>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row>
    <row r="104" spans="1:92">
      <c r="A104" s="273" t="s">
        <v>590</v>
      </c>
      <c r="B104" s="15" t="s">
        <v>2917</v>
      </c>
      <c r="C104" s="79"/>
      <c r="D104" s="348"/>
      <c r="E104" s="308"/>
      <c r="F104" s="2788"/>
      <c r="G104" s="793"/>
      <c r="H104" s="793"/>
      <c r="I104" s="793"/>
      <c r="J104" s="348"/>
      <c r="K104" s="314"/>
      <c r="L104" s="373" t="s">
        <v>590</v>
      </c>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row>
    <row r="105" spans="1:92">
      <c r="A105" s="273" t="s">
        <v>591</v>
      </c>
      <c r="B105" s="15" t="s">
        <v>4797</v>
      </c>
      <c r="C105" s="79"/>
      <c r="D105" s="348">
        <v>126300000</v>
      </c>
      <c r="E105" s="308">
        <v>1842329</v>
      </c>
      <c r="F105" s="2788" t="s">
        <v>4788</v>
      </c>
      <c r="G105" s="793" t="s">
        <v>4798</v>
      </c>
      <c r="H105" s="793" t="s">
        <v>4788</v>
      </c>
      <c r="I105" s="793" t="s">
        <v>4798</v>
      </c>
      <c r="J105" s="348">
        <v>126300000</v>
      </c>
      <c r="K105" s="314">
        <v>37763</v>
      </c>
      <c r="L105" s="373" t="s">
        <v>591</v>
      </c>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row>
    <row r="106" spans="1:92">
      <c r="A106" s="273" t="s">
        <v>592</v>
      </c>
      <c r="B106" s="15" t="s">
        <v>2917</v>
      </c>
      <c r="C106" s="79"/>
      <c r="D106" s="348"/>
      <c r="E106" s="308"/>
      <c r="F106" s="2788"/>
      <c r="G106" s="793"/>
      <c r="H106" s="793"/>
      <c r="I106" s="793"/>
      <c r="J106" s="348"/>
      <c r="K106" s="314"/>
      <c r="L106" s="373" t="s">
        <v>592</v>
      </c>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row>
    <row r="107" spans="1:92">
      <c r="A107" s="273" t="s">
        <v>593</v>
      </c>
      <c r="B107" s="15" t="s">
        <v>4799</v>
      </c>
      <c r="C107" s="79"/>
      <c r="D107" s="348">
        <v>224600000</v>
      </c>
      <c r="E107" s="308">
        <v>4811341</v>
      </c>
      <c r="F107" s="2788" t="s">
        <v>4800</v>
      </c>
      <c r="G107" s="793" t="s">
        <v>4801</v>
      </c>
      <c r="H107" s="793" t="s">
        <v>4800</v>
      </c>
      <c r="I107" s="793" t="s">
        <v>4801</v>
      </c>
      <c r="J107" s="348">
        <v>224600000</v>
      </c>
      <c r="K107" s="314">
        <v>78776</v>
      </c>
      <c r="L107" s="373" t="s">
        <v>593</v>
      </c>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row>
    <row r="108" spans="1:92">
      <c r="A108" s="273" t="s">
        <v>594</v>
      </c>
      <c r="B108" s="15" t="s">
        <v>2917</v>
      </c>
      <c r="C108" s="79"/>
      <c r="D108" s="348"/>
      <c r="E108" s="308"/>
      <c r="F108" s="2788"/>
      <c r="G108" s="793"/>
      <c r="H108" s="793"/>
      <c r="I108" s="793"/>
      <c r="J108" s="348"/>
      <c r="K108" s="314"/>
      <c r="L108" s="373" t="s">
        <v>594</v>
      </c>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row>
    <row r="109" spans="1:92">
      <c r="A109" s="273" t="s">
        <v>2371</v>
      </c>
      <c r="B109" s="15" t="s">
        <v>4802</v>
      </c>
      <c r="C109" s="79"/>
      <c r="D109" s="348">
        <v>175000000</v>
      </c>
      <c r="E109" s="308">
        <v>1662326</v>
      </c>
      <c r="F109" s="2788" t="s">
        <v>4803</v>
      </c>
      <c r="G109" s="793" t="s">
        <v>4804</v>
      </c>
      <c r="H109" s="793" t="s">
        <v>4803</v>
      </c>
      <c r="I109" s="793" t="s">
        <v>4804</v>
      </c>
      <c r="J109" s="348">
        <v>175000000</v>
      </c>
      <c r="K109" s="314">
        <v>10281250</v>
      </c>
      <c r="L109" s="373" t="s">
        <v>2371</v>
      </c>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row>
    <row r="110" spans="1:92">
      <c r="A110" s="273" t="s">
        <v>2372</v>
      </c>
      <c r="B110" s="15" t="s">
        <v>2917</v>
      </c>
      <c r="C110" s="79"/>
      <c r="D110" s="348"/>
      <c r="E110" s="308">
        <v>1022000</v>
      </c>
      <c r="F110" s="2788" t="s">
        <v>2917</v>
      </c>
      <c r="G110" s="793" t="s">
        <v>2917</v>
      </c>
      <c r="H110" s="793" t="s">
        <v>2917</v>
      </c>
      <c r="I110" s="793" t="s">
        <v>2917</v>
      </c>
      <c r="J110" s="348"/>
      <c r="K110" s="314"/>
      <c r="L110" s="373" t="s">
        <v>2372</v>
      </c>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row>
    <row r="111" spans="1:92">
      <c r="A111" s="273">
        <v>35</v>
      </c>
      <c r="B111" s="15" t="s">
        <v>4806</v>
      </c>
      <c r="C111" s="79"/>
      <c r="D111" s="348">
        <v>200000000</v>
      </c>
      <c r="E111" s="308">
        <v>1866135</v>
      </c>
      <c r="F111" s="2788" t="s">
        <v>4805</v>
      </c>
      <c r="G111" s="793" t="s">
        <v>4807</v>
      </c>
      <c r="H111" s="793" t="s">
        <v>4805</v>
      </c>
      <c r="I111" s="793" t="s">
        <v>4807</v>
      </c>
      <c r="J111" s="348">
        <v>200000000</v>
      </c>
      <c r="K111" s="314">
        <v>10200000</v>
      </c>
      <c r="L111" s="373">
        <v>35</v>
      </c>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row>
    <row r="112" spans="1:92">
      <c r="A112" s="273">
        <v>36</v>
      </c>
      <c r="B112" s="15" t="s">
        <v>2917</v>
      </c>
      <c r="C112" s="79"/>
      <c r="D112" s="348"/>
      <c r="E112" s="308">
        <v>336000</v>
      </c>
      <c r="F112" s="2788" t="s">
        <v>2917</v>
      </c>
      <c r="G112" s="793" t="s">
        <v>2917</v>
      </c>
      <c r="H112" s="793" t="s">
        <v>2917</v>
      </c>
      <c r="I112" s="793" t="s">
        <v>2917</v>
      </c>
      <c r="J112" s="348"/>
      <c r="K112" s="314"/>
      <c r="L112" s="373">
        <v>36</v>
      </c>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row>
    <row r="113" spans="1:92">
      <c r="A113" s="273">
        <v>39</v>
      </c>
      <c r="B113" s="15" t="s">
        <v>4809</v>
      </c>
      <c r="C113" s="79"/>
      <c r="D113" s="348">
        <v>200000000</v>
      </c>
      <c r="E113" s="308">
        <v>1864406</v>
      </c>
      <c r="F113" s="2788" t="s">
        <v>4808</v>
      </c>
      <c r="G113" s="793" t="s">
        <v>4810</v>
      </c>
      <c r="H113" s="793" t="s">
        <v>4808</v>
      </c>
      <c r="I113" s="793" t="s">
        <v>4810</v>
      </c>
      <c r="J113" s="348">
        <v>200000000</v>
      </c>
      <c r="K113" s="314">
        <v>11400000</v>
      </c>
      <c r="L113" s="373">
        <v>39</v>
      </c>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row>
    <row r="114" spans="1:92">
      <c r="A114" s="273">
        <v>40</v>
      </c>
      <c r="B114" s="15" t="s">
        <v>2917</v>
      </c>
      <c r="C114" s="79"/>
      <c r="D114" s="348"/>
      <c r="E114" s="308">
        <v>538000</v>
      </c>
      <c r="F114" s="2788" t="s">
        <v>2917</v>
      </c>
      <c r="G114" s="793" t="s">
        <v>2917</v>
      </c>
      <c r="H114" s="793" t="s">
        <v>2917</v>
      </c>
      <c r="I114" s="793" t="s">
        <v>2917</v>
      </c>
      <c r="J114" s="348"/>
      <c r="K114" s="314"/>
      <c r="L114" s="373">
        <v>40</v>
      </c>
    </row>
    <row r="115" spans="1:92">
      <c r="A115" s="273">
        <v>41</v>
      </c>
      <c r="B115" s="15" t="s">
        <v>4811</v>
      </c>
      <c r="C115" s="79"/>
      <c r="D115" s="348">
        <v>350000000</v>
      </c>
      <c r="E115" s="308">
        <v>3541534</v>
      </c>
      <c r="F115" s="2788" t="s">
        <v>4812</v>
      </c>
      <c r="G115" s="793" t="s">
        <v>4813</v>
      </c>
      <c r="H115" s="793" t="s">
        <v>4814</v>
      </c>
      <c r="I115" s="793" t="s">
        <v>4813</v>
      </c>
      <c r="J115" s="348">
        <v>350000000</v>
      </c>
      <c r="K115" s="314">
        <v>18550000</v>
      </c>
      <c r="L115" s="373">
        <v>41</v>
      </c>
    </row>
    <row r="116" spans="1:92">
      <c r="A116" s="273">
        <v>42</v>
      </c>
      <c r="B116" s="15" t="s">
        <v>2917</v>
      </c>
      <c r="C116" s="79"/>
      <c r="D116" s="348"/>
      <c r="E116" s="308">
        <v>1193500</v>
      </c>
      <c r="F116" s="2788" t="s">
        <v>2917</v>
      </c>
      <c r="G116" s="793" t="s">
        <v>2917</v>
      </c>
      <c r="H116" s="793" t="s">
        <v>2917</v>
      </c>
      <c r="I116" s="793" t="s">
        <v>2917</v>
      </c>
      <c r="J116" s="348"/>
      <c r="K116" s="314"/>
      <c r="L116" s="373">
        <v>42</v>
      </c>
    </row>
    <row r="117" spans="1:92">
      <c r="A117" s="273">
        <v>43</v>
      </c>
      <c r="B117" s="15" t="s">
        <v>4815</v>
      </c>
      <c r="C117" s="79"/>
      <c r="D117" s="348">
        <v>125000000</v>
      </c>
      <c r="E117" s="308">
        <v>1142914</v>
      </c>
      <c r="F117" s="2788" t="s">
        <v>4816</v>
      </c>
      <c r="G117" s="793" t="s">
        <v>4817</v>
      </c>
      <c r="H117" s="793" t="s">
        <v>4816</v>
      </c>
      <c r="I117" s="793" t="s">
        <v>4817</v>
      </c>
      <c r="J117" s="348">
        <v>125000000</v>
      </c>
      <c r="K117" s="314">
        <v>6562500</v>
      </c>
      <c r="L117" s="373">
        <v>43</v>
      </c>
    </row>
    <row r="118" spans="1:92">
      <c r="A118" s="273">
        <v>44</v>
      </c>
      <c r="B118" s="15" t="s">
        <v>2917</v>
      </c>
      <c r="C118" s="79"/>
      <c r="D118" s="348"/>
      <c r="E118" s="308">
        <v>731250</v>
      </c>
      <c r="F118" s="78" t="s">
        <v>2917</v>
      </c>
      <c r="G118" s="79" t="s">
        <v>2917</v>
      </c>
      <c r="H118" s="79" t="s">
        <v>2917</v>
      </c>
      <c r="I118" s="79" t="s">
        <v>2917</v>
      </c>
      <c r="J118" s="348"/>
      <c r="K118" s="314"/>
      <c r="L118" s="373">
        <v>44</v>
      </c>
    </row>
    <row r="119" spans="1:92">
      <c r="A119" s="273">
        <v>45</v>
      </c>
      <c r="B119" s="287"/>
      <c r="C119" s="79"/>
      <c r="D119" s="314"/>
      <c r="E119" s="1017"/>
      <c r="F119" s="78"/>
      <c r="G119" s="79"/>
      <c r="H119" s="79"/>
      <c r="I119" s="79"/>
      <c r="J119" s="314"/>
      <c r="K119" s="1017"/>
      <c r="L119" s="373">
        <v>45</v>
      </c>
    </row>
    <row r="120" spans="1:92">
      <c r="A120" s="273">
        <v>46</v>
      </c>
      <c r="B120" s="15"/>
      <c r="C120" s="79"/>
      <c r="D120" s="79"/>
      <c r="E120" s="71"/>
      <c r="F120" s="78"/>
      <c r="G120" s="79"/>
      <c r="H120" s="79"/>
      <c r="I120" s="79"/>
      <c r="J120" s="79"/>
      <c r="K120" s="76"/>
      <c r="L120" s="373">
        <v>46</v>
      </c>
    </row>
    <row r="121" spans="1:92">
      <c r="A121" s="273">
        <v>47</v>
      </c>
      <c r="B121" s="15"/>
      <c r="C121" s="79"/>
      <c r="D121" s="79"/>
      <c r="E121" s="71"/>
      <c r="F121" s="78"/>
      <c r="G121" s="79"/>
      <c r="H121" s="79"/>
      <c r="I121" s="79"/>
      <c r="J121" s="79"/>
      <c r="K121" s="76"/>
      <c r="L121" s="373">
        <v>47</v>
      </c>
    </row>
    <row r="122" spans="1:92" ht="15.75" thickBot="1">
      <c r="A122" s="281">
        <v>48</v>
      </c>
      <c r="B122" s="110" t="s">
        <v>2328</v>
      </c>
      <c r="C122" s="2778"/>
      <c r="D122" s="253">
        <f>SUM(D93:D118)</f>
        <v>2135900000</v>
      </c>
      <c r="E122" s="2787">
        <f>SUM(E93:E118)</f>
        <v>31960997</v>
      </c>
      <c r="F122" s="366"/>
      <c r="G122" s="328"/>
      <c r="H122" s="328"/>
      <c r="I122" s="367"/>
      <c r="J122" s="253">
        <f>SUM(J93:J118)</f>
        <v>2135900000</v>
      </c>
      <c r="K122" s="2787">
        <f>SUM(K93:K118)</f>
        <v>58024497</v>
      </c>
      <c r="L122" s="374">
        <v>48</v>
      </c>
    </row>
    <row r="123" spans="1:92">
      <c r="A123" s="15" t="str">
        <f>A64</f>
        <v xml:space="preserve"> FERC FORM NO.1 (ED. 12-96) NYPSC Modified-96</v>
      </c>
      <c r="B123" s="15"/>
      <c r="C123" s="15"/>
      <c r="D123" s="15"/>
      <c r="E123" s="15"/>
      <c r="F123" s="15" t="str">
        <f>A64</f>
        <v xml:space="preserve"> FERC FORM NO.1 (ED. 12-96) NYPSC Modified-96</v>
      </c>
      <c r="G123" s="15"/>
      <c r="H123" s="15"/>
      <c r="I123" s="15"/>
      <c r="J123" s="15"/>
      <c r="K123" s="15"/>
      <c r="L123" s="15"/>
    </row>
    <row r="124" spans="1:92">
      <c r="A124" s="67" t="s">
        <v>3338</v>
      </c>
      <c r="B124" s="67"/>
      <c r="C124" s="67"/>
      <c r="D124" s="67"/>
      <c r="E124" s="67"/>
      <c r="F124" s="67" t="s">
        <v>3339</v>
      </c>
      <c r="G124" s="67"/>
      <c r="H124" s="67"/>
      <c r="I124" s="67"/>
      <c r="J124" s="67"/>
      <c r="K124" s="67"/>
      <c r="L124" s="67"/>
    </row>
    <row r="125" spans="1:92" ht="15.75" thickBot="1">
      <c r="A125" s="15" t="str">
        <f>'Data Sheet'!$C$25</f>
        <v>Consolidated Edison Company of New York, Inc.</v>
      </c>
      <c r="B125" s="67"/>
      <c r="C125" s="67"/>
      <c r="D125" s="645" t="str">
        <f>'Data Sheet'!$C$40</f>
        <v>4/28/2016</v>
      </c>
      <c r="E125" s="15" t="str">
        <f>'Data Sheet'!$C$38</f>
        <v>12/31/2015</v>
      </c>
      <c r="F125" s="15" t="str">
        <f>'Data Sheet'!$C$25</f>
        <v>Consolidated Edison Company of New York, Inc.</v>
      </c>
      <c r="G125" s="67"/>
      <c r="H125" s="67"/>
      <c r="I125" s="645" t="str">
        <f>'Data Sheet'!$C$40</f>
        <v>4/28/2016</v>
      </c>
      <c r="J125" s="15" t="str">
        <f>'Data Sheet'!$C$38</f>
        <v>12/31/2015</v>
      </c>
      <c r="K125" s="67"/>
      <c r="L125" s="67"/>
    </row>
    <row r="126" spans="1:92">
      <c r="A126" s="369"/>
      <c r="B126" s="370"/>
      <c r="C126" s="370"/>
      <c r="D126" s="370"/>
      <c r="E126" s="371"/>
      <c r="F126" s="369"/>
      <c r="G126" s="370"/>
      <c r="H126" s="370"/>
      <c r="I126" s="370"/>
      <c r="J126" s="370"/>
      <c r="K126" s="370"/>
      <c r="L126" s="371"/>
    </row>
    <row r="127" spans="1:92">
      <c r="A127" s="306" t="s">
        <v>3299</v>
      </c>
      <c r="B127" s="67"/>
      <c r="C127" s="67"/>
      <c r="D127" s="67"/>
      <c r="E127" s="68"/>
      <c r="F127" s="306" t="str">
        <f>F4</f>
        <v>LONG-TERM DEBT (Accounts 221, 222, 223, and 224) (Continued)</v>
      </c>
      <c r="G127" s="67"/>
      <c r="H127" s="67"/>
      <c r="I127" s="67"/>
      <c r="J127" s="67"/>
      <c r="K127" s="67"/>
      <c r="L127" s="68"/>
    </row>
    <row r="128" spans="1:92">
      <c r="A128" s="70"/>
      <c r="B128" s="15"/>
      <c r="C128" s="15"/>
      <c r="D128" s="15"/>
      <c r="E128" s="372" t="s">
        <v>1784</v>
      </c>
      <c r="F128" s="70"/>
      <c r="G128" s="15"/>
      <c r="H128" s="15"/>
      <c r="I128" s="15"/>
      <c r="J128" s="15"/>
      <c r="K128" s="15"/>
      <c r="L128" s="71"/>
    </row>
    <row r="129" spans="1:12">
      <c r="A129" s="360" t="s">
        <v>1784</v>
      </c>
      <c r="B129" s="87" t="s">
        <v>1784</v>
      </c>
      <c r="C129" s="80"/>
      <c r="D129" s="80"/>
      <c r="E129" s="83"/>
      <c r="F129" s="360" t="s">
        <v>1784</v>
      </c>
      <c r="G129" s="80"/>
      <c r="H129" s="228" t="s">
        <v>2882</v>
      </c>
      <c r="I129" s="363"/>
      <c r="J129" s="498" t="s">
        <v>2883</v>
      </c>
      <c r="K129" s="80"/>
      <c r="L129" s="93"/>
    </row>
    <row r="130" spans="1:12">
      <c r="A130" s="78" t="s">
        <v>1784</v>
      </c>
      <c r="B130" s="15" t="s">
        <v>2884</v>
      </c>
      <c r="C130" s="79"/>
      <c r="D130" s="288" t="s">
        <v>2885</v>
      </c>
      <c r="E130" s="81" t="s">
        <v>2886</v>
      </c>
      <c r="F130" s="273" t="s">
        <v>2887</v>
      </c>
      <c r="G130" s="288" t="s">
        <v>1147</v>
      </c>
      <c r="H130" s="79"/>
      <c r="I130" s="80"/>
      <c r="J130" s="288" t="s">
        <v>2888</v>
      </c>
      <c r="K130" s="288" t="s">
        <v>2889</v>
      </c>
      <c r="L130" s="81"/>
    </row>
    <row r="131" spans="1:12">
      <c r="A131" s="273" t="s">
        <v>1724</v>
      </c>
      <c r="B131" s="15" t="s">
        <v>2890</v>
      </c>
      <c r="C131" s="79"/>
      <c r="D131" s="288" t="s">
        <v>3062</v>
      </c>
      <c r="E131" s="81" t="s">
        <v>2891</v>
      </c>
      <c r="F131" s="273" t="s">
        <v>2892</v>
      </c>
      <c r="G131" s="288" t="s">
        <v>3071</v>
      </c>
      <c r="H131" s="288" t="s">
        <v>2893</v>
      </c>
      <c r="I131" s="288" t="s">
        <v>2894</v>
      </c>
      <c r="J131" s="288" t="s">
        <v>2895</v>
      </c>
      <c r="K131" s="288" t="s">
        <v>1835</v>
      </c>
      <c r="L131" s="234" t="s">
        <v>1724</v>
      </c>
    </row>
    <row r="132" spans="1:12">
      <c r="A132" s="273" t="s">
        <v>1727</v>
      </c>
      <c r="B132" s="15"/>
      <c r="C132" s="79"/>
      <c r="D132" s="288" t="s">
        <v>2896</v>
      </c>
      <c r="E132" s="81" t="s">
        <v>2897</v>
      </c>
      <c r="F132" s="78"/>
      <c r="G132" s="79"/>
      <c r="H132" s="79"/>
      <c r="I132" s="79"/>
      <c r="J132" s="288" t="s">
        <v>2898</v>
      </c>
      <c r="K132" s="79"/>
      <c r="L132" s="234" t="s">
        <v>1727</v>
      </c>
    </row>
    <row r="133" spans="1:12">
      <c r="A133" s="78"/>
      <c r="B133" s="15"/>
      <c r="C133" s="79"/>
      <c r="D133" s="79"/>
      <c r="E133" s="81"/>
      <c r="F133" s="78"/>
      <c r="G133" s="79"/>
      <c r="H133" s="79"/>
      <c r="I133" s="79"/>
      <c r="J133" s="288" t="s">
        <v>2899</v>
      </c>
      <c r="K133" s="79"/>
      <c r="L133" s="81"/>
    </row>
    <row r="134" spans="1:12">
      <c r="A134" s="78"/>
      <c r="B134" s="15"/>
      <c r="C134" s="79"/>
      <c r="D134" s="79"/>
      <c r="E134" s="81"/>
      <c r="F134" s="78"/>
      <c r="G134" s="79"/>
      <c r="H134" s="79"/>
      <c r="I134" s="79"/>
      <c r="J134" s="288" t="s">
        <v>2900</v>
      </c>
      <c r="K134" s="79"/>
      <c r="L134" s="81"/>
    </row>
    <row r="135" spans="1:12">
      <c r="A135" s="78"/>
      <c r="B135" s="287" t="s">
        <v>2901</v>
      </c>
      <c r="C135" s="115"/>
      <c r="D135" s="287" t="s">
        <v>3019</v>
      </c>
      <c r="E135" s="234" t="s">
        <v>3020</v>
      </c>
      <c r="F135" s="273" t="s">
        <v>3021</v>
      </c>
      <c r="G135" s="287" t="s">
        <v>2343</v>
      </c>
      <c r="H135" s="604" t="s">
        <v>2344</v>
      </c>
      <c r="I135" s="287" t="s">
        <v>2345</v>
      </c>
      <c r="J135" s="604" t="s">
        <v>2346</v>
      </c>
      <c r="K135" s="287" t="s">
        <v>2347</v>
      </c>
      <c r="L135" s="108"/>
    </row>
    <row r="136" spans="1:12">
      <c r="A136" s="330" t="s">
        <v>1732</v>
      </c>
      <c r="B136" s="364"/>
      <c r="C136" s="80"/>
      <c r="D136" s="2781"/>
      <c r="E136" s="2782"/>
      <c r="F136" s="2783"/>
      <c r="G136" s="2781"/>
      <c r="H136" s="2781"/>
      <c r="I136" s="2781"/>
      <c r="J136" s="1365"/>
      <c r="K136" s="2784"/>
      <c r="L136" s="621" t="s">
        <v>1732</v>
      </c>
    </row>
    <row r="137" spans="1:12">
      <c r="A137" s="273" t="s">
        <v>1733</v>
      </c>
      <c r="B137" s="15" t="s">
        <v>4818</v>
      </c>
      <c r="C137" s="79"/>
      <c r="D137" s="365">
        <v>400000000</v>
      </c>
      <c r="E137" s="71">
        <v>3616500</v>
      </c>
      <c r="F137" s="273" t="s">
        <v>4819</v>
      </c>
      <c r="G137" s="288" t="s">
        <v>4820</v>
      </c>
      <c r="H137" s="288" t="s">
        <v>4821</v>
      </c>
      <c r="I137" s="2785" t="s">
        <v>4822</v>
      </c>
      <c r="J137" s="365">
        <v>400000000</v>
      </c>
      <c r="K137" s="312">
        <v>23400000</v>
      </c>
      <c r="L137" s="373" t="s">
        <v>1733</v>
      </c>
    </row>
    <row r="138" spans="1:12">
      <c r="A138" s="273" t="s">
        <v>1734</v>
      </c>
      <c r="B138" s="15" t="s">
        <v>2917</v>
      </c>
      <c r="C138" s="79"/>
      <c r="D138" s="348"/>
      <c r="E138" s="308">
        <v>60000</v>
      </c>
      <c r="F138" s="273" t="s">
        <v>2917</v>
      </c>
      <c r="G138" s="288" t="s">
        <v>2917</v>
      </c>
      <c r="H138" s="288" t="s">
        <v>2917</v>
      </c>
      <c r="I138" s="288" t="s">
        <v>2917</v>
      </c>
      <c r="J138" s="348"/>
      <c r="K138" s="314"/>
      <c r="L138" s="373" t="s">
        <v>1734</v>
      </c>
    </row>
    <row r="139" spans="1:12">
      <c r="A139" s="273" t="s">
        <v>1735</v>
      </c>
      <c r="B139" s="15" t="s">
        <v>4823</v>
      </c>
      <c r="C139" s="79"/>
      <c r="D139" s="348">
        <v>400000000</v>
      </c>
      <c r="E139" s="308">
        <v>3669000</v>
      </c>
      <c r="F139" s="273" t="s">
        <v>4824</v>
      </c>
      <c r="G139" s="288" t="s">
        <v>4825</v>
      </c>
      <c r="H139" s="288" t="s">
        <v>4826</v>
      </c>
      <c r="I139" s="288" t="s">
        <v>4825</v>
      </c>
      <c r="J139" s="348">
        <v>400000000</v>
      </c>
      <c r="K139" s="314">
        <v>24800000</v>
      </c>
      <c r="L139" s="373" t="s">
        <v>1735</v>
      </c>
    </row>
    <row r="140" spans="1:12">
      <c r="A140" s="273" t="s">
        <v>1736</v>
      </c>
      <c r="B140" s="15" t="s">
        <v>2917</v>
      </c>
      <c r="C140" s="79"/>
      <c r="D140" s="348"/>
      <c r="E140" s="308">
        <v>756000</v>
      </c>
      <c r="F140" s="273" t="s">
        <v>2917</v>
      </c>
      <c r="G140" s="288" t="s">
        <v>2917</v>
      </c>
      <c r="H140" s="288" t="s">
        <v>2917</v>
      </c>
      <c r="I140" s="2786" t="s">
        <v>2917</v>
      </c>
      <c r="J140" s="348"/>
      <c r="K140" s="314"/>
      <c r="L140" s="373" t="s">
        <v>1736</v>
      </c>
    </row>
    <row r="141" spans="1:12">
      <c r="A141" s="273" t="s">
        <v>1737</v>
      </c>
      <c r="B141" s="15" t="s">
        <v>4827</v>
      </c>
      <c r="C141" s="79"/>
      <c r="D141" s="348">
        <v>400000000</v>
      </c>
      <c r="E141" s="308">
        <v>2777637</v>
      </c>
      <c r="F141" s="273" t="s">
        <v>4828</v>
      </c>
      <c r="G141" s="288" t="s">
        <v>4829</v>
      </c>
      <c r="H141" s="288" t="s">
        <v>4828</v>
      </c>
      <c r="I141" s="288" t="s">
        <v>4829</v>
      </c>
      <c r="J141" s="348">
        <v>400000000</v>
      </c>
      <c r="K141" s="314">
        <v>22000000</v>
      </c>
      <c r="L141" s="373" t="s">
        <v>1737</v>
      </c>
    </row>
    <row r="142" spans="1:12">
      <c r="A142" s="273" t="s">
        <v>1738</v>
      </c>
      <c r="B142" s="15" t="s">
        <v>2917</v>
      </c>
      <c r="C142" s="79"/>
      <c r="D142" s="348"/>
      <c r="E142" s="308">
        <v>1540000</v>
      </c>
      <c r="F142" s="273" t="s">
        <v>2917</v>
      </c>
      <c r="G142" s="288" t="s">
        <v>2917</v>
      </c>
      <c r="H142" s="288" t="s">
        <v>2917</v>
      </c>
      <c r="I142" s="288" t="s">
        <v>2917</v>
      </c>
      <c r="J142" s="348"/>
      <c r="K142" s="314"/>
      <c r="L142" s="373" t="s">
        <v>1738</v>
      </c>
    </row>
    <row r="143" spans="1:12">
      <c r="A143" s="273" t="s">
        <v>1739</v>
      </c>
      <c r="B143" s="15" t="s">
        <v>4830</v>
      </c>
      <c r="C143" s="79"/>
      <c r="D143" s="348">
        <v>250000000</v>
      </c>
      <c r="E143" s="308">
        <v>1700000</v>
      </c>
      <c r="F143" s="273" t="s">
        <v>4831</v>
      </c>
      <c r="G143" s="288" t="s">
        <v>4832</v>
      </c>
      <c r="H143" s="288" t="s">
        <v>4831</v>
      </c>
      <c r="I143" s="288" t="s">
        <v>4832</v>
      </c>
      <c r="J143" s="348">
        <v>250000000</v>
      </c>
      <c r="K143" s="314">
        <v>13250000</v>
      </c>
      <c r="L143" s="373" t="s">
        <v>1739</v>
      </c>
    </row>
    <row r="144" spans="1:12">
      <c r="A144" s="273" t="s">
        <v>1740</v>
      </c>
      <c r="B144" s="15" t="s">
        <v>2917</v>
      </c>
      <c r="C144" s="79"/>
      <c r="D144" s="348"/>
      <c r="E144" s="308">
        <v>710000</v>
      </c>
      <c r="F144" s="273" t="s">
        <v>2917</v>
      </c>
      <c r="G144" s="288" t="s">
        <v>2917</v>
      </c>
      <c r="H144" s="288" t="s">
        <v>2917</v>
      </c>
      <c r="I144" s="288" t="s">
        <v>2917</v>
      </c>
      <c r="J144" s="348"/>
      <c r="K144" s="314"/>
      <c r="L144" s="373" t="s">
        <v>1740</v>
      </c>
    </row>
    <row r="145" spans="1:12">
      <c r="A145" s="273" t="s">
        <v>1741</v>
      </c>
      <c r="B145" s="15" t="s">
        <v>4833</v>
      </c>
      <c r="C145" s="79"/>
      <c r="D145" s="348">
        <v>250000000</v>
      </c>
      <c r="E145" s="308">
        <v>2262500</v>
      </c>
      <c r="F145" s="273" t="s">
        <v>4831</v>
      </c>
      <c r="G145" s="288" t="s">
        <v>4834</v>
      </c>
      <c r="H145" s="288" t="s">
        <v>4831</v>
      </c>
      <c r="I145" s="288" t="s">
        <v>4834</v>
      </c>
      <c r="J145" s="348">
        <v>250000000</v>
      </c>
      <c r="K145" s="314">
        <v>14250000</v>
      </c>
      <c r="L145" s="373" t="s">
        <v>1741</v>
      </c>
    </row>
    <row r="146" spans="1:12">
      <c r="A146" s="273" t="s">
        <v>1742</v>
      </c>
      <c r="B146" s="15" t="s">
        <v>2917</v>
      </c>
      <c r="C146" s="79"/>
      <c r="D146" s="348"/>
      <c r="E146" s="308">
        <v>712500</v>
      </c>
      <c r="F146" s="273" t="s">
        <v>2917</v>
      </c>
      <c r="G146" s="288" t="s">
        <v>2917</v>
      </c>
      <c r="H146" s="288" t="s">
        <v>2917</v>
      </c>
      <c r="I146" s="288" t="s">
        <v>2917</v>
      </c>
      <c r="J146" s="348"/>
      <c r="K146" s="314"/>
      <c r="L146" s="373" t="s">
        <v>1742</v>
      </c>
    </row>
    <row r="147" spans="1:12">
      <c r="A147" s="273" t="s">
        <v>1743</v>
      </c>
      <c r="B147" s="15" t="s">
        <v>4835</v>
      </c>
      <c r="C147" s="79"/>
      <c r="D147" s="348">
        <v>525000000</v>
      </c>
      <c r="E147" s="308">
        <v>4751250</v>
      </c>
      <c r="F147" s="273" t="s">
        <v>4836</v>
      </c>
      <c r="G147" s="288" t="s">
        <v>4837</v>
      </c>
      <c r="H147" s="288" t="s">
        <v>4836</v>
      </c>
      <c r="I147" s="288" t="s">
        <v>4837</v>
      </c>
      <c r="J147" s="348">
        <v>525000000</v>
      </c>
      <c r="K147" s="314">
        <v>33075000</v>
      </c>
      <c r="L147" s="373" t="s">
        <v>1743</v>
      </c>
    </row>
    <row r="148" spans="1:12">
      <c r="A148" s="273" t="s">
        <v>1744</v>
      </c>
      <c r="B148" s="15" t="s">
        <v>2917</v>
      </c>
      <c r="C148" s="79"/>
      <c r="D148" s="348"/>
      <c r="E148" s="308">
        <v>2924250</v>
      </c>
      <c r="F148" s="273" t="s">
        <v>2917</v>
      </c>
      <c r="G148" s="288" t="s">
        <v>2917</v>
      </c>
      <c r="H148" s="288" t="s">
        <v>2917</v>
      </c>
      <c r="I148" s="288" t="s">
        <v>2917</v>
      </c>
      <c r="J148" s="348"/>
      <c r="K148" s="314"/>
      <c r="L148" s="373" t="s">
        <v>1744</v>
      </c>
    </row>
    <row r="149" spans="1:12">
      <c r="A149" s="273" t="s">
        <v>1745</v>
      </c>
      <c r="B149" s="15" t="s">
        <v>4838</v>
      </c>
      <c r="C149" s="79"/>
      <c r="D149" s="348">
        <v>600000000</v>
      </c>
      <c r="E149" s="308">
        <v>4099750</v>
      </c>
      <c r="F149" s="273" t="s">
        <v>4839</v>
      </c>
      <c r="G149" s="288" t="s">
        <v>4840</v>
      </c>
      <c r="H149" s="288" t="s">
        <v>4839</v>
      </c>
      <c r="I149" s="288" t="s">
        <v>4840</v>
      </c>
      <c r="J149" s="348">
        <v>600000000</v>
      </c>
      <c r="K149" s="314">
        <v>35100000</v>
      </c>
      <c r="L149" s="373" t="s">
        <v>1745</v>
      </c>
    </row>
    <row r="150" spans="1:12">
      <c r="A150" s="273" t="s">
        <v>1746</v>
      </c>
      <c r="B150" s="15" t="s">
        <v>2917</v>
      </c>
      <c r="C150" s="79"/>
      <c r="D150" s="348"/>
      <c r="E150" s="308">
        <v>264000</v>
      </c>
      <c r="F150" s="273" t="s">
        <v>2917</v>
      </c>
      <c r="G150" s="288" t="s">
        <v>2917</v>
      </c>
      <c r="H150" s="288" t="s">
        <v>2917</v>
      </c>
      <c r="I150" s="288" t="s">
        <v>2917</v>
      </c>
      <c r="J150" s="348"/>
      <c r="K150" s="314"/>
      <c r="L150" s="373" t="s">
        <v>1746</v>
      </c>
    </row>
    <row r="151" spans="1:12">
      <c r="A151" s="273" t="s">
        <v>1747</v>
      </c>
      <c r="B151" s="15" t="s">
        <v>4841</v>
      </c>
      <c r="C151" s="79"/>
      <c r="D151" s="348">
        <v>600000000</v>
      </c>
      <c r="E151" s="308">
        <v>5449750</v>
      </c>
      <c r="F151" s="273" t="s">
        <v>4842</v>
      </c>
      <c r="G151" s="288" t="s">
        <v>4843</v>
      </c>
      <c r="H151" s="288" t="s">
        <v>4844</v>
      </c>
      <c r="I151" s="288" t="s">
        <v>4843</v>
      </c>
      <c r="J151" s="348">
        <v>600000000</v>
      </c>
      <c r="K151" s="314">
        <v>40500000</v>
      </c>
      <c r="L151" s="373" t="s">
        <v>1747</v>
      </c>
    </row>
    <row r="152" spans="1:12">
      <c r="A152" s="273" t="s">
        <v>1748</v>
      </c>
      <c r="B152" s="15" t="s">
        <v>2917</v>
      </c>
      <c r="C152" s="79"/>
      <c r="D152" s="348"/>
      <c r="E152" s="308">
        <v>1758000</v>
      </c>
      <c r="F152" s="273" t="s">
        <v>2917</v>
      </c>
      <c r="G152" s="288" t="s">
        <v>2917</v>
      </c>
      <c r="H152" s="288" t="s">
        <v>2917</v>
      </c>
      <c r="I152" s="288" t="s">
        <v>2917</v>
      </c>
      <c r="J152" s="348"/>
      <c r="K152" s="314"/>
      <c r="L152" s="373" t="s">
        <v>1748</v>
      </c>
    </row>
    <row r="153" spans="1:12">
      <c r="A153" s="273" t="s">
        <v>1749</v>
      </c>
      <c r="B153" s="15" t="s">
        <v>4845</v>
      </c>
      <c r="C153" s="79"/>
      <c r="D153" s="348">
        <v>600000000</v>
      </c>
      <c r="E153" s="308">
        <v>3962633</v>
      </c>
      <c r="F153" s="273" t="s">
        <v>4846</v>
      </c>
      <c r="G153" s="288" t="s">
        <v>4847</v>
      </c>
      <c r="H153" s="288" t="s">
        <v>4846</v>
      </c>
      <c r="I153" s="288" t="s">
        <v>4847</v>
      </c>
      <c r="J153" s="348">
        <v>600000000</v>
      </c>
      <c r="K153" s="314">
        <v>42750000</v>
      </c>
      <c r="L153" s="373" t="s">
        <v>1749</v>
      </c>
    </row>
    <row r="154" spans="1:12">
      <c r="A154" s="273" t="s">
        <v>1750</v>
      </c>
      <c r="B154" s="15" t="s">
        <v>2917</v>
      </c>
      <c r="C154" s="79"/>
      <c r="D154" s="348"/>
      <c r="E154" s="308">
        <v>2148000</v>
      </c>
      <c r="F154" s="273" t="s">
        <v>2917</v>
      </c>
      <c r="G154" s="288" t="s">
        <v>2917</v>
      </c>
      <c r="H154" s="288" t="s">
        <v>2917</v>
      </c>
      <c r="I154" s="288" t="s">
        <v>2917</v>
      </c>
      <c r="J154" s="348"/>
      <c r="K154" s="314"/>
      <c r="L154" s="373" t="s">
        <v>1750</v>
      </c>
    </row>
    <row r="155" spans="1:12">
      <c r="A155" s="273" t="s">
        <v>1751</v>
      </c>
      <c r="B155" s="15" t="s">
        <v>4849</v>
      </c>
      <c r="C155" s="79"/>
      <c r="D155" s="348">
        <v>475000000</v>
      </c>
      <c r="E155" s="308">
        <v>3284067</v>
      </c>
      <c r="F155" s="273" t="s">
        <v>4848</v>
      </c>
      <c r="G155" s="288" t="s">
        <v>4850</v>
      </c>
      <c r="H155" s="288" t="s">
        <v>4848</v>
      </c>
      <c r="I155" s="288" t="s">
        <v>4850</v>
      </c>
      <c r="J155" s="348">
        <v>475000000</v>
      </c>
      <c r="K155" s="314">
        <v>31587500</v>
      </c>
      <c r="L155" s="373" t="s">
        <v>1751</v>
      </c>
    </row>
    <row r="156" spans="1:12">
      <c r="A156" s="273" t="s">
        <v>589</v>
      </c>
      <c r="B156" s="15" t="s">
        <v>2917</v>
      </c>
      <c r="C156" s="79"/>
      <c r="D156" s="348"/>
      <c r="E156" s="308">
        <v>693500</v>
      </c>
      <c r="F156" s="273" t="s">
        <v>2917</v>
      </c>
      <c r="G156" s="288" t="s">
        <v>2917</v>
      </c>
      <c r="H156" s="288" t="s">
        <v>2917</v>
      </c>
      <c r="I156" s="288" t="s">
        <v>2917</v>
      </c>
      <c r="J156" s="348"/>
      <c r="K156" s="314"/>
      <c r="L156" s="373" t="s">
        <v>589</v>
      </c>
    </row>
    <row r="157" spans="1:12">
      <c r="A157" s="273" t="s">
        <v>592</v>
      </c>
      <c r="B157" s="15" t="s">
        <v>4851</v>
      </c>
      <c r="C157" s="79"/>
      <c r="D157" s="348">
        <v>600000000</v>
      </c>
      <c r="E157" s="308">
        <v>5673813</v>
      </c>
      <c r="F157" s="273" t="s">
        <v>4852</v>
      </c>
      <c r="G157" s="288" t="s">
        <v>4853</v>
      </c>
      <c r="H157" s="288" t="s">
        <v>4852</v>
      </c>
      <c r="I157" s="288" t="s">
        <v>4853</v>
      </c>
      <c r="J157" s="348">
        <v>600000000</v>
      </c>
      <c r="K157" s="314">
        <v>33000000</v>
      </c>
      <c r="L157" s="373" t="s">
        <v>592</v>
      </c>
    </row>
    <row r="158" spans="1:12">
      <c r="A158" s="273" t="s">
        <v>593</v>
      </c>
      <c r="B158" s="15" t="s">
        <v>2917</v>
      </c>
      <c r="C158" s="79"/>
      <c r="D158" s="348"/>
      <c r="E158" s="308">
        <v>2268000</v>
      </c>
      <c r="F158" s="273" t="s">
        <v>2917</v>
      </c>
      <c r="G158" s="288" t="s">
        <v>2917</v>
      </c>
      <c r="H158" s="288" t="s">
        <v>2917</v>
      </c>
      <c r="I158" s="288" t="s">
        <v>2917</v>
      </c>
      <c r="J158" s="348"/>
      <c r="K158" s="314"/>
      <c r="L158" s="373" t="s">
        <v>593</v>
      </c>
    </row>
    <row r="159" spans="1:12">
      <c r="A159" s="273" t="s">
        <v>594</v>
      </c>
      <c r="B159" s="15" t="s">
        <v>4854</v>
      </c>
      <c r="C159" s="79"/>
      <c r="D159" s="348">
        <v>350000000</v>
      </c>
      <c r="E159" s="308">
        <v>2518935</v>
      </c>
      <c r="F159" s="273" t="s">
        <v>4800</v>
      </c>
      <c r="G159" s="288" t="s">
        <v>4855</v>
      </c>
      <c r="H159" s="288" t="s">
        <v>4800</v>
      </c>
      <c r="I159" s="288" t="s">
        <v>4855</v>
      </c>
      <c r="J159" s="348">
        <v>350000000</v>
      </c>
      <c r="K159" s="314">
        <v>15575000</v>
      </c>
      <c r="L159" s="373" t="s">
        <v>594</v>
      </c>
    </row>
    <row r="160" spans="1:12">
      <c r="A160" s="273" t="s">
        <v>595</v>
      </c>
      <c r="B160" s="15" t="s">
        <v>2917</v>
      </c>
      <c r="C160" s="79"/>
      <c r="D160" s="348"/>
      <c r="E160" s="308">
        <v>759500</v>
      </c>
      <c r="F160" s="273" t="s">
        <v>2917</v>
      </c>
      <c r="G160" s="288" t="s">
        <v>2917</v>
      </c>
      <c r="H160" s="288" t="s">
        <v>2917</v>
      </c>
      <c r="I160" s="288" t="s">
        <v>2917</v>
      </c>
      <c r="J160" s="348"/>
      <c r="K160" s="314"/>
      <c r="L160" s="373" t="s">
        <v>595</v>
      </c>
    </row>
    <row r="161" spans="1:12">
      <c r="A161" s="273" t="s">
        <v>2368</v>
      </c>
      <c r="B161" s="15" t="s">
        <v>4856</v>
      </c>
      <c r="C161" s="79"/>
      <c r="D161" s="348">
        <v>350000000</v>
      </c>
      <c r="E161" s="308">
        <v>3306369</v>
      </c>
      <c r="F161" s="273" t="s">
        <v>4857</v>
      </c>
      <c r="G161" s="288" t="s">
        <v>4858</v>
      </c>
      <c r="H161" s="288" t="s">
        <v>4857</v>
      </c>
      <c r="I161" s="288" t="s">
        <v>4858</v>
      </c>
      <c r="J161" s="348">
        <v>350000000</v>
      </c>
      <c r="K161" s="314">
        <v>19950000</v>
      </c>
      <c r="L161" s="373" t="s">
        <v>2368</v>
      </c>
    </row>
    <row r="162" spans="1:12">
      <c r="A162" s="273" t="s">
        <v>2369</v>
      </c>
      <c r="B162" s="15" t="s">
        <v>2917</v>
      </c>
      <c r="C162" s="79"/>
      <c r="D162" s="348"/>
      <c r="E162" s="308">
        <v>1701000</v>
      </c>
      <c r="F162" s="273" t="s">
        <v>2917</v>
      </c>
      <c r="G162" s="288" t="s">
        <v>2917</v>
      </c>
      <c r="H162" s="288" t="s">
        <v>2917</v>
      </c>
      <c r="I162" s="288" t="s">
        <v>2917</v>
      </c>
      <c r="J162" s="348"/>
      <c r="K162" s="314"/>
      <c r="L162" s="373" t="s">
        <v>2369</v>
      </c>
    </row>
    <row r="163" spans="1:12">
      <c r="A163" s="273" t="s">
        <v>2370</v>
      </c>
      <c r="B163" s="15" t="s">
        <v>4859</v>
      </c>
      <c r="C163" s="79"/>
      <c r="D163" s="348">
        <v>400000000</v>
      </c>
      <c r="E163" s="308">
        <v>4222549</v>
      </c>
      <c r="F163" s="273" t="s">
        <v>4860</v>
      </c>
      <c r="G163" s="288" t="s">
        <v>4861</v>
      </c>
      <c r="H163" s="288" t="s">
        <v>4860</v>
      </c>
      <c r="I163" s="288" t="s">
        <v>4861</v>
      </c>
      <c r="J163" s="348">
        <v>400000000</v>
      </c>
      <c r="K163" s="314">
        <v>16800000</v>
      </c>
      <c r="L163" s="373" t="s">
        <v>2370</v>
      </c>
    </row>
    <row r="164" spans="1:12">
      <c r="A164" s="273" t="s">
        <v>2371</v>
      </c>
      <c r="B164" s="15" t="s">
        <v>2917</v>
      </c>
      <c r="C164" s="79"/>
      <c r="D164" s="348"/>
      <c r="E164" s="308">
        <v>1424000</v>
      </c>
      <c r="F164" s="273" t="s">
        <v>2917</v>
      </c>
      <c r="G164" s="288" t="s">
        <v>2917</v>
      </c>
      <c r="H164" s="288" t="s">
        <v>2917</v>
      </c>
      <c r="I164" s="288" t="s">
        <v>2917</v>
      </c>
      <c r="J164" s="348" t="s">
        <v>2917</v>
      </c>
      <c r="K164" s="314"/>
      <c r="L164" s="373" t="s">
        <v>2371</v>
      </c>
    </row>
    <row r="165" spans="1:12">
      <c r="A165" s="273" t="s">
        <v>2372</v>
      </c>
      <c r="B165" s="15" t="s">
        <v>4862</v>
      </c>
      <c r="C165" s="79"/>
      <c r="D165" s="348">
        <v>700000000</v>
      </c>
      <c r="E165" s="308">
        <v>6866026</v>
      </c>
      <c r="F165" s="273">
        <v>41330</v>
      </c>
      <c r="G165" s="288">
        <v>41330</v>
      </c>
      <c r="H165" s="288">
        <v>41330</v>
      </c>
      <c r="I165" s="288">
        <v>52291</v>
      </c>
      <c r="J165" s="348">
        <v>700000000</v>
      </c>
      <c r="K165" s="314">
        <v>27650000</v>
      </c>
      <c r="L165" s="373" t="s">
        <v>2372</v>
      </c>
    </row>
    <row r="166" spans="1:12">
      <c r="A166" s="273">
        <v>33</v>
      </c>
      <c r="B166" s="15" t="s">
        <v>2917</v>
      </c>
      <c r="C166" s="79"/>
      <c r="D166" s="348"/>
      <c r="E166" s="308">
        <v>4872000</v>
      </c>
      <c r="F166" s="273" t="s">
        <v>2917</v>
      </c>
      <c r="G166" s="288" t="s">
        <v>2917</v>
      </c>
      <c r="H166" s="288" t="s">
        <v>2917</v>
      </c>
      <c r="I166" s="288" t="s">
        <v>2917</v>
      </c>
      <c r="J166" s="348" t="s">
        <v>2917</v>
      </c>
      <c r="K166" s="314"/>
      <c r="L166" s="373">
        <v>33</v>
      </c>
    </row>
    <row r="167" spans="1:12">
      <c r="A167" s="273">
        <v>34</v>
      </c>
      <c r="B167" s="15" t="s">
        <v>4863</v>
      </c>
      <c r="C167" s="79"/>
      <c r="D167" s="348">
        <v>850000000</v>
      </c>
      <c r="E167" s="308">
        <v>8804659</v>
      </c>
      <c r="F167" s="2779">
        <v>41713</v>
      </c>
      <c r="G167" s="2780">
        <v>52671</v>
      </c>
      <c r="H167" s="2780">
        <v>41713</v>
      </c>
      <c r="I167" s="2780">
        <v>52671</v>
      </c>
      <c r="J167" s="348">
        <v>850000000</v>
      </c>
      <c r="K167" s="314">
        <v>37825000</v>
      </c>
      <c r="L167" s="373">
        <v>34</v>
      </c>
    </row>
    <row r="168" spans="1:12">
      <c r="A168" s="273">
        <v>35</v>
      </c>
      <c r="B168" s="15"/>
      <c r="C168" s="79"/>
      <c r="D168" s="348"/>
      <c r="E168" s="308">
        <v>714000</v>
      </c>
      <c r="F168" s="2089"/>
      <c r="G168" s="2737"/>
      <c r="H168" s="2737"/>
      <c r="I168" s="2737"/>
      <c r="J168" s="348"/>
      <c r="K168" s="314"/>
      <c r="L168" s="373">
        <v>35</v>
      </c>
    </row>
    <row r="169" spans="1:12">
      <c r="A169" s="273">
        <v>36</v>
      </c>
      <c r="B169" s="15" t="s">
        <v>5206</v>
      </c>
      <c r="C169" s="79"/>
      <c r="D169" s="348">
        <v>250000000</v>
      </c>
      <c r="E169" s="308">
        <v>2032445</v>
      </c>
      <c r="F169" s="2779">
        <v>41974</v>
      </c>
      <c r="G169" s="2780">
        <v>41974</v>
      </c>
      <c r="H169" s="2780">
        <v>41974</v>
      </c>
      <c r="I169" s="2780">
        <v>45627</v>
      </c>
      <c r="J169" s="348">
        <v>250000000</v>
      </c>
      <c r="K169" s="314">
        <v>8250000</v>
      </c>
      <c r="L169" s="373">
        <v>36</v>
      </c>
    </row>
    <row r="170" spans="1:12">
      <c r="A170" s="273">
        <v>37</v>
      </c>
      <c r="B170" s="15"/>
      <c r="C170" s="79"/>
      <c r="D170" s="348"/>
      <c r="E170" s="308">
        <v>867500</v>
      </c>
      <c r="F170" s="2089"/>
      <c r="G170" s="2737"/>
      <c r="H170" s="2737"/>
      <c r="I170" s="2737"/>
      <c r="J170" s="348"/>
      <c r="K170" s="314"/>
      <c r="L170" s="373">
        <v>37</v>
      </c>
    </row>
    <row r="171" spans="1:12">
      <c r="A171" s="273">
        <v>38</v>
      </c>
      <c r="B171" s="15" t="s">
        <v>5205</v>
      </c>
      <c r="C171" s="79"/>
      <c r="D171" s="348">
        <v>750000000</v>
      </c>
      <c r="E171" s="308">
        <v>7781917</v>
      </c>
      <c r="F171" s="2779">
        <v>41974</v>
      </c>
      <c r="G171" s="2780">
        <v>56584</v>
      </c>
      <c r="H171" s="2780">
        <v>41974</v>
      </c>
      <c r="I171" s="2780">
        <v>56584</v>
      </c>
      <c r="J171" s="348">
        <v>750000000</v>
      </c>
      <c r="K171" s="314">
        <v>34687500</v>
      </c>
      <c r="L171" s="373">
        <v>38</v>
      </c>
    </row>
    <row r="172" spans="1:12">
      <c r="A172" s="273">
        <v>39</v>
      </c>
      <c r="B172" s="15" t="s">
        <v>2917</v>
      </c>
      <c r="C172" s="79"/>
      <c r="D172" s="348"/>
      <c r="E172" s="308">
        <v>1912500</v>
      </c>
      <c r="F172" s="2089" t="s">
        <v>2917</v>
      </c>
      <c r="G172" s="2737" t="s">
        <v>2917</v>
      </c>
      <c r="H172" s="2737" t="s">
        <v>2917</v>
      </c>
      <c r="I172" s="2737" t="s">
        <v>2917</v>
      </c>
      <c r="J172" s="348" t="s">
        <v>2917</v>
      </c>
      <c r="K172" s="314"/>
      <c r="L172" s="373">
        <v>39</v>
      </c>
    </row>
    <row r="173" spans="1:12">
      <c r="A173" s="273">
        <v>40</v>
      </c>
      <c r="B173" s="15" t="s">
        <v>4864</v>
      </c>
      <c r="C173" s="79"/>
      <c r="D173" s="348">
        <v>650000000</v>
      </c>
      <c r="E173" s="308">
        <v>6906434</v>
      </c>
      <c r="F173" s="2779">
        <v>42339</v>
      </c>
      <c r="G173" s="2780">
        <v>53297</v>
      </c>
      <c r="H173" s="2780">
        <v>42339</v>
      </c>
      <c r="I173" s="2780">
        <v>53297</v>
      </c>
      <c r="J173" s="348">
        <v>650000000</v>
      </c>
      <c r="K173" s="314">
        <v>3575000</v>
      </c>
      <c r="L173" s="373">
        <v>40</v>
      </c>
    </row>
    <row r="174" spans="1:12">
      <c r="A174" s="273">
        <v>41</v>
      </c>
      <c r="B174" s="15"/>
      <c r="C174" s="79"/>
      <c r="D174" s="348"/>
      <c r="E174" s="308">
        <v>650000</v>
      </c>
      <c r="F174" s="78"/>
      <c r="G174" s="79"/>
      <c r="H174" s="79"/>
      <c r="I174" s="79"/>
      <c r="J174" s="348"/>
      <c r="K174" s="314"/>
      <c r="L174" s="373">
        <v>41</v>
      </c>
    </row>
    <row r="175" spans="1:12">
      <c r="A175" s="273">
        <v>42</v>
      </c>
      <c r="B175" s="15"/>
      <c r="C175" s="79"/>
      <c r="D175" s="348"/>
      <c r="E175" s="308"/>
      <c r="F175" s="2779"/>
      <c r="G175" s="2780"/>
      <c r="H175" s="2780"/>
      <c r="I175" s="2780"/>
      <c r="J175" s="348"/>
      <c r="K175" s="314"/>
      <c r="L175" s="373">
        <v>42</v>
      </c>
    </row>
    <row r="176" spans="1:12">
      <c r="A176" s="273">
        <v>43</v>
      </c>
      <c r="B176" s="15"/>
      <c r="C176" s="79"/>
      <c r="D176" s="348"/>
      <c r="E176" s="308"/>
      <c r="F176" s="78"/>
      <c r="G176" s="79"/>
      <c r="H176" s="79"/>
      <c r="I176" s="79"/>
      <c r="J176" s="348"/>
      <c r="K176" s="314"/>
      <c r="L176" s="373">
        <v>43</v>
      </c>
    </row>
    <row r="177" spans="1:12">
      <c r="A177" s="273">
        <v>44</v>
      </c>
      <c r="B177" s="15"/>
      <c r="C177" s="79"/>
      <c r="D177" s="348"/>
      <c r="E177" s="308"/>
      <c r="F177" s="78"/>
      <c r="G177" s="79"/>
      <c r="H177" s="79"/>
      <c r="I177" s="79"/>
      <c r="J177" s="348"/>
      <c r="K177" s="314"/>
      <c r="L177" s="373">
        <v>44</v>
      </c>
    </row>
    <row r="178" spans="1:12">
      <c r="A178" s="273">
        <v>45</v>
      </c>
      <c r="B178" s="287"/>
      <c r="C178" s="79"/>
      <c r="D178" s="1020"/>
      <c r="F178" s="78"/>
      <c r="G178" s="79"/>
      <c r="H178" s="79"/>
      <c r="I178" s="79"/>
      <c r="J178" s="314"/>
      <c r="K178" s="1017"/>
      <c r="L178" s="373">
        <v>45</v>
      </c>
    </row>
    <row r="179" spans="1:12">
      <c r="A179" s="273">
        <v>46</v>
      </c>
      <c r="B179" s="15"/>
      <c r="C179" s="79"/>
      <c r="D179" s="79"/>
      <c r="E179" s="71"/>
      <c r="F179" s="78"/>
      <c r="G179" s="79"/>
      <c r="H179" s="79"/>
      <c r="I179" s="79"/>
      <c r="J179" s="79"/>
      <c r="K179" s="76"/>
      <c r="L179" s="373">
        <v>46</v>
      </c>
    </row>
    <row r="180" spans="1:12">
      <c r="A180" s="273">
        <v>47</v>
      </c>
      <c r="B180" s="15"/>
      <c r="C180" s="79"/>
      <c r="D180" s="79"/>
      <c r="E180" s="71"/>
      <c r="F180" s="78"/>
      <c r="G180" s="79"/>
      <c r="H180" s="79"/>
      <c r="I180" s="79"/>
      <c r="J180" s="79"/>
      <c r="K180" s="76"/>
      <c r="L180" s="373">
        <v>47</v>
      </c>
    </row>
    <row r="181" spans="1:12" ht="15.75" thickBot="1">
      <c r="A181" s="281">
        <v>48</v>
      </c>
      <c r="B181" s="110" t="s">
        <v>2328</v>
      </c>
      <c r="C181" s="2778"/>
      <c r="D181" s="253">
        <f>SUM(D137:D173)</f>
        <v>9400000000</v>
      </c>
      <c r="E181" s="253">
        <f>SUM(E137:E173)</f>
        <v>109770984</v>
      </c>
      <c r="F181" s="366"/>
      <c r="G181" s="328"/>
      <c r="H181" s="328"/>
      <c r="I181" s="367"/>
      <c r="J181" s="253">
        <f>SUM(J137:J173)</f>
        <v>9400000000</v>
      </c>
      <c r="K181" s="253">
        <f>SUM(K137:K173)</f>
        <v>478025000</v>
      </c>
      <c r="L181" s="374">
        <v>48</v>
      </c>
    </row>
    <row r="182" spans="1:12">
      <c r="A182" s="15" t="str">
        <f>A64</f>
        <v xml:space="preserve"> FERC FORM NO.1 (ED. 12-96) NYPSC Modified-96</v>
      </c>
      <c r="B182" s="15"/>
      <c r="C182" s="15"/>
      <c r="D182" s="15"/>
      <c r="E182" s="15"/>
      <c r="F182" s="15" t="str">
        <f>A64</f>
        <v xml:space="preserve"> FERC FORM NO.1 (ED. 12-96) NYPSC Modified-96</v>
      </c>
      <c r="G182" s="15"/>
      <c r="H182" s="15"/>
      <c r="I182" s="15"/>
      <c r="J182" s="15"/>
      <c r="K182" s="15"/>
      <c r="L182" s="15"/>
    </row>
    <row r="183" spans="1:12">
      <c r="A183" s="67" t="s">
        <v>3340</v>
      </c>
      <c r="B183" s="67"/>
      <c r="C183" s="67"/>
      <c r="D183" s="67"/>
      <c r="E183" s="67"/>
      <c r="F183" s="67" t="s">
        <v>3341</v>
      </c>
      <c r="G183" s="67"/>
      <c r="H183" s="67"/>
      <c r="I183" s="67"/>
      <c r="J183" s="67"/>
      <c r="K183" s="67"/>
      <c r="L183" s="67"/>
    </row>
    <row r="184" spans="1:12">
      <c r="A184" s="15"/>
      <c r="B184" s="15"/>
      <c r="C184" s="15"/>
      <c r="D184" s="15"/>
      <c r="E184" s="15"/>
      <c r="F184" s="15"/>
      <c r="G184" s="15"/>
      <c r="H184" s="15"/>
      <c r="I184" s="15"/>
      <c r="J184" s="15"/>
      <c r="K184" s="15"/>
      <c r="L184" s="15"/>
    </row>
    <row r="185" spans="1:12">
      <c r="A185" s="15"/>
      <c r="B185" s="15"/>
      <c r="C185" s="15"/>
      <c r="D185" s="15"/>
      <c r="E185" s="15"/>
      <c r="F185" s="15"/>
      <c r="G185" s="15"/>
      <c r="H185" s="15"/>
      <c r="I185" s="15"/>
      <c r="J185" s="15"/>
      <c r="K185" s="15"/>
      <c r="L185" s="15"/>
    </row>
    <row r="186" spans="1:12">
      <c r="A186" s="15"/>
      <c r="B186" s="15"/>
      <c r="C186" s="15"/>
      <c r="D186" s="15"/>
      <c r="E186" s="15"/>
      <c r="F186" s="15"/>
      <c r="G186" s="15"/>
      <c r="H186" s="15"/>
      <c r="I186" s="15"/>
      <c r="J186" s="15"/>
      <c r="K186" s="15"/>
      <c r="L186" s="15"/>
    </row>
    <row r="187" spans="1:12">
      <c r="A187" s="15"/>
      <c r="B187" s="15"/>
      <c r="C187" s="15"/>
      <c r="D187" s="15"/>
      <c r="E187" s="15"/>
      <c r="F187" s="15"/>
      <c r="G187" s="15"/>
      <c r="H187" s="15"/>
      <c r="I187" s="15"/>
      <c r="J187" s="15"/>
      <c r="K187" s="15"/>
      <c r="L187" s="15"/>
    </row>
    <row r="188" spans="1:12">
      <c r="A188" s="15"/>
      <c r="B188" s="15"/>
      <c r="C188" s="15"/>
      <c r="D188" s="15"/>
      <c r="E188" s="15"/>
      <c r="F188" s="15"/>
      <c r="G188" s="15"/>
      <c r="H188" s="15"/>
      <c r="I188" s="15"/>
      <c r="J188" s="15"/>
      <c r="K188" s="15"/>
      <c r="L188" s="15"/>
    </row>
    <row r="189" spans="1:12">
      <c r="A189" s="15"/>
      <c r="B189" s="15"/>
      <c r="C189" s="15"/>
      <c r="D189" s="15"/>
      <c r="E189" s="15"/>
      <c r="F189" s="15"/>
      <c r="G189" s="15"/>
      <c r="H189" s="15"/>
      <c r="I189" s="15"/>
      <c r="J189" s="15"/>
      <c r="K189" s="15"/>
      <c r="L189" s="15"/>
    </row>
    <row r="190" spans="1:12">
      <c r="A190" s="15"/>
      <c r="B190" s="15"/>
      <c r="C190" s="15"/>
      <c r="D190" s="15"/>
      <c r="E190" s="15"/>
      <c r="F190" s="15"/>
      <c r="G190" s="15"/>
      <c r="H190" s="15"/>
      <c r="I190" s="15"/>
      <c r="J190" s="15"/>
      <c r="K190" s="15"/>
      <c r="L190" s="15"/>
    </row>
    <row r="191" spans="1:12">
      <c r="A191" s="15"/>
      <c r="B191" s="15"/>
      <c r="C191" s="15"/>
      <c r="D191" s="15"/>
      <c r="E191" s="15"/>
      <c r="F191" s="15"/>
      <c r="G191" s="15"/>
      <c r="H191" s="15"/>
      <c r="I191" s="15"/>
      <c r="J191" s="15"/>
      <c r="K191" s="15"/>
      <c r="L191" s="15"/>
    </row>
    <row r="192" spans="1:12">
      <c r="A192" s="15"/>
      <c r="B192" s="15"/>
      <c r="C192" s="15"/>
      <c r="D192" s="15"/>
      <c r="E192" s="15"/>
      <c r="F192" s="15"/>
      <c r="G192" s="15"/>
      <c r="H192" s="15"/>
      <c r="I192" s="15"/>
      <c r="J192" s="15"/>
      <c r="K192" s="15"/>
      <c r="L192" s="15"/>
    </row>
    <row r="193" spans="1:12">
      <c r="A193" s="15"/>
      <c r="B193" s="15"/>
      <c r="C193" s="15"/>
      <c r="D193" s="15"/>
      <c r="E193" s="15"/>
      <c r="F193" s="15"/>
      <c r="G193" s="15"/>
      <c r="H193" s="15"/>
      <c r="I193" s="15"/>
      <c r="J193" s="15"/>
      <c r="K193" s="15"/>
      <c r="L193" s="15"/>
    </row>
    <row r="194" spans="1:12">
      <c r="A194" s="15"/>
      <c r="B194" s="15"/>
      <c r="C194" s="15"/>
      <c r="D194" s="15"/>
      <c r="E194" s="15"/>
      <c r="F194" s="15"/>
      <c r="G194" s="15"/>
      <c r="H194" s="15"/>
      <c r="I194" s="15"/>
      <c r="J194" s="15"/>
      <c r="K194" s="15"/>
      <c r="L194" s="15"/>
    </row>
    <row r="195" spans="1:12">
      <c r="A195" s="15"/>
      <c r="B195" s="15"/>
      <c r="C195" s="15"/>
      <c r="D195" s="15"/>
      <c r="E195" s="15"/>
      <c r="F195" s="15"/>
      <c r="G195" s="15"/>
      <c r="H195" s="15"/>
      <c r="I195" s="15"/>
      <c r="J195" s="15"/>
      <c r="K195" s="15"/>
      <c r="L195" s="15"/>
    </row>
    <row r="196" spans="1:12">
      <c r="A196" s="15"/>
      <c r="B196" s="15"/>
      <c r="C196" s="15"/>
      <c r="D196" s="15"/>
      <c r="E196" s="15"/>
      <c r="F196" s="15"/>
      <c r="G196" s="15"/>
      <c r="H196" s="15"/>
      <c r="I196" s="15"/>
      <c r="J196" s="15"/>
      <c r="K196" s="15"/>
      <c r="L196" s="15"/>
    </row>
    <row r="197" spans="1:12">
      <c r="A197" s="15"/>
      <c r="B197" s="15"/>
      <c r="C197" s="15"/>
      <c r="D197" s="15"/>
      <c r="E197" s="15"/>
      <c r="F197" s="15"/>
      <c r="G197" s="15"/>
      <c r="H197" s="15"/>
      <c r="I197" s="15"/>
      <c r="J197" s="15"/>
      <c r="K197" s="15"/>
      <c r="L197" s="15"/>
    </row>
    <row r="198" spans="1:12">
      <c r="A198" s="15"/>
      <c r="B198" s="15"/>
      <c r="C198" s="15"/>
      <c r="D198" s="15"/>
      <c r="E198" s="15"/>
      <c r="F198" s="15"/>
      <c r="G198" s="15"/>
      <c r="H198" s="15"/>
      <c r="I198" s="15"/>
      <c r="J198" s="15"/>
      <c r="K198" s="15"/>
      <c r="L198" s="15"/>
    </row>
    <row r="199" spans="1:12">
      <c r="A199" s="15"/>
      <c r="B199" s="15"/>
      <c r="C199" s="15"/>
      <c r="D199" s="15"/>
      <c r="E199" s="15"/>
      <c r="F199" s="15"/>
      <c r="G199" s="15"/>
      <c r="H199" s="15"/>
      <c r="I199" s="15"/>
      <c r="J199" s="15"/>
      <c r="K199" s="15"/>
      <c r="L199" s="15"/>
    </row>
    <row r="200" spans="1:12">
      <c r="A200" s="15"/>
      <c r="B200" s="15"/>
      <c r="C200" s="15"/>
      <c r="D200" s="15"/>
      <c r="E200" s="15"/>
      <c r="F200" s="15"/>
      <c r="G200" s="15"/>
      <c r="H200" s="15"/>
      <c r="I200" s="15"/>
      <c r="J200" s="15"/>
      <c r="K200" s="15"/>
      <c r="L200" s="15"/>
    </row>
    <row r="201" spans="1:12">
      <c r="A201" s="15"/>
      <c r="B201" s="15"/>
      <c r="C201" s="15"/>
      <c r="D201" s="15"/>
      <c r="E201" s="15"/>
      <c r="F201" s="15"/>
      <c r="G201" s="15"/>
      <c r="H201" s="15"/>
      <c r="I201" s="15"/>
      <c r="J201" s="15"/>
      <c r="K201" s="15"/>
      <c r="L201" s="15"/>
    </row>
    <row r="202" spans="1:12">
      <c r="A202" s="15"/>
      <c r="B202" s="15"/>
      <c r="C202" s="15"/>
      <c r="D202" s="15"/>
      <c r="E202" s="15"/>
      <c r="F202" s="15"/>
      <c r="G202" s="15"/>
      <c r="H202" s="15"/>
      <c r="I202" s="15"/>
      <c r="J202" s="15"/>
      <c r="K202" s="15"/>
      <c r="L202" s="15"/>
    </row>
    <row r="203" spans="1:12">
      <c r="A203" s="15"/>
      <c r="B203" s="15"/>
      <c r="C203" s="15"/>
      <c r="D203" s="15"/>
      <c r="E203" s="15"/>
      <c r="F203" s="15"/>
      <c r="G203" s="15"/>
      <c r="H203" s="15"/>
      <c r="I203" s="15"/>
      <c r="J203" s="15"/>
      <c r="K203" s="15"/>
      <c r="L203" s="15"/>
    </row>
    <row r="204" spans="1:12">
      <c r="A204" s="15"/>
      <c r="B204" s="15"/>
      <c r="C204" s="15"/>
      <c r="D204" s="15"/>
      <c r="E204" s="15"/>
      <c r="F204" s="15"/>
      <c r="G204" s="15"/>
      <c r="H204" s="15"/>
      <c r="I204" s="15"/>
      <c r="J204" s="15"/>
      <c r="K204" s="15"/>
      <c r="L204" s="15"/>
    </row>
    <row r="205" spans="1:12">
      <c r="A205" s="15"/>
      <c r="B205" s="15"/>
      <c r="C205" s="15"/>
      <c r="D205" s="15"/>
      <c r="E205" s="15"/>
      <c r="F205" s="15"/>
      <c r="G205" s="15"/>
      <c r="H205" s="15"/>
      <c r="I205" s="15"/>
      <c r="J205" s="15"/>
      <c r="K205" s="15"/>
      <c r="L205" s="15"/>
    </row>
    <row r="206" spans="1:12">
      <c r="A206" s="15"/>
      <c r="B206" s="15"/>
      <c r="C206" s="15"/>
      <c r="D206" s="15"/>
      <c r="E206" s="15"/>
      <c r="F206" s="15"/>
      <c r="G206" s="15"/>
      <c r="H206" s="15"/>
      <c r="I206" s="15"/>
      <c r="J206" s="15"/>
      <c r="K206" s="15"/>
      <c r="L206" s="15"/>
    </row>
    <row r="207" spans="1:12">
      <c r="A207" s="15"/>
      <c r="B207" s="15"/>
      <c r="C207" s="15"/>
      <c r="D207" s="15"/>
      <c r="E207" s="15"/>
      <c r="F207" s="15"/>
      <c r="G207" s="15"/>
      <c r="H207" s="15"/>
      <c r="I207" s="15"/>
      <c r="J207" s="15"/>
      <c r="K207" s="15"/>
      <c r="L207" s="15"/>
    </row>
    <row r="208" spans="1:12">
      <c r="A208" s="15"/>
      <c r="B208" s="15"/>
      <c r="C208" s="15"/>
      <c r="D208" s="15"/>
      <c r="E208" s="15"/>
      <c r="F208" s="15"/>
      <c r="G208" s="15"/>
      <c r="H208" s="15"/>
      <c r="I208" s="15"/>
      <c r="J208" s="15"/>
      <c r="K208" s="15"/>
      <c r="L208" s="15"/>
    </row>
    <row r="209" spans="1:12">
      <c r="A209" s="15"/>
      <c r="B209" s="15"/>
      <c r="C209" s="15"/>
      <c r="D209" s="15"/>
      <c r="E209" s="15"/>
      <c r="F209" s="15"/>
      <c r="G209" s="15"/>
      <c r="H209" s="15"/>
      <c r="I209" s="15"/>
      <c r="J209" s="15"/>
      <c r="K209" s="15"/>
      <c r="L209" s="15"/>
    </row>
    <row r="210" spans="1:12">
      <c r="A210" s="15"/>
      <c r="B210" s="15"/>
      <c r="C210" s="15"/>
      <c r="D210" s="15"/>
      <c r="E210" s="15"/>
      <c r="F210" s="15"/>
      <c r="G210" s="15"/>
      <c r="H210" s="15"/>
      <c r="I210" s="15"/>
      <c r="J210" s="15"/>
      <c r="K210" s="15"/>
      <c r="L210" s="15"/>
    </row>
    <row r="211" spans="1:12">
      <c r="A211" s="15"/>
      <c r="B211" s="15"/>
      <c r="C211" s="15"/>
      <c r="D211" s="15"/>
      <c r="E211" s="15"/>
      <c r="F211" s="15"/>
      <c r="G211" s="15"/>
      <c r="H211" s="15"/>
      <c r="I211" s="15"/>
      <c r="J211" s="15"/>
      <c r="K211" s="15"/>
      <c r="L211" s="15"/>
    </row>
    <row r="212" spans="1:12">
      <c r="A212" s="15"/>
      <c r="B212" s="15"/>
      <c r="C212" s="15"/>
      <c r="D212" s="15"/>
      <c r="E212" s="15"/>
      <c r="F212" s="15"/>
      <c r="G212" s="15"/>
      <c r="H212" s="15"/>
      <c r="I212" s="15"/>
      <c r="J212" s="15"/>
      <c r="K212" s="15"/>
      <c r="L212" s="15"/>
    </row>
    <row r="213" spans="1:12">
      <c r="A213" s="15"/>
      <c r="B213" s="15"/>
      <c r="C213" s="15"/>
      <c r="D213" s="15"/>
      <c r="E213" s="15"/>
      <c r="F213" s="15"/>
      <c r="G213" s="15"/>
      <c r="H213" s="15"/>
      <c r="I213" s="15"/>
      <c r="J213" s="15"/>
      <c r="K213" s="15"/>
      <c r="L213" s="15"/>
    </row>
    <row r="214" spans="1:12">
      <c r="A214" s="15"/>
      <c r="B214" s="15"/>
      <c r="C214" s="15"/>
      <c r="D214" s="15"/>
      <c r="E214" s="15"/>
      <c r="F214" s="15"/>
      <c r="G214" s="15"/>
      <c r="H214" s="15"/>
      <c r="I214" s="15"/>
      <c r="J214" s="15"/>
      <c r="K214" s="15"/>
      <c r="L214" s="15"/>
    </row>
    <row r="215" spans="1:12">
      <c r="A215" s="15"/>
      <c r="B215" s="15"/>
      <c r="C215" s="15"/>
      <c r="D215" s="15"/>
      <c r="E215" s="15"/>
      <c r="F215" s="15"/>
      <c r="G215" s="15"/>
      <c r="H215" s="15"/>
      <c r="I215" s="15"/>
      <c r="J215" s="15"/>
      <c r="K215" s="15"/>
      <c r="L215" s="15"/>
    </row>
    <row r="216" spans="1:12">
      <c r="A216" s="15"/>
      <c r="B216" s="15"/>
      <c r="C216" s="15"/>
      <c r="D216" s="15"/>
      <c r="E216" s="15"/>
      <c r="F216" s="15"/>
      <c r="G216" s="15"/>
      <c r="H216" s="15"/>
      <c r="I216" s="15"/>
      <c r="J216" s="15"/>
      <c r="K216" s="15"/>
      <c r="L216" s="15"/>
    </row>
    <row r="217" spans="1:12">
      <c r="A217" s="15"/>
      <c r="B217" s="15"/>
      <c r="C217" s="15"/>
      <c r="D217" s="15"/>
      <c r="E217" s="15"/>
      <c r="F217" s="15"/>
      <c r="G217" s="15"/>
      <c r="H217" s="15"/>
      <c r="I217" s="15"/>
      <c r="J217" s="15"/>
      <c r="K217" s="15"/>
      <c r="L217" s="15"/>
    </row>
    <row r="218" spans="1:12">
      <c r="A218" s="15"/>
      <c r="B218" s="15"/>
      <c r="C218" s="15"/>
      <c r="D218" s="15"/>
      <c r="E218" s="15"/>
      <c r="F218" s="15"/>
      <c r="G218" s="15"/>
      <c r="H218" s="15"/>
      <c r="I218" s="15"/>
      <c r="J218" s="15"/>
      <c r="K218" s="15"/>
      <c r="L218" s="15"/>
    </row>
    <row r="219" spans="1:12">
      <c r="A219" s="15"/>
      <c r="B219" s="15"/>
      <c r="C219" s="15"/>
      <c r="D219" s="15"/>
      <c r="E219" s="15"/>
      <c r="F219" s="15"/>
      <c r="G219" s="15"/>
      <c r="H219" s="15"/>
      <c r="I219" s="15"/>
      <c r="J219" s="15"/>
      <c r="K219" s="15"/>
      <c r="L219" s="15"/>
    </row>
    <row r="220" spans="1:12">
      <c r="A220" s="15"/>
      <c r="B220" s="15"/>
      <c r="C220" s="15"/>
      <c r="D220" s="15"/>
      <c r="E220" s="15"/>
      <c r="F220" s="15"/>
      <c r="G220" s="15"/>
      <c r="H220" s="15"/>
      <c r="I220" s="15"/>
      <c r="J220" s="15"/>
      <c r="K220" s="15"/>
      <c r="L220" s="15"/>
    </row>
    <row r="221" spans="1:12">
      <c r="A221" s="15"/>
      <c r="B221" s="15"/>
      <c r="C221" s="15"/>
      <c r="D221" s="15"/>
      <c r="E221" s="15"/>
      <c r="F221" s="15"/>
      <c r="G221" s="15"/>
      <c r="H221" s="15"/>
      <c r="I221" s="15"/>
      <c r="J221" s="15"/>
      <c r="K221" s="15"/>
      <c r="L221" s="15"/>
    </row>
    <row r="222" spans="1:12">
      <c r="A222" s="15"/>
      <c r="B222" s="15"/>
      <c r="C222" s="15"/>
      <c r="D222" s="15"/>
      <c r="E222" s="15"/>
      <c r="F222" s="15"/>
      <c r="G222" s="15"/>
      <c r="H222" s="15"/>
      <c r="I222" s="15"/>
      <c r="J222" s="15"/>
      <c r="K222" s="15"/>
      <c r="L222" s="15"/>
    </row>
    <row r="223" spans="1:12">
      <c r="A223" s="15"/>
      <c r="B223" s="15"/>
      <c r="C223" s="15"/>
      <c r="D223" s="15"/>
      <c r="E223" s="15"/>
      <c r="F223" s="15"/>
      <c r="G223" s="15"/>
      <c r="H223" s="15"/>
      <c r="I223" s="15"/>
      <c r="J223" s="15"/>
      <c r="K223" s="15"/>
      <c r="L223" s="15"/>
    </row>
    <row r="224" spans="1:12">
      <c r="A224" s="15"/>
      <c r="B224" s="15"/>
      <c r="C224" s="15"/>
      <c r="D224" s="15"/>
      <c r="E224" s="15"/>
      <c r="F224" s="15"/>
      <c r="G224" s="15"/>
      <c r="H224" s="15"/>
      <c r="I224" s="15"/>
      <c r="J224" s="15"/>
      <c r="K224" s="15"/>
      <c r="L224" s="15"/>
    </row>
    <row r="225" spans="1:12">
      <c r="A225" s="15"/>
      <c r="B225" s="15"/>
      <c r="C225" s="15"/>
      <c r="D225" s="15"/>
      <c r="E225" s="15"/>
      <c r="F225" s="15"/>
      <c r="G225" s="15"/>
      <c r="H225" s="15"/>
      <c r="I225" s="15"/>
      <c r="J225" s="15"/>
      <c r="K225" s="15"/>
      <c r="L225" s="15"/>
    </row>
    <row r="226" spans="1:12">
      <c r="A226" s="15"/>
      <c r="B226" s="15"/>
      <c r="C226" s="15"/>
      <c r="D226" s="15"/>
      <c r="E226" s="15"/>
      <c r="F226" s="15"/>
      <c r="G226" s="15"/>
      <c r="H226" s="15"/>
      <c r="I226" s="15"/>
      <c r="J226" s="15"/>
      <c r="K226" s="15"/>
      <c r="L226" s="15"/>
    </row>
    <row r="227" spans="1:12">
      <c r="A227" s="15"/>
      <c r="B227" s="15"/>
      <c r="C227" s="15"/>
      <c r="D227" s="15"/>
      <c r="E227" s="15"/>
      <c r="F227" s="15"/>
      <c r="G227" s="15"/>
      <c r="H227" s="15"/>
      <c r="I227" s="15"/>
      <c r="J227" s="15"/>
      <c r="K227" s="15"/>
      <c r="L227" s="15"/>
    </row>
    <row r="228" spans="1:12">
      <c r="A228" s="15"/>
      <c r="B228" s="15"/>
      <c r="C228" s="15"/>
      <c r="D228" s="15"/>
      <c r="E228" s="15"/>
      <c r="F228" s="15"/>
      <c r="G228" s="15"/>
      <c r="H228" s="15"/>
      <c r="I228" s="15"/>
      <c r="J228" s="15"/>
      <c r="K228" s="15"/>
      <c r="L228" s="15"/>
    </row>
    <row r="229" spans="1:12">
      <c r="A229" s="15"/>
      <c r="B229" s="15"/>
      <c r="C229" s="15"/>
      <c r="D229" s="15"/>
      <c r="E229" s="15"/>
      <c r="F229" s="15"/>
      <c r="G229" s="15"/>
      <c r="H229" s="15"/>
      <c r="I229" s="15"/>
      <c r="J229" s="15"/>
      <c r="K229" s="15"/>
      <c r="L229" s="15"/>
    </row>
    <row r="230" spans="1:12">
      <c r="A230" s="15"/>
      <c r="B230" s="15"/>
      <c r="C230" s="15"/>
      <c r="D230" s="15"/>
      <c r="E230" s="15"/>
      <c r="F230" s="15"/>
      <c r="G230" s="15"/>
      <c r="H230" s="15"/>
      <c r="I230" s="15"/>
      <c r="J230" s="15"/>
      <c r="K230" s="15"/>
      <c r="L230" s="15"/>
    </row>
    <row r="231" spans="1:12">
      <c r="A231" s="15"/>
      <c r="B231" s="15"/>
      <c r="C231" s="15"/>
      <c r="D231" s="15"/>
      <c r="E231" s="15"/>
      <c r="F231" s="15"/>
      <c r="G231" s="15"/>
      <c r="H231" s="15"/>
      <c r="I231" s="15"/>
      <c r="J231" s="15"/>
      <c r="K231" s="15"/>
      <c r="L231" s="15"/>
    </row>
    <row r="232" spans="1:12">
      <c r="A232" s="15"/>
      <c r="B232" s="15"/>
      <c r="C232" s="15"/>
      <c r="D232" s="15"/>
      <c r="E232" s="15"/>
      <c r="F232" s="15"/>
      <c r="G232" s="15"/>
      <c r="H232" s="15"/>
      <c r="I232" s="15"/>
      <c r="J232" s="15"/>
      <c r="K232" s="15"/>
      <c r="L232" s="15"/>
    </row>
    <row r="233" spans="1:12">
      <c r="A233" s="15"/>
      <c r="B233" s="15"/>
      <c r="C233" s="15"/>
      <c r="D233" s="15"/>
      <c r="E233" s="15"/>
      <c r="F233" s="15"/>
      <c r="G233" s="15"/>
      <c r="H233" s="15"/>
      <c r="I233" s="15"/>
      <c r="J233" s="15"/>
      <c r="K233" s="15"/>
      <c r="L233" s="15"/>
    </row>
    <row r="234" spans="1:12">
      <c r="A234" s="15"/>
      <c r="B234" s="15"/>
      <c r="C234" s="15"/>
      <c r="D234" s="15"/>
      <c r="E234" s="15"/>
      <c r="F234" s="15"/>
      <c r="G234" s="15"/>
      <c r="H234" s="15"/>
      <c r="I234" s="15"/>
      <c r="J234" s="15"/>
      <c r="K234" s="15"/>
      <c r="L234" s="15"/>
    </row>
    <row r="235" spans="1:12">
      <c r="A235" s="15"/>
      <c r="B235" s="15"/>
      <c r="C235" s="15"/>
      <c r="D235" s="15"/>
      <c r="E235" s="15"/>
      <c r="F235" s="15"/>
      <c r="G235" s="15"/>
      <c r="H235" s="15"/>
      <c r="I235" s="15"/>
      <c r="J235" s="15"/>
      <c r="K235" s="15"/>
      <c r="L235" s="15"/>
    </row>
    <row r="236" spans="1:12">
      <c r="A236" s="15"/>
      <c r="B236" s="15"/>
      <c r="C236" s="15"/>
      <c r="D236" s="15"/>
      <c r="E236" s="15"/>
      <c r="F236" s="15"/>
      <c r="G236" s="15"/>
      <c r="H236" s="15"/>
      <c r="I236" s="15"/>
      <c r="J236" s="15"/>
      <c r="K236" s="15"/>
      <c r="L236" s="15"/>
    </row>
    <row r="237" spans="1:12">
      <c r="A237" s="15"/>
      <c r="B237" s="15"/>
      <c r="C237" s="15"/>
      <c r="D237" s="15"/>
      <c r="E237" s="15"/>
      <c r="F237" s="15"/>
      <c r="G237" s="15"/>
      <c r="H237" s="15"/>
      <c r="I237" s="15"/>
      <c r="J237" s="15"/>
      <c r="K237" s="15"/>
      <c r="L237" s="15"/>
    </row>
    <row r="238" spans="1:12">
      <c r="A238" s="15"/>
      <c r="B238" s="15"/>
      <c r="C238" s="15"/>
      <c r="D238" s="15"/>
      <c r="E238" s="15"/>
      <c r="F238" s="15"/>
      <c r="G238" s="15"/>
      <c r="H238" s="15"/>
      <c r="I238" s="15"/>
      <c r="J238" s="15"/>
      <c r="K238" s="15"/>
      <c r="L238" s="15"/>
    </row>
    <row r="239" spans="1:12">
      <c r="A239" s="15"/>
      <c r="B239" s="15"/>
      <c r="C239" s="15"/>
      <c r="D239" s="15"/>
      <c r="E239" s="15"/>
      <c r="F239" s="15"/>
      <c r="G239" s="15"/>
      <c r="H239" s="15"/>
      <c r="I239" s="15"/>
      <c r="J239" s="15"/>
      <c r="K239" s="15"/>
      <c r="L239" s="15"/>
    </row>
    <row r="240" spans="1:12">
      <c r="A240" s="15"/>
      <c r="B240" s="15"/>
      <c r="C240" s="15"/>
      <c r="D240" s="15"/>
      <c r="E240" s="15"/>
      <c r="F240" s="15"/>
      <c r="G240" s="15"/>
      <c r="H240" s="15"/>
      <c r="I240" s="15"/>
      <c r="J240" s="15"/>
      <c r="K240" s="15"/>
      <c r="L240" s="15"/>
    </row>
    <row r="241" spans="1:12">
      <c r="A241" s="15"/>
      <c r="B241" s="15"/>
      <c r="C241" s="15"/>
      <c r="D241" s="15"/>
      <c r="E241" s="15"/>
      <c r="F241" s="15"/>
      <c r="G241" s="15"/>
      <c r="H241" s="15"/>
      <c r="I241" s="15"/>
      <c r="J241" s="15"/>
      <c r="K241" s="15"/>
      <c r="L241" s="15"/>
    </row>
    <row r="242" spans="1:12">
      <c r="A242" s="15"/>
      <c r="B242" s="15"/>
      <c r="C242" s="15"/>
      <c r="D242" s="15"/>
      <c r="E242" s="15"/>
      <c r="F242" s="15"/>
      <c r="G242" s="15"/>
      <c r="H242" s="15"/>
      <c r="I242" s="15"/>
      <c r="J242" s="15"/>
      <c r="K242" s="15"/>
      <c r="L242" s="15"/>
    </row>
    <row r="243" spans="1:12">
      <c r="A243" s="15"/>
      <c r="B243" s="15"/>
      <c r="C243" s="15"/>
      <c r="D243" s="15"/>
      <c r="E243" s="15"/>
      <c r="F243" s="15"/>
      <c r="G243" s="15"/>
      <c r="H243" s="15"/>
      <c r="I243" s="15"/>
      <c r="J243" s="15"/>
      <c r="K243" s="15"/>
      <c r="L243" s="15"/>
    </row>
    <row r="244" spans="1:12">
      <c r="A244" s="15"/>
      <c r="B244" s="15"/>
      <c r="C244" s="15"/>
      <c r="D244" s="15"/>
      <c r="E244" s="15"/>
      <c r="F244" s="15"/>
      <c r="G244" s="15"/>
      <c r="H244" s="15"/>
      <c r="I244" s="15"/>
      <c r="J244" s="15"/>
      <c r="K244" s="15"/>
      <c r="L244" s="15"/>
    </row>
    <row r="245" spans="1:12">
      <c r="A245" s="15"/>
      <c r="B245" s="15"/>
      <c r="C245" s="15"/>
      <c r="D245" s="15"/>
      <c r="E245" s="15"/>
      <c r="F245" s="15"/>
      <c r="G245" s="15"/>
      <c r="H245" s="15"/>
      <c r="I245" s="15"/>
      <c r="J245" s="15"/>
      <c r="K245" s="15"/>
      <c r="L245" s="15"/>
    </row>
    <row r="246" spans="1:12">
      <c r="A246" s="15"/>
      <c r="B246" s="15"/>
      <c r="C246" s="15"/>
      <c r="D246" s="15"/>
      <c r="E246" s="15"/>
      <c r="F246" s="15"/>
      <c r="G246" s="15"/>
      <c r="H246" s="15"/>
      <c r="I246" s="15"/>
      <c r="J246" s="15"/>
      <c r="K246" s="15"/>
      <c r="L246" s="15"/>
    </row>
    <row r="247" spans="1:12">
      <c r="A247" s="15"/>
      <c r="B247" s="15"/>
      <c r="C247" s="15"/>
      <c r="D247" s="15"/>
      <c r="E247" s="15"/>
      <c r="F247" s="15"/>
      <c r="G247" s="15"/>
      <c r="H247" s="15"/>
      <c r="I247" s="15"/>
      <c r="J247" s="15"/>
      <c r="K247" s="15"/>
      <c r="L247" s="15"/>
    </row>
    <row r="248" spans="1:12">
      <c r="A248" s="15"/>
      <c r="B248" s="15"/>
      <c r="C248" s="15"/>
      <c r="D248" s="15"/>
      <c r="E248" s="15"/>
      <c r="F248" s="15"/>
      <c r="G248" s="15"/>
      <c r="H248" s="15"/>
      <c r="I248" s="15"/>
      <c r="J248" s="15"/>
      <c r="K248" s="15"/>
      <c r="L248" s="15"/>
    </row>
    <row r="249" spans="1:12">
      <c r="A249" s="15"/>
      <c r="B249" s="15"/>
      <c r="C249" s="15"/>
      <c r="D249" s="15"/>
      <c r="E249" s="15"/>
      <c r="F249" s="15"/>
      <c r="G249" s="15"/>
      <c r="H249" s="15"/>
      <c r="I249" s="15"/>
      <c r="J249" s="15"/>
      <c r="K249" s="15"/>
      <c r="L249" s="15"/>
    </row>
    <row r="250" spans="1:12">
      <c r="A250" s="15"/>
      <c r="B250" s="15"/>
      <c r="C250" s="15"/>
      <c r="D250" s="15"/>
      <c r="E250" s="15"/>
      <c r="F250" s="15"/>
      <c r="G250" s="15"/>
      <c r="H250" s="15"/>
      <c r="I250" s="15"/>
      <c r="J250" s="15"/>
      <c r="K250" s="15"/>
      <c r="L250" s="15"/>
    </row>
    <row r="251" spans="1:12">
      <c r="A251" s="15"/>
      <c r="B251" s="15"/>
      <c r="C251" s="15"/>
      <c r="D251" s="15"/>
      <c r="E251" s="15"/>
      <c r="F251" s="15"/>
      <c r="G251" s="15"/>
      <c r="H251" s="15"/>
      <c r="I251" s="15"/>
      <c r="J251" s="15"/>
      <c r="K251" s="15"/>
      <c r="L251" s="15"/>
    </row>
    <row r="252" spans="1:12">
      <c r="A252" s="15"/>
      <c r="B252" s="15"/>
      <c r="C252" s="15"/>
      <c r="D252" s="15"/>
      <c r="E252" s="15"/>
      <c r="F252" s="15"/>
      <c r="G252" s="15"/>
      <c r="H252" s="15"/>
      <c r="I252" s="15"/>
      <c r="J252" s="15"/>
      <c r="K252" s="15"/>
      <c r="L252" s="15"/>
    </row>
    <row r="253" spans="1:12">
      <c r="A253" s="15"/>
      <c r="B253" s="15"/>
      <c r="C253" s="15"/>
      <c r="D253" s="15"/>
      <c r="E253" s="15"/>
      <c r="F253" s="15"/>
      <c r="G253" s="15"/>
      <c r="H253" s="15"/>
      <c r="I253" s="15"/>
      <c r="J253" s="15"/>
      <c r="K253" s="15"/>
      <c r="L253" s="15"/>
    </row>
    <row r="254" spans="1:12">
      <c r="A254" s="15"/>
      <c r="B254" s="15"/>
      <c r="C254" s="15"/>
      <c r="D254" s="15"/>
      <c r="E254" s="15"/>
      <c r="F254" s="15"/>
      <c r="G254" s="15"/>
      <c r="H254" s="15"/>
      <c r="I254" s="15"/>
      <c r="J254" s="15"/>
      <c r="K254" s="15"/>
      <c r="L254" s="15"/>
    </row>
    <row r="255" spans="1:12">
      <c r="A255" s="15"/>
      <c r="B255" s="15"/>
      <c r="C255" s="15"/>
      <c r="D255" s="15"/>
      <c r="E255" s="15"/>
      <c r="F255" s="15"/>
      <c r="G255" s="15"/>
      <c r="H255" s="15"/>
      <c r="I255" s="15"/>
      <c r="J255" s="15"/>
      <c r="K255" s="15"/>
      <c r="L255" s="15"/>
    </row>
    <row r="256" spans="1:12">
      <c r="A256" s="15"/>
      <c r="B256" s="15"/>
      <c r="C256" s="15"/>
      <c r="D256" s="15"/>
      <c r="E256" s="15"/>
      <c r="F256" s="15"/>
      <c r="G256" s="15"/>
      <c r="H256" s="15"/>
      <c r="I256" s="15"/>
      <c r="J256" s="15"/>
      <c r="K256" s="15"/>
      <c r="L256" s="15"/>
    </row>
    <row r="257" spans="1:12">
      <c r="A257" s="15"/>
      <c r="B257" s="15"/>
      <c r="C257" s="15"/>
      <c r="D257" s="15"/>
      <c r="E257" s="15"/>
      <c r="F257" s="15"/>
      <c r="G257" s="15"/>
      <c r="H257" s="15"/>
      <c r="I257" s="15"/>
      <c r="J257" s="15"/>
      <c r="K257" s="15"/>
      <c r="L257" s="15"/>
    </row>
    <row r="258" spans="1:12">
      <c r="A258" s="15"/>
      <c r="B258" s="15"/>
      <c r="C258" s="15"/>
      <c r="D258" s="15"/>
      <c r="E258" s="15"/>
      <c r="F258" s="15"/>
      <c r="G258" s="15"/>
      <c r="H258" s="15"/>
      <c r="I258" s="15"/>
      <c r="J258" s="15"/>
      <c r="K258" s="15"/>
      <c r="L258" s="15"/>
    </row>
    <row r="259" spans="1:12">
      <c r="A259" s="15"/>
      <c r="B259" s="15"/>
      <c r="C259" s="15"/>
      <c r="D259" s="15"/>
      <c r="E259" s="15"/>
      <c r="F259" s="15"/>
      <c r="G259" s="15"/>
      <c r="H259" s="15"/>
      <c r="I259" s="15"/>
      <c r="J259" s="15"/>
      <c r="K259" s="15"/>
      <c r="L259" s="15"/>
    </row>
    <row r="260" spans="1:12">
      <c r="A260" s="15"/>
      <c r="B260" s="15"/>
      <c r="C260" s="15"/>
      <c r="D260" s="15"/>
      <c r="E260" s="15"/>
      <c r="F260" s="15"/>
      <c r="G260" s="15"/>
      <c r="H260" s="15"/>
      <c r="I260" s="15"/>
      <c r="J260" s="15"/>
      <c r="K260" s="15"/>
      <c r="L260" s="15"/>
    </row>
    <row r="261" spans="1:12">
      <c r="A261" s="15"/>
      <c r="B261" s="15"/>
      <c r="C261" s="15"/>
      <c r="D261" s="15"/>
      <c r="E261" s="15"/>
      <c r="F261" s="15"/>
      <c r="G261" s="15"/>
      <c r="H261" s="15"/>
      <c r="I261" s="15"/>
      <c r="J261" s="15"/>
      <c r="K261" s="15"/>
      <c r="L261" s="15"/>
    </row>
    <row r="262" spans="1:12">
      <c r="A262" s="15"/>
      <c r="B262" s="15"/>
      <c r="C262" s="15"/>
      <c r="D262" s="15"/>
      <c r="E262" s="15"/>
      <c r="F262" s="15"/>
      <c r="G262" s="15"/>
      <c r="H262" s="15"/>
      <c r="I262" s="15"/>
      <c r="J262" s="15"/>
      <c r="K262" s="15"/>
      <c r="L262" s="15"/>
    </row>
    <row r="263" spans="1:12">
      <c r="A263" s="15"/>
      <c r="B263" s="15"/>
      <c r="C263" s="15"/>
      <c r="D263" s="15"/>
      <c r="E263" s="15"/>
      <c r="F263" s="15"/>
      <c r="G263" s="15"/>
      <c r="H263" s="15"/>
      <c r="I263" s="15"/>
      <c r="J263" s="15"/>
      <c r="K263" s="15"/>
      <c r="L263" s="15"/>
    </row>
    <row r="264" spans="1:12">
      <c r="A264" s="15"/>
      <c r="B264" s="15"/>
      <c r="C264" s="15"/>
      <c r="D264" s="15"/>
      <c r="E264" s="15"/>
      <c r="F264" s="15"/>
      <c r="G264" s="15"/>
      <c r="H264" s="15"/>
      <c r="I264" s="15"/>
      <c r="J264" s="15"/>
      <c r="K264" s="15"/>
      <c r="L264" s="15"/>
    </row>
    <row r="265" spans="1:12">
      <c r="A265" s="15"/>
      <c r="B265" s="15"/>
      <c r="C265" s="15"/>
      <c r="D265" s="15"/>
      <c r="E265" s="15"/>
      <c r="F265" s="15"/>
      <c r="G265" s="15"/>
      <c r="H265" s="15"/>
      <c r="I265" s="15"/>
      <c r="J265" s="15"/>
      <c r="K265" s="15"/>
      <c r="L265" s="15"/>
    </row>
    <row r="266" spans="1:12">
      <c r="A266" s="15"/>
      <c r="B266" s="15"/>
      <c r="C266" s="15"/>
      <c r="D266" s="15"/>
      <c r="E266" s="15"/>
      <c r="F266" s="15"/>
      <c r="G266" s="15"/>
      <c r="H266" s="15"/>
      <c r="I266" s="15"/>
      <c r="J266" s="15"/>
      <c r="K266" s="15"/>
      <c r="L266" s="15"/>
    </row>
    <row r="267" spans="1:12">
      <c r="A267" s="15"/>
      <c r="B267" s="15"/>
      <c r="C267" s="15"/>
      <c r="D267" s="15"/>
      <c r="E267" s="15"/>
      <c r="F267" s="15"/>
      <c r="G267" s="15"/>
      <c r="H267" s="15"/>
      <c r="I267" s="15"/>
      <c r="J267" s="15"/>
      <c r="K267" s="15"/>
      <c r="L267" s="15"/>
    </row>
    <row r="268" spans="1:12">
      <c r="A268" s="15"/>
      <c r="B268" s="15"/>
      <c r="C268" s="15"/>
      <c r="D268" s="15"/>
      <c r="E268" s="15"/>
      <c r="F268" s="15"/>
      <c r="G268" s="15"/>
      <c r="H268" s="15"/>
      <c r="I268" s="15"/>
      <c r="J268" s="15"/>
      <c r="K268" s="15"/>
      <c r="L268" s="15"/>
    </row>
    <row r="269" spans="1:12">
      <c r="A269" s="15"/>
      <c r="B269" s="15"/>
      <c r="C269" s="15"/>
      <c r="D269" s="15"/>
      <c r="E269" s="15"/>
      <c r="F269" s="15"/>
      <c r="G269" s="15"/>
      <c r="H269" s="15"/>
      <c r="I269" s="15"/>
      <c r="J269" s="15"/>
      <c r="K269" s="15"/>
      <c r="L269" s="15"/>
    </row>
    <row r="270" spans="1:12">
      <c r="A270" s="15"/>
      <c r="B270" s="15"/>
      <c r="C270" s="15"/>
      <c r="D270" s="15"/>
      <c r="E270" s="15"/>
      <c r="F270" s="15"/>
      <c r="G270" s="15"/>
      <c r="H270" s="15"/>
      <c r="I270" s="15"/>
      <c r="J270" s="15"/>
      <c r="K270" s="15"/>
      <c r="L270" s="15"/>
    </row>
    <row r="271" spans="1:12">
      <c r="A271" s="15"/>
      <c r="B271" s="15"/>
      <c r="C271" s="15"/>
      <c r="D271" s="15"/>
      <c r="E271" s="15"/>
      <c r="F271" s="15"/>
      <c r="G271" s="15"/>
      <c r="H271" s="15"/>
      <c r="I271" s="15"/>
      <c r="J271" s="15"/>
      <c r="K271" s="15"/>
      <c r="L271" s="15"/>
    </row>
    <row r="272" spans="1:12">
      <c r="A272" s="15"/>
      <c r="B272" s="15"/>
      <c r="C272" s="15"/>
      <c r="D272" s="15"/>
      <c r="E272" s="15"/>
      <c r="F272" s="15"/>
      <c r="G272" s="15"/>
      <c r="H272" s="15"/>
      <c r="I272" s="15"/>
      <c r="J272" s="15"/>
      <c r="K272" s="15"/>
      <c r="L272" s="15"/>
    </row>
    <row r="273" spans="1:12">
      <c r="A273" s="15"/>
      <c r="B273" s="15"/>
      <c r="C273" s="15"/>
      <c r="D273" s="15"/>
      <c r="E273" s="15"/>
      <c r="F273" s="15"/>
      <c r="G273" s="15"/>
      <c r="H273" s="15"/>
      <c r="I273" s="15"/>
      <c r="J273" s="15"/>
      <c r="K273" s="15"/>
      <c r="L273" s="15"/>
    </row>
    <row r="274" spans="1:12">
      <c r="A274" s="15"/>
      <c r="B274" s="15"/>
      <c r="C274" s="15"/>
      <c r="D274" s="15"/>
      <c r="E274" s="15"/>
      <c r="F274" s="15"/>
      <c r="G274" s="15"/>
      <c r="H274" s="15"/>
      <c r="I274" s="15"/>
      <c r="J274" s="15"/>
      <c r="K274" s="15"/>
      <c r="L274" s="15"/>
    </row>
    <row r="275" spans="1:12">
      <c r="A275" s="15"/>
      <c r="B275" s="15"/>
      <c r="C275" s="15"/>
      <c r="D275" s="15"/>
      <c r="E275" s="15"/>
      <c r="F275" s="15"/>
      <c r="G275" s="15"/>
      <c r="H275" s="15"/>
      <c r="I275" s="15"/>
      <c r="J275" s="15"/>
      <c r="K275" s="15"/>
      <c r="L275" s="15"/>
    </row>
    <row r="276" spans="1:12">
      <c r="A276" s="15"/>
      <c r="B276" s="15"/>
      <c r="C276" s="15"/>
      <c r="D276" s="15"/>
      <c r="E276" s="15"/>
      <c r="F276" s="15"/>
      <c r="G276" s="15"/>
      <c r="H276" s="15"/>
      <c r="I276" s="15"/>
      <c r="J276" s="15"/>
      <c r="K276" s="15"/>
      <c r="L276" s="15"/>
    </row>
    <row r="277" spans="1:12">
      <c r="A277" s="15"/>
      <c r="B277" s="15"/>
      <c r="C277" s="15"/>
      <c r="D277" s="15"/>
      <c r="E277" s="15"/>
      <c r="F277" s="15"/>
      <c r="G277" s="15"/>
      <c r="H277" s="15"/>
      <c r="I277" s="15"/>
      <c r="J277" s="15"/>
      <c r="K277" s="15"/>
      <c r="L277" s="15"/>
    </row>
    <row r="278" spans="1:12">
      <c r="A278" s="15"/>
      <c r="B278" s="15"/>
      <c r="C278" s="15"/>
      <c r="D278" s="15"/>
      <c r="E278" s="15"/>
      <c r="F278" s="15"/>
      <c r="G278" s="15"/>
      <c r="H278" s="15"/>
      <c r="I278" s="15"/>
      <c r="J278" s="15"/>
      <c r="K278" s="15"/>
      <c r="L278" s="15"/>
    </row>
    <row r="279" spans="1:12">
      <c r="A279" s="15"/>
      <c r="B279" s="15"/>
      <c r="C279" s="15"/>
      <c r="D279" s="15"/>
      <c r="E279" s="15"/>
      <c r="F279" s="15"/>
      <c r="G279" s="15"/>
      <c r="H279" s="15"/>
      <c r="I279" s="15"/>
      <c r="J279" s="15"/>
      <c r="K279" s="15"/>
      <c r="L279" s="15"/>
    </row>
    <row r="280" spans="1:12">
      <c r="A280" s="15"/>
      <c r="B280" s="15"/>
      <c r="C280" s="15"/>
      <c r="D280" s="15"/>
      <c r="E280" s="15"/>
      <c r="F280" s="15"/>
      <c r="G280" s="15"/>
      <c r="H280" s="15"/>
      <c r="I280" s="15"/>
      <c r="J280" s="15"/>
      <c r="K280" s="15"/>
      <c r="L280" s="15"/>
    </row>
    <row r="281" spans="1:12">
      <c r="A281" s="15"/>
      <c r="B281" s="15"/>
      <c r="C281" s="15"/>
      <c r="D281" s="15"/>
      <c r="E281" s="15"/>
      <c r="F281" s="15"/>
      <c r="G281" s="15"/>
      <c r="H281" s="15"/>
      <c r="I281" s="15"/>
      <c r="J281" s="15"/>
      <c r="K281" s="15"/>
      <c r="L281" s="15"/>
    </row>
    <row r="282" spans="1:12">
      <c r="A282" s="15"/>
      <c r="B282" s="15"/>
      <c r="C282" s="15"/>
      <c r="D282" s="15"/>
      <c r="E282" s="15"/>
      <c r="F282" s="15"/>
      <c r="G282" s="15"/>
      <c r="H282" s="15"/>
      <c r="I282" s="15"/>
      <c r="J282" s="15"/>
      <c r="K282" s="15"/>
      <c r="L282" s="15"/>
    </row>
    <row r="283" spans="1:12">
      <c r="A283" s="15"/>
      <c r="B283" s="15"/>
      <c r="C283" s="15"/>
      <c r="D283" s="15"/>
      <c r="E283" s="15"/>
      <c r="F283" s="15"/>
      <c r="G283" s="15"/>
      <c r="H283" s="15"/>
      <c r="I283" s="15"/>
      <c r="J283" s="15"/>
      <c r="K283" s="15"/>
      <c r="L283" s="15"/>
    </row>
    <row r="284" spans="1:12">
      <c r="A284" s="15"/>
      <c r="B284" s="15"/>
      <c r="C284" s="15"/>
      <c r="D284" s="15"/>
      <c r="E284" s="15"/>
      <c r="F284" s="15"/>
      <c r="G284" s="15"/>
      <c r="H284" s="15"/>
      <c r="I284" s="15"/>
      <c r="J284" s="15"/>
      <c r="K284" s="15"/>
      <c r="L284" s="15"/>
    </row>
    <row r="285" spans="1:12">
      <c r="A285" s="15"/>
      <c r="B285" s="15"/>
      <c r="C285" s="15"/>
      <c r="D285" s="15"/>
      <c r="E285" s="15"/>
      <c r="F285" s="15"/>
      <c r="G285" s="15"/>
      <c r="H285" s="15"/>
      <c r="I285" s="15"/>
      <c r="J285" s="15"/>
      <c r="K285" s="15"/>
      <c r="L285" s="15"/>
    </row>
    <row r="286" spans="1:12">
      <c r="A286" s="15"/>
      <c r="B286" s="15"/>
      <c r="C286" s="15"/>
      <c r="D286" s="15"/>
      <c r="E286" s="15"/>
      <c r="F286" s="15"/>
      <c r="G286" s="15"/>
      <c r="H286" s="15"/>
      <c r="I286" s="15"/>
      <c r="J286" s="15"/>
      <c r="K286" s="15"/>
      <c r="L286" s="15"/>
    </row>
    <row r="287" spans="1:12">
      <c r="A287" s="15"/>
      <c r="B287" s="15"/>
      <c r="C287" s="15"/>
      <c r="D287" s="15"/>
      <c r="E287" s="15"/>
      <c r="F287" s="15"/>
      <c r="G287" s="15"/>
      <c r="H287" s="15"/>
      <c r="I287" s="15"/>
      <c r="J287" s="15"/>
      <c r="K287" s="15"/>
      <c r="L287" s="15"/>
    </row>
    <row r="288" spans="1:12">
      <c r="A288" s="15"/>
      <c r="B288" s="15"/>
      <c r="C288" s="15"/>
      <c r="D288" s="15"/>
      <c r="E288" s="15"/>
      <c r="F288" s="15"/>
      <c r="G288" s="15"/>
      <c r="H288" s="15"/>
      <c r="I288" s="15"/>
      <c r="J288" s="15"/>
      <c r="K288" s="15"/>
      <c r="L288" s="15"/>
    </row>
    <row r="289" spans="1:12">
      <c r="A289" s="15"/>
      <c r="B289" s="15"/>
      <c r="C289" s="15"/>
      <c r="D289" s="15"/>
      <c r="E289" s="15"/>
      <c r="F289" s="15"/>
      <c r="G289" s="15"/>
      <c r="H289" s="15"/>
      <c r="I289" s="15"/>
      <c r="J289" s="15"/>
      <c r="K289" s="15"/>
      <c r="L289" s="15"/>
    </row>
    <row r="290" spans="1:12">
      <c r="A290" s="15"/>
      <c r="B290" s="15"/>
      <c r="C290" s="15"/>
      <c r="D290" s="15"/>
      <c r="E290" s="15"/>
      <c r="F290" s="15"/>
      <c r="G290" s="15"/>
      <c r="H290" s="15"/>
      <c r="I290" s="15"/>
      <c r="J290" s="15"/>
      <c r="K290" s="15"/>
      <c r="L290" s="15"/>
    </row>
    <row r="291" spans="1:12">
      <c r="A291" s="15"/>
      <c r="B291" s="15"/>
      <c r="C291" s="15"/>
      <c r="D291" s="15"/>
      <c r="E291" s="15"/>
      <c r="F291" s="15"/>
      <c r="G291" s="15"/>
      <c r="H291" s="15"/>
      <c r="I291" s="15"/>
      <c r="J291" s="15"/>
      <c r="K291" s="15"/>
      <c r="L291" s="15"/>
    </row>
    <row r="292" spans="1:12">
      <c r="A292" s="15"/>
      <c r="B292" s="15"/>
      <c r="C292" s="15"/>
      <c r="D292" s="15"/>
      <c r="E292" s="15"/>
      <c r="F292" s="15"/>
      <c r="G292" s="15"/>
      <c r="H292" s="15"/>
      <c r="I292" s="15"/>
      <c r="J292" s="15"/>
      <c r="K292" s="15"/>
      <c r="L292" s="15"/>
    </row>
    <row r="293" spans="1:12">
      <c r="A293" s="15"/>
      <c r="B293" s="15"/>
      <c r="C293" s="15"/>
      <c r="D293" s="15"/>
      <c r="E293" s="15"/>
      <c r="F293" s="15"/>
      <c r="G293" s="15"/>
      <c r="H293" s="15"/>
      <c r="I293" s="15"/>
      <c r="J293" s="15"/>
      <c r="K293" s="15"/>
      <c r="L293" s="15"/>
    </row>
    <row r="294" spans="1:12">
      <c r="A294" s="15"/>
      <c r="B294" s="15"/>
      <c r="C294" s="15"/>
      <c r="D294" s="15"/>
      <c r="E294" s="15"/>
      <c r="F294" s="15"/>
      <c r="G294" s="15"/>
      <c r="H294" s="15"/>
      <c r="I294" s="15"/>
      <c r="J294" s="15"/>
      <c r="K294" s="15"/>
      <c r="L294" s="15"/>
    </row>
    <row r="295" spans="1:12">
      <c r="A295" s="15"/>
      <c r="B295" s="15"/>
      <c r="C295" s="15"/>
      <c r="D295" s="15"/>
      <c r="E295" s="15"/>
      <c r="F295" s="15"/>
      <c r="G295" s="15"/>
      <c r="H295" s="15"/>
      <c r="I295" s="15"/>
      <c r="J295" s="15"/>
      <c r="K295" s="15"/>
      <c r="L295" s="15"/>
    </row>
    <row r="296" spans="1:12">
      <c r="A296" s="15"/>
      <c r="B296" s="15"/>
      <c r="C296" s="15"/>
      <c r="D296" s="15"/>
      <c r="E296" s="15"/>
      <c r="F296" s="15"/>
      <c r="G296" s="15"/>
      <c r="H296" s="15"/>
      <c r="I296" s="15"/>
      <c r="J296" s="15"/>
      <c r="K296" s="15"/>
      <c r="L296" s="15"/>
    </row>
    <row r="297" spans="1:12">
      <c r="A297" s="15"/>
      <c r="B297" s="15"/>
      <c r="C297" s="15"/>
      <c r="D297" s="15"/>
      <c r="E297" s="15"/>
      <c r="F297" s="15"/>
      <c r="G297" s="15"/>
      <c r="H297" s="15"/>
      <c r="I297" s="15"/>
      <c r="J297" s="15"/>
      <c r="K297" s="15"/>
      <c r="L297" s="15"/>
    </row>
    <row r="298" spans="1:12">
      <c r="A298" s="15"/>
      <c r="B298" s="15"/>
      <c r="C298" s="15"/>
      <c r="D298" s="15"/>
      <c r="E298" s="15"/>
      <c r="F298" s="15"/>
      <c r="G298" s="15"/>
      <c r="H298" s="15"/>
      <c r="I298" s="15"/>
      <c r="J298" s="15"/>
      <c r="K298" s="15"/>
      <c r="L298" s="15"/>
    </row>
    <row r="299" spans="1:12">
      <c r="A299" s="15"/>
      <c r="B299" s="15"/>
      <c r="C299" s="15"/>
      <c r="D299" s="15"/>
      <c r="E299" s="15"/>
      <c r="F299" s="15"/>
      <c r="G299" s="15"/>
      <c r="H299" s="15"/>
      <c r="I299" s="15"/>
      <c r="J299" s="15"/>
      <c r="K299" s="15"/>
      <c r="L299" s="15"/>
    </row>
    <row r="300" spans="1:12">
      <c r="A300" s="15"/>
      <c r="B300" s="15"/>
      <c r="C300" s="15"/>
      <c r="D300" s="15"/>
      <c r="E300" s="15"/>
      <c r="F300" s="15"/>
      <c r="G300" s="15"/>
      <c r="H300" s="15"/>
      <c r="I300" s="15"/>
      <c r="J300" s="15"/>
      <c r="K300" s="15"/>
      <c r="L300" s="15"/>
    </row>
    <row r="301" spans="1:12">
      <c r="A301" s="15"/>
      <c r="B301" s="15"/>
      <c r="C301" s="15"/>
      <c r="D301" s="15"/>
      <c r="E301" s="15"/>
      <c r="F301" s="15"/>
      <c r="G301" s="15"/>
      <c r="H301" s="15"/>
      <c r="I301" s="15"/>
      <c r="J301" s="15"/>
      <c r="K301" s="15"/>
      <c r="L301" s="15"/>
    </row>
    <row r="302" spans="1:12">
      <c r="A302" s="15"/>
      <c r="B302" s="15"/>
      <c r="C302" s="15"/>
      <c r="D302" s="15"/>
      <c r="E302" s="15"/>
      <c r="F302" s="15"/>
      <c r="G302" s="15"/>
      <c r="H302" s="15"/>
      <c r="I302" s="15"/>
      <c r="J302" s="15"/>
      <c r="K302" s="15"/>
      <c r="L302" s="15"/>
    </row>
    <row r="303" spans="1:12">
      <c r="A303" s="15"/>
      <c r="B303" s="15"/>
      <c r="C303" s="15"/>
      <c r="D303" s="15"/>
      <c r="E303" s="15"/>
      <c r="F303" s="15"/>
      <c r="G303" s="15"/>
      <c r="H303" s="15"/>
      <c r="I303" s="15"/>
      <c r="J303" s="15"/>
      <c r="K303" s="15"/>
      <c r="L303" s="15"/>
    </row>
    <row r="304" spans="1:12">
      <c r="A304" s="15"/>
      <c r="B304" s="15"/>
      <c r="C304" s="15"/>
      <c r="D304" s="15"/>
      <c r="E304" s="15"/>
      <c r="F304" s="15"/>
      <c r="G304" s="15"/>
      <c r="H304" s="15"/>
      <c r="I304" s="15"/>
      <c r="J304" s="15"/>
      <c r="K304" s="15"/>
      <c r="L304" s="15"/>
    </row>
    <row r="305" spans="1:12">
      <c r="A305" s="15"/>
      <c r="B305" s="15"/>
      <c r="C305" s="15"/>
      <c r="D305" s="15"/>
      <c r="E305" s="15"/>
      <c r="F305" s="15"/>
      <c r="G305" s="15"/>
      <c r="H305" s="15"/>
      <c r="I305" s="15"/>
      <c r="J305" s="15"/>
      <c r="K305" s="15"/>
      <c r="L305" s="15"/>
    </row>
    <row r="306" spans="1:12">
      <c r="A306" s="15"/>
      <c r="B306" s="15"/>
      <c r="C306" s="15"/>
      <c r="D306" s="15"/>
      <c r="E306" s="15"/>
      <c r="F306" s="15"/>
      <c r="G306" s="15"/>
      <c r="H306" s="15"/>
      <c r="I306" s="15"/>
      <c r="J306" s="15"/>
      <c r="K306" s="15"/>
      <c r="L306" s="15"/>
    </row>
    <row r="307" spans="1:12">
      <c r="A307" s="15"/>
      <c r="B307" s="15"/>
      <c r="C307" s="15"/>
      <c r="D307" s="15"/>
      <c r="E307" s="15"/>
      <c r="F307" s="15"/>
      <c r="G307" s="15"/>
      <c r="H307" s="15"/>
      <c r="I307" s="15"/>
      <c r="J307" s="15"/>
      <c r="K307" s="15"/>
      <c r="L307" s="15"/>
    </row>
    <row r="308" spans="1:12">
      <c r="A308" s="15"/>
      <c r="B308" s="15"/>
      <c r="C308" s="15"/>
      <c r="D308" s="15"/>
      <c r="E308" s="15"/>
      <c r="F308" s="15"/>
      <c r="G308" s="15"/>
      <c r="H308" s="15"/>
      <c r="I308" s="15"/>
      <c r="J308" s="15"/>
      <c r="K308" s="15"/>
      <c r="L308" s="15"/>
    </row>
    <row r="309" spans="1:12">
      <c r="A309" s="15"/>
      <c r="B309" s="15"/>
      <c r="C309" s="15"/>
      <c r="D309" s="15"/>
      <c r="E309" s="15"/>
      <c r="F309" s="15"/>
      <c r="G309" s="15"/>
      <c r="H309" s="15"/>
      <c r="I309" s="15"/>
      <c r="J309" s="15"/>
      <c r="K309" s="15"/>
      <c r="L309" s="15"/>
    </row>
    <row r="310" spans="1:12">
      <c r="A310" s="15"/>
      <c r="B310" s="15"/>
      <c r="C310" s="15"/>
      <c r="D310" s="15"/>
      <c r="E310" s="15"/>
      <c r="F310" s="15"/>
      <c r="G310" s="15"/>
      <c r="H310" s="15"/>
      <c r="I310" s="15"/>
      <c r="J310" s="15"/>
      <c r="K310" s="15"/>
      <c r="L310" s="15"/>
    </row>
    <row r="311" spans="1:12">
      <c r="A311" s="15"/>
      <c r="B311" s="15"/>
      <c r="C311" s="15"/>
      <c r="D311" s="15"/>
      <c r="E311" s="15"/>
      <c r="F311" s="15"/>
      <c r="G311" s="15"/>
      <c r="H311" s="15"/>
      <c r="I311" s="15"/>
      <c r="J311" s="15"/>
      <c r="K311" s="15"/>
      <c r="L311" s="15"/>
    </row>
    <row r="312" spans="1:12">
      <c r="A312" s="15"/>
      <c r="B312" s="15"/>
      <c r="C312" s="15"/>
      <c r="D312" s="15"/>
      <c r="E312" s="15"/>
      <c r="F312" s="15"/>
      <c r="G312" s="15"/>
      <c r="H312" s="15"/>
      <c r="I312" s="15"/>
      <c r="J312" s="15"/>
      <c r="K312" s="15"/>
      <c r="L312" s="15"/>
    </row>
    <row r="313" spans="1:12">
      <c r="A313" s="15"/>
      <c r="B313" s="15"/>
      <c r="C313" s="15"/>
      <c r="D313" s="15"/>
      <c r="E313" s="15"/>
      <c r="F313" s="15"/>
      <c r="G313" s="15"/>
      <c r="H313" s="15"/>
      <c r="I313" s="15"/>
      <c r="J313" s="15"/>
      <c r="K313" s="15"/>
      <c r="L313" s="15"/>
    </row>
    <row r="314" spans="1:12">
      <c r="A314" s="15"/>
      <c r="B314" s="15"/>
      <c r="C314" s="15"/>
      <c r="D314" s="15"/>
      <c r="E314" s="15"/>
      <c r="F314" s="15"/>
      <c r="G314" s="15"/>
      <c r="H314" s="15"/>
      <c r="I314" s="15"/>
      <c r="J314" s="15"/>
      <c r="K314" s="15"/>
      <c r="L314" s="15"/>
    </row>
    <row r="315" spans="1:12">
      <c r="A315" s="15"/>
      <c r="B315" s="15"/>
      <c r="C315" s="15"/>
      <c r="D315" s="15"/>
      <c r="E315" s="15"/>
      <c r="F315" s="15"/>
      <c r="G315" s="15"/>
      <c r="H315" s="15"/>
      <c r="I315" s="15"/>
      <c r="J315" s="15"/>
      <c r="K315" s="15"/>
      <c r="L315" s="15"/>
    </row>
    <row r="316" spans="1:12">
      <c r="A316" s="15"/>
      <c r="B316" s="15"/>
      <c r="C316" s="15"/>
      <c r="D316" s="15"/>
      <c r="E316" s="15"/>
      <c r="F316" s="15"/>
      <c r="G316" s="15"/>
      <c r="H316" s="15"/>
      <c r="I316" s="15"/>
      <c r="J316" s="15"/>
      <c r="K316" s="15"/>
      <c r="L316" s="15"/>
    </row>
    <row r="317" spans="1:12">
      <c r="A317" s="15"/>
      <c r="B317" s="15"/>
      <c r="C317" s="15"/>
      <c r="D317" s="15"/>
      <c r="E317" s="15"/>
      <c r="F317" s="15"/>
      <c r="G317" s="15"/>
      <c r="H317" s="15"/>
      <c r="I317" s="15"/>
      <c r="J317" s="15"/>
      <c r="K317" s="15"/>
      <c r="L317" s="15"/>
    </row>
    <row r="318" spans="1:12">
      <c r="A318" s="15"/>
      <c r="B318" s="15"/>
      <c r="C318" s="15"/>
      <c r="D318" s="15"/>
      <c r="E318" s="15"/>
      <c r="F318" s="15"/>
      <c r="G318" s="15"/>
      <c r="H318" s="15"/>
      <c r="I318" s="15"/>
      <c r="J318" s="15"/>
      <c r="K318" s="15"/>
      <c r="L318" s="15"/>
    </row>
    <row r="319" spans="1:12">
      <c r="A319" s="15"/>
      <c r="B319" s="15"/>
      <c r="C319" s="15"/>
      <c r="D319" s="15"/>
      <c r="E319" s="15"/>
      <c r="F319" s="15"/>
      <c r="G319" s="15"/>
      <c r="H319" s="15"/>
      <c r="I319" s="15"/>
      <c r="J319" s="15"/>
      <c r="K319" s="15"/>
      <c r="L319" s="15"/>
    </row>
    <row r="320" spans="1:12">
      <c r="A320" s="15"/>
      <c r="B320" s="15"/>
      <c r="C320" s="15"/>
      <c r="D320" s="15"/>
      <c r="E320" s="15"/>
      <c r="F320" s="15"/>
      <c r="G320" s="15"/>
      <c r="H320" s="15"/>
      <c r="I320" s="15"/>
      <c r="J320" s="15"/>
      <c r="K320" s="15"/>
      <c r="L320" s="15"/>
    </row>
    <row r="321" spans="1:12">
      <c r="A321" s="15"/>
      <c r="B321" s="15"/>
      <c r="C321" s="15"/>
      <c r="D321" s="15"/>
      <c r="E321" s="15"/>
      <c r="F321" s="15"/>
      <c r="G321" s="15"/>
      <c r="H321" s="15"/>
      <c r="I321" s="15"/>
      <c r="J321" s="15"/>
      <c r="K321" s="15"/>
      <c r="L321" s="15"/>
    </row>
    <row r="322" spans="1:12">
      <c r="A322" s="15"/>
      <c r="B322" s="15"/>
      <c r="C322" s="15"/>
      <c r="D322" s="15"/>
      <c r="E322" s="15"/>
      <c r="F322" s="15"/>
      <c r="G322" s="15"/>
      <c r="H322" s="15"/>
      <c r="I322" s="15"/>
      <c r="J322" s="15"/>
      <c r="K322" s="15"/>
      <c r="L322" s="15"/>
    </row>
    <row r="323" spans="1:12">
      <c r="A323" s="15"/>
      <c r="B323" s="15"/>
      <c r="C323" s="15"/>
      <c r="D323" s="15"/>
      <c r="E323" s="15"/>
      <c r="F323" s="15"/>
      <c r="G323" s="15"/>
      <c r="H323" s="15"/>
      <c r="I323" s="15"/>
      <c r="J323" s="15"/>
      <c r="K323" s="15"/>
      <c r="L323" s="15"/>
    </row>
    <row r="324" spans="1:12">
      <c r="A324" s="15"/>
      <c r="B324" s="15"/>
      <c r="C324" s="15"/>
      <c r="D324" s="15"/>
      <c r="E324" s="15"/>
      <c r="F324" s="15"/>
      <c r="G324" s="15"/>
      <c r="H324" s="15"/>
      <c r="I324" s="15"/>
      <c r="J324" s="15"/>
      <c r="K324" s="15"/>
      <c r="L324" s="15"/>
    </row>
    <row r="325" spans="1:12">
      <c r="A325" s="15"/>
      <c r="B325" s="15"/>
      <c r="C325" s="15"/>
      <c r="D325" s="15"/>
      <c r="E325" s="15"/>
      <c r="F325" s="15"/>
      <c r="G325" s="15"/>
      <c r="H325" s="15"/>
      <c r="I325" s="15"/>
      <c r="J325" s="15"/>
      <c r="K325" s="15"/>
      <c r="L325" s="15"/>
    </row>
    <row r="326" spans="1:12">
      <c r="A326" s="15"/>
      <c r="B326" s="15"/>
      <c r="C326" s="15"/>
      <c r="D326" s="15"/>
      <c r="E326" s="15"/>
      <c r="F326" s="15"/>
      <c r="G326" s="15"/>
      <c r="H326" s="15"/>
      <c r="I326" s="15"/>
      <c r="J326" s="15"/>
      <c r="K326" s="15"/>
      <c r="L326" s="15"/>
    </row>
    <row r="327" spans="1:12">
      <c r="A327" s="15"/>
      <c r="B327" s="15"/>
      <c r="C327" s="15"/>
      <c r="D327" s="15"/>
      <c r="E327" s="15"/>
      <c r="F327" s="15"/>
      <c r="G327" s="15"/>
      <c r="H327" s="15"/>
      <c r="I327" s="15"/>
      <c r="J327" s="15"/>
      <c r="K327" s="15"/>
      <c r="L327" s="15"/>
    </row>
    <row r="328" spans="1:12">
      <c r="A328" s="15"/>
      <c r="B328" s="15"/>
      <c r="C328" s="15"/>
      <c r="D328" s="15"/>
      <c r="E328" s="15"/>
      <c r="F328" s="15"/>
      <c r="G328" s="15"/>
      <c r="H328" s="15"/>
      <c r="I328" s="15"/>
      <c r="J328" s="15"/>
      <c r="K328" s="15"/>
      <c r="L328" s="15"/>
    </row>
    <row r="329" spans="1:12">
      <c r="A329" s="15"/>
      <c r="B329" s="15"/>
      <c r="C329" s="15"/>
      <c r="D329" s="15"/>
      <c r="E329" s="15"/>
      <c r="F329" s="15"/>
      <c r="G329" s="15"/>
      <c r="H329" s="15"/>
      <c r="I329" s="15"/>
      <c r="J329" s="15"/>
      <c r="K329" s="15"/>
      <c r="L329" s="15"/>
    </row>
    <row r="330" spans="1:12">
      <c r="A330" s="15"/>
      <c r="B330" s="15"/>
      <c r="C330" s="15"/>
      <c r="D330" s="15"/>
      <c r="E330" s="15"/>
      <c r="F330" s="15"/>
      <c r="G330" s="15"/>
      <c r="H330" s="15"/>
      <c r="I330" s="15"/>
      <c r="J330" s="15"/>
      <c r="K330" s="15"/>
      <c r="L330" s="15"/>
    </row>
    <row r="331" spans="1:12">
      <c r="A331" s="15"/>
      <c r="B331" s="15"/>
      <c r="C331" s="15"/>
      <c r="D331" s="15"/>
      <c r="E331" s="15"/>
      <c r="F331" s="15"/>
      <c r="G331" s="15"/>
      <c r="H331" s="15"/>
      <c r="I331" s="15"/>
      <c r="J331" s="15"/>
      <c r="K331" s="15"/>
      <c r="L331" s="15"/>
    </row>
    <row r="332" spans="1:12">
      <c r="A332" s="15"/>
      <c r="B332" s="15"/>
      <c r="C332" s="15"/>
      <c r="D332" s="15"/>
      <c r="E332" s="15"/>
      <c r="F332" s="15"/>
      <c r="G332" s="15"/>
      <c r="H332" s="15"/>
      <c r="I332" s="15"/>
      <c r="J332" s="15"/>
      <c r="K332" s="15"/>
      <c r="L332" s="15"/>
    </row>
    <row r="333" spans="1:12">
      <c r="A333" s="15"/>
      <c r="B333" s="15"/>
      <c r="C333" s="15"/>
      <c r="D333" s="15"/>
      <c r="E333" s="15"/>
      <c r="F333" s="15"/>
      <c r="G333" s="15"/>
      <c r="H333" s="15"/>
      <c r="I333" s="15"/>
      <c r="J333" s="15"/>
      <c r="K333" s="15"/>
      <c r="L333" s="15"/>
    </row>
    <row r="334" spans="1:12">
      <c r="A334" s="15"/>
      <c r="B334" s="15"/>
      <c r="C334" s="15"/>
      <c r="D334" s="15"/>
      <c r="E334" s="15"/>
      <c r="F334" s="15"/>
      <c r="G334" s="15"/>
      <c r="H334" s="15"/>
      <c r="I334" s="15"/>
      <c r="J334" s="15"/>
      <c r="K334" s="15"/>
      <c r="L334" s="15"/>
    </row>
    <row r="335" spans="1:12">
      <c r="A335" s="15"/>
      <c r="B335" s="15"/>
      <c r="C335" s="15"/>
      <c r="D335" s="15"/>
      <c r="E335" s="15"/>
      <c r="F335" s="15"/>
      <c r="G335" s="15"/>
      <c r="H335" s="15"/>
      <c r="I335" s="15"/>
      <c r="J335" s="15"/>
      <c r="K335" s="15"/>
      <c r="L335" s="15"/>
    </row>
  </sheetData>
  <printOptions horizontalCentered="1" verticalCentered="1"/>
  <pageMargins left="0.5" right="0.5" top="0.5" bottom="0.5" header="0.5" footer="0.5"/>
  <pageSetup scale="67" fitToWidth="2" fitToHeight="3" pageOrder="overThenDown" orientation="portrait" horizontalDpi="300" verticalDpi="300" r:id="rId1"/>
  <headerFooter alignWithMargins="0"/>
  <rowBreaks count="2" manualBreakCount="2">
    <brk id="68" max="16383" man="1"/>
    <brk id="125" max="16383" man="1"/>
  </rowBreaks>
  <colBreaks count="1" manualBreakCount="1">
    <brk id="5"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2"/>
  <dimension ref="A1:F199"/>
  <sheetViews>
    <sheetView defaultGridColor="0" view="pageBreakPreview" colorId="22" zoomScale="50" zoomScaleNormal="100" zoomScaleSheetLayoutView="50" workbookViewId="0">
      <selection activeCell="C33" sqref="C33"/>
    </sheetView>
  </sheetViews>
  <sheetFormatPr defaultColWidth="9.6640625" defaultRowHeight="15"/>
  <cols>
    <col min="1" max="1" width="4.6640625" style="9" customWidth="1"/>
    <col min="2" max="2" width="3.33203125" style="9" customWidth="1"/>
    <col min="3" max="3" width="45.109375" style="9" customWidth="1"/>
    <col min="4" max="4" width="20.6640625" style="9" customWidth="1"/>
    <col min="5" max="5" width="17.5546875" style="9" customWidth="1"/>
    <col min="6" max="6" width="18.6640625" style="9" customWidth="1"/>
    <col min="7" max="16384" width="9.6640625" style="9"/>
  </cols>
  <sheetData>
    <row r="1" spans="1:6">
      <c r="A1" s="27" t="s">
        <v>1795</v>
      </c>
      <c r="B1" s="64"/>
      <c r="C1" s="64"/>
      <c r="D1" s="225" t="s">
        <v>1339</v>
      </c>
      <c r="E1" s="64" t="s">
        <v>1797</v>
      </c>
      <c r="F1" s="256" t="s">
        <v>1798</v>
      </c>
    </row>
    <row r="2" spans="1:6">
      <c r="A2" s="70" t="str">
        <f>'Data Sheet'!$C$25</f>
        <v>Consolidated Edison Company of New York, Inc.</v>
      </c>
      <c r="B2" s="15"/>
      <c r="C2" s="15"/>
      <c r="D2" s="76" t="s">
        <v>1156</v>
      </c>
      <c r="E2" s="15" t="s">
        <v>3307</v>
      </c>
      <c r="F2" s="81"/>
    </row>
    <row r="3" spans="1:6" ht="15" customHeight="1">
      <c r="A3" s="72"/>
      <c r="B3" s="75"/>
      <c r="C3" s="75"/>
      <c r="D3" s="76" t="s">
        <v>1157</v>
      </c>
      <c r="E3" s="655" t="str">
        <f>'Data Sheet'!$C$40</f>
        <v>4/28/2016</v>
      </c>
      <c r="F3" s="108" t="str">
        <f>'Data Sheet'!$C$38</f>
        <v>12/31/2015</v>
      </c>
    </row>
    <row r="4" spans="1:6" ht="15" customHeight="1">
      <c r="A4" s="233"/>
      <c r="B4" s="15"/>
      <c r="C4" s="15"/>
      <c r="D4" s="87"/>
      <c r="E4" s="87"/>
      <c r="F4" s="83"/>
    </row>
    <row r="5" spans="1:6">
      <c r="A5" s="306" t="s">
        <v>3342</v>
      </c>
      <c r="B5" s="67"/>
      <c r="C5" s="67"/>
      <c r="D5" s="67"/>
      <c r="E5" s="67"/>
      <c r="F5" s="68"/>
    </row>
    <row r="6" spans="1:6">
      <c r="A6" s="235"/>
      <c r="B6" s="15"/>
      <c r="C6" s="15"/>
      <c r="D6" s="15"/>
      <c r="E6" s="15"/>
      <c r="F6" s="71"/>
    </row>
    <row r="7" spans="1:6">
      <c r="A7" s="235" t="s">
        <v>3343</v>
      </c>
      <c r="B7" s="15"/>
      <c r="C7" s="15" t="s">
        <v>3344</v>
      </c>
      <c r="D7" s="15"/>
      <c r="E7" s="15"/>
      <c r="F7" s="71"/>
    </row>
    <row r="8" spans="1:6">
      <c r="A8" s="235"/>
      <c r="B8" s="15"/>
      <c r="C8" s="15" t="s">
        <v>2554</v>
      </c>
      <c r="D8" s="15"/>
      <c r="E8" s="15"/>
      <c r="F8" s="71"/>
    </row>
    <row r="9" spans="1:6">
      <c r="A9" s="235"/>
      <c r="B9" s="15"/>
      <c r="C9" s="15" t="s">
        <v>2555</v>
      </c>
      <c r="D9" s="15"/>
      <c r="E9" s="15"/>
      <c r="F9" s="71"/>
    </row>
    <row r="10" spans="1:6">
      <c r="A10" s="235"/>
      <c r="B10" s="15"/>
      <c r="C10" s="15" t="s">
        <v>2556</v>
      </c>
      <c r="D10" s="15"/>
      <c r="E10" s="15"/>
      <c r="F10" s="71"/>
    </row>
    <row r="11" spans="1:6">
      <c r="A11" s="235" t="s">
        <v>2312</v>
      </c>
      <c r="B11" s="15"/>
      <c r="C11" s="15" t="s">
        <v>3635</v>
      </c>
      <c r="D11" s="15"/>
      <c r="E11" s="15"/>
      <c r="F11" s="71"/>
    </row>
    <row r="12" spans="1:6">
      <c r="A12" s="235"/>
      <c r="B12" s="15"/>
      <c r="C12" s="15" t="s">
        <v>3636</v>
      </c>
      <c r="D12" s="15"/>
      <c r="E12" s="15"/>
      <c r="F12" s="71"/>
    </row>
    <row r="13" spans="1:6">
      <c r="A13" s="235"/>
      <c r="B13" s="15"/>
      <c r="C13" s="15" t="s">
        <v>2569</v>
      </c>
      <c r="D13" s="15"/>
      <c r="E13" s="15"/>
      <c r="F13" s="71"/>
    </row>
    <row r="14" spans="1:6">
      <c r="A14" s="235"/>
      <c r="B14" s="15"/>
      <c r="C14" s="15" t="s">
        <v>2570</v>
      </c>
      <c r="D14" s="15"/>
      <c r="E14" s="15"/>
      <c r="F14" s="71"/>
    </row>
    <row r="15" spans="1:6">
      <c r="A15" s="235" t="s">
        <v>2313</v>
      </c>
      <c r="B15" s="15"/>
      <c r="C15" s="15" t="s">
        <v>2571</v>
      </c>
      <c r="D15" s="15"/>
      <c r="E15" s="15"/>
      <c r="F15" s="71"/>
    </row>
    <row r="16" spans="1:6">
      <c r="A16" s="235"/>
      <c r="B16" s="15"/>
      <c r="C16" s="15" t="s">
        <v>2572</v>
      </c>
      <c r="D16" s="15"/>
      <c r="E16" s="15"/>
      <c r="F16" s="71"/>
    </row>
    <row r="17" spans="1:6">
      <c r="A17" s="236"/>
      <c r="B17" s="75"/>
      <c r="C17" s="75" t="s">
        <v>2573</v>
      </c>
      <c r="D17" s="75"/>
      <c r="E17" s="75"/>
      <c r="F17" s="74"/>
    </row>
    <row r="18" spans="1:6">
      <c r="A18" s="235" t="s">
        <v>1724</v>
      </c>
      <c r="B18" s="95"/>
      <c r="C18" s="67" t="s">
        <v>2574</v>
      </c>
      <c r="D18" s="67"/>
      <c r="E18" s="67"/>
      <c r="F18" s="375" t="s">
        <v>1835</v>
      </c>
    </row>
    <row r="19" spans="1:6">
      <c r="A19" s="235" t="s">
        <v>2575</v>
      </c>
      <c r="B19" s="95"/>
      <c r="C19" s="67" t="s">
        <v>3018</v>
      </c>
      <c r="D19" s="67"/>
      <c r="E19" s="67"/>
      <c r="F19" s="375" t="s">
        <v>3019</v>
      </c>
    </row>
    <row r="20" spans="1:6">
      <c r="A20" s="236"/>
      <c r="B20" s="102"/>
      <c r="C20" s="75"/>
      <c r="D20" s="75"/>
      <c r="E20" s="75"/>
      <c r="F20" s="108"/>
    </row>
    <row r="21" spans="1:6">
      <c r="A21" s="236">
        <v>1</v>
      </c>
      <c r="B21" s="102"/>
      <c r="C21" s="75" t="s">
        <v>2576</v>
      </c>
      <c r="D21" s="75"/>
      <c r="E21" s="75"/>
      <c r="F21" s="376"/>
    </row>
    <row r="22" spans="1:6">
      <c r="A22" s="236">
        <v>2</v>
      </c>
      <c r="B22" s="102"/>
      <c r="C22" s="75" t="s">
        <v>410</v>
      </c>
      <c r="D22" s="75"/>
      <c r="E22" s="75"/>
      <c r="F22" s="377"/>
    </row>
    <row r="23" spans="1:6">
      <c r="A23" s="236">
        <v>3</v>
      </c>
      <c r="B23" s="102"/>
      <c r="C23" s="75"/>
      <c r="D23" s="75"/>
      <c r="E23" s="75"/>
      <c r="F23" s="378"/>
    </row>
    <row r="24" spans="1:6">
      <c r="A24" s="236">
        <v>4</v>
      </c>
      <c r="B24" s="102"/>
      <c r="C24" s="75" t="s">
        <v>411</v>
      </c>
      <c r="D24" s="75"/>
      <c r="E24" s="75"/>
      <c r="F24" s="379"/>
    </row>
    <row r="25" spans="1:6">
      <c r="A25" s="236">
        <v>5</v>
      </c>
      <c r="B25" s="102"/>
      <c r="C25" s="75"/>
      <c r="D25" s="75"/>
      <c r="E25" s="75"/>
      <c r="F25" s="380"/>
    </row>
    <row r="26" spans="1:6">
      <c r="A26" s="236">
        <v>6</v>
      </c>
      <c r="B26" s="102"/>
      <c r="C26" s="75"/>
      <c r="D26" s="75"/>
      <c r="E26" s="75"/>
      <c r="F26" s="280"/>
    </row>
    <row r="27" spans="1:6">
      <c r="A27" s="236">
        <v>7</v>
      </c>
      <c r="B27" s="102"/>
      <c r="C27" s="75"/>
      <c r="D27" s="75"/>
      <c r="E27" s="75"/>
      <c r="F27" s="280"/>
    </row>
    <row r="28" spans="1:6">
      <c r="A28" s="236">
        <v>8</v>
      </c>
      <c r="B28" s="102"/>
      <c r="C28" s="75"/>
      <c r="D28" s="75"/>
      <c r="E28" s="75"/>
      <c r="F28" s="279"/>
    </row>
    <row r="29" spans="1:6">
      <c r="A29" s="236">
        <v>9</v>
      </c>
      <c r="B29" s="102"/>
      <c r="C29" s="381" t="s">
        <v>412</v>
      </c>
      <c r="D29" s="75"/>
      <c r="E29" s="75"/>
      <c r="F29" s="267"/>
    </row>
    <row r="30" spans="1:6">
      <c r="A30" s="236">
        <v>10</v>
      </c>
      <c r="B30" s="102"/>
      <c r="C30" s="381"/>
      <c r="D30" s="75"/>
      <c r="E30" s="75"/>
      <c r="F30" s="280"/>
    </row>
    <row r="31" spans="1:6">
      <c r="A31" s="236">
        <v>11</v>
      </c>
      <c r="B31" s="102"/>
      <c r="C31" s="381"/>
      <c r="D31" s="75"/>
      <c r="E31" s="75"/>
      <c r="F31" s="280"/>
    </row>
    <row r="32" spans="1:6">
      <c r="A32" s="236">
        <v>12</v>
      </c>
      <c r="B32" s="102"/>
      <c r="C32" s="381"/>
      <c r="D32" s="75"/>
      <c r="E32" s="75"/>
      <c r="F32" s="280"/>
    </row>
    <row r="33" spans="1:6">
      <c r="A33" s="236">
        <v>13</v>
      </c>
      <c r="B33" s="102"/>
      <c r="C33" s="381"/>
      <c r="D33" s="75"/>
      <c r="E33" s="75"/>
      <c r="F33" s="279"/>
    </row>
    <row r="34" spans="1:6">
      <c r="A34" s="236">
        <v>14</v>
      </c>
      <c r="B34" s="102"/>
      <c r="C34" s="381" t="s">
        <v>413</v>
      </c>
      <c r="D34" s="75"/>
      <c r="E34" s="75"/>
      <c r="F34" s="382"/>
    </row>
    <row r="35" spans="1:6">
      <c r="A35" s="236">
        <v>15</v>
      </c>
      <c r="B35" s="102"/>
      <c r="C35" s="381"/>
      <c r="D35" s="75"/>
      <c r="E35" s="75"/>
      <c r="F35" s="280"/>
    </row>
    <row r="36" spans="1:6">
      <c r="A36" s="236">
        <v>16</v>
      </c>
      <c r="B36" s="102"/>
      <c r="C36" s="381"/>
      <c r="D36" s="75"/>
      <c r="E36" s="75"/>
      <c r="F36" s="280"/>
    </row>
    <row r="37" spans="1:6">
      <c r="A37" s="236">
        <v>17</v>
      </c>
      <c r="B37" s="102"/>
      <c r="C37" s="381"/>
      <c r="D37" s="75"/>
      <c r="E37" s="75"/>
      <c r="F37" s="280"/>
    </row>
    <row r="38" spans="1:6">
      <c r="A38" s="236">
        <v>18</v>
      </c>
      <c r="B38" s="102"/>
      <c r="C38" s="381"/>
      <c r="D38" s="75"/>
      <c r="E38" s="75"/>
      <c r="F38" s="280"/>
    </row>
    <row r="39" spans="1:6">
      <c r="A39" s="236">
        <v>19</v>
      </c>
      <c r="B39" s="102"/>
      <c r="C39" s="381" t="s">
        <v>414</v>
      </c>
      <c r="D39" s="75"/>
      <c r="E39" s="75"/>
      <c r="F39" s="382"/>
    </row>
    <row r="40" spans="1:6">
      <c r="A40" s="236">
        <v>20</v>
      </c>
      <c r="B40" s="102"/>
      <c r="C40" s="381"/>
      <c r="D40" s="75"/>
      <c r="E40" s="75"/>
      <c r="F40" s="380"/>
    </row>
    <row r="41" spans="1:6">
      <c r="A41" s="236">
        <v>21</v>
      </c>
      <c r="B41" s="102"/>
      <c r="C41" s="381"/>
      <c r="D41" s="75"/>
      <c r="E41" s="75"/>
      <c r="F41" s="280"/>
    </row>
    <row r="42" spans="1:6">
      <c r="A42" s="236">
        <v>22</v>
      </c>
      <c r="B42" s="102"/>
      <c r="C42" s="381"/>
      <c r="D42" s="75"/>
      <c r="E42" s="75"/>
      <c r="F42" s="280"/>
    </row>
    <row r="43" spans="1:6">
      <c r="A43" s="236">
        <v>23</v>
      </c>
      <c r="B43" s="102"/>
      <c r="C43" s="381"/>
      <c r="D43" s="75"/>
      <c r="E43" s="75"/>
      <c r="F43" s="280"/>
    </row>
    <row r="44" spans="1:6">
      <c r="A44" s="236">
        <v>24</v>
      </c>
      <c r="B44" s="102"/>
      <c r="C44" s="381"/>
      <c r="D44" s="75"/>
      <c r="E44" s="75"/>
      <c r="F44" s="280"/>
    </row>
    <row r="45" spans="1:6">
      <c r="A45" s="236">
        <v>25</v>
      </c>
      <c r="B45" s="102"/>
      <c r="C45" s="381"/>
      <c r="D45" s="75"/>
      <c r="E45" s="75"/>
      <c r="F45" s="263"/>
    </row>
    <row r="46" spans="1:6">
      <c r="A46" s="236">
        <v>26</v>
      </c>
      <c r="B46" s="102"/>
      <c r="C46" s="381"/>
      <c r="D46" s="75"/>
      <c r="E46" s="75"/>
      <c r="F46" s="280"/>
    </row>
    <row r="47" spans="1:6">
      <c r="A47" s="236">
        <v>27</v>
      </c>
      <c r="B47" s="102"/>
      <c r="C47" s="381" t="s">
        <v>415</v>
      </c>
      <c r="D47" s="75"/>
      <c r="E47" s="75"/>
      <c r="F47" s="376">
        <f>F21+SUM(F25:F28)+SUM(F30:F33)-SUM(F35:F38)-SUM(F40:F46)</f>
        <v>0</v>
      </c>
    </row>
    <row r="48" spans="1:6">
      <c r="A48" s="235">
        <v>28</v>
      </c>
      <c r="B48" s="95"/>
      <c r="C48" s="383" t="s">
        <v>416</v>
      </c>
      <c r="D48" s="15"/>
      <c r="E48" s="15"/>
      <c r="F48" s="279"/>
    </row>
    <row r="49" spans="1:6">
      <c r="A49" s="235">
        <v>29</v>
      </c>
      <c r="B49" s="95"/>
      <c r="C49" s="383"/>
      <c r="D49" s="15"/>
      <c r="E49" s="15"/>
      <c r="F49" s="279"/>
    </row>
    <row r="50" spans="1:6">
      <c r="A50" s="235">
        <v>30</v>
      </c>
      <c r="B50" s="95"/>
      <c r="C50" s="383"/>
      <c r="D50" s="15"/>
      <c r="E50" s="15"/>
      <c r="F50" s="279"/>
    </row>
    <row r="51" spans="1:6">
      <c r="A51" s="235">
        <v>31</v>
      </c>
      <c r="B51" s="95"/>
      <c r="C51" s="383"/>
      <c r="D51" s="15"/>
      <c r="E51" s="15" t="s">
        <v>1784</v>
      </c>
      <c r="F51" s="279"/>
    </row>
    <row r="52" spans="1:6">
      <c r="A52" s="235">
        <v>32</v>
      </c>
      <c r="B52" s="95"/>
      <c r="C52" s="383"/>
      <c r="D52" s="15"/>
      <c r="E52" s="15" t="s">
        <v>1784</v>
      </c>
      <c r="F52" s="279"/>
    </row>
    <row r="53" spans="1:6">
      <c r="A53" s="235">
        <v>33</v>
      </c>
      <c r="B53" s="95"/>
      <c r="C53" s="383"/>
      <c r="D53" s="15"/>
      <c r="E53" s="15"/>
      <c r="F53" s="279"/>
    </row>
    <row r="54" spans="1:6">
      <c r="A54" s="235">
        <v>34</v>
      </c>
      <c r="B54" s="95"/>
      <c r="C54" s="383"/>
      <c r="D54" s="15"/>
      <c r="E54" s="15"/>
      <c r="F54" s="279"/>
    </row>
    <row r="55" spans="1:6">
      <c r="A55" s="235">
        <v>35</v>
      </c>
      <c r="B55" s="95"/>
      <c r="C55" s="383"/>
      <c r="D55" s="15"/>
      <c r="E55" s="15"/>
      <c r="F55" s="279"/>
    </row>
    <row r="56" spans="1:6">
      <c r="A56" s="235">
        <v>36</v>
      </c>
      <c r="B56" s="95"/>
      <c r="C56" s="383"/>
      <c r="D56" s="15"/>
      <c r="E56" s="15"/>
      <c r="F56" s="279"/>
    </row>
    <row r="57" spans="1:6">
      <c r="A57" s="235">
        <v>37</v>
      </c>
      <c r="B57" s="95"/>
      <c r="C57" s="383"/>
      <c r="D57" s="15"/>
      <c r="E57" s="15"/>
      <c r="F57" s="279"/>
    </row>
    <row r="58" spans="1:6">
      <c r="A58" s="235">
        <v>38</v>
      </c>
      <c r="B58" s="95"/>
      <c r="C58" s="383"/>
      <c r="D58" s="15"/>
      <c r="E58" s="15"/>
      <c r="F58" s="279"/>
    </row>
    <row r="59" spans="1:6">
      <c r="A59" s="235">
        <v>39</v>
      </c>
      <c r="B59" s="95"/>
      <c r="C59" s="383"/>
      <c r="D59" s="15"/>
      <c r="E59" s="15"/>
      <c r="F59" s="279"/>
    </row>
    <row r="60" spans="1:6">
      <c r="A60" s="235">
        <v>40</v>
      </c>
      <c r="B60" s="95"/>
      <c r="C60" s="383"/>
      <c r="D60" s="15"/>
      <c r="E60" s="15"/>
      <c r="F60" s="279"/>
    </row>
    <row r="61" spans="1:6">
      <c r="A61" s="235">
        <v>41</v>
      </c>
      <c r="B61" s="95"/>
      <c r="C61" s="383"/>
      <c r="D61" s="15"/>
      <c r="E61" s="15"/>
      <c r="F61" s="279"/>
    </row>
    <row r="62" spans="1:6">
      <c r="A62" s="235">
        <v>42</v>
      </c>
      <c r="B62" s="95"/>
      <c r="C62" s="383"/>
      <c r="D62" s="15"/>
      <c r="E62" s="15"/>
      <c r="F62" s="279"/>
    </row>
    <row r="63" spans="1:6">
      <c r="A63" s="235">
        <v>43</v>
      </c>
      <c r="B63" s="95"/>
      <c r="C63" s="383"/>
      <c r="D63" s="15"/>
      <c r="E63" s="15"/>
      <c r="F63" s="279"/>
    </row>
    <row r="64" spans="1:6" ht="15.75" thickBot="1">
      <c r="A64" s="327">
        <v>44</v>
      </c>
      <c r="B64" s="321"/>
      <c r="C64" s="384"/>
      <c r="D64" s="110"/>
      <c r="E64" s="110"/>
      <c r="F64" s="291"/>
    </row>
    <row r="65" spans="1:6">
      <c r="A65" s="15"/>
      <c r="B65" s="15"/>
      <c r="C65" s="15"/>
      <c r="D65" s="15"/>
      <c r="E65" s="15"/>
      <c r="F65" s="15"/>
    </row>
    <row r="66" spans="1:6">
      <c r="A66" s="15" t="s">
        <v>417</v>
      </c>
      <c r="B66" s="15"/>
      <c r="C66" s="15"/>
      <c r="D66" s="15"/>
      <c r="E66" s="15"/>
      <c r="F66" s="67"/>
    </row>
    <row r="67" spans="1:6">
      <c r="A67" s="67" t="s">
        <v>418</v>
      </c>
      <c r="B67" s="67"/>
      <c r="C67" s="67"/>
      <c r="D67" s="67"/>
      <c r="E67" s="67"/>
      <c r="F67" s="67"/>
    </row>
    <row r="68" spans="1:6">
      <c r="A68" s="15"/>
      <c r="B68" s="15"/>
      <c r="C68" s="15"/>
      <c r="D68" s="15"/>
      <c r="E68" s="15"/>
      <c r="F68" s="15"/>
    </row>
    <row r="69" spans="1:6">
      <c r="A69" s="15"/>
      <c r="B69" s="15"/>
      <c r="C69" s="15"/>
      <c r="D69" s="15"/>
      <c r="E69" s="15"/>
      <c r="F69" s="15"/>
    </row>
    <row r="70" spans="1:6" ht="15.75">
      <c r="A70" s="69" t="s">
        <v>419</v>
      </c>
      <c r="B70" s="67"/>
      <c r="C70" s="67"/>
      <c r="D70" s="67"/>
      <c r="E70" s="67"/>
      <c r="F70" s="67"/>
    </row>
    <row r="71" spans="1:6">
      <c r="A71" s="15"/>
      <c r="B71" s="15"/>
      <c r="C71" s="15"/>
      <c r="D71" s="15"/>
      <c r="E71" s="15"/>
      <c r="F71" s="15"/>
    </row>
    <row r="72" spans="1:6" ht="15.75" thickBot="1">
      <c r="A72" s="15" t="str">
        <f>'Data Sheet'!$C$25</f>
        <v>Consolidated Edison Company of New York, Inc.</v>
      </c>
      <c r="B72" s="15"/>
      <c r="C72" s="15"/>
      <c r="D72" s="15"/>
      <c r="E72" s="645" t="str">
        <f>'Data Sheet'!$C$40</f>
        <v>4/28/2016</v>
      </c>
      <c r="F72" s="9" t="str">
        <f>'Data Sheet'!$C$38</f>
        <v>12/31/2015</v>
      </c>
    </row>
    <row r="73" spans="1:6">
      <c r="A73" s="385"/>
      <c r="B73" s="64"/>
      <c r="C73" s="64"/>
      <c r="D73" s="64"/>
      <c r="E73" s="64"/>
      <c r="F73" s="65"/>
    </row>
    <row r="74" spans="1:6">
      <c r="A74" s="306" t="s">
        <v>3342</v>
      </c>
      <c r="B74" s="67"/>
      <c r="C74" s="67"/>
      <c r="D74" s="67"/>
      <c r="E74" s="67"/>
      <c r="F74" s="68"/>
    </row>
    <row r="75" spans="1:6">
      <c r="A75" s="236"/>
      <c r="B75" s="75"/>
      <c r="C75" s="75"/>
      <c r="D75" s="75"/>
      <c r="E75" s="75"/>
      <c r="F75" s="74"/>
    </row>
    <row r="76" spans="1:6">
      <c r="A76" s="235"/>
      <c r="B76" s="15"/>
      <c r="C76" s="67" t="s">
        <v>2574</v>
      </c>
      <c r="D76" s="67"/>
      <c r="E76" s="67"/>
      <c r="F76" s="375" t="s">
        <v>1835</v>
      </c>
    </row>
    <row r="77" spans="1:6">
      <c r="A77" s="236"/>
      <c r="B77" s="75"/>
      <c r="C77" s="73" t="s">
        <v>3018</v>
      </c>
      <c r="D77" s="73"/>
      <c r="E77" s="73"/>
      <c r="F77" s="386" t="s">
        <v>3019</v>
      </c>
    </row>
    <row r="78" spans="1:6">
      <c r="A78" s="235"/>
      <c r="B78" s="15"/>
      <c r="C78" s="15"/>
      <c r="D78" s="15"/>
      <c r="E78" s="15"/>
      <c r="F78" s="279"/>
    </row>
    <row r="79" spans="1:6">
      <c r="A79" s="235"/>
      <c r="B79" s="15"/>
      <c r="C79" s="15"/>
      <c r="D79" s="15"/>
      <c r="E79" s="15"/>
      <c r="F79" s="279"/>
    </row>
    <row r="80" spans="1:6">
      <c r="A80" s="235"/>
      <c r="B80" s="15"/>
      <c r="C80" s="15"/>
      <c r="D80" s="15"/>
      <c r="E80" s="15"/>
      <c r="F80" s="279"/>
    </row>
    <row r="81" spans="1:6">
      <c r="A81" s="235"/>
      <c r="B81" s="15"/>
      <c r="C81" s="15"/>
      <c r="D81" s="15"/>
      <c r="E81" s="15"/>
      <c r="F81" s="279"/>
    </row>
    <row r="82" spans="1:6">
      <c r="A82" s="235"/>
      <c r="B82" s="15"/>
      <c r="C82" s="15"/>
      <c r="D82" s="15"/>
      <c r="E82" s="15"/>
      <c r="F82" s="279"/>
    </row>
    <row r="83" spans="1:6">
      <c r="A83" s="235"/>
      <c r="B83" s="15"/>
      <c r="C83" s="15"/>
      <c r="D83" s="15"/>
      <c r="E83" s="15"/>
      <c r="F83" s="279"/>
    </row>
    <row r="84" spans="1:6">
      <c r="A84" s="235"/>
      <c r="B84" s="15"/>
      <c r="C84" s="15"/>
      <c r="D84" s="15"/>
      <c r="E84" s="15"/>
      <c r="F84" s="279"/>
    </row>
    <row r="85" spans="1:6">
      <c r="A85" s="235"/>
      <c r="B85" s="15"/>
      <c r="C85" s="15"/>
      <c r="D85" s="15"/>
      <c r="E85" s="15"/>
      <c r="F85" s="279"/>
    </row>
    <row r="86" spans="1:6">
      <c r="A86" s="235"/>
      <c r="B86" s="15"/>
      <c r="C86" s="15"/>
      <c r="D86" s="15"/>
      <c r="E86" s="15"/>
      <c r="F86" s="279"/>
    </row>
    <row r="87" spans="1:6">
      <c r="A87" s="235"/>
      <c r="B87" s="15"/>
      <c r="C87" s="15"/>
      <c r="D87" s="15"/>
      <c r="E87" s="15"/>
      <c r="F87" s="279"/>
    </row>
    <row r="88" spans="1:6">
      <c r="A88" s="235"/>
      <c r="B88" s="15"/>
      <c r="C88" s="15"/>
      <c r="D88" s="15"/>
      <c r="E88" s="15"/>
      <c r="F88" s="279"/>
    </row>
    <row r="89" spans="1:6">
      <c r="A89" s="235"/>
      <c r="B89" s="15"/>
      <c r="C89" s="15"/>
      <c r="D89" s="15"/>
      <c r="E89" s="15"/>
      <c r="F89" s="279"/>
    </row>
    <row r="90" spans="1:6">
      <c r="A90" s="235"/>
      <c r="B90" s="15"/>
      <c r="C90" s="67"/>
      <c r="D90" s="67"/>
      <c r="E90" s="67"/>
      <c r="F90" s="279"/>
    </row>
    <row r="91" spans="1:6">
      <c r="A91" s="235"/>
      <c r="B91" s="15"/>
      <c r="C91" s="67"/>
      <c r="D91" s="67"/>
      <c r="E91" s="67"/>
      <c r="F91" s="279"/>
    </row>
    <row r="92" spans="1:6">
      <c r="A92" s="235"/>
      <c r="B92" s="15"/>
      <c r="C92" s="15"/>
      <c r="D92" s="15"/>
      <c r="E92" s="15"/>
      <c r="F92" s="279"/>
    </row>
    <row r="93" spans="1:6">
      <c r="A93" s="235"/>
      <c r="B93" s="15"/>
      <c r="C93" s="15"/>
      <c r="D93" s="15"/>
      <c r="E93" s="15"/>
      <c r="F93" s="279"/>
    </row>
    <row r="94" spans="1:6">
      <c r="A94" s="235"/>
      <c r="B94" s="15"/>
      <c r="C94" s="15"/>
      <c r="D94" s="15"/>
      <c r="E94" s="15"/>
      <c r="F94" s="279"/>
    </row>
    <row r="95" spans="1:6">
      <c r="A95" s="235"/>
      <c r="B95" s="15"/>
      <c r="C95" s="15"/>
      <c r="D95" s="15"/>
      <c r="E95" s="15"/>
      <c r="F95" s="279"/>
    </row>
    <row r="96" spans="1:6">
      <c r="A96" s="235"/>
      <c r="B96" s="15"/>
      <c r="C96" s="15"/>
      <c r="D96" s="15"/>
      <c r="E96" s="15"/>
      <c r="F96" s="279"/>
    </row>
    <row r="97" spans="1:6">
      <c r="A97" s="235"/>
      <c r="B97" s="15"/>
      <c r="C97" s="15"/>
      <c r="D97" s="15"/>
      <c r="E97" s="15"/>
      <c r="F97" s="279"/>
    </row>
    <row r="98" spans="1:6">
      <c r="A98" s="235"/>
      <c r="B98" s="15"/>
      <c r="C98" s="15"/>
      <c r="D98" s="15"/>
      <c r="E98" s="15"/>
      <c r="F98" s="279"/>
    </row>
    <row r="99" spans="1:6">
      <c r="A99" s="235"/>
      <c r="B99" s="15"/>
      <c r="C99" s="15"/>
      <c r="D99" s="15"/>
      <c r="E99" s="15"/>
      <c r="F99" s="279"/>
    </row>
    <row r="100" spans="1:6">
      <c r="A100" s="235"/>
      <c r="B100" s="15"/>
      <c r="C100" s="15"/>
      <c r="D100" s="15"/>
      <c r="E100" s="15"/>
      <c r="F100" s="279"/>
    </row>
    <row r="101" spans="1:6">
      <c r="A101" s="235"/>
      <c r="B101" s="15"/>
      <c r="C101" s="383"/>
      <c r="D101" s="15"/>
      <c r="E101" s="15"/>
      <c r="F101" s="279"/>
    </row>
    <row r="102" spans="1:6">
      <c r="A102" s="235"/>
      <c r="B102" s="15"/>
      <c r="C102" s="383"/>
      <c r="D102" s="15"/>
      <c r="E102" s="15"/>
      <c r="F102" s="279"/>
    </row>
    <row r="103" spans="1:6">
      <c r="A103" s="235"/>
      <c r="B103" s="15"/>
      <c r="C103" s="383"/>
      <c r="D103" s="15"/>
      <c r="E103" s="15"/>
      <c r="F103" s="279"/>
    </row>
    <row r="104" spans="1:6">
      <c r="A104" s="235"/>
      <c r="B104" s="15"/>
      <c r="C104" s="383"/>
      <c r="D104" s="15"/>
      <c r="E104" s="15"/>
      <c r="F104" s="279"/>
    </row>
    <row r="105" spans="1:6">
      <c r="A105" s="235"/>
      <c r="B105" s="15"/>
      <c r="C105" s="383"/>
      <c r="D105" s="15"/>
      <c r="E105" s="15"/>
      <c r="F105" s="279"/>
    </row>
    <row r="106" spans="1:6">
      <c r="A106" s="235"/>
      <c r="B106" s="15"/>
      <c r="C106" s="383"/>
      <c r="D106" s="15"/>
      <c r="E106" s="15"/>
      <c r="F106" s="279"/>
    </row>
    <row r="107" spans="1:6">
      <c r="A107" s="235"/>
      <c r="B107" s="15"/>
      <c r="C107" s="383"/>
      <c r="D107" s="15"/>
      <c r="E107" s="15"/>
      <c r="F107" s="279"/>
    </row>
    <row r="108" spans="1:6">
      <c r="A108" s="235"/>
      <c r="B108" s="15"/>
      <c r="C108" s="383"/>
      <c r="D108" s="15"/>
      <c r="E108" s="15"/>
      <c r="F108" s="279"/>
    </row>
    <row r="109" spans="1:6">
      <c r="A109" s="235"/>
      <c r="B109" s="15"/>
      <c r="C109" s="383"/>
      <c r="D109" s="15"/>
      <c r="E109" s="15"/>
      <c r="F109" s="279"/>
    </row>
    <row r="110" spans="1:6">
      <c r="A110" s="235"/>
      <c r="B110" s="15"/>
      <c r="C110" s="383"/>
      <c r="D110" s="15"/>
      <c r="E110" s="15"/>
      <c r="F110" s="279"/>
    </row>
    <row r="111" spans="1:6">
      <c r="A111" s="235"/>
      <c r="B111" s="15"/>
      <c r="C111" s="383"/>
      <c r="D111" s="15"/>
      <c r="E111" s="15"/>
      <c r="F111" s="279"/>
    </row>
    <row r="112" spans="1:6">
      <c r="A112" s="235"/>
      <c r="B112" s="15"/>
      <c r="C112" s="383"/>
      <c r="D112" s="15"/>
      <c r="E112" s="15"/>
      <c r="F112" s="279"/>
    </row>
    <row r="113" spans="1:6">
      <c r="A113" s="235"/>
      <c r="B113" s="15"/>
      <c r="C113" s="383"/>
      <c r="D113" s="15"/>
      <c r="E113" s="15"/>
      <c r="F113" s="279"/>
    </row>
    <row r="114" spans="1:6">
      <c r="A114" s="235"/>
      <c r="B114" s="15"/>
      <c r="C114" s="383"/>
      <c r="D114" s="15"/>
      <c r="E114" s="15"/>
      <c r="F114" s="279"/>
    </row>
    <row r="115" spans="1:6">
      <c r="A115" s="235"/>
      <c r="B115" s="15"/>
      <c r="C115" s="383"/>
      <c r="D115" s="15"/>
      <c r="E115" s="15"/>
      <c r="F115" s="279"/>
    </row>
    <row r="116" spans="1:6">
      <c r="A116" s="235"/>
      <c r="B116" s="15"/>
      <c r="C116" s="383"/>
      <c r="D116" s="15"/>
      <c r="E116" s="15"/>
      <c r="F116" s="279"/>
    </row>
    <row r="117" spans="1:6">
      <c r="A117" s="235"/>
      <c r="B117" s="15"/>
      <c r="C117" s="383"/>
      <c r="D117" s="15"/>
      <c r="E117" s="15"/>
      <c r="F117" s="279"/>
    </row>
    <row r="118" spans="1:6">
      <c r="A118" s="235"/>
      <c r="B118" s="15"/>
      <c r="C118" s="383"/>
      <c r="D118" s="15"/>
      <c r="E118" s="15"/>
      <c r="F118" s="279"/>
    </row>
    <row r="119" spans="1:6">
      <c r="A119" s="235"/>
      <c r="B119" s="15"/>
      <c r="C119" s="383"/>
      <c r="D119" s="15"/>
      <c r="E119" s="15"/>
      <c r="F119" s="279"/>
    </row>
    <row r="120" spans="1:6">
      <c r="A120" s="235"/>
      <c r="B120" s="15"/>
      <c r="C120" s="383"/>
      <c r="D120" s="15"/>
      <c r="E120" s="15"/>
      <c r="F120" s="279"/>
    </row>
    <row r="121" spans="1:6">
      <c r="A121" s="235"/>
      <c r="B121" s="15"/>
      <c r="C121" s="383"/>
      <c r="D121" s="15"/>
      <c r="E121" s="15"/>
      <c r="F121" s="279"/>
    </row>
    <row r="122" spans="1:6">
      <c r="A122" s="235"/>
      <c r="B122" s="15"/>
      <c r="C122" s="383"/>
      <c r="D122" s="15"/>
      <c r="E122" s="15"/>
      <c r="F122" s="279"/>
    </row>
    <row r="123" spans="1:6">
      <c r="A123" s="235"/>
      <c r="B123" s="15"/>
      <c r="C123" s="383"/>
      <c r="D123" s="15"/>
      <c r="E123" s="15"/>
      <c r="F123" s="279"/>
    </row>
    <row r="124" spans="1:6">
      <c r="A124" s="235"/>
      <c r="B124" s="15"/>
      <c r="C124" s="383"/>
      <c r="D124" s="15"/>
      <c r="E124" s="15"/>
      <c r="F124" s="279"/>
    </row>
    <row r="125" spans="1:6">
      <c r="A125" s="235"/>
      <c r="B125" s="15"/>
      <c r="C125" s="383"/>
      <c r="D125" s="15"/>
      <c r="E125" s="15"/>
      <c r="F125" s="279"/>
    </row>
    <row r="126" spans="1:6">
      <c r="A126" s="235"/>
      <c r="B126" s="15"/>
      <c r="C126" s="383"/>
      <c r="D126" s="15"/>
      <c r="E126" s="15"/>
      <c r="F126" s="279"/>
    </row>
    <row r="127" spans="1:6">
      <c r="A127" s="235"/>
      <c r="B127" s="15"/>
      <c r="C127" s="383"/>
      <c r="D127" s="15"/>
      <c r="E127" s="15"/>
      <c r="F127" s="279"/>
    </row>
    <row r="128" spans="1:6" ht="15.75" thickBot="1">
      <c r="A128" s="327"/>
      <c r="B128" s="110"/>
      <c r="C128" s="384"/>
      <c r="D128" s="110"/>
      <c r="E128" s="110"/>
      <c r="F128" s="291"/>
    </row>
    <row r="129" spans="1:6">
      <c r="A129" s="15"/>
      <c r="B129" s="15"/>
      <c r="C129" s="15"/>
      <c r="D129" s="15"/>
      <c r="E129" s="15"/>
      <c r="F129" s="15"/>
    </row>
    <row r="130" spans="1:6">
      <c r="A130" s="15" t="s">
        <v>420</v>
      </c>
      <c r="B130" s="15"/>
      <c r="C130" s="15"/>
      <c r="D130" s="15"/>
      <c r="E130" s="15"/>
      <c r="F130" s="67"/>
    </row>
    <row r="131" spans="1:6">
      <c r="A131" s="67" t="s">
        <v>421</v>
      </c>
      <c r="B131" s="67"/>
      <c r="C131" s="67"/>
      <c r="D131" s="67"/>
      <c r="E131" s="67"/>
      <c r="F131" s="67"/>
    </row>
    <row r="132" spans="1:6" ht="15.75" thickBot="1">
      <c r="A132" s="15" t="str">
        <f>'Data Sheet'!$C$25</f>
        <v>Consolidated Edison Company of New York, Inc.</v>
      </c>
      <c r="B132" s="67"/>
      <c r="C132" s="67"/>
      <c r="D132" s="67"/>
      <c r="E132" s="645" t="str">
        <f>'Data Sheet'!$C$40</f>
        <v>4/28/2016</v>
      </c>
      <c r="F132" s="9" t="str">
        <f>'Data Sheet'!$C$38</f>
        <v>12/31/2015</v>
      </c>
    </row>
    <row r="133" spans="1:6">
      <c r="A133" s="385"/>
      <c r="B133" s="64"/>
      <c r="C133" s="64"/>
      <c r="D133" s="64"/>
      <c r="E133" s="64"/>
      <c r="F133" s="65"/>
    </row>
    <row r="134" spans="1:6">
      <c r="A134" s="306" t="s">
        <v>3342</v>
      </c>
      <c r="B134" s="67"/>
      <c r="C134" s="67"/>
      <c r="D134" s="67"/>
      <c r="E134" s="67"/>
      <c r="F134" s="68"/>
    </row>
    <row r="135" spans="1:6">
      <c r="A135" s="236"/>
      <c r="B135" s="75"/>
      <c r="C135" s="75"/>
      <c r="D135" s="75"/>
      <c r="E135" s="75"/>
      <c r="F135" s="74"/>
    </row>
    <row r="136" spans="1:6">
      <c r="A136" s="235"/>
      <c r="B136" s="95"/>
      <c r="C136" s="67" t="s">
        <v>2574</v>
      </c>
      <c r="D136" s="67"/>
      <c r="E136" s="67"/>
      <c r="F136" s="375" t="s">
        <v>1835</v>
      </c>
    </row>
    <row r="137" spans="1:6">
      <c r="A137" s="236"/>
      <c r="B137" s="102"/>
      <c r="C137" s="73" t="s">
        <v>3018</v>
      </c>
      <c r="D137" s="73"/>
      <c r="E137" s="73"/>
      <c r="F137" s="386" t="s">
        <v>3019</v>
      </c>
    </row>
    <row r="138" spans="1:6">
      <c r="A138" s="235"/>
      <c r="B138" s="15"/>
      <c r="C138" s="15"/>
      <c r="D138" s="15"/>
      <c r="E138" s="15"/>
      <c r="F138" s="279"/>
    </row>
    <row r="139" spans="1:6">
      <c r="A139" s="235"/>
      <c r="B139" s="15"/>
      <c r="C139" s="15"/>
      <c r="D139" s="15"/>
      <c r="E139" s="15"/>
      <c r="F139" s="279"/>
    </row>
    <row r="140" spans="1:6">
      <c r="A140" s="235"/>
      <c r="B140" s="15"/>
      <c r="C140" s="15"/>
      <c r="D140" s="15"/>
      <c r="E140" s="15"/>
      <c r="F140" s="279"/>
    </row>
    <row r="141" spans="1:6">
      <c r="A141" s="235"/>
      <c r="B141" s="15"/>
      <c r="C141" s="15"/>
      <c r="D141" s="15"/>
      <c r="E141" s="15"/>
      <c r="F141" s="279"/>
    </row>
    <row r="142" spans="1:6">
      <c r="A142" s="235"/>
      <c r="B142" s="15"/>
      <c r="C142" s="15"/>
      <c r="D142" s="15"/>
      <c r="E142" s="15"/>
      <c r="F142" s="279"/>
    </row>
    <row r="143" spans="1:6">
      <c r="A143" s="235"/>
      <c r="B143" s="15"/>
      <c r="C143" s="15"/>
      <c r="D143" s="15"/>
      <c r="E143" s="15"/>
      <c r="F143" s="279"/>
    </row>
    <row r="144" spans="1:6">
      <c r="A144" s="235"/>
      <c r="B144" s="15"/>
      <c r="C144" s="15"/>
      <c r="D144" s="15"/>
      <c r="E144" s="15"/>
      <c r="F144" s="279"/>
    </row>
    <row r="145" spans="1:6">
      <c r="A145" s="235"/>
      <c r="B145" s="15"/>
      <c r="C145" s="15"/>
      <c r="D145" s="15"/>
      <c r="E145" s="15"/>
      <c r="F145" s="279"/>
    </row>
    <row r="146" spans="1:6">
      <c r="A146" s="235"/>
      <c r="B146" s="15"/>
      <c r="C146" s="15"/>
      <c r="D146" s="15"/>
      <c r="E146" s="15"/>
      <c r="F146" s="279"/>
    </row>
    <row r="147" spans="1:6">
      <c r="A147" s="235"/>
      <c r="B147" s="15"/>
      <c r="C147" s="15"/>
      <c r="D147" s="15"/>
      <c r="E147" s="15"/>
      <c r="F147" s="279"/>
    </row>
    <row r="148" spans="1:6">
      <c r="A148" s="235"/>
      <c r="B148" s="15"/>
      <c r="C148" s="15"/>
      <c r="D148" s="15"/>
      <c r="E148" s="15"/>
      <c r="F148" s="279"/>
    </row>
    <row r="149" spans="1:6">
      <c r="A149" s="235"/>
      <c r="B149" s="15"/>
      <c r="C149" s="15"/>
      <c r="D149" s="15"/>
      <c r="E149" s="15"/>
      <c r="F149" s="279"/>
    </row>
    <row r="150" spans="1:6">
      <c r="A150" s="235"/>
      <c r="B150" s="15"/>
      <c r="C150" s="67"/>
      <c r="D150" s="67"/>
      <c r="E150" s="67"/>
      <c r="F150" s="279"/>
    </row>
    <row r="151" spans="1:6">
      <c r="A151" s="235"/>
      <c r="B151" s="15"/>
      <c r="C151" s="67"/>
      <c r="D151" s="67"/>
      <c r="E151" s="67"/>
      <c r="F151" s="279"/>
    </row>
    <row r="152" spans="1:6">
      <c r="A152" s="235"/>
      <c r="B152" s="15"/>
      <c r="C152" s="15"/>
      <c r="D152" s="15"/>
      <c r="E152" s="15"/>
      <c r="F152" s="279"/>
    </row>
    <row r="153" spans="1:6">
      <c r="A153" s="235"/>
      <c r="B153" s="15"/>
      <c r="C153" s="15"/>
      <c r="D153" s="15"/>
      <c r="E153" s="15"/>
      <c r="F153" s="279"/>
    </row>
    <row r="154" spans="1:6">
      <c r="A154" s="235"/>
      <c r="B154" s="15"/>
      <c r="C154" s="15"/>
      <c r="D154" s="15"/>
      <c r="E154" s="15"/>
      <c r="F154" s="279"/>
    </row>
    <row r="155" spans="1:6">
      <c r="A155" s="235"/>
      <c r="B155" s="15"/>
      <c r="C155" s="15"/>
      <c r="D155" s="15"/>
      <c r="E155" s="15"/>
      <c r="F155" s="279"/>
    </row>
    <row r="156" spans="1:6">
      <c r="A156" s="235"/>
      <c r="B156" s="15"/>
      <c r="C156" s="15"/>
      <c r="D156" s="15"/>
      <c r="E156" s="15"/>
      <c r="F156" s="279"/>
    </row>
    <row r="157" spans="1:6">
      <c r="A157" s="235"/>
      <c r="B157" s="15"/>
      <c r="C157" s="15"/>
      <c r="D157" s="15"/>
      <c r="E157" s="15"/>
      <c r="F157" s="279"/>
    </row>
    <row r="158" spans="1:6">
      <c r="A158" s="235"/>
      <c r="B158" s="15"/>
      <c r="C158" s="15"/>
      <c r="D158" s="15"/>
      <c r="E158" s="15"/>
      <c r="F158" s="279"/>
    </row>
    <row r="159" spans="1:6">
      <c r="A159" s="235"/>
      <c r="B159" s="15"/>
      <c r="C159" s="15"/>
      <c r="D159" s="15"/>
      <c r="E159" s="15"/>
      <c r="F159" s="279"/>
    </row>
    <row r="160" spans="1:6">
      <c r="A160" s="235"/>
      <c r="B160" s="15"/>
      <c r="C160" s="15"/>
      <c r="D160" s="15"/>
      <c r="E160" s="15"/>
      <c r="F160" s="279"/>
    </row>
    <row r="161" spans="1:6">
      <c r="A161" s="235"/>
      <c r="B161" s="15"/>
      <c r="C161" s="383"/>
      <c r="D161" s="15"/>
      <c r="E161" s="15"/>
      <c r="F161" s="279"/>
    </row>
    <row r="162" spans="1:6">
      <c r="A162" s="235"/>
      <c r="B162" s="15"/>
      <c r="C162" s="383"/>
      <c r="D162" s="15"/>
      <c r="E162" s="15"/>
      <c r="F162" s="279"/>
    </row>
    <row r="163" spans="1:6">
      <c r="A163" s="235"/>
      <c r="B163" s="15"/>
      <c r="C163" s="383"/>
      <c r="D163" s="15"/>
      <c r="E163" s="15"/>
      <c r="F163" s="279"/>
    </row>
    <row r="164" spans="1:6">
      <c r="A164" s="235"/>
      <c r="B164" s="15"/>
      <c r="C164" s="383"/>
      <c r="D164" s="15"/>
      <c r="E164" s="15"/>
      <c r="F164" s="279"/>
    </row>
    <row r="165" spans="1:6">
      <c r="A165" s="235"/>
      <c r="B165" s="15"/>
      <c r="C165" s="383"/>
      <c r="D165" s="15"/>
      <c r="E165" s="15"/>
      <c r="F165" s="279"/>
    </row>
    <row r="166" spans="1:6">
      <c r="A166" s="235"/>
      <c r="B166" s="15"/>
      <c r="C166" s="383"/>
      <c r="D166" s="15"/>
      <c r="E166" s="15"/>
      <c r="F166" s="279"/>
    </row>
    <row r="167" spans="1:6">
      <c r="A167" s="235"/>
      <c r="B167" s="15"/>
      <c r="C167" s="383"/>
      <c r="D167" s="15"/>
      <c r="E167" s="15"/>
      <c r="F167" s="279"/>
    </row>
    <row r="168" spans="1:6">
      <c r="A168" s="235"/>
      <c r="B168" s="15"/>
      <c r="C168" s="383"/>
      <c r="D168" s="15"/>
      <c r="E168" s="15"/>
      <c r="F168" s="279"/>
    </row>
    <row r="169" spans="1:6">
      <c r="A169" s="235"/>
      <c r="B169" s="15"/>
      <c r="C169" s="383"/>
      <c r="D169" s="15"/>
      <c r="E169" s="15"/>
      <c r="F169" s="279"/>
    </row>
    <row r="170" spans="1:6">
      <c r="A170" s="235"/>
      <c r="B170" s="15"/>
      <c r="C170" s="383"/>
      <c r="D170" s="15"/>
      <c r="E170" s="15"/>
      <c r="F170" s="279"/>
    </row>
    <row r="171" spans="1:6">
      <c r="A171" s="235"/>
      <c r="B171" s="15"/>
      <c r="C171" s="383"/>
      <c r="D171" s="15"/>
      <c r="E171" s="15"/>
      <c r="F171" s="279"/>
    </row>
    <row r="172" spans="1:6">
      <c r="A172" s="235"/>
      <c r="B172" s="15"/>
      <c r="C172" s="383"/>
      <c r="D172" s="15"/>
      <c r="E172" s="15"/>
      <c r="F172" s="279"/>
    </row>
    <row r="173" spans="1:6">
      <c r="A173" s="235"/>
      <c r="B173" s="15"/>
      <c r="C173" s="383"/>
      <c r="D173" s="15"/>
      <c r="E173" s="15"/>
      <c r="F173" s="279"/>
    </row>
    <row r="174" spans="1:6">
      <c r="A174" s="235"/>
      <c r="B174" s="15"/>
      <c r="C174" s="383"/>
      <c r="D174" s="15"/>
      <c r="E174" s="15"/>
      <c r="F174" s="279"/>
    </row>
    <row r="175" spans="1:6">
      <c r="A175" s="235"/>
      <c r="B175" s="15"/>
      <c r="C175" s="383"/>
      <c r="D175" s="15"/>
      <c r="E175" s="15"/>
      <c r="F175" s="279"/>
    </row>
    <row r="176" spans="1:6">
      <c r="A176" s="235"/>
      <c r="B176" s="15"/>
      <c r="C176" s="383"/>
      <c r="D176" s="15"/>
      <c r="E176" s="15"/>
      <c r="F176" s="279"/>
    </row>
    <row r="177" spans="1:6">
      <c r="A177" s="235"/>
      <c r="B177" s="15"/>
      <c r="C177" s="383"/>
      <c r="D177" s="15"/>
      <c r="E177" s="15"/>
      <c r="F177" s="279"/>
    </row>
    <row r="178" spans="1:6">
      <c r="A178" s="235"/>
      <c r="B178" s="15"/>
      <c r="C178" s="383"/>
      <c r="D178" s="15"/>
      <c r="E178" s="15"/>
      <c r="F178" s="279"/>
    </row>
    <row r="179" spans="1:6">
      <c r="A179" s="235"/>
      <c r="B179" s="15"/>
      <c r="C179" s="383"/>
      <c r="D179" s="15"/>
      <c r="E179" s="15"/>
      <c r="F179" s="279"/>
    </row>
    <row r="180" spans="1:6">
      <c r="A180" s="235"/>
      <c r="B180" s="15"/>
      <c r="C180" s="383"/>
      <c r="D180" s="15"/>
      <c r="E180" s="15"/>
      <c r="F180" s="279"/>
    </row>
    <row r="181" spans="1:6">
      <c r="A181" s="235"/>
      <c r="B181" s="15"/>
      <c r="C181" s="383"/>
      <c r="D181" s="15"/>
      <c r="E181" s="15"/>
      <c r="F181" s="279"/>
    </row>
    <row r="182" spans="1:6">
      <c r="A182" s="235"/>
      <c r="B182" s="15"/>
      <c r="C182" s="383"/>
      <c r="D182" s="15"/>
      <c r="E182" s="15"/>
      <c r="F182" s="279"/>
    </row>
    <row r="183" spans="1:6">
      <c r="A183" s="235"/>
      <c r="B183" s="15"/>
      <c r="C183" s="383"/>
      <c r="D183" s="15"/>
      <c r="E183" s="15"/>
      <c r="F183" s="279"/>
    </row>
    <row r="184" spans="1:6">
      <c r="A184" s="235"/>
      <c r="B184" s="15"/>
      <c r="C184" s="383"/>
      <c r="D184" s="15"/>
      <c r="E184" s="15"/>
      <c r="F184" s="279"/>
    </row>
    <row r="185" spans="1:6">
      <c r="A185" s="235"/>
      <c r="B185" s="15"/>
      <c r="C185" s="383"/>
      <c r="D185" s="15"/>
      <c r="E185" s="15"/>
      <c r="F185" s="279"/>
    </row>
    <row r="186" spans="1:6">
      <c r="A186" s="235"/>
      <c r="B186" s="15"/>
      <c r="C186" s="383"/>
      <c r="D186" s="15"/>
      <c r="E186" s="15"/>
      <c r="F186" s="279"/>
    </row>
    <row r="187" spans="1:6">
      <c r="A187" s="235"/>
      <c r="B187" s="15"/>
      <c r="C187" s="383"/>
      <c r="D187" s="15"/>
      <c r="E187" s="15"/>
      <c r="F187" s="279"/>
    </row>
    <row r="188" spans="1:6">
      <c r="A188" s="235"/>
      <c r="B188" s="15"/>
      <c r="C188" s="383"/>
      <c r="D188" s="15"/>
      <c r="E188" s="15"/>
      <c r="F188" s="279"/>
    </row>
    <row r="189" spans="1:6">
      <c r="A189" s="235"/>
      <c r="B189" s="15"/>
      <c r="C189" s="383"/>
      <c r="D189" s="15"/>
      <c r="E189" s="15"/>
      <c r="F189" s="279"/>
    </row>
    <row r="190" spans="1:6">
      <c r="A190" s="235"/>
      <c r="B190" s="15"/>
      <c r="C190" s="383"/>
      <c r="D190" s="15"/>
      <c r="E190" s="15"/>
      <c r="F190" s="279"/>
    </row>
    <row r="191" spans="1:6">
      <c r="A191" s="235"/>
      <c r="B191" s="15"/>
      <c r="C191" s="383"/>
      <c r="D191" s="15"/>
      <c r="E191" s="15"/>
      <c r="F191" s="279"/>
    </row>
    <row r="192" spans="1:6">
      <c r="A192" s="235"/>
      <c r="B192" s="15"/>
      <c r="C192" s="383"/>
      <c r="D192" s="15"/>
      <c r="E192" s="15"/>
      <c r="F192" s="279"/>
    </row>
    <row r="193" spans="1:6">
      <c r="A193" s="235"/>
      <c r="B193" s="15"/>
      <c r="C193" s="383"/>
      <c r="D193" s="15"/>
      <c r="E193" s="15"/>
      <c r="F193" s="279"/>
    </row>
    <row r="194" spans="1:6">
      <c r="A194" s="235"/>
      <c r="B194" s="15"/>
      <c r="C194" s="383"/>
      <c r="D194" s="15"/>
      <c r="E194" s="15"/>
      <c r="F194" s="279"/>
    </row>
    <row r="195" spans="1:6">
      <c r="A195" s="235"/>
      <c r="B195" s="15"/>
      <c r="C195" s="383"/>
      <c r="D195" s="15"/>
      <c r="E195" s="15"/>
      <c r="F195" s="279"/>
    </row>
    <row r="196" spans="1:6" ht="15.75" thickBot="1">
      <c r="A196" s="327"/>
      <c r="B196" s="110"/>
      <c r="C196" s="384"/>
      <c r="D196" s="110"/>
      <c r="E196" s="110"/>
      <c r="F196" s="291"/>
    </row>
    <row r="197" spans="1:6">
      <c r="A197" s="15"/>
      <c r="B197" s="15"/>
      <c r="C197" s="15"/>
      <c r="D197" s="15"/>
      <c r="E197" s="15"/>
      <c r="F197" s="15"/>
    </row>
    <row r="198" spans="1:6">
      <c r="A198" s="15" t="s">
        <v>420</v>
      </c>
      <c r="B198" s="15"/>
      <c r="C198" s="15"/>
      <c r="D198" s="15"/>
      <c r="E198" s="15"/>
      <c r="F198" s="67"/>
    </row>
    <row r="199" spans="1:6">
      <c r="A199" s="67" t="s">
        <v>422</v>
      </c>
      <c r="B199" s="67"/>
      <c r="C199" s="67"/>
      <c r="D199" s="67"/>
      <c r="E199" s="67"/>
      <c r="F199" s="67"/>
    </row>
  </sheetData>
  <printOptions horizontalCentered="1" verticalCentered="1"/>
  <pageMargins left="0.5" right="0.5" top="0.5" bottom="0.5" header="0.5" footer="0.5"/>
  <pageSetup scale="67" fitToHeight="3" orientation="portrait" horizontalDpi="300" verticalDpi="300" r:id="rId1"/>
  <headerFooter alignWithMargins="0"/>
  <rowBreaks count="2" manualBreakCount="2">
    <brk id="70" max="16383" man="1"/>
    <brk id="131"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autoPageBreaks="0"/>
  </sheetPr>
  <dimension ref="A1:IF204"/>
  <sheetViews>
    <sheetView defaultGridColor="0" view="pageBreakPreview" topLeftCell="A64" colorId="22" zoomScale="60" zoomScaleNormal="70" workbookViewId="0">
      <selection activeCell="C33" sqref="C33"/>
    </sheetView>
  </sheetViews>
  <sheetFormatPr defaultColWidth="9.6640625" defaultRowHeight="15"/>
  <cols>
    <col min="1" max="1" width="4.6640625" style="1855" customWidth="1"/>
    <col min="2" max="2" width="35.88671875" style="1855" customWidth="1"/>
    <col min="3" max="3" width="16.6640625" style="1855" customWidth="1"/>
    <col min="4" max="4" width="18.6640625" style="1855" customWidth="1"/>
    <col min="5" max="6" width="16.6640625" style="1855" customWidth="1"/>
    <col min="7" max="7" width="24.44140625" style="1855" customWidth="1"/>
    <col min="8" max="13" width="18.6640625" style="1855" customWidth="1"/>
    <col min="14" max="14" width="5.6640625" style="1855" customWidth="1"/>
    <col min="15" max="15" width="9.6640625" style="1855"/>
    <col min="16" max="16" width="13.109375" style="1855" bestFit="1" customWidth="1"/>
    <col min="17" max="17" width="14" style="1855" bestFit="1" customWidth="1"/>
    <col min="18" max="255" width="9.6640625" style="1855"/>
    <col min="256" max="256" width="4.6640625" style="1855" customWidth="1"/>
    <col min="257" max="257" width="30.6640625" style="1855" customWidth="1"/>
    <col min="258" max="258" width="16.6640625" style="1855" customWidth="1"/>
    <col min="259" max="259" width="18.6640625" style="1855" customWidth="1"/>
    <col min="260" max="261" width="16.6640625" style="1855" customWidth="1"/>
    <col min="262" max="262" width="24.44140625" style="1855" customWidth="1"/>
    <col min="263" max="268" width="18.6640625" style="1855" customWidth="1"/>
    <col min="269" max="269" width="5.6640625" style="1855" customWidth="1"/>
    <col min="270" max="511" width="9.6640625" style="1855"/>
    <col min="512" max="512" width="4.6640625" style="1855" customWidth="1"/>
    <col min="513" max="513" width="30.6640625" style="1855" customWidth="1"/>
    <col min="514" max="514" width="16.6640625" style="1855" customWidth="1"/>
    <col min="515" max="515" width="18.6640625" style="1855" customWidth="1"/>
    <col min="516" max="517" width="16.6640625" style="1855" customWidth="1"/>
    <col min="518" max="518" width="24.44140625" style="1855" customWidth="1"/>
    <col min="519" max="524" width="18.6640625" style="1855" customWidth="1"/>
    <col min="525" max="525" width="5.6640625" style="1855" customWidth="1"/>
    <col min="526" max="767" width="9.6640625" style="1855"/>
    <col min="768" max="768" width="4.6640625" style="1855" customWidth="1"/>
    <col min="769" max="769" width="30.6640625" style="1855" customWidth="1"/>
    <col min="770" max="770" width="16.6640625" style="1855" customWidth="1"/>
    <col min="771" max="771" width="18.6640625" style="1855" customWidth="1"/>
    <col min="772" max="773" width="16.6640625" style="1855" customWidth="1"/>
    <col min="774" max="774" width="24.44140625" style="1855" customWidth="1"/>
    <col min="775" max="780" width="18.6640625" style="1855" customWidth="1"/>
    <col min="781" max="781" width="5.6640625" style="1855" customWidth="1"/>
    <col min="782" max="1023" width="9.6640625" style="1855"/>
    <col min="1024" max="1024" width="4.6640625" style="1855" customWidth="1"/>
    <col min="1025" max="1025" width="30.6640625" style="1855" customWidth="1"/>
    <col min="1026" max="1026" width="16.6640625" style="1855" customWidth="1"/>
    <col min="1027" max="1027" width="18.6640625" style="1855" customWidth="1"/>
    <col min="1028" max="1029" width="16.6640625" style="1855" customWidth="1"/>
    <col min="1030" max="1030" width="24.44140625" style="1855" customWidth="1"/>
    <col min="1031" max="1036" width="18.6640625" style="1855" customWidth="1"/>
    <col min="1037" max="1037" width="5.6640625" style="1855" customWidth="1"/>
    <col min="1038" max="1279" width="9.6640625" style="1855"/>
    <col min="1280" max="1280" width="4.6640625" style="1855" customWidth="1"/>
    <col min="1281" max="1281" width="30.6640625" style="1855" customWidth="1"/>
    <col min="1282" max="1282" width="16.6640625" style="1855" customWidth="1"/>
    <col min="1283" max="1283" width="18.6640625" style="1855" customWidth="1"/>
    <col min="1284" max="1285" width="16.6640625" style="1855" customWidth="1"/>
    <col min="1286" max="1286" width="24.44140625" style="1855" customWidth="1"/>
    <col min="1287" max="1292" width="18.6640625" style="1855" customWidth="1"/>
    <col min="1293" max="1293" width="5.6640625" style="1855" customWidth="1"/>
    <col min="1294" max="1535" width="9.6640625" style="1855"/>
    <col min="1536" max="1536" width="4.6640625" style="1855" customWidth="1"/>
    <col min="1537" max="1537" width="30.6640625" style="1855" customWidth="1"/>
    <col min="1538" max="1538" width="16.6640625" style="1855" customWidth="1"/>
    <col min="1539" max="1539" width="18.6640625" style="1855" customWidth="1"/>
    <col min="1540" max="1541" width="16.6640625" style="1855" customWidth="1"/>
    <col min="1542" max="1542" width="24.44140625" style="1855" customWidth="1"/>
    <col min="1543" max="1548" width="18.6640625" style="1855" customWidth="1"/>
    <col min="1549" max="1549" width="5.6640625" style="1855" customWidth="1"/>
    <col min="1550" max="1791" width="9.6640625" style="1855"/>
    <col min="1792" max="1792" width="4.6640625" style="1855" customWidth="1"/>
    <col min="1793" max="1793" width="30.6640625" style="1855" customWidth="1"/>
    <col min="1794" max="1794" width="16.6640625" style="1855" customWidth="1"/>
    <col min="1795" max="1795" width="18.6640625" style="1855" customWidth="1"/>
    <col min="1796" max="1797" width="16.6640625" style="1855" customWidth="1"/>
    <col min="1798" max="1798" width="24.44140625" style="1855" customWidth="1"/>
    <col min="1799" max="1804" width="18.6640625" style="1855" customWidth="1"/>
    <col min="1805" max="1805" width="5.6640625" style="1855" customWidth="1"/>
    <col min="1806" max="2047" width="9.6640625" style="1855"/>
    <col min="2048" max="2048" width="4.6640625" style="1855" customWidth="1"/>
    <col min="2049" max="2049" width="30.6640625" style="1855" customWidth="1"/>
    <col min="2050" max="2050" width="16.6640625" style="1855" customWidth="1"/>
    <col min="2051" max="2051" width="18.6640625" style="1855" customWidth="1"/>
    <col min="2052" max="2053" width="16.6640625" style="1855" customWidth="1"/>
    <col min="2054" max="2054" width="24.44140625" style="1855" customWidth="1"/>
    <col min="2055" max="2060" width="18.6640625" style="1855" customWidth="1"/>
    <col min="2061" max="2061" width="5.6640625" style="1855" customWidth="1"/>
    <col min="2062" max="2303" width="9.6640625" style="1855"/>
    <col min="2304" max="2304" width="4.6640625" style="1855" customWidth="1"/>
    <col min="2305" max="2305" width="30.6640625" style="1855" customWidth="1"/>
    <col min="2306" max="2306" width="16.6640625" style="1855" customWidth="1"/>
    <col min="2307" max="2307" width="18.6640625" style="1855" customWidth="1"/>
    <col min="2308" max="2309" width="16.6640625" style="1855" customWidth="1"/>
    <col min="2310" max="2310" width="24.44140625" style="1855" customWidth="1"/>
    <col min="2311" max="2316" width="18.6640625" style="1855" customWidth="1"/>
    <col min="2317" max="2317" width="5.6640625" style="1855" customWidth="1"/>
    <col min="2318" max="2559" width="9.6640625" style="1855"/>
    <col min="2560" max="2560" width="4.6640625" style="1855" customWidth="1"/>
    <col min="2561" max="2561" width="30.6640625" style="1855" customWidth="1"/>
    <col min="2562" max="2562" width="16.6640625" style="1855" customWidth="1"/>
    <col min="2563" max="2563" width="18.6640625" style="1855" customWidth="1"/>
    <col min="2564" max="2565" width="16.6640625" style="1855" customWidth="1"/>
    <col min="2566" max="2566" width="24.44140625" style="1855" customWidth="1"/>
    <col min="2567" max="2572" width="18.6640625" style="1855" customWidth="1"/>
    <col min="2573" max="2573" width="5.6640625" style="1855" customWidth="1"/>
    <col min="2574" max="2815" width="9.6640625" style="1855"/>
    <col min="2816" max="2816" width="4.6640625" style="1855" customWidth="1"/>
    <col min="2817" max="2817" width="30.6640625" style="1855" customWidth="1"/>
    <col min="2818" max="2818" width="16.6640625" style="1855" customWidth="1"/>
    <col min="2819" max="2819" width="18.6640625" style="1855" customWidth="1"/>
    <col min="2820" max="2821" width="16.6640625" style="1855" customWidth="1"/>
    <col min="2822" max="2822" width="24.44140625" style="1855" customWidth="1"/>
    <col min="2823" max="2828" width="18.6640625" style="1855" customWidth="1"/>
    <col min="2829" max="2829" width="5.6640625" style="1855" customWidth="1"/>
    <col min="2830" max="3071" width="9.6640625" style="1855"/>
    <col min="3072" max="3072" width="4.6640625" style="1855" customWidth="1"/>
    <col min="3073" max="3073" width="30.6640625" style="1855" customWidth="1"/>
    <col min="3074" max="3074" width="16.6640625" style="1855" customWidth="1"/>
    <col min="3075" max="3075" width="18.6640625" style="1855" customWidth="1"/>
    <col min="3076" max="3077" width="16.6640625" style="1855" customWidth="1"/>
    <col min="3078" max="3078" width="24.44140625" style="1855" customWidth="1"/>
    <col min="3079" max="3084" width="18.6640625" style="1855" customWidth="1"/>
    <col min="3085" max="3085" width="5.6640625" style="1855" customWidth="1"/>
    <col min="3086" max="3327" width="9.6640625" style="1855"/>
    <col min="3328" max="3328" width="4.6640625" style="1855" customWidth="1"/>
    <col min="3329" max="3329" width="30.6640625" style="1855" customWidth="1"/>
    <col min="3330" max="3330" width="16.6640625" style="1855" customWidth="1"/>
    <col min="3331" max="3331" width="18.6640625" style="1855" customWidth="1"/>
    <col min="3332" max="3333" width="16.6640625" style="1855" customWidth="1"/>
    <col min="3334" max="3334" width="24.44140625" style="1855" customWidth="1"/>
    <col min="3335" max="3340" width="18.6640625" style="1855" customWidth="1"/>
    <col min="3341" max="3341" width="5.6640625" style="1855" customWidth="1"/>
    <col min="3342" max="3583" width="9.6640625" style="1855"/>
    <col min="3584" max="3584" width="4.6640625" style="1855" customWidth="1"/>
    <col min="3585" max="3585" width="30.6640625" style="1855" customWidth="1"/>
    <col min="3586" max="3586" width="16.6640625" style="1855" customWidth="1"/>
    <col min="3587" max="3587" width="18.6640625" style="1855" customWidth="1"/>
    <col min="3588" max="3589" width="16.6640625" style="1855" customWidth="1"/>
    <col min="3590" max="3590" width="24.44140625" style="1855" customWidth="1"/>
    <col min="3591" max="3596" width="18.6640625" style="1855" customWidth="1"/>
    <col min="3597" max="3597" width="5.6640625" style="1855" customWidth="1"/>
    <col min="3598" max="3839" width="9.6640625" style="1855"/>
    <col min="3840" max="3840" width="4.6640625" style="1855" customWidth="1"/>
    <col min="3841" max="3841" width="30.6640625" style="1855" customWidth="1"/>
    <col min="3842" max="3842" width="16.6640625" style="1855" customWidth="1"/>
    <col min="3843" max="3843" width="18.6640625" style="1855" customWidth="1"/>
    <col min="3844" max="3845" width="16.6640625" style="1855" customWidth="1"/>
    <col min="3846" max="3846" width="24.44140625" style="1855" customWidth="1"/>
    <col min="3847" max="3852" width="18.6640625" style="1855" customWidth="1"/>
    <col min="3853" max="3853" width="5.6640625" style="1855" customWidth="1"/>
    <col min="3854" max="4095" width="9.6640625" style="1855"/>
    <col min="4096" max="4096" width="4.6640625" style="1855" customWidth="1"/>
    <col min="4097" max="4097" width="30.6640625" style="1855" customWidth="1"/>
    <col min="4098" max="4098" width="16.6640625" style="1855" customWidth="1"/>
    <col min="4099" max="4099" width="18.6640625" style="1855" customWidth="1"/>
    <col min="4100" max="4101" width="16.6640625" style="1855" customWidth="1"/>
    <col min="4102" max="4102" width="24.44140625" style="1855" customWidth="1"/>
    <col min="4103" max="4108" width="18.6640625" style="1855" customWidth="1"/>
    <col min="4109" max="4109" width="5.6640625" style="1855" customWidth="1"/>
    <col min="4110" max="4351" width="9.6640625" style="1855"/>
    <col min="4352" max="4352" width="4.6640625" style="1855" customWidth="1"/>
    <col min="4353" max="4353" width="30.6640625" style="1855" customWidth="1"/>
    <col min="4354" max="4354" width="16.6640625" style="1855" customWidth="1"/>
    <col min="4355" max="4355" width="18.6640625" style="1855" customWidth="1"/>
    <col min="4356" max="4357" width="16.6640625" style="1855" customWidth="1"/>
    <col min="4358" max="4358" width="24.44140625" style="1855" customWidth="1"/>
    <col min="4359" max="4364" width="18.6640625" style="1855" customWidth="1"/>
    <col min="4365" max="4365" width="5.6640625" style="1855" customWidth="1"/>
    <col min="4366" max="4607" width="9.6640625" style="1855"/>
    <col min="4608" max="4608" width="4.6640625" style="1855" customWidth="1"/>
    <col min="4609" max="4609" width="30.6640625" style="1855" customWidth="1"/>
    <col min="4610" max="4610" width="16.6640625" style="1855" customWidth="1"/>
    <col min="4611" max="4611" width="18.6640625" style="1855" customWidth="1"/>
    <col min="4612" max="4613" width="16.6640625" style="1855" customWidth="1"/>
    <col min="4614" max="4614" width="24.44140625" style="1855" customWidth="1"/>
    <col min="4615" max="4620" width="18.6640625" style="1855" customWidth="1"/>
    <col min="4621" max="4621" width="5.6640625" style="1855" customWidth="1"/>
    <col min="4622" max="4863" width="9.6640625" style="1855"/>
    <col min="4864" max="4864" width="4.6640625" style="1855" customWidth="1"/>
    <col min="4865" max="4865" width="30.6640625" style="1855" customWidth="1"/>
    <col min="4866" max="4866" width="16.6640625" style="1855" customWidth="1"/>
    <col min="4867" max="4867" width="18.6640625" style="1855" customWidth="1"/>
    <col min="4868" max="4869" width="16.6640625" style="1855" customWidth="1"/>
    <col min="4870" max="4870" width="24.44140625" style="1855" customWidth="1"/>
    <col min="4871" max="4876" width="18.6640625" style="1855" customWidth="1"/>
    <col min="4877" max="4877" width="5.6640625" style="1855" customWidth="1"/>
    <col min="4878" max="5119" width="9.6640625" style="1855"/>
    <col min="5120" max="5120" width="4.6640625" style="1855" customWidth="1"/>
    <col min="5121" max="5121" width="30.6640625" style="1855" customWidth="1"/>
    <col min="5122" max="5122" width="16.6640625" style="1855" customWidth="1"/>
    <col min="5123" max="5123" width="18.6640625" style="1855" customWidth="1"/>
    <col min="5124" max="5125" width="16.6640625" style="1855" customWidth="1"/>
    <col min="5126" max="5126" width="24.44140625" style="1855" customWidth="1"/>
    <col min="5127" max="5132" width="18.6640625" style="1855" customWidth="1"/>
    <col min="5133" max="5133" width="5.6640625" style="1855" customWidth="1"/>
    <col min="5134" max="5375" width="9.6640625" style="1855"/>
    <col min="5376" max="5376" width="4.6640625" style="1855" customWidth="1"/>
    <col min="5377" max="5377" width="30.6640625" style="1855" customWidth="1"/>
    <col min="5378" max="5378" width="16.6640625" style="1855" customWidth="1"/>
    <col min="5379" max="5379" width="18.6640625" style="1855" customWidth="1"/>
    <col min="5380" max="5381" width="16.6640625" style="1855" customWidth="1"/>
    <col min="5382" max="5382" width="24.44140625" style="1855" customWidth="1"/>
    <col min="5383" max="5388" width="18.6640625" style="1855" customWidth="1"/>
    <col min="5389" max="5389" width="5.6640625" style="1855" customWidth="1"/>
    <col min="5390" max="5631" width="9.6640625" style="1855"/>
    <col min="5632" max="5632" width="4.6640625" style="1855" customWidth="1"/>
    <col min="5633" max="5633" width="30.6640625" style="1855" customWidth="1"/>
    <col min="5634" max="5634" width="16.6640625" style="1855" customWidth="1"/>
    <col min="5635" max="5635" width="18.6640625" style="1855" customWidth="1"/>
    <col min="5636" max="5637" width="16.6640625" style="1855" customWidth="1"/>
    <col min="5638" max="5638" width="24.44140625" style="1855" customWidth="1"/>
    <col min="5639" max="5644" width="18.6640625" style="1855" customWidth="1"/>
    <col min="5645" max="5645" width="5.6640625" style="1855" customWidth="1"/>
    <col min="5646" max="5887" width="9.6640625" style="1855"/>
    <col min="5888" max="5888" width="4.6640625" style="1855" customWidth="1"/>
    <col min="5889" max="5889" width="30.6640625" style="1855" customWidth="1"/>
    <col min="5890" max="5890" width="16.6640625" style="1855" customWidth="1"/>
    <col min="5891" max="5891" width="18.6640625" style="1855" customWidth="1"/>
    <col min="5892" max="5893" width="16.6640625" style="1855" customWidth="1"/>
    <col min="5894" max="5894" width="24.44140625" style="1855" customWidth="1"/>
    <col min="5895" max="5900" width="18.6640625" style="1855" customWidth="1"/>
    <col min="5901" max="5901" width="5.6640625" style="1855" customWidth="1"/>
    <col min="5902" max="6143" width="9.6640625" style="1855"/>
    <col min="6144" max="6144" width="4.6640625" style="1855" customWidth="1"/>
    <col min="6145" max="6145" width="30.6640625" style="1855" customWidth="1"/>
    <col min="6146" max="6146" width="16.6640625" style="1855" customWidth="1"/>
    <col min="6147" max="6147" width="18.6640625" style="1855" customWidth="1"/>
    <col min="6148" max="6149" width="16.6640625" style="1855" customWidth="1"/>
    <col min="6150" max="6150" width="24.44140625" style="1855" customWidth="1"/>
    <col min="6151" max="6156" width="18.6640625" style="1855" customWidth="1"/>
    <col min="6157" max="6157" width="5.6640625" style="1855" customWidth="1"/>
    <col min="6158" max="6399" width="9.6640625" style="1855"/>
    <col min="6400" max="6400" width="4.6640625" style="1855" customWidth="1"/>
    <col min="6401" max="6401" width="30.6640625" style="1855" customWidth="1"/>
    <col min="6402" max="6402" width="16.6640625" style="1855" customWidth="1"/>
    <col min="6403" max="6403" width="18.6640625" style="1855" customWidth="1"/>
    <col min="6404" max="6405" width="16.6640625" style="1855" customWidth="1"/>
    <col min="6406" max="6406" width="24.44140625" style="1855" customWidth="1"/>
    <col min="6407" max="6412" width="18.6640625" style="1855" customWidth="1"/>
    <col min="6413" max="6413" width="5.6640625" style="1855" customWidth="1"/>
    <col min="6414" max="6655" width="9.6640625" style="1855"/>
    <col min="6656" max="6656" width="4.6640625" style="1855" customWidth="1"/>
    <col min="6657" max="6657" width="30.6640625" style="1855" customWidth="1"/>
    <col min="6658" max="6658" width="16.6640625" style="1855" customWidth="1"/>
    <col min="6659" max="6659" width="18.6640625" style="1855" customWidth="1"/>
    <col min="6660" max="6661" width="16.6640625" style="1855" customWidth="1"/>
    <col min="6662" max="6662" width="24.44140625" style="1855" customWidth="1"/>
    <col min="6663" max="6668" width="18.6640625" style="1855" customWidth="1"/>
    <col min="6669" max="6669" width="5.6640625" style="1855" customWidth="1"/>
    <col min="6670" max="6911" width="9.6640625" style="1855"/>
    <col min="6912" max="6912" width="4.6640625" style="1855" customWidth="1"/>
    <col min="6913" max="6913" width="30.6640625" style="1855" customWidth="1"/>
    <col min="6914" max="6914" width="16.6640625" style="1855" customWidth="1"/>
    <col min="6915" max="6915" width="18.6640625" style="1855" customWidth="1"/>
    <col min="6916" max="6917" width="16.6640625" style="1855" customWidth="1"/>
    <col min="6918" max="6918" width="24.44140625" style="1855" customWidth="1"/>
    <col min="6919" max="6924" width="18.6640625" style="1855" customWidth="1"/>
    <col min="6925" max="6925" width="5.6640625" style="1855" customWidth="1"/>
    <col min="6926" max="7167" width="9.6640625" style="1855"/>
    <col min="7168" max="7168" width="4.6640625" style="1855" customWidth="1"/>
    <col min="7169" max="7169" width="30.6640625" style="1855" customWidth="1"/>
    <col min="7170" max="7170" width="16.6640625" style="1855" customWidth="1"/>
    <col min="7171" max="7171" width="18.6640625" style="1855" customWidth="1"/>
    <col min="7172" max="7173" width="16.6640625" style="1855" customWidth="1"/>
    <col min="7174" max="7174" width="24.44140625" style="1855" customWidth="1"/>
    <col min="7175" max="7180" width="18.6640625" style="1855" customWidth="1"/>
    <col min="7181" max="7181" width="5.6640625" style="1855" customWidth="1"/>
    <col min="7182" max="7423" width="9.6640625" style="1855"/>
    <col min="7424" max="7424" width="4.6640625" style="1855" customWidth="1"/>
    <col min="7425" max="7425" width="30.6640625" style="1855" customWidth="1"/>
    <col min="7426" max="7426" width="16.6640625" style="1855" customWidth="1"/>
    <col min="7427" max="7427" width="18.6640625" style="1855" customWidth="1"/>
    <col min="7428" max="7429" width="16.6640625" style="1855" customWidth="1"/>
    <col min="7430" max="7430" width="24.44140625" style="1855" customWidth="1"/>
    <col min="7431" max="7436" width="18.6640625" style="1855" customWidth="1"/>
    <col min="7437" max="7437" width="5.6640625" style="1855" customWidth="1"/>
    <col min="7438" max="7679" width="9.6640625" style="1855"/>
    <col min="7680" max="7680" width="4.6640625" style="1855" customWidth="1"/>
    <col min="7681" max="7681" width="30.6640625" style="1855" customWidth="1"/>
    <col min="7682" max="7682" width="16.6640625" style="1855" customWidth="1"/>
    <col min="7683" max="7683" width="18.6640625" style="1855" customWidth="1"/>
    <col min="7684" max="7685" width="16.6640625" style="1855" customWidth="1"/>
    <col min="7686" max="7686" width="24.44140625" style="1855" customWidth="1"/>
    <col min="7687" max="7692" width="18.6640625" style="1855" customWidth="1"/>
    <col min="7693" max="7693" width="5.6640625" style="1855" customWidth="1"/>
    <col min="7694" max="7935" width="9.6640625" style="1855"/>
    <col min="7936" max="7936" width="4.6640625" style="1855" customWidth="1"/>
    <col min="7937" max="7937" width="30.6640625" style="1855" customWidth="1"/>
    <col min="7938" max="7938" width="16.6640625" style="1855" customWidth="1"/>
    <col min="7939" max="7939" width="18.6640625" style="1855" customWidth="1"/>
    <col min="7940" max="7941" width="16.6640625" style="1855" customWidth="1"/>
    <col min="7942" max="7942" width="24.44140625" style="1855" customWidth="1"/>
    <col min="7943" max="7948" width="18.6640625" style="1855" customWidth="1"/>
    <col min="7949" max="7949" width="5.6640625" style="1855" customWidth="1"/>
    <col min="7950" max="8191" width="9.6640625" style="1855"/>
    <col min="8192" max="8192" width="4.6640625" style="1855" customWidth="1"/>
    <col min="8193" max="8193" width="30.6640625" style="1855" customWidth="1"/>
    <col min="8194" max="8194" width="16.6640625" style="1855" customWidth="1"/>
    <col min="8195" max="8195" width="18.6640625" style="1855" customWidth="1"/>
    <col min="8196" max="8197" width="16.6640625" style="1855" customWidth="1"/>
    <col min="8198" max="8198" width="24.44140625" style="1855" customWidth="1"/>
    <col min="8199" max="8204" width="18.6640625" style="1855" customWidth="1"/>
    <col min="8205" max="8205" width="5.6640625" style="1855" customWidth="1"/>
    <col min="8206" max="8447" width="9.6640625" style="1855"/>
    <col min="8448" max="8448" width="4.6640625" style="1855" customWidth="1"/>
    <col min="8449" max="8449" width="30.6640625" style="1855" customWidth="1"/>
    <col min="8450" max="8450" width="16.6640625" style="1855" customWidth="1"/>
    <col min="8451" max="8451" width="18.6640625" style="1855" customWidth="1"/>
    <col min="8452" max="8453" width="16.6640625" style="1855" customWidth="1"/>
    <col min="8454" max="8454" width="24.44140625" style="1855" customWidth="1"/>
    <col min="8455" max="8460" width="18.6640625" style="1855" customWidth="1"/>
    <col min="8461" max="8461" width="5.6640625" style="1855" customWidth="1"/>
    <col min="8462" max="8703" width="9.6640625" style="1855"/>
    <col min="8704" max="8704" width="4.6640625" style="1855" customWidth="1"/>
    <col min="8705" max="8705" width="30.6640625" style="1855" customWidth="1"/>
    <col min="8706" max="8706" width="16.6640625" style="1855" customWidth="1"/>
    <col min="8707" max="8707" width="18.6640625" style="1855" customWidth="1"/>
    <col min="8708" max="8709" width="16.6640625" style="1855" customWidth="1"/>
    <col min="8710" max="8710" width="24.44140625" style="1855" customWidth="1"/>
    <col min="8711" max="8716" width="18.6640625" style="1855" customWidth="1"/>
    <col min="8717" max="8717" width="5.6640625" style="1855" customWidth="1"/>
    <col min="8718" max="8959" width="9.6640625" style="1855"/>
    <col min="8960" max="8960" width="4.6640625" style="1855" customWidth="1"/>
    <col min="8961" max="8961" width="30.6640625" style="1855" customWidth="1"/>
    <col min="8962" max="8962" width="16.6640625" style="1855" customWidth="1"/>
    <col min="8963" max="8963" width="18.6640625" style="1855" customWidth="1"/>
    <col min="8964" max="8965" width="16.6640625" style="1855" customWidth="1"/>
    <col min="8966" max="8966" width="24.44140625" style="1855" customWidth="1"/>
    <col min="8967" max="8972" width="18.6640625" style="1855" customWidth="1"/>
    <col min="8973" max="8973" width="5.6640625" style="1855" customWidth="1"/>
    <col min="8974" max="9215" width="9.6640625" style="1855"/>
    <col min="9216" max="9216" width="4.6640625" style="1855" customWidth="1"/>
    <col min="9217" max="9217" width="30.6640625" style="1855" customWidth="1"/>
    <col min="9218" max="9218" width="16.6640625" style="1855" customWidth="1"/>
    <col min="9219" max="9219" width="18.6640625" style="1855" customWidth="1"/>
    <col min="9220" max="9221" width="16.6640625" style="1855" customWidth="1"/>
    <col min="9222" max="9222" width="24.44140625" style="1855" customWidth="1"/>
    <col min="9223" max="9228" width="18.6640625" style="1855" customWidth="1"/>
    <col min="9229" max="9229" width="5.6640625" style="1855" customWidth="1"/>
    <col min="9230" max="9471" width="9.6640625" style="1855"/>
    <col min="9472" max="9472" width="4.6640625" style="1855" customWidth="1"/>
    <col min="9473" max="9473" width="30.6640625" style="1855" customWidth="1"/>
    <col min="9474" max="9474" width="16.6640625" style="1855" customWidth="1"/>
    <col min="9475" max="9475" width="18.6640625" style="1855" customWidth="1"/>
    <col min="9476" max="9477" width="16.6640625" style="1855" customWidth="1"/>
    <col min="9478" max="9478" width="24.44140625" style="1855" customWidth="1"/>
    <col min="9479" max="9484" width="18.6640625" style="1855" customWidth="1"/>
    <col min="9485" max="9485" width="5.6640625" style="1855" customWidth="1"/>
    <col min="9486" max="9727" width="9.6640625" style="1855"/>
    <col min="9728" max="9728" width="4.6640625" style="1855" customWidth="1"/>
    <col min="9729" max="9729" width="30.6640625" style="1855" customWidth="1"/>
    <col min="9730" max="9730" width="16.6640625" style="1855" customWidth="1"/>
    <col min="9731" max="9731" width="18.6640625" style="1855" customWidth="1"/>
    <col min="9732" max="9733" width="16.6640625" style="1855" customWidth="1"/>
    <col min="9734" max="9734" width="24.44140625" style="1855" customWidth="1"/>
    <col min="9735" max="9740" width="18.6640625" style="1855" customWidth="1"/>
    <col min="9741" max="9741" width="5.6640625" style="1855" customWidth="1"/>
    <col min="9742" max="9983" width="9.6640625" style="1855"/>
    <col min="9984" max="9984" width="4.6640625" style="1855" customWidth="1"/>
    <col min="9985" max="9985" width="30.6640625" style="1855" customWidth="1"/>
    <col min="9986" max="9986" width="16.6640625" style="1855" customWidth="1"/>
    <col min="9987" max="9987" width="18.6640625" style="1855" customWidth="1"/>
    <col min="9988" max="9989" width="16.6640625" style="1855" customWidth="1"/>
    <col min="9990" max="9990" width="24.44140625" style="1855" customWidth="1"/>
    <col min="9991" max="9996" width="18.6640625" style="1855" customWidth="1"/>
    <col min="9997" max="9997" width="5.6640625" style="1855" customWidth="1"/>
    <col min="9998" max="10239" width="9.6640625" style="1855"/>
    <col min="10240" max="10240" width="4.6640625" style="1855" customWidth="1"/>
    <col min="10241" max="10241" width="30.6640625" style="1855" customWidth="1"/>
    <col min="10242" max="10242" width="16.6640625" style="1855" customWidth="1"/>
    <col min="10243" max="10243" width="18.6640625" style="1855" customWidth="1"/>
    <col min="10244" max="10245" width="16.6640625" style="1855" customWidth="1"/>
    <col min="10246" max="10246" width="24.44140625" style="1855" customWidth="1"/>
    <col min="10247" max="10252" width="18.6640625" style="1855" customWidth="1"/>
    <col min="10253" max="10253" width="5.6640625" style="1855" customWidth="1"/>
    <col min="10254" max="10495" width="9.6640625" style="1855"/>
    <col min="10496" max="10496" width="4.6640625" style="1855" customWidth="1"/>
    <col min="10497" max="10497" width="30.6640625" style="1855" customWidth="1"/>
    <col min="10498" max="10498" width="16.6640625" style="1855" customWidth="1"/>
    <col min="10499" max="10499" width="18.6640625" style="1855" customWidth="1"/>
    <col min="10500" max="10501" width="16.6640625" style="1855" customWidth="1"/>
    <col min="10502" max="10502" width="24.44140625" style="1855" customWidth="1"/>
    <col min="10503" max="10508" width="18.6640625" style="1855" customWidth="1"/>
    <col min="10509" max="10509" width="5.6640625" style="1855" customWidth="1"/>
    <col min="10510" max="10751" width="9.6640625" style="1855"/>
    <col min="10752" max="10752" width="4.6640625" style="1855" customWidth="1"/>
    <col min="10753" max="10753" width="30.6640625" style="1855" customWidth="1"/>
    <col min="10754" max="10754" width="16.6640625" style="1855" customWidth="1"/>
    <col min="10755" max="10755" width="18.6640625" style="1855" customWidth="1"/>
    <col min="10756" max="10757" width="16.6640625" style="1855" customWidth="1"/>
    <col min="10758" max="10758" width="24.44140625" style="1855" customWidth="1"/>
    <col min="10759" max="10764" width="18.6640625" style="1855" customWidth="1"/>
    <col min="10765" max="10765" width="5.6640625" style="1855" customWidth="1"/>
    <col min="10766" max="11007" width="9.6640625" style="1855"/>
    <col min="11008" max="11008" width="4.6640625" style="1855" customWidth="1"/>
    <col min="11009" max="11009" width="30.6640625" style="1855" customWidth="1"/>
    <col min="11010" max="11010" width="16.6640625" style="1855" customWidth="1"/>
    <col min="11011" max="11011" width="18.6640625" style="1855" customWidth="1"/>
    <col min="11012" max="11013" width="16.6640625" style="1855" customWidth="1"/>
    <col min="11014" max="11014" width="24.44140625" style="1855" customWidth="1"/>
    <col min="11015" max="11020" width="18.6640625" style="1855" customWidth="1"/>
    <col min="11021" max="11021" width="5.6640625" style="1855" customWidth="1"/>
    <col min="11022" max="11263" width="9.6640625" style="1855"/>
    <col min="11264" max="11264" width="4.6640625" style="1855" customWidth="1"/>
    <col min="11265" max="11265" width="30.6640625" style="1855" customWidth="1"/>
    <col min="11266" max="11266" width="16.6640625" style="1855" customWidth="1"/>
    <col min="11267" max="11267" width="18.6640625" style="1855" customWidth="1"/>
    <col min="11268" max="11269" width="16.6640625" style="1855" customWidth="1"/>
    <col min="11270" max="11270" width="24.44140625" style="1855" customWidth="1"/>
    <col min="11271" max="11276" width="18.6640625" style="1855" customWidth="1"/>
    <col min="11277" max="11277" width="5.6640625" style="1855" customWidth="1"/>
    <col min="11278" max="11519" width="9.6640625" style="1855"/>
    <col min="11520" max="11520" width="4.6640625" style="1855" customWidth="1"/>
    <col min="11521" max="11521" width="30.6640625" style="1855" customWidth="1"/>
    <col min="11522" max="11522" width="16.6640625" style="1855" customWidth="1"/>
    <col min="11523" max="11523" width="18.6640625" style="1855" customWidth="1"/>
    <col min="11524" max="11525" width="16.6640625" style="1855" customWidth="1"/>
    <col min="11526" max="11526" width="24.44140625" style="1855" customWidth="1"/>
    <col min="11527" max="11532" width="18.6640625" style="1855" customWidth="1"/>
    <col min="11533" max="11533" width="5.6640625" style="1855" customWidth="1"/>
    <col min="11534" max="11775" width="9.6640625" style="1855"/>
    <col min="11776" max="11776" width="4.6640625" style="1855" customWidth="1"/>
    <col min="11777" max="11777" width="30.6640625" style="1855" customWidth="1"/>
    <col min="11778" max="11778" width="16.6640625" style="1855" customWidth="1"/>
    <col min="11779" max="11779" width="18.6640625" style="1855" customWidth="1"/>
    <col min="11780" max="11781" width="16.6640625" style="1855" customWidth="1"/>
    <col min="11782" max="11782" width="24.44140625" style="1855" customWidth="1"/>
    <col min="11783" max="11788" width="18.6640625" style="1855" customWidth="1"/>
    <col min="11789" max="11789" width="5.6640625" style="1855" customWidth="1"/>
    <col min="11790" max="12031" width="9.6640625" style="1855"/>
    <col min="12032" max="12032" width="4.6640625" style="1855" customWidth="1"/>
    <col min="12033" max="12033" width="30.6640625" style="1855" customWidth="1"/>
    <col min="12034" max="12034" width="16.6640625" style="1855" customWidth="1"/>
    <col min="12035" max="12035" width="18.6640625" style="1855" customWidth="1"/>
    <col min="12036" max="12037" width="16.6640625" style="1855" customWidth="1"/>
    <col min="12038" max="12038" width="24.44140625" style="1855" customWidth="1"/>
    <col min="12039" max="12044" width="18.6640625" style="1855" customWidth="1"/>
    <col min="12045" max="12045" width="5.6640625" style="1855" customWidth="1"/>
    <col min="12046" max="12287" width="9.6640625" style="1855"/>
    <col min="12288" max="12288" width="4.6640625" style="1855" customWidth="1"/>
    <col min="12289" max="12289" width="30.6640625" style="1855" customWidth="1"/>
    <col min="12290" max="12290" width="16.6640625" style="1855" customWidth="1"/>
    <col min="12291" max="12291" width="18.6640625" style="1855" customWidth="1"/>
    <col min="12292" max="12293" width="16.6640625" style="1855" customWidth="1"/>
    <col min="12294" max="12294" width="24.44140625" style="1855" customWidth="1"/>
    <col min="12295" max="12300" width="18.6640625" style="1855" customWidth="1"/>
    <col min="12301" max="12301" width="5.6640625" style="1855" customWidth="1"/>
    <col min="12302" max="12543" width="9.6640625" style="1855"/>
    <col min="12544" max="12544" width="4.6640625" style="1855" customWidth="1"/>
    <col min="12545" max="12545" width="30.6640625" style="1855" customWidth="1"/>
    <col min="12546" max="12546" width="16.6640625" style="1855" customWidth="1"/>
    <col min="12547" max="12547" width="18.6640625" style="1855" customWidth="1"/>
    <col min="12548" max="12549" width="16.6640625" style="1855" customWidth="1"/>
    <col min="12550" max="12550" width="24.44140625" style="1855" customWidth="1"/>
    <col min="12551" max="12556" width="18.6640625" style="1855" customWidth="1"/>
    <col min="12557" max="12557" width="5.6640625" style="1855" customWidth="1"/>
    <col min="12558" max="12799" width="9.6640625" style="1855"/>
    <col min="12800" max="12800" width="4.6640625" style="1855" customWidth="1"/>
    <col min="12801" max="12801" width="30.6640625" style="1855" customWidth="1"/>
    <col min="12802" max="12802" width="16.6640625" style="1855" customWidth="1"/>
    <col min="12803" max="12803" width="18.6640625" style="1855" customWidth="1"/>
    <col min="12804" max="12805" width="16.6640625" style="1855" customWidth="1"/>
    <col min="12806" max="12806" width="24.44140625" style="1855" customWidth="1"/>
    <col min="12807" max="12812" width="18.6640625" style="1855" customWidth="1"/>
    <col min="12813" max="12813" width="5.6640625" style="1855" customWidth="1"/>
    <col min="12814" max="13055" width="9.6640625" style="1855"/>
    <col min="13056" max="13056" width="4.6640625" style="1855" customWidth="1"/>
    <col min="13057" max="13057" width="30.6640625" style="1855" customWidth="1"/>
    <col min="13058" max="13058" width="16.6640625" style="1855" customWidth="1"/>
    <col min="13059" max="13059" width="18.6640625" style="1855" customWidth="1"/>
    <col min="13060" max="13061" width="16.6640625" style="1855" customWidth="1"/>
    <col min="13062" max="13062" width="24.44140625" style="1855" customWidth="1"/>
    <col min="13063" max="13068" width="18.6640625" style="1855" customWidth="1"/>
    <col min="13069" max="13069" width="5.6640625" style="1855" customWidth="1"/>
    <col min="13070" max="13311" width="9.6640625" style="1855"/>
    <col min="13312" max="13312" width="4.6640625" style="1855" customWidth="1"/>
    <col min="13313" max="13313" width="30.6640625" style="1855" customWidth="1"/>
    <col min="13314" max="13314" width="16.6640625" style="1855" customWidth="1"/>
    <col min="13315" max="13315" width="18.6640625" style="1855" customWidth="1"/>
    <col min="13316" max="13317" width="16.6640625" style="1855" customWidth="1"/>
    <col min="13318" max="13318" width="24.44140625" style="1855" customWidth="1"/>
    <col min="13319" max="13324" width="18.6640625" style="1855" customWidth="1"/>
    <col min="13325" max="13325" width="5.6640625" style="1855" customWidth="1"/>
    <col min="13326" max="13567" width="9.6640625" style="1855"/>
    <col min="13568" max="13568" width="4.6640625" style="1855" customWidth="1"/>
    <col min="13569" max="13569" width="30.6640625" style="1855" customWidth="1"/>
    <col min="13570" max="13570" width="16.6640625" style="1855" customWidth="1"/>
    <col min="13571" max="13571" width="18.6640625" style="1855" customWidth="1"/>
    <col min="13572" max="13573" width="16.6640625" style="1855" customWidth="1"/>
    <col min="13574" max="13574" width="24.44140625" style="1855" customWidth="1"/>
    <col min="13575" max="13580" width="18.6640625" style="1855" customWidth="1"/>
    <col min="13581" max="13581" width="5.6640625" style="1855" customWidth="1"/>
    <col min="13582" max="13823" width="9.6640625" style="1855"/>
    <col min="13824" max="13824" width="4.6640625" style="1855" customWidth="1"/>
    <col min="13825" max="13825" width="30.6640625" style="1855" customWidth="1"/>
    <col min="13826" max="13826" width="16.6640625" style="1855" customWidth="1"/>
    <col min="13827" max="13827" width="18.6640625" style="1855" customWidth="1"/>
    <col min="13828" max="13829" width="16.6640625" style="1855" customWidth="1"/>
    <col min="13830" max="13830" width="24.44140625" style="1855" customWidth="1"/>
    <col min="13831" max="13836" width="18.6640625" style="1855" customWidth="1"/>
    <col min="13837" max="13837" width="5.6640625" style="1855" customWidth="1"/>
    <col min="13838" max="14079" width="9.6640625" style="1855"/>
    <col min="14080" max="14080" width="4.6640625" style="1855" customWidth="1"/>
    <col min="14081" max="14081" width="30.6640625" style="1855" customWidth="1"/>
    <col min="14082" max="14082" width="16.6640625" style="1855" customWidth="1"/>
    <col min="14083" max="14083" width="18.6640625" style="1855" customWidth="1"/>
    <col min="14084" max="14085" width="16.6640625" style="1855" customWidth="1"/>
    <col min="14086" max="14086" width="24.44140625" style="1855" customWidth="1"/>
    <col min="14087" max="14092" width="18.6640625" style="1855" customWidth="1"/>
    <col min="14093" max="14093" width="5.6640625" style="1855" customWidth="1"/>
    <col min="14094" max="14335" width="9.6640625" style="1855"/>
    <col min="14336" max="14336" width="4.6640625" style="1855" customWidth="1"/>
    <col min="14337" max="14337" width="30.6640625" style="1855" customWidth="1"/>
    <col min="14338" max="14338" width="16.6640625" style="1855" customWidth="1"/>
    <col min="14339" max="14339" width="18.6640625" style="1855" customWidth="1"/>
    <col min="14340" max="14341" width="16.6640625" style="1855" customWidth="1"/>
    <col min="14342" max="14342" width="24.44140625" style="1855" customWidth="1"/>
    <col min="14343" max="14348" width="18.6640625" style="1855" customWidth="1"/>
    <col min="14349" max="14349" width="5.6640625" style="1855" customWidth="1"/>
    <col min="14350" max="14591" width="9.6640625" style="1855"/>
    <col min="14592" max="14592" width="4.6640625" style="1855" customWidth="1"/>
    <col min="14593" max="14593" width="30.6640625" style="1855" customWidth="1"/>
    <col min="14594" max="14594" width="16.6640625" style="1855" customWidth="1"/>
    <col min="14595" max="14595" width="18.6640625" style="1855" customWidth="1"/>
    <col min="14596" max="14597" width="16.6640625" style="1855" customWidth="1"/>
    <col min="14598" max="14598" width="24.44140625" style="1855" customWidth="1"/>
    <col min="14599" max="14604" width="18.6640625" style="1855" customWidth="1"/>
    <col min="14605" max="14605" width="5.6640625" style="1855" customWidth="1"/>
    <col min="14606" max="14847" width="9.6640625" style="1855"/>
    <col min="14848" max="14848" width="4.6640625" style="1855" customWidth="1"/>
    <col min="14849" max="14849" width="30.6640625" style="1855" customWidth="1"/>
    <col min="14850" max="14850" width="16.6640625" style="1855" customWidth="1"/>
    <col min="14851" max="14851" width="18.6640625" style="1855" customWidth="1"/>
    <col min="14852" max="14853" width="16.6640625" style="1855" customWidth="1"/>
    <col min="14854" max="14854" width="24.44140625" style="1855" customWidth="1"/>
    <col min="14855" max="14860" width="18.6640625" style="1855" customWidth="1"/>
    <col min="14861" max="14861" width="5.6640625" style="1855" customWidth="1"/>
    <col min="14862" max="15103" width="9.6640625" style="1855"/>
    <col min="15104" max="15104" width="4.6640625" style="1855" customWidth="1"/>
    <col min="15105" max="15105" width="30.6640625" style="1855" customWidth="1"/>
    <col min="15106" max="15106" width="16.6640625" style="1855" customWidth="1"/>
    <col min="15107" max="15107" width="18.6640625" style="1855" customWidth="1"/>
    <col min="15108" max="15109" width="16.6640625" style="1855" customWidth="1"/>
    <col min="15110" max="15110" width="24.44140625" style="1855" customWidth="1"/>
    <col min="15111" max="15116" width="18.6640625" style="1855" customWidth="1"/>
    <col min="15117" max="15117" width="5.6640625" style="1855" customWidth="1"/>
    <col min="15118" max="15359" width="9.6640625" style="1855"/>
    <col min="15360" max="15360" width="4.6640625" style="1855" customWidth="1"/>
    <col min="15361" max="15361" width="30.6640625" style="1855" customWidth="1"/>
    <col min="15362" max="15362" width="16.6640625" style="1855" customWidth="1"/>
    <col min="15363" max="15363" width="18.6640625" style="1855" customWidth="1"/>
    <col min="15364" max="15365" width="16.6640625" style="1855" customWidth="1"/>
    <col min="15366" max="15366" width="24.44140625" style="1855" customWidth="1"/>
    <col min="15367" max="15372" width="18.6640625" style="1855" customWidth="1"/>
    <col min="15373" max="15373" width="5.6640625" style="1855" customWidth="1"/>
    <col min="15374" max="15615" width="9.6640625" style="1855"/>
    <col min="15616" max="15616" width="4.6640625" style="1855" customWidth="1"/>
    <col min="15617" max="15617" width="30.6640625" style="1855" customWidth="1"/>
    <col min="15618" max="15618" width="16.6640625" style="1855" customWidth="1"/>
    <col min="15619" max="15619" width="18.6640625" style="1855" customWidth="1"/>
    <col min="15620" max="15621" width="16.6640625" style="1855" customWidth="1"/>
    <col min="15622" max="15622" width="24.44140625" style="1855" customWidth="1"/>
    <col min="15623" max="15628" width="18.6640625" style="1855" customWidth="1"/>
    <col min="15629" max="15629" width="5.6640625" style="1855" customWidth="1"/>
    <col min="15630" max="15871" width="9.6640625" style="1855"/>
    <col min="15872" max="15872" width="4.6640625" style="1855" customWidth="1"/>
    <col min="15873" max="15873" width="30.6640625" style="1855" customWidth="1"/>
    <col min="15874" max="15874" width="16.6640625" style="1855" customWidth="1"/>
    <col min="15875" max="15875" width="18.6640625" style="1855" customWidth="1"/>
    <col min="15876" max="15877" width="16.6640625" style="1855" customWidth="1"/>
    <col min="15878" max="15878" width="24.44140625" style="1855" customWidth="1"/>
    <col min="15879" max="15884" width="18.6640625" style="1855" customWidth="1"/>
    <col min="15885" max="15885" width="5.6640625" style="1855" customWidth="1"/>
    <col min="15886" max="16127" width="9.6640625" style="1855"/>
    <col min="16128" max="16128" width="4.6640625" style="1855" customWidth="1"/>
    <col min="16129" max="16129" width="30.6640625" style="1855" customWidth="1"/>
    <col min="16130" max="16130" width="16.6640625" style="1855" customWidth="1"/>
    <col min="16131" max="16131" width="18.6640625" style="1855" customWidth="1"/>
    <col min="16132" max="16133" width="16.6640625" style="1855" customWidth="1"/>
    <col min="16134" max="16134" width="24.44140625" style="1855" customWidth="1"/>
    <col min="16135" max="16140" width="18.6640625" style="1855" customWidth="1"/>
    <col min="16141" max="16141" width="5.6640625" style="1855" customWidth="1"/>
    <col min="16142" max="16384" width="9.6640625" style="1855"/>
  </cols>
  <sheetData>
    <row r="1" spans="1:240" ht="12.75" customHeight="1">
      <c r="A1" s="2401" t="s">
        <v>1795</v>
      </c>
      <c r="B1" s="2402"/>
      <c r="C1" s="2402"/>
      <c r="D1" s="2403" t="s">
        <v>1156</v>
      </c>
      <c r="E1" s="2403" t="s">
        <v>3307</v>
      </c>
      <c r="F1" s="2403" t="s">
        <v>1798</v>
      </c>
      <c r="G1" s="2402"/>
      <c r="H1" s="3213" t="s">
        <v>1795</v>
      </c>
      <c r="I1" s="3214"/>
      <c r="J1" s="3215" t="s">
        <v>1156</v>
      </c>
      <c r="K1" s="3214"/>
      <c r="L1" s="3214" t="s">
        <v>3307</v>
      </c>
      <c r="M1" s="3215" t="s">
        <v>1798</v>
      </c>
      <c r="N1" s="3216"/>
      <c r="O1" s="2407"/>
      <c r="P1" s="2407"/>
      <c r="Q1" s="2407"/>
      <c r="R1" s="2407"/>
      <c r="S1" s="2407"/>
      <c r="T1" s="2407"/>
      <c r="U1" s="2407"/>
      <c r="V1" s="2407"/>
      <c r="W1" s="2407"/>
      <c r="X1" s="2407"/>
      <c r="Y1" s="2407"/>
      <c r="Z1" s="2407"/>
      <c r="AA1" s="2407"/>
      <c r="AB1" s="2407"/>
      <c r="AC1" s="2407"/>
      <c r="AD1" s="2407"/>
      <c r="AE1" s="2407"/>
      <c r="AF1" s="2407"/>
      <c r="AG1" s="2407"/>
      <c r="AH1" s="2407"/>
      <c r="AI1" s="2407"/>
      <c r="AJ1" s="2407"/>
      <c r="AK1" s="2407"/>
      <c r="AL1" s="2407"/>
      <c r="AM1" s="2407"/>
      <c r="AN1" s="2407"/>
      <c r="AO1" s="2407"/>
      <c r="AP1" s="2407"/>
      <c r="AQ1" s="2407"/>
      <c r="AR1" s="2407"/>
      <c r="AS1" s="2407"/>
      <c r="AT1" s="2407"/>
      <c r="AU1" s="2407"/>
      <c r="AV1" s="2407"/>
      <c r="AW1" s="2407"/>
      <c r="AX1" s="2407"/>
      <c r="AY1" s="2407"/>
      <c r="AZ1" s="2407"/>
      <c r="BA1" s="2407"/>
      <c r="BB1" s="2407"/>
      <c r="BC1" s="2407"/>
      <c r="BD1" s="2407"/>
      <c r="BE1" s="2407"/>
      <c r="BF1" s="2407"/>
      <c r="BG1" s="2407"/>
      <c r="BH1" s="2407"/>
      <c r="BI1" s="2407"/>
      <c r="BJ1" s="2407"/>
      <c r="BK1" s="2407"/>
      <c r="BL1" s="2407"/>
      <c r="BM1" s="2407"/>
      <c r="BN1" s="2407"/>
      <c r="BO1" s="2407"/>
      <c r="BP1" s="2407"/>
      <c r="BQ1" s="2407"/>
      <c r="BR1" s="2407"/>
      <c r="BS1" s="2407"/>
      <c r="BT1" s="2407"/>
      <c r="BU1" s="2407"/>
      <c r="BV1" s="2407"/>
      <c r="BW1" s="2407"/>
      <c r="BX1" s="2407"/>
      <c r="BY1" s="2407"/>
      <c r="BZ1" s="2407"/>
      <c r="CA1" s="2407"/>
      <c r="CB1" s="2407"/>
      <c r="CC1" s="2407"/>
      <c r="CD1" s="2407"/>
      <c r="CE1" s="2407"/>
      <c r="CF1" s="2407"/>
      <c r="CG1" s="2407"/>
      <c r="CH1" s="2407"/>
      <c r="CI1" s="2407"/>
      <c r="CJ1" s="2407"/>
      <c r="CK1" s="2407"/>
      <c r="CL1" s="2407"/>
      <c r="CM1" s="2407"/>
      <c r="CN1" s="2407"/>
      <c r="CO1" s="2407"/>
      <c r="CP1" s="2407"/>
      <c r="CQ1" s="2407"/>
      <c r="CR1" s="2407"/>
      <c r="CS1" s="2407"/>
      <c r="CT1" s="2407"/>
      <c r="CU1" s="2407"/>
      <c r="CV1" s="2407"/>
      <c r="CW1" s="2407"/>
      <c r="CX1" s="2407"/>
      <c r="CY1" s="2407"/>
      <c r="CZ1" s="2407"/>
      <c r="DA1" s="2407"/>
      <c r="DB1" s="2407"/>
      <c r="DC1" s="2407"/>
      <c r="DD1" s="2407"/>
      <c r="DE1" s="2407"/>
      <c r="DF1" s="2407"/>
      <c r="DG1" s="2407"/>
      <c r="DH1" s="2407"/>
      <c r="DI1" s="2407"/>
      <c r="DJ1" s="2407"/>
      <c r="DK1" s="2407"/>
      <c r="DL1" s="2407"/>
      <c r="DM1" s="2407"/>
      <c r="DN1" s="2407"/>
      <c r="DO1" s="2407"/>
      <c r="DP1" s="2407"/>
      <c r="DQ1" s="2407"/>
      <c r="DR1" s="2407"/>
      <c r="DS1" s="2407"/>
      <c r="DT1" s="2407"/>
      <c r="DU1" s="2407"/>
      <c r="DV1" s="2407"/>
      <c r="DW1" s="2407"/>
      <c r="DX1" s="2407"/>
      <c r="DY1" s="2407"/>
      <c r="DZ1" s="2407"/>
      <c r="EA1" s="2407"/>
      <c r="EB1" s="2407"/>
      <c r="EC1" s="2407"/>
      <c r="ED1" s="2407"/>
      <c r="EE1" s="2407"/>
      <c r="EF1" s="2407"/>
      <c r="EG1" s="2407"/>
      <c r="EH1" s="2407"/>
      <c r="EI1" s="2407"/>
      <c r="EJ1" s="2407"/>
      <c r="EK1" s="2407"/>
      <c r="EL1" s="2407"/>
      <c r="EM1" s="2407"/>
      <c r="EN1" s="2407"/>
      <c r="EO1" s="2407"/>
      <c r="EP1" s="2407"/>
      <c r="EQ1" s="2407"/>
      <c r="ER1" s="2407"/>
      <c r="ES1" s="2407"/>
      <c r="ET1" s="2407"/>
      <c r="EU1" s="2407"/>
      <c r="EV1" s="2407"/>
      <c r="EW1" s="2407"/>
      <c r="EX1" s="2407"/>
      <c r="EY1" s="2407"/>
      <c r="EZ1" s="2407"/>
      <c r="FA1" s="2407"/>
      <c r="FB1" s="2407"/>
      <c r="FC1" s="2407"/>
      <c r="FD1" s="2407"/>
      <c r="FE1" s="2407"/>
      <c r="FF1" s="2407"/>
      <c r="FG1" s="2407"/>
      <c r="FH1" s="2407"/>
      <c r="FI1" s="2407"/>
      <c r="FJ1" s="2407"/>
      <c r="FK1" s="2407"/>
      <c r="FL1" s="2407"/>
      <c r="FM1" s="2407"/>
      <c r="FN1" s="2407"/>
      <c r="FO1" s="2407"/>
      <c r="FP1" s="2407"/>
      <c r="FQ1" s="2407"/>
      <c r="FR1" s="2407"/>
      <c r="FS1" s="2407"/>
      <c r="FT1" s="2407"/>
      <c r="FU1" s="2407"/>
      <c r="FV1" s="2407"/>
      <c r="FW1" s="2407"/>
      <c r="FX1" s="2407"/>
      <c r="FY1" s="2407"/>
      <c r="FZ1" s="2407"/>
      <c r="GA1" s="2407"/>
      <c r="GB1" s="2407"/>
      <c r="GC1" s="2407"/>
      <c r="GD1" s="2407"/>
      <c r="GE1" s="2407"/>
      <c r="GF1" s="2407"/>
      <c r="GG1" s="2407"/>
      <c r="GH1" s="2407"/>
      <c r="GI1" s="2407"/>
      <c r="GJ1" s="2407"/>
      <c r="GK1" s="2407"/>
      <c r="GL1" s="2407"/>
      <c r="GM1" s="2407"/>
      <c r="GN1" s="2407"/>
      <c r="GO1" s="2407"/>
      <c r="GP1" s="2407"/>
      <c r="GQ1" s="2407"/>
      <c r="GR1" s="2407"/>
      <c r="GS1" s="2407"/>
      <c r="GT1" s="2407"/>
      <c r="GU1" s="2407"/>
      <c r="GV1" s="2407"/>
      <c r="GW1" s="2407"/>
      <c r="GX1" s="2407"/>
      <c r="GY1" s="2407"/>
      <c r="GZ1" s="2407"/>
      <c r="HA1" s="2407"/>
      <c r="HB1" s="2407"/>
      <c r="HC1" s="2407"/>
      <c r="HD1" s="2407"/>
      <c r="HE1" s="2407"/>
      <c r="HF1" s="2407"/>
      <c r="HG1" s="2407"/>
      <c r="HH1" s="2407"/>
      <c r="HI1" s="2407"/>
      <c r="HJ1" s="2407"/>
      <c r="HK1" s="2407"/>
      <c r="HL1" s="2407"/>
      <c r="HM1" s="2407"/>
      <c r="HN1" s="2407"/>
      <c r="HO1" s="2407"/>
      <c r="HP1" s="2407"/>
      <c r="HQ1" s="2407"/>
      <c r="HR1" s="2407"/>
      <c r="HS1" s="2407"/>
      <c r="HT1" s="2407"/>
      <c r="HU1" s="2407"/>
      <c r="HV1" s="2407"/>
      <c r="HW1" s="2407"/>
      <c r="HX1" s="2407"/>
      <c r="HY1" s="2407"/>
      <c r="HZ1" s="2407"/>
      <c r="IA1" s="2407"/>
      <c r="IB1" s="2407"/>
      <c r="IC1" s="2407"/>
      <c r="ID1" s="2407"/>
      <c r="IE1" s="2407"/>
      <c r="IF1" s="2407"/>
    </row>
    <row r="2" spans="1:240" ht="12.75" customHeight="1">
      <c r="A2" s="2406" t="s">
        <v>1784</v>
      </c>
      <c r="B2" s="2407"/>
      <c r="C2" s="2407"/>
      <c r="D2" s="2408" t="s">
        <v>1157</v>
      </c>
      <c r="E2" s="3217" t="s">
        <v>5207</v>
      </c>
      <c r="F2" s="3218" t="s">
        <v>4711</v>
      </c>
      <c r="G2" s="2564"/>
      <c r="H2" s="3219" t="s">
        <v>1784</v>
      </c>
      <c r="I2" s="3220"/>
      <c r="J2" s="2408" t="s">
        <v>1157</v>
      </c>
      <c r="K2" s="3220"/>
      <c r="L2" s="3221" t="s">
        <v>5207</v>
      </c>
      <c r="M2" s="3218" t="s">
        <v>4711</v>
      </c>
      <c r="N2" s="3222"/>
      <c r="O2" s="2407"/>
      <c r="P2" s="2407"/>
      <c r="Q2" s="2407"/>
      <c r="R2" s="2407"/>
      <c r="S2" s="2407"/>
      <c r="T2" s="2407"/>
      <c r="U2" s="2407"/>
      <c r="V2" s="2407"/>
      <c r="W2" s="2407"/>
      <c r="X2" s="2407"/>
      <c r="Y2" s="2407"/>
      <c r="Z2" s="2407"/>
      <c r="AA2" s="2407"/>
      <c r="AB2" s="2407"/>
      <c r="AC2" s="2407"/>
      <c r="AD2" s="2407"/>
      <c r="AE2" s="2407"/>
      <c r="AF2" s="2407"/>
      <c r="AG2" s="2407"/>
      <c r="AH2" s="2407"/>
      <c r="AI2" s="2407"/>
      <c r="AJ2" s="2407"/>
      <c r="AK2" s="2407"/>
      <c r="AL2" s="2407"/>
      <c r="AM2" s="2407"/>
      <c r="AN2" s="2407"/>
      <c r="AO2" s="2407"/>
      <c r="AP2" s="2407"/>
      <c r="AQ2" s="2407"/>
      <c r="AR2" s="2407"/>
      <c r="AS2" s="2407"/>
      <c r="AT2" s="2407"/>
      <c r="AU2" s="2407"/>
      <c r="AV2" s="2407"/>
      <c r="AW2" s="2407"/>
      <c r="AX2" s="2407"/>
      <c r="AY2" s="2407"/>
      <c r="AZ2" s="2407"/>
      <c r="BA2" s="2407"/>
      <c r="BB2" s="2407"/>
      <c r="BC2" s="2407"/>
      <c r="BD2" s="2407"/>
      <c r="BE2" s="2407"/>
      <c r="BF2" s="2407"/>
      <c r="BG2" s="2407"/>
      <c r="BH2" s="2407"/>
      <c r="BI2" s="2407"/>
      <c r="BJ2" s="2407"/>
      <c r="BK2" s="2407"/>
      <c r="BL2" s="2407"/>
      <c r="BM2" s="2407"/>
      <c r="BN2" s="2407"/>
      <c r="BO2" s="2407"/>
      <c r="BP2" s="2407"/>
      <c r="BQ2" s="2407"/>
      <c r="BR2" s="2407"/>
      <c r="BS2" s="2407"/>
      <c r="BT2" s="2407"/>
      <c r="BU2" s="2407"/>
      <c r="BV2" s="2407"/>
      <c r="BW2" s="2407"/>
      <c r="BX2" s="2407"/>
      <c r="BY2" s="2407"/>
      <c r="BZ2" s="2407"/>
      <c r="CA2" s="2407"/>
      <c r="CB2" s="2407"/>
      <c r="CC2" s="2407"/>
      <c r="CD2" s="2407"/>
      <c r="CE2" s="2407"/>
      <c r="CF2" s="2407"/>
      <c r="CG2" s="2407"/>
      <c r="CH2" s="2407"/>
      <c r="CI2" s="2407"/>
      <c r="CJ2" s="2407"/>
      <c r="CK2" s="2407"/>
      <c r="CL2" s="2407"/>
      <c r="CM2" s="2407"/>
      <c r="CN2" s="2407"/>
      <c r="CO2" s="2407"/>
      <c r="CP2" s="2407"/>
      <c r="CQ2" s="2407"/>
      <c r="CR2" s="2407"/>
      <c r="CS2" s="2407"/>
      <c r="CT2" s="2407"/>
      <c r="CU2" s="2407"/>
      <c r="CV2" s="2407"/>
      <c r="CW2" s="2407"/>
      <c r="CX2" s="2407"/>
      <c r="CY2" s="2407"/>
      <c r="CZ2" s="2407"/>
      <c r="DA2" s="2407"/>
      <c r="DB2" s="2407"/>
      <c r="DC2" s="2407"/>
      <c r="DD2" s="2407"/>
      <c r="DE2" s="2407"/>
      <c r="DF2" s="2407"/>
      <c r="DG2" s="2407"/>
      <c r="DH2" s="2407"/>
      <c r="DI2" s="2407"/>
      <c r="DJ2" s="2407"/>
      <c r="DK2" s="2407"/>
      <c r="DL2" s="2407"/>
      <c r="DM2" s="2407"/>
      <c r="DN2" s="2407"/>
      <c r="DO2" s="2407"/>
      <c r="DP2" s="2407"/>
      <c r="DQ2" s="2407"/>
      <c r="DR2" s="2407"/>
      <c r="DS2" s="2407"/>
      <c r="DT2" s="2407"/>
      <c r="DU2" s="2407"/>
      <c r="DV2" s="2407"/>
      <c r="DW2" s="2407"/>
      <c r="DX2" s="2407"/>
      <c r="DY2" s="2407"/>
      <c r="DZ2" s="2407"/>
      <c r="EA2" s="2407"/>
      <c r="EB2" s="2407"/>
      <c r="EC2" s="2407"/>
      <c r="ED2" s="2407"/>
      <c r="EE2" s="2407"/>
      <c r="EF2" s="2407"/>
      <c r="EG2" s="2407"/>
      <c r="EH2" s="2407"/>
      <c r="EI2" s="2407"/>
      <c r="EJ2" s="2407"/>
      <c r="EK2" s="2407"/>
      <c r="EL2" s="2407"/>
      <c r="EM2" s="2407"/>
      <c r="EN2" s="2407"/>
      <c r="EO2" s="2407"/>
      <c r="EP2" s="2407"/>
      <c r="EQ2" s="2407"/>
      <c r="ER2" s="2407"/>
      <c r="ES2" s="2407"/>
      <c r="ET2" s="2407"/>
      <c r="EU2" s="2407"/>
      <c r="EV2" s="2407"/>
      <c r="EW2" s="2407"/>
      <c r="EX2" s="2407"/>
      <c r="EY2" s="2407"/>
      <c r="EZ2" s="2407"/>
      <c r="FA2" s="2407"/>
      <c r="FB2" s="2407"/>
      <c r="FC2" s="2407"/>
      <c r="FD2" s="2407"/>
      <c r="FE2" s="2407"/>
      <c r="FF2" s="2407"/>
      <c r="FG2" s="2407"/>
      <c r="FH2" s="2407"/>
      <c r="FI2" s="2407"/>
      <c r="FJ2" s="2407"/>
      <c r="FK2" s="2407"/>
      <c r="FL2" s="2407"/>
      <c r="FM2" s="2407"/>
      <c r="FN2" s="2407"/>
      <c r="FO2" s="2407"/>
      <c r="FP2" s="2407"/>
      <c r="FQ2" s="2407"/>
      <c r="FR2" s="2407"/>
      <c r="FS2" s="2407"/>
      <c r="FT2" s="2407"/>
      <c r="FU2" s="2407"/>
      <c r="FV2" s="2407"/>
      <c r="FW2" s="2407"/>
      <c r="FX2" s="2407"/>
      <c r="FY2" s="2407"/>
      <c r="FZ2" s="2407"/>
      <c r="GA2" s="2407"/>
      <c r="GB2" s="2407"/>
      <c r="GC2" s="2407"/>
      <c r="GD2" s="2407"/>
      <c r="GE2" s="2407"/>
      <c r="GF2" s="2407"/>
      <c r="GG2" s="2407"/>
      <c r="GH2" s="2407"/>
      <c r="GI2" s="2407"/>
      <c r="GJ2" s="2407"/>
      <c r="GK2" s="2407"/>
      <c r="GL2" s="2407"/>
      <c r="GM2" s="2407"/>
      <c r="GN2" s="2407"/>
      <c r="GO2" s="2407"/>
      <c r="GP2" s="2407"/>
      <c r="GQ2" s="2407"/>
      <c r="GR2" s="2407"/>
      <c r="GS2" s="2407"/>
      <c r="GT2" s="2407"/>
      <c r="GU2" s="2407"/>
      <c r="GV2" s="2407"/>
      <c r="GW2" s="2407"/>
      <c r="GX2" s="2407"/>
      <c r="GY2" s="2407"/>
      <c r="GZ2" s="2407"/>
      <c r="HA2" s="2407"/>
      <c r="HB2" s="2407"/>
      <c r="HC2" s="2407"/>
      <c r="HD2" s="2407"/>
      <c r="HE2" s="2407"/>
      <c r="HF2" s="2407"/>
      <c r="HG2" s="2407"/>
      <c r="HH2" s="2407"/>
      <c r="HI2" s="2407"/>
      <c r="HJ2" s="2407"/>
      <c r="HK2" s="2407"/>
      <c r="HL2" s="2407"/>
      <c r="HM2" s="2407"/>
      <c r="HN2" s="2407"/>
      <c r="HO2" s="2407"/>
      <c r="HP2" s="2407"/>
      <c r="HQ2" s="2407"/>
      <c r="HR2" s="2407"/>
      <c r="HS2" s="2407"/>
      <c r="HT2" s="2407"/>
      <c r="HU2" s="2407"/>
      <c r="HV2" s="2407"/>
      <c r="HW2" s="2407"/>
      <c r="HX2" s="2407"/>
      <c r="HY2" s="2407"/>
      <c r="HZ2" s="2407"/>
      <c r="IA2" s="2407"/>
      <c r="IB2" s="2407"/>
      <c r="IC2" s="2407"/>
      <c r="ID2" s="2407"/>
      <c r="IE2" s="2407"/>
      <c r="IF2" s="2407"/>
    </row>
    <row r="3" spans="1:240" ht="15" customHeight="1">
      <c r="A3" s="2429" t="s">
        <v>423</v>
      </c>
      <c r="B3" s="2430"/>
      <c r="C3" s="2430"/>
      <c r="D3" s="2430"/>
      <c r="E3" s="2430"/>
      <c r="F3" s="2430"/>
      <c r="G3" s="2430"/>
      <c r="H3" s="3223" t="s">
        <v>424</v>
      </c>
      <c r="I3" s="2430"/>
      <c r="J3" s="2430"/>
      <c r="K3" s="2430"/>
      <c r="L3" s="2430"/>
      <c r="M3" s="2430"/>
      <c r="N3" s="3224"/>
      <c r="O3" s="2407"/>
      <c r="P3" s="2407"/>
      <c r="Q3" s="2407"/>
      <c r="R3" s="2407"/>
      <c r="S3" s="2407"/>
      <c r="T3" s="2407"/>
      <c r="U3" s="2407"/>
      <c r="V3" s="2407"/>
      <c r="W3" s="2407"/>
      <c r="X3" s="2407"/>
      <c r="Y3" s="2407"/>
      <c r="Z3" s="2407"/>
      <c r="AA3" s="2407"/>
      <c r="AB3" s="2407"/>
      <c r="AC3" s="2407"/>
      <c r="AD3" s="2407"/>
      <c r="AE3" s="2407"/>
      <c r="AF3" s="2407"/>
      <c r="AG3" s="2407"/>
      <c r="AH3" s="2407"/>
      <c r="AI3" s="2407"/>
      <c r="AJ3" s="2407"/>
      <c r="AK3" s="2407"/>
      <c r="AL3" s="2407"/>
      <c r="AM3" s="2407"/>
      <c r="AN3" s="2407"/>
      <c r="AO3" s="2407"/>
      <c r="AP3" s="2407"/>
      <c r="AQ3" s="2407"/>
      <c r="AR3" s="2407"/>
      <c r="AS3" s="2407"/>
      <c r="AT3" s="2407"/>
      <c r="AU3" s="2407"/>
      <c r="AV3" s="2407"/>
      <c r="AW3" s="2407"/>
      <c r="AX3" s="2407"/>
      <c r="AY3" s="2407"/>
      <c r="AZ3" s="2407"/>
      <c r="BA3" s="2407"/>
      <c r="BB3" s="2407"/>
      <c r="BC3" s="2407"/>
      <c r="BD3" s="2407"/>
      <c r="BE3" s="2407"/>
      <c r="BF3" s="2407"/>
      <c r="BG3" s="2407"/>
      <c r="BH3" s="2407"/>
      <c r="BI3" s="2407"/>
      <c r="BJ3" s="2407"/>
      <c r="BK3" s="2407"/>
      <c r="BL3" s="2407"/>
      <c r="BM3" s="2407"/>
      <c r="BN3" s="2407"/>
      <c r="BO3" s="2407"/>
      <c r="BP3" s="2407"/>
      <c r="BQ3" s="2407"/>
      <c r="BR3" s="2407"/>
      <c r="BS3" s="2407"/>
      <c r="BT3" s="2407"/>
      <c r="BU3" s="2407"/>
      <c r="BV3" s="2407"/>
      <c r="BW3" s="2407"/>
      <c r="BX3" s="2407"/>
      <c r="BY3" s="2407"/>
      <c r="BZ3" s="2407"/>
      <c r="CA3" s="2407"/>
      <c r="CB3" s="2407"/>
      <c r="CC3" s="2407"/>
      <c r="CD3" s="2407"/>
      <c r="CE3" s="2407"/>
      <c r="CF3" s="2407"/>
      <c r="CG3" s="2407"/>
      <c r="CH3" s="2407"/>
      <c r="CI3" s="2407"/>
      <c r="CJ3" s="2407"/>
      <c r="CK3" s="2407"/>
      <c r="CL3" s="2407"/>
      <c r="CM3" s="2407"/>
      <c r="CN3" s="2407"/>
      <c r="CO3" s="2407"/>
      <c r="CP3" s="2407"/>
      <c r="CQ3" s="2407"/>
      <c r="CR3" s="2407"/>
      <c r="CS3" s="2407"/>
      <c r="CT3" s="2407"/>
      <c r="CU3" s="2407"/>
      <c r="CV3" s="2407"/>
      <c r="CW3" s="2407"/>
      <c r="CX3" s="2407"/>
      <c r="CY3" s="2407"/>
      <c r="CZ3" s="2407"/>
      <c r="DA3" s="2407"/>
      <c r="DB3" s="2407"/>
      <c r="DC3" s="2407"/>
      <c r="DD3" s="2407"/>
      <c r="DE3" s="2407"/>
      <c r="DF3" s="2407"/>
      <c r="DG3" s="2407"/>
      <c r="DH3" s="2407"/>
      <c r="DI3" s="2407"/>
      <c r="DJ3" s="2407"/>
      <c r="DK3" s="2407"/>
      <c r="DL3" s="2407"/>
      <c r="DM3" s="2407"/>
      <c r="DN3" s="2407"/>
      <c r="DO3" s="2407"/>
      <c r="DP3" s="2407"/>
      <c r="DQ3" s="2407"/>
      <c r="DR3" s="2407"/>
      <c r="DS3" s="2407"/>
      <c r="DT3" s="2407"/>
      <c r="DU3" s="2407"/>
      <c r="DV3" s="2407"/>
      <c r="DW3" s="2407"/>
      <c r="DX3" s="2407"/>
      <c r="DY3" s="2407"/>
      <c r="DZ3" s="2407"/>
      <c r="EA3" s="2407"/>
      <c r="EB3" s="2407"/>
      <c r="EC3" s="2407"/>
      <c r="ED3" s="2407"/>
      <c r="EE3" s="2407"/>
      <c r="EF3" s="2407"/>
      <c r="EG3" s="2407"/>
      <c r="EH3" s="2407"/>
      <c r="EI3" s="2407"/>
      <c r="EJ3" s="2407"/>
      <c r="EK3" s="2407"/>
      <c r="EL3" s="2407"/>
      <c r="EM3" s="2407"/>
      <c r="EN3" s="2407"/>
      <c r="EO3" s="2407"/>
      <c r="EP3" s="2407"/>
      <c r="EQ3" s="2407"/>
      <c r="ER3" s="2407"/>
      <c r="ES3" s="2407"/>
      <c r="ET3" s="2407"/>
      <c r="EU3" s="2407"/>
      <c r="EV3" s="2407"/>
      <c r="EW3" s="2407"/>
      <c r="EX3" s="2407"/>
      <c r="EY3" s="2407"/>
      <c r="EZ3" s="2407"/>
      <c r="FA3" s="2407"/>
      <c r="FB3" s="2407"/>
      <c r="FC3" s="2407"/>
      <c r="FD3" s="2407"/>
      <c r="FE3" s="2407"/>
      <c r="FF3" s="2407"/>
      <c r="FG3" s="2407"/>
      <c r="FH3" s="2407"/>
      <c r="FI3" s="2407"/>
      <c r="FJ3" s="2407"/>
      <c r="FK3" s="2407"/>
      <c r="FL3" s="2407"/>
      <c r="FM3" s="2407"/>
      <c r="FN3" s="2407"/>
      <c r="FO3" s="2407"/>
      <c r="FP3" s="2407"/>
      <c r="FQ3" s="2407"/>
      <c r="FR3" s="2407"/>
      <c r="FS3" s="2407"/>
      <c r="FT3" s="2407"/>
      <c r="FU3" s="2407"/>
      <c r="FV3" s="2407"/>
      <c r="FW3" s="2407"/>
      <c r="FX3" s="2407"/>
      <c r="FY3" s="2407"/>
      <c r="FZ3" s="2407"/>
      <c r="GA3" s="2407"/>
      <c r="GB3" s="2407"/>
      <c r="GC3" s="2407"/>
      <c r="GD3" s="2407"/>
      <c r="GE3" s="2407"/>
      <c r="GF3" s="2407"/>
      <c r="GG3" s="2407"/>
      <c r="GH3" s="2407"/>
      <c r="GI3" s="2407"/>
      <c r="GJ3" s="2407"/>
      <c r="GK3" s="2407"/>
      <c r="GL3" s="2407"/>
      <c r="GM3" s="2407"/>
      <c r="GN3" s="2407"/>
      <c r="GO3" s="2407"/>
      <c r="GP3" s="2407"/>
      <c r="GQ3" s="2407"/>
      <c r="GR3" s="2407"/>
      <c r="GS3" s="2407"/>
      <c r="GT3" s="2407"/>
      <c r="GU3" s="2407"/>
      <c r="GV3" s="2407"/>
      <c r="GW3" s="2407"/>
      <c r="GX3" s="2407"/>
      <c r="GY3" s="2407"/>
      <c r="GZ3" s="2407"/>
      <c r="HA3" s="2407"/>
      <c r="HB3" s="2407"/>
      <c r="HC3" s="2407"/>
      <c r="HD3" s="2407"/>
      <c r="HE3" s="2407"/>
      <c r="HF3" s="2407"/>
      <c r="HG3" s="2407"/>
      <c r="HH3" s="2407"/>
      <c r="HI3" s="2407"/>
      <c r="HJ3" s="2407"/>
      <c r="HK3" s="2407"/>
      <c r="HL3" s="2407"/>
      <c r="HM3" s="2407"/>
      <c r="HN3" s="2407"/>
      <c r="HO3" s="2407"/>
      <c r="HP3" s="2407"/>
      <c r="HQ3" s="2407"/>
      <c r="HR3" s="2407"/>
      <c r="HS3" s="2407"/>
      <c r="HT3" s="2407"/>
      <c r="HU3" s="2407"/>
      <c r="HV3" s="2407"/>
      <c r="HW3" s="2407"/>
      <c r="HX3" s="2407"/>
      <c r="HY3" s="2407"/>
      <c r="HZ3" s="2407"/>
      <c r="IA3" s="2407"/>
      <c r="IB3" s="2407"/>
      <c r="IC3" s="2407"/>
      <c r="ID3" s="2407"/>
      <c r="IE3" s="2407"/>
      <c r="IF3" s="2407"/>
    </row>
    <row r="4" spans="1:240" ht="15" customHeight="1">
      <c r="A4" s="2406"/>
      <c r="B4" s="2407" t="s">
        <v>425</v>
      </c>
      <c r="C4" s="2407"/>
      <c r="D4" s="2407"/>
      <c r="E4" s="2407"/>
      <c r="F4" s="2407"/>
      <c r="G4" s="2564"/>
      <c r="H4" s="3225" t="s">
        <v>426</v>
      </c>
      <c r="I4" s="2564"/>
      <c r="J4" s="2564"/>
      <c r="K4" s="2564"/>
      <c r="L4" s="2564"/>
      <c r="M4" s="2564"/>
      <c r="N4" s="3222"/>
      <c r="O4" s="2407"/>
      <c r="P4" s="2407"/>
      <c r="Q4" s="2407"/>
      <c r="R4" s="2407"/>
      <c r="S4" s="2407"/>
      <c r="T4" s="2407"/>
      <c r="U4" s="2407"/>
      <c r="V4" s="2407"/>
      <c r="W4" s="2407"/>
      <c r="X4" s="2407"/>
      <c r="Y4" s="2407"/>
      <c r="Z4" s="2407"/>
      <c r="AA4" s="2407"/>
      <c r="AB4" s="2407"/>
      <c r="AC4" s="2407"/>
      <c r="AD4" s="2407"/>
      <c r="AE4" s="2407"/>
      <c r="AF4" s="2407"/>
      <c r="AG4" s="2407"/>
      <c r="AH4" s="2407"/>
      <c r="AI4" s="2407"/>
      <c r="AJ4" s="2407"/>
      <c r="AK4" s="2407"/>
      <c r="AL4" s="2407"/>
      <c r="AM4" s="2407"/>
      <c r="AN4" s="2407"/>
      <c r="AO4" s="2407"/>
      <c r="AP4" s="2407"/>
      <c r="AQ4" s="2407"/>
      <c r="AR4" s="2407"/>
      <c r="AS4" s="2407"/>
      <c r="AT4" s="2407"/>
      <c r="AU4" s="2407"/>
      <c r="AV4" s="2407"/>
      <c r="AW4" s="2407"/>
      <c r="AX4" s="2407"/>
      <c r="AY4" s="2407"/>
      <c r="AZ4" s="2407"/>
      <c r="BA4" s="2407"/>
      <c r="BB4" s="2407"/>
      <c r="BC4" s="2407"/>
      <c r="BD4" s="2407"/>
      <c r="BE4" s="2407"/>
      <c r="BF4" s="2407"/>
      <c r="BG4" s="2407"/>
      <c r="BH4" s="2407"/>
      <c r="BI4" s="2407"/>
      <c r="BJ4" s="2407"/>
      <c r="BK4" s="2407"/>
      <c r="BL4" s="2407"/>
      <c r="BM4" s="2407"/>
      <c r="BN4" s="2407"/>
      <c r="BO4" s="2407"/>
      <c r="BP4" s="2407"/>
      <c r="BQ4" s="2407"/>
      <c r="BR4" s="2407"/>
      <c r="BS4" s="2407"/>
      <c r="BT4" s="2407"/>
      <c r="BU4" s="2407"/>
      <c r="BV4" s="2407"/>
      <c r="BW4" s="2407"/>
      <c r="BX4" s="2407"/>
      <c r="BY4" s="2407"/>
      <c r="BZ4" s="2407"/>
      <c r="CA4" s="2407"/>
      <c r="CB4" s="2407"/>
      <c r="CC4" s="2407"/>
      <c r="CD4" s="2407"/>
      <c r="CE4" s="2407"/>
      <c r="CF4" s="2407"/>
      <c r="CG4" s="2407"/>
      <c r="CH4" s="2407"/>
      <c r="CI4" s="2407"/>
      <c r="CJ4" s="2407"/>
      <c r="CK4" s="2407"/>
      <c r="CL4" s="2407"/>
      <c r="CM4" s="2407"/>
      <c r="CN4" s="2407"/>
      <c r="CO4" s="2407"/>
      <c r="CP4" s="2407"/>
      <c r="CQ4" s="2407"/>
      <c r="CR4" s="2407"/>
      <c r="CS4" s="2407"/>
      <c r="CT4" s="2407"/>
      <c r="CU4" s="2407"/>
      <c r="CV4" s="2407"/>
      <c r="CW4" s="2407"/>
      <c r="CX4" s="2407"/>
      <c r="CY4" s="2407"/>
      <c r="CZ4" s="2407"/>
      <c r="DA4" s="2407"/>
      <c r="DB4" s="2407"/>
      <c r="DC4" s="2407"/>
      <c r="DD4" s="2407"/>
      <c r="DE4" s="2407"/>
      <c r="DF4" s="2407"/>
      <c r="DG4" s="2407"/>
      <c r="DH4" s="2407"/>
      <c r="DI4" s="2407"/>
      <c r="DJ4" s="2407"/>
      <c r="DK4" s="2407"/>
      <c r="DL4" s="2407"/>
      <c r="DM4" s="2407"/>
      <c r="DN4" s="2407"/>
      <c r="DO4" s="2407"/>
      <c r="DP4" s="2407"/>
      <c r="DQ4" s="2407"/>
      <c r="DR4" s="2407"/>
      <c r="DS4" s="2407"/>
      <c r="DT4" s="2407"/>
      <c r="DU4" s="2407"/>
      <c r="DV4" s="2407"/>
      <c r="DW4" s="2407"/>
      <c r="DX4" s="2407"/>
      <c r="DY4" s="2407"/>
      <c r="DZ4" s="2407"/>
      <c r="EA4" s="2407"/>
      <c r="EB4" s="2407"/>
      <c r="EC4" s="2407"/>
      <c r="ED4" s="2407"/>
      <c r="EE4" s="2407"/>
      <c r="EF4" s="2407"/>
      <c r="EG4" s="2407"/>
      <c r="EH4" s="2407"/>
      <c r="EI4" s="2407"/>
      <c r="EJ4" s="2407"/>
      <c r="EK4" s="2407"/>
      <c r="EL4" s="2407"/>
      <c r="EM4" s="2407"/>
      <c r="EN4" s="2407"/>
      <c r="EO4" s="2407"/>
      <c r="EP4" s="2407"/>
      <c r="EQ4" s="2407"/>
      <c r="ER4" s="2407"/>
      <c r="ES4" s="2407"/>
      <c r="ET4" s="2407"/>
      <c r="EU4" s="2407"/>
      <c r="EV4" s="2407"/>
      <c r="EW4" s="2407"/>
      <c r="EX4" s="2407"/>
      <c r="EY4" s="2407"/>
      <c r="EZ4" s="2407"/>
      <c r="FA4" s="2407"/>
      <c r="FB4" s="2407"/>
      <c r="FC4" s="2407"/>
      <c r="FD4" s="2407"/>
      <c r="FE4" s="2407"/>
      <c r="FF4" s="2407"/>
      <c r="FG4" s="2407"/>
      <c r="FH4" s="2407"/>
      <c r="FI4" s="2407"/>
      <c r="FJ4" s="2407"/>
      <c r="FK4" s="2407"/>
      <c r="FL4" s="2407"/>
      <c r="FM4" s="2407"/>
      <c r="FN4" s="2407"/>
      <c r="FO4" s="2407"/>
      <c r="FP4" s="2407"/>
      <c r="FQ4" s="2407"/>
      <c r="FR4" s="2407"/>
      <c r="FS4" s="2407"/>
      <c r="FT4" s="2407"/>
      <c r="FU4" s="2407"/>
      <c r="FV4" s="2407"/>
      <c r="FW4" s="2407"/>
      <c r="FX4" s="2407"/>
      <c r="FY4" s="2407"/>
      <c r="FZ4" s="2407"/>
      <c r="GA4" s="2407"/>
      <c r="GB4" s="2407"/>
      <c r="GC4" s="2407"/>
      <c r="GD4" s="2407"/>
      <c r="GE4" s="2407"/>
      <c r="GF4" s="2407"/>
      <c r="GG4" s="2407"/>
      <c r="GH4" s="2407"/>
      <c r="GI4" s="2407"/>
      <c r="GJ4" s="2407"/>
      <c r="GK4" s="2407"/>
      <c r="GL4" s="2407"/>
      <c r="GM4" s="2407"/>
      <c r="GN4" s="2407"/>
      <c r="GO4" s="2407"/>
      <c r="GP4" s="2407"/>
      <c r="GQ4" s="2407"/>
      <c r="GR4" s="2407"/>
      <c r="GS4" s="2407"/>
      <c r="GT4" s="2407"/>
      <c r="GU4" s="2407"/>
      <c r="GV4" s="2407"/>
      <c r="GW4" s="2407"/>
      <c r="GX4" s="2407"/>
      <c r="GY4" s="2407"/>
      <c r="GZ4" s="2407"/>
      <c r="HA4" s="2407"/>
      <c r="HB4" s="2407"/>
      <c r="HC4" s="2407"/>
      <c r="HD4" s="2407"/>
      <c r="HE4" s="2407"/>
      <c r="HF4" s="2407"/>
      <c r="HG4" s="2407"/>
      <c r="HH4" s="2407"/>
      <c r="HI4" s="2407"/>
      <c r="HJ4" s="2407"/>
      <c r="HK4" s="2407"/>
      <c r="HL4" s="2407"/>
      <c r="HM4" s="2407"/>
      <c r="HN4" s="2407"/>
      <c r="HO4" s="2407"/>
      <c r="HP4" s="2407"/>
      <c r="HQ4" s="2407"/>
      <c r="HR4" s="2407"/>
      <c r="HS4" s="2407"/>
      <c r="HT4" s="2407"/>
      <c r="HU4" s="2407"/>
      <c r="HV4" s="2407"/>
      <c r="HW4" s="2407"/>
      <c r="HX4" s="2407"/>
      <c r="HY4" s="2407"/>
      <c r="HZ4" s="2407"/>
      <c r="IA4" s="2407"/>
      <c r="IB4" s="2407"/>
      <c r="IC4" s="2407"/>
      <c r="ID4" s="2407"/>
      <c r="IE4" s="2407"/>
      <c r="IF4" s="2407"/>
    </row>
    <row r="5" spans="1:240" ht="12.75" customHeight="1">
      <c r="A5" s="2406"/>
      <c r="B5" s="2407" t="s">
        <v>427</v>
      </c>
      <c r="C5" s="2407"/>
      <c r="D5" s="2407"/>
      <c r="E5" s="2407"/>
      <c r="F5" s="2407"/>
      <c r="G5" s="2564"/>
      <c r="H5" s="3225" t="s">
        <v>428</v>
      </c>
      <c r="I5" s="2564"/>
      <c r="J5" s="2564"/>
      <c r="K5" s="2564"/>
      <c r="L5" s="2564"/>
      <c r="M5" s="2564"/>
      <c r="N5" s="3222"/>
      <c r="O5" s="2407"/>
      <c r="P5" s="2407"/>
      <c r="Q5" s="2407"/>
      <c r="R5" s="2407"/>
      <c r="S5" s="2407"/>
      <c r="T5" s="2407"/>
      <c r="U5" s="2407"/>
      <c r="V5" s="2407"/>
      <c r="W5" s="2407"/>
      <c r="X5" s="2407"/>
      <c r="Y5" s="2407"/>
      <c r="Z5" s="2407"/>
      <c r="AA5" s="2407"/>
      <c r="AB5" s="2407"/>
      <c r="AC5" s="2407"/>
      <c r="AD5" s="2407"/>
      <c r="AE5" s="2407"/>
      <c r="AF5" s="2407"/>
      <c r="AG5" s="2407"/>
      <c r="AH5" s="2407"/>
      <c r="AI5" s="2407"/>
      <c r="AJ5" s="2407"/>
      <c r="AK5" s="2407"/>
      <c r="AL5" s="2407"/>
      <c r="AM5" s="2407"/>
      <c r="AN5" s="2407"/>
      <c r="AO5" s="2407"/>
      <c r="AP5" s="2407"/>
      <c r="AQ5" s="2407"/>
      <c r="AR5" s="2407"/>
      <c r="AS5" s="2407"/>
      <c r="AT5" s="2407"/>
      <c r="AU5" s="2407"/>
      <c r="AV5" s="2407"/>
      <c r="AW5" s="2407"/>
      <c r="AX5" s="2407"/>
      <c r="AY5" s="2407"/>
      <c r="AZ5" s="2407"/>
      <c r="BA5" s="2407"/>
      <c r="BB5" s="2407"/>
      <c r="BC5" s="2407"/>
      <c r="BD5" s="2407"/>
      <c r="BE5" s="2407"/>
      <c r="BF5" s="2407"/>
      <c r="BG5" s="2407"/>
      <c r="BH5" s="2407"/>
      <c r="BI5" s="2407"/>
      <c r="BJ5" s="2407"/>
      <c r="BK5" s="2407"/>
      <c r="BL5" s="2407"/>
      <c r="BM5" s="2407"/>
      <c r="BN5" s="2407"/>
      <c r="BO5" s="2407"/>
      <c r="BP5" s="2407"/>
      <c r="BQ5" s="2407"/>
      <c r="BR5" s="2407"/>
      <c r="BS5" s="2407"/>
      <c r="BT5" s="2407"/>
      <c r="BU5" s="2407"/>
      <c r="BV5" s="2407"/>
      <c r="BW5" s="2407"/>
      <c r="BX5" s="2407"/>
      <c r="BY5" s="2407"/>
      <c r="BZ5" s="2407"/>
      <c r="CA5" s="2407"/>
      <c r="CB5" s="2407"/>
      <c r="CC5" s="2407"/>
      <c r="CD5" s="2407"/>
      <c r="CE5" s="2407"/>
      <c r="CF5" s="2407"/>
      <c r="CG5" s="2407"/>
      <c r="CH5" s="2407"/>
      <c r="CI5" s="2407"/>
      <c r="CJ5" s="2407"/>
      <c r="CK5" s="2407"/>
      <c r="CL5" s="2407"/>
      <c r="CM5" s="2407"/>
      <c r="CN5" s="2407"/>
      <c r="CO5" s="2407"/>
      <c r="CP5" s="2407"/>
      <c r="CQ5" s="2407"/>
      <c r="CR5" s="2407"/>
      <c r="CS5" s="2407"/>
      <c r="CT5" s="2407"/>
      <c r="CU5" s="2407"/>
      <c r="CV5" s="2407"/>
      <c r="CW5" s="2407"/>
      <c r="CX5" s="2407"/>
      <c r="CY5" s="2407"/>
      <c r="CZ5" s="2407"/>
      <c r="DA5" s="2407"/>
      <c r="DB5" s="2407"/>
      <c r="DC5" s="2407"/>
      <c r="DD5" s="2407"/>
      <c r="DE5" s="2407"/>
      <c r="DF5" s="2407"/>
      <c r="DG5" s="2407"/>
      <c r="DH5" s="2407"/>
      <c r="DI5" s="2407"/>
      <c r="DJ5" s="2407"/>
      <c r="DK5" s="2407"/>
      <c r="DL5" s="2407"/>
      <c r="DM5" s="2407"/>
      <c r="DN5" s="2407"/>
      <c r="DO5" s="2407"/>
      <c r="DP5" s="2407"/>
      <c r="DQ5" s="2407"/>
      <c r="DR5" s="2407"/>
      <c r="DS5" s="2407"/>
      <c r="DT5" s="2407"/>
      <c r="DU5" s="2407"/>
      <c r="DV5" s="2407"/>
      <c r="DW5" s="2407"/>
      <c r="DX5" s="2407"/>
      <c r="DY5" s="2407"/>
      <c r="DZ5" s="2407"/>
      <c r="EA5" s="2407"/>
      <c r="EB5" s="2407"/>
      <c r="EC5" s="2407"/>
      <c r="ED5" s="2407"/>
      <c r="EE5" s="2407"/>
      <c r="EF5" s="2407"/>
      <c r="EG5" s="2407"/>
      <c r="EH5" s="2407"/>
      <c r="EI5" s="2407"/>
      <c r="EJ5" s="2407"/>
      <c r="EK5" s="2407"/>
      <c r="EL5" s="2407"/>
      <c r="EM5" s="2407"/>
      <c r="EN5" s="2407"/>
      <c r="EO5" s="2407"/>
      <c r="EP5" s="2407"/>
      <c r="EQ5" s="2407"/>
      <c r="ER5" s="2407"/>
      <c r="ES5" s="2407"/>
      <c r="ET5" s="2407"/>
      <c r="EU5" s="2407"/>
      <c r="EV5" s="2407"/>
      <c r="EW5" s="2407"/>
      <c r="EX5" s="2407"/>
      <c r="EY5" s="2407"/>
      <c r="EZ5" s="2407"/>
      <c r="FA5" s="2407"/>
      <c r="FB5" s="2407"/>
      <c r="FC5" s="2407"/>
      <c r="FD5" s="2407"/>
      <c r="FE5" s="2407"/>
      <c r="FF5" s="2407"/>
      <c r="FG5" s="2407"/>
      <c r="FH5" s="2407"/>
      <c r="FI5" s="2407"/>
      <c r="FJ5" s="2407"/>
      <c r="FK5" s="2407"/>
      <c r="FL5" s="2407"/>
      <c r="FM5" s="2407"/>
      <c r="FN5" s="2407"/>
      <c r="FO5" s="2407"/>
      <c r="FP5" s="2407"/>
      <c r="FQ5" s="2407"/>
      <c r="FR5" s="2407"/>
      <c r="FS5" s="2407"/>
      <c r="FT5" s="2407"/>
      <c r="FU5" s="2407"/>
      <c r="FV5" s="2407"/>
      <c r="FW5" s="2407"/>
      <c r="FX5" s="2407"/>
      <c r="FY5" s="2407"/>
      <c r="FZ5" s="2407"/>
      <c r="GA5" s="2407"/>
      <c r="GB5" s="2407"/>
      <c r="GC5" s="2407"/>
      <c r="GD5" s="2407"/>
      <c r="GE5" s="2407"/>
      <c r="GF5" s="2407"/>
      <c r="GG5" s="2407"/>
      <c r="GH5" s="2407"/>
      <c r="GI5" s="2407"/>
      <c r="GJ5" s="2407"/>
      <c r="GK5" s="2407"/>
      <c r="GL5" s="2407"/>
      <c r="GM5" s="2407"/>
      <c r="GN5" s="2407"/>
      <c r="GO5" s="2407"/>
      <c r="GP5" s="2407"/>
      <c r="GQ5" s="2407"/>
      <c r="GR5" s="2407"/>
      <c r="GS5" s="2407"/>
      <c r="GT5" s="2407"/>
      <c r="GU5" s="2407"/>
      <c r="GV5" s="2407"/>
      <c r="GW5" s="2407"/>
      <c r="GX5" s="2407"/>
      <c r="GY5" s="2407"/>
      <c r="GZ5" s="2407"/>
      <c r="HA5" s="2407"/>
      <c r="HB5" s="2407"/>
      <c r="HC5" s="2407"/>
      <c r="HD5" s="2407"/>
      <c r="HE5" s="2407"/>
      <c r="HF5" s="2407"/>
      <c r="HG5" s="2407"/>
      <c r="HH5" s="2407"/>
      <c r="HI5" s="2407"/>
      <c r="HJ5" s="2407"/>
      <c r="HK5" s="2407"/>
      <c r="HL5" s="2407"/>
      <c r="HM5" s="2407"/>
      <c r="HN5" s="2407"/>
      <c r="HO5" s="2407"/>
      <c r="HP5" s="2407"/>
      <c r="HQ5" s="2407"/>
      <c r="HR5" s="2407"/>
      <c r="HS5" s="2407"/>
      <c r="HT5" s="2407"/>
      <c r="HU5" s="2407"/>
      <c r="HV5" s="2407"/>
      <c r="HW5" s="2407"/>
      <c r="HX5" s="2407"/>
      <c r="HY5" s="2407"/>
      <c r="HZ5" s="2407"/>
      <c r="IA5" s="2407"/>
      <c r="IB5" s="2407"/>
      <c r="IC5" s="2407"/>
      <c r="ID5" s="2407"/>
      <c r="IE5" s="2407"/>
      <c r="IF5" s="2407"/>
    </row>
    <row r="6" spans="1:240" ht="12.75" customHeight="1">
      <c r="A6" s="2406"/>
      <c r="B6" s="2407" t="s">
        <v>429</v>
      </c>
      <c r="C6" s="2407"/>
      <c r="D6" s="2407"/>
      <c r="E6" s="2407"/>
      <c r="F6" s="2407"/>
      <c r="G6" s="2564"/>
      <c r="H6" s="3219" t="s">
        <v>430</v>
      </c>
      <c r="I6" s="2564"/>
      <c r="J6" s="2564"/>
      <c r="K6" s="2564"/>
      <c r="L6" s="2564"/>
      <c r="M6" s="2564"/>
      <c r="N6" s="3222"/>
      <c r="O6" s="2407"/>
      <c r="P6" s="2407"/>
      <c r="Q6" s="2407"/>
      <c r="R6" s="2407"/>
      <c r="S6" s="2407"/>
      <c r="T6" s="2407"/>
      <c r="U6" s="2407"/>
      <c r="V6" s="2407"/>
      <c r="W6" s="2407"/>
      <c r="X6" s="2407"/>
      <c r="Y6" s="2407"/>
      <c r="Z6" s="2407"/>
      <c r="AA6" s="2407"/>
      <c r="AB6" s="2407"/>
      <c r="AC6" s="2407"/>
      <c r="AD6" s="2407"/>
      <c r="AE6" s="2407"/>
      <c r="AF6" s="2407"/>
      <c r="AG6" s="2407"/>
      <c r="AH6" s="2407"/>
      <c r="AI6" s="2407"/>
      <c r="AJ6" s="2407"/>
      <c r="AK6" s="2407"/>
      <c r="AL6" s="2407"/>
      <c r="AM6" s="2407"/>
      <c r="AN6" s="2407"/>
      <c r="AO6" s="2407"/>
      <c r="AP6" s="2407"/>
      <c r="AQ6" s="2407"/>
      <c r="AR6" s="2407"/>
      <c r="AS6" s="2407"/>
      <c r="AT6" s="2407"/>
      <c r="AU6" s="2407"/>
      <c r="AV6" s="2407"/>
      <c r="AW6" s="2407"/>
      <c r="AX6" s="2407"/>
      <c r="AY6" s="2407"/>
      <c r="AZ6" s="2407"/>
      <c r="BA6" s="2407"/>
      <c r="BB6" s="2407"/>
      <c r="BC6" s="2407"/>
      <c r="BD6" s="2407"/>
      <c r="BE6" s="2407"/>
      <c r="BF6" s="2407"/>
      <c r="BG6" s="2407"/>
      <c r="BH6" s="2407"/>
      <c r="BI6" s="2407"/>
      <c r="BJ6" s="2407"/>
      <c r="BK6" s="2407"/>
      <c r="BL6" s="2407"/>
      <c r="BM6" s="2407"/>
      <c r="BN6" s="2407"/>
      <c r="BO6" s="2407"/>
      <c r="BP6" s="2407"/>
      <c r="BQ6" s="2407"/>
      <c r="BR6" s="2407"/>
      <c r="BS6" s="2407"/>
      <c r="BT6" s="2407"/>
      <c r="BU6" s="2407"/>
      <c r="BV6" s="2407"/>
      <c r="BW6" s="2407"/>
      <c r="BX6" s="2407"/>
      <c r="BY6" s="2407"/>
      <c r="BZ6" s="2407"/>
      <c r="CA6" s="2407"/>
      <c r="CB6" s="2407"/>
      <c r="CC6" s="2407"/>
      <c r="CD6" s="2407"/>
      <c r="CE6" s="2407"/>
      <c r="CF6" s="2407"/>
      <c r="CG6" s="2407"/>
      <c r="CH6" s="2407"/>
      <c r="CI6" s="2407"/>
      <c r="CJ6" s="2407"/>
      <c r="CK6" s="2407"/>
      <c r="CL6" s="2407"/>
      <c r="CM6" s="2407"/>
      <c r="CN6" s="2407"/>
      <c r="CO6" s="2407"/>
      <c r="CP6" s="2407"/>
      <c r="CQ6" s="2407"/>
      <c r="CR6" s="2407"/>
      <c r="CS6" s="2407"/>
      <c r="CT6" s="2407"/>
      <c r="CU6" s="2407"/>
      <c r="CV6" s="2407"/>
      <c r="CW6" s="2407"/>
      <c r="CX6" s="2407"/>
      <c r="CY6" s="2407"/>
      <c r="CZ6" s="2407"/>
      <c r="DA6" s="2407"/>
      <c r="DB6" s="2407"/>
      <c r="DC6" s="2407"/>
      <c r="DD6" s="2407"/>
      <c r="DE6" s="2407"/>
      <c r="DF6" s="2407"/>
      <c r="DG6" s="2407"/>
      <c r="DH6" s="2407"/>
      <c r="DI6" s="2407"/>
      <c r="DJ6" s="2407"/>
      <c r="DK6" s="2407"/>
      <c r="DL6" s="2407"/>
      <c r="DM6" s="2407"/>
      <c r="DN6" s="2407"/>
      <c r="DO6" s="2407"/>
      <c r="DP6" s="2407"/>
      <c r="DQ6" s="2407"/>
      <c r="DR6" s="2407"/>
      <c r="DS6" s="2407"/>
      <c r="DT6" s="2407"/>
      <c r="DU6" s="2407"/>
      <c r="DV6" s="2407"/>
      <c r="DW6" s="2407"/>
      <c r="DX6" s="2407"/>
      <c r="DY6" s="2407"/>
      <c r="DZ6" s="2407"/>
      <c r="EA6" s="2407"/>
      <c r="EB6" s="2407"/>
      <c r="EC6" s="2407"/>
      <c r="ED6" s="2407"/>
      <c r="EE6" s="2407"/>
      <c r="EF6" s="2407"/>
      <c r="EG6" s="2407"/>
      <c r="EH6" s="2407"/>
      <c r="EI6" s="2407"/>
      <c r="EJ6" s="2407"/>
      <c r="EK6" s="2407"/>
      <c r="EL6" s="2407"/>
      <c r="EM6" s="2407"/>
      <c r="EN6" s="2407"/>
      <c r="EO6" s="2407"/>
      <c r="EP6" s="2407"/>
      <c r="EQ6" s="2407"/>
      <c r="ER6" s="2407"/>
      <c r="ES6" s="2407"/>
      <c r="ET6" s="2407"/>
      <c r="EU6" s="2407"/>
      <c r="EV6" s="2407"/>
      <c r="EW6" s="2407"/>
      <c r="EX6" s="2407"/>
      <c r="EY6" s="2407"/>
      <c r="EZ6" s="2407"/>
      <c r="FA6" s="2407"/>
      <c r="FB6" s="2407"/>
      <c r="FC6" s="2407"/>
      <c r="FD6" s="2407"/>
      <c r="FE6" s="2407"/>
      <c r="FF6" s="2407"/>
      <c r="FG6" s="2407"/>
      <c r="FH6" s="2407"/>
      <c r="FI6" s="2407"/>
      <c r="FJ6" s="2407"/>
      <c r="FK6" s="2407"/>
      <c r="FL6" s="2407"/>
      <c r="FM6" s="2407"/>
      <c r="FN6" s="2407"/>
      <c r="FO6" s="2407"/>
      <c r="FP6" s="2407"/>
      <c r="FQ6" s="2407"/>
      <c r="FR6" s="2407"/>
      <c r="FS6" s="2407"/>
      <c r="FT6" s="2407"/>
      <c r="FU6" s="2407"/>
      <c r="FV6" s="2407"/>
      <c r="FW6" s="2407"/>
      <c r="FX6" s="2407"/>
      <c r="FY6" s="2407"/>
      <c r="FZ6" s="2407"/>
      <c r="GA6" s="2407"/>
      <c r="GB6" s="2407"/>
      <c r="GC6" s="2407"/>
      <c r="GD6" s="2407"/>
      <c r="GE6" s="2407"/>
      <c r="GF6" s="2407"/>
      <c r="GG6" s="2407"/>
      <c r="GH6" s="2407"/>
      <c r="GI6" s="2407"/>
      <c r="GJ6" s="2407"/>
      <c r="GK6" s="2407"/>
      <c r="GL6" s="2407"/>
      <c r="GM6" s="2407"/>
      <c r="GN6" s="2407"/>
      <c r="GO6" s="2407"/>
      <c r="GP6" s="2407"/>
      <c r="GQ6" s="2407"/>
      <c r="GR6" s="2407"/>
      <c r="GS6" s="2407"/>
      <c r="GT6" s="2407"/>
      <c r="GU6" s="2407"/>
      <c r="GV6" s="2407"/>
      <c r="GW6" s="2407"/>
      <c r="GX6" s="2407"/>
      <c r="GY6" s="2407"/>
      <c r="GZ6" s="2407"/>
      <c r="HA6" s="2407"/>
      <c r="HB6" s="2407"/>
      <c r="HC6" s="2407"/>
      <c r="HD6" s="2407"/>
      <c r="HE6" s="2407"/>
      <c r="HF6" s="2407"/>
      <c r="HG6" s="2407"/>
      <c r="HH6" s="2407"/>
      <c r="HI6" s="2407"/>
      <c r="HJ6" s="2407"/>
      <c r="HK6" s="2407"/>
      <c r="HL6" s="2407"/>
      <c r="HM6" s="2407"/>
      <c r="HN6" s="2407"/>
      <c r="HO6" s="2407"/>
      <c r="HP6" s="2407"/>
      <c r="HQ6" s="2407"/>
      <c r="HR6" s="2407"/>
      <c r="HS6" s="2407"/>
      <c r="HT6" s="2407"/>
      <c r="HU6" s="2407"/>
      <c r="HV6" s="2407"/>
      <c r="HW6" s="2407"/>
      <c r="HX6" s="2407"/>
      <c r="HY6" s="2407"/>
      <c r="HZ6" s="2407"/>
      <c r="IA6" s="2407"/>
      <c r="IB6" s="2407"/>
      <c r="IC6" s="2407"/>
      <c r="ID6" s="2407"/>
      <c r="IE6" s="2407"/>
      <c r="IF6" s="2407"/>
    </row>
    <row r="7" spans="1:240" ht="12.75" customHeight="1">
      <c r="A7" s="2406"/>
      <c r="B7" s="2407" t="s">
        <v>431</v>
      </c>
      <c r="C7" s="2407"/>
      <c r="D7" s="2407"/>
      <c r="E7" s="2407"/>
      <c r="F7" s="2407"/>
      <c r="G7" s="2564"/>
      <c r="H7" s="3219" t="s">
        <v>432</v>
      </c>
      <c r="I7" s="2564"/>
      <c r="J7" s="2564"/>
      <c r="K7" s="2564"/>
      <c r="L7" s="2564"/>
      <c r="M7" s="2564"/>
      <c r="N7" s="3222"/>
      <c r="O7" s="2407"/>
      <c r="P7" s="2407"/>
      <c r="Q7" s="2407"/>
      <c r="R7" s="2407"/>
      <c r="S7" s="2407"/>
      <c r="T7" s="2407"/>
      <c r="U7" s="2407"/>
      <c r="V7" s="2407"/>
      <c r="W7" s="2407"/>
      <c r="X7" s="2407"/>
      <c r="Y7" s="2407"/>
      <c r="Z7" s="2407"/>
      <c r="AA7" s="2407"/>
      <c r="AB7" s="2407"/>
      <c r="AC7" s="2407"/>
      <c r="AD7" s="2407"/>
      <c r="AE7" s="2407"/>
      <c r="AF7" s="2407"/>
      <c r="AG7" s="2407"/>
      <c r="AH7" s="2407"/>
      <c r="AI7" s="2407"/>
      <c r="AJ7" s="2407"/>
      <c r="AK7" s="2407"/>
      <c r="AL7" s="2407"/>
      <c r="AM7" s="2407"/>
      <c r="AN7" s="2407"/>
      <c r="AO7" s="2407"/>
      <c r="AP7" s="2407"/>
      <c r="AQ7" s="2407"/>
      <c r="AR7" s="2407"/>
      <c r="AS7" s="2407"/>
      <c r="AT7" s="2407"/>
      <c r="AU7" s="2407"/>
      <c r="AV7" s="2407"/>
      <c r="AW7" s="2407"/>
      <c r="AX7" s="2407"/>
      <c r="AY7" s="2407"/>
      <c r="AZ7" s="2407"/>
      <c r="BA7" s="2407"/>
      <c r="BB7" s="2407"/>
      <c r="BC7" s="2407"/>
      <c r="BD7" s="2407"/>
      <c r="BE7" s="2407"/>
      <c r="BF7" s="2407"/>
      <c r="BG7" s="2407"/>
      <c r="BH7" s="2407"/>
      <c r="BI7" s="2407"/>
      <c r="BJ7" s="2407"/>
      <c r="BK7" s="2407"/>
      <c r="BL7" s="2407"/>
      <c r="BM7" s="2407"/>
      <c r="BN7" s="2407"/>
      <c r="BO7" s="2407"/>
      <c r="BP7" s="2407"/>
      <c r="BQ7" s="2407"/>
      <c r="BR7" s="2407"/>
      <c r="BS7" s="2407"/>
      <c r="BT7" s="2407"/>
      <c r="BU7" s="2407"/>
      <c r="BV7" s="2407"/>
      <c r="BW7" s="2407"/>
      <c r="BX7" s="2407"/>
      <c r="BY7" s="2407"/>
      <c r="BZ7" s="2407"/>
      <c r="CA7" s="2407"/>
      <c r="CB7" s="2407"/>
      <c r="CC7" s="2407"/>
      <c r="CD7" s="2407"/>
      <c r="CE7" s="2407"/>
      <c r="CF7" s="2407"/>
      <c r="CG7" s="2407"/>
      <c r="CH7" s="2407"/>
      <c r="CI7" s="2407"/>
      <c r="CJ7" s="2407"/>
      <c r="CK7" s="2407"/>
      <c r="CL7" s="2407"/>
      <c r="CM7" s="2407"/>
      <c r="CN7" s="2407"/>
      <c r="CO7" s="2407"/>
      <c r="CP7" s="2407"/>
      <c r="CQ7" s="2407"/>
      <c r="CR7" s="2407"/>
      <c r="CS7" s="2407"/>
      <c r="CT7" s="2407"/>
      <c r="CU7" s="2407"/>
      <c r="CV7" s="2407"/>
      <c r="CW7" s="2407"/>
      <c r="CX7" s="2407"/>
      <c r="CY7" s="2407"/>
      <c r="CZ7" s="2407"/>
      <c r="DA7" s="2407"/>
      <c r="DB7" s="2407"/>
      <c r="DC7" s="2407"/>
      <c r="DD7" s="2407"/>
      <c r="DE7" s="2407"/>
      <c r="DF7" s="2407"/>
      <c r="DG7" s="2407"/>
      <c r="DH7" s="2407"/>
      <c r="DI7" s="2407"/>
      <c r="DJ7" s="2407"/>
      <c r="DK7" s="2407"/>
      <c r="DL7" s="2407"/>
      <c r="DM7" s="2407"/>
      <c r="DN7" s="2407"/>
      <c r="DO7" s="2407"/>
      <c r="DP7" s="2407"/>
      <c r="DQ7" s="2407"/>
      <c r="DR7" s="2407"/>
      <c r="DS7" s="2407"/>
      <c r="DT7" s="2407"/>
      <c r="DU7" s="2407"/>
      <c r="DV7" s="2407"/>
      <c r="DW7" s="2407"/>
      <c r="DX7" s="2407"/>
      <c r="DY7" s="2407"/>
      <c r="DZ7" s="2407"/>
      <c r="EA7" s="2407"/>
      <c r="EB7" s="2407"/>
      <c r="EC7" s="2407"/>
      <c r="ED7" s="2407"/>
      <c r="EE7" s="2407"/>
      <c r="EF7" s="2407"/>
      <c r="EG7" s="2407"/>
      <c r="EH7" s="2407"/>
      <c r="EI7" s="2407"/>
      <c r="EJ7" s="2407"/>
      <c r="EK7" s="2407"/>
      <c r="EL7" s="2407"/>
      <c r="EM7" s="2407"/>
      <c r="EN7" s="2407"/>
      <c r="EO7" s="2407"/>
      <c r="EP7" s="2407"/>
      <c r="EQ7" s="2407"/>
      <c r="ER7" s="2407"/>
      <c r="ES7" s="2407"/>
      <c r="ET7" s="2407"/>
      <c r="EU7" s="2407"/>
      <c r="EV7" s="2407"/>
      <c r="EW7" s="2407"/>
      <c r="EX7" s="2407"/>
      <c r="EY7" s="2407"/>
      <c r="EZ7" s="2407"/>
      <c r="FA7" s="2407"/>
      <c r="FB7" s="2407"/>
      <c r="FC7" s="2407"/>
      <c r="FD7" s="2407"/>
      <c r="FE7" s="2407"/>
      <c r="FF7" s="2407"/>
      <c r="FG7" s="2407"/>
      <c r="FH7" s="2407"/>
      <c r="FI7" s="2407"/>
      <c r="FJ7" s="2407"/>
      <c r="FK7" s="2407"/>
      <c r="FL7" s="2407"/>
      <c r="FM7" s="2407"/>
      <c r="FN7" s="2407"/>
      <c r="FO7" s="2407"/>
      <c r="FP7" s="2407"/>
      <c r="FQ7" s="2407"/>
      <c r="FR7" s="2407"/>
      <c r="FS7" s="2407"/>
      <c r="FT7" s="2407"/>
      <c r="FU7" s="2407"/>
      <c r="FV7" s="2407"/>
      <c r="FW7" s="2407"/>
      <c r="FX7" s="2407"/>
      <c r="FY7" s="2407"/>
      <c r="FZ7" s="2407"/>
      <c r="GA7" s="2407"/>
      <c r="GB7" s="2407"/>
      <c r="GC7" s="2407"/>
      <c r="GD7" s="2407"/>
      <c r="GE7" s="2407"/>
      <c r="GF7" s="2407"/>
      <c r="GG7" s="2407"/>
      <c r="GH7" s="2407"/>
      <c r="GI7" s="2407"/>
      <c r="GJ7" s="2407"/>
      <c r="GK7" s="2407"/>
      <c r="GL7" s="2407"/>
      <c r="GM7" s="2407"/>
      <c r="GN7" s="2407"/>
      <c r="GO7" s="2407"/>
      <c r="GP7" s="2407"/>
      <c r="GQ7" s="2407"/>
      <c r="GR7" s="2407"/>
      <c r="GS7" s="2407"/>
      <c r="GT7" s="2407"/>
      <c r="GU7" s="2407"/>
      <c r="GV7" s="2407"/>
      <c r="GW7" s="2407"/>
      <c r="GX7" s="2407"/>
      <c r="GY7" s="2407"/>
      <c r="GZ7" s="2407"/>
      <c r="HA7" s="2407"/>
      <c r="HB7" s="2407"/>
      <c r="HC7" s="2407"/>
      <c r="HD7" s="2407"/>
      <c r="HE7" s="2407"/>
      <c r="HF7" s="2407"/>
      <c r="HG7" s="2407"/>
      <c r="HH7" s="2407"/>
      <c r="HI7" s="2407"/>
      <c r="HJ7" s="2407"/>
      <c r="HK7" s="2407"/>
      <c r="HL7" s="2407"/>
      <c r="HM7" s="2407"/>
      <c r="HN7" s="2407"/>
      <c r="HO7" s="2407"/>
      <c r="HP7" s="2407"/>
      <c r="HQ7" s="2407"/>
      <c r="HR7" s="2407"/>
      <c r="HS7" s="2407"/>
      <c r="HT7" s="2407"/>
      <c r="HU7" s="2407"/>
      <c r="HV7" s="2407"/>
      <c r="HW7" s="2407"/>
      <c r="HX7" s="2407"/>
      <c r="HY7" s="2407"/>
      <c r="HZ7" s="2407"/>
      <c r="IA7" s="2407"/>
      <c r="IB7" s="2407"/>
      <c r="IC7" s="2407"/>
      <c r="ID7" s="2407"/>
      <c r="IE7" s="2407"/>
      <c r="IF7" s="2407"/>
    </row>
    <row r="8" spans="1:240" ht="12.75" customHeight="1">
      <c r="A8" s="2406"/>
      <c r="B8" s="2407" t="s">
        <v>433</v>
      </c>
      <c r="C8" s="2407"/>
      <c r="D8" s="2407"/>
      <c r="E8" s="2407"/>
      <c r="F8" s="2407"/>
      <c r="G8" s="2564"/>
      <c r="H8" s="3219" t="s">
        <v>434</v>
      </c>
      <c r="I8" s="2564"/>
      <c r="J8" s="2564"/>
      <c r="K8" s="2564"/>
      <c r="L8" s="2564"/>
      <c r="M8" s="2564"/>
      <c r="N8" s="3222"/>
      <c r="O8" s="2407"/>
      <c r="P8" s="2407"/>
      <c r="Q8" s="2407"/>
      <c r="R8" s="2407"/>
      <c r="S8" s="2407"/>
      <c r="T8" s="2407"/>
      <c r="U8" s="2407"/>
      <c r="V8" s="2407"/>
      <c r="W8" s="2407"/>
      <c r="X8" s="2407"/>
      <c r="Y8" s="2407"/>
      <c r="Z8" s="2407"/>
      <c r="AA8" s="2407"/>
      <c r="AB8" s="2407"/>
      <c r="AC8" s="2407"/>
      <c r="AD8" s="2407"/>
      <c r="AE8" s="2407"/>
      <c r="AF8" s="2407"/>
      <c r="AG8" s="2407"/>
      <c r="AH8" s="2407"/>
      <c r="AI8" s="2407"/>
      <c r="AJ8" s="2407"/>
      <c r="AK8" s="2407"/>
      <c r="AL8" s="2407"/>
      <c r="AM8" s="2407"/>
      <c r="AN8" s="2407"/>
      <c r="AO8" s="2407"/>
      <c r="AP8" s="2407"/>
      <c r="AQ8" s="2407"/>
      <c r="AR8" s="2407"/>
      <c r="AS8" s="2407"/>
      <c r="AT8" s="2407"/>
      <c r="AU8" s="2407"/>
      <c r="AV8" s="2407"/>
      <c r="AW8" s="2407"/>
      <c r="AX8" s="2407"/>
      <c r="AY8" s="2407"/>
      <c r="AZ8" s="2407"/>
      <c r="BA8" s="2407"/>
      <c r="BB8" s="2407"/>
      <c r="BC8" s="2407"/>
      <c r="BD8" s="2407"/>
      <c r="BE8" s="2407"/>
      <c r="BF8" s="2407"/>
      <c r="BG8" s="2407"/>
      <c r="BH8" s="2407"/>
      <c r="BI8" s="2407"/>
      <c r="BJ8" s="2407"/>
      <c r="BK8" s="2407"/>
      <c r="BL8" s="2407"/>
      <c r="BM8" s="2407"/>
      <c r="BN8" s="2407"/>
      <c r="BO8" s="2407"/>
      <c r="BP8" s="2407"/>
      <c r="BQ8" s="2407"/>
      <c r="BR8" s="2407"/>
      <c r="BS8" s="2407"/>
      <c r="BT8" s="2407"/>
      <c r="BU8" s="2407"/>
      <c r="BV8" s="2407"/>
      <c r="BW8" s="2407"/>
      <c r="BX8" s="2407"/>
      <c r="BY8" s="2407"/>
      <c r="BZ8" s="2407"/>
      <c r="CA8" s="2407"/>
      <c r="CB8" s="2407"/>
      <c r="CC8" s="2407"/>
      <c r="CD8" s="2407"/>
      <c r="CE8" s="2407"/>
      <c r="CF8" s="2407"/>
      <c r="CG8" s="2407"/>
      <c r="CH8" s="2407"/>
      <c r="CI8" s="2407"/>
      <c r="CJ8" s="2407"/>
      <c r="CK8" s="2407"/>
      <c r="CL8" s="2407"/>
      <c r="CM8" s="2407"/>
      <c r="CN8" s="2407"/>
      <c r="CO8" s="2407"/>
      <c r="CP8" s="2407"/>
      <c r="CQ8" s="2407"/>
      <c r="CR8" s="2407"/>
      <c r="CS8" s="2407"/>
      <c r="CT8" s="2407"/>
      <c r="CU8" s="2407"/>
      <c r="CV8" s="2407"/>
      <c r="CW8" s="2407"/>
      <c r="CX8" s="2407"/>
      <c r="CY8" s="2407"/>
      <c r="CZ8" s="2407"/>
      <c r="DA8" s="2407"/>
      <c r="DB8" s="2407"/>
      <c r="DC8" s="2407"/>
      <c r="DD8" s="2407"/>
      <c r="DE8" s="2407"/>
      <c r="DF8" s="2407"/>
      <c r="DG8" s="2407"/>
      <c r="DH8" s="2407"/>
      <c r="DI8" s="2407"/>
      <c r="DJ8" s="2407"/>
      <c r="DK8" s="2407"/>
      <c r="DL8" s="2407"/>
      <c r="DM8" s="2407"/>
      <c r="DN8" s="2407"/>
      <c r="DO8" s="2407"/>
      <c r="DP8" s="2407"/>
      <c r="DQ8" s="2407"/>
      <c r="DR8" s="2407"/>
      <c r="DS8" s="2407"/>
      <c r="DT8" s="2407"/>
      <c r="DU8" s="2407"/>
      <c r="DV8" s="2407"/>
      <c r="DW8" s="2407"/>
      <c r="DX8" s="2407"/>
      <c r="DY8" s="2407"/>
      <c r="DZ8" s="2407"/>
      <c r="EA8" s="2407"/>
      <c r="EB8" s="2407"/>
      <c r="EC8" s="2407"/>
      <c r="ED8" s="2407"/>
      <c r="EE8" s="2407"/>
      <c r="EF8" s="2407"/>
      <c r="EG8" s="2407"/>
      <c r="EH8" s="2407"/>
      <c r="EI8" s="2407"/>
      <c r="EJ8" s="2407"/>
      <c r="EK8" s="2407"/>
      <c r="EL8" s="2407"/>
      <c r="EM8" s="2407"/>
      <c r="EN8" s="2407"/>
      <c r="EO8" s="2407"/>
      <c r="EP8" s="2407"/>
      <c r="EQ8" s="2407"/>
      <c r="ER8" s="2407"/>
      <c r="ES8" s="2407"/>
      <c r="ET8" s="2407"/>
      <c r="EU8" s="2407"/>
      <c r="EV8" s="2407"/>
      <c r="EW8" s="2407"/>
      <c r="EX8" s="2407"/>
      <c r="EY8" s="2407"/>
      <c r="EZ8" s="2407"/>
      <c r="FA8" s="2407"/>
      <c r="FB8" s="2407"/>
      <c r="FC8" s="2407"/>
      <c r="FD8" s="2407"/>
      <c r="FE8" s="2407"/>
      <c r="FF8" s="2407"/>
      <c r="FG8" s="2407"/>
      <c r="FH8" s="2407"/>
      <c r="FI8" s="2407"/>
      <c r="FJ8" s="2407"/>
      <c r="FK8" s="2407"/>
      <c r="FL8" s="2407"/>
      <c r="FM8" s="2407"/>
      <c r="FN8" s="2407"/>
      <c r="FO8" s="2407"/>
      <c r="FP8" s="2407"/>
      <c r="FQ8" s="2407"/>
      <c r="FR8" s="2407"/>
      <c r="FS8" s="2407"/>
      <c r="FT8" s="2407"/>
      <c r="FU8" s="2407"/>
      <c r="FV8" s="2407"/>
      <c r="FW8" s="2407"/>
      <c r="FX8" s="2407"/>
      <c r="FY8" s="2407"/>
      <c r="FZ8" s="2407"/>
      <c r="GA8" s="2407"/>
      <c r="GB8" s="2407"/>
      <c r="GC8" s="2407"/>
      <c r="GD8" s="2407"/>
      <c r="GE8" s="2407"/>
      <c r="GF8" s="2407"/>
      <c r="GG8" s="2407"/>
      <c r="GH8" s="2407"/>
      <c r="GI8" s="2407"/>
      <c r="GJ8" s="2407"/>
      <c r="GK8" s="2407"/>
      <c r="GL8" s="2407"/>
      <c r="GM8" s="2407"/>
      <c r="GN8" s="2407"/>
      <c r="GO8" s="2407"/>
      <c r="GP8" s="2407"/>
      <c r="GQ8" s="2407"/>
      <c r="GR8" s="2407"/>
      <c r="GS8" s="2407"/>
      <c r="GT8" s="2407"/>
      <c r="GU8" s="2407"/>
      <c r="GV8" s="2407"/>
      <c r="GW8" s="2407"/>
      <c r="GX8" s="2407"/>
      <c r="GY8" s="2407"/>
      <c r="GZ8" s="2407"/>
      <c r="HA8" s="2407"/>
      <c r="HB8" s="2407"/>
      <c r="HC8" s="2407"/>
      <c r="HD8" s="2407"/>
      <c r="HE8" s="2407"/>
      <c r="HF8" s="2407"/>
      <c r="HG8" s="2407"/>
      <c r="HH8" s="2407"/>
      <c r="HI8" s="2407"/>
      <c r="HJ8" s="2407"/>
      <c r="HK8" s="2407"/>
      <c r="HL8" s="2407"/>
      <c r="HM8" s="2407"/>
      <c r="HN8" s="2407"/>
      <c r="HO8" s="2407"/>
      <c r="HP8" s="2407"/>
      <c r="HQ8" s="2407"/>
      <c r="HR8" s="2407"/>
      <c r="HS8" s="2407"/>
      <c r="HT8" s="2407"/>
      <c r="HU8" s="2407"/>
      <c r="HV8" s="2407"/>
      <c r="HW8" s="2407"/>
      <c r="HX8" s="2407"/>
      <c r="HY8" s="2407"/>
      <c r="HZ8" s="2407"/>
      <c r="IA8" s="2407"/>
      <c r="IB8" s="2407"/>
      <c r="IC8" s="2407"/>
      <c r="ID8" s="2407"/>
      <c r="IE8" s="2407"/>
      <c r="IF8" s="2407"/>
    </row>
    <row r="9" spans="1:240" ht="12.75" customHeight="1">
      <c r="A9" s="2406"/>
      <c r="B9" s="2407" t="s">
        <v>435</v>
      </c>
      <c r="C9" s="2407"/>
      <c r="D9" s="2407"/>
      <c r="E9" s="2407"/>
      <c r="F9" s="2407"/>
      <c r="G9" s="2564"/>
      <c r="H9" s="3219" t="s">
        <v>436</v>
      </c>
      <c r="I9" s="2564"/>
      <c r="J9" s="2564"/>
      <c r="K9" s="2564"/>
      <c r="L9" s="2564"/>
      <c r="M9" s="2564"/>
      <c r="N9" s="3222"/>
      <c r="O9" s="2407"/>
      <c r="P9" s="2407"/>
      <c r="Q9" s="2407"/>
      <c r="R9" s="2407"/>
      <c r="S9" s="2407"/>
      <c r="T9" s="2407"/>
      <c r="U9" s="2407"/>
      <c r="V9" s="2407"/>
      <c r="W9" s="2407"/>
      <c r="X9" s="2407"/>
      <c r="Y9" s="2407"/>
      <c r="Z9" s="2407"/>
      <c r="AA9" s="2407"/>
      <c r="AB9" s="2407"/>
      <c r="AC9" s="2407"/>
      <c r="AD9" s="2407"/>
      <c r="AE9" s="2407"/>
      <c r="AF9" s="2407"/>
      <c r="AG9" s="2407"/>
      <c r="AH9" s="2407"/>
      <c r="AI9" s="2407"/>
      <c r="AJ9" s="2407"/>
      <c r="AK9" s="2407"/>
      <c r="AL9" s="2407"/>
      <c r="AM9" s="2407"/>
      <c r="AN9" s="2407"/>
      <c r="AO9" s="2407"/>
      <c r="AP9" s="2407"/>
      <c r="AQ9" s="2407"/>
      <c r="AR9" s="2407"/>
      <c r="AS9" s="2407"/>
      <c r="AT9" s="2407"/>
      <c r="AU9" s="2407"/>
      <c r="AV9" s="2407"/>
      <c r="AW9" s="2407"/>
      <c r="AX9" s="2407"/>
      <c r="AY9" s="2407"/>
      <c r="AZ9" s="2407"/>
      <c r="BA9" s="2407"/>
      <c r="BB9" s="2407"/>
      <c r="BC9" s="2407"/>
      <c r="BD9" s="2407"/>
      <c r="BE9" s="2407"/>
      <c r="BF9" s="2407"/>
      <c r="BG9" s="2407"/>
      <c r="BH9" s="2407"/>
      <c r="BI9" s="2407"/>
      <c r="BJ9" s="2407"/>
      <c r="BK9" s="2407"/>
      <c r="BL9" s="2407"/>
      <c r="BM9" s="2407"/>
      <c r="BN9" s="2407"/>
      <c r="BO9" s="2407"/>
      <c r="BP9" s="2407"/>
      <c r="BQ9" s="2407"/>
      <c r="BR9" s="2407"/>
      <c r="BS9" s="2407"/>
      <c r="BT9" s="2407"/>
      <c r="BU9" s="2407"/>
      <c r="BV9" s="2407"/>
      <c r="BW9" s="2407"/>
      <c r="BX9" s="2407"/>
      <c r="BY9" s="2407"/>
      <c r="BZ9" s="2407"/>
      <c r="CA9" s="2407"/>
      <c r="CB9" s="2407"/>
      <c r="CC9" s="2407"/>
      <c r="CD9" s="2407"/>
      <c r="CE9" s="2407"/>
      <c r="CF9" s="2407"/>
      <c r="CG9" s="2407"/>
      <c r="CH9" s="2407"/>
      <c r="CI9" s="2407"/>
      <c r="CJ9" s="2407"/>
      <c r="CK9" s="2407"/>
      <c r="CL9" s="2407"/>
      <c r="CM9" s="2407"/>
      <c r="CN9" s="2407"/>
      <c r="CO9" s="2407"/>
      <c r="CP9" s="2407"/>
      <c r="CQ9" s="2407"/>
      <c r="CR9" s="2407"/>
      <c r="CS9" s="2407"/>
      <c r="CT9" s="2407"/>
      <c r="CU9" s="2407"/>
      <c r="CV9" s="2407"/>
      <c r="CW9" s="2407"/>
      <c r="CX9" s="2407"/>
      <c r="CY9" s="2407"/>
      <c r="CZ9" s="2407"/>
      <c r="DA9" s="2407"/>
      <c r="DB9" s="2407"/>
      <c r="DC9" s="2407"/>
      <c r="DD9" s="2407"/>
      <c r="DE9" s="2407"/>
      <c r="DF9" s="2407"/>
      <c r="DG9" s="2407"/>
      <c r="DH9" s="2407"/>
      <c r="DI9" s="2407"/>
      <c r="DJ9" s="2407"/>
      <c r="DK9" s="2407"/>
      <c r="DL9" s="2407"/>
      <c r="DM9" s="2407"/>
      <c r="DN9" s="2407"/>
      <c r="DO9" s="2407"/>
      <c r="DP9" s="2407"/>
      <c r="DQ9" s="2407"/>
      <c r="DR9" s="2407"/>
      <c r="DS9" s="2407"/>
      <c r="DT9" s="2407"/>
      <c r="DU9" s="2407"/>
      <c r="DV9" s="2407"/>
      <c r="DW9" s="2407"/>
      <c r="DX9" s="2407"/>
      <c r="DY9" s="2407"/>
      <c r="DZ9" s="2407"/>
      <c r="EA9" s="2407"/>
      <c r="EB9" s="2407"/>
      <c r="EC9" s="2407"/>
      <c r="ED9" s="2407"/>
      <c r="EE9" s="2407"/>
      <c r="EF9" s="2407"/>
      <c r="EG9" s="2407"/>
      <c r="EH9" s="2407"/>
      <c r="EI9" s="2407"/>
      <c r="EJ9" s="2407"/>
      <c r="EK9" s="2407"/>
      <c r="EL9" s="2407"/>
      <c r="EM9" s="2407"/>
      <c r="EN9" s="2407"/>
      <c r="EO9" s="2407"/>
      <c r="EP9" s="2407"/>
      <c r="EQ9" s="2407"/>
      <c r="ER9" s="2407"/>
      <c r="ES9" s="2407"/>
      <c r="ET9" s="2407"/>
      <c r="EU9" s="2407"/>
      <c r="EV9" s="2407"/>
      <c r="EW9" s="2407"/>
      <c r="EX9" s="2407"/>
      <c r="EY9" s="2407"/>
      <c r="EZ9" s="2407"/>
      <c r="FA9" s="2407"/>
      <c r="FB9" s="2407"/>
      <c r="FC9" s="2407"/>
      <c r="FD9" s="2407"/>
      <c r="FE9" s="2407"/>
      <c r="FF9" s="2407"/>
      <c r="FG9" s="2407"/>
      <c r="FH9" s="2407"/>
      <c r="FI9" s="2407"/>
      <c r="FJ9" s="2407"/>
      <c r="FK9" s="2407"/>
      <c r="FL9" s="2407"/>
      <c r="FM9" s="2407"/>
      <c r="FN9" s="2407"/>
      <c r="FO9" s="2407"/>
      <c r="FP9" s="2407"/>
      <c r="FQ9" s="2407"/>
      <c r="FR9" s="2407"/>
      <c r="FS9" s="2407"/>
      <c r="FT9" s="2407"/>
      <c r="FU9" s="2407"/>
      <c r="FV9" s="2407"/>
      <c r="FW9" s="2407"/>
      <c r="FX9" s="2407"/>
      <c r="FY9" s="2407"/>
      <c r="FZ9" s="2407"/>
      <c r="GA9" s="2407"/>
      <c r="GB9" s="2407"/>
      <c r="GC9" s="2407"/>
      <c r="GD9" s="2407"/>
      <c r="GE9" s="2407"/>
      <c r="GF9" s="2407"/>
      <c r="GG9" s="2407"/>
      <c r="GH9" s="2407"/>
      <c r="GI9" s="2407"/>
      <c r="GJ9" s="2407"/>
      <c r="GK9" s="2407"/>
      <c r="GL9" s="2407"/>
      <c r="GM9" s="2407"/>
      <c r="GN9" s="2407"/>
      <c r="GO9" s="2407"/>
      <c r="GP9" s="2407"/>
      <c r="GQ9" s="2407"/>
      <c r="GR9" s="2407"/>
      <c r="GS9" s="2407"/>
      <c r="GT9" s="2407"/>
      <c r="GU9" s="2407"/>
      <c r="GV9" s="2407"/>
      <c r="GW9" s="2407"/>
      <c r="GX9" s="2407"/>
      <c r="GY9" s="2407"/>
      <c r="GZ9" s="2407"/>
      <c r="HA9" s="2407"/>
      <c r="HB9" s="2407"/>
      <c r="HC9" s="2407"/>
      <c r="HD9" s="2407"/>
      <c r="HE9" s="2407"/>
      <c r="HF9" s="2407"/>
      <c r="HG9" s="2407"/>
      <c r="HH9" s="2407"/>
      <c r="HI9" s="2407"/>
      <c r="HJ9" s="2407"/>
      <c r="HK9" s="2407"/>
      <c r="HL9" s="2407"/>
      <c r="HM9" s="2407"/>
      <c r="HN9" s="2407"/>
      <c r="HO9" s="2407"/>
      <c r="HP9" s="2407"/>
      <c r="HQ9" s="2407"/>
      <c r="HR9" s="2407"/>
      <c r="HS9" s="2407"/>
      <c r="HT9" s="2407"/>
      <c r="HU9" s="2407"/>
      <c r="HV9" s="2407"/>
      <c r="HW9" s="2407"/>
      <c r="HX9" s="2407"/>
      <c r="HY9" s="2407"/>
      <c r="HZ9" s="2407"/>
      <c r="IA9" s="2407"/>
      <c r="IB9" s="2407"/>
      <c r="IC9" s="2407"/>
      <c r="ID9" s="2407"/>
      <c r="IE9" s="2407"/>
      <c r="IF9" s="2407"/>
    </row>
    <row r="10" spans="1:240" ht="12.6" customHeight="1">
      <c r="A10" s="2406"/>
      <c r="B10" s="2407" t="s">
        <v>437</v>
      </c>
      <c r="C10" s="2407"/>
      <c r="D10" s="2407"/>
      <c r="E10" s="2407"/>
      <c r="F10" s="2407"/>
      <c r="G10" s="2564"/>
      <c r="H10" s="3219"/>
      <c r="I10" s="2564"/>
      <c r="J10" s="2564"/>
      <c r="K10" s="2564"/>
      <c r="L10" s="2564"/>
      <c r="M10" s="2564"/>
      <c r="N10" s="3222"/>
      <c r="O10" s="2407"/>
      <c r="P10" s="2407"/>
      <c r="Q10" s="2407"/>
      <c r="R10" s="2407"/>
      <c r="S10" s="2407"/>
      <c r="T10" s="2407"/>
      <c r="U10" s="2407"/>
      <c r="V10" s="2407"/>
      <c r="W10" s="2407"/>
      <c r="X10" s="2407"/>
      <c r="Y10" s="2407"/>
      <c r="Z10" s="2407"/>
      <c r="AA10" s="2407"/>
      <c r="AB10" s="2407"/>
      <c r="AC10" s="2407"/>
      <c r="AD10" s="2407"/>
      <c r="AE10" s="2407"/>
      <c r="AF10" s="2407"/>
      <c r="AG10" s="2407"/>
      <c r="AH10" s="2407"/>
      <c r="AI10" s="2407"/>
      <c r="AJ10" s="2407"/>
      <c r="AK10" s="2407"/>
      <c r="AL10" s="2407"/>
      <c r="AM10" s="2407"/>
      <c r="AN10" s="2407"/>
      <c r="AO10" s="2407"/>
      <c r="AP10" s="2407"/>
      <c r="AQ10" s="2407"/>
      <c r="AR10" s="2407"/>
      <c r="AS10" s="2407"/>
      <c r="AT10" s="2407"/>
      <c r="AU10" s="2407"/>
      <c r="AV10" s="2407"/>
      <c r="AW10" s="2407"/>
      <c r="AX10" s="2407"/>
      <c r="AY10" s="2407"/>
      <c r="AZ10" s="2407"/>
      <c r="BA10" s="2407"/>
      <c r="BB10" s="2407"/>
      <c r="BC10" s="2407"/>
      <c r="BD10" s="2407"/>
      <c r="BE10" s="2407"/>
      <c r="BF10" s="2407"/>
      <c r="BG10" s="2407"/>
      <c r="BH10" s="2407"/>
      <c r="BI10" s="2407"/>
      <c r="BJ10" s="2407"/>
      <c r="BK10" s="2407"/>
      <c r="BL10" s="2407"/>
      <c r="BM10" s="2407"/>
      <c r="BN10" s="2407"/>
      <c r="BO10" s="2407"/>
      <c r="BP10" s="2407"/>
      <c r="BQ10" s="2407"/>
      <c r="BR10" s="2407"/>
      <c r="BS10" s="2407"/>
      <c r="BT10" s="2407"/>
      <c r="BU10" s="2407"/>
      <c r="BV10" s="2407"/>
      <c r="BW10" s="2407"/>
      <c r="BX10" s="2407"/>
      <c r="BY10" s="2407"/>
      <c r="BZ10" s="2407"/>
      <c r="CA10" s="2407"/>
      <c r="CB10" s="2407"/>
      <c r="CC10" s="2407"/>
      <c r="CD10" s="2407"/>
      <c r="CE10" s="2407"/>
      <c r="CF10" s="2407"/>
      <c r="CG10" s="2407"/>
      <c r="CH10" s="2407"/>
      <c r="CI10" s="2407"/>
      <c r="CJ10" s="2407"/>
      <c r="CK10" s="2407"/>
      <c r="CL10" s="2407"/>
      <c r="CM10" s="2407"/>
      <c r="CN10" s="2407"/>
      <c r="CO10" s="2407"/>
      <c r="CP10" s="2407"/>
      <c r="CQ10" s="2407"/>
      <c r="CR10" s="2407"/>
      <c r="CS10" s="2407"/>
      <c r="CT10" s="2407"/>
      <c r="CU10" s="2407"/>
      <c r="CV10" s="2407"/>
      <c r="CW10" s="2407"/>
      <c r="CX10" s="2407"/>
      <c r="CY10" s="2407"/>
      <c r="CZ10" s="2407"/>
      <c r="DA10" s="2407"/>
      <c r="DB10" s="2407"/>
      <c r="DC10" s="2407"/>
      <c r="DD10" s="2407"/>
      <c r="DE10" s="2407"/>
      <c r="DF10" s="2407"/>
      <c r="DG10" s="2407"/>
      <c r="DH10" s="2407"/>
      <c r="DI10" s="2407"/>
      <c r="DJ10" s="2407"/>
      <c r="DK10" s="2407"/>
      <c r="DL10" s="2407"/>
      <c r="DM10" s="2407"/>
      <c r="DN10" s="2407"/>
      <c r="DO10" s="2407"/>
      <c r="DP10" s="2407"/>
      <c r="DQ10" s="2407"/>
      <c r="DR10" s="2407"/>
      <c r="DS10" s="2407"/>
      <c r="DT10" s="2407"/>
      <c r="DU10" s="2407"/>
      <c r="DV10" s="2407"/>
      <c r="DW10" s="2407"/>
      <c r="DX10" s="2407"/>
      <c r="DY10" s="2407"/>
      <c r="DZ10" s="2407"/>
      <c r="EA10" s="2407"/>
      <c r="EB10" s="2407"/>
      <c r="EC10" s="2407"/>
      <c r="ED10" s="2407"/>
      <c r="EE10" s="2407"/>
      <c r="EF10" s="2407"/>
      <c r="EG10" s="2407"/>
      <c r="EH10" s="2407"/>
      <c r="EI10" s="2407"/>
      <c r="EJ10" s="2407"/>
      <c r="EK10" s="2407"/>
      <c r="EL10" s="2407"/>
      <c r="EM10" s="2407"/>
      <c r="EN10" s="2407"/>
      <c r="EO10" s="2407"/>
      <c r="EP10" s="2407"/>
      <c r="EQ10" s="2407"/>
      <c r="ER10" s="2407"/>
      <c r="ES10" s="2407"/>
      <c r="ET10" s="2407"/>
      <c r="EU10" s="2407"/>
      <c r="EV10" s="2407"/>
      <c r="EW10" s="2407"/>
      <c r="EX10" s="2407"/>
      <c r="EY10" s="2407"/>
      <c r="EZ10" s="2407"/>
      <c r="FA10" s="2407"/>
      <c r="FB10" s="2407"/>
      <c r="FC10" s="2407"/>
      <c r="FD10" s="2407"/>
      <c r="FE10" s="2407"/>
      <c r="FF10" s="2407"/>
      <c r="FG10" s="2407"/>
      <c r="FH10" s="2407"/>
      <c r="FI10" s="2407"/>
      <c r="FJ10" s="2407"/>
      <c r="FK10" s="2407"/>
      <c r="FL10" s="2407"/>
      <c r="FM10" s="2407"/>
      <c r="FN10" s="2407"/>
      <c r="FO10" s="2407"/>
      <c r="FP10" s="2407"/>
      <c r="FQ10" s="2407"/>
      <c r="FR10" s="2407"/>
      <c r="FS10" s="2407"/>
      <c r="FT10" s="2407"/>
      <c r="FU10" s="2407"/>
      <c r="FV10" s="2407"/>
      <c r="FW10" s="2407"/>
      <c r="FX10" s="2407"/>
      <c r="FY10" s="2407"/>
      <c r="FZ10" s="2407"/>
      <c r="GA10" s="2407"/>
      <c r="GB10" s="2407"/>
      <c r="GC10" s="2407"/>
      <c r="GD10" s="2407"/>
      <c r="GE10" s="2407"/>
      <c r="GF10" s="2407"/>
      <c r="GG10" s="2407"/>
      <c r="GH10" s="2407"/>
      <c r="GI10" s="2407"/>
      <c r="GJ10" s="2407"/>
      <c r="GK10" s="2407"/>
      <c r="GL10" s="2407"/>
      <c r="GM10" s="2407"/>
      <c r="GN10" s="2407"/>
      <c r="GO10" s="2407"/>
      <c r="GP10" s="2407"/>
      <c r="GQ10" s="2407"/>
      <c r="GR10" s="2407"/>
      <c r="GS10" s="2407"/>
      <c r="GT10" s="2407"/>
      <c r="GU10" s="2407"/>
      <c r="GV10" s="2407"/>
      <c r="GW10" s="2407"/>
      <c r="GX10" s="2407"/>
      <c r="GY10" s="2407"/>
      <c r="GZ10" s="2407"/>
      <c r="HA10" s="2407"/>
      <c r="HB10" s="2407"/>
      <c r="HC10" s="2407"/>
      <c r="HD10" s="2407"/>
      <c r="HE10" s="2407"/>
      <c r="HF10" s="2407"/>
      <c r="HG10" s="2407"/>
      <c r="HH10" s="2407"/>
      <c r="HI10" s="2407"/>
      <c r="HJ10" s="2407"/>
      <c r="HK10" s="2407"/>
      <c r="HL10" s="2407"/>
      <c r="HM10" s="2407"/>
      <c r="HN10" s="2407"/>
      <c r="HO10" s="2407"/>
      <c r="HP10" s="2407"/>
      <c r="HQ10" s="2407"/>
      <c r="HR10" s="2407"/>
      <c r="HS10" s="2407"/>
      <c r="HT10" s="2407"/>
      <c r="HU10" s="2407"/>
      <c r="HV10" s="2407"/>
      <c r="HW10" s="2407"/>
      <c r="HX10" s="2407"/>
      <c r="HY10" s="2407"/>
      <c r="HZ10" s="2407"/>
      <c r="IA10" s="2407"/>
      <c r="IB10" s="2407"/>
      <c r="IC10" s="2407"/>
      <c r="ID10" s="2407"/>
      <c r="IE10" s="2407"/>
      <c r="IF10" s="2407"/>
    </row>
    <row r="11" spans="1:240" ht="15.6" customHeight="1">
      <c r="A11" s="2406"/>
      <c r="B11" s="2407" t="s">
        <v>438</v>
      </c>
      <c r="C11" s="2407"/>
      <c r="D11" s="2407"/>
      <c r="E11" s="2407"/>
      <c r="F11" s="2407"/>
      <c r="G11" s="2564"/>
      <c r="H11" s="3226" t="s">
        <v>439</v>
      </c>
      <c r="I11" s="2564"/>
      <c r="J11" s="2564"/>
      <c r="K11" s="2564"/>
      <c r="L11" s="2564"/>
      <c r="M11" s="2564"/>
      <c r="N11" s="3222"/>
      <c r="O11" s="2407"/>
      <c r="P11" s="2407"/>
      <c r="Q11" s="2407"/>
      <c r="R11" s="2407"/>
      <c r="S11" s="2407"/>
      <c r="T11" s="2407"/>
      <c r="U11" s="2407"/>
      <c r="V11" s="2407"/>
      <c r="W11" s="2407"/>
      <c r="X11" s="2407"/>
      <c r="Y11" s="2407"/>
      <c r="Z11" s="2407"/>
      <c r="AA11" s="2407"/>
      <c r="AB11" s="2407"/>
      <c r="AC11" s="2407"/>
      <c r="AD11" s="2407"/>
      <c r="AE11" s="2407"/>
      <c r="AF11" s="2407"/>
      <c r="AG11" s="2407"/>
      <c r="AH11" s="2407"/>
      <c r="AI11" s="2407"/>
      <c r="AJ11" s="2407"/>
      <c r="AK11" s="2407"/>
      <c r="AL11" s="2407"/>
      <c r="AM11" s="2407"/>
      <c r="AN11" s="2407"/>
      <c r="AO11" s="2407"/>
      <c r="AP11" s="2407"/>
      <c r="AQ11" s="2407"/>
      <c r="AR11" s="2407"/>
      <c r="AS11" s="2407"/>
      <c r="AT11" s="2407"/>
      <c r="AU11" s="2407"/>
      <c r="AV11" s="2407"/>
      <c r="AW11" s="2407"/>
      <c r="AX11" s="2407"/>
      <c r="AY11" s="2407"/>
      <c r="AZ11" s="2407"/>
      <c r="BA11" s="2407"/>
      <c r="BB11" s="2407"/>
      <c r="BC11" s="2407"/>
      <c r="BD11" s="2407"/>
      <c r="BE11" s="2407"/>
      <c r="BF11" s="2407"/>
      <c r="BG11" s="2407"/>
      <c r="BH11" s="2407"/>
      <c r="BI11" s="2407"/>
      <c r="BJ11" s="2407"/>
      <c r="BK11" s="2407"/>
      <c r="BL11" s="2407"/>
      <c r="BM11" s="2407"/>
      <c r="BN11" s="2407"/>
      <c r="BO11" s="2407"/>
      <c r="BP11" s="2407"/>
      <c r="BQ11" s="2407"/>
      <c r="BR11" s="2407"/>
      <c r="BS11" s="2407"/>
      <c r="BT11" s="2407"/>
      <c r="BU11" s="2407"/>
      <c r="BV11" s="2407"/>
      <c r="BW11" s="2407"/>
      <c r="BX11" s="2407"/>
      <c r="BY11" s="2407"/>
      <c r="BZ11" s="2407"/>
      <c r="CA11" s="2407"/>
      <c r="CB11" s="2407"/>
      <c r="CC11" s="2407"/>
      <c r="CD11" s="2407"/>
      <c r="CE11" s="2407"/>
      <c r="CF11" s="2407"/>
      <c r="CG11" s="2407"/>
      <c r="CH11" s="2407"/>
      <c r="CI11" s="2407"/>
      <c r="CJ11" s="2407"/>
      <c r="CK11" s="2407"/>
      <c r="CL11" s="2407"/>
      <c r="CM11" s="2407"/>
      <c r="CN11" s="2407"/>
      <c r="CO11" s="2407"/>
      <c r="CP11" s="2407"/>
      <c r="CQ11" s="2407"/>
      <c r="CR11" s="2407"/>
      <c r="CS11" s="2407"/>
      <c r="CT11" s="2407"/>
      <c r="CU11" s="2407"/>
      <c r="CV11" s="2407"/>
      <c r="CW11" s="2407"/>
      <c r="CX11" s="2407"/>
      <c r="CY11" s="2407"/>
      <c r="CZ11" s="2407"/>
      <c r="DA11" s="2407"/>
      <c r="DB11" s="2407"/>
      <c r="DC11" s="2407"/>
      <c r="DD11" s="2407"/>
      <c r="DE11" s="2407"/>
      <c r="DF11" s="2407"/>
      <c r="DG11" s="2407"/>
      <c r="DH11" s="2407"/>
      <c r="DI11" s="2407"/>
      <c r="DJ11" s="2407"/>
      <c r="DK11" s="2407"/>
      <c r="DL11" s="2407"/>
      <c r="DM11" s="2407"/>
      <c r="DN11" s="2407"/>
      <c r="DO11" s="2407"/>
      <c r="DP11" s="2407"/>
      <c r="DQ11" s="2407"/>
      <c r="DR11" s="2407"/>
      <c r="DS11" s="2407"/>
      <c r="DT11" s="2407"/>
      <c r="DU11" s="2407"/>
      <c r="DV11" s="2407"/>
      <c r="DW11" s="2407"/>
      <c r="DX11" s="2407"/>
      <c r="DY11" s="2407"/>
      <c r="DZ11" s="2407"/>
      <c r="EA11" s="2407"/>
      <c r="EB11" s="2407"/>
      <c r="EC11" s="2407"/>
      <c r="ED11" s="2407"/>
      <c r="EE11" s="2407"/>
      <c r="EF11" s="2407"/>
      <c r="EG11" s="2407"/>
      <c r="EH11" s="2407"/>
      <c r="EI11" s="2407"/>
      <c r="EJ11" s="2407"/>
      <c r="EK11" s="2407"/>
      <c r="EL11" s="2407"/>
      <c r="EM11" s="2407"/>
      <c r="EN11" s="2407"/>
      <c r="EO11" s="2407"/>
      <c r="EP11" s="2407"/>
      <c r="EQ11" s="2407"/>
      <c r="ER11" s="2407"/>
      <c r="ES11" s="2407"/>
      <c r="ET11" s="2407"/>
      <c r="EU11" s="2407"/>
      <c r="EV11" s="2407"/>
      <c r="EW11" s="2407"/>
      <c r="EX11" s="2407"/>
      <c r="EY11" s="2407"/>
      <c r="EZ11" s="2407"/>
      <c r="FA11" s="2407"/>
      <c r="FB11" s="2407"/>
      <c r="FC11" s="2407"/>
      <c r="FD11" s="2407"/>
      <c r="FE11" s="2407"/>
      <c r="FF11" s="2407"/>
      <c r="FG11" s="2407"/>
      <c r="FH11" s="2407"/>
      <c r="FI11" s="2407"/>
      <c r="FJ11" s="2407"/>
      <c r="FK11" s="2407"/>
      <c r="FL11" s="2407"/>
      <c r="FM11" s="2407"/>
      <c r="FN11" s="2407"/>
      <c r="FO11" s="2407"/>
      <c r="FP11" s="2407"/>
      <c r="FQ11" s="2407"/>
      <c r="FR11" s="2407"/>
      <c r="FS11" s="2407"/>
      <c r="FT11" s="2407"/>
      <c r="FU11" s="2407"/>
      <c r="FV11" s="2407"/>
      <c r="FW11" s="2407"/>
      <c r="FX11" s="2407"/>
      <c r="FY11" s="2407"/>
      <c r="FZ11" s="2407"/>
      <c r="GA11" s="2407"/>
      <c r="GB11" s="2407"/>
      <c r="GC11" s="2407"/>
      <c r="GD11" s="2407"/>
      <c r="GE11" s="2407"/>
      <c r="GF11" s="2407"/>
      <c r="GG11" s="2407"/>
      <c r="GH11" s="2407"/>
      <c r="GI11" s="2407"/>
      <c r="GJ11" s="2407"/>
      <c r="GK11" s="2407"/>
      <c r="GL11" s="2407"/>
      <c r="GM11" s="2407"/>
      <c r="GN11" s="2407"/>
      <c r="GO11" s="2407"/>
      <c r="GP11" s="2407"/>
      <c r="GQ11" s="2407"/>
      <c r="GR11" s="2407"/>
      <c r="GS11" s="2407"/>
      <c r="GT11" s="2407"/>
      <c r="GU11" s="2407"/>
      <c r="GV11" s="2407"/>
      <c r="GW11" s="2407"/>
      <c r="GX11" s="2407"/>
      <c r="GY11" s="2407"/>
      <c r="GZ11" s="2407"/>
      <c r="HA11" s="2407"/>
      <c r="HB11" s="2407"/>
      <c r="HC11" s="2407"/>
      <c r="HD11" s="2407"/>
      <c r="HE11" s="2407"/>
      <c r="HF11" s="2407"/>
      <c r="HG11" s="2407"/>
      <c r="HH11" s="2407"/>
      <c r="HI11" s="2407"/>
      <c r="HJ11" s="2407"/>
      <c r="HK11" s="2407"/>
      <c r="HL11" s="2407"/>
      <c r="HM11" s="2407"/>
      <c r="HN11" s="2407"/>
      <c r="HO11" s="2407"/>
      <c r="HP11" s="2407"/>
      <c r="HQ11" s="2407"/>
      <c r="HR11" s="2407"/>
      <c r="HS11" s="2407"/>
      <c r="HT11" s="2407"/>
      <c r="HU11" s="2407"/>
      <c r="HV11" s="2407"/>
      <c r="HW11" s="2407"/>
      <c r="HX11" s="2407"/>
      <c r="HY11" s="2407"/>
      <c r="HZ11" s="2407"/>
      <c r="IA11" s="2407"/>
      <c r="IB11" s="2407"/>
      <c r="IC11" s="2407"/>
      <c r="ID11" s="2407"/>
      <c r="IE11" s="2407"/>
      <c r="IF11" s="2407"/>
    </row>
    <row r="12" spans="1:240" ht="12.75" customHeight="1">
      <c r="A12" s="2406"/>
      <c r="B12" s="2407" t="s">
        <v>440</v>
      </c>
      <c r="C12" s="2407"/>
      <c r="D12" s="2407"/>
      <c r="E12" s="2407"/>
      <c r="F12" s="2407"/>
      <c r="G12" s="2564"/>
      <c r="H12" s="3219"/>
      <c r="I12" s="2564"/>
      <c r="J12" s="2564"/>
      <c r="K12" s="2564"/>
      <c r="L12" s="2564"/>
      <c r="M12" s="2564"/>
      <c r="N12" s="3222"/>
      <c r="O12" s="2407"/>
      <c r="P12" s="2407"/>
      <c r="Q12" s="2407"/>
      <c r="R12" s="2407"/>
      <c r="S12" s="2407"/>
      <c r="T12" s="2407"/>
      <c r="U12" s="2407"/>
      <c r="V12" s="2407"/>
      <c r="W12" s="2407"/>
      <c r="X12" s="2407"/>
      <c r="Y12" s="2407"/>
      <c r="Z12" s="2407"/>
      <c r="AA12" s="2407"/>
      <c r="AB12" s="2407"/>
      <c r="AC12" s="2407"/>
      <c r="AD12" s="2407"/>
      <c r="AE12" s="2407"/>
      <c r="AF12" s="2407"/>
      <c r="AG12" s="2407"/>
      <c r="AH12" s="2407"/>
      <c r="AI12" s="2407"/>
      <c r="AJ12" s="2407"/>
      <c r="AK12" s="2407"/>
      <c r="AL12" s="2407"/>
      <c r="AM12" s="2407"/>
      <c r="AN12" s="2407"/>
      <c r="AO12" s="2407"/>
      <c r="AP12" s="2407"/>
      <c r="AQ12" s="2407"/>
      <c r="AR12" s="2407"/>
      <c r="AS12" s="2407"/>
      <c r="AT12" s="2407"/>
      <c r="AU12" s="2407"/>
      <c r="AV12" s="2407"/>
      <c r="AW12" s="2407"/>
      <c r="AX12" s="2407"/>
      <c r="AY12" s="2407"/>
      <c r="AZ12" s="2407"/>
      <c r="BA12" s="2407"/>
      <c r="BB12" s="2407"/>
      <c r="BC12" s="2407"/>
      <c r="BD12" s="2407"/>
      <c r="BE12" s="2407"/>
      <c r="BF12" s="2407"/>
      <c r="BG12" s="2407"/>
      <c r="BH12" s="2407"/>
      <c r="BI12" s="2407"/>
      <c r="BJ12" s="2407"/>
      <c r="BK12" s="2407"/>
      <c r="BL12" s="2407"/>
      <c r="BM12" s="2407"/>
      <c r="BN12" s="2407"/>
      <c r="BO12" s="2407"/>
      <c r="BP12" s="2407"/>
      <c r="BQ12" s="2407"/>
      <c r="BR12" s="2407"/>
      <c r="BS12" s="2407"/>
      <c r="BT12" s="2407"/>
      <c r="BU12" s="2407"/>
      <c r="BV12" s="2407"/>
      <c r="BW12" s="2407"/>
      <c r="BX12" s="2407"/>
      <c r="BY12" s="2407"/>
      <c r="BZ12" s="2407"/>
      <c r="CA12" s="2407"/>
      <c r="CB12" s="2407"/>
      <c r="CC12" s="2407"/>
      <c r="CD12" s="2407"/>
      <c r="CE12" s="2407"/>
      <c r="CF12" s="2407"/>
      <c r="CG12" s="2407"/>
      <c r="CH12" s="2407"/>
      <c r="CI12" s="2407"/>
      <c r="CJ12" s="2407"/>
      <c r="CK12" s="2407"/>
      <c r="CL12" s="2407"/>
      <c r="CM12" s="2407"/>
      <c r="CN12" s="2407"/>
      <c r="CO12" s="2407"/>
      <c r="CP12" s="2407"/>
      <c r="CQ12" s="2407"/>
      <c r="CR12" s="2407"/>
      <c r="CS12" s="2407"/>
      <c r="CT12" s="2407"/>
      <c r="CU12" s="2407"/>
      <c r="CV12" s="2407"/>
      <c r="CW12" s="2407"/>
      <c r="CX12" s="2407"/>
      <c r="CY12" s="2407"/>
      <c r="CZ12" s="2407"/>
      <c r="DA12" s="2407"/>
      <c r="DB12" s="2407"/>
      <c r="DC12" s="2407"/>
      <c r="DD12" s="2407"/>
      <c r="DE12" s="2407"/>
      <c r="DF12" s="2407"/>
      <c r="DG12" s="2407"/>
      <c r="DH12" s="2407"/>
      <c r="DI12" s="2407"/>
      <c r="DJ12" s="2407"/>
      <c r="DK12" s="2407"/>
      <c r="DL12" s="2407"/>
      <c r="DM12" s="2407"/>
      <c r="DN12" s="2407"/>
      <c r="DO12" s="2407"/>
      <c r="DP12" s="2407"/>
      <c r="DQ12" s="2407"/>
      <c r="DR12" s="2407"/>
      <c r="DS12" s="2407"/>
      <c r="DT12" s="2407"/>
      <c r="DU12" s="2407"/>
      <c r="DV12" s="2407"/>
      <c r="DW12" s="2407"/>
      <c r="DX12" s="2407"/>
      <c r="DY12" s="2407"/>
      <c r="DZ12" s="2407"/>
      <c r="EA12" s="2407"/>
      <c r="EB12" s="2407"/>
      <c r="EC12" s="2407"/>
      <c r="ED12" s="2407"/>
      <c r="EE12" s="2407"/>
      <c r="EF12" s="2407"/>
      <c r="EG12" s="2407"/>
      <c r="EH12" s="2407"/>
      <c r="EI12" s="2407"/>
      <c r="EJ12" s="2407"/>
      <c r="EK12" s="2407"/>
      <c r="EL12" s="2407"/>
      <c r="EM12" s="2407"/>
      <c r="EN12" s="2407"/>
      <c r="EO12" s="2407"/>
      <c r="EP12" s="2407"/>
      <c r="EQ12" s="2407"/>
      <c r="ER12" s="2407"/>
      <c r="ES12" s="2407"/>
      <c r="ET12" s="2407"/>
      <c r="EU12" s="2407"/>
      <c r="EV12" s="2407"/>
      <c r="EW12" s="2407"/>
      <c r="EX12" s="2407"/>
      <c r="EY12" s="2407"/>
      <c r="EZ12" s="2407"/>
      <c r="FA12" s="2407"/>
      <c r="FB12" s="2407"/>
      <c r="FC12" s="2407"/>
      <c r="FD12" s="2407"/>
      <c r="FE12" s="2407"/>
      <c r="FF12" s="2407"/>
      <c r="FG12" s="2407"/>
      <c r="FH12" s="2407"/>
      <c r="FI12" s="2407"/>
      <c r="FJ12" s="2407"/>
      <c r="FK12" s="2407"/>
      <c r="FL12" s="2407"/>
      <c r="FM12" s="2407"/>
      <c r="FN12" s="2407"/>
      <c r="FO12" s="2407"/>
      <c r="FP12" s="2407"/>
      <c r="FQ12" s="2407"/>
      <c r="FR12" s="2407"/>
      <c r="FS12" s="2407"/>
      <c r="FT12" s="2407"/>
      <c r="FU12" s="2407"/>
      <c r="FV12" s="2407"/>
      <c r="FW12" s="2407"/>
      <c r="FX12" s="2407"/>
      <c r="FY12" s="2407"/>
      <c r="FZ12" s="2407"/>
      <c r="GA12" s="2407"/>
      <c r="GB12" s="2407"/>
      <c r="GC12" s="2407"/>
      <c r="GD12" s="2407"/>
      <c r="GE12" s="2407"/>
      <c r="GF12" s="2407"/>
      <c r="GG12" s="2407"/>
      <c r="GH12" s="2407"/>
      <c r="GI12" s="2407"/>
      <c r="GJ12" s="2407"/>
      <c r="GK12" s="2407"/>
      <c r="GL12" s="2407"/>
      <c r="GM12" s="2407"/>
      <c r="GN12" s="2407"/>
      <c r="GO12" s="2407"/>
      <c r="GP12" s="2407"/>
      <c r="GQ12" s="2407"/>
      <c r="GR12" s="2407"/>
      <c r="GS12" s="2407"/>
      <c r="GT12" s="2407"/>
      <c r="GU12" s="2407"/>
      <c r="GV12" s="2407"/>
      <c r="GW12" s="2407"/>
      <c r="GX12" s="2407"/>
      <c r="GY12" s="2407"/>
      <c r="GZ12" s="2407"/>
      <c r="HA12" s="2407"/>
      <c r="HB12" s="2407"/>
      <c r="HC12" s="2407"/>
      <c r="HD12" s="2407"/>
      <c r="HE12" s="2407"/>
      <c r="HF12" s="2407"/>
      <c r="HG12" s="2407"/>
      <c r="HH12" s="2407"/>
      <c r="HI12" s="2407"/>
      <c r="HJ12" s="2407"/>
      <c r="HK12" s="2407"/>
      <c r="HL12" s="2407"/>
      <c r="HM12" s="2407"/>
      <c r="HN12" s="2407"/>
      <c r="HO12" s="2407"/>
      <c r="HP12" s="2407"/>
      <c r="HQ12" s="2407"/>
      <c r="HR12" s="2407"/>
      <c r="HS12" s="2407"/>
      <c r="HT12" s="2407"/>
      <c r="HU12" s="2407"/>
      <c r="HV12" s="2407"/>
      <c r="HW12" s="2407"/>
      <c r="HX12" s="2407"/>
      <c r="HY12" s="2407"/>
      <c r="HZ12" s="2407"/>
      <c r="IA12" s="2407"/>
      <c r="IB12" s="2407"/>
      <c r="IC12" s="2407"/>
      <c r="ID12" s="2407"/>
      <c r="IE12" s="2407"/>
      <c r="IF12" s="2407"/>
    </row>
    <row r="13" spans="1:240" ht="12.75" customHeight="1">
      <c r="A13" s="2406"/>
      <c r="B13" s="2407" t="s">
        <v>441</v>
      </c>
      <c r="C13" s="2407"/>
      <c r="D13" s="2407"/>
      <c r="E13" s="2407"/>
      <c r="F13" s="2407"/>
      <c r="G13" s="2564"/>
      <c r="H13" s="3219" t="s">
        <v>442</v>
      </c>
      <c r="I13" s="2564"/>
      <c r="J13" s="2564"/>
      <c r="K13" s="2564"/>
      <c r="L13" s="2564"/>
      <c r="M13" s="2564"/>
      <c r="N13" s="3222"/>
      <c r="O13" s="2407"/>
      <c r="P13" s="2407"/>
      <c r="Q13" s="2407"/>
      <c r="R13" s="2407"/>
      <c r="S13" s="2407"/>
      <c r="T13" s="2407"/>
      <c r="U13" s="2407"/>
      <c r="V13" s="2407"/>
      <c r="W13" s="2407"/>
      <c r="X13" s="2407"/>
      <c r="Y13" s="2407"/>
      <c r="Z13" s="2407"/>
      <c r="AA13" s="2407"/>
      <c r="AB13" s="2407"/>
      <c r="AC13" s="2407"/>
      <c r="AD13" s="2407"/>
      <c r="AE13" s="2407"/>
      <c r="AF13" s="2407"/>
      <c r="AG13" s="2407"/>
      <c r="AH13" s="2407"/>
      <c r="AI13" s="2407"/>
      <c r="AJ13" s="2407"/>
      <c r="AK13" s="2407"/>
      <c r="AL13" s="2407"/>
      <c r="AM13" s="2407"/>
      <c r="AN13" s="2407"/>
      <c r="AO13" s="2407"/>
      <c r="AP13" s="2407"/>
      <c r="AQ13" s="2407"/>
      <c r="AR13" s="2407"/>
      <c r="AS13" s="2407"/>
      <c r="AT13" s="2407"/>
      <c r="AU13" s="2407"/>
      <c r="AV13" s="2407"/>
      <c r="AW13" s="2407"/>
      <c r="AX13" s="2407"/>
      <c r="AY13" s="2407"/>
      <c r="AZ13" s="2407"/>
      <c r="BA13" s="2407"/>
      <c r="BB13" s="2407"/>
      <c r="BC13" s="2407"/>
      <c r="BD13" s="2407"/>
      <c r="BE13" s="2407"/>
      <c r="BF13" s="2407"/>
      <c r="BG13" s="2407"/>
      <c r="BH13" s="2407"/>
      <c r="BI13" s="2407"/>
      <c r="BJ13" s="2407"/>
      <c r="BK13" s="2407"/>
      <c r="BL13" s="2407"/>
      <c r="BM13" s="2407"/>
      <c r="BN13" s="2407"/>
      <c r="BO13" s="2407"/>
      <c r="BP13" s="2407"/>
      <c r="BQ13" s="2407"/>
      <c r="BR13" s="2407"/>
      <c r="BS13" s="2407"/>
      <c r="BT13" s="2407"/>
      <c r="BU13" s="2407"/>
      <c r="BV13" s="2407"/>
      <c r="BW13" s="2407"/>
      <c r="BX13" s="2407"/>
      <c r="BY13" s="2407"/>
      <c r="BZ13" s="2407"/>
      <c r="CA13" s="2407"/>
      <c r="CB13" s="2407"/>
      <c r="CC13" s="2407"/>
      <c r="CD13" s="2407"/>
      <c r="CE13" s="2407"/>
      <c r="CF13" s="2407"/>
      <c r="CG13" s="2407"/>
      <c r="CH13" s="2407"/>
      <c r="CI13" s="2407"/>
      <c r="CJ13" s="2407"/>
      <c r="CK13" s="2407"/>
      <c r="CL13" s="2407"/>
      <c r="CM13" s="2407"/>
      <c r="CN13" s="2407"/>
      <c r="CO13" s="2407"/>
      <c r="CP13" s="2407"/>
      <c r="CQ13" s="2407"/>
      <c r="CR13" s="2407"/>
      <c r="CS13" s="2407"/>
      <c r="CT13" s="2407"/>
      <c r="CU13" s="2407"/>
      <c r="CV13" s="2407"/>
      <c r="CW13" s="2407"/>
      <c r="CX13" s="2407"/>
      <c r="CY13" s="2407"/>
      <c r="CZ13" s="2407"/>
      <c r="DA13" s="2407"/>
      <c r="DB13" s="2407"/>
      <c r="DC13" s="2407"/>
      <c r="DD13" s="2407"/>
      <c r="DE13" s="2407"/>
      <c r="DF13" s="2407"/>
      <c r="DG13" s="2407"/>
      <c r="DH13" s="2407"/>
      <c r="DI13" s="2407"/>
      <c r="DJ13" s="2407"/>
      <c r="DK13" s="2407"/>
      <c r="DL13" s="2407"/>
      <c r="DM13" s="2407"/>
      <c r="DN13" s="2407"/>
      <c r="DO13" s="2407"/>
      <c r="DP13" s="2407"/>
      <c r="DQ13" s="2407"/>
      <c r="DR13" s="2407"/>
      <c r="DS13" s="2407"/>
      <c r="DT13" s="2407"/>
      <c r="DU13" s="2407"/>
      <c r="DV13" s="2407"/>
      <c r="DW13" s="2407"/>
      <c r="DX13" s="2407"/>
      <c r="DY13" s="2407"/>
      <c r="DZ13" s="2407"/>
      <c r="EA13" s="2407"/>
      <c r="EB13" s="2407"/>
      <c r="EC13" s="2407"/>
      <c r="ED13" s="2407"/>
      <c r="EE13" s="2407"/>
      <c r="EF13" s="2407"/>
      <c r="EG13" s="2407"/>
      <c r="EH13" s="2407"/>
      <c r="EI13" s="2407"/>
      <c r="EJ13" s="2407"/>
      <c r="EK13" s="2407"/>
      <c r="EL13" s="2407"/>
      <c r="EM13" s="2407"/>
      <c r="EN13" s="2407"/>
      <c r="EO13" s="2407"/>
      <c r="EP13" s="2407"/>
      <c r="EQ13" s="2407"/>
      <c r="ER13" s="2407"/>
      <c r="ES13" s="2407"/>
      <c r="ET13" s="2407"/>
      <c r="EU13" s="2407"/>
      <c r="EV13" s="2407"/>
      <c r="EW13" s="2407"/>
      <c r="EX13" s="2407"/>
      <c r="EY13" s="2407"/>
      <c r="EZ13" s="2407"/>
      <c r="FA13" s="2407"/>
      <c r="FB13" s="2407"/>
      <c r="FC13" s="2407"/>
      <c r="FD13" s="2407"/>
      <c r="FE13" s="2407"/>
      <c r="FF13" s="2407"/>
      <c r="FG13" s="2407"/>
      <c r="FH13" s="2407"/>
      <c r="FI13" s="2407"/>
      <c r="FJ13" s="2407"/>
      <c r="FK13" s="2407"/>
      <c r="FL13" s="2407"/>
      <c r="FM13" s="2407"/>
      <c r="FN13" s="2407"/>
      <c r="FO13" s="2407"/>
      <c r="FP13" s="2407"/>
      <c r="FQ13" s="2407"/>
      <c r="FR13" s="2407"/>
      <c r="FS13" s="2407"/>
      <c r="FT13" s="2407"/>
      <c r="FU13" s="2407"/>
      <c r="FV13" s="2407"/>
      <c r="FW13" s="2407"/>
      <c r="FX13" s="2407"/>
      <c r="FY13" s="2407"/>
      <c r="FZ13" s="2407"/>
      <c r="GA13" s="2407"/>
      <c r="GB13" s="2407"/>
      <c r="GC13" s="2407"/>
      <c r="GD13" s="2407"/>
      <c r="GE13" s="2407"/>
      <c r="GF13" s="2407"/>
      <c r="GG13" s="2407"/>
      <c r="GH13" s="2407"/>
      <c r="GI13" s="2407"/>
      <c r="GJ13" s="2407"/>
      <c r="GK13" s="2407"/>
      <c r="GL13" s="2407"/>
      <c r="GM13" s="2407"/>
      <c r="GN13" s="2407"/>
      <c r="GO13" s="2407"/>
      <c r="GP13" s="2407"/>
      <c r="GQ13" s="2407"/>
      <c r="GR13" s="2407"/>
      <c r="GS13" s="2407"/>
      <c r="GT13" s="2407"/>
      <c r="GU13" s="2407"/>
      <c r="GV13" s="2407"/>
      <c r="GW13" s="2407"/>
      <c r="GX13" s="2407"/>
      <c r="GY13" s="2407"/>
      <c r="GZ13" s="2407"/>
      <c r="HA13" s="2407"/>
      <c r="HB13" s="2407"/>
      <c r="HC13" s="2407"/>
      <c r="HD13" s="2407"/>
      <c r="HE13" s="2407"/>
      <c r="HF13" s="2407"/>
      <c r="HG13" s="2407"/>
      <c r="HH13" s="2407"/>
      <c r="HI13" s="2407"/>
      <c r="HJ13" s="2407"/>
      <c r="HK13" s="2407"/>
      <c r="HL13" s="2407"/>
      <c r="HM13" s="2407"/>
      <c r="HN13" s="2407"/>
      <c r="HO13" s="2407"/>
      <c r="HP13" s="2407"/>
      <c r="HQ13" s="2407"/>
      <c r="HR13" s="2407"/>
      <c r="HS13" s="2407"/>
      <c r="HT13" s="2407"/>
      <c r="HU13" s="2407"/>
      <c r="HV13" s="2407"/>
      <c r="HW13" s="2407"/>
      <c r="HX13" s="2407"/>
      <c r="HY13" s="2407"/>
      <c r="HZ13" s="2407"/>
      <c r="IA13" s="2407"/>
      <c r="IB13" s="2407"/>
      <c r="IC13" s="2407"/>
      <c r="ID13" s="2407"/>
      <c r="IE13" s="2407"/>
      <c r="IF13" s="2407"/>
    </row>
    <row r="14" spans="1:240" ht="12.75" customHeight="1">
      <c r="A14" s="2406"/>
      <c r="B14" s="2407" t="s">
        <v>443</v>
      </c>
      <c r="C14" s="2407"/>
      <c r="D14" s="2407"/>
      <c r="E14" s="2407"/>
      <c r="F14" s="2407"/>
      <c r="G14" s="2564"/>
      <c r="H14" s="3219"/>
      <c r="I14" s="2564"/>
      <c r="J14" s="2564"/>
      <c r="K14" s="2564"/>
      <c r="L14" s="2564"/>
      <c r="M14" s="2564"/>
      <c r="N14" s="3222"/>
      <c r="O14" s="2407"/>
      <c r="P14" s="2407"/>
      <c r="Q14" s="2407"/>
      <c r="R14" s="2407"/>
      <c r="S14" s="2407"/>
      <c r="T14" s="2407"/>
      <c r="U14" s="2407"/>
      <c r="V14" s="2407"/>
      <c r="W14" s="2407"/>
      <c r="X14" s="2407"/>
      <c r="Y14" s="2407"/>
      <c r="Z14" s="2407"/>
      <c r="AA14" s="2407"/>
      <c r="AB14" s="2407"/>
      <c r="AC14" s="2407"/>
      <c r="AD14" s="2407"/>
      <c r="AE14" s="2407"/>
      <c r="AF14" s="2407"/>
      <c r="AG14" s="2407"/>
      <c r="AH14" s="2407"/>
      <c r="AI14" s="2407"/>
      <c r="AJ14" s="2407"/>
      <c r="AK14" s="2407"/>
      <c r="AL14" s="2407"/>
      <c r="AM14" s="2407"/>
      <c r="AN14" s="2407"/>
      <c r="AO14" s="2407"/>
      <c r="AP14" s="2407"/>
      <c r="AQ14" s="2407"/>
      <c r="AR14" s="2407"/>
      <c r="AS14" s="2407"/>
      <c r="AT14" s="2407"/>
      <c r="AU14" s="2407"/>
      <c r="AV14" s="2407"/>
      <c r="AW14" s="2407"/>
      <c r="AX14" s="2407"/>
      <c r="AY14" s="2407"/>
      <c r="AZ14" s="2407"/>
      <c r="BA14" s="2407"/>
      <c r="BB14" s="2407"/>
      <c r="BC14" s="2407"/>
      <c r="BD14" s="2407"/>
      <c r="BE14" s="2407"/>
      <c r="BF14" s="2407"/>
      <c r="BG14" s="2407"/>
      <c r="BH14" s="2407"/>
      <c r="BI14" s="2407"/>
      <c r="BJ14" s="2407"/>
      <c r="BK14" s="2407"/>
      <c r="BL14" s="2407"/>
      <c r="BM14" s="2407"/>
      <c r="BN14" s="2407"/>
      <c r="BO14" s="2407"/>
      <c r="BP14" s="2407"/>
      <c r="BQ14" s="2407"/>
      <c r="BR14" s="2407"/>
      <c r="BS14" s="2407"/>
      <c r="BT14" s="2407"/>
      <c r="BU14" s="2407"/>
      <c r="BV14" s="2407"/>
      <c r="BW14" s="2407"/>
      <c r="BX14" s="2407"/>
      <c r="BY14" s="2407"/>
      <c r="BZ14" s="2407"/>
      <c r="CA14" s="2407"/>
      <c r="CB14" s="2407"/>
      <c r="CC14" s="2407"/>
      <c r="CD14" s="2407"/>
      <c r="CE14" s="2407"/>
      <c r="CF14" s="2407"/>
      <c r="CG14" s="2407"/>
      <c r="CH14" s="2407"/>
      <c r="CI14" s="2407"/>
      <c r="CJ14" s="2407"/>
      <c r="CK14" s="2407"/>
      <c r="CL14" s="2407"/>
      <c r="CM14" s="2407"/>
      <c r="CN14" s="2407"/>
      <c r="CO14" s="2407"/>
      <c r="CP14" s="2407"/>
      <c r="CQ14" s="2407"/>
      <c r="CR14" s="2407"/>
      <c r="CS14" s="2407"/>
      <c r="CT14" s="2407"/>
      <c r="CU14" s="2407"/>
      <c r="CV14" s="2407"/>
      <c r="CW14" s="2407"/>
      <c r="CX14" s="2407"/>
      <c r="CY14" s="2407"/>
      <c r="CZ14" s="2407"/>
      <c r="DA14" s="2407"/>
      <c r="DB14" s="2407"/>
      <c r="DC14" s="2407"/>
      <c r="DD14" s="2407"/>
      <c r="DE14" s="2407"/>
      <c r="DF14" s="2407"/>
      <c r="DG14" s="2407"/>
      <c r="DH14" s="2407"/>
      <c r="DI14" s="2407"/>
      <c r="DJ14" s="2407"/>
      <c r="DK14" s="2407"/>
      <c r="DL14" s="2407"/>
      <c r="DM14" s="2407"/>
      <c r="DN14" s="2407"/>
      <c r="DO14" s="2407"/>
      <c r="DP14" s="2407"/>
      <c r="DQ14" s="2407"/>
      <c r="DR14" s="2407"/>
      <c r="DS14" s="2407"/>
      <c r="DT14" s="2407"/>
      <c r="DU14" s="2407"/>
      <c r="DV14" s="2407"/>
      <c r="DW14" s="2407"/>
      <c r="DX14" s="2407"/>
      <c r="DY14" s="2407"/>
      <c r="DZ14" s="2407"/>
      <c r="EA14" s="2407"/>
      <c r="EB14" s="2407"/>
      <c r="EC14" s="2407"/>
      <c r="ED14" s="2407"/>
      <c r="EE14" s="2407"/>
      <c r="EF14" s="2407"/>
      <c r="EG14" s="2407"/>
      <c r="EH14" s="2407"/>
      <c r="EI14" s="2407"/>
      <c r="EJ14" s="2407"/>
      <c r="EK14" s="2407"/>
      <c r="EL14" s="2407"/>
      <c r="EM14" s="2407"/>
      <c r="EN14" s="2407"/>
      <c r="EO14" s="2407"/>
      <c r="EP14" s="2407"/>
      <c r="EQ14" s="2407"/>
      <c r="ER14" s="2407"/>
      <c r="ES14" s="2407"/>
      <c r="ET14" s="2407"/>
      <c r="EU14" s="2407"/>
      <c r="EV14" s="2407"/>
      <c r="EW14" s="2407"/>
      <c r="EX14" s="2407"/>
      <c r="EY14" s="2407"/>
      <c r="EZ14" s="2407"/>
      <c r="FA14" s="2407"/>
      <c r="FB14" s="2407"/>
      <c r="FC14" s="2407"/>
      <c r="FD14" s="2407"/>
      <c r="FE14" s="2407"/>
      <c r="FF14" s="2407"/>
      <c r="FG14" s="2407"/>
      <c r="FH14" s="2407"/>
      <c r="FI14" s="2407"/>
      <c r="FJ14" s="2407"/>
      <c r="FK14" s="2407"/>
      <c r="FL14" s="2407"/>
      <c r="FM14" s="2407"/>
      <c r="FN14" s="2407"/>
      <c r="FO14" s="2407"/>
      <c r="FP14" s="2407"/>
      <c r="FQ14" s="2407"/>
      <c r="FR14" s="2407"/>
      <c r="FS14" s="2407"/>
      <c r="FT14" s="2407"/>
      <c r="FU14" s="2407"/>
      <c r="FV14" s="2407"/>
      <c r="FW14" s="2407"/>
      <c r="FX14" s="2407"/>
      <c r="FY14" s="2407"/>
      <c r="FZ14" s="2407"/>
      <c r="GA14" s="2407"/>
      <c r="GB14" s="2407"/>
      <c r="GC14" s="2407"/>
      <c r="GD14" s="2407"/>
      <c r="GE14" s="2407"/>
      <c r="GF14" s="2407"/>
      <c r="GG14" s="2407"/>
      <c r="GH14" s="2407"/>
      <c r="GI14" s="2407"/>
      <c r="GJ14" s="2407"/>
      <c r="GK14" s="2407"/>
      <c r="GL14" s="2407"/>
      <c r="GM14" s="2407"/>
      <c r="GN14" s="2407"/>
      <c r="GO14" s="2407"/>
      <c r="GP14" s="2407"/>
      <c r="GQ14" s="2407"/>
      <c r="GR14" s="2407"/>
      <c r="GS14" s="2407"/>
      <c r="GT14" s="2407"/>
      <c r="GU14" s="2407"/>
      <c r="GV14" s="2407"/>
      <c r="GW14" s="2407"/>
      <c r="GX14" s="2407"/>
      <c r="GY14" s="2407"/>
      <c r="GZ14" s="2407"/>
      <c r="HA14" s="2407"/>
      <c r="HB14" s="2407"/>
      <c r="HC14" s="2407"/>
      <c r="HD14" s="2407"/>
      <c r="HE14" s="2407"/>
      <c r="HF14" s="2407"/>
      <c r="HG14" s="2407"/>
      <c r="HH14" s="2407"/>
      <c r="HI14" s="2407"/>
      <c r="HJ14" s="2407"/>
      <c r="HK14" s="2407"/>
      <c r="HL14" s="2407"/>
      <c r="HM14" s="2407"/>
      <c r="HN14" s="2407"/>
      <c r="HO14" s="2407"/>
      <c r="HP14" s="2407"/>
      <c r="HQ14" s="2407"/>
      <c r="HR14" s="2407"/>
      <c r="HS14" s="2407"/>
      <c r="HT14" s="2407"/>
      <c r="HU14" s="2407"/>
      <c r="HV14" s="2407"/>
      <c r="HW14" s="2407"/>
      <c r="HX14" s="2407"/>
      <c r="HY14" s="2407"/>
      <c r="HZ14" s="2407"/>
      <c r="IA14" s="2407"/>
      <c r="IB14" s="2407"/>
      <c r="IC14" s="2407"/>
      <c r="ID14" s="2407"/>
      <c r="IE14" s="2407"/>
      <c r="IF14" s="2407"/>
    </row>
    <row r="15" spans="1:240" ht="12.75" customHeight="1">
      <c r="A15" s="3196"/>
      <c r="B15" s="2550"/>
      <c r="C15" s="3227" t="s">
        <v>444</v>
      </c>
      <c r="D15" s="2430"/>
      <c r="E15" s="2550"/>
      <c r="F15" s="2550"/>
      <c r="G15" s="2550"/>
      <c r="H15" s="3223" t="s">
        <v>445</v>
      </c>
      <c r="I15" s="2430"/>
      <c r="J15" s="3227" t="s">
        <v>446</v>
      </c>
      <c r="K15" s="2430"/>
      <c r="L15" s="2430"/>
      <c r="M15" s="2430"/>
      <c r="N15" s="3224"/>
      <c r="O15" s="2407"/>
      <c r="P15" s="2407"/>
      <c r="Q15" s="2407"/>
      <c r="R15" s="2407"/>
      <c r="S15" s="2407"/>
      <c r="T15" s="2407"/>
      <c r="U15" s="2407"/>
      <c r="V15" s="2407"/>
      <c r="W15" s="2407"/>
      <c r="X15" s="2407"/>
      <c r="Y15" s="2407"/>
      <c r="Z15" s="2407"/>
      <c r="AA15" s="2407"/>
      <c r="AB15" s="2407"/>
      <c r="AC15" s="2407"/>
      <c r="AD15" s="2407"/>
      <c r="AE15" s="2407"/>
      <c r="AF15" s="2407"/>
      <c r="AG15" s="2407"/>
      <c r="AH15" s="2407"/>
      <c r="AI15" s="2407"/>
      <c r="AJ15" s="2407"/>
      <c r="AK15" s="2407"/>
      <c r="AL15" s="2407"/>
      <c r="AM15" s="2407"/>
      <c r="AN15" s="2407"/>
      <c r="AO15" s="2407"/>
      <c r="AP15" s="2407"/>
      <c r="AQ15" s="2407"/>
      <c r="AR15" s="2407"/>
      <c r="AS15" s="2407"/>
      <c r="AT15" s="2407"/>
      <c r="AU15" s="2407"/>
      <c r="AV15" s="2407"/>
      <c r="AW15" s="2407"/>
      <c r="AX15" s="2407"/>
      <c r="AY15" s="2407"/>
      <c r="AZ15" s="2407"/>
      <c r="BA15" s="2407"/>
      <c r="BB15" s="2407"/>
      <c r="BC15" s="2407"/>
      <c r="BD15" s="2407"/>
      <c r="BE15" s="2407"/>
      <c r="BF15" s="2407"/>
      <c r="BG15" s="2407"/>
      <c r="BH15" s="2407"/>
      <c r="BI15" s="2407"/>
      <c r="BJ15" s="2407"/>
      <c r="BK15" s="2407"/>
      <c r="BL15" s="2407"/>
      <c r="BM15" s="2407"/>
      <c r="BN15" s="2407"/>
      <c r="BO15" s="2407"/>
      <c r="BP15" s="2407"/>
      <c r="BQ15" s="2407"/>
      <c r="BR15" s="2407"/>
      <c r="BS15" s="2407"/>
      <c r="BT15" s="2407"/>
      <c r="BU15" s="2407"/>
      <c r="BV15" s="2407"/>
      <c r="BW15" s="2407"/>
      <c r="BX15" s="2407"/>
      <c r="BY15" s="2407"/>
      <c r="BZ15" s="2407"/>
      <c r="CA15" s="2407"/>
      <c r="CB15" s="2407"/>
      <c r="CC15" s="2407"/>
      <c r="CD15" s="2407"/>
      <c r="CE15" s="2407"/>
      <c r="CF15" s="2407"/>
      <c r="CG15" s="2407"/>
      <c r="CH15" s="2407"/>
      <c r="CI15" s="2407"/>
      <c r="CJ15" s="2407"/>
      <c r="CK15" s="2407"/>
      <c r="CL15" s="2407"/>
      <c r="CM15" s="2407"/>
      <c r="CN15" s="2407"/>
      <c r="CO15" s="2407"/>
      <c r="CP15" s="2407"/>
      <c r="CQ15" s="2407"/>
      <c r="CR15" s="2407"/>
      <c r="CS15" s="2407"/>
      <c r="CT15" s="2407"/>
      <c r="CU15" s="2407"/>
      <c r="CV15" s="2407"/>
      <c r="CW15" s="2407"/>
      <c r="CX15" s="2407"/>
      <c r="CY15" s="2407"/>
      <c r="CZ15" s="2407"/>
      <c r="DA15" s="2407"/>
      <c r="DB15" s="2407"/>
      <c r="DC15" s="2407"/>
      <c r="DD15" s="2407"/>
      <c r="DE15" s="2407"/>
      <c r="DF15" s="2407"/>
      <c r="DG15" s="2407"/>
      <c r="DH15" s="2407"/>
      <c r="DI15" s="2407"/>
      <c r="DJ15" s="2407"/>
      <c r="DK15" s="2407"/>
      <c r="DL15" s="2407"/>
      <c r="DM15" s="2407"/>
      <c r="DN15" s="2407"/>
      <c r="DO15" s="2407"/>
      <c r="DP15" s="2407"/>
      <c r="DQ15" s="2407"/>
      <c r="DR15" s="2407"/>
      <c r="DS15" s="2407"/>
      <c r="DT15" s="2407"/>
      <c r="DU15" s="2407"/>
      <c r="DV15" s="2407"/>
      <c r="DW15" s="2407"/>
      <c r="DX15" s="2407"/>
      <c r="DY15" s="2407"/>
      <c r="DZ15" s="2407"/>
      <c r="EA15" s="2407"/>
      <c r="EB15" s="2407"/>
      <c r="EC15" s="2407"/>
      <c r="ED15" s="2407"/>
      <c r="EE15" s="2407"/>
      <c r="EF15" s="2407"/>
      <c r="EG15" s="2407"/>
      <c r="EH15" s="2407"/>
      <c r="EI15" s="2407"/>
      <c r="EJ15" s="2407"/>
      <c r="EK15" s="2407"/>
      <c r="EL15" s="2407"/>
      <c r="EM15" s="2407"/>
      <c r="EN15" s="2407"/>
      <c r="EO15" s="2407"/>
      <c r="EP15" s="2407"/>
      <c r="EQ15" s="2407"/>
      <c r="ER15" s="2407"/>
      <c r="ES15" s="2407"/>
      <c r="ET15" s="2407"/>
      <c r="EU15" s="2407"/>
      <c r="EV15" s="2407"/>
      <c r="EW15" s="2407"/>
      <c r="EX15" s="2407"/>
      <c r="EY15" s="2407"/>
      <c r="EZ15" s="2407"/>
      <c r="FA15" s="2407"/>
      <c r="FB15" s="2407"/>
      <c r="FC15" s="2407"/>
      <c r="FD15" s="2407"/>
      <c r="FE15" s="2407"/>
      <c r="FF15" s="2407"/>
      <c r="FG15" s="2407"/>
      <c r="FH15" s="2407"/>
      <c r="FI15" s="2407"/>
      <c r="FJ15" s="2407"/>
      <c r="FK15" s="2407"/>
      <c r="FL15" s="2407"/>
      <c r="FM15" s="2407"/>
      <c r="FN15" s="2407"/>
      <c r="FO15" s="2407"/>
      <c r="FP15" s="2407"/>
      <c r="FQ15" s="2407"/>
      <c r="FR15" s="2407"/>
      <c r="FS15" s="2407"/>
      <c r="FT15" s="2407"/>
      <c r="FU15" s="2407"/>
      <c r="FV15" s="2407"/>
      <c r="FW15" s="2407"/>
      <c r="FX15" s="2407"/>
      <c r="FY15" s="2407"/>
      <c r="FZ15" s="2407"/>
      <c r="GA15" s="2407"/>
      <c r="GB15" s="2407"/>
      <c r="GC15" s="2407"/>
      <c r="GD15" s="2407"/>
      <c r="GE15" s="2407"/>
      <c r="GF15" s="2407"/>
      <c r="GG15" s="2407"/>
      <c r="GH15" s="2407"/>
      <c r="GI15" s="2407"/>
      <c r="GJ15" s="2407"/>
      <c r="GK15" s="2407"/>
      <c r="GL15" s="2407"/>
      <c r="GM15" s="2407"/>
      <c r="GN15" s="2407"/>
      <c r="GO15" s="2407"/>
      <c r="GP15" s="2407"/>
      <c r="GQ15" s="2407"/>
      <c r="GR15" s="2407"/>
      <c r="GS15" s="2407"/>
      <c r="GT15" s="2407"/>
      <c r="GU15" s="2407"/>
      <c r="GV15" s="2407"/>
      <c r="GW15" s="2407"/>
      <c r="GX15" s="2407"/>
      <c r="GY15" s="2407"/>
      <c r="GZ15" s="2407"/>
      <c r="HA15" s="2407"/>
      <c r="HB15" s="2407"/>
      <c r="HC15" s="2407"/>
      <c r="HD15" s="2407"/>
      <c r="HE15" s="2407"/>
      <c r="HF15" s="2407"/>
      <c r="HG15" s="2407"/>
      <c r="HH15" s="2407"/>
      <c r="HI15" s="2407"/>
      <c r="HJ15" s="2407"/>
      <c r="HK15" s="2407"/>
      <c r="HL15" s="2407"/>
      <c r="HM15" s="2407"/>
      <c r="HN15" s="2407"/>
      <c r="HO15" s="2407"/>
      <c r="HP15" s="2407"/>
      <c r="HQ15" s="2407"/>
      <c r="HR15" s="2407"/>
      <c r="HS15" s="2407"/>
      <c r="HT15" s="2407"/>
      <c r="HU15" s="2407"/>
      <c r="HV15" s="2407"/>
      <c r="HW15" s="2407"/>
      <c r="HX15" s="2407"/>
      <c r="HY15" s="2407"/>
      <c r="HZ15" s="2407"/>
      <c r="IA15" s="2407"/>
      <c r="IB15" s="2407"/>
      <c r="IC15" s="2407"/>
      <c r="ID15" s="2407"/>
      <c r="IE15" s="2407"/>
      <c r="IF15" s="2407"/>
    </row>
    <row r="16" spans="1:240" ht="12.75" customHeight="1">
      <c r="A16" s="2475"/>
      <c r="B16" s="2408"/>
      <c r="C16" s="2408"/>
      <c r="D16" s="2649" t="s">
        <v>447</v>
      </c>
      <c r="E16" s="2408"/>
      <c r="F16" s="2408"/>
      <c r="G16" s="2408"/>
      <c r="H16" s="3219"/>
      <c r="I16" s="2408"/>
      <c r="J16" s="2408"/>
      <c r="K16" s="2408"/>
      <c r="L16" s="3218"/>
      <c r="M16" s="2649" t="s">
        <v>448</v>
      </c>
      <c r="N16" s="3205"/>
      <c r="O16" s="2407"/>
      <c r="P16" s="2407"/>
      <c r="Q16" s="2407"/>
      <c r="R16" s="2407"/>
      <c r="S16" s="2407"/>
      <c r="T16" s="2407"/>
      <c r="U16" s="2407"/>
      <c r="V16" s="2407"/>
      <c r="W16" s="2407"/>
      <c r="X16" s="2407"/>
      <c r="Y16" s="2407"/>
      <c r="Z16" s="2407"/>
      <c r="AA16" s="2407"/>
      <c r="AB16" s="2407"/>
      <c r="AC16" s="2407"/>
      <c r="AD16" s="2407"/>
      <c r="AE16" s="2407"/>
      <c r="AF16" s="2407"/>
      <c r="AG16" s="2407"/>
      <c r="AH16" s="2407"/>
      <c r="AI16" s="2407"/>
      <c r="AJ16" s="2407"/>
      <c r="AK16" s="2407"/>
      <c r="AL16" s="2407"/>
      <c r="AM16" s="2407"/>
      <c r="AN16" s="2407"/>
      <c r="AO16" s="2407"/>
      <c r="AP16" s="2407"/>
      <c r="AQ16" s="2407"/>
      <c r="AR16" s="2407"/>
      <c r="AS16" s="2407"/>
      <c r="AT16" s="2407"/>
      <c r="AU16" s="2407"/>
      <c r="AV16" s="2407"/>
      <c r="AW16" s="2407"/>
      <c r="AX16" s="2407"/>
      <c r="AY16" s="2407"/>
      <c r="AZ16" s="2407"/>
      <c r="BA16" s="2407"/>
      <c r="BB16" s="2407"/>
      <c r="BC16" s="2407"/>
      <c r="BD16" s="2407"/>
      <c r="BE16" s="2407"/>
      <c r="BF16" s="2407"/>
      <c r="BG16" s="2407"/>
      <c r="BH16" s="2407"/>
      <c r="BI16" s="2407"/>
      <c r="BJ16" s="2407"/>
      <c r="BK16" s="2407"/>
      <c r="BL16" s="2407"/>
      <c r="BM16" s="2407"/>
      <c r="BN16" s="2407"/>
      <c r="BO16" s="2407"/>
      <c r="BP16" s="2407"/>
      <c r="BQ16" s="2407"/>
      <c r="BR16" s="2407"/>
      <c r="BS16" s="2407"/>
      <c r="BT16" s="2407"/>
      <c r="BU16" s="2407"/>
      <c r="BV16" s="2407"/>
      <c r="BW16" s="2407"/>
      <c r="BX16" s="2407"/>
      <c r="BY16" s="2407"/>
      <c r="BZ16" s="2407"/>
      <c r="CA16" s="2407"/>
      <c r="CB16" s="2407"/>
      <c r="CC16" s="2407"/>
      <c r="CD16" s="2407"/>
      <c r="CE16" s="2407"/>
      <c r="CF16" s="2407"/>
      <c r="CG16" s="2407"/>
      <c r="CH16" s="2407"/>
      <c r="CI16" s="2407"/>
      <c r="CJ16" s="2407"/>
      <c r="CK16" s="2407"/>
      <c r="CL16" s="2407"/>
      <c r="CM16" s="2407"/>
      <c r="CN16" s="2407"/>
      <c r="CO16" s="2407"/>
      <c r="CP16" s="2407"/>
      <c r="CQ16" s="2407"/>
      <c r="CR16" s="2407"/>
      <c r="CS16" s="2407"/>
      <c r="CT16" s="2407"/>
      <c r="CU16" s="2407"/>
      <c r="CV16" s="2407"/>
      <c r="CW16" s="2407"/>
      <c r="CX16" s="2407"/>
      <c r="CY16" s="2407"/>
      <c r="CZ16" s="2407"/>
      <c r="DA16" s="2407"/>
      <c r="DB16" s="2407"/>
      <c r="DC16" s="2407"/>
      <c r="DD16" s="2407"/>
      <c r="DE16" s="2407"/>
      <c r="DF16" s="2407"/>
      <c r="DG16" s="2407"/>
      <c r="DH16" s="2407"/>
      <c r="DI16" s="2407"/>
      <c r="DJ16" s="2407"/>
      <c r="DK16" s="2407"/>
      <c r="DL16" s="2407"/>
      <c r="DM16" s="2407"/>
      <c r="DN16" s="2407"/>
      <c r="DO16" s="2407"/>
      <c r="DP16" s="2407"/>
      <c r="DQ16" s="2407"/>
      <c r="DR16" s="2407"/>
      <c r="DS16" s="2407"/>
      <c r="DT16" s="2407"/>
      <c r="DU16" s="2407"/>
      <c r="DV16" s="2407"/>
      <c r="DW16" s="2407"/>
      <c r="DX16" s="2407"/>
      <c r="DY16" s="2407"/>
      <c r="DZ16" s="2407"/>
      <c r="EA16" s="2407"/>
      <c r="EB16" s="2407"/>
      <c r="EC16" s="2407"/>
      <c r="ED16" s="2407"/>
      <c r="EE16" s="2407"/>
      <c r="EF16" s="2407"/>
      <c r="EG16" s="2407"/>
      <c r="EH16" s="2407"/>
      <c r="EI16" s="2407"/>
      <c r="EJ16" s="2407"/>
      <c r="EK16" s="2407"/>
      <c r="EL16" s="2407"/>
      <c r="EM16" s="2407"/>
      <c r="EN16" s="2407"/>
      <c r="EO16" s="2407"/>
      <c r="EP16" s="2407"/>
      <c r="EQ16" s="2407"/>
      <c r="ER16" s="2407"/>
      <c r="ES16" s="2407"/>
      <c r="ET16" s="2407"/>
      <c r="EU16" s="2407"/>
      <c r="EV16" s="2407"/>
      <c r="EW16" s="2407"/>
      <c r="EX16" s="2407"/>
      <c r="EY16" s="2407"/>
      <c r="EZ16" s="2407"/>
      <c r="FA16" s="2407"/>
      <c r="FB16" s="2407"/>
      <c r="FC16" s="2407"/>
      <c r="FD16" s="2407"/>
      <c r="FE16" s="2407"/>
      <c r="FF16" s="2407"/>
      <c r="FG16" s="2407"/>
      <c r="FH16" s="2407"/>
      <c r="FI16" s="2407"/>
      <c r="FJ16" s="2407"/>
      <c r="FK16" s="2407"/>
      <c r="FL16" s="2407"/>
      <c r="FM16" s="2407"/>
      <c r="FN16" s="2407"/>
      <c r="FO16" s="2407"/>
      <c r="FP16" s="2407"/>
      <c r="FQ16" s="2407"/>
      <c r="FR16" s="2407"/>
      <c r="FS16" s="2407"/>
      <c r="FT16" s="2407"/>
      <c r="FU16" s="2407"/>
      <c r="FV16" s="2407"/>
      <c r="FW16" s="2407"/>
      <c r="FX16" s="2407"/>
      <c r="FY16" s="2407"/>
      <c r="FZ16" s="2407"/>
      <c r="GA16" s="2407"/>
      <c r="GB16" s="2407"/>
      <c r="GC16" s="2407"/>
      <c r="GD16" s="2407"/>
      <c r="GE16" s="2407"/>
      <c r="GF16" s="2407"/>
      <c r="GG16" s="2407"/>
      <c r="GH16" s="2407"/>
      <c r="GI16" s="2407"/>
      <c r="GJ16" s="2407"/>
      <c r="GK16" s="2407"/>
      <c r="GL16" s="2407"/>
      <c r="GM16" s="2407"/>
      <c r="GN16" s="2407"/>
      <c r="GO16" s="2407"/>
      <c r="GP16" s="2407"/>
      <c r="GQ16" s="2407"/>
      <c r="GR16" s="2407"/>
      <c r="GS16" s="2407"/>
      <c r="GT16" s="2407"/>
      <c r="GU16" s="2407"/>
      <c r="GV16" s="2407"/>
      <c r="GW16" s="2407"/>
      <c r="GX16" s="2407"/>
      <c r="GY16" s="2407"/>
      <c r="GZ16" s="2407"/>
      <c r="HA16" s="2407"/>
      <c r="HB16" s="2407"/>
      <c r="HC16" s="2407"/>
      <c r="HD16" s="2407"/>
      <c r="HE16" s="2407"/>
      <c r="HF16" s="2407"/>
      <c r="HG16" s="2407"/>
      <c r="HH16" s="2407"/>
      <c r="HI16" s="2407"/>
      <c r="HJ16" s="2407"/>
      <c r="HK16" s="2407"/>
      <c r="HL16" s="2407"/>
      <c r="HM16" s="2407"/>
      <c r="HN16" s="2407"/>
      <c r="HO16" s="2407"/>
      <c r="HP16" s="2407"/>
      <c r="HQ16" s="2407"/>
      <c r="HR16" s="2407"/>
      <c r="HS16" s="2407"/>
      <c r="HT16" s="2407"/>
      <c r="HU16" s="2407"/>
      <c r="HV16" s="2407"/>
      <c r="HW16" s="2407"/>
      <c r="HX16" s="2407"/>
      <c r="HY16" s="2407"/>
      <c r="HZ16" s="2407"/>
      <c r="IA16" s="2407"/>
      <c r="IB16" s="2407"/>
      <c r="IC16" s="2407"/>
      <c r="ID16" s="2407"/>
      <c r="IE16" s="2407"/>
      <c r="IF16" s="2407"/>
    </row>
    <row r="17" spans="1:240" ht="12.75" customHeight="1">
      <c r="A17" s="2475"/>
      <c r="B17" s="2649" t="s">
        <v>449</v>
      </c>
      <c r="C17" s="2649" t="s">
        <v>450</v>
      </c>
      <c r="D17" s="2649" t="s">
        <v>451</v>
      </c>
      <c r="E17" s="2649" t="s">
        <v>452</v>
      </c>
      <c r="F17" s="2649" t="s">
        <v>453</v>
      </c>
      <c r="G17" s="2408"/>
      <c r="H17" s="3228" t="s">
        <v>454</v>
      </c>
      <c r="I17" s="2649" t="s">
        <v>447</v>
      </c>
      <c r="J17" s="2649" t="s">
        <v>2995</v>
      </c>
      <c r="K17" s="2649" t="s">
        <v>2996</v>
      </c>
      <c r="L17" s="2649" t="s">
        <v>455</v>
      </c>
      <c r="M17" s="2649" t="s">
        <v>456</v>
      </c>
      <c r="N17" s="3205"/>
      <c r="O17" s="2407"/>
      <c r="P17" s="2407"/>
      <c r="Q17" s="2407"/>
      <c r="R17" s="2407"/>
      <c r="S17" s="2407"/>
      <c r="T17" s="2407"/>
      <c r="U17" s="2407"/>
      <c r="V17" s="2407"/>
      <c r="W17" s="2407"/>
      <c r="X17" s="2407"/>
      <c r="Y17" s="2407"/>
      <c r="Z17" s="2407"/>
      <c r="AA17" s="2407"/>
      <c r="AB17" s="2407"/>
      <c r="AC17" s="2407"/>
      <c r="AD17" s="2407"/>
      <c r="AE17" s="2407"/>
      <c r="AF17" s="2407"/>
      <c r="AG17" s="2407"/>
      <c r="AH17" s="2407"/>
      <c r="AI17" s="2407"/>
      <c r="AJ17" s="2407"/>
      <c r="AK17" s="2407"/>
      <c r="AL17" s="2407"/>
      <c r="AM17" s="2407"/>
      <c r="AN17" s="2407"/>
      <c r="AO17" s="2407"/>
      <c r="AP17" s="2407"/>
      <c r="AQ17" s="2407"/>
      <c r="AR17" s="2407"/>
      <c r="AS17" s="2407"/>
      <c r="AT17" s="2407"/>
      <c r="AU17" s="2407"/>
      <c r="AV17" s="2407"/>
      <c r="AW17" s="2407"/>
      <c r="AX17" s="2407"/>
      <c r="AY17" s="2407"/>
      <c r="AZ17" s="2407"/>
      <c r="BA17" s="2407"/>
      <c r="BB17" s="2407"/>
      <c r="BC17" s="2407"/>
      <c r="BD17" s="2407"/>
      <c r="BE17" s="2407"/>
      <c r="BF17" s="2407"/>
      <c r="BG17" s="2407"/>
      <c r="BH17" s="2407"/>
      <c r="BI17" s="2407"/>
      <c r="BJ17" s="2407"/>
      <c r="BK17" s="2407"/>
      <c r="BL17" s="2407"/>
      <c r="BM17" s="2407"/>
      <c r="BN17" s="2407"/>
      <c r="BO17" s="2407"/>
      <c r="BP17" s="2407"/>
      <c r="BQ17" s="2407"/>
      <c r="BR17" s="2407"/>
      <c r="BS17" s="2407"/>
      <c r="BT17" s="2407"/>
      <c r="BU17" s="2407"/>
      <c r="BV17" s="2407"/>
      <c r="BW17" s="2407"/>
      <c r="BX17" s="2407"/>
      <c r="BY17" s="2407"/>
      <c r="BZ17" s="2407"/>
      <c r="CA17" s="2407"/>
      <c r="CB17" s="2407"/>
      <c r="CC17" s="2407"/>
      <c r="CD17" s="2407"/>
      <c r="CE17" s="2407"/>
      <c r="CF17" s="2407"/>
      <c r="CG17" s="2407"/>
      <c r="CH17" s="2407"/>
      <c r="CI17" s="2407"/>
      <c r="CJ17" s="2407"/>
      <c r="CK17" s="2407"/>
      <c r="CL17" s="2407"/>
      <c r="CM17" s="2407"/>
      <c r="CN17" s="2407"/>
      <c r="CO17" s="2407"/>
      <c r="CP17" s="2407"/>
      <c r="CQ17" s="2407"/>
      <c r="CR17" s="2407"/>
      <c r="CS17" s="2407"/>
      <c r="CT17" s="2407"/>
      <c r="CU17" s="2407"/>
      <c r="CV17" s="2407"/>
      <c r="CW17" s="2407"/>
      <c r="CX17" s="2407"/>
      <c r="CY17" s="2407"/>
      <c r="CZ17" s="2407"/>
      <c r="DA17" s="2407"/>
      <c r="DB17" s="2407"/>
      <c r="DC17" s="2407"/>
      <c r="DD17" s="2407"/>
      <c r="DE17" s="2407"/>
      <c r="DF17" s="2407"/>
      <c r="DG17" s="2407"/>
      <c r="DH17" s="2407"/>
      <c r="DI17" s="2407"/>
      <c r="DJ17" s="2407"/>
      <c r="DK17" s="2407"/>
      <c r="DL17" s="2407"/>
      <c r="DM17" s="2407"/>
      <c r="DN17" s="2407"/>
      <c r="DO17" s="2407"/>
      <c r="DP17" s="2407"/>
      <c r="DQ17" s="2407"/>
      <c r="DR17" s="2407"/>
      <c r="DS17" s="2407"/>
      <c r="DT17" s="2407"/>
      <c r="DU17" s="2407"/>
      <c r="DV17" s="2407"/>
      <c r="DW17" s="2407"/>
      <c r="DX17" s="2407"/>
      <c r="DY17" s="2407"/>
      <c r="DZ17" s="2407"/>
      <c r="EA17" s="2407"/>
      <c r="EB17" s="2407"/>
      <c r="EC17" s="2407"/>
      <c r="ED17" s="2407"/>
      <c r="EE17" s="2407"/>
      <c r="EF17" s="2407"/>
      <c r="EG17" s="2407"/>
      <c r="EH17" s="2407"/>
      <c r="EI17" s="2407"/>
      <c r="EJ17" s="2407"/>
      <c r="EK17" s="2407"/>
      <c r="EL17" s="2407"/>
      <c r="EM17" s="2407"/>
      <c r="EN17" s="2407"/>
      <c r="EO17" s="2407"/>
      <c r="EP17" s="2407"/>
      <c r="EQ17" s="2407"/>
      <c r="ER17" s="2407"/>
      <c r="ES17" s="2407"/>
      <c r="ET17" s="2407"/>
      <c r="EU17" s="2407"/>
      <c r="EV17" s="2407"/>
      <c r="EW17" s="2407"/>
      <c r="EX17" s="2407"/>
      <c r="EY17" s="2407"/>
      <c r="EZ17" s="2407"/>
      <c r="FA17" s="2407"/>
      <c r="FB17" s="2407"/>
      <c r="FC17" s="2407"/>
      <c r="FD17" s="2407"/>
      <c r="FE17" s="2407"/>
      <c r="FF17" s="2407"/>
      <c r="FG17" s="2407"/>
      <c r="FH17" s="2407"/>
      <c r="FI17" s="2407"/>
      <c r="FJ17" s="2407"/>
      <c r="FK17" s="2407"/>
      <c r="FL17" s="2407"/>
      <c r="FM17" s="2407"/>
      <c r="FN17" s="2407"/>
      <c r="FO17" s="2407"/>
      <c r="FP17" s="2407"/>
      <c r="FQ17" s="2407"/>
      <c r="FR17" s="2407"/>
      <c r="FS17" s="2407"/>
      <c r="FT17" s="2407"/>
      <c r="FU17" s="2407"/>
      <c r="FV17" s="2407"/>
      <c r="FW17" s="2407"/>
      <c r="FX17" s="2407"/>
      <c r="FY17" s="2407"/>
      <c r="FZ17" s="2407"/>
      <c r="GA17" s="2407"/>
      <c r="GB17" s="2407"/>
      <c r="GC17" s="2407"/>
      <c r="GD17" s="2407"/>
      <c r="GE17" s="2407"/>
      <c r="GF17" s="2407"/>
      <c r="GG17" s="2407"/>
      <c r="GH17" s="2407"/>
      <c r="GI17" s="2407"/>
      <c r="GJ17" s="2407"/>
      <c r="GK17" s="2407"/>
      <c r="GL17" s="2407"/>
      <c r="GM17" s="2407"/>
      <c r="GN17" s="2407"/>
      <c r="GO17" s="2407"/>
      <c r="GP17" s="2407"/>
      <c r="GQ17" s="2407"/>
      <c r="GR17" s="2407"/>
      <c r="GS17" s="2407"/>
      <c r="GT17" s="2407"/>
      <c r="GU17" s="2407"/>
      <c r="GV17" s="2407"/>
      <c r="GW17" s="2407"/>
      <c r="GX17" s="2407"/>
      <c r="GY17" s="2407"/>
      <c r="GZ17" s="2407"/>
      <c r="HA17" s="2407"/>
      <c r="HB17" s="2407"/>
      <c r="HC17" s="2407"/>
      <c r="HD17" s="2407"/>
      <c r="HE17" s="2407"/>
      <c r="HF17" s="2407"/>
      <c r="HG17" s="2407"/>
      <c r="HH17" s="2407"/>
      <c r="HI17" s="2407"/>
      <c r="HJ17" s="2407"/>
      <c r="HK17" s="2407"/>
      <c r="HL17" s="2407"/>
      <c r="HM17" s="2407"/>
      <c r="HN17" s="2407"/>
      <c r="HO17" s="2407"/>
      <c r="HP17" s="2407"/>
      <c r="HQ17" s="2407"/>
      <c r="HR17" s="2407"/>
      <c r="HS17" s="2407"/>
      <c r="HT17" s="2407"/>
      <c r="HU17" s="2407"/>
      <c r="HV17" s="2407"/>
      <c r="HW17" s="2407"/>
      <c r="HX17" s="2407"/>
      <c r="HY17" s="2407"/>
      <c r="HZ17" s="2407"/>
      <c r="IA17" s="2407"/>
      <c r="IB17" s="2407"/>
      <c r="IC17" s="2407"/>
      <c r="ID17" s="2407"/>
      <c r="IE17" s="2407"/>
      <c r="IF17" s="2407"/>
    </row>
    <row r="18" spans="1:240" ht="12.75" customHeight="1">
      <c r="A18" s="2475" t="s">
        <v>1724</v>
      </c>
      <c r="B18" s="2649" t="s">
        <v>457</v>
      </c>
      <c r="C18" s="2649" t="s">
        <v>458</v>
      </c>
      <c r="D18" s="2649" t="s">
        <v>459</v>
      </c>
      <c r="E18" s="2649" t="s">
        <v>523</v>
      </c>
      <c r="F18" s="2649" t="s">
        <v>523</v>
      </c>
      <c r="G18" s="2649" t="s">
        <v>308</v>
      </c>
      <c r="H18" s="3228" t="s">
        <v>460</v>
      </c>
      <c r="I18" s="2649" t="s">
        <v>461</v>
      </c>
      <c r="J18" s="2649" t="s">
        <v>462</v>
      </c>
      <c r="K18" s="2649" t="s">
        <v>462</v>
      </c>
      <c r="L18" s="2649" t="s">
        <v>462</v>
      </c>
      <c r="M18" s="2649" t="s">
        <v>462</v>
      </c>
      <c r="N18" s="3205" t="s">
        <v>1724</v>
      </c>
      <c r="O18" s="2407"/>
      <c r="P18" s="2407"/>
      <c r="Q18" s="2407"/>
      <c r="R18" s="2407"/>
      <c r="S18" s="2407"/>
      <c r="T18" s="2407"/>
      <c r="U18" s="2407"/>
      <c r="V18" s="2407"/>
      <c r="W18" s="2407"/>
      <c r="X18" s="2407"/>
      <c r="Y18" s="2407"/>
      <c r="Z18" s="2407"/>
      <c r="AA18" s="2407"/>
      <c r="AB18" s="2407"/>
      <c r="AC18" s="2407"/>
      <c r="AD18" s="2407"/>
      <c r="AE18" s="2407"/>
      <c r="AF18" s="2407"/>
      <c r="AG18" s="2407"/>
      <c r="AH18" s="2407"/>
      <c r="AI18" s="2407"/>
      <c r="AJ18" s="2407"/>
      <c r="AK18" s="2407"/>
      <c r="AL18" s="2407"/>
      <c r="AM18" s="2407"/>
      <c r="AN18" s="2407"/>
      <c r="AO18" s="2407"/>
      <c r="AP18" s="2407"/>
      <c r="AQ18" s="2407"/>
      <c r="AR18" s="2407"/>
      <c r="AS18" s="2407"/>
      <c r="AT18" s="2407"/>
      <c r="AU18" s="2407"/>
      <c r="AV18" s="2407"/>
      <c r="AW18" s="2407"/>
      <c r="AX18" s="2407"/>
      <c r="AY18" s="2407"/>
      <c r="AZ18" s="2407"/>
      <c r="BA18" s="2407"/>
      <c r="BB18" s="2407"/>
      <c r="BC18" s="2407"/>
      <c r="BD18" s="2407"/>
      <c r="BE18" s="2407"/>
      <c r="BF18" s="2407"/>
      <c r="BG18" s="2407"/>
      <c r="BH18" s="2407"/>
      <c r="BI18" s="2407"/>
      <c r="BJ18" s="2407"/>
      <c r="BK18" s="2407"/>
      <c r="BL18" s="2407"/>
      <c r="BM18" s="2407"/>
      <c r="BN18" s="2407"/>
      <c r="BO18" s="2407"/>
      <c r="BP18" s="2407"/>
      <c r="BQ18" s="2407"/>
      <c r="BR18" s="2407"/>
      <c r="BS18" s="2407"/>
      <c r="BT18" s="2407"/>
      <c r="BU18" s="2407"/>
      <c r="BV18" s="2407"/>
      <c r="BW18" s="2407"/>
      <c r="BX18" s="2407"/>
      <c r="BY18" s="2407"/>
      <c r="BZ18" s="2407"/>
      <c r="CA18" s="2407"/>
      <c r="CB18" s="2407"/>
      <c r="CC18" s="2407"/>
      <c r="CD18" s="2407"/>
      <c r="CE18" s="2407"/>
      <c r="CF18" s="2407"/>
      <c r="CG18" s="2407"/>
      <c r="CH18" s="2407"/>
      <c r="CI18" s="2407"/>
      <c r="CJ18" s="2407"/>
      <c r="CK18" s="2407"/>
      <c r="CL18" s="2407"/>
      <c r="CM18" s="2407"/>
      <c r="CN18" s="2407"/>
      <c r="CO18" s="2407"/>
      <c r="CP18" s="2407"/>
      <c r="CQ18" s="2407"/>
      <c r="CR18" s="2407"/>
      <c r="CS18" s="2407"/>
      <c r="CT18" s="2407"/>
      <c r="CU18" s="2407"/>
      <c r="CV18" s="2407"/>
      <c r="CW18" s="2407"/>
      <c r="CX18" s="2407"/>
      <c r="CY18" s="2407"/>
      <c r="CZ18" s="2407"/>
      <c r="DA18" s="2407"/>
      <c r="DB18" s="2407"/>
      <c r="DC18" s="2407"/>
      <c r="DD18" s="2407"/>
      <c r="DE18" s="2407"/>
      <c r="DF18" s="2407"/>
      <c r="DG18" s="2407"/>
      <c r="DH18" s="2407"/>
      <c r="DI18" s="2407"/>
      <c r="DJ18" s="2407"/>
      <c r="DK18" s="2407"/>
      <c r="DL18" s="2407"/>
      <c r="DM18" s="2407"/>
      <c r="DN18" s="2407"/>
      <c r="DO18" s="2407"/>
      <c r="DP18" s="2407"/>
      <c r="DQ18" s="2407"/>
      <c r="DR18" s="2407"/>
      <c r="DS18" s="2407"/>
      <c r="DT18" s="2407"/>
      <c r="DU18" s="2407"/>
      <c r="DV18" s="2407"/>
      <c r="DW18" s="2407"/>
      <c r="DX18" s="2407"/>
      <c r="DY18" s="2407"/>
      <c r="DZ18" s="2407"/>
      <c r="EA18" s="2407"/>
      <c r="EB18" s="2407"/>
      <c r="EC18" s="2407"/>
      <c r="ED18" s="2407"/>
      <c r="EE18" s="2407"/>
      <c r="EF18" s="2407"/>
      <c r="EG18" s="2407"/>
      <c r="EH18" s="2407"/>
      <c r="EI18" s="2407"/>
      <c r="EJ18" s="2407"/>
      <c r="EK18" s="2407"/>
      <c r="EL18" s="2407"/>
      <c r="EM18" s="2407"/>
      <c r="EN18" s="2407"/>
      <c r="EO18" s="2407"/>
      <c r="EP18" s="2407"/>
      <c r="EQ18" s="2407"/>
      <c r="ER18" s="2407"/>
      <c r="ES18" s="2407"/>
      <c r="ET18" s="2407"/>
      <c r="EU18" s="2407"/>
      <c r="EV18" s="2407"/>
      <c r="EW18" s="2407"/>
      <c r="EX18" s="2407"/>
      <c r="EY18" s="2407"/>
      <c r="EZ18" s="2407"/>
      <c r="FA18" s="2407"/>
      <c r="FB18" s="2407"/>
      <c r="FC18" s="2407"/>
      <c r="FD18" s="2407"/>
      <c r="FE18" s="2407"/>
      <c r="FF18" s="2407"/>
      <c r="FG18" s="2407"/>
      <c r="FH18" s="2407"/>
      <c r="FI18" s="2407"/>
      <c r="FJ18" s="2407"/>
      <c r="FK18" s="2407"/>
      <c r="FL18" s="2407"/>
      <c r="FM18" s="2407"/>
      <c r="FN18" s="2407"/>
      <c r="FO18" s="2407"/>
      <c r="FP18" s="2407"/>
      <c r="FQ18" s="2407"/>
      <c r="FR18" s="2407"/>
      <c r="FS18" s="2407"/>
      <c r="FT18" s="2407"/>
      <c r="FU18" s="2407"/>
      <c r="FV18" s="2407"/>
      <c r="FW18" s="2407"/>
      <c r="FX18" s="2407"/>
      <c r="FY18" s="2407"/>
      <c r="FZ18" s="2407"/>
      <c r="GA18" s="2407"/>
      <c r="GB18" s="2407"/>
      <c r="GC18" s="2407"/>
      <c r="GD18" s="2407"/>
      <c r="GE18" s="2407"/>
      <c r="GF18" s="2407"/>
      <c r="GG18" s="2407"/>
      <c r="GH18" s="2407"/>
      <c r="GI18" s="2407"/>
      <c r="GJ18" s="2407"/>
      <c r="GK18" s="2407"/>
      <c r="GL18" s="2407"/>
      <c r="GM18" s="2407"/>
      <c r="GN18" s="2407"/>
      <c r="GO18" s="2407"/>
      <c r="GP18" s="2407"/>
      <c r="GQ18" s="2407"/>
      <c r="GR18" s="2407"/>
      <c r="GS18" s="2407"/>
      <c r="GT18" s="2407"/>
      <c r="GU18" s="2407"/>
      <c r="GV18" s="2407"/>
      <c r="GW18" s="2407"/>
      <c r="GX18" s="2407"/>
      <c r="GY18" s="2407"/>
      <c r="GZ18" s="2407"/>
      <c r="HA18" s="2407"/>
      <c r="HB18" s="2407"/>
      <c r="HC18" s="2407"/>
      <c r="HD18" s="2407"/>
      <c r="HE18" s="2407"/>
      <c r="HF18" s="2407"/>
      <c r="HG18" s="2407"/>
      <c r="HH18" s="2407"/>
      <c r="HI18" s="2407"/>
      <c r="HJ18" s="2407"/>
      <c r="HK18" s="2407"/>
      <c r="HL18" s="2407"/>
      <c r="HM18" s="2407"/>
      <c r="HN18" s="2407"/>
      <c r="HO18" s="2407"/>
      <c r="HP18" s="2407"/>
      <c r="HQ18" s="2407"/>
      <c r="HR18" s="2407"/>
      <c r="HS18" s="2407"/>
      <c r="HT18" s="2407"/>
      <c r="HU18" s="2407"/>
      <c r="HV18" s="2407"/>
      <c r="HW18" s="2407"/>
      <c r="HX18" s="2407"/>
      <c r="HY18" s="2407"/>
      <c r="HZ18" s="2407"/>
      <c r="IA18" s="2407"/>
      <c r="IB18" s="2407"/>
      <c r="IC18" s="2407"/>
      <c r="ID18" s="2407"/>
      <c r="IE18" s="2407"/>
      <c r="IF18" s="2407"/>
    </row>
    <row r="19" spans="1:240" ht="12.75" customHeight="1">
      <c r="A19" s="3229" t="s">
        <v>1727</v>
      </c>
      <c r="B19" s="3230" t="s">
        <v>3018</v>
      </c>
      <c r="C19" s="3230" t="s">
        <v>3019</v>
      </c>
      <c r="D19" s="3230" t="s">
        <v>3020</v>
      </c>
      <c r="E19" s="3230" t="s">
        <v>3021</v>
      </c>
      <c r="F19" s="3230" t="s">
        <v>2343</v>
      </c>
      <c r="G19" s="3230" t="s">
        <v>2344</v>
      </c>
      <c r="H19" s="3231" t="s">
        <v>2345</v>
      </c>
      <c r="I19" s="3230" t="s">
        <v>2346</v>
      </c>
      <c r="J19" s="3230" t="s">
        <v>2347</v>
      </c>
      <c r="K19" s="3230" t="s">
        <v>2348</v>
      </c>
      <c r="L19" s="3230" t="s">
        <v>2349</v>
      </c>
      <c r="M19" s="3230" t="s">
        <v>2350</v>
      </c>
      <c r="N19" s="3232" t="s">
        <v>1727</v>
      </c>
      <c r="O19" s="2407"/>
      <c r="P19" s="2407"/>
      <c r="Q19" s="2407"/>
      <c r="R19" s="2407"/>
      <c r="S19" s="2407"/>
      <c r="T19" s="2407"/>
      <c r="U19" s="2407"/>
      <c r="V19" s="2407"/>
      <c r="W19" s="2407"/>
      <c r="X19" s="2407"/>
      <c r="Y19" s="2407"/>
      <c r="Z19" s="2407"/>
      <c r="AA19" s="2407"/>
      <c r="AB19" s="2407"/>
      <c r="AC19" s="2407"/>
      <c r="AD19" s="2407"/>
      <c r="AE19" s="2407"/>
      <c r="AF19" s="2407"/>
      <c r="AG19" s="2407"/>
      <c r="AH19" s="2407"/>
      <c r="AI19" s="2407"/>
      <c r="AJ19" s="2407"/>
      <c r="AK19" s="2407"/>
      <c r="AL19" s="2407"/>
      <c r="AM19" s="2407"/>
      <c r="AN19" s="2407"/>
      <c r="AO19" s="2407"/>
      <c r="AP19" s="2407"/>
      <c r="AQ19" s="2407"/>
      <c r="AR19" s="2407"/>
      <c r="AS19" s="2407"/>
      <c r="AT19" s="2407"/>
      <c r="AU19" s="2407"/>
      <c r="AV19" s="2407"/>
      <c r="AW19" s="2407"/>
      <c r="AX19" s="2407"/>
      <c r="AY19" s="2407"/>
      <c r="AZ19" s="2407"/>
      <c r="BA19" s="2407"/>
      <c r="BB19" s="2407"/>
      <c r="BC19" s="2407"/>
      <c r="BD19" s="2407"/>
      <c r="BE19" s="2407"/>
      <c r="BF19" s="2407"/>
      <c r="BG19" s="2407"/>
      <c r="BH19" s="2407"/>
      <c r="BI19" s="2407"/>
      <c r="BJ19" s="2407"/>
      <c r="BK19" s="2407"/>
      <c r="BL19" s="2407"/>
      <c r="BM19" s="2407"/>
      <c r="BN19" s="2407"/>
      <c r="BO19" s="2407"/>
      <c r="BP19" s="2407"/>
      <c r="BQ19" s="2407"/>
      <c r="BR19" s="2407"/>
      <c r="BS19" s="2407"/>
      <c r="BT19" s="2407"/>
      <c r="BU19" s="2407"/>
      <c r="BV19" s="2407"/>
      <c r="BW19" s="2407"/>
      <c r="BX19" s="2407"/>
      <c r="BY19" s="2407"/>
      <c r="BZ19" s="2407"/>
      <c r="CA19" s="2407"/>
      <c r="CB19" s="2407"/>
      <c r="CC19" s="2407"/>
      <c r="CD19" s="2407"/>
      <c r="CE19" s="2407"/>
      <c r="CF19" s="2407"/>
      <c r="CG19" s="2407"/>
      <c r="CH19" s="2407"/>
      <c r="CI19" s="2407"/>
      <c r="CJ19" s="2407"/>
      <c r="CK19" s="2407"/>
      <c r="CL19" s="2407"/>
      <c r="CM19" s="2407"/>
      <c r="CN19" s="2407"/>
      <c r="CO19" s="2407"/>
      <c r="CP19" s="2407"/>
      <c r="CQ19" s="2407"/>
      <c r="CR19" s="2407"/>
      <c r="CS19" s="2407"/>
      <c r="CT19" s="2407"/>
      <c r="CU19" s="2407"/>
      <c r="CV19" s="2407"/>
      <c r="CW19" s="2407"/>
      <c r="CX19" s="2407"/>
      <c r="CY19" s="2407"/>
      <c r="CZ19" s="2407"/>
      <c r="DA19" s="2407"/>
      <c r="DB19" s="2407"/>
      <c r="DC19" s="2407"/>
      <c r="DD19" s="2407"/>
      <c r="DE19" s="2407"/>
      <c r="DF19" s="2407"/>
      <c r="DG19" s="2407"/>
      <c r="DH19" s="2407"/>
      <c r="DI19" s="2407"/>
      <c r="DJ19" s="2407"/>
      <c r="DK19" s="2407"/>
      <c r="DL19" s="2407"/>
      <c r="DM19" s="2407"/>
      <c r="DN19" s="2407"/>
      <c r="DO19" s="2407"/>
      <c r="DP19" s="2407"/>
      <c r="DQ19" s="2407"/>
      <c r="DR19" s="2407"/>
      <c r="DS19" s="2407"/>
      <c r="DT19" s="2407"/>
      <c r="DU19" s="2407"/>
      <c r="DV19" s="2407"/>
      <c r="DW19" s="2407"/>
      <c r="DX19" s="2407"/>
      <c r="DY19" s="2407"/>
      <c r="DZ19" s="2407"/>
      <c r="EA19" s="2407"/>
      <c r="EB19" s="2407"/>
      <c r="EC19" s="2407"/>
      <c r="ED19" s="2407"/>
      <c r="EE19" s="2407"/>
      <c r="EF19" s="2407"/>
      <c r="EG19" s="2407"/>
      <c r="EH19" s="2407"/>
      <c r="EI19" s="2407"/>
      <c r="EJ19" s="2407"/>
      <c r="EK19" s="2407"/>
      <c r="EL19" s="2407"/>
      <c r="EM19" s="2407"/>
      <c r="EN19" s="2407"/>
      <c r="EO19" s="2407"/>
      <c r="EP19" s="2407"/>
      <c r="EQ19" s="2407"/>
      <c r="ER19" s="2407"/>
      <c r="ES19" s="2407"/>
      <c r="ET19" s="2407"/>
      <c r="EU19" s="2407"/>
      <c r="EV19" s="2407"/>
      <c r="EW19" s="2407"/>
      <c r="EX19" s="2407"/>
      <c r="EY19" s="2407"/>
      <c r="EZ19" s="2407"/>
      <c r="FA19" s="2407"/>
      <c r="FB19" s="2407"/>
      <c r="FC19" s="2407"/>
      <c r="FD19" s="2407"/>
      <c r="FE19" s="2407"/>
      <c r="FF19" s="2407"/>
      <c r="FG19" s="2407"/>
      <c r="FH19" s="2407"/>
      <c r="FI19" s="2407"/>
      <c r="FJ19" s="2407"/>
      <c r="FK19" s="2407"/>
      <c r="FL19" s="2407"/>
      <c r="FM19" s="2407"/>
      <c r="FN19" s="2407"/>
      <c r="FO19" s="2407"/>
      <c r="FP19" s="2407"/>
      <c r="FQ19" s="2407"/>
      <c r="FR19" s="2407"/>
      <c r="FS19" s="2407"/>
      <c r="FT19" s="2407"/>
      <c r="FU19" s="2407"/>
      <c r="FV19" s="2407"/>
      <c r="FW19" s="2407"/>
      <c r="FX19" s="2407"/>
      <c r="FY19" s="2407"/>
      <c r="FZ19" s="2407"/>
      <c r="GA19" s="2407"/>
      <c r="GB19" s="2407"/>
      <c r="GC19" s="2407"/>
      <c r="GD19" s="2407"/>
      <c r="GE19" s="2407"/>
      <c r="GF19" s="2407"/>
      <c r="GG19" s="2407"/>
      <c r="GH19" s="2407"/>
      <c r="GI19" s="2407"/>
      <c r="GJ19" s="2407"/>
      <c r="GK19" s="2407"/>
      <c r="GL19" s="2407"/>
      <c r="GM19" s="2407"/>
      <c r="GN19" s="2407"/>
      <c r="GO19" s="2407"/>
      <c r="GP19" s="2407"/>
      <c r="GQ19" s="2407"/>
      <c r="GR19" s="2407"/>
      <c r="GS19" s="2407"/>
      <c r="GT19" s="2407"/>
      <c r="GU19" s="2407"/>
      <c r="GV19" s="2407"/>
      <c r="GW19" s="2407"/>
      <c r="GX19" s="2407"/>
      <c r="GY19" s="2407"/>
      <c r="GZ19" s="2407"/>
      <c r="HA19" s="2407"/>
      <c r="HB19" s="2407"/>
      <c r="HC19" s="2407"/>
      <c r="HD19" s="2407"/>
      <c r="HE19" s="2407"/>
      <c r="HF19" s="2407"/>
      <c r="HG19" s="2407"/>
      <c r="HH19" s="2407"/>
      <c r="HI19" s="2407"/>
      <c r="HJ19" s="2407"/>
      <c r="HK19" s="2407"/>
      <c r="HL19" s="2407"/>
      <c r="HM19" s="2407"/>
      <c r="HN19" s="2407"/>
      <c r="HO19" s="2407"/>
      <c r="HP19" s="2407"/>
      <c r="HQ19" s="2407"/>
      <c r="HR19" s="2407"/>
      <c r="HS19" s="2407"/>
      <c r="HT19" s="2407"/>
      <c r="HU19" s="2407"/>
      <c r="HV19" s="2407"/>
      <c r="HW19" s="2407"/>
      <c r="HX19" s="2407"/>
      <c r="HY19" s="2407"/>
      <c r="HZ19" s="2407"/>
      <c r="IA19" s="2407"/>
      <c r="IB19" s="2407"/>
      <c r="IC19" s="2407"/>
      <c r="ID19" s="2407"/>
      <c r="IE19" s="2407"/>
      <c r="IF19" s="2407"/>
    </row>
    <row r="20" spans="1:240" ht="12.75" customHeight="1">
      <c r="A20" s="2475"/>
      <c r="B20" s="2408" t="s">
        <v>463</v>
      </c>
      <c r="C20" s="2408"/>
      <c r="D20" s="2408"/>
      <c r="E20" s="2408"/>
      <c r="F20" s="2408"/>
      <c r="G20" s="2408"/>
      <c r="H20" s="3219"/>
      <c r="I20" s="2408"/>
      <c r="J20" s="2408"/>
      <c r="K20" s="2408"/>
      <c r="L20" s="2408"/>
      <c r="M20" s="2408"/>
      <c r="N20" s="3205"/>
      <c r="O20" s="2407"/>
      <c r="P20" s="2407"/>
      <c r="Q20" s="2407"/>
      <c r="R20" s="2407"/>
      <c r="S20" s="2407"/>
      <c r="T20" s="2407"/>
      <c r="U20" s="2407"/>
      <c r="V20" s="2407"/>
      <c r="W20" s="2407"/>
      <c r="X20" s="2407"/>
      <c r="Y20" s="2407"/>
      <c r="Z20" s="2407"/>
      <c r="AA20" s="2407"/>
      <c r="AB20" s="2407"/>
      <c r="AC20" s="2407"/>
      <c r="AD20" s="2407"/>
      <c r="AE20" s="2407"/>
      <c r="AF20" s="2407"/>
      <c r="AG20" s="2407"/>
      <c r="AH20" s="2407"/>
      <c r="AI20" s="2407"/>
      <c r="AJ20" s="2407"/>
      <c r="AK20" s="2407"/>
      <c r="AL20" s="2407"/>
      <c r="AM20" s="2407"/>
      <c r="AN20" s="2407"/>
      <c r="AO20" s="2407"/>
      <c r="AP20" s="2407"/>
      <c r="AQ20" s="2407"/>
      <c r="AR20" s="2407"/>
      <c r="AS20" s="2407"/>
      <c r="AT20" s="2407"/>
      <c r="AU20" s="2407"/>
      <c r="AV20" s="2407"/>
      <c r="AW20" s="2407"/>
      <c r="AX20" s="2407"/>
      <c r="AY20" s="2407"/>
      <c r="AZ20" s="2407"/>
      <c r="BA20" s="2407"/>
      <c r="BB20" s="2407"/>
      <c r="BC20" s="2407"/>
      <c r="BD20" s="2407"/>
      <c r="BE20" s="2407"/>
      <c r="BF20" s="2407"/>
      <c r="BG20" s="2407"/>
      <c r="BH20" s="2407"/>
      <c r="BI20" s="2407"/>
      <c r="BJ20" s="2407"/>
      <c r="BK20" s="2407"/>
      <c r="BL20" s="2407"/>
      <c r="BM20" s="2407"/>
      <c r="BN20" s="2407"/>
      <c r="BO20" s="2407"/>
      <c r="BP20" s="2407"/>
      <c r="BQ20" s="2407"/>
      <c r="BR20" s="2407"/>
      <c r="BS20" s="2407"/>
      <c r="BT20" s="2407"/>
      <c r="BU20" s="2407"/>
      <c r="BV20" s="2407"/>
      <c r="BW20" s="2407"/>
      <c r="BX20" s="2407"/>
      <c r="BY20" s="2407"/>
      <c r="BZ20" s="2407"/>
      <c r="CA20" s="2407"/>
      <c r="CB20" s="2407"/>
      <c r="CC20" s="2407"/>
      <c r="CD20" s="2407"/>
      <c r="CE20" s="2407"/>
      <c r="CF20" s="2407"/>
      <c r="CG20" s="2407"/>
      <c r="CH20" s="2407"/>
      <c r="CI20" s="2407"/>
      <c r="CJ20" s="2407"/>
      <c r="CK20" s="2407"/>
      <c r="CL20" s="2407"/>
      <c r="CM20" s="2407"/>
      <c r="CN20" s="2407"/>
      <c r="CO20" s="2407"/>
      <c r="CP20" s="2407"/>
      <c r="CQ20" s="2407"/>
      <c r="CR20" s="2407"/>
      <c r="CS20" s="2407"/>
      <c r="CT20" s="2407"/>
      <c r="CU20" s="2407"/>
      <c r="CV20" s="2407"/>
      <c r="CW20" s="2407"/>
      <c r="CX20" s="2407"/>
      <c r="CY20" s="2407"/>
      <c r="CZ20" s="2407"/>
      <c r="DA20" s="2407"/>
      <c r="DB20" s="2407"/>
      <c r="DC20" s="2407"/>
      <c r="DD20" s="2407"/>
      <c r="DE20" s="2407"/>
      <c r="DF20" s="2407"/>
      <c r="DG20" s="2407"/>
      <c r="DH20" s="2407"/>
      <c r="DI20" s="2407"/>
      <c r="DJ20" s="2407"/>
      <c r="DK20" s="2407"/>
      <c r="DL20" s="2407"/>
      <c r="DM20" s="2407"/>
      <c r="DN20" s="2407"/>
      <c r="DO20" s="2407"/>
      <c r="DP20" s="2407"/>
      <c r="DQ20" s="2407"/>
      <c r="DR20" s="2407"/>
      <c r="DS20" s="2407"/>
      <c r="DT20" s="2407"/>
      <c r="DU20" s="2407"/>
      <c r="DV20" s="2407"/>
      <c r="DW20" s="2407"/>
      <c r="DX20" s="2407"/>
      <c r="DY20" s="2407"/>
      <c r="DZ20" s="2407"/>
      <c r="EA20" s="2407"/>
      <c r="EB20" s="2407"/>
      <c r="EC20" s="2407"/>
      <c r="ED20" s="2407"/>
      <c r="EE20" s="2407"/>
      <c r="EF20" s="2407"/>
      <c r="EG20" s="2407"/>
      <c r="EH20" s="2407"/>
      <c r="EI20" s="2407"/>
      <c r="EJ20" s="2407"/>
      <c r="EK20" s="2407"/>
      <c r="EL20" s="2407"/>
      <c r="EM20" s="2407"/>
      <c r="EN20" s="2407"/>
      <c r="EO20" s="2407"/>
      <c r="EP20" s="2407"/>
      <c r="EQ20" s="2407"/>
      <c r="ER20" s="2407"/>
      <c r="ES20" s="2407"/>
      <c r="ET20" s="2407"/>
      <c r="EU20" s="2407"/>
      <c r="EV20" s="2407"/>
      <c r="EW20" s="2407"/>
      <c r="EX20" s="2407"/>
      <c r="EY20" s="2407"/>
      <c r="EZ20" s="2407"/>
      <c r="FA20" s="2407"/>
      <c r="FB20" s="2407"/>
      <c r="FC20" s="2407"/>
      <c r="FD20" s="2407"/>
      <c r="FE20" s="2407"/>
      <c r="FF20" s="2407"/>
      <c r="FG20" s="2407"/>
      <c r="FH20" s="2407"/>
      <c r="FI20" s="2407"/>
      <c r="FJ20" s="2407"/>
      <c r="FK20" s="2407"/>
      <c r="FL20" s="2407"/>
      <c r="FM20" s="2407"/>
      <c r="FN20" s="2407"/>
      <c r="FO20" s="2407"/>
      <c r="FP20" s="2407"/>
      <c r="FQ20" s="2407"/>
      <c r="FR20" s="2407"/>
      <c r="FS20" s="2407"/>
      <c r="FT20" s="2407"/>
      <c r="FU20" s="2407"/>
      <c r="FV20" s="2407"/>
      <c r="FW20" s="2407"/>
      <c r="FX20" s="2407"/>
      <c r="FY20" s="2407"/>
      <c r="FZ20" s="2407"/>
      <c r="GA20" s="2407"/>
      <c r="GB20" s="2407"/>
      <c r="GC20" s="2407"/>
      <c r="GD20" s="2407"/>
      <c r="GE20" s="2407"/>
      <c r="GF20" s="2407"/>
      <c r="GG20" s="2407"/>
      <c r="GH20" s="2407"/>
      <c r="GI20" s="2407"/>
      <c r="GJ20" s="2407"/>
      <c r="GK20" s="2407"/>
      <c r="GL20" s="2407"/>
      <c r="GM20" s="2407"/>
      <c r="GN20" s="2407"/>
      <c r="GO20" s="2407"/>
      <c r="GP20" s="2407"/>
      <c r="GQ20" s="2407"/>
      <c r="GR20" s="2407"/>
      <c r="GS20" s="2407"/>
      <c r="GT20" s="2407"/>
      <c r="GU20" s="2407"/>
      <c r="GV20" s="2407"/>
      <c r="GW20" s="2407"/>
      <c r="GX20" s="2407"/>
      <c r="GY20" s="2407"/>
      <c r="GZ20" s="2407"/>
      <c r="HA20" s="2407"/>
      <c r="HB20" s="2407"/>
      <c r="HC20" s="2407"/>
      <c r="HD20" s="2407"/>
      <c r="HE20" s="2407"/>
      <c r="HF20" s="2407"/>
      <c r="HG20" s="2407"/>
      <c r="HH20" s="2407"/>
      <c r="HI20" s="2407"/>
      <c r="HJ20" s="2407"/>
      <c r="HK20" s="2407"/>
      <c r="HL20" s="2407"/>
      <c r="HM20" s="2407"/>
      <c r="HN20" s="2407"/>
      <c r="HO20" s="2407"/>
      <c r="HP20" s="2407"/>
      <c r="HQ20" s="2407"/>
      <c r="HR20" s="2407"/>
      <c r="HS20" s="2407"/>
      <c r="HT20" s="2407"/>
      <c r="HU20" s="2407"/>
      <c r="HV20" s="2407"/>
      <c r="HW20" s="2407"/>
      <c r="HX20" s="2407"/>
      <c r="HY20" s="2407"/>
      <c r="HZ20" s="2407"/>
      <c r="IA20" s="2407"/>
      <c r="IB20" s="2407"/>
      <c r="IC20" s="2407"/>
      <c r="ID20" s="2407"/>
      <c r="IE20" s="2407"/>
      <c r="IF20" s="2407"/>
    </row>
    <row r="21" spans="1:240" ht="12.75" customHeight="1">
      <c r="A21" s="2475">
        <v>1</v>
      </c>
      <c r="B21" s="2408" t="s">
        <v>6158</v>
      </c>
      <c r="C21" s="3200">
        <v>0</v>
      </c>
      <c r="D21" s="3200"/>
      <c r="E21" s="3200">
        <v>155091748.87</v>
      </c>
      <c r="F21" s="3200">
        <v>155091748.87</v>
      </c>
      <c r="G21" s="3200"/>
      <c r="H21" s="3201">
        <v>0</v>
      </c>
      <c r="I21" s="3200"/>
      <c r="J21" s="3200">
        <v>208304035.63999999</v>
      </c>
      <c r="K21" s="3200">
        <v>-55753999.920000002</v>
      </c>
      <c r="L21" s="3200">
        <v>11836788.07</v>
      </c>
      <c r="M21" s="3200"/>
      <c r="N21" s="3205">
        <v>1</v>
      </c>
      <c r="O21" s="2407"/>
      <c r="P21" s="2407"/>
      <c r="Q21" s="2407"/>
      <c r="R21" s="2407"/>
      <c r="S21" s="2407"/>
      <c r="T21" s="2407"/>
      <c r="U21" s="2407"/>
      <c r="V21" s="2407"/>
      <c r="W21" s="2407"/>
      <c r="X21" s="2407"/>
      <c r="Y21" s="2407"/>
      <c r="Z21" s="2407"/>
      <c r="AA21" s="2407"/>
      <c r="AB21" s="2407"/>
      <c r="AC21" s="2407"/>
      <c r="AD21" s="2407"/>
      <c r="AE21" s="2407"/>
      <c r="AF21" s="2407"/>
      <c r="AG21" s="2407"/>
      <c r="AH21" s="2407"/>
      <c r="AI21" s="2407"/>
      <c r="AJ21" s="2407"/>
      <c r="AK21" s="2407"/>
      <c r="AL21" s="2407"/>
      <c r="AM21" s="2407"/>
      <c r="AN21" s="2407"/>
      <c r="AO21" s="2407"/>
      <c r="AP21" s="2407"/>
      <c r="AQ21" s="2407"/>
      <c r="AR21" s="2407"/>
      <c r="AS21" s="2407"/>
      <c r="AT21" s="2407"/>
      <c r="AU21" s="2407"/>
      <c r="AV21" s="2407"/>
      <c r="AW21" s="2407"/>
      <c r="AX21" s="2407"/>
      <c r="AY21" s="2407"/>
      <c r="AZ21" s="2407"/>
      <c r="BA21" s="2407"/>
      <c r="BB21" s="2407"/>
      <c r="BC21" s="2407"/>
      <c r="BD21" s="2407"/>
      <c r="BE21" s="2407"/>
      <c r="BF21" s="2407"/>
      <c r="BG21" s="2407"/>
      <c r="BH21" s="2407"/>
      <c r="BI21" s="2407"/>
      <c r="BJ21" s="2407"/>
      <c r="BK21" s="2407"/>
      <c r="BL21" s="2407"/>
      <c r="BM21" s="2407"/>
      <c r="BN21" s="2407"/>
      <c r="BO21" s="2407"/>
      <c r="BP21" s="2407"/>
      <c r="BQ21" s="2407"/>
      <c r="BR21" s="2407"/>
      <c r="BS21" s="2407"/>
      <c r="BT21" s="2407"/>
      <c r="BU21" s="2407"/>
      <c r="BV21" s="2407"/>
      <c r="BW21" s="2407"/>
      <c r="BX21" s="2407"/>
      <c r="BY21" s="2407"/>
      <c r="BZ21" s="2407"/>
      <c r="CA21" s="2407"/>
      <c r="CB21" s="2407"/>
      <c r="CC21" s="2407"/>
      <c r="CD21" s="2407"/>
      <c r="CE21" s="2407"/>
      <c r="CF21" s="2407"/>
      <c r="CG21" s="2407"/>
      <c r="CH21" s="2407"/>
      <c r="CI21" s="2407"/>
      <c r="CJ21" s="2407"/>
      <c r="CK21" s="2407"/>
      <c r="CL21" s="2407"/>
      <c r="CM21" s="2407"/>
      <c r="CN21" s="2407"/>
      <c r="CO21" s="2407"/>
      <c r="CP21" s="2407"/>
      <c r="CQ21" s="2407"/>
      <c r="CR21" s="2407"/>
      <c r="CS21" s="2407"/>
      <c r="CT21" s="2407"/>
      <c r="CU21" s="2407"/>
      <c r="CV21" s="2407"/>
      <c r="CW21" s="2407"/>
      <c r="CX21" s="2407"/>
      <c r="CY21" s="2407"/>
      <c r="CZ21" s="2407"/>
      <c r="DA21" s="2407"/>
      <c r="DB21" s="2407"/>
      <c r="DC21" s="2407"/>
      <c r="DD21" s="2407"/>
      <c r="DE21" s="2407"/>
      <c r="DF21" s="2407"/>
      <c r="DG21" s="2407"/>
      <c r="DH21" s="2407"/>
      <c r="DI21" s="2407"/>
      <c r="DJ21" s="2407"/>
      <c r="DK21" s="2407"/>
      <c r="DL21" s="2407"/>
      <c r="DM21" s="2407"/>
      <c r="DN21" s="2407"/>
      <c r="DO21" s="2407"/>
      <c r="DP21" s="2407"/>
      <c r="DQ21" s="2407"/>
      <c r="DR21" s="2407"/>
      <c r="DS21" s="2407"/>
      <c r="DT21" s="2407"/>
      <c r="DU21" s="2407"/>
      <c r="DV21" s="2407"/>
      <c r="DW21" s="2407"/>
      <c r="DX21" s="2407"/>
      <c r="DY21" s="2407"/>
      <c r="DZ21" s="2407"/>
      <c r="EA21" s="2407"/>
      <c r="EB21" s="2407"/>
      <c r="EC21" s="2407"/>
      <c r="ED21" s="2407"/>
      <c r="EE21" s="2407"/>
      <c r="EF21" s="2407"/>
      <c r="EG21" s="2407"/>
      <c r="EH21" s="2407"/>
      <c r="EI21" s="2407"/>
      <c r="EJ21" s="2407"/>
      <c r="EK21" s="2407"/>
      <c r="EL21" s="2407"/>
      <c r="EM21" s="2407"/>
      <c r="EN21" s="2407"/>
      <c r="EO21" s="2407"/>
      <c r="EP21" s="2407"/>
      <c r="EQ21" s="2407"/>
      <c r="ER21" s="2407"/>
      <c r="ES21" s="2407"/>
      <c r="ET21" s="2407"/>
      <c r="EU21" s="2407"/>
      <c r="EV21" s="2407"/>
      <c r="EW21" s="2407"/>
      <c r="EX21" s="2407"/>
      <c r="EY21" s="2407"/>
      <c r="EZ21" s="2407"/>
      <c r="FA21" s="2407"/>
      <c r="FB21" s="2407"/>
      <c r="FC21" s="2407"/>
      <c r="FD21" s="2407"/>
      <c r="FE21" s="2407"/>
      <c r="FF21" s="2407"/>
      <c r="FG21" s="2407"/>
      <c r="FH21" s="2407"/>
      <c r="FI21" s="2407"/>
      <c r="FJ21" s="2407"/>
      <c r="FK21" s="2407"/>
      <c r="FL21" s="2407"/>
      <c r="FM21" s="2407"/>
      <c r="FN21" s="2407"/>
      <c r="FO21" s="2407"/>
      <c r="FP21" s="2407"/>
      <c r="FQ21" s="2407"/>
      <c r="FR21" s="2407"/>
      <c r="FS21" s="2407"/>
      <c r="FT21" s="2407"/>
      <c r="FU21" s="2407"/>
      <c r="FV21" s="2407"/>
      <c r="FW21" s="2407"/>
      <c r="FX21" s="2407"/>
      <c r="FY21" s="2407"/>
      <c r="FZ21" s="2407"/>
      <c r="GA21" s="2407"/>
      <c r="GB21" s="2407"/>
      <c r="GC21" s="2407"/>
      <c r="GD21" s="2407"/>
      <c r="GE21" s="2407"/>
      <c r="GF21" s="2407"/>
      <c r="GG21" s="2407"/>
      <c r="GH21" s="2407"/>
      <c r="GI21" s="2407"/>
      <c r="GJ21" s="2407"/>
      <c r="GK21" s="2407"/>
      <c r="GL21" s="2407"/>
      <c r="GM21" s="2407"/>
      <c r="GN21" s="2407"/>
      <c r="GO21" s="2407"/>
      <c r="GP21" s="2407"/>
      <c r="GQ21" s="2407"/>
      <c r="GR21" s="2407"/>
      <c r="GS21" s="2407"/>
      <c r="GT21" s="2407"/>
      <c r="GU21" s="2407"/>
      <c r="GV21" s="2407"/>
      <c r="GW21" s="2407"/>
      <c r="GX21" s="2407"/>
      <c r="GY21" s="2407"/>
      <c r="GZ21" s="2407"/>
      <c r="HA21" s="2407"/>
      <c r="HB21" s="2407"/>
      <c r="HC21" s="2407"/>
      <c r="HD21" s="2407"/>
      <c r="HE21" s="2407"/>
      <c r="HF21" s="2407"/>
      <c r="HG21" s="2407"/>
      <c r="HH21" s="2407"/>
      <c r="HI21" s="2407"/>
      <c r="HJ21" s="2407"/>
      <c r="HK21" s="2407"/>
      <c r="HL21" s="2407"/>
      <c r="HM21" s="2407"/>
      <c r="HN21" s="2407"/>
      <c r="HO21" s="2407"/>
      <c r="HP21" s="2407"/>
      <c r="HQ21" s="2407"/>
      <c r="HR21" s="2407"/>
      <c r="HS21" s="2407"/>
      <c r="HT21" s="2407"/>
      <c r="HU21" s="2407"/>
      <c r="HV21" s="2407"/>
      <c r="HW21" s="2407"/>
      <c r="HX21" s="2407"/>
      <c r="HY21" s="2407"/>
      <c r="HZ21" s="2407"/>
      <c r="IA21" s="2407"/>
      <c r="IB21" s="2407"/>
      <c r="IC21" s="2407"/>
      <c r="ID21" s="2407"/>
      <c r="IE21" s="2407"/>
      <c r="IF21" s="2407"/>
    </row>
    <row r="22" spans="1:240" ht="12.75" customHeight="1">
      <c r="A22" s="2475"/>
      <c r="B22" s="2408" t="s">
        <v>6159</v>
      </c>
      <c r="C22" s="3200"/>
      <c r="D22" s="3200"/>
      <c r="E22" s="3200">
        <v>-78270965.959999993</v>
      </c>
      <c r="F22" s="3200">
        <v>-78270965.959999993</v>
      </c>
      <c r="G22" s="3200"/>
      <c r="H22" s="3201">
        <v>0</v>
      </c>
      <c r="I22" s="3200"/>
      <c r="J22" s="3200">
        <v>-94839752.810000002</v>
      </c>
      <c r="K22" s="3200">
        <v>12193145.32</v>
      </c>
      <c r="L22" s="3200">
        <v>995013.85</v>
      </c>
      <c r="M22" s="3200"/>
      <c r="N22" s="3205"/>
      <c r="O22" s="2407"/>
      <c r="P22" s="2407"/>
      <c r="Q22" s="2407"/>
      <c r="R22" s="2407"/>
      <c r="S22" s="2407"/>
      <c r="T22" s="2407"/>
      <c r="U22" s="2407"/>
      <c r="V22" s="2407"/>
      <c r="W22" s="2407"/>
      <c r="X22" s="2407"/>
      <c r="Y22" s="2407"/>
      <c r="Z22" s="2407"/>
      <c r="AA22" s="2407"/>
      <c r="AB22" s="2407"/>
      <c r="AC22" s="2407"/>
      <c r="AD22" s="2407"/>
      <c r="AE22" s="2407"/>
      <c r="AF22" s="2407"/>
      <c r="AG22" s="2407"/>
      <c r="AH22" s="2407"/>
      <c r="AI22" s="2407"/>
      <c r="AJ22" s="2407"/>
      <c r="AK22" s="2407"/>
      <c r="AL22" s="2407"/>
      <c r="AM22" s="2407"/>
      <c r="AN22" s="2407"/>
      <c r="AO22" s="2407"/>
      <c r="AP22" s="2407"/>
      <c r="AQ22" s="2407"/>
      <c r="AR22" s="2407"/>
      <c r="AS22" s="2407"/>
      <c r="AT22" s="2407"/>
      <c r="AU22" s="2407"/>
      <c r="AV22" s="2407"/>
      <c r="AW22" s="2407"/>
      <c r="AX22" s="2407"/>
      <c r="AY22" s="2407"/>
      <c r="AZ22" s="2407"/>
      <c r="BA22" s="2407"/>
      <c r="BB22" s="2407"/>
      <c r="BC22" s="2407"/>
      <c r="BD22" s="2407"/>
      <c r="BE22" s="2407"/>
      <c r="BF22" s="2407"/>
      <c r="BG22" s="2407"/>
      <c r="BH22" s="2407"/>
      <c r="BI22" s="2407"/>
      <c r="BJ22" s="2407"/>
      <c r="BK22" s="2407"/>
      <c r="BL22" s="2407"/>
      <c r="BM22" s="2407"/>
      <c r="BN22" s="2407"/>
      <c r="BO22" s="2407"/>
      <c r="BP22" s="2407"/>
      <c r="BQ22" s="2407"/>
      <c r="BR22" s="2407"/>
      <c r="BS22" s="2407"/>
      <c r="BT22" s="2407"/>
      <c r="BU22" s="2407"/>
      <c r="BV22" s="2407"/>
      <c r="BW22" s="2407"/>
      <c r="BX22" s="2407"/>
      <c r="BY22" s="2407"/>
      <c r="BZ22" s="2407"/>
      <c r="CA22" s="2407"/>
      <c r="CB22" s="2407"/>
      <c r="CC22" s="2407"/>
      <c r="CD22" s="2407"/>
      <c r="CE22" s="2407"/>
      <c r="CF22" s="2407"/>
      <c r="CG22" s="2407"/>
      <c r="CH22" s="2407"/>
      <c r="CI22" s="2407"/>
      <c r="CJ22" s="2407"/>
      <c r="CK22" s="2407"/>
      <c r="CL22" s="2407"/>
      <c r="CM22" s="2407"/>
      <c r="CN22" s="2407"/>
      <c r="CO22" s="2407"/>
      <c r="CP22" s="2407"/>
      <c r="CQ22" s="2407"/>
      <c r="CR22" s="2407"/>
      <c r="CS22" s="2407"/>
      <c r="CT22" s="2407"/>
      <c r="CU22" s="2407"/>
      <c r="CV22" s="2407"/>
      <c r="CW22" s="2407"/>
      <c r="CX22" s="2407"/>
      <c r="CY22" s="2407"/>
      <c r="CZ22" s="2407"/>
      <c r="DA22" s="2407"/>
      <c r="DB22" s="2407"/>
      <c r="DC22" s="2407"/>
      <c r="DD22" s="2407"/>
      <c r="DE22" s="2407"/>
      <c r="DF22" s="2407"/>
      <c r="DG22" s="2407"/>
      <c r="DH22" s="2407"/>
      <c r="DI22" s="2407"/>
      <c r="DJ22" s="2407"/>
      <c r="DK22" s="2407"/>
      <c r="DL22" s="2407"/>
      <c r="DM22" s="2407"/>
      <c r="DN22" s="2407"/>
      <c r="DO22" s="2407"/>
      <c r="DP22" s="2407"/>
      <c r="DQ22" s="2407"/>
      <c r="DR22" s="2407"/>
      <c r="DS22" s="2407"/>
      <c r="DT22" s="2407"/>
      <c r="DU22" s="2407"/>
      <c r="DV22" s="2407"/>
      <c r="DW22" s="2407"/>
      <c r="DX22" s="2407"/>
      <c r="DY22" s="2407"/>
      <c r="DZ22" s="2407"/>
      <c r="EA22" s="2407"/>
      <c r="EB22" s="2407"/>
      <c r="EC22" s="2407"/>
      <c r="ED22" s="2407"/>
      <c r="EE22" s="2407"/>
      <c r="EF22" s="2407"/>
      <c r="EG22" s="2407"/>
      <c r="EH22" s="2407"/>
      <c r="EI22" s="2407"/>
      <c r="EJ22" s="2407"/>
      <c r="EK22" s="2407"/>
      <c r="EL22" s="2407"/>
      <c r="EM22" s="2407"/>
      <c r="EN22" s="2407"/>
      <c r="EO22" s="2407"/>
      <c r="EP22" s="2407"/>
      <c r="EQ22" s="2407"/>
      <c r="ER22" s="2407"/>
      <c r="ES22" s="2407"/>
      <c r="ET22" s="2407"/>
      <c r="EU22" s="2407"/>
      <c r="EV22" s="2407"/>
      <c r="EW22" s="2407"/>
      <c r="EX22" s="2407"/>
      <c r="EY22" s="2407"/>
      <c r="EZ22" s="2407"/>
      <c r="FA22" s="2407"/>
      <c r="FB22" s="2407"/>
      <c r="FC22" s="2407"/>
      <c r="FD22" s="2407"/>
      <c r="FE22" s="2407"/>
      <c r="FF22" s="2407"/>
      <c r="FG22" s="2407"/>
      <c r="FH22" s="2407"/>
      <c r="FI22" s="2407"/>
      <c r="FJ22" s="2407"/>
      <c r="FK22" s="2407"/>
      <c r="FL22" s="2407"/>
      <c r="FM22" s="2407"/>
      <c r="FN22" s="2407"/>
      <c r="FO22" s="2407"/>
      <c r="FP22" s="2407"/>
      <c r="FQ22" s="2407"/>
      <c r="FR22" s="2407"/>
      <c r="FS22" s="2407"/>
      <c r="FT22" s="2407"/>
      <c r="FU22" s="2407"/>
      <c r="FV22" s="2407"/>
      <c r="FW22" s="2407"/>
      <c r="FX22" s="2407"/>
      <c r="FY22" s="2407"/>
      <c r="FZ22" s="2407"/>
      <c r="GA22" s="2407"/>
      <c r="GB22" s="2407"/>
      <c r="GC22" s="2407"/>
      <c r="GD22" s="2407"/>
      <c r="GE22" s="2407"/>
      <c r="GF22" s="2407"/>
      <c r="GG22" s="2407"/>
      <c r="GH22" s="2407"/>
      <c r="GI22" s="2407"/>
      <c r="GJ22" s="2407"/>
      <c r="GK22" s="2407"/>
      <c r="GL22" s="2407"/>
      <c r="GM22" s="2407"/>
      <c r="GN22" s="2407"/>
      <c r="GO22" s="2407"/>
      <c r="GP22" s="2407"/>
      <c r="GQ22" s="2407"/>
      <c r="GR22" s="2407"/>
      <c r="GS22" s="2407"/>
      <c r="GT22" s="2407"/>
      <c r="GU22" s="2407"/>
      <c r="GV22" s="2407"/>
      <c r="GW22" s="2407"/>
      <c r="GX22" s="2407"/>
      <c r="GY22" s="2407"/>
      <c r="GZ22" s="2407"/>
      <c r="HA22" s="2407"/>
      <c r="HB22" s="2407"/>
      <c r="HC22" s="2407"/>
      <c r="HD22" s="2407"/>
      <c r="HE22" s="2407"/>
      <c r="HF22" s="2407"/>
      <c r="HG22" s="2407"/>
      <c r="HH22" s="2407"/>
      <c r="HI22" s="2407"/>
      <c r="HJ22" s="2407"/>
      <c r="HK22" s="2407"/>
      <c r="HL22" s="2407"/>
      <c r="HM22" s="2407"/>
      <c r="HN22" s="2407"/>
      <c r="HO22" s="2407"/>
      <c r="HP22" s="2407"/>
      <c r="HQ22" s="2407"/>
      <c r="HR22" s="2407"/>
      <c r="HS22" s="2407"/>
      <c r="HT22" s="2407"/>
      <c r="HU22" s="2407"/>
      <c r="HV22" s="2407"/>
      <c r="HW22" s="2407"/>
      <c r="HX22" s="2407"/>
      <c r="HY22" s="2407"/>
      <c r="HZ22" s="2407"/>
      <c r="IA22" s="2407"/>
      <c r="IB22" s="2407"/>
      <c r="IC22" s="2407"/>
      <c r="ID22" s="2407"/>
      <c r="IE22" s="2407"/>
      <c r="IF22" s="2407"/>
    </row>
    <row r="23" spans="1:240" ht="12.75" customHeight="1">
      <c r="A23" s="2475">
        <v>2</v>
      </c>
      <c r="B23" s="2408" t="s">
        <v>464</v>
      </c>
      <c r="C23" s="3202">
        <v>1015735.11</v>
      </c>
      <c r="D23" s="3202">
        <v>0</v>
      </c>
      <c r="E23" s="3202">
        <v>101863917.23999999</v>
      </c>
      <c r="F23" s="3202">
        <v>101799985.72</v>
      </c>
      <c r="G23" s="3202">
        <f>SUM('[155]262A-C (2015)'!K26:K27)</f>
        <v>0</v>
      </c>
      <c r="H23" s="3203">
        <v>1079666.6299999952</v>
      </c>
      <c r="I23" s="3202">
        <v>0</v>
      </c>
      <c r="J23" s="3202">
        <v>80217834.826499999</v>
      </c>
      <c r="K23" s="3202">
        <v>16552886.5515</v>
      </c>
      <c r="L23" s="3202">
        <v>5093195.861999996</v>
      </c>
      <c r="M23" s="3202">
        <v>0</v>
      </c>
      <c r="N23" s="3205">
        <v>2</v>
      </c>
      <c r="O23" s="2407"/>
      <c r="P23" s="2407"/>
      <c r="Q23" s="2407"/>
      <c r="R23" s="2407"/>
      <c r="S23" s="2407"/>
      <c r="T23" s="2407"/>
      <c r="U23" s="2407"/>
      <c r="V23" s="2407"/>
      <c r="W23" s="2407"/>
      <c r="X23" s="2407"/>
      <c r="Y23" s="2407"/>
      <c r="Z23" s="2407"/>
      <c r="AA23" s="2407"/>
      <c r="AB23" s="2407"/>
      <c r="AC23" s="2407"/>
      <c r="AD23" s="2407"/>
      <c r="AE23" s="2407"/>
      <c r="AF23" s="2407"/>
      <c r="AG23" s="2407"/>
      <c r="AH23" s="2407"/>
      <c r="AI23" s="2407"/>
      <c r="AJ23" s="2407"/>
      <c r="AK23" s="2407"/>
      <c r="AL23" s="2407"/>
      <c r="AM23" s="2407"/>
      <c r="AN23" s="2407"/>
      <c r="AO23" s="2407"/>
      <c r="AP23" s="2407"/>
      <c r="AQ23" s="2407"/>
      <c r="AR23" s="2407"/>
      <c r="AS23" s="2407"/>
      <c r="AT23" s="2407"/>
      <c r="AU23" s="2407"/>
      <c r="AV23" s="2407"/>
      <c r="AW23" s="2407"/>
      <c r="AX23" s="2407"/>
      <c r="AY23" s="2407"/>
      <c r="AZ23" s="2407"/>
      <c r="BA23" s="2407"/>
      <c r="BB23" s="2407"/>
      <c r="BC23" s="2407"/>
      <c r="BD23" s="2407"/>
      <c r="BE23" s="2407"/>
      <c r="BF23" s="2407"/>
      <c r="BG23" s="2407"/>
      <c r="BH23" s="2407"/>
      <c r="BI23" s="2407"/>
      <c r="BJ23" s="2407"/>
      <c r="BK23" s="2407"/>
      <c r="BL23" s="2407"/>
      <c r="BM23" s="2407"/>
      <c r="BN23" s="2407"/>
      <c r="BO23" s="2407"/>
      <c r="BP23" s="2407"/>
      <c r="BQ23" s="2407"/>
      <c r="BR23" s="2407"/>
      <c r="BS23" s="2407"/>
      <c r="BT23" s="2407"/>
      <c r="BU23" s="2407"/>
      <c r="BV23" s="2407"/>
      <c r="BW23" s="2407"/>
      <c r="BX23" s="2407"/>
      <c r="BY23" s="2407"/>
      <c r="BZ23" s="2407"/>
      <c r="CA23" s="2407"/>
      <c r="CB23" s="2407"/>
      <c r="CC23" s="2407"/>
      <c r="CD23" s="2407"/>
      <c r="CE23" s="2407"/>
      <c r="CF23" s="2407"/>
      <c r="CG23" s="2407"/>
      <c r="CH23" s="2407"/>
      <c r="CI23" s="2407"/>
      <c r="CJ23" s="2407"/>
      <c r="CK23" s="2407"/>
      <c r="CL23" s="2407"/>
      <c r="CM23" s="2407"/>
      <c r="CN23" s="2407"/>
      <c r="CO23" s="2407"/>
      <c r="CP23" s="2407"/>
      <c r="CQ23" s="2407"/>
      <c r="CR23" s="2407"/>
      <c r="CS23" s="2407"/>
      <c r="CT23" s="2407"/>
      <c r="CU23" s="2407"/>
      <c r="CV23" s="2407"/>
      <c r="CW23" s="2407"/>
      <c r="CX23" s="2407"/>
      <c r="CY23" s="2407"/>
      <c r="CZ23" s="2407"/>
      <c r="DA23" s="2407"/>
      <c r="DB23" s="2407"/>
      <c r="DC23" s="2407"/>
      <c r="DD23" s="2407"/>
      <c r="DE23" s="2407"/>
      <c r="DF23" s="2407"/>
      <c r="DG23" s="2407"/>
      <c r="DH23" s="2407"/>
      <c r="DI23" s="2407"/>
      <c r="DJ23" s="2407"/>
      <c r="DK23" s="2407"/>
      <c r="DL23" s="2407"/>
      <c r="DM23" s="2407"/>
      <c r="DN23" s="2407"/>
      <c r="DO23" s="2407"/>
      <c r="DP23" s="2407"/>
      <c r="DQ23" s="2407"/>
      <c r="DR23" s="2407"/>
      <c r="DS23" s="2407"/>
      <c r="DT23" s="2407"/>
      <c r="DU23" s="2407"/>
      <c r="DV23" s="2407"/>
      <c r="DW23" s="2407"/>
      <c r="DX23" s="2407"/>
      <c r="DY23" s="2407"/>
      <c r="DZ23" s="2407"/>
      <c r="EA23" s="2407"/>
      <c r="EB23" s="2407"/>
      <c r="EC23" s="2407"/>
      <c r="ED23" s="2407"/>
      <c r="EE23" s="2407"/>
      <c r="EF23" s="2407"/>
      <c r="EG23" s="2407"/>
      <c r="EH23" s="2407"/>
      <c r="EI23" s="2407"/>
      <c r="EJ23" s="2407"/>
      <c r="EK23" s="2407"/>
      <c r="EL23" s="2407"/>
      <c r="EM23" s="2407"/>
      <c r="EN23" s="2407"/>
      <c r="EO23" s="2407"/>
      <c r="EP23" s="2407"/>
      <c r="EQ23" s="2407"/>
      <c r="ER23" s="2407"/>
      <c r="ES23" s="2407"/>
      <c r="ET23" s="2407"/>
      <c r="EU23" s="2407"/>
      <c r="EV23" s="2407"/>
      <c r="EW23" s="2407"/>
      <c r="EX23" s="2407"/>
      <c r="EY23" s="2407"/>
      <c r="EZ23" s="2407"/>
      <c r="FA23" s="2407"/>
      <c r="FB23" s="2407"/>
      <c r="FC23" s="2407"/>
      <c r="FD23" s="2407"/>
      <c r="FE23" s="2407"/>
      <c r="FF23" s="2407"/>
      <c r="FG23" s="2407"/>
      <c r="FH23" s="2407"/>
      <c r="FI23" s="2407"/>
      <c r="FJ23" s="2407"/>
      <c r="FK23" s="2407"/>
      <c r="FL23" s="2407"/>
      <c r="FM23" s="2407"/>
      <c r="FN23" s="2407"/>
      <c r="FO23" s="2407"/>
      <c r="FP23" s="2407"/>
      <c r="FQ23" s="2407"/>
      <c r="FR23" s="2407"/>
      <c r="FS23" s="2407"/>
      <c r="FT23" s="2407"/>
      <c r="FU23" s="2407"/>
      <c r="FV23" s="2407"/>
      <c r="FW23" s="2407"/>
      <c r="FX23" s="2407"/>
      <c r="FY23" s="2407"/>
      <c r="FZ23" s="2407"/>
      <c r="GA23" s="2407"/>
      <c r="GB23" s="2407"/>
      <c r="GC23" s="2407"/>
      <c r="GD23" s="2407"/>
      <c r="GE23" s="2407"/>
      <c r="GF23" s="2407"/>
      <c r="GG23" s="2407"/>
      <c r="GH23" s="2407"/>
      <c r="GI23" s="2407"/>
      <c r="GJ23" s="2407"/>
      <c r="GK23" s="2407"/>
      <c r="GL23" s="2407"/>
      <c r="GM23" s="2407"/>
      <c r="GN23" s="2407"/>
      <c r="GO23" s="2407"/>
      <c r="GP23" s="2407"/>
      <c r="GQ23" s="2407"/>
      <c r="GR23" s="2407"/>
      <c r="GS23" s="2407"/>
      <c r="GT23" s="2407"/>
      <c r="GU23" s="2407"/>
      <c r="GV23" s="2407"/>
      <c r="GW23" s="2407"/>
      <c r="GX23" s="2407"/>
      <c r="GY23" s="2407"/>
      <c r="GZ23" s="2407"/>
      <c r="HA23" s="2407"/>
      <c r="HB23" s="2407"/>
      <c r="HC23" s="2407"/>
      <c r="HD23" s="2407"/>
      <c r="HE23" s="2407"/>
      <c r="HF23" s="2407"/>
      <c r="HG23" s="2407"/>
      <c r="HH23" s="2407"/>
      <c r="HI23" s="2407"/>
      <c r="HJ23" s="2407"/>
      <c r="HK23" s="2407"/>
      <c r="HL23" s="2407"/>
      <c r="HM23" s="2407"/>
      <c r="HN23" s="2407"/>
      <c r="HO23" s="2407"/>
      <c r="HP23" s="2407"/>
      <c r="HQ23" s="2407"/>
      <c r="HR23" s="2407"/>
      <c r="HS23" s="2407"/>
      <c r="HT23" s="2407"/>
      <c r="HU23" s="2407"/>
      <c r="HV23" s="2407"/>
      <c r="HW23" s="2407"/>
      <c r="HX23" s="2407"/>
      <c r="HY23" s="2407"/>
      <c r="HZ23" s="2407"/>
      <c r="IA23" s="2407"/>
      <c r="IB23" s="2407"/>
      <c r="IC23" s="2407"/>
      <c r="ID23" s="2407"/>
      <c r="IE23" s="2407"/>
      <c r="IF23" s="2407"/>
    </row>
    <row r="24" spans="1:240" ht="12.75" customHeight="1">
      <c r="A24" s="2475">
        <v>3</v>
      </c>
      <c r="B24" s="2408" t="s">
        <v>465</v>
      </c>
      <c r="C24" s="3202">
        <v>79897</v>
      </c>
      <c r="D24" s="3202">
        <v>0</v>
      </c>
      <c r="E24" s="3202">
        <v>1787753.86</v>
      </c>
      <c r="F24" s="3202">
        <v>1782740.45</v>
      </c>
      <c r="G24" s="3202">
        <f>SUM('[155]262A-C (2015)'!K23:K24)</f>
        <v>0</v>
      </c>
      <c r="H24" s="3203">
        <v>84910.410000000149</v>
      </c>
      <c r="I24" s="3202">
        <v>0</v>
      </c>
      <c r="J24" s="3202">
        <v>1407856.16475</v>
      </c>
      <c r="K24" s="3202">
        <v>290510.00225000002</v>
      </c>
      <c r="L24" s="3202">
        <v>89387.693000000087</v>
      </c>
      <c r="M24" s="3202">
        <v>0</v>
      </c>
      <c r="N24" s="3205">
        <v>3</v>
      </c>
      <c r="O24" s="2407"/>
      <c r="P24" s="2407"/>
      <c r="Q24" s="2407"/>
      <c r="R24" s="2407"/>
      <c r="S24" s="2407"/>
      <c r="T24" s="2407"/>
      <c r="U24" s="2407"/>
      <c r="V24" s="2407"/>
      <c r="W24" s="2407"/>
      <c r="X24" s="2407"/>
      <c r="Y24" s="2407"/>
      <c r="Z24" s="2407"/>
      <c r="AA24" s="2407"/>
      <c r="AB24" s="2407"/>
      <c r="AC24" s="2407"/>
      <c r="AD24" s="2407"/>
      <c r="AE24" s="2407"/>
      <c r="AF24" s="2407"/>
      <c r="AG24" s="2407"/>
      <c r="AH24" s="2407"/>
      <c r="AI24" s="2407"/>
      <c r="AJ24" s="2407"/>
      <c r="AK24" s="2407"/>
      <c r="AL24" s="2407"/>
      <c r="AM24" s="2407"/>
      <c r="AN24" s="2407"/>
      <c r="AO24" s="2407"/>
      <c r="AP24" s="2407"/>
      <c r="AQ24" s="2407"/>
      <c r="AR24" s="2407"/>
      <c r="AS24" s="2407"/>
      <c r="AT24" s="2407"/>
      <c r="AU24" s="2407"/>
      <c r="AV24" s="2407"/>
      <c r="AW24" s="2407"/>
      <c r="AX24" s="2407"/>
      <c r="AY24" s="2407"/>
      <c r="AZ24" s="2407"/>
      <c r="BA24" s="2407"/>
      <c r="BB24" s="2407"/>
      <c r="BC24" s="2407"/>
      <c r="BD24" s="2407"/>
      <c r="BE24" s="2407"/>
      <c r="BF24" s="2407"/>
      <c r="BG24" s="2407"/>
      <c r="BH24" s="2407"/>
      <c r="BI24" s="2407"/>
      <c r="BJ24" s="2407"/>
      <c r="BK24" s="2407"/>
      <c r="BL24" s="2407"/>
      <c r="BM24" s="2407"/>
      <c r="BN24" s="2407"/>
      <c r="BO24" s="2407"/>
      <c r="BP24" s="2407"/>
      <c r="BQ24" s="2407"/>
      <c r="BR24" s="2407"/>
      <c r="BS24" s="2407"/>
      <c r="BT24" s="2407"/>
      <c r="BU24" s="2407"/>
      <c r="BV24" s="2407"/>
      <c r="BW24" s="2407"/>
      <c r="BX24" s="2407"/>
      <c r="BY24" s="2407"/>
      <c r="BZ24" s="2407"/>
      <c r="CA24" s="2407"/>
      <c r="CB24" s="2407"/>
      <c r="CC24" s="2407"/>
      <c r="CD24" s="2407"/>
      <c r="CE24" s="2407"/>
      <c r="CF24" s="2407"/>
      <c r="CG24" s="2407"/>
      <c r="CH24" s="2407"/>
      <c r="CI24" s="2407"/>
      <c r="CJ24" s="2407"/>
      <c r="CK24" s="2407"/>
      <c r="CL24" s="2407"/>
      <c r="CM24" s="2407"/>
      <c r="CN24" s="2407"/>
      <c r="CO24" s="2407"/>
      <c r="CP24" s="2407"/>
      <c r="CQ24" s="2407"/>
      <c r="CR24" s="2407"/>
      <c r="CS24" s="2407"/>
      <c r="CT24" s="2407"/>
      <c r="CU24" s="2407"/>
      <c r="CV24" s="2407"/>
      <c r="CW24" s="2407"/>
      <c r="CX24" s="2407"/>
      <c r="CY24" s="2407"/>
      <c r="CZ24" s="2407"/>
      <c r="DA24" s="2407"/>
      <c r="DB24" s="2407"/>
      <c r="DC24" s="2407"/>
      <c r="DD24" s="2407"/>
      <c r="DE24" s="2407"/>
      <c r="DF24" s="2407"/>
      <c r="DG24" s="2407"/>
      <c r="DH24" s="2407"/>
      <c r="DI24" s="2407"/>
      <c r="DJ24" s="2407"/>
      <c r="DK24" s="2407"/>
      <c r="DL24" s="2407"/>
      <c r="DM24" s="2407"/>
      <c r="DN24" s="2407"/>
      <c r="DO24" s="2407"/>
      <c r="DP24" s="2407"/>
      <c r="DQ24" s="2407"/>
      <c r="DR24" s="2407"/>
      <c r="DS24" s="2407"/>
      <c r="DT24" s="2407"/>
      <c r="DU24" s="2407"/>
      <c r="DV24" s="2407"/>
      <c r="DW24" s="2407"/>
      <c r="DX24" s="2407"/>
      <c r="DY24" s="2407"/>
      <c r="DZ24" s="2407"/>
      <c r="EA24" s="2407"/>
      <c r="EB24" s="2407"/>
      <c r="EC24" s="2407"/>
      <c r="ED24" s="2407"/>
      <c r="EE24" s="2407"/>
      <c r="EF24" s="2407"/>
      <c r="EG24" s="2407"/>
      <c r="EH24" s="2407"/>
      <c r="EI24" s="2407"/>
      <c r="EJ24" s="2407"/>
      <c r="EK24" s="2407"/>
      <c r="EL24" s="2407"/>
      <c r="EM24" s="2407"/>
      <c r="EN24" s="2407"/>
      <c r="EO24" s="2407"/>
      <c r="EP24" s="2407"/>
      <c r="EQ24" s="2407"/>
      <c r="ER24" s="2407"/>
      <c r="ES24" s="2407"/>
      <c r="ET24" s="2407"/>
      <c r="EU24" s="2407"/>
      <c r="EV24" s="2407"/>
      <c r="EW24" s="2407"/>
      <c r="EX24" s="2407"/>
      <c r="EY24" s="2407"/>
      <c r="EZ24" s="2407"/>
      <c r="FA24" s="2407"/>
      <c r="FB24" s="2407"/>
      <c r="FC24" s="2407"/>
      <c r="FD24" s="2407"/>
      <c r="FE24" s="2407"/>
      <c r="FF24" s="2407"/>
      <c r="FG24" s="2407"/>
      <c r="FH24" s="2407"/>
      <c r="FI24" s="2407"/>
      <c r="FJ24" s="2407"/>
      <c r="FK24" s="2407"/>
      <c r="FL24" s="2407"/>
      <c r="FM24" s="2407"/>
      <c r="FN24" s="2407"/>
      <c r="FO24" s="2407"/>
      <c r="FP24" s="2407"/>
      <c r="FQ24" s="2407"/>
      <c r="FR24" s="2407"/>
      <c r="FS24" s="2407"/>
      <c r="FT24" s="2407"/>
      <c r="FU24" s="2407"/>
      <c r="FV24" s="2407"/>
      <c r="FW24" s="2407"/>
      <c r="FX24" s="2407"/>
      <c r="FY24" s="2407"/>
      <c r="FZ24" s="2407"/>
      <c r="GA24" s="2407"/>
      <c r="GB24" s="2407"/>
      <c r="GC24" s="2407"/>
      <c r="GD24" s="2407"/>
      <c r="GE24" s="2407"/>
      <c r="GF24" s="2407"/>
      <c r="GG24" s="2407"/>
      <c r="GH24" s="2407"/>
      <c r="GI24" s="2407"/>
      <c r="GJ24" s="2407"/>
      <c r="GK24" s="2407"/>
      <c r="GL24" s="2407"/>
      <c r="GM24" s="2407"/>
      <c r="GN24" s="2407"/>
      <c r="GO24" s="2407"/>
      <c r="GP24" s="2407"/>
      <c r="GQ24" s="2407"/>
      <c r="GR24" s="2407"/>
      <c r="GS24" s="2407"/>
      <c r="GT24" s="2407"/>
      <c r="GU24" s="2407"/>
      <c r="GV24" s="2407"/>
      <c r="GW24" s="2407"/>
      <c r="GX24" s="2407"/>
      <c r="GY24" s="2407"/>
      <c r="GZ24" s="2407"/>
      <c r="HA24" s="2407"/>
      <c r="HB24" s="2407"/>
      <c r="HC24" s="2407"/>
      <c r="HD24" s="2407"/>
      <c r="HE24" s="2407"/>
      <c r="HF24" s="2407"/>
      <c r="HG24" s="2407"/>
      <c r="HH24" s="2407"/>
      <c r="HI24" s="2407"/>
      <c r="HJ24" s="2407"/>
      <c r="HK24" s="2407"/>
      <c r="HL24" s="2407"/>
      <c r="HM24" s="2407"/>
      <c r="HN24" s="2407"/>
      <c r="HO24" s="2407"/>
      <c r="HP24" s="2407"/>
      <c r="HQ24" s="2407"/>
      <c r="HR24" s="2407"/>
      <c r="HS24" s="2407"/>
      <c r="HT24" s="2407"/>
      <c r="HU24" s="2407"/>
      <c r="HV24" s="2407"/>
      <c r="HW24" s="2407"/>
      <c r="HX24" s="2407"/>
      <c r="HY24" s="2407"/>
      <c r="HZ24" s="2407"/>
      <c r="IA24" s="2407"/>
      <c r="IB24" s="2407"/>
      <c r="IC24" s="2407"/>
      <c r="ID24" s="2407"/>
      <c r="IE24" s="2407"/>
      <c r="IF24" s="2407"/>
    </row>
    <row r="25" spans="1:240" ht="12.75" customHeight="1">
      <c r="A25" s="2475">
        <v>4</v>
      </c>
      <c r="B25" s="2408" t="s">
        <v>466</v>
      </c>
      <c r="C25" s="3202">
        <v>0</v>
      </c>
      <c r="D25" s="3202">
        <v>0</v>
      </c>
      <c r="E25" s="3202">
        <v>448509.13999999996</v>
      </c>
      <c r="F25" s="3202">
        <v>448509.13999999996</v>
      </c>
      <c r="G25" s="3202">
        <f>SUM('[155]262A-C (2015)'!K29:K30)</f>
        <v>0</v>
      </c>
      <c r="H25" s="3203">
        <v>0</v>
      </c>
      <c r="I25" s="3202">
        <v>0</v>
      </c>
      <c r="J25" s="3202">
        <v>364413.67624999996</v>
      </c>
      <c r="K25" s="3202">
        <v>59427.461049999998</v>
      </c>
      <c r="L25" s="3202">
        <v>24668.202699999998</v>
      </c>
      <c r="M25" s="3202">
        <v>-0.2000000000007276</v>
      </c>
      <c r="N25" s="3205">
        <v>4</v>
      </c>
      <c r="O25" s="2407"/>
      <c r="P25" s="2407"/>
      <c r="Q25" s="2407"/>
      <c r="R25" s="2407"/>
      <c r="S25" s="2407"/>
      <c r="T25" s="2407"/>
      <c r="U25" s="2407"/>
      <c r="V25" s="2407"/>
      <c r="W25" s="2407"/>
      <c r="X25" s="2407"/>
      <c r="Y25" s="2407"/>
      <c r="Z25" s="2407"/>
      <c r="AA25" s="2407"/>
      <c r="AB25" s="2407"/>
      <c r="AC25" s="2407"/>
      <c r="AD25" s="2407"/>
      <c r="AE25" s="2407"/>
      <c r="AF25" s="2407"/>
      <c r="AG25" s="2407"/>
      <c r="AH25" s="2407"/>
      <c r="AI25" s="2407"/>
      <c r="AJ25" s="2407"/>
      <c r="AK25" s="2407"/>
      <c r="AL25" s="2407"/>
      <c r="AM25" s="2407"/>
      <c r="AN25" s="2407"/>
      <c r="AO25" s="2407"/>
      <c r="AP25" s="2407"/>
      <c r="AQ25" s="2407"/>
      <c r="AR25" s="2407"/>
      <c r="AS25" s="2407"/>
      <c r="AT25" s="2407"/>
      <c r="AU25" s="2407"/>
      <c r="AV25" s="2407"/>
      <c r="AW25" s="2407"/>
      <c r="AX25" s="2407"/>
      <c r="AY25" s="2407"/>
      <c r="AZ25" s="2407"/>
      <c r="BA25" s="2407"/>
      <c r="BB25" s="2407"/>
      <c r="BC25" s="2407"/>
      <c r="BD25" s="2407"/>
      <c r="BE25" s="2407"/>
      <c r="BF25" s="2407"/>
      <c r="BG25" s="2407"/>
      <c r="BH25" s="2407"/>
      <c r="BI25" s="2407"/>
      <c r="BJ25" s="2407"/>
      <c r="BK25" s="2407"/>
      <c r="BL25" s="2407"/>
      <c r="BM25" s="2407"/>
      <c r="BN25" s="2407"/>
      <c r="BO25" s="2407"/>
      <c r="BP25" s="2407"/>
      <c r="BQ25" s="2407"/>
      <c r="BR25" s="2407"/>
      <c r="BS25" s="2407"/>
      <c r="BT25" s="2407"/>
      <c r="BU25" s="2407"/>
      <c r="BV25" s="2407"/>
      <c r="BW25" s="2407"/>
      <c r="BX25" s="2407"/>
      <c r="BY25" s="2407"/>
      <c r="BZ25" s="2407"/>
      <c r="CA25" s="2407"/>
      <c r="CB25" s="2407"/>
      <c r="CC25" s="2407"/>
      <c r="CD25" s="2407"/>
      <c r="CE25" s="2407"/>
      <c r="CF25" s="2407"/>
      <c r="CG25" s="2407"/>
      <c r="CH25" s="2407"/>
      <c r="CI25" s="2407"/>
      <c r="CJ25" s="2407"/>
      <c r="CK25" s="2407"/>
      <c r="CL25" s="2407"/>
      <c r="CM25" s="2407"/>
      <c r="CN25" s="2407"/>
      <c r="CO25" s="2407"/>
      <c r="CP25" s="2407"/>
      <c r="CQ25" s="2407"/>
      <c r="CR25" s="2407"/>
      <c r="CS25" s="2407"/>
      <c r="CT25" s="2407"/>
      <c r="CU25" s="2407"/>
      <c r="CV25" s="2407"/>
      <c r="CW25" s="2407"/>
      <c r="CX25" s="2407"/>
      <c r="CY25" s="2407"/>
      <c r="CZ25" s="2407"/>
      <c r="DA25" s="2407"/>
      <c r="DB25" s="2407"/>
      <c r="DC25" s="2407"/>
      <c r="DD25" s="2407"/>
      <c r="DE25" s="2407"/>
      <c r="DF25" s="2407"/>
      <c r="DG25" s="2407"/>
      <c r="DH25" s="2407"/>
      <c r="DI25" s="2407"/>
      <c r="DJ25" s="2407"/>
      <c r="DK25" s="2407"/>
      <c r="DL25" s="2407"/>
      <c r="DM25" s="2407"/>
      <c r="DN25" s="2407"/>
      <c r="DO25" s="2407"/>
      <c r="DP25" s="2407"/>
      <c r="DQ25" s="2407"/>
      <c r="DR25" s="2407"/>
      <c r="DS25" s="2407"/>
      <c r="DT25" s="2407"/>
      <c r="DU25" s="2407"/>
      <c r="DV25" s="2407"/>
      <c r="DW25" s="2407"/>
      <c r="DX25" s="2407"/>
      <c r="DY25" s="2407"/>
      <c r="DZ25" s="2407"/>
      <c r="EA25" s="2407"/>
      <c r="EB25" s="2407"/>
      <c r="EC25" s="2407"/>
      <c r="ED25" s="2407"/>
      <c r="EE25" s="2407"/>
      <c r="EF25" s="2407"/>
      <c r="EG25" s="2407"/>
      <c r="EH25" s="2407"/>
      <c r="EI25" s="2407"/>
      <c r="EJ25" s="2407"/>
      <c r="EK25" s="2407"/>
      <c r="EL25" s="2407"/>
      <c r="EM25" s="2407"/>
      <c r="EN25" s="2407"/>
      <c r="EO25" s="2407"/>
      <c r="EP25" s="2407"/>
      <c r="EQ25" s="2407"/>
      <c r="ER25" s="2407"/>
      <c r="ES25" s="2407"/>
      <c r="ET25" s="2407"/>
      <c r="EU25" s="2407"/>
      <c r="EV25" s="2407"/>
      <c r="EW25" s="2407"/>
      <c r="EX25" s="2407"/>
      <c r="EY25" s="2407"/>
      <c r="EZ25" s="2407"/>
      <c r="FA25" s="2407"/>
      <c r="FB25" s="2407"/>
      <c r="FC25" s="2407"/>
      <c r="FD25" s="2407"/>
      <c r="FE25" s="2407"/>
      <c r="FF25" s="2407"/>
      <c r="FG25" s="2407"/>
      <c r="FH25" s="2407"/>
      <c r="FI25" s="2407"/>
      <c r="FJ25" s="2407"/>
      <c r="FK25" s="2407"/>
      <c r="FL25" s="2407"/>
      <c r="FM25" s="2407"/>
      <c r="FN25" s="2407"/>
      <c r="FO25" s="2407"/>
      <c r="FP25" s="2407"/>
      <c r="FQ25" s="2407"/>
      <c r="FR25" s="2407"/>
      <c r="FS25" s="2407"/>
      <c r="FT25" s="2407"/>
      <c r="FU25" s="2407"/>
      <c r="FV25" s="2407"/>
      <c r="FW25" s="2407"/>
      <c r="FX25" s="2407"/>
      <c r="FY25" s="2407"/>
      <c r="FZ25" s="2407"/>
      <c r="GA25" s="2407"/>
      <c r="GB25" s="2407"/>
      <c r="GC25" s="2407"/>
      <c r="GD25" s="2407"/>
      <c r="GE25" s="2407"/>
      <c r="GF25" s="2407"/>
      <c r="GG25" s="2407"/>
      <c r="GH25" s="2407"/>
      <c r="GI25" s="2407"/>
      <c r="GJ25" s="2407"/>
      <c r="GK25" s="2407"/>
      <c r="GL25" s="2407"/>
      <c r="GM25" s="2407"/>
      <c r="GN25" s="2407"/>
      <c r="GO25" s="2407"/>
      <c r="GP25" s="2407"/>
      <c r="GQ25" s="2407"/>
      <c r="GR25" s="2407"/>
      <c r="GS25" s="2407"/>
      <c r="GT25" s="2407"/>
      <c r="GU25" s="2407"/>
      <c r="GV25" s="2407"/>
      <c r="GW25" s="2407"/>
      <c r="GX25" s="2407"/>
      <c r="GY25" s="2407"/>
      <c r="GZ25" s="2407"/>
      <c r="HA25" s="2407"/>
      <c r="HB25" s="2407"/>
      <c r="HC25" s="2407"/>
      <c r="HD25" s="2407"/>
      <c r="HE25" s="2407"/>
      <c r="HF25" s="2407"/>
      <c r="HG25" s="2407"/>
      <c r="HH25" s="2407"/>
      <c r="HI25" s="2407"/>
      <c r="HJ25" s="2407"/>
      <c r="HK25" s="2407"/>
      <c r="HL25" s="2407"/>
      <c r="HM25" s="2407"/>
      <c r="HN25" s="2407"/>
      <c r="HO25" s="2407"/>
      <c r="HP25" s="2407"/>
      <c r="HQ25" s="2407"/>
      <c r="HR25" s="2407"/>
      <c r="HS25" s="2407"/>
      <c r="HT25" s="2407"/>
      <c r="HU25" s="2407"/>
      <c r="HV25" s="2407"/>
      <c r="HW25" s="2407"/>
      <c r="HX25" s="2407"/>
      <c r="HY25" s="2407"/>
      <c r="HZ25" s="2407"/>
      <c r="IA25" s="2407"/>
      <c r="IB25" s="2407"/>
      <c r="IC25" s="2407"/>
      <c r="ID25" s="2407"/>
      <c r="IE25" s="2407"/>
      <c r="IF25" s="2407"/>
    </row>
    <row r="26" spans="1:240" ht="12.75" customHeight="1">
      <c r="A26" s="2475">
        <v>5</v>
      </c>
      <c r="B26" s="2408" t="s">
        <v>467</v>
      </c>
      <c r="C26" s="2520">
        <f t="shared" ref="C26:M26" si="0">SUM(C21:C25)</f>
        <v>1095632.1099999999</v>
      </c>
      <c r="D26" s="2520">
        <f t="shared" si="0"/>
        <v>0</v>
      </c>
      <c r="E26" s="2520">
        <f t="shared" si="0"/>
        <v>180920963.15000001</v>
      </c>
      <c r="F26" s="2520">
        <f t="shared" si="0"/>
        <v>180852018.21999997</v>
      </c>
      <c r="G26" s="2520">
        <f t="shared" si="0"/>
        <v>0</v>
      </c>
      <c r="H26" s="3204">
        <f t="shared" si="0"/>
        <v>1164577.0399999954</v>
      </c>
      <c r="I26" s="2520">
        <f t="shared" si="0"/>
        <v>0</v>
      </c>
      <c r="J26" s="2520">
        <f t="shared" si="0"/>
        <v>195454387.4975</v>
      </c>
      <c r="K26" s="2520">
        <f t="shared" si="0"/>
        <v>-26658030.585200001</v>
      </c>
      <c r="L26" s="2520">
        <f t="shared" si="0"/>
        <v>18039053.677699998</v>
      </c>
      <c r="M26" s="2520">
        <f t="shared" si="0"/>
        <v>-0.2000000000007276</v>
      </c>
      <c r="N26" s="3205">
        <v>5</v>
      </c>
      <c r="O26" s="2407"/>
      <c r="P26" s="2407"/>
      <c r="Q26" s="2407"/>
      <c r="R26" s="2407"/>
      <c r="S26" s="2407"/>
      <c r="T26" s="2407"/>
      <c r="U26" s="2407"/>
      <c r="V26" s="2407"/>
      <c r="W26" s="2407"/>
      <c r="X26" s="2407"/>
      <c r="Y26" s="2407"/>
      <c r="Z26" s="2407"/>
      <c r="AA26" s="2407"/>
      <c r="AB26" s="2407"/>
      <c r="AC26" s="2407"/>
      <c r="AD26" s="2407"/>
      <c r="AE26" s="2407"/>
      <c r="AF26" s="2407"/>
      <c r="AG26" s="2407"/>
      <c r="AH26" s="2407"/>
      <c r="AI26" s="2407"/>
      <c r="AJ26" s="2407"/>
      <c r="AK26" s="2407"/>
      <c r="AL26" s="2407"/>
      <c r="AM26" s="2407"/>
      <c r="AN26" s="2407"/>
      <c r="AO26" s="2407"/>
      <c r="AP26" s="2407"/>
      <c r="AQ26" s="2407"/>
      <c r="AR26" s="2407"/>
      <c r="AS26" s="2407"/>
      <c r="AT26" s="2407"/>
      <c r="AU26" s="2407"/>
      <c r="AV26" s="2407"/>
      <c r="AW26" s="2407"/>
      <c r="AX26" s="2407"/>
      <c r="AY26" s="2407"/>
      <c r="AZ26" s="2407"/>
      <c r="BA26" s="2407"/>
      <c r="BB26" s="2407"/>
      <c r="BC26" s="2407"/>
      <c r="BD26" s="2407"/>
      <c r="BE26" s="2407"/>
      <c r="BF26" s="2407"/>
      <c r="BG26" s="2407"/>
      <c r="BH26" s="2407"/>
      <c r="BI26" s="2407"/>
      <c r="BJ26" s="2407"/>
      <c r="BK26" s="2407"/>
      <c r="BL26" s="2407"/>
      <c r="BM26" s="2407"/>
      <c r="BN26" s="2407"/>
      <c r="BO26" s="2407"/>
      <c r="BP26" s="2407"/>
      <c r="BQ26" s="2407"/>
      <c r="BR26" s="2407"/>
      <c r="BS26" s="2407"/>
      <c r="BT26" s="2407"/>
      <c r="BU26" s="2407"/>
      <c r="BV26" s="2407"/>
      <c r="BW26" s="2407"/>
      <c r="BX26" s="2407"/>
      <c r="BY26" s="2407"/>
      <c r="BZ26" s="2407"/>
      <c r="CA26" s="2407"/>
      <c r="CB26" s="2407"/>
      <c r="CC26" s="2407"/>
      <c r="CD26" s="2407"/>
      <c r="CE26" s="2407"/>
      <c r="CF26" s="2407"/>
      <c r="CG26" s="2407"/>
      <c r="CH26" s="2407"/>
      <c r="CI26" s="2407"/>
      <c r="CJ26" s="2407"/>
      <c r="CK26" s="2407"/>
      <c r="CL26" s="2407"/>
      <c r="CM26" s="2407"/>
      <c r="CN26" s="2407"/>
      <c r="CO26" s="2407"/>
      <c r="CP26" s="2407"/>
      <c r="CQ26" s="2407"/>
      <c r="CR26" s="2407"/>
      <c r="CS26" s="2407"/>
      <c r="CT26" s="2407"/>
      <c r="CU26" s="2407"/>
      <c r="CV26" s="2407"/>
      <c r="CW26" s="2407"/>
      <c r="CX26" s="2407"/>
      <c r="CY26" s="2407"/>
      <c r="CZ26" s="2407"/>
      <c r="DA26" s="2407"/>
      <c r="DB26" s="2407"/>
      <c r="DC26" s="2407"/>
      <c r="DD26" s="2407"/>
      <c r="DE26" s="2407"/>
      <c r="DF26" s="2407"/>
      <c r="DG26" s="2407"/>
      <c r="DH26" s="2407"/>
      <c r="DI26" s="2407"/>
      <c r="DJ26" s="2407"/>
      <c r="DK26" s="2407"/>
      <c r="DL26" s="2407"/>
      <c r="DM26" s="2407"/>
      <c r="DN26" s="2407"/>
      <c r="DO26" s="2407"/>
      <c r="DP26" s="2407"/>
      <c r="DQ26" s="2407"/>
      <c r="DR26" s="2407"/>
      <c r="DS26" s="2407"/>
      <c r="DT26" s="2407"/>
      <c r="DU26" s="2407"/>
      <c r="DV26" s="2407"/>
      <c r="DW26" s="2407"/>
      <c r="DX26" s="2407"/>
      <c r="DY26" s="2407"/>
      <c r="DZ26" s="2407"/>
      <c r="EA26" s="2407"/>
      <c r="EB26" s="2407"/>
      <c r="EC26" s="2407"/>
      <c r="ED26" s="2407"/>
      <c r="EE26" s="2407"/>
      <c r="EF26" s="2407"/>
      <c r="EG26" s="2407"/>
      <c r="EH26" s="2407"/>
      <c r="EI26" s="2407"/>
      <c r="EJ26" s="2407"/>
      <c r="EK26" s="2407"/>
      <c r="EL26" s="2407"/>
      <c r="EM26" s="2407"/>
      <c r="EN26" s="2407"/>
      <c r="EO26" s="2407"/>
      <c r="EP26" s="2407"/>
      <c r="EQ26" s="2407"/>
      <c r="ER26" s="2407"/>
      <c r="ES26" s="2407"/>
      <c r="ET26" s="2407"/>
      <c r="EU26" s="2407"/>
      <c r="EV26" s="2407"/>
      <c r="EW26" s="2407"/>
      <c r="EX26" s="2407"/>
      <c r="EY26" s="2407"/>
      <c r="EZ26" s="2407"/>
      <c r="FA26" s="2407"/>
      <c r="FB26" s="2407"/>
      <c r="FC26" s="2407"/>
      <c r="FD26" s="2407"/>
      <c r="FE26" s="2407"/>
      <c r="FF26" s="2407"/>
      <c r="FG26" s="2407"/>
      <c r="FH26" s="2407"/>
      <c r="FI26" s="2407"/>
      <c r="FJ26" s="2407"/>
      <c r="FK26" s="2407"/>
      <c r="FL26" s="2407"/>
      <c r="FM26" s="2407"/>
      <c r="FN26" s="2407"/>
      <c r="FO26" s="2407"/>
      <c r="FP26" s="2407"/>
      <c r="FQ26" s="2407"/>
      <c r="FR26" s="2407"/>
      <c r="FS26" s="2407"/>
      <c r="FT26" s="2407"/>
      <c r="FU26" s="2407"/>
      <c r="FV26" s="2407"/>
      <c r="FW26" s="2407"/>
      <c r="FX26" s="2407"/>
      <c r="FY26" s="2407"/>
      <c r="FZ26" s="2407"/>
      <c r="GA26" s="2407"/>
      <c r="GB26" s="2407"/>
      <c r="GC26" s="2407"/>
      <c r="GD26" s="2407"/>
      <c r="GE26" s="2407"/>
      <c r="GF26" s="2407"/>
      <c r="GG26" s="2407"/>
      <c r="GH26" s="2407"/>
      <c r="GI26" s="2407"/>
      <c r="GJ26" s="2407"/>
      <c r="GK26" s="2407"/>
      <c r="GL26" s="2407"/>
      <c r="GM26" s="2407"/>
      <c r="GN26" s="2407"/>
      <c r="GO26" s="2407"/>
      <c r="GP26" s="2407"/>
      <c r="GQ26" s="2407"/>
      <c r="GR26" s="2407"/>
      <c r="GS26" s="2407"/>
      <c r="GT26" s="2407"/>
      <c r="GU26" s="2407"/>
      <c r="GV26" s="2407"/>
      <c r="GW26" s="2407"/>
      <c r="GX26" s="2407"/>
      <c r="GY26" s="2407"/>
      <c r="GZ26" s="2407"/>
      <c r="HA26" s="2407"/>
      <c r="HB26" s="2407"/>
      <c r="HC26" s="2407"/>
      <c r="HD26" s="2407"/>
      <c r="HE26" s="2407"/>
      <c r="HF26" s="2407"/>
      <c r="HG26" s="2407"/>
      <c r="HH26" s="2407"/>
      <c r="HI26" s="2407"/>
      <c r="HJ26" s="2407"/>
      <c r="HK26" s="2407"/>
      <c r="HL26" s="2407"/>
      <c r="HM26" s="2407"/>
      <c r="HN26" s="2407"/>
      <c r="HO26" s="2407"/>
      <c r="HP26" s="2407"/>
      <c r="HQ26" s="2407"/>
      <c r="HR26" s="2407"/>
      <c r="HS26" s="2407"/>
      <c r="HT26" s="2407"/>
      <c r="HU26" s="2407"/>
      <c r="HV26" s="2407"/>
      <c r="HW26" s="2407"/>
      <c r="HX26" s="2407"/>
      <c r="HY26" s="2407"/>
      <c r="HZ26" s="2407"/>
      <c r="IA26" s="2407"/>
      <c r="IB26" s="2407"/>
      <c r="IC26" s="2407"/>
      <c r="ID26" s="2407"/>
      <c r="IE26" s="2407"/>
      <c r="IF26" s="2407"/>
    </row>
    <row r="27" spans="1:240" ht="12.75" customHeight="1">
      <c r="A27" s="2475"/>
      <c r="B27" s="2408" t="s">
        <v>468</v>
      </c>
      <c r="C27" s="3202"/>
      <c r="D27" s="3202"/>
      <c r="E27" s="3202"/>
      <c r="F27" s="3202"/>
      <c r="G27" s="3202"/>
      <c r="H27" s="3203"/>
      <c r="I27" s="3202"/>
      <c r="J27" s="3202"/>
      <c r="K27" s="3202"/>
      <c r="L27" s="3202"/>
      <c r="M27" s="3202"/>
      <c r="N27" s="3205"/>
      <c r="O27" s="2407"/>
      <c r="P27" s="2407"/>
      <c r="Q27" s="2407"/>
      <c r="R27" s="2407"/>
      <c r="S27" s="2407"/>
      <c r="T27" s="2407"/>
      <c r="U27" s="2407"/>
      <c r="V27" s="2407"/>
      <c r="W27" s="2407"/>
      <c r="X27" s="2407"/>
      <c r="Y27" s="2407"/>
      <c r="Z27" s="2407"/>
      <c r="AA27" s="2407"/>
      <c r="AB27" s="2407"/>
      <c r="AC27" s="2407"/>
      <c r="AD27" s="2407"/>
      <c r="AE27" s="2407"/>
      <c r="AF27" s="2407"/>
      <c r="AG27" s="2407"/>
      <c r="AH27" s="2407"/>
      <c r="AI27" s="2407"/>
      <c r="AJ27" s="2407"/>
      <c r="AK27" s="2407"/>
      <c r="AL27" s="2407"/>
      <c r="AM27" s="2407"/>
      <c r="AN27" s="2407"/>
      <c r="AO27" s="2407"/>
      <c r="AP27" s="2407"/>
      <c r="AQ27" s="2407"/>
      <c r="AR27" s="2407"/>
      <c r="AS27" s="2407"/>
      <c r="AT27" s="2407"/>
      <c r="AU27" s="2407"/>
      <c r="AV27" s="2407"/>
      <c r="AW27" s="2407"/>
      <c r="AX27" s="2407"/>
      <c r="AY27" s="2407"/>
      <c r="AZ27" s="2407"/>
      <c r="BA27" s="2407"/>
      <c r="BB27" s="2407"/>
      <c r="BC27" s="2407"/>
      <c r="BD27" s="2407"/>
      <c r="BE27" s="2407"/>
      <c r="BF27" s="2407"/>
      <c r="BG27" s="2407"/>
      <c r="BH27" s="2407"/>
      <c r="BI27" s="2407"/>
      <c r="BJ27" s="2407"/>
      <c r="BK27" s="2407"/>
      <c r="BL27" s="2407"/>
      <c r="BM27" s="2407"/>
      <c r="BN27" s="2407"/>
      <c r="BO27" s="2407"/>
      <c r="BP27" s="2407"/>
      <c r="BQ27" s="2407"/>
      <c r="BR27" s="2407"/>
      <c r="BS27" s="2407"/>
      <c r="BT27" s="2407"/>
      <c r="BU27" s="2407"/>
      <c r="BV27" s="2407"/>
      <c r="BW27" s="2407"/>
      <c r="BX27" s="2407"/>
      <c r="BY27" s="2407"/>
      <c r="BZ27" s="2407"/>
      <c r="CA27" s="2407"/>
      <c r="CB27" s="2407"/>
      <c r="CC27" s="2407"/>
      <c r="CD27" s="2407"/>
      <c r="CE27" s="2407"/>
      <c r="CF27" s="2407"/>
      <c r="CG27" s="2407"/>
      <c r="CH27" s="2407"/>
      <c r="CI27" s="2407"/>
      <c r="CJ27" s="2407"/>
      <c r="CK27" s="2407"/>
      <c r="CL27" s="2407"/>
      <c r="CM27" s="2407"/>
      <c r="CN27" s="2407"/>
      <c r="CO27" s="2407"/>
      <c r="CP27" s="2407"/>
      <c r="CQ27" s="2407"/>
      <c r="CR27" s="2407"/>
      <c r="CS27" s="2407"/>
      <c r="CT27" s="2407"/>
      <c r="CU27" s="2407"/>
      <c r="CV27" s="2407"/>
      <c r="CW27" s="2407"/>
      <c r="CX27" s="2407"/>
      <c r="CY27" s="2407"/>
      <c r="CZ27" s="2407"/>
      <c r="DA27" s="2407"/>
      <c r="DB27" s="2407"/>
      <c r="DC27" s="2407"/>
      <c r="DD27" s="2407"/>
      <c r="DE27" s="2407"/>
      <c r="DF27" s="2407"/>
      <c r="DG27" s="2407"/>
      <c r="DH27" s="2407"/>
      <c r="DI27" s="2407"/>
      <c r="DJ27" s="2407"/>
      <c r="DK27" s="2407"/>
      <c r="DL27" s="2407"/>
      <c r="DM27" s="2407"/>
      <c r="DN27" s="2407"/>
      <c r="DO27" s="2407"/>
      <c r="DP27" s="2407"/>
      <c r="DQ27" s="2407"/>
      <c r="DR27" s="2407"/>
      <c r="DS27" s="2407"/>
      <c r="DT27" s="2407"/>
      <c r="DU27" s="2407"/>
      <c r="DV27" s="2407"/>
      <c r="DW27" s="2407"/>
      <c r="DX27" s="2407"/>
      <c r="DY27" s="2407"/>
      <c r="DZ27" s="2407"/>
      <c r="EA27" s="2407"/>
      <c r="EB27" s="2407"/>
      <c r="EC27" s="2407"/>
      <c r="ED27" s="2407"/>
      <c r="EE27" s="2407"/>
      <c r="EF27" s="2407"/>
      <c r="EG27" s="2407"/>
      <c r="EH27" s="2407"/>
      <c r="EI27" s="2407"/>
      <c r="EJ27" s="2407"/>
      <c r="EK27" s="2407"/>
      <c r="EL27" s="2407"/>
      <c r="EM27" s="2407"/>
      <c r="EN27" s="2407"/>
      <c r="EO27" s="2407"/>
      <c r="EP27" s="2407"/>
      <c r="EQ27" s="2407"/>
      <c r="ER27" s="2407"/>
      <c r="ES27" s="2407"/>
      <c r="ET27" s="2407"/>
      <c r="EU27" s="2407"/>
      <c r="EV27" s="2407"/>
      <c r="EW27" s="2407"/>
      <c r="EX27" s="2407"/>
      <c r="EY27" s="2407"/>
      <c r="EZ27" s="2407"/>
      <c r="FA27" s="2407"/>
      <c r="FB27" s="2407"/>
      <c r="FC27" s="2407"/>
      <c r="FD27" s="2407"/>
      <c r="FE27" s="2407"/>
      <c r="FF27" s="2407"/>
      <c r="FG27" s="2407"/>
      <c r="FH27" s="2407"/>
      <c r="FI27" s="2407"/>
      <c r="FJ27" s="2407"/>
      <c r="FK27" s="2407"/>
      <c r="FL27" s="2407"/>
      <c r="FM27" s="2407"/>
      <c r="FN27" s="2407"/>
      <c r="FO27" s="2407"/>
      <c r="FP27" s="2407"/>
      <c r="FQ27" s="2407"/>
      <c r="FR27" s="2407"/>
      <c r="FS27" s="2407"/>
      <c r="FT27" s="2407"/>
      <c r="FU27" s="2407"/>
      <c r="FV27" s="2407"/>
      <c r="FW27" s="2407"/>
      <c r="FX27" s="2407"/>
      <c r="FY27" s="2407"/>
      <c r="FZ27" s="2407"/>
      <c r="GA27" s="2407"/>
      <c r="GB27" s="2407"/>
      <c r="GC27" s="2407"/>
      <c r="GD27" s="2407"/>
      <c r="GE27" s="2407"/>
      <c r="GF27" s="2407"/>
      <c r="GG27" s="2407"/>
      <c r="GH27" s="2407"/>
      <c r="GI27" s="2407"/>
      <c r="GJ27" s="2407"/>
      <c r="GK27" s="2407"/>
      <c r="GL27" s="2407"/>
      <c r="GM27" s="2407"/>
      <c r="GN27" s="2407"/>
      <c r="GO27" s="2407"/>
      <c r="GP27" s="2407"/>
      <c r="GQ27" s="2407"/>
      <c r="GR27" s="2407"/>
      <c r="GS27" s="2407"/>
      <c r="GT27" s="2407"/>
      <c r="GU27" s="2407"/>
      <c r="GV27" s="2407"/>
      <c r="GW27" s="2407"/>
      <c r="GX27" s="2407"/>
      <c r="GY27" s="2407"/>
      <c r="GZ27" s="2407"/>
      <c r="HA27" s="2407"/>
      <c r="HB27" s="2407"/>
      <c r="HC27" s="2407"/>
      <c r="HD27" s="2407"/>
      <c r="HE27" s="2407"/>
      <c r="HF27" s="2407"/>
      <c r="HG27" s="2407"/>
      <c r="HH27" s="2407"/>
      <c r="HI27" s="2407"/>
      <c r="HJ27" s="2407"/>
      <c r="HK27" s="2407"/>
      <c r="HL27" s="2407"/>
      <c r="HM27" s="2407"/>
      <c r="HN27" s="2407"/>
      <c r="HO27" s="2407"/>
      <c r="HP27" s="2407"/>
      <c r="HQ27" s="2407"/>
      <c r="HR27" s="2407"/>
      <c r="HS27" s="2407"/>
      <c r="HT27" s="2407"/>
      <c r="HU27" s="2407"/>
      <c r="HV27" s="2407"/>
      <c r="HW27" s="2407"/>
      <c r="HX27" s="2407"/>
      <c r="HY27" s="2407"/>
      <c r="HZ27" s="2407"/>
      <c r="IA27" s="2407"/>
      <c r="IB27" s="2407"/>
      <c r="IC27" s="2407"/>
      <c r="ID27" s="2407"/>
      <c r="IE27" s="2407"/>
      <c r="IF27" s="2407"/>
    </row>
    <row r="28" spans="1:240" ht="12.75" customHeight="1">
      <c r="A28" s="2475">
        <v>6</v>
      </c>
      <c r="B28" s="2408" t="s">
        <v>469</v>
      </c>
      <c r="C28" s="3202"/>
      <c r="D28" s="3202"/>
      <c r="E28" s="3202"/>
      <c r="F28" s="3202"/>
      <c r="G28" s="3202"/>
      <c r="H28" s="3203" t="s">
        <v>1784</v>
      </c>
      <c r="I28" s="3202"/>
      <c r="J28" s="3202"/>
      <c r="K28" s="3202"/>
      <c r="L28" s="3202"/>
      <c r="M28" s="3202"/>
      <c r="N28" s="3205">
        <v>6</v>
      </c>
      <c r="O28" s="2407"/>
      <c r="P28" s="2407"/>
      <c r="Q28" s="2407"/>
      <c r="R28" s="2407"/>
      <c r="S28" s="2407"/>
      <c r="T28" s="2407"/>
      <c r="U28" s="2407"/>
      <c r="V28" s="2407"/>
      <c r="W28" s="2407"/>
      <c r="X28" s="2407"/>
      <c r="Y28" s="2407"/>
      <c r="Z28" s="2407"/>
      <c r="AA28" s="2407"/>
      <c r="AB28" s="2407"/>
      <c r="AC28" s="2407"/>
      <c r="AD28" s="2407"/>
      <c r="AE28" s="2407"/>
      <c r="AF28" s="2407"/>
      <c r="AG28" s="2407"/>
      <c r="AH28" s="2407"/>
      <c r="AI28" s="2407"/>
      <c r="AJ28" s="2407"/>
      <c r="AK28" s="2407"/>
      <c r="AL28" s="2407"/>
      <c r="AM28" s="2407"/>
      <c r="AN28" s="2407"/>
      <c r="AO28" s="2407"/>
      <c r="AP28" s="2407"/>
      <c r="AQ28" s="2407"/>
      <c r="AR28" s="2407"/>
      <c r="AS28" s="2407"/>
      <c r="AT28" s="2407"/>
      <c r="AU28" s="2407"/>
      <c r="AV28" s="2407"/>
      <c r="AW28" s="2407"/>
      <c r="AX28" s="2407"/>
      <c r="AY28" s="2407"/>
      <c r="AZ28" s="2407"/>
      <c r="BA28" s="2407"/>
      <c r="BB28" s="2407"/>
      <c r="BC28" s="2407"/>
      <c r="BD28" s="2407"/>
      <c r="BE28" s="2407"/>
      <c r="BF28" s="2407"/>
      <c r="BG28" s="2407"/>
      <c r="BH28" s="2407"/>
      <c r="BI28" s="2407"/>
      <c r="BJ28" s="2407"/>
      <c r="BK28" s="2407"/>
      <c r="BL28" s="2407"/>
      <c r="BM28" s="2407"/>
      <c r="BN28" s="2407"/>
      <c r="BO28" s="2407"/>
      <c r="BP28" s="2407"/>
      <c r="BQ28" s="2407"/>
      <c r="BR28" s="2407"/>
      <c r="BS28" s="2407"/>
      <c r="BT28" s="2407"/>
      <c r="BU28" s="2407"/>
      <c r="BV28" s="2407"/>
      <c r="BW28" s="2407"/>
      <c r="BX28" s="2407"/>
      <c r="BY28" s="2407"/>
      <c r="BZ28" s="2407"/>
      <c r="CA28" s="2407"/>
      <c r="CB28" s="2407"/>
      <c r="CC28" s="2407"/>
      <c r="CD28" s="2407"/>
      <c r="CE28" s="2407"/>
      <c r="CF28" s="2407"/>
      <c r="CG28" s="2407"/>
      <c r="CH28" s="2407"/>
      <c r="CI28" s="2407"/>
      <c r="CJ28" s="2407"/>
      <c r="CK28" s="2407"/>
      <c r="CL28" s="2407"/>
      <c r="CM28" s="2407"/>
      <c r="CN28" s="2407"/>
      <c r="CO28" s="2407"/>
      <c r="CP28" s="2407"/>
      <c r="CQ28" s="2407"/>
      <c r="CR28" s="2407"/>
      <c r="CS28" s="2407"/>
      <c r="CT28" s="2407"/>
      <c r="CU28" s="2407"/>
      <c r="CV28" s="2407"/>
      <c r="CW28" s="2407"/>
      <c r="CX28" s="2407"/>
      <c r="CY28" s="2407"/>
      <c r="CZ28" s="2407"/>
      <c r="DA28" s="2407"/>
      <c r="DB28" s="2407"/>
      <c r="DC28" s="2407"/>
      <c r="DD28" s="2407"/>
      <c r="DE28" s="2407"/>
      <c r="DF28" s="2407"/>
      <c r="DG28" s="2407"/>
      <c r="DH28" s="2407"/>
      <c r="DI28" s="2407"/>
      <c r="DJ28" s="2407"/>
      <c r="DK28" s="2407"/>
      <c r="DL28" s="2407"/>
      <c r="DM28" s="2407"/>
      <c r="DN28" s="2407"/>
      <c r="DO28" s="2407"/>
      <c r="DP28" s="2407"/>
      <c r="DQ28" s="2407"/>
      <c r="DR28" s="2407"/>
      <c r="DS28" s="2407"/>
      <c r="DT28" s="2407"/>
      <c r="DU28" s="2407"/>
      <c r="DV28" s="2407"/>
      <c r="DW28" s="2407"/>
      <c r="DX28" s="2407"/>
      <c r="DY28" s="2407"/>
      <c r="DZ28" s="2407"/>
      <c r="EA28" s="2407"/>
      <c r="EB28" s="2407"/>
      <c r="EC28" s="2407"/>
      <c r="ED28" s="2407"/>
      <c r="EE28" s="2407"/>
      <c r="EF28" s="2407"/>
      <c r="EG28" s="2407"/>
      <c r="EH28" s="2407"/>
      <c r="EI28" s="2407"/>
      <c r="EJ28" s="2407"/>
      <c r="EK28" s="2407"/>
      <c r="EL28" s="2407"/>
      <c r="EM28" s="2407"/>
      <c r="EN28" s="2407"/>
      <c r="EO28" s="2407"/>
      <c r="EP28" s="2407"/>
      <c r="EQ28" s="2407"/>
      <c r="ER28" s="2407"/>
      <c r="ES28" s="2407"/>
      <c r="ET28" s="2407"/>
      <c r="EU28" s="2407"/>
      <c r="EV28" s="2407"/>
      <c r="EW28" s="2407"/>
      <c r="EX28" s="2407"/>
      <c r="EY28" s="2407"/>
      <c r="EZ28" s="2407"/>
      <c r="FA28" s="2407"/>
      <c r="FB28" s="2407"/>
      <c r="FC28" s="2407"/>
      <c r="FD28" s="2407"/>
      <c r="FE28" s="2407"/>
      <c r="FF28" s="2407"/>
      <c r="FG28" s="2407"/>
      <c r="FH28" s="2407"/>
      <c r="FI28" s="2407"/>
      <c r="FJ28" s="2407"/>
      <c r="FK28" s="2407"/>
      <c r="FL28" s="2407"/>
      <c r="FM28" s="2407"/>
      <c r="FN28" s="2407"/>
      <c r="FO28" s="2407"/>
      <c r="FP28" s="2407"/>
      <c r="FQ28" s="2407"/>
      <c r="FR28" s="2407"/>
      <c r="FS28" s="2407"/>
      <c r="FT28" s="2407"/>
      <c r="FU28" s="2407"/>
      <c r="FV28" s="2407"/>
      <c r="FW28" s="2407"/>
      <c r="FX28" s="2407"/>
      <c r="FY28" s="2407"/>
      <c r="FZ28" s="2407"/>
      <c r="GA28" s="2407"/>
      <c r="GB28" s="2407"/>
      <c r="GC28" s="2407"/>
      <c r="GD28" s="2407"/>
      <c r="GE28" s="2407"/>
      <c r="GF28" s="2407"/>
      <c r="GG28" s="2407"/>
      <c r="GH28" s="2407"/>
      <c r="GI28" s="2407"/>
      <c r="GJ28" s="2407"/>
      <c r="GK28" s="2407"/>
      <c r="GL28" s="2407"/>
      <c r="GM28" s="2407"/>
      <c r="GN28" s="2407"/>
      <c r="GO28" s="2407"/>
      <c r="GP28" s="2407"/>
      <c r="GQ28" s="2407"/>
      <c r="GR28" s="2407"/>
      <c r="GS28" s="2407"/>
      <c r="GT28" s="2407"/>
      <c r="GU28" s="2407"/>
      <c r="GV28" s="2407"/>
      <c r="GW28" s="2407"/>
      <c r="GX28" s="2407"/>
      <c r="GY28" s="2407"/>
      <c r="GZ28" s="2407"/>
      <c r="HA28" s="2407"/>
      <c r="HB28" s="2407"/>
      <c r="HC28" s="2407"/>
      <c r="HD28" s="2407"/>
      <c r="HE28" s="2407"/>
      <c r="HF28" s="2407"/>
      <c r="HG28" s="2407"/>
      <c r="HH28" s="2407"/>
      <c r="HI28" s="2407"/>
      <c r="HJ28" s="2407"/>
      <c r="HK28" s="2407"/>
      <c r="HL28" s="2407"/>
      <c r="HM28" s="2407"/>
      <c r="HN28" s="2407"/>
      <c r="HO28" s="2407"/>
      <c r="HP28" s="2407"/>
      <c r="HQ28" s="2407"/>
      <c r="HR28" s="2407"/>
      <c r="HS28" s="2407"/>
      <c r="HT28" s="2407"/>
      <c r="HU28" s="2407"/>
      <c r="HV28" s="2407"/>
      <c r="HW28" s="2407"/>
      <c r="HX28" s="2407"/>
      <c r="HY28" s="2407"/>
      <c r="HZ28" s="2407"/>
      <c r="IA28" s="2407"/>
      <c r="IB28" s="2407"/>
      <c r="IC28" s="2407"/>
      <c r="ID28" s="2407"/>
      <c r="IE28" s="2407"/>
      <c r="IF28" s="2407"/>
    </row>
    <row r="29" spans="1:240" ht="12.75" customHeight="1">
      <c r="A29" s="2475">
        <v>7</v>
      </c>
      <c r="B29" s="2408" t="s">
        <v>470</v>
      </c>
      <c r="C29" s="3202">
        <v>-2341562.54</v>
      </c>
      <c r="D29" s="3202">
        <v>0</v>
      </c>
      <c r="E29" s="3202">
        <v>82779562</v>
      </c>
      <c r="F29" s="3202">
        <v>83686974.75</v>
      </c>
      <c r="G29" s="3202" t="e">
        <f>SUM('[155]262A-C (2015)'!K61:K62)</f>
        <v>#REF!</v>
      </c>
      <c r="H29" s="3203">
        <v>-3248975.2900000066</v>
      </c>
      <c r="I29" s="3202">
        <v>0</v>
      </c>
      <c r="J29" s="3202">
        <v>61752493.840000004</v>
      </c>
      <c r="K29" s="3202">
        <v>20786046.25</v>
      </c>
      <c r="L29" s="3202">
        <v>0</v>
      </c>
      <c r="M29" s="3202">
        <v>241021.90999999689</v>
      </c>
      <c r="N29" s="3205">
        <v>7</v>
      </c>
      <c r="O29" s="2407"/>
      <c r="P29" s="2407"/>
      <c r="Q29" s="2407"/>
      <c r="R29" s="2407"/>
      <c r="S29" s="2407"/>
      <c r="T29" s="2407"/>
      <c r="U29" s="2407"/>
      <c r="V29" s="2407"/>
      <c r="W29" s="2407"/>
      <c r="X29" s="2407"/>
      <c r="Y29" s="2407"/>
      <c r="Z29" s="2407"/>
      <c r="AA29" s="2407"/>
      <c r="AB29" s="2407"/>
      <c r="AC29" s="2407"/>
      <c r="AD29" s="2407"/>
      <c r="AE29" s="2407"/>
      <c r="AF29" s="2407"/>
      <c r="AG29" s="2407"/>
      <c r="AH29" s="2407"/>
      <c r="AI29" s="2407"/>
      <c r="AJ29" s="2407"/>
      <c r="AK29" s="2407"/>
      <c r="AL29" s="2407"/>
      <c r="AM29" s="2407"/>
      <c r="AN29" s="2407"/>
      <c r="AO29" s="2407"/>
      <c r="AP29" s="2407"/>
      <c r="AQ29" s="2407"/>
      <c r="AR29" s="2407"/>
      <c r="AS29" s="2407"/>
      <c r="AT29" s="2407"/>
      <c r="AU29" s="2407"/>
      <c r="AV29" s="2407"/>
      <c r="AW29" s="2407"/>
      <c r="AX29" s="2407"/>
      <c r="AY29" s="2407"/>
      <c r="AZ29" s="2407"/>
      <c r="BA29" s="2407"/>
      <c r="BB29" s="2407"/>
      <c r="BC29" s="2407"/>
      <c r="BD29" s="2407"/>
      <c r="BE29" s="2407"/>
      <c r="BF29" s="2407"/>
      <c r="BG29" s="2407"/>
      <c r="BH29" s="2407"/>
      <c r="BI29" s="2407"/>
      <c r="BJ29" s="2407"/>
      <c r="BK29" s="2407"/>
      <c r="BL29" s="2407"/>
      <c r="BM29" s="2407"/>
      <c r="BN29" s="2407"/>
      <c r="BO29" s="2407"/>
      <c r="BP29" s="2407"/>
      <c r="BQ29" s="2407"/>
      <c r="BR29" s="2407"/>
      <c r="BS29" s="2407"/>
      <c r="BT29" s="2407"/>
      <c r="BU29" s="2407"/>
      <c r="BV29" s="2407"/>
      <c r="BW29" s="2407"/>
      <c r="BX29" s="2407"/>
      <c r="BY29" s="2407"/>
      <c r="BZ29" s="2407"/>
      <c r="CA29" s="2407"/>
      <c r="CB29" s="2407"/>
      <c r="CC29" s="2407"/>
      <c r="CD29" s="2407"/>
      <c r="CE29" s="2407"/>
      <c r="CF29" s="2407"/>
      <c r="CG29" s="2407"/>
      <c r="CH29" s="2407"/>
      <c r="CI29" s="2407"/>
      <c r="CJ29" s="2407"/>
      <c r="CK29" s="2407"/>
      <c r="CL29" s="2407"/>
      <c r="CM29" s="2407"/>
      <c r="CN29" s="2407"/>
      <c r="CO29" s="2407"/>
      <c r="CP29" s="2407"/>
      <c r="CQ29" s="2407"/>
      <c r="CR29" s="2407"/>
      <c r="CS29" s="2407"/>
      <c r="CT29" s="2407"/>
      <c r="CU29" s="2407"/>
      <c r="CV29" s="2407"/>
      <c r="CW29" s="2407"/>
      <c r="CX29" s="2407"/>
      <c r="CY29" s="2407"/>
      <c r="CZ29" s="2407"/>
      <c r="DA29" s="2407"/>
      <c r="DB29" s="2407"/>
      <c r="DC29" s="2407"/>
      <c r="DD29" s="2407"/>
      <c r="DE29" s="2407"/>
      <c r="DF29" s="2407"/>
      <c r="DG29" s="2407"/>
      <c r="DH29" s="2407"/>
      <c r="DI29" s="2407"/>
      <c r="DJ29" s="2407"/>
      <c r="DK29" s="2407"/>
      <c r="DL29" s="2407"/>
      <c r="DM29" s="2407"/>
      <c r="DN29" s="2407"/>
      <c r="DO29" s="2407"/>
      <c r="DP29" s="2407"/>
      <c r="DQ29" s="2407"/>
      <c r="DR29" s="2407"/>
      <c r="DS29" s="2407"/>
      <c r="DT29" s="2407"/>
      <c r="DU29" s="2407"/>
      <c r="DV29" s="2407"/>
      <c r="DW29" s="2407"/>
      <c r="DX29" s="2407"/>
      <c r="DY29" s="2407"/>
      <c r="DZ29" s="2407"/>
      <c r="EA29" s="2407"/>
      <c r="EB29" s="2407"/>
      <c r="EC29" s="2407"/>
      <c r="ED29" s="2407"/>
      <c r="EE29" s="2407"/>
      <c r="EF29" s="2407"/>
      <c r="EG29" s="2407"/>
      <c r="EH29" s="2407"/>
      <c r="EI29" s="2407"/>
      <c r="EJ29" s="2407"/>
      <c r="EK29" s="2407"/>
      <c r="EL29" s="2407"/>
      <c r="EM29" s="2407"/>
      <c r="EN29" s="2407"/>
      <c r="EO29" s="2407"/>
      <c r="EP29" s="2407"/>
      <c r="EQ29" s="2407"/>
      <c r="ER29" s="2407"/>
      <c r="ES29" s="2407"/>
      <c r="ET29" s="2407"/>
      <c r="EU29" s="2407"/>
      <c r="EV29" s="2407"/>
      <c r="EW29" s="2407"/>
      <c r="EX29" s="2407"/>
      <c r="EY29" s="2407"/>
      <c r="EZ29" s="2407"/>
      <c r="FA29" s="2407"/>
      <c r="FB29" s="2407"/>
      <c r="FC29" s="2407"/>
      <c r="FD29" s="2407"/>
      <c r="FE29" s="2407"/>
      <c r="FF29" s="2407"/>
      <c r="FG29" s="2407"/>
      <c r="FH29" s="2407"/>
      <c r="FI29" s="2407"/>
      <c r="FJ29" s="2407"/>
      <c r="FK29" s="2407"/>
      <c r="FL29" s="2407"/>
      <c r="FM29" s="2407"/>
      <c r="FN29" s="2407"/>
      <c r="FO29" s="2407"/>
      <c r="FP29" s="2407"/>
      <c r="FQ29" s="2407"/>
      <c r="FR29" s="2407"/>
      <c r="FS29" s="2407"/>
      <c r="FT29" s="2407"/>
      <c r="FU29" s="2407"/>
      <c r="FV29" s="2407"/>
      <c r="FW29" s="2407"/>
      <c r="FX29" s="2407"/>
      <c r="FY29" s="2407"/>
      <c r="FZ29" s="2407"/>
      <c r="GA29" s="2407"/>
      <c r="GB29" s="2407"/>
      <c r="GC29" s="2407"/>
      <c r="GD29" s="2407"/>
      <c r="GE29" s="2407"/>
      <c r="GF29" s="2407"/>
      <c r="GG29" s="2407"/>
      <c r="GH29" s="2407"/>
      <c r="GI29" s="2407"/>
      <c r="GJ29" s="2407"/>
      <c r="GK29" s="2407"/>
      <c r="GL29" s="2407"/>
      <c r="GM29" s="2407"/>
      <c r="GN29" s="2407"/>
      <c r="GO29" s="2407"/>
      <c r="GP29" s="2407"/>
      <c r="GQ29" s="2407"/>
      <c r="GR29" s="2407"/>
      <c r="GS29" s="2407"/>
      <c r="GT29" s="2407"/>
      <c r="GU29" s="2407"/>
      <c r="GV29" s="2407"/>
      <c r="GW29" s="2407"/>
      <c r="GX29" s="2407"/>
      <c r="GY29" s="2407"/>
      <c r="GZ29" s="2407"/>
      <c r="HA29" s="2407"/>
      <c r="HB29" s="2407"/>
      <c r="HC29" s="2407"/>
      <c r="HD29" s="2407"/>
      <c r="HE29" s="2407"/>
      <c r="HF29" s="2407"/>
      <c r="HG29" s="2407"/>
      <c r="HH29" s="2407"/>
      <c r="HI29" s="2407"/>
      <c r="HJ29" s="2407"/>
      <c r="HK29" s="2407"/>
      <c r="HL29" s="2407"/>
      <c r="HM29" s="2407"/>
      <c r="HN29" s="2407"/>
      <c r="HO29" s="2407"/>
      <c r="HP29" s="2407"/>
      <c r="HQ29" s="2407"/>
      <c r="HR29" s="2407"/>
      <c r="HS29" s="2407"/>
      <c r="HT29" s="2407"/>
      <c r="HU29" s="2407"/>
      <c r="HV29" s="2407"/>
      <c r="HW29" s="2407"/>
      <c r="HX29" s="2407"/>
      <c r="HY29" s="2407"/>
      <c r="HZ29" s="2407"/>
      <c r="IA29" s="2407"/>
      <c r="IB29" s="2407"/>
      <c r="IC29" s="2407"/>
      <c r="ID29" s="2407"/>
      <c r="IE29" s="2407"/>
      <c r="IF29" s="2407"/>
    </row>
    <row r="30" spans="1:240" ht="12.75" customHeight="1">
      <c r="A30" s="2475">
        <v>8</v>
      </c>
      <c r="B30" s="2408" t="s">
        <v>471</v>
      </c>
      <c r="C30" s="3202"/>
      <c r="D30" s="3202"/>
      <c r="E30" s="3202"/>
      <c r="F30" s="3202"/>
      <c r="G30" s="3202"/>
      <c r="H30" s="3203">
        <v>0</v>
      </c>
      <c r="I30" s="3202"/>
      <c r="J30" s="3202"/>
      <c r="K30" s="3202"/>
      <c r="L30" s="3202"/>
      <c r="M30" s="3202"/>
      <c r="N30" s="3205">
        <v>8</v>
      </c>
      <c r="O30" s="2407"/>
      <c r="P30" s="2407"/>
      <c r="Q30" s="2407"/>
      <c r="R30" s="2407"/>
      <c r="S30" s="2407"/>
      <c r="T30" s="2407"/>
      <c r="U30" s="2407"/>
      <c r="V30" s="2407"/>
      <c r="W30" s="2407"/>
      <c r="X30" s="2407"/>
      <c r="Y30" s="2407"/>
      <c r="Z30" s="2407"/>
      <c r="AA30" s="2407"/>
      <c r="AB30" s="2407"/>
      <c r="AC30" s="2407"/>
      <c r="AD30" s="2407"/>
      <c r="AE30" s="2407"/>
      <c r="AF30" s="2407"/>
      <c r="AG30" s="2407"/>
      <c r="AH30" s="2407"/>
      <c r="AI30" s="2407"/>
      <c r="AJ30" s="2407"/>
      <c r="AK30" s="2407"/>
      <c r="AL30" s="2407"/>
      <c r="AM30" s="2407"/>
      <c r="AN30" s="2407"/>
      <c r="AO30" s="2407"/>
      <c r="AP30" s="2407"/>
      <c r="AQ30" s="2407"/>
      <c r="AR30" s="2407"/>
      <c r="AS30" s="2407"/>
      <c r="AT30" s="2407"/>
      <c r="AU30" s="2407"/>
      <c r="AV30" s="2407"/>
      <c r="AW30" s="2407"/>
      <c r="AX30" s="2407"/>
      <c r="AY30" s="2407"/>
      <c r="AZ30" s="2407"/>
      <c r="BA30" s="2407"/>
      <c r="BB30" s="2407"/>
      <c r="BC30" s="2407"/>
      <c r="BD30" s="2407"/>
      <c r="BE30" s="2407"/>
      <c r="BF30" s="2407"/>
      <c r="BG30" s="2407"/>
      <c r="BH30" s="2407"/>
      <c r="BI30" s="2407"/>
      <c r="BJ30" s="2407"/>
      <c r="BK30" s="2407"/>
      <c r="BL30" s="2407"/>
      <c r="BM30" s="2407"/>
      <c r="BN30" s="2407"/>
      <c r="BO30" s="2407"/>
      <c r="BP30" s="2407"/>
      <c r="BQ30" s="2407"/>
      <c r="BR30" s="2407"/>
      <c r="BS30" s="2407"/>
      <c r="BT30" s="2407"/>
      <c r="BU30" s="2407"/>
      <c r="BV30" s="2407"/>
      <c r="BW30" s="2407"/>
      <c r="BX30" s="2407"/>
      <c r="BY30" s="2407"/>
      <c r="BZ30" s="2407"/>
      <c r="CA30" s="2407"/>
      <c r="CB30" s="2407"/>
      <c r="CC30" s="2407"/>
      <c r="CD30" s="2407"/>
      <c r="CE30" s="2407"/>
      <c r="CF30" s="2407"/>
      <c r="CG30" s="2407"/>
      <c r="CH30" s="2407"/>
      <c r="CI30" s="2407"/>
      <c r="CJ30" s="2407"/>
      <c r="CK30" s="2407"/>
      <c r="CL30" s="2407"/>
      <c r="CM30" s="2407"/>
      <c r="CN30" s="2407"/>
      <c r="CO30" s="2407"/>
      <c r="CP30" s="2407"/>
      <c r="CQ30" s="2407"/>
      <c r="CR30" s="2407"/>
      <c r="CS30" s="2407"/>
      <c r="CT30" s="2407"/>
      <c r="CU30" s="2407"/>
      <c r="CV30" s="2407"/>
      <c r="CW30" s="2407"/>
      <c r="CX30" s="2407"/>
      <c r="CY30" s="2407"/>
      <c r="CZ30" s="2407"/>
      <c r="DA30" s="2407"/>
      <c r="DB30" s="2407"/>
      <c r="DC30" s="2407"/>
      <c r="DD30" s="2407"/>
      <c r="DE30" s="2407"/>
      <c r="DF30" s="2407"/>
      <c r="DG30" s="2407"/>
      <c r="DH30" s="2407"/>
      <c r="DI30" s="2407"/>
      <c r="DJ30" s="2407"/>
      <c r="DK30" s="2407"/>
      <c r="DL30" s="2407"/>
      <c r="DM30" s="2407"/>
      <c r="DN30" s="2407"/>
      <c r="DO30" s="2407"/>
      <c r="DP30" s="2407"/>
      <c r="DQ30" s="2407"/>
      <c r="DR30" s="2407"/>
      <c r="DS30" s="2407"/>
      <c r="DT30" s="2407"/>
      <c r="DU30" s="2407"/>
      <c r="DV30" s="2407"/>
      <c r="DW30" s="2407"/>
      <c r="DX30" s="2407"/>
      <c r="DY30" s="2407"/>
      <c r="DZ30" s="2407"/>
      <c r="EA30" s="2407"/>
      <c r="EB30" s="2407"/>
      <c r="EC30" s="2407"/>
      <c r="ED30" s="2407"/>
      <c r="EE30" s="2407"/>
      <c r="EF30" s="2407"/>
      <c r="EG30" s="2407"/>
      <c r="EH30" s="2407"/>
      <c r="EI30" s="2407"/>
      <c r="EJ30" s="2407"/>
      <c r="EK30" s="2407"/>
      <c r="EL30" s="2407"/>
      <c r="EM30" s="2407"/>
      <c r="EN30" s="2407"/>
      <c r="EO30" s="2407"/>
      <c r="EP30" s="2407"/>
      <c r="EQ30" s="2407"/>
      <c r="ER30" s="2407"/>
      <c r="ES30" s="2407"/>
      <c r="ET30" s="2407"/>
      <c r="EU30" s="2407"/>
      <c r="EV30" s="2407"/>
      <c r="EW30" s="2407"/>
      <c r="EX30" s="2407"/>
      <c r="EY30" s="2407"/>
      <c r="EZ30" s="2407"/>
      <c r="FA30" s="2407"/>
      <c r="FB30" s="2407"/>
      <c r="FC30" s="2407"/>
      <c r="FD30" s="2407"/>
      <c r="FE30" s="2407"/>
      <c r="FF30" s="2407"/>
      <c r="FG30" s="2407"/>
      <c r="FH30" s="2407"/>
      <c r="FI30" s="2407"/>
      <c r="FJ30" s="2407"/>
      <c r="FK30" s="2407"/>
      <c r="FL30" s="2407"/>
      <c r="FM30" s="2407"/>
      <c r="FN30" s="2407"/>
      <c r="FO30" s="2407"/>
      <c r="FP30" s="2407"/>
      <c r="FQ30" s="2407"/>
      <c r="FR30" s="2407"/>
      <c r="FS30" s="2407"/>
      <c r="FT30" s="2407"/>
      <c r="FU30" s="2407"/>
      <c r="FV30" s="2407"/>
      <c r="FW30" s="2407"/>
      <c r="FX30" s="2407"/>
      <c r="FY30" s="2407"/>
      <c r="FZ30" s="2407"/>
      <c r="GA30" s="2407"/>
      <c r="GB30" s="2407"/>
      <c r="GC30" s="2407"/>
      <c r="GD30" s="2407"/>
      <c r="GE30" s="2407"/>
      <c r="GF30" s="2407"/>
      <c r="GG30" s="2407"/>
      <c r="GH30" s="2407"/>
      <c r="GI30" s="2407"/>
      <c r="GJ30" s="2407"/>
      <c r="GK30" s="2407"/>
      <c r="GL30" s="2407"/>
      <c r="GM30" s="2407"/>
      <c r="GN30" s="2407"/>
      <c r="GO30" s="2407"/>
      <c r="GP30" s="2407"/>
      <c r="GQ30" s="2407"/>
      <c r="GR30" s="2407"/>
      <c r="GS30" s="2407"/>
      <c r="GT30" s="2407"/>
      <c r="GU30" s="2407"/>
      <c r="GV30" s="2407"/>
      <c r="GW30" s="2407"/>
      <c r="GX30" s="2407"/>
      <c r="GY30" s="2407"/>
      <c r="GZ30" s="2407"/>
      <c r="HA30" s="2407"/>
      <c r="HB30" s="2407"/>
      <c r="HC30" s="2407"/>
      <c r="HD30" s="2407"/>
      <c r="HE30" s="2407"/>
      <c r="HF30" s="2407"/>
      <c r="HG30" s="2407"/>
      <c r="HH30" s="2407"/>
      <c r="HI30" s="2407"/>
      <c r="HJ30" s="2407"/>
      <c r="HK30" s="2407"/>
      <c r="HL30" s="2407"/>
      <c r="HM30" s="2407"/>
      <c r="HN30" s="2407"/>
      <c r="HO30" s="2407"/>
      <c r="HP30" s="2407"/>
      <c r="HQ30" s="2407"/>
      <c r="HR30" s="2407"/>
      <c r="HS30" s="2407"/>
      <c r="HT30" s="2407"/>
      <c r="HU30" s="2407"/>
      <c r="HV30" s="2407"/>
      <c r="HW30" s="2407"/>
      <c r="HX30" s="2407"/>
      <c r="HY30" s="2407"/>
      <c r="HZ30" s="2407"/>
      <c r="IA30" s="2407"/>
      <c r="IB30" s="2407"/>
      <c r="IC30" s="2407"/>
      <c r="ID30" s="2407"/>
      <c r="IE30" s="2407"/>
      <c r="IF30" s="2407"/>
    </row>
    <row r="31" spans="1:240" ht="12.75" customHeight="1">
      <c r="A31" s="2475"/>
      <c r="B31" s="2408" t="s">
        <v>472</v>
      </c>
      <c r="C31" s="3202"/>
      <c r="D31" s="3202"/>
      <c r="E31" s="3202"/>
      <c r="F31" s="3202"/>
      <c r="G31" s="3202"/>
      <c r="H31" s="3203">
        <v>0</v>
      </c>
      <c r="I31" s="3202"/>
      <c r="J31" s="3202"/>
      <c r="K31" s="3202"/>
      <c r="L31" s="3202"/>
      <c r="M31" s="3202"/>
      <c r="N31" s="3205"/>
      <c r="O31" s="2407"/>
      <c r="P31" s="2407"/>
      <c r="Q31" s="2407"/>
      <c r="R31" s="2407"/>
      <c r="S31" s="2407"/>
      <c r="T31" s="2407"/>
      <c r="U31" s="2407"/>
      <c r="V31" s="2407"/>
      <c r="W31" s="2407"/>
      <c r="X31" s="2407"/>
      <c r="Y31" s="2407"/>
      <c r="Z31" s="2407"/>
      <c r="AA31" s="2407"/>
      <c r="AB31" s="2407"/>
      <c r="AC31" s="2407"/>
      <c r="AD31" s="2407"/>
      <c r="AE31" s="2407"/>
      <c r="AF31" s="2407"/>
      <c r="AG31" s="2407"/>
      <c r="AH31" s="2407"/>
      <c r="AI31" s="2407"/>
      <c r="AJ31" s="2407"/>
      <c r="AK31" s="2407"/>
      <c r="AL31" s="2407"/>
      <c r="AM31" s="2407"/>
      <c r="AN31" s="2407"/>
      <c r="AO31" s="2407"/>
      <c r="AP31" s="2407"/>
      <c r="AQ31" s="2407"/>
      <c r="AR31" s="2407"/>
      <c r="AS31" s="2407"/>
      <c r="AT31" s="2407"/>
      <c r="AU31" s="2407"/>
      <c r="AV31" s="2407"/>
      <c r="AW31" s="2407"/>
      <c r="AX31" s="2407"/>
      <c r="AY31" s="2407"/>
      <c r="AZ31" s="2407"/>
      <c r="BA31" s="2407"/>
      <c r="BB31" s="2407"/>
      <c r="BC31" s="2407"/>
      <c r="BD31" s="2407"/>
      <c r="BE31" s="2407"/>
      <c r="BF31" s="2407"/>
      <c r="BG31" s="2407"/>
      <c r="BH31" s="2407"/>
      <c r="BI31" s="2407"/>
      <c r="BJ31" s="2407"/>
      <c r="BK31" s="2407"/>
      <c r="BL31" s="2407"/>
      <c r="BM31" s="2407"/>
      <c r="BN31" s="2407"/>
      <c r="BO31" s="2407"/>
      <c r="BP31" s="2407"/>
      <c r="BQ31" s="2407"/>
      <c r="BR31" s="2407"/>
      <c r="BS31" s="2407"/>
      <c r="BT31" s="2407"/>
      <c r="BU31" s="2407"/>
      <c r="BV31" s="2407"/>
      <c r="BW31" s="2407"/>
      <c r="BX31" s="2407"/>
      <c r="BY31" s="2407"/>
      <c r="BZ31" s="2407"/>
      <c r="CA31" s="2407"/>
      <c r="CB31" s="2407"/>
      <c r="CC31" s="2407"/>
      <c r="CD31" s="2407"/>
      <c r="CE31" s="2407"/>
      <c r="CF31" s="2407"/>
      <c r="CG31" s="2407"/>
      <c r="CH31" s="2407"/>
      <c r="CI31" s="2407"/>
      <c r="CJ31" s="2407"/>
      <c r="CK31" s="2407"/>
      <c r="CL31" s="2407"/>
      <c r="CM31" s="2407"/>
      <c r="CN31" s="2407"/>
      <c r="CO31" s="2407"/>
      <c r="CP31" s="2407"/>
      <c r="CQ31" s="2407"/>
      <c r="CR31" s="2407"/>
      <c r="CS31" s="2407"/>
      <c r="CT31" s="2407"/>
      <c r="CU31" s="2407"/>
      <c r="CV31" s="2407"/>
      <c r="CW31" s="2407"/>
      <c r="CX31" s="2407"/>
      <c r="CY31" s="2407"/>
      <c r="CZ31" s="2407"/>
      <c r="DA31" s="2407"/>
      <c r="DB31" s="2407"/>
      <c r="DC31" s="2407"/>
      <c r="DD31" s="2407"/>
      <c r="DE31" s="2407"/>
      <c r="DF31" s="2407"/>
      <c r="DG31" s="2407"/>
      <c r="DH31" s="2407"/>
      <c r="DI31" s="2407"/>
      <c r="DJ31" s="2407"/>
      <c r="DK31" s="2407"/>
      <c r="DL31" s="2407"/>
      <c r="DM31" s="2407"/>
      <c r="DN31" s="2407"/>
      <c r="DO31" s="2407"/>
      <c r="DP31" s="2407"/>
      <c r="DQ31" s="2407"/>
      <c r="DR31" s="2407"/>
      <c r="DS31" s="2407"/>
      <c r="DT31" s="2407"/>
      <c r="DU31" s="2407"/>
      <c r="DV31" s="2407"/>
      <c r="DW31" s="2407"/>
      <c r="DX31" s="2407"/>
      <c r="DY31" s="2407"/>
      <c r="DZ31" s="2407"/>
      <c r="EA31" s="2407"/>
      <c r="EB31" s="2407"/>
      <c r="EC31" s="2407"/>
      <c r="ED31" s="2407"/>
      <c r="EE31" s="2407"/>
      <c r="EF31" s="2407"/>
      <c r="EG31" s="2407"/>
      <c r="EH31" s="2407"/>
      <c r="EI31" s="2407"/>
      <c r="EJ31" s="2407"/>
      <c r="EK31" s="2407"/>
      <c r="EL31" s="2407"/>
      <c r="EM31" s="2407"/>
      <c r="EN31" s="2407"/>
      <c r="EO31" s="2407"/>
      <c r="EP31" s="2407"/>
      <c r="EQ31" s="2407"/>
      <c r="ER31" s="2407"/>
      <c r="ES31" s="2407"/>
      <c r="ET31" s="2407"/>
      <c r="EU31" s="2407"/>
      <c r="EV31" s="2407"/>
      <c r="EW31" s="2407"/>
      <c r="EX31" s="2407"/>
      <c r="EY31" s="2407"/>
      <c r="EZ31" s="2407"/>
      <c r="FA31" s="2407"/>
      <c r="FB31" s="2407"/>
      <c r="FC31" s="2407"/>
      <c r="FD31" s="2407"/>
      <c r="FE31" s="2407"/>
      <c r="FF31" s="2407"/>
      <c r="FG31" s="2407"/>
      <c r="FH31" s="2407"/>
      <c r="FI31" s="2407"/>
      <c r="FJ31" s="2407"/>
      <c r="FK31" s="2407"/>
      <c r="FL31" s="2407"/>
      <c r="FM31" s="2407"/>
      <c r="FN31" s="2407"/>
      <c r="FO31" s="2407"/>
      <c r="FP31" s="2407"/>
      <c r="FQ31" s="2407"/>
      <c r="FR31" s="2407"/>
      <c r="FS31" s="2407"/>
      <c r="FT31" s="2407"/>
      <c r="FU31" s="2407"/>
      <c r="FV31" s="2407"/>
      <c r="FW31" s="2407"/>
      <c r="FX31" s="2407"/>
      <c r="FY31" s="2407"/>
      <c r="FZ31" s="2407"/>
      <c r="GA31" s="2407"/>
      <c r="GB31" s="2407"/>
      <c r="GC31" s="2407"/>
      <c r="GD31" s="2407"/>
      <c r="GE31" s="2407"/>
      <c r="GF31" s="2407"/>
      <c r="GG31" s="2407"/>
      <c r="GH31" s="2407"/>
      <c r="GI31" s="2407"/>
      <c r="GJ31" s="2407"/>
      <c r="GK31" s="2407"/>
      <c r="GL31" s="2407"/>
      <c r="GM31" s="2407"/>
      <c r="GN31" s="2407"/>
      <c r="GO31" s="2407"/>
      <c r="GP31" s="2407"/>
      <c r="GQ31" s="2407"/>
      <c r="GR31" s="2407"/>
      <c r="GS31" s="2407"/>
      <c r="GT31" s="2407"/>
      <c r="GU31" s="2407"/>
      <c r="GV31" s="2407"/>
      <c r="GW31" s="2407"/>
      <c r="GX31" s="2407"/>
      <c r="GY31" s="2407"/>
      <c r="GZ31" s="2407"/>
      <c r="HA31" s="2407"/>
      <c r="HB31" s="2407"/>
      <c r="HC31" s="2407"/>
      <c r="HD31" s="2407"/>
      <c r="HE31" s="2407"/>
      <c r="HF31" s="2407"/>
      <c r="HG31" s="2407"/>
      <c r="HH31" s="2407"/>
      <c r="HI31" s="2407"/>
      <c r="HJ31" s="2407"/>
      <c r="HK31" s="2407"/>
      <c r="HL31" s="2407"/>
      <c r="HM31" s="2407"/>
      <c r="HN31" s="2407"/>
      <c r="HO31" s="2407"/>
      <c r="HP31" s="2407"/>
      <c r="HQ31" s="2407"/>
      <c r="HR31" s="2407"/>
      <c r="HS31" s="2407"/>
      <c r="HT31" s="2407"/>
      <c r="HU31" s="2407"/>
      <c r="HV31" s="2407"/>
      <c r="HW31" s="2407"/>
      <c r="HX31" s="2407"/>
      <c r="HY31" s="2407"/>
      <c r="HZ31" s="2407"/>
      <c r="IA31" s="2407"/>
      <c r="IB31" s="2407"/>
      <c r="IC31" s="2407"/>
      <c r="ID31" s="2407"/>
      <c r="IE31" s="2407"/>
      <c r="IF31" s="2407"/>
    </row>
    <row r="32" spans="1:240" ht="12.75" customHeight="1">
      <c r="A32" s="2475">
        <v>9</v>
      </c>
      <c r="B32" s="2408" t="s">
        <v>191</v>
      </c>
      <c r="C32" s="3202" t="s">
        <v>1784</v>
      </c>
      <c r="D32" s="3202"/>
      <c r="E32" s="3202" t="s">
        <v>1784</v>
      </c>
      <c r="F32" s="3202" t="s">
        <v>1784</v>
      </c>
      <c r="G32" s="3202" t="s">
        <v>1784</v>
      </c>
      <c r="H32" s="3203">
        <v>0</v>
      </c>
      <c r="I32" s="3202"/>
      <c r="J32" s="3202"/>
      <c r="K32" s="3202"/>
      <c r="L32" s="3202"/>
      <c r="M32" s="3202"/>
      <c r="N32" s="3205">
        <v>9</v>
      </c>
      <c r="O32" s="2407"/>
      <c r="P32" s="2407"/>
      <c r="Q32" s="2407"/>
      <c r="R32" s="2407"/>
      <c r="S32" s="2407"/>
      <c r="T32" s="2407"/>
      <c r="U32" s="2407"/>
      <c r="V32" s="2407"/>
      <c r="W32" s="2407"/>
      <c r="X32" s="2407"/>
      <c r="Y32" s="2407"/>
      <c r="Z32" s="2407"/>
      <c r="AA32" s="2407"/>
      <c r="AB32" s="2407"/>
      <c r="AC32" s="2407"/>
      <c r="AD32" s="2407"/>
      <c r="AE32" s="2407"/>
      <c r="AF32" s="2407"/>
      <c r="AG32" s="2407"/>
      <c r="AH32" s="2407"/>
      <c r="AI32" s="2407"/>
      <c r="AJ32" s="2407"/>
      <c r="AK32" s="2407"/>
      <c r="AL32" s="2407"/>
      <c r="AM32" s="2407"/>
      <c r="AN32" s="2407"/>
      <c r="AO32" s="2407"/>
      <c r="AP32" s="2407"/>
      <c r="AQ32" s="2407"/>
      <c r="AR32" s="2407"/>
      <c r="AS32" s="2407"/>
      <c r="AT32" s="2407"/>
      <c r="AU32" s="2407"/>
      <c r="AV32" s="2407"/>
      <c r="AW32" s="2407"/>
      <c r="AX32" s="2407"/>
      <c r="AY32" s="2407"/>
      <c r="AZ32" s="2407"/>
      <c r="BA32" s="2407"/>
      <c r="BB32" s="2407"/>
      <c r="BC32" s="2407"/>
      <c r="BD32" s="2407"/>
      <c r="BE32" s="2407"/>
      <c r="BF32" s="2407"/>
      <c r="BG32" s="2407"/>
      <c r="BH32" s="2407"/>
      <c r="BI32" s="2407"/>
      <c r="BJ32" s="2407"/>
      <c r="BK32" s="2407"/>
      <c r="BL32" s="2407"/>
      <c r="BM32" s="2407"/>
      <c r="BN32" s="2407"/>
      <c r="BO32" s="2407"/>
      <c r="BP32" s="2407"/>
      <c r="BQ32" s="2407"/>
      <c r="BR32" s="2407"/>
      <c r="BS32" s="2407"/>
      <c r="BT32" s="2407"/>
      <c r="BU32" s="2407"/>
      <c r="BV32" s="2407"/>
      <c r="BW32" s="2407"/>
      <c r="BX32" s="2407"/>
      <c r="BY32" s="2407"/>
      <c r="BZ32" s="2407"/>
      <c r="CA32" s="2407"/>
      <c r="CB32" s="2407"/>
      <c r="CC32" s="2407"/>
      <c r="CD32" s="2407"/>
      <c r="CE32" s="2407"/>
      <c r="CF32" s="2407"/>
      <c r="CG32" s="2407"/>
      <c r="CH32" s="2407"/>
      <c r="CI32" s="2407"/>
      <c r="CJ32" s="2407"/>
      <c r="CK32" s="2407"/>
      <c r="CL32" s="2407"/>
      <c r="CM32" s="2407"/>
      <c r="CN32" s="2407"/>
      <c r="CO32" s="2407"/>
      <c r="CP32" s="2407"/>
      <c r="CQ32" s="2407"/>
      <c r="CR32" s="2407"/>
      <c r="CS32" s="2407"/>
      <c r="CT32" s="2407"/>
      <c r="CU32" s="2407"/>
      <c r="CV32" s="2407"/>
      <c r="CW32" s="2407"/>
      <c r="CX32" s="2407"/>
      <c r="CY32" s="2407"/>
      <c r="CZ32" s="2407"/>
      <c r="DA32" s="2407"/>
      <c r="DB32" s="2407"/>
      <c r="DC32" s="2407"/>
      <c r="DD32" s="2407"/>
      <c r="DE32" s="2407"/>
      <c r="DF32" s="2407"/>
      <c r="DG32" s="2407"/>
      <c r="DH32" s="2407"/>
      <c r="DI32" s="2407"/>
      <c r="DJ32" s="2407"/>
      <c r="DK32" s="2407"/>
      <c r="DL32" s="2407"/>
      <c r="DM32" s="2407"/>
      <c r="DN32" s="2407"/>
      <c r="DO32" s="2407"/>
      <c r="DP32" s="2407"/>
      <c r="DQ32" s="2407"/>
      <c r="DR32" s="2407"/>
      <c r="DS32" s="2407"/>
      <c r="DT32" s="2407"/>
      <c r="DU32" s="2407"/>
      <c r="DV32" s="2407"/>
      <c r="DW32" s="2407"/>
      <c r="DX32" s="2407"/>
      <c r="DY32" s="2407"/>
      <c r="DZ32" s="2407"/>
      <c r="EA32" s="2407"/>
      <c r="EB32" s="2407"/>
      <c r="EC32" s="2407"/>
      <c r="ED32" s="2407"/>
      <c r="EE32" s="2407"/>
      <c r="EF32" s="2407"/>
      <c r="EG32" s="2407"/>
      <c r="EH32" s="2407"/>
      <c r="EI32" s="2407"/>
      <c r="EJ32" s="2407"/>
      <c r="EK32" s="2407"/>
      <c r="EL32" s="2407"/>
      <c r="EM32" s="2407"/>
      <c r="EN32" s="2407"/>
      <c r="EO32" s="2407"/>
      <c r="EP32" s="2407"/>
      <c r="EQ32" s="2407"/>
      <c r="ER32" s="2407"/>
      <c r="ES32" s="2407"/>
      <c r="ET32" s="2407"/>
      <c r="EU32" s="2407"/>
      <c r="EV32" s="2407"/>
      <c r="EW32" s="2407"/>
      <c r="EX32" s="2407"/>
      <c r="EY32" s="2407"/>
      <c r="EZ32" s="2407"/>
      <c r="FA32" s="2407"/>
      <c r="FB32" s="2407"/>
      <c r="FC32" s="2407"/>
      <c r="FD32" s="2407"/>
      <c r="FE32" s="2407"/>
      <c r="FF32" s="2407"/>
      <c r="FG32" s="2407"/>
      <c r="FH32" s="2407"/>
      <c r="FI32" s="2407"/>
      <c r="FJ32" s="2407"/>
      <c r="FK32" s="2407"/>
      <c r="FL32" s="2407"/>
      <c r="FM32" s="2407"/>
      <c r="FN32" s="2407"/>
      <c r="FO32" s="2407"/>
      <c r="FP32" s="2407"/>
      <c r="FQ32" s="2407"/>
      <c r="FR32" s="2407"/>
      <c r="FS32" s="2407"/>
      <c r="FT32" s="2407"/>
      <c r="FU32" s="2407"/>
      <c r="FV32" s="2407"/>
      <c r="FW32" s="2407"/>
      <c r="FX32" s="2407"/>
      <c r="FY32" s="2407"/>
      <c r="FZ32" s="2407"/>
      <c r="GA32" s="2407"/>
      <c r="GB32" s="2407"/>
      <c r="GC32" s="2407"/>
      <c r="GD32" s="2407"/>
      <c r="GE32" s="2407"/>
      <c r="GF32" s="2407"/>
      <c r="GG32" s="2407"/>
      <c r="GH32" s="2407"/>
      <c r="GI32" s="2407"/>
      <c r="GJ32" s="2407"/>
      <c r="GK32" s="2407"/>
      <c r="GL32" s="2407"/>
      <c r="GM32" s="2407"/>
      <c r="GN32" s="2407"/>
      <c r="GO32" s="2407"/>
      <c r="GP32" s="2407"/>
      <c r="GQ32" s="2407"/>
      <c r="GR32" s="2407"/>
      <c r="GS32" s="2407"/>
      <c r="GT32" s="2407"/>
      <c r="GU32" s="2407"/>
      <c r="GV32" s="2407"/>
      <c r="GW32" s="2407"/>
      <c r="GX32" s="2407"/>
      <c r="GY32" s="2407"/>
      <c r="GZ32" s="2407"/>
      <c r="HA32" s="2407"/>
      <c r="HB32" s="2407"/>
      <c r="HC32" s="2407"/>
      <c r="HD32" s="2407"/>
      <c r="HE32" s="2407"/>
      <c r="HF32" s="2407"/>
      <c r="HG32" s="2407"/>
      <c r="HH32" s="2407"/>
      <c r="HI32" s="2407"/>
      <c r="HJ32" s="2407"/>
      <c r="HK32" s="2407"/>
      <c r="HL32" s="2407"/>
      <c r="HM32" s="2407"/>
      <c r="HN32" s="2407"/>
      <c r="HO32" s="2407"/>
      <c r="HP32" s="2407"/>
      <c r="HQ32" s="2407"/>
      <c r="HR32" s="2407"/>
      <c r="HS32" s="2407"/>
      <c r="HT32" s="2407"/>
      <c r="HU32" s="2407"/>
      <c r="HV32" s="2407"/>
      <c r="HW32" s="2407"/>
      <c r="HX32" s="2407"/>
      <c r="HY32" s="2407"/>
      <c r="HZ32" s="2407"/>
      <c r="IA32" s="2407"/>
      <c r="IB32" s="2407"/>
      <c r="IC32" s="2407"/>
      <c r="ID32" s="2407"/>
      <c r="IE32" s="2407"/>
      <c r="IF32" s="2407"/>
    </row>
    <row r="33" spans="1:240" ht="12.75" customHeight="1">
      <c r="A33" s="2475">
        <v>10</v>
      </c>
      <c r="B33" s="2408" t="s">
        <v>192</v>
      </c>
      <c r="C33" s="3202"/>
      <c r="D33" s="3202"/>
      <c r="E33" s="3202"/>
      <c r="F33" s="3202"/>
      <c r="G33" s="3202"/>
      <c r="H33" s="3203">
        <v>0</v>
      </c>
      <c r="I33" s="3202"/>
      <c r="J33" s="3202"/>
      <c r="K33" s="3202"/>
      <c r="L33" s="3202"/>
      <c r="M33" s="3202"/>
      <c r="N33" s="3205">
        <v>10</v>
      </c>
      <c r="O33" s="2407"/>
      <c r="P33" s="2407"/>
      <c r="Q33" s="2407"/>
      <c r="R33" s="2407"/>
      <c r="S33" s="2407"/>
      <c r="T33" s="2407"/>
      <c r="U33" s="2407"/>
      <c r="V33" s="2407"/>
      <c r="W33" s="2407"/>
      <c r="X33" s="2407"/>
      <c r="Y33" s="2407"/>
      <c r="Z33" s="2407"/>
      <c r="AA33" s="2407"/>
      <c r="AB33" s="2407"/>
      <c r="AC33" s="2407"/>
      <c r="AD33" s="2407"/>
      <c r="AE33" s="2407"/>
      <c r="AF33" s="2407"/>
      <c r="AG33" s="2407"/>
      <c r="AH33" s="2407"/>
      <c r="AI33" s="2407"/>
      <c r="AJ33" s="2407"/>
      <c r="AK33" s="2407"/>
      <c r="AL33" s="2407"/>
      <c r="AM33" s="2407"/>
      <c r="AN33" s="2407"/>
      <c r="AO33" s="2407"/>
      <c r="AP33" s="2407"/>
      <c r="AQ33" s="2407"/>
      <c r="AR33" s="2407"/>
      <c r="AS33" s="2407"/>
      <c r="AT33" s="2407"/>
      <c r="AU33" s="2407"/>
      <c r="AV33" s="2407"/>
      <c r="AW33" s="2407"/>
      <c r="AX33" s="2407"/>
      <c r="AY33" s="2407"/>
      <c r="AZ33" s="2407"/>
      <c r="BA33" s="2407"/>
      <c r="BB33" s="2407"/>
      <c r="BC33" s="2407"/>
      <c r="BD33" s="2407"/>
      <c r="BE33" s="2407"/>
      <c r="BF33" s="2407"/>
      <c r="BG33" s="2407"/>
      <c r="BH33" s="2407"/>
      <c r="BI33" s="2407"/>
      <c r="BJ33" s="2407"/>
      <c r="BK33" s="2407"/>
      <c r="BL33" s="2407"/>
      <c r="BM33" s="2407"/>
      <c r="BN33" s="2407"/>
      <c r="BO33" s="2407"/>
      <c r="BP33" s="2407"/>
      <c r="BQ33" s="2407"/>
      <c r="BR33" s="2407"/>
      <c r="BS33" s="2407"/>
      <c r="BT33" s="2407"/>
      <c r="BU33" s="2407"/>
      <c r="BV33" s="2407"/>
      <c r="BW33" s="2407"/>
      <c r="BX33" s="2407"/>
      <c r="BY33" s="2407"/>
      <c r="BZ33" s="2407"/>
      <c r="CA33" s="2407"/>
      <c r="CB33" s="2407"/>
      <c r="CC33" s="2407"/>
      <c r="CD33" s="2407"/>
      <c r="CE33" s="2407"/>
      <c r="CF33" s="2407"/>
      <c r="CG33" s="2407"/>
      <c r="CH33" s="2407"/>
      <c r="CI33" s="2407"/>
      <c r="CJ33" s="2407"/>
      <c r="CK33" s="2407"/>
      <c r="CL33" s="2407"/>
      <c r="CM33" s="2407"/>
      <c r="CN33" s="2407"/>
      <c r="CO33" s="2407"/>
      <c r="CP33" s="2407"/>
      <c r="CQ33" s="2407"/>
      <c r="CR33" s="2407"/>
      <c r="CS33" s="2407"/>
      <c r="CT33" s="2407"/>
      <c r="CU33" s="2407"/>
      <c r="CV33" s="2407"/>
      <c r="CW33" s="2407"/>
      <c r="CX33" s="2407"/>
      <c r="CY33" s="2407"/>
      <c r="CZ33" s="2407"/>
      <c r="DA33" s="2407"/>
      <c r="DB33" s="2407"/>
      <c r="DC33" s="2407"/>
      <c r="DD33" s="2407"/>
      <c r="DE33" s="2407"/>
      <c r="DF33" s="2407"/>
      <c r="DG33" s="2407"/>
      <c r="DH33" s="2407"/>
      <c r="DI33" s="2407"/>
      <c r="DJ33" s="2407"/>
      <c r="DK33" s="2407"/>
      <c r="DL33" s="2407"/>
      <c r="DM33" s="2407"/>
      <c r="DN33" s="2407"/>
      <c r="DO33" s="2407"/>
      <c r="DP33" s="2407"/>
      <c r="DQ33" s="2407"/>
      <c r="DR33" s="2407"/>
      <c r="DS33" s="2407"/>
      <c r="DT33" s="2407"/>
      <c r="DU33" s="2407"/>
      <c r="DV33" s="2407"/>
      <c r="DW33" s="2407"/>
      <c r="DX33" s="2407"/>
      <c r="DY33" s="2407"/>
      <c r="DZ33" s="2407"/>
      <c r="EA33" s="2407"/>
      <c r="EB33" s="2407"/>
      <c r="EC33" s="2407"/>
      <c r="ED33" s="2407"/>
      <c r="EE33" s="2407"/>
      <c r="EF33" s="2407"/>
      <c r="EG33" s="2407"/>
      <c r="EH33" s="2407"/>
      <c r="EI33" s="2407"/>
      <c r="EJ33" s="2407"/>
      <c r="EK33" s="2407"/>
      <c r="EL33" s="2407"/>
      <c r="EM33" s="2407"/>
      <c r="EN33" s="2407"/>
      <c r="EO33" s="2407"/>
      <c r="EP33" s="2407"/>
      <c r="EQ33" s="2407"/>
      <c r="ER33" s="2407"/>
      <c r="ES33" s="2407"/>
      <c r="ET33" s="2407"/>
      <c r="EU33" s="2407"/>
      <c r="EV33" s="2407"/>
      <c r="EW33" s="2407"/>
      <c r="EX33" s="2407"/>
      <c r="EY33" s="2407"/>
      <c r="EZ33" s="2407"/>
      <c r="FA33" s="2407"/>
      <c r="FB33" s="2407"/>
      <c r="FC33" s="2407"/>
      <c r="FD33" s="2407"/>
      <c r="FE33" s="2407"/>
      <c r="FF33" s="2407"/>
      <c r="FG33" s="2407"/>
      <c r="FH33" s="2407"/>
      <c r="FI33" s="2407"/>
      <c r="FJ33" s="2407"/>
      <c r="FK33" s="2407"/>
      <c r="FL33" s="2407"/>
      <c r="FM33" s="2407"/>
      <c r="FN33" s="2407"/>
      <c r="FO33" s="2407"/>
      <c r="FP33" s="2407"/>
      <c r="FQ33" s="2407"/>
      <c r="FR33" s="2407"/>
      <c r="FS33" s="2407"/>
      <c r="FT33" s="2407"/>
      <c r="FU33" s="2407"/>
      <c r="FV33" s="2407"/>
      <c r="FW33" s="2407"/>
      <c r="FX33" s="2407"/>
      <c r="FY33" s="2407"/>
      <c r="FZ33" s="2407"/>
      <c r="GA33" s="2407"/>
      <c r="GB33" s="2407"/>
      <c r="GC33" s="2407"/>
      <c r="GD33" s="2407"/>
      <c r="GE33" s="2407"/>
      <c r="GF33" s="2407"/>
      <c r="GG33" s="2407"/>
      <c r="GH33" s="2407"/>
      <c r="GI33" s="2407"/>
      <c r="GJ33" s="2407"/>
      <c r="GK33" s="2407"/>
      <c r="GL33" s="2407"/>
      <c r="GM33" s="2407"/>
      <c r="GN33" s="2407"/>
      <c r="GO33" s="2407"/>
      <c r="GP33" s="2407"/>
      <c r="GQ33" s="2407"/>
      <c r="GR33" s="2407"/>
      <c r="GS33" s="2407"/>
      <c r="GT33" s="2407"/>
      <c r="GU33" s="2407"/>
      <c r="GV33" s="2407"/>
      <c r="GW33" s="2407"/>
      <c r="GX33" s="2407"/>
      <c r="GY33" s="2407"/>
      <c r="GZ33" s="2407"/>
      <c r="HA33" s="2407"/>
      <c r="HB33" s="2407"/>
      <c r="HC33" s="2407"/>
      <c r="HD33" s="2407"/>
      <c r="HE33" s="2407"/>
      <c r="HF33" s="2407"/>
      <c r="HG33" s="2407"/>
      <c r="HH33" s="2407"/>
      <c r="HI33" s="2407"/>
      <c r="HJ33" s="2407"/>
      <c r="HK33" s="2407"/>
      <c r="HL33" s="2407"/>
      <c r="HM33" s="2407"/>
      <c r="HN33" s="2407"/>
      <c r="HO33" s="2407"/>
      <c r="HP33" s="2407"/>
      <c r="HQ33" s="2407"/>
      <c r="HR33" s="2407"/>
      <c r="HS33" s="2407"/>
      <c r="HT33" s="2407"/>
      <c r="HU33" s="2407"/>
      <c r="HV33" s="2407"/>
      <c r="HW33" s="2407"/>
      <c r="HX33" s="2407"/>
      <c r="HY33" s="2407"/>
      <c r="HZ33" s="2407"/>
      <c r="IA33" s="2407"/>
      <c r="IB33" s="2407"/>
      <c r="IC33" s="2407"/>
      <c r="ID33" s="2407"/>
      <c r="IE33" s="2407"/>
      <c r="IF33" s="2407"/>
    </row>
    <row r="34" spans="1:240" ht="12.75" customHeight="1">
      <c r="A34" s="2475">
        <v>11</v>
      </c>
      <c r="B34" s="2408" t="s">
        <v>193</v>
      </c>
      <c r="C34" s="3202"/>
      <c r="D34" s="3202"/>
      <c r="E34" s="3202"/>
      <c r="F34" s="3202"/>
      <c r="G34" s="3202"/>
      <c r="H34" s="3203">
        <v>0</v>
      </c>
      <c r="I34" s="3202"/>
      <c r="J34" s="3202"/>
      <c r="K34" s="3202"/>
      <c r="L34" s="3202"/>
      <c r="M34" s="3202"/>
      <c r="N34" s="3205">
        <v>11</v>
      </c>
      <c r="O34" s="2407"/>
      <c r="P34" s="2407"/>
      <c r="Q34" s="2407"/>
      <c r="R34" s="2407"/>
      <c r="S34" s="2407"/>
      <c r="T34" s="2407"/>
      <c r="U34" s="2407"/>
      <c r="V34" s="2407"/>
      <c r="W34" s="2407"/>
      <c r="X34" s="2407"/>
      <c r="Y34" s="2407"/>
      <c r="Z34" s="2407"/>
      <c r="AA34" s="2407"/>
      <c r="AB34" s="2407"/>
      <c r="AC34" s="2407"/>
      <c r="AD34" s="2407"/>
      <c r="AE34" s="2407"/>
      <c r="AF34" s="2407"/>
      <c r="AG34" s="2407"/>
      <c r="AH34" s="2407"/>
      <c r="AI34" s="2407"/>
      <c r="AJ34" s="2407"/>
      <c r="AK34" s="2407"/>
      <c r="AL34" s="2407"/>
      <c r="AM34" s="2407"/>
      <c r="AN34" s="2407"/>
      <c r="AO34" s="2407"/>
      <c r="AP34" s="2407"/>
      <c r="AQ34" s="2407"/>
      <c r="AR34" s="2407"/>
      <c r="AS34" s="2407"/>
      <c r="AT34" s="2407"/>
      <c r="AU34" s="2407"/>
      <c r="AV34" s="2407"/>
      <c r="AW34" s="2407"/>
      <c r="AX34" s="2407"/>
      <c r="AY34" s="2407"/>
      <c r="AZ34" s="2407"/>
      <c r="BA34" s="2407"/>
      <c r="BB34" s="2407"/>
      <c r="BC34" s="2407"/>
      <c r="BD34" s="2407"/>
      <c r="BE34" s="2407"/>
      <c r="BF34" s="2407"/>
      <c r="BG34" s="2407"/>
      <c r="BH34" s="2407"/>
      <c r="BI34" s="2407"/>
      <c r="BJ34" s="2407"/>
      <c r="BK34" s="2407"/>
      <c r="BL34" s="2407"/>
      <c r="BM34" s="2407"/>
      <c r="BN34" s="2407"/>
      <c r="BO34" s="2407"/>
      <c r="BP34" s="2407"/>
      <c r="BQ34" s="2407"/>
      <c r="BR34" s="2407"/>
      <c r="BS34" s="2407"/>
      <c r="BT34" s="2407"/>
      <c r="BU34" s="2407"/>
      <c r="BV34" s="2407"/>
      <c r="BW34" s="2407"/>
      <c r="BX34" s="2407"/>
      <c r="BY34" s="2407"/>
      <c r="BZ34" s="2407"/>
      <c r="CA34" s="2407"/>
      <c r="CB34" s="2407"/>
      <c r="CC34" s="2407"/>
      <c r="CD34" s="2407"/>
      <c r="CE34" s="2407"/>
      <c r="CF34" s="2407"/>
      <c r="CG34" s="2407"/>
      <c r="CH34" s="2407"/>
      <c r="CI34" s="2407"/>
      <c r="CJ34" s="2407"/>
      <c r="CK34" s="2407"/>
      <c r="CL34" s="2407"/>
      <c r="CM34" s="2407"/>
      <c r="CN34" s="2407"/>
      <c r="CO34" s="2407"/>
      <c r="CP34" s="2407"/>
      <c r="CQ34" s="2407"/>
      <c r="CR34" s="2407"/>
      <c r="CS34" s="2407"/>
      <c r="CT34" s="2407"/>
      <c r="CU34" s="2407"/>
      <c r="CV34" s="2407"/>
      <c r="CW34" s="2407"/>
      <c r="CX34" s="2407"/>
      <c r="CY34" s="2407"/>
      <c r="CZ34" s="2407"/>
      <c r="DA34" s="2407"/>
      <c r="DB34" s="2407"/>
      <c r="DC34" s="2407"/>
      <c r="DD34" s="2407"/>
      <c r="DE34" s="2407"/>
      <c r="DF34" s="2407"/>
      <c r="DG34" s="2407"/>
      <c r="DH34" s="2407"/>
      <c r="DI34" s="2407"/>
      <c r="DJ34" s="2407"/>
      <c r="DK34" s="2407"/>
      <c r="DL34" s="2407"/>
      <c r="DM34" s="2407"/>
      <c r="DN34" s="2407"/>
      <c r="DO34" s="2407"/>
      <c r="DP34" s="2407"/>
      <c r="DQ34" s="2407"/>
      <c r="DR34" s="2407"/>
      <c r="DS34" s="2407"/>
      <c r="DT34" s="2407"/>
      <c r="DU34" s="2407"/>
      <c r="DV34" s="2407"/>
      <c r="DW34" s="2407"/>
      <c r="DX34" s="2407"/>
      <c r="DY34" s="2407"/>
      <c r="DZ34" s="2407"/>
      <c r="EA34" s="2407"/>
      <c r="EB34" s="2407"/>
      <c r="EC34" s="2407"/>
      <c r="ED34" s="2407"/>
      <c r="EE34" s="2407"/>
      <c r="EF34" s="2407"/>
      <c r="EG34" s="2407"/>
      <c r="EH34" s="2407"/>
      <c r="EI34" s="2407"/>
      <c r="EJ34" s="2407"/>
      <c r="EK34" s="2407"/>
      <c r="EL34" s="2407"/>
      <c r="EM34" s="2407"/>
      <c r="EN34" s="2407"/>
      <c r="EO34" s="2407"/>
      <c r="EP34" s="2407"/>
      <c r="EQ34" s="2407"/>
      <c r="ER34" s="2407"/>
      <c r="ES34" s="2407"/>
      <c r="ET34" s="2407"/>
      <c r="EU34" s="2407"/>
      <c r="EV34" s="2407"/>
      <c r="EW34" s="2407"/>
      <c r="EX34" s="2407"/>
      <c r="EY34" s="2407"/>
      <c r="EZ34" s="2407"/>
      <c r="FA34" s="2407"/>
      <c r="FB34" s="2407"/>
      <c r="FC34" s="2407"/>
      <c r="FD34" s="2407"/>
      <c r="FE34" s="2407"/>
      <c r="FF34" s="2407"/>
      <c r="FG34" s="2407"/>
      <c r="FH34" s="2407"/>
      <c r="FI34" s="2407"/>
      <c r="FJ34" s="2407"/>
      <c r="FK34" s="2407"/>
      <c r="FL34" s="2407"/>
      <c r="FM34" s="2407"/>
      <c r="FN34" s="2407"/>
      <c r="FO34" s="2407"/>
      <c r="FP34" s="2407"/>
      <c r="FQ34" s="2407"/>
      <c r="FR34" s="2407"/>
      <c r="FS34" s="2407"/>
      <c r="FT34" s="2407"/>
      <c r="FU34" s="2407"/>
      <c r="FV34" s="2407"/>
      <c r="FW34" s="2407"/>
      <c r="FX34" s="2407"/>
      <c r="FY34" s="2407"/>
      <c r="FZ34" s="2407"/>
      <c r="GA34" s="2407"/>
      <c r="GB34" s="2407"/>
      <c r="GC34" s="2407"/>
      <c r="GD34" s="2407"/>
      <c r="GE34" s="2407"/>
      <c r="GF34" s="2407"/>
      <c r="GG34" s="2407"/>
      <c r="GH34" s="2407"/>
      <c r="GI34" s="2407"/>
      <c r="GJ34" s="2407"/>
      <c r="GK34" s="2407"/>
      <c r="GL34" s="2407"/>
      <c r="GM34" s="2407"/>
      <c r="GN34" s="2407"/>
      <c r="GO34" s="2407"/>
      <c r="GP34" s="2407"/>
      <c r="GQ34" s="2407"/>
      <c r="GR34" s="2407"/>
      <c r="GS34" s="2407"/>
      <c r="GT34" s="2407"/>
      <c r="GU34" s="2407"/>
      <c r="GV34" s="2407"/>
      <c r="GW34" s="2407"/>
      <c r="GX34" s="2407"/>
      <c r="GY34" s="2407"/>
      <c r="GZ34" s="2407"/>
      <c r="HA34" s="2407"/>
      <c r="HB34" s="2407"/>
      <c r="HC34" s="2407"/>
      <c r="HD34" s="2407"/>
      <c r="HE34" s="2407"/>
      <c r="HF34" s="2407"/>
      <c r="HG34" s="2407"/>
      <c r="HH34" s="2407"/>
      <c r="HI34" s="2407"/>
      <c r="HJ34" s="2407"/>
      <c r="HK34" s="2407"/>
      <c r="HL34" s="2407"/>
      <c r="HM34" s="2407"/>
      <c r="HN34" s="2407"/>
      <c r="HO34" s="2407"/>
      <c r="HP34" s="2407"/>
      <c r="HQ34" s="2407"/>
      <c r="HR34" s="2407"/>
      <c r="HS34" s="2407"/>
      <c r="HT34" s="2407"/>
      <c r="HU34" s="2407"/>
      <c r="HV34" s="2407"/>
      <c r="HW34" s="2407"/>
      <c r="HX34" s="2407"/>
      <c r="HY34" s="2407"/>
      <c r="HZ34" s="2407"/>
      <c r="IA34" s="2407"/>
      <c r="IB34" s="2407"/>
      <c r="IC34" s="2407"/>
      <c r="ID34" s="2407"/>
      <c r="IE34" s="2407"/>
      <c r="IF34" s="2407"/>
    </row>
    <row r="35" spans="1:240" ht="12.75" customHeight="1">
      <c r="A35" s="2475">
        <v>12</v>
      </c>
      <c r="B35" s="2408" t="s">
        <v>194</v>
      </c>
      <c r="C35" s="3202"/>
      <c r="D35" s="3202"/>
      <c r="E35" s="3202"/>
      <c r="F35" s="3202"/>
      <c r="G35" s="3202"/>
      <c r="H35" s="3203">
        <v>0</v>
      </c>
      <c r="I35" s="3202"/>
      <c r="J35" s="3202"/>
      <c r="K35" s="3202"/>
      <c r="L35" s="3202"/>
      <c r="M35" s="3202"/>
      <c r="N35" s="3205">
        <v>12</v>
      </c>
      <c r="O35" s="2407"/>
      <c r="P35" s="2407"/>
      <c r="Q35" s="2407"/>
      <c r="R35" s="2407"/>
      <c r="S35" s="2407"/>
      <c r="T35" s="2407"/>
      <c r="U35" s="2407"/>
      <c r="V35" s="2407"/>
      <c r="W35" s="2407"/>
      <c r="X35" s="2407"/>
      <c r="Y35" s="2407"/>
      <c r="Z35" s="2407"/>
      <c r="AA35" s="2407"/>
      <c r="AB35" s="2407"/>
      <c r="AC35" s="2407"/>
      <c r="AD35" s="2407"/>
      <c r="AE35" s="2407"/>
      <c r="AF35" s="2407"/>
      <c r="AG35" s="2407"/>
      <c r="AH35" s="2407"/>
      <c r="AI35" s="2407"/>
      <c r="AJ35" s="2407"/>
      <c r="AK35" s="2407"/>
      <c r="AL35" s="2407"/>
      <c r="AM35" s="2407"/>
      <c r="AN35" s="2407"/>
      <c r="AO35" s="2407"/>
      <c r="AP35" s="2407"/>
      <c r="AQ35" s="2407"/>
      <c r="AR35" s="2407"/>
      <c r="AS35" s="2407"/>
      <c r="AT35" s="2407"/>
      <c r="AU35" s="2407"/>
      <c r="AV35" s="2407"/>
      <c r="AW35" s="2407"/>
      <c r="AX35" s="2407"/>
      <c r="AY35" s="2407"/>
      <c r="AZ35" s="2407"/>
      <c r="BA35" s="2407"/>
      <c r="BB35" s="2407"/>
      <c r="BC35" s="2407"/>
      <c r="BD35" s="2407"/>
      <c r="BE35" s="2407"/>
      <c r="BF35" s="2407"/>
      <c r="BG35" s="2407"/>
      <c r="BH35" s="2407"/>
      <c r="BI35" s="2407"/>
      <c r="BJ35" s="2407"/>
      <c r="BK35" s="2407"/>
      <c r="BL35" s="2407"/>
      <c r="BM35" s="2407"/>
      <c r="BN35" s="2407"/>
      <c r="BO35" s="2407"/>
      <c r="BP35" s="2407"/>
      <c r="BQ35" s="2407"/>
      <c r="BR35" s="2407"/>
      <c r="BS35" s="2407"/>
      <c r="BT35" s="2407"/>
      <c r="BU35" s="2407"/>
      <c r="BV35" s="2407"/>
      <c r="BW35" s="2407"/>
      <c r="BX35" s="2407"/>
      <c r="BY35" s="2407"/>
      <c r="BZ35" s="2407"/>
      <c r="CA35" s="2407"/>
      <c r="CB35" s="2407"/>
      <c r="CC35" s="2407"/>
      <c r="CD35" s="2407"/>
      <c r="CE35" s="2407"/>
      <c r="CF35" s="2407"/>
      <c r="CG35" s="2407"/>
      <c r="CH35" s="2407"/>
      <c r="CI35" s="2407"/>
      <c r="CJ35" s="2407"/>
      <c r="CK35" s="2407"/>
      <c r="CL35" s="2407"/>
      <c r="CM35" s="2407"/>
      <c r="CN35" s="2407"/>
      <c r="CO35" s="2407"/>
      <c r="CP35" s="2407"/>
      <c r="CQ35" s="2407"/>
      <c r="CR35" s="2407"/>
      <c r="CS35" s="2407"/>
      <c r="CT35" s="2407"/>
      <c r="CU35" s="2407"/>
      <c r="CV35" s="2407"/>
      <c r="CW35" s="2407"/>
      <c r="CX35" s="2407"/>
      <c r="CY35" s="2407"/>
      <c r="CZ35" s="2407"/>
      <c r="DA35" s="2407"/>
      <c r="DB35" s="2407"/>
      <c r="DC35" s="2407"/>
      <c r="DD35" s="2407"/>
      <c r="DE35" s="2407"/>
      <c r="DF35" s="2407"/>
      <c r="DG35" s="2407"/>
      <c r="DH35" s="2407"/>
      <c r="DI35" s="2407"/>
      <c r="DJ35" s="2407"/>
      <c r="DK35" s="2407"/>
      <c r="DL35" s="2407"/>
      <c r="DM35" s="2407"/>
      <c r="DN35" s="2407"/>
      <c r="DO35" s="2407"/>
      <c r="DP35" s="2407"/>
      <c r="DQ35" s="2407"/>
      <c r="DR35" s="2407"/>
      <c r="DS35" s="2407"/>
      <c r="DT35" s="2407"/>
      <c r="DU35" s="2407"/>
      <c r="DV35" s="2407"/>
      <c r="DW35" s="2407"/>
      <c r="DX35" s="2407"/>
      <c r="DY35" s="2407"/>
      <c r="DZ35" s="2407"/>
      <c r="EA35" s="2407"/>
      <c r="EB35" s="2407"/>
      <c r="EC35" s="2407"/>
      <c r="ED35" s="2407"/>
      <c r="EE35" s="2407"/>
      <c r="EF35" s="2407"/>
      <c r="EG35" s="2407"/>
      <c r="EH35" s="2407"/>
      <c r="EI35" s="2407"/>
      <c r="EJ35" s="2407"/>
      <c r="EK35" s="2407"/>
      <c r="EL35" s="2407"/>
      <c r="EM35" s="2407"/>
      <c r="EN35" s="2407"/>
      <c r="EO35" s="2407"/>
      <c r="EP35" s="2407"/>
      <c r="EQ35" s="2407"/>
      <c r="ER35" s="2407"/>
      <c r="ES35" s="2407"/>
      <c r="ET35" s="2407"/>
      <c r="EU35" s="2407"/>
      <c r="EV35" s="2407"/>
      <c r="EW35" s="2407"/>
      <c r="EX35" s="2407"/>
      <c r="EY35" s="2407"/>
      <c r="EZ35" s="2407"/>
      <c r="FA35" s="2407"/>
      <c r="FB35" s="2407"/>
      <c r="FC35" s="2407"/>
      <c r="FD35" s="2407"/>
      <c r="FE35" s="2407"/>
      <c r="FF35" s="2407"/>
      <c r="FG35" s="2407"/>
      <c r="FH35" s="2407"/>
      <c r="FI35" s="2407"/>
      <c r="FJ35" s="2407"/>
      <c r="FK35" s="2407"/>
      <c r="FL35" s="2407"/>
      <c r="FM35" s="2407"/>
      <c r="FN35" s="2407"/>
      <c r="FO35" s="2407"/>
      <c r="FP35" s="2407"/>
      <c r="FQ35" s="2407"/>
      <c r="FR35" s="2407"/>
      <c r="FS35" s="2407"/>
      <c r="FT35" s="2407"/>
      <c r="FU35" s="2407"/>
      <c r="FV35" s="2407"/>
      <c r="FW35" s="2407"/>
      <c r="FX35" s="2407"/>
      <c r="FY35" s="2407"/>
      <c r="FZ35" s="2407"/>
      <c r="GA35" s="2407"/>
      <c r="GB35" s="2407"/>
      <c r="GC35" s="2407"/>
      <c r="GD35" s="2407"/>
      <c r="GE35" s="2407"/>
      <c r="GF35" s="2407"/>
      <c r="GG35" s="2407"/>
      <c r="GH35" s="2407"/>
      <c r="GI35" s="2407"/>
      <c r="GJ35" s="2407"/>
      <c r="GK35" s="2407"/>
      <c r="GL35" s="2407"/>
      <c r="GM35" s="2407"/>
      <c r="GN35" s="2407"/>
      <c r="GO35" s="2407"/>
      <c r="GP35" s="2407"/>
      <c r="GQ35" s="2407"/>
      <c r="GR35" s="2407"/>
      <c r="GS35" s="2407"/>
      <c r="GT35" s="2407"/>
      <c r="GU35" s="2407"/>
      <c r="GV35" s="2407"/>
      <c r="GW35" s="2407"/>
      <c r="GX35" s="2407"/>
      <c r="GY35" s="2407"/>
      <c r="GZ35" s="2407"/>
      <c r="HA35" s="2407"/>
      <c r="HB35" s="2407"/>
      <c r="HC35" s="2407"/>
      <c r="HD35" s="2407"/>
      <c r="HE35" s="2407"/>
      <c r="HF35" s="2407"/>
      <c r="HG35" s="2407"/>
      <c r="HH35" s="2407"/>
      <c r="HI35" s="2407"/>
      <c r="HJ35" s="2407"/>
      <c r="HK35" s="2407"/>
      <c r="HL35" s="2407"/>
      <c r="HM35" s="2407"/>
      <c r="HN35" s="2407"/>
      <c r="HO35" s="2407"/>
      <c r="HP35" s="2407"/>
      <c r="HQ35" s="2407"/>
      <c r="HR35" s="2407"/>
      <c r="HS35" s="2407"/>
      <c r="HT35" s="2407"/>
      <c r="HU35" s="2407"/>
      <c r="HV35" s="2407"/>
      <c r="HW35" s="2407"/>
      <c r="HX35" s="2407"/>
      <c r="HY35" s="2407"/>
      <c r="HZ35" s="2407"/>
      <c r="IA35" s="2407"/>
      <c r="IB35" s="2407"/>
      <c r="IC35" s="2407"/>
      <c r="ID35" s="2407"/>
      <c r="IE35" s="2407"/>
      <c r="IF35" s="2407"/>
    </row>
    <row r="36" spans="1:240" ht="12.75" customHeight="1">
      <c r="A36" s="2475">
        <v>13</v>
      </c>
      <c r="B36" s="2408" t="s">
        <v>2478</v>
      </c>
      <c r="C36" s="3202">
        <v>291642</v>
      </c>
      <c r="D36" s="3202">
        <v>0</v>
      </c>
      <c r="E36" s="3202">
        <v>3175112.55</v>
      </c>
      <c r="F36" s="3202">
        <v>3157025.07</v>
      </c>
      <c r="G36" s="3202">
        <f>SUM('[155]262A-C (2015)'!K64:K65)</f>
        <v>0</v>
      </c>
      <c r="H36" s="3203">
        <v>309729.48</v>
      </c>
      <c r="I36" s="3202">
        <v>0</v>
      </c>
      <c r="J36" s="3202">
        <v>2500401.1331249997</v>
      </c>
      <c r="K36" s="3202">
        <v>515955.78937499999</v>
      </c>
      <c r="L36" s="3202">
        <v>158755.62750000012</v>
      </c>
      <c r="M36" s="3202"/>
      <c r="N36" s="3205">
        <v>13</v>
      </c>
      <c r="O36" s="2407"/>
      <c r="P36" s="2407"/>
      <c r="Q36" s="2407"/>
      <c r="R36" s="2407"/>
      <c r="S36" s="2407"/>
      <c r="T36" s="2407"/>
      <c r="U36" s="2407"/>
      <c r="V36" s="2407"/>
      <c r="W36" s="2407"/>
      <c r="X36" s="2407"/>
      <c r="Y36" s="2407"/>
      <c r="Z36" s="2407"/>
      <c r="AA36" s="2407"/>
      <c r="AB36" s="2407"/>
      <c r="AC36" s="2407"/>
      <c r="AD36" s="2407"/>
      <c r="AE36" s="2407"/>
      <c r="AF36" s="2407"/>
      <c r="AG36" s="2407"/>
      <c r="AH36" s="2407"/>
      <c r="AI36" s="2407"/>
      <c r="AJ36" s="2407"/>
      <c r="AK36" s="2407"/>
      <c r="AL36" s="2407"/>
      <c r="AM36" s="2407"/>
      <c r="AN36" s="2407"/>
      <c r="AO36" s="2407"/>
      <c r="AP36" s="2407"/>
      <c r="AQ36" s="2407"/>
      <c r="AR36" s="2407"/>
      <c r="AS36" s="2407"/>
      <c r="AT36" s="2407"/>
      <c r="AU36" s="2407"/>
      <c r="AV36" s="2407"/>
      <c r="AW36" s="2407"/>
      <c r="AX36" s="2407"/>
      <c r="AY36" s="2407"/>
      <c r="AZ36" s="2407"/>
      <c r="BA36" s="2407"/>
      <c r="BB36" s="2407"/>
      <c r="BC36" s="2407"/>
      <c r="BD36" s="2407"/>
      <c r="BE36" s="2407"/>
      <c r="BF36" s="2407"/>
      <c r="BG36" s="2407"/>
      <c r="BH36" s="2407"/>
      <c r="BI36" s="2407"/>
      <c r="BJ36" s="2407"/>
      <c r="BK36" s="2407"/>
      <c r="BL36" s="2407"/>
      <c r="BM36" s="2407"/>
      <c r="BN36" s="2407"/>
      <c r="BO36" s="2407"/>
      <c r="BP36" s="2407"/>
      <c r="BQ36" s="2407"/>
      <c r="BR36" s="2407"/>
      <c r="BS36" s="2407"/>
      <c r="BT36" s="2407"/>
      <c r="BU36" s="2407"/>
      <c r="BV36" s="2407"/>
      <c r="BW36" s="2407"/>
      <c r="BX36" s="2407"/>
      <c r="BY36" s="2407"/>
      <c r="BZ36" s="2407"/>
      <c r="CA36" s="2407"/>
      <c r="CB36" s="2407"/>
      <c r="CC36" s="2407"/>
      <c r="CD36" s="2407"/>
      <c r="CE36" s="2407"/>
      <c r="CF36" s="2407"/>
      <c r="CG36" s="2407"/>
      <c r="CH36" s="2407"/>
      <c r="CI36" s="2407"/>
      <c r="CJ36" s="2407"/>
      <c r="CK36" s="2407"/>
      <c r="CL36" s="2407"/>
      <c r="CM36" s="2407"/>
      <c r="CN36" s="2407"/>
      <c r="CO36" s="2407"/>
      <c r="CP36" s="2407"/>
      <c r="CQ36" s="2407"/>
      <c r="CR36" s="2407"/>
      <c r="CS36" s="2407"/>
      <c r="CT36" s="2407"/>
      <c r="CU36" s="2407"/>
      <c r="CV36" s="2407"/>
      <c r="CW36" s="2407"/>
      <c r="CX36" s="2407"/>
      <c r="CY36" s="2407"/>
      <c r="CZ36" s="2407"/>
      <c r="DA36" s="2407"/>
      <c r="DB36" s="2407"/>
      <c r="DC36" s="2407"/>
      <c r="DD36" s="2407"/>
      <c r="DE36" s="2407"/>
      <c r="DF36" s="2407"/>
      <c r="DG36" s="2407"/>
      <c r="DH36" s="2407"/>
      <c r="DI36" s="2407"/>
      <c r="DJ36" s="2407"/>
      <c r="DK36" s="2407"/>
      <c r="DL36" s="2407"/>
      <c r="DM36" s="2407"/>
      <c r="DN36" s="2407"/>
      <c r="DO36" s="2407"/>
      <c r="DP36" s="2407"/>
      <c r="DQ36" s="2407"/>
      <c r="DR36" s="2407"/>
      <c r="DS36" s="2407"/>
      <c r="DT36" s="2407"/>
      <c r="DU36" s="2407"/>
      <c r="DV36" s="2407"/>
      <c r="DW36" s="2407"/>
      <c r="DX36" s="2407"/>
      <c r="DY36" s="2407"/>
      <c r="DZ36" s="2407"/>
      <c r="EA36" s="2407"/>
      <c r="EB36" s="2407"/>
      <c r="EC36" s="2407"/>
      <c r="ED36" s="2407"/>
      <c r="EE36" s="2407"/>
      <c r="EF36" s="2407"/>
      <c r="EG36" s="2407"/>
      <c r="EH36" s="2407"/>
      <c r="EI36" s="2407"/>
      <c r="EJ36" s="2407"/>
      <c r="EK36" s="2407"/>
      <c r="EL36" s="2407"/>
      <c r="EM36" s="2407"/>
      <c r="EN36" s="2407"/>
      <c r="EO36" s="2407"/>
      <c r="EP36" s="2407"/>
      <c r="EQ36" s="2407"/>
      <c r="ER36" s="2407"/>
      <c r="ES36" s="2407"/>
      <c r="ET36" s="2407"/>
      <c r="EU36" s="2407"/>
      <c r="EV36" s="2407"/>
      <c r="EW36" s="2407"/>
      <c r="EX36" s="2407"/>
      <c r="EY36" s="2407"/>
      <c r="EZ36" s="2407"/>
      <c r="FA36" s="2407"/>
      <c r="FB36" s="2407"/>
      <c r="FC36" s="2407"/>
      <c r="FD36" s="2407"/>
      <c r="FE36" s="2407"/>
      <c r="FF36" s="2407"/>
      <c r="FG36" s="2407"/>
      <c r="FH36" s="2407"/>
      <c r="FI36" s="2407"/>
      <c r="FJ36" s="2407"/>
      <c r="FK36" s="2407"/>
      <c r="FL36" s="2407"/>
      <c r="FM36" s="2407"/>
      <c r="FN36" s="2407"/>
      <c r="FO36" s="2407"/>
      <c r="FP36" s="2407"/>
      <c r="FQ36" s="2407"/>
      <c r="FR36" s="2407"/>
      <c r="FS36" s="2407"/>
      <c r="FT36" s="2407"/>
      <c r="FU36" s="2407"/>
      <c r="FV36" s="2407"/>
      <c r="FW36" s="2407"/>
      <c r="FX36" s="2407"/>
      <c r="FY36" s="2407"/>
      <c r="FZ36" s="2407"/>
      <c r="GA36" s="2407"/>
      <c r="GB36" s="2407"/>
      <c r="GC36" s="2407"/>
      <c r="GD36" s="2407"/>
      <c r="GE36" s="2407"/>
      <c r="GF36" s="2407"/>
      <c r="GG36" s="2407"/>
      <c r="GH36" s="2407"/>
      <c r="GI36" s="2407"/>
      <c r="GJ36" s="2407"/>
      <c r="GK36" s="2407"/>
      <c r="GL36" s="2407"/>
      <c r="GM36" s="2407"/>
      <c r="GN36" s="2407"/>
      <c r="GO36" s="2407"/>
      <c r="GP36" s="2407"/>
      <c r="GQ36" s="2407"/>
      <c r="GR36" s="2407"/>
      <c r="GS36" s="2407"/>
      <c r="GT36" s="2407"/>
      <c r="GU36" s="2407"/>
      <c r="GV36" s="2407"/>
      <c r="GW36" s="2407"/>
      <c r="GX36" s="2407"/>
      <c r="GY36" s="2407"/>
      <c r="GZ36" s="2407"/>
      <c r="HA36" s="2407"/>
      <c r="HB36" s="2407"/>
      <c r="HC36" s="2407"/>
      <c r="HD36" s="2407"/>
      <c r="HE36" s="2407"/>
      <c r="HF36" s="2407"/>
      <c r="HG36" s="2407"/>
      <c r="HH36" s="2407"/>
      <c r="HI36" s="2407"/>
      <c r="HJ36" s="2407"/>
      <c r="HK36" s="2407"/>
      <c r="HL36" s="2407"/>
      <c r="HM36" s="2407"/>
      <c r="HN36" s="2407"/>
      <c r="HO36" s="2407"/>
      <c r="HP36" s="2407"/>
      <c r="HQ36" s="2407"/>
      <c r="HR36" s="2407"/>
      <c r="HS36" s="2407"/>
      <c r="HT36" s="2407"/>
      <c r="HU36" s="2407"/>
      <c r="HV36" s="2407"/>
      <c r="HW36" s="2407"/>
      <c r="HX36" s="2407"/>
      <c r="HY36" s="2407"/>
      <c r="HZ36" s="2407"/>
      <c r="IA36" s="2407"/>
      <c r="IB36" s="2407"/>
      <c r="IC36" s="2407"/>
      <c r="ID36" s="2407"/>
      <c r="IE36" s="2407"/>
      <c r="IF36" s="2407"/>
    </row>
    <row r="37" spans="1:240" ht="12.75" customHeight="1">
      <c r="A37" s="2475">
        <v>14</v>
      </c>
      <c r="B37" s="2408" t="s">
        <v>2479</v>
      </c>
      <c r="C37" s="3202"/>
      <c r="D37" s="3202"/>
      <c r="E37" s="3202"/>
      <c r="F37" s="3202"/>
      <c r="G37" s="3202"/>
      <c r="H37" s="3203">
        <v>0</v>
      </c>
      <c r="I37" s="3202"/>
      <c r="J37" s="3202"/>
      <c r="K37" s="3202"/>
      <c r="L37" s="3202"/>
      <c r="M37" s="3202"/>
      <c r="N37" s="3205">
        <v>14</v>
      </c>
      <c r="O37" s="2407"/>
      <c r="P37" s="2407"/>
      <c r="Q37" s="2407"/>
      <c r="R37" s="2407"/>
      <c r="S37" s="2407"/>
      <c r="T37" s="2407"/>
      <c r="U37" s="2407"/>
      <c r="V37" s="2407"/>
      <c r="W37" s="2407"/>
      <c r="X37" s="2407"/>
      <c r="Y37" s="2407"/>
      <c r="Z37" s="2407"/>
      <c r="AA37" s="2407"/>
      <c r="AB37" s="2407"/>
      <c r="AC37" s="2407"/>
      <c r="AD37" s="2407"/>
      <c r="AE37" s="2407"/>
      <c r="AF37" s="2407"/>
      <c r="AG37" s="2407"/>
      <c r="AH37" s="2407"/>
      <c r="AI37" s="2407"/>
      <c r="AJ37" s="2407"/>
      <c r="AK37" s="2407"/>
      <c r="AL37" s="2407"/>
      <c r="AM37" s="2407"/>
      <c r="AN37" s="2407"/>
      <c r="AO37" s="2407"/>
      <c r="AP37" s="2407"/>
      <c r="AQ37" s="2407"/>
      <c r="AR37" s="2407"/>
      <c r="AS37" s="2407"/>
      <c r="AT37" s="2407"/>
      <c r="AU37" s="2407"/>
      <c r="AV37" s="2407"/>
      <c r="AW37" s="2407"/>
      <c r="AX37" s="2407"/>
      <c r="AY37" s="2407"/>
      <c r="AZ37" s="2407"/>
      <c r="BA37" s="2407"/>
      <c r="BB37" s="2407"/>
      <c r="BC37" s="2407"/>
      <c r="BD37" s="2407"/>
      <c r="BE37" s="2407"/>
      <c r="BF37" s="2407"/>
      <c r="BG37" s="2407"/>
      <c r="BH37" s="2407"/>
      <c r="BI37" s="2407"/>
      <c r="BJ37" s="2407"/>
      <c r="BK37" s="2407"/>
      <c r="BL37" s="2407"/>
      <c r="BM37" s="2407"/>
      <c r="BN37" s="2407"/>
      <c r="BO37" s="2407"/>
      <c r="BP37" s="2407"/>
      <c r="BQ37" s="2407"/>
      <c r="BR37" s="2407"/>
      <c r="BS37" s="2407"/>
      <c r="BT37" s="2407"/>
      <c r="BU37" s="2407"/>
      <c r="BV37" s="2407"/>
      <c r="BW37" s="2407"/>
      <c r="BX37" s="2407"/>
      <c r="BY37" s="2407"/>
      <c r="BZ37" s="2407"/>
      <c r="CA37" s="2407"/>
      <c r="CB37" s="2407"/>
      <c r="CC37" s="2407"/>
      <c r="CD37" s="2407"/>
      <c r="CE37" s="2407"/>
      <c r="CF37" s="2407"/>
      <c r="CG37" s="2407"/>
      <c r="CH37" s="2407"/>
      <c r="CI37" s="2407"/>
      <c r="CJ37" s="2407"/>
      <c r="CK37" s="2407"/>
      <c r="CL37" s="2407"/>
      <c r="CM37" s="2407"/>
      <c r="CN37" s="2407"/>
      <c r="CO37" s="2407"/>
      <c r="CP37" s="2407"/>
      <c r="CQ37" s="2407"/>
      <c r="CR37" s="2407"/>
      <c r="CS37" s="2407"/>
      <c r="CT37" s="2407"/>
      <c r="CU37" s="2407"/>
      <c r="CV37" s="2407"/>
      <c r="CW37" s="2407"/>
      <c r="CX37" s="2407"/>
      <c r="CY37" s="2407"/>
      <c r="CZ37" s="2407"/>
      <c r="DA37" s="2407"/>
      <c r="DB37" s="2407"/>
      <c r="DC37" s="2407"/>
      <c r="DD37" s="2407"/>
      <c r="DE37" s="2407"/>
      <c r="DF37" s="2407"/>
      <c r="DG37" s="2407"/>
      <c r="DH37" s="2407"/>
      <c r="DI37" s="2407"/>
      <c r="DJ37" s="2407"/>
      <c r="DK37" s="2407"/>
      <c r="DL37" s="2407"/>
      <c r="DM37" s="2407"/>
      <c r="DN37" s="2407"/>
      <c r="DO37" s="2407"/>
      <c r="DP37" s="2407"/>
      <c r="DQ37" s="2407"/>
      <c r="DR37" s="2407"/>
      <c r="DS37" s="2407"/>
      <c r="DT37" s="2407"/>
      <c r="DU37" s="2407"/>
      <c r="DV37" s="2407"/>
      <c r="DW37" s="2407"/>
      <c r="DX37" s="2407"/>
      <c r="DY37" s="2407"/>
      <c r="DZ37" s="2407"/>
      <c r="EA37" s="2407"/>
      <c r="EB37" s="2407"/>
      <c r="EC37" s="2407"/>
      <c r="ED37" s="2407"/>
      <c r="EE37" s="2407"/>
      <c r="EF37" s="2407"/>
      <c r="EG37" s="2407"/>
      <c r="EH37" s="2407"/>
      <c r="EI37" s="2407"/>
      <c r="EJ37" s="2407"/>
      <c r="EK37" s="2407"/>
      <c r="EL37" s="2407"/>
      <c r="EM37" s="2407"/>
      <c r="EN37" s="2407"/>
      <c r="EO37" s="2407"/>
      <c r="EP37" s="2407"/>
      <c r="EQ37" s="2407"/>
      <c r="ER37" s="2407"/>
      <c r="ES37" s="2407"/>
      <c r="ET37" s="2407"/>
      <c r="EU37" s="2407"/>
      <c r="EV37" s="2407"/>
      <c r="EW37" s="2407"/>
      <c r="EX37" s="2407"/>
      <c r="EY37" s="2407"/>
      <c r="EZ37" s="2407"/>
      <c r="FA37" s="2407"/>
      <c r="FB37" s="2407"/>
      <c r="FC37" s="2407"/>
      <c r="FD37" s="2407"/>
      <c r="FE37" s="2407"/>
      <c r="FF37" s="2407"/>
      <c r="FG37" s="2407"/>
      <c r="FH37" s="2407"/>
      <c r="FI37" s="2407"/>
      <c r="FJ37" s="2407"/>
      <c r="FK37" s="2407"/>
      <c r="FL37" s="2407"/>
      <c r="FM37" s="2407"/>
      <c r="FN37" s="2407"/>
      <c r="FO37" s="2407"/>
      <c r="FP37" s="2407"/>
      <c r="FQ37" s="2407"/>
      <c r="FR37" s="2407"/>
      <c r="FS37" s="2407"/>
      <c r="FT37" s="2407"/>
      <c r="FU37" s="2407"/>
      <c r="FV37" s="2407"/>
      <c r="FW37" s="2407"/>
      <c r="FX37" s="2407"/>
      <c r="FY37" s="2407"/>
      <c r="FZ37" s="2407"/>
      <c r="GA37" s="2407"/>
      <c r="GB37" s="2407"/>
      <c r="GC37" s="2407"/>
      <c r="GD37" s="2407"/>
      <c r="GE37" s="2407"/>
      <c r="GF37" s="2407"/>
      <c r="GG37" s="2407"/>
      <c r="GH37" s="2407"/>
      <c r="GI37" s="2407"/>
      <c r="GJ37" s="2407"/>
      <c r="GK37" s="2407"/>
      <c r="GL37" s="2407"/>
      <c r="GM37" s="2407"/>
      <c r="GN37" s="2407"/>
      <c r="GO37" s="2407"/>
      <c r="GP37" s="2407"/>
      <c r="GQ37" s="2407"/>
      <c r="GR37" s="2407"/>
      <c r="GS37" s="2407"/>
      <c r="GT37" s="2407"/>
      <c r="GU37" s="2407"/>
      <c r="GV37" s="2407"/>
      <c r="GW37" s="2407"/>
      <c r="GX37" s="2407"/>
      <c r="GY37" s="2407"/>
      <c r="GZ37" s="2407"/>
      <c r="HA37" s="2407"/>
      <c r="HB37" s="2407"/>
      <c r="HC37" s="2407"/>
      <c r="HD37" s="2407"/>
      <c r="HE37" s="2407"/>
      <c r="HF37" s="2407"/>
      <c r="HG37" s="2407"/>
      <c r="HH37" s="2407"/>
      <c r="HI37" s="2407"/>
      <c r="HJ37" s="2407"/>
      <c r="HK37" s="2407"/>
      <c r="HL37" s="2407"/>
      <c r="HM37" s="2407"/>
      <c r="HN37" s="2407"/>
      <c r="HO37" s="2407"/>
      <c r="HP37" s="2407"/>
      <c r="HQ37" s="2407"/>
      <c r="HR37" s="2407"/>
      <c r="HS37" s="2407"/>
      <c r="HT37" s="2407"/>
      <c r="HU37" s="2407"/>
      <c r="HV37" s="2407"/>
      <c r="HW37" s="2407"/>
      <c r="HX37" s="2407"/>
      <c r="HY37" s="2407"/>
      <c r="HZ37" s="2407"/>
      <c r="IA37" s="2407"/>
      <c r="IB37" s="2407"/>
      <c r="IC37" s="2407"/>
      <c r="ID37" s="2407"/>
      <c r="IE37" s="2407"/>
      <c r="IF37" s="2407"/>
    </row>
    <row r="38" spans="1:240" ht="12.75" customHeight="1">
      <c r="A38" s="2475">
        <v>15</v>
      </c>
      <c r="B38" s="2408" t="s">
        <v>2480</v>
      </c>
      <c r="C38" s="3202">
        <v>5660616</v>
      </c>
      <c r="D38" s="3202">
        <v>0</v>
      </c>
      <c r="E38" s="3202">
        <v>931181</v>
      </c>
      <c r="F38" s="3202">
        <v>0</v>
      </c>
      <c r="G38" s="3202" t="e">
        <f>SUM('[155]262A-C (2015)'!K82:K83)</f>
        <v>#REF!</v>
      </c>
      <c r="H38" s="3203">
        <v>6591797</v>
      </c>
      <c r="I38" s="3202">
        <v>0</v>
      </c>
      <c r="J38" s="3202">
        <v>723993</v>
      </c>
      <c r="K38" s="3202">
        <v>144333</v>
      </c>
      <c r="L38" s="3202">
        <v>62855</v>
      </c>
      <c r="M38" s="3202"/>
      <c r="N38" s="3205">
        <v>15</v>
      </c>
      <c r="O38" s="2407"/>
      <c r="P38" s="2407"/>
      <c r="Q38" s="2407"/>
      <c r="R38" s="2407"/>
      <c r="S38" s="2407"/>
      <c r="T38" s="2407"/>
      <c r="U38" s="2407"/>
      <c r="V38" s="2407"/>
      <c r="W38" s="2407"/>
      <c r="X38" s="2407"/>
      <c r="Y38" s="2407"/>
      <c r="Z38" s="2407"/>
      <c r="AA38" s="2407"/>
      <c r="AB38" s="2407"/>
      <c r="AC38" s="2407"/>
      <c r="AD38" s="2407"/>
      <c r="AE38" s="2407"/>
      <c r="AF38" s="2407"/>
      <c r="AG38" s="2407"/>
      <c r="AH38" s="2407"/>
      <c r="AI38" s="2407"/>
      <c r="AJ38" s="2407"/>
      <c r="AK38" s="2407"/>
      <c r="AL38" s="2407"/>
      <c r="AM38" s="2407"/>
      <c r="AN38" s="2407"/>
      <c r="AO38" s="2407"/>
      <c r="AP38" s="2407"/>
      <c r="AQ38" s="2407"/>
      <c r="AR38" s="2407"/>
      <c r="AS38" s="2407"/>
      <c r="AT38" s="2407"/>
      <c r="AU38" s="2407"/>
      <c r="AV38" s="2407"/>
      <c r="AW38" s="2407"/>
      <c r="AX38" s="2407"/>
      <c r="AY38" s="2407"/>
      <c r="AZ38" s="2407"/>
      <c r="BA38" s="2407"/>
      <c r="BB38" s="2407"/>
      <c r="BC38" s="2407"/>
      <c r="BD38" s="2407"/>
      <c r="BE38" s="2407"/>
      <c r="BF38" s="2407"/>
      <c r="BG38" s="2407"/>
      <c r="BH38" s="2407"/>
      <c r="BI38" s="2407"/>
      <c r="BJ38" s="2407"/>
      <c r="BK38" s="2407"/>
      <c r="BL38" s="2407"/>
      <c r="BM38" s="2407"/>
      <c r="BN38" s="2407"/>
      <c r="BO38" s="2407"/>
      <c r="BP38" s="2407"/>
      <c r="BQ38" s="2407"/>
      <c r="BR38" s="2407"/>
      <c r="BS38" s="2407"/>
      <c r="BT38" s="2407"/>
      <c r="BU38" s="2407"/>
      <c r="BV38" s="2407"/>
      <c r="BW38" s="2407"/>
      <c r="BX38" s="2407"/>
      <c r="BY38" s="2407"/>
      <c r="BZ38" s="2407"/>
      <c r="CA38" s="2407"/>
      <c r="CB38" s="2407"/>
      <c r="CC38" s="2407"/>
      <c r="CD38" s="2407"/>
      <c r="CE38" s="2407"/>
      <c r="CF38" s="2407"/>
      <c r="CG38" s="2407"/>
      <c r="CH38" s="2407"/>
      <c r="CI38" s="2407"/>
      <c r="CJ38" s="2407"/>
      <c r="CK38" s="2407"/>
      <c r="CL38" s="2407"/>
      <c r="CM38" s="2407"/>
      <c r="CN38" s="2407"/>
      <c r="CO38" s="2407"/>
      <c r="CP38" s="2407"/>
      <c r="CQ38" s="2407"/>
      <c r="CR38" s="2407"/>
      <c r="CS38" s="2407"/>
      <c r="CT38" s="2407"/>
      <c r="CU38" s="2407"/>
      <c r="CV38" s="2407"/>
      <c r="CW38" s="2407"/>
      <c r="CX38" s="2407"/>
      <c r="CY38" s="2407"/>
      <c r="CZ38" s="2407"/>
      <c r="DA38" s="2407"/>
      <c r="DB38" s="2407"/>
      <c r="DC38" s="2407"/>
      <c r="DD38" s="2407"/>
      <c r="DE38" s="2407"/>
      <c r="DF38" s="2407"/>
      <c r="DG38" s="2407"/>
      <c r="DH38" s="2407"/>
      <c r="DI38" s="2407"/>
      <c r="DJ38" s="2407"/>
      <c r="DK38" s="2407"/>
      <c r="DL38" s="2407"/>
      <c r="DM38" s="2407"/>
      <c r="DN38" s="2407"/>
      <c r="DO38" s="2407"/>
      <c r="DP38" s="2407"/>
      <c r="DQ38" s="2407"/>
      <c r="DR38" s="2407"/>
      <c r="DS38" s="2407"/>
      <c r="DT38" s="2407"/>
      <c r="DU38" s="2407"/>
      <c r="DV38" s="2407"/>
      <c r="DW38" s="2407"/>
      <c r="DX38" s="2407"/>
      <c r="DY38" s="2407"/>
      <c r="DZ38" s="2407"/>
      <c r="EA38" s="2407"/>
      <c r="EB38" s="2407"/>
      <c r="EC38" s="2407"/>
      <c r="ED38" s="2407"/>
      <c r="EE38" s="2407"/>
      <c r="EF38" s="2407"/>
      <c r="EG38" s="2407"/>
      <c r="EH38" s="2407"/>
      <c r="EI38" s="2407"/>
      <c r="EJ38" s="2407"/>
      <c r="EK38" s="2407"/>
      <c r="EL38" s="2407"/>
      <c r="EM38" s="2407"/>
      <c r="EN38" s="2407"/>
      <c r="EO38" s="2407"/>
      <c r="EP38" s="2407"/>
      <c r="EQ38" s="2407"/>
      <c r="ER38" s="2407"/>
      <c r="ES38" s="2407"/>
      <c r="ET38" s="2407"/>
      <c r="EU38" s="2407"/>
      <c r="EV38" s="2407"/>
      <c r="EW38" s="2407"/>
      <c r="EX38" s="2407"/>
      <c r="EY38" s="2407"/>
      <c r="EZ38" s="2407"/>
      <c r="FA38" s="2407"/>
      <c r="FB38" s="2407"/>
      <c r="FC38" s="2407"/>
      <c r="FD38" s="2407"/>
      <c r="FE38" s="2407"/>
      <c r="FF38" s="2407"/>
      <c r="FG38" s="2407"/>
      <c r="FH38" s="2407"/>
      <c r="FI38" s="2407"/>
      <c r="FJ38" s="2407"/>
      <c r="FK38" s="2407"/>
      <c r="FL38" s="2407"/>
      <c r="FM38" s="2407"/>
      <c r="FN38" s="2407"/>
      <c r="FO38" s="2407"/>
      <c r="FP38" s="2407"/>
      <c r="FQ38" s="2407"/>
      <c r="FR38" s="2407"/>
      <c r="FS38" s="2407"/>
      <c r="FT38" s="2407"/>
      <c r="FU38" s="2407"/>
      <c r="FV38" s="2407"/>
      <c r="FW38" s="2407"/>
      <c r="FX38" s="2407"/>
      <c r="FY38" s="2407"/>
      <c r="FZ38" s="2407"/>
      <c r="GA38" s="2407"/>
      <c r="GB38" s="2407"/>
      <c r="GC38" s="2407"/>
      <c r="GD38" s="2407"/>
      <c r="GE38" s="2407"/>
      <c r="GF38" s="2407"/>
      <c r="GG38" s="2407"/>
      <c r="GH38" s="2407"/>
      <c r="GI38" s="2407"/>
      <c r="GJ38" s="2407"/>
      <c r="GK38" s="2407"/>
      <c r="GL38" s="2407"/>
      <c r="GM38" s="2407"/>
      <c r="GN38" s="2407"/>
      <c r="GO38" s="2407"/>
      <c r="GP38" s="2407"/>
      <c r="GQ38" s="2407"/>
      <c r="GR38" s="2407"/>
      <c r="GS38" s="2407"/>
      <c r="GT38" s="2407"/>
      <c r="GU38" s="2407"/>
      <c r="GV38" s="2407"/>
      <c r="GW38" s="2407"/>
      <c r="GX38" s="2407"/>
      <c r="GY38" s="2407"/>
      <c r="GZ38" s="2407"/>
      <c r="HA38" s="2407"/>
      <c r="HB38" s="2407"/>
      <c r="HC38" s="2407"/>
      <c r="HD38" s="2407"/>
      <c r="HE38" s="2407"/>
      <c r="HF38" s="2407"/>
      <c r="HG38" s="2407"/>
      <c r="HH38" s="2407"/>
      <c r="HI38" s="2407"/>
      <c r="HJ38" s="2407"/>
      <c r="HK38" s="2407"/>
      <c r="HL38" s="2407"/>
      <c r="HM38" s="2407"/>
      <c r="HN38" s="2407"/>
      <c r="HO38" s="2407"/>
      <c r="HP38" s="2407"/>
      <c r="HQ38" s="2407"/>
      <c r="HR38" s="2407"/>
      <c r="HS38" s="2407"/>
      <c r="HT38" s="2407"/>
      <c r="HU38" s="2407"/>
      <c r="HV38" s="2407"/>
      <c r="HW38" s="2407"/>
      <c r="HX38" s="2407"/>
      <c r="HY38" s="2407"/>
      <c r="HZ38" s="2407"/>
      <c r="IA38" s="2407"/>
      <c r="IB38" s="2407"/>
      <c r="IC38" s="2407"/>
      <c r="ID38" s="2407"/>
      <c r="IE38" s="2407"/>
      <c r="IF38" s="2407"/>
    </row>
    <row r="39" spans="1:240" ht="12.75" customHeight="1">
      <c r="A39" s="2475">
        <v>16</v>
      </c>
      <c r="B39" s="2408" t="s">
        <v>2481</v>
      </c>
      <c r="C39" s="3202">
        <v>-830804.95</v>
      </c>
      <c r="D39" s="3202">
        <v>0</v>
      </c>
      <c r="E39" s="3202">
        <v>1139079.5</v>
      </c>
      <c r="F39" s="3202">
        <v>411249.42</v>
      </c>
      <c r="G39" s="3202" t="e">
        <f>SUM('[155]262A-C (2015)'!K79:K80)</f>
        <v>#REF!</v>
      </c>
      <c r="H39" s="3203">
        <v>-102974.86999999994</v>
      </c>
      <c r="I39" s="3202">
        <v>0</v>
      </c>
      <c r="J39" s="3202">
        <v>0</v>
      </c>
      <c r="K39" s="3202">
        <v>0</v>
      </c>
      <c r="L39" s="3202">
        <v>0</v>
      </c>
      <c r="M39" s="3202">
        <v>1139079.5</v>
      </c>
      <c r="N39" s="3205">
        <v>16</v>
      </c>
      <c r="O39" s="2407"/>
      <c r="P39" s="2407"/>
      <c r="Q39" s="2407"/>
      <c r="R39" s="2407"/>
      <c r="S39" s="2407"/>
      <c r="T39" s="2407"/>
      <c r="U39" s="2407"/>
      <c r="V39" s="2407"/>
      <c r="W39" s="2407"/>
      <c r="X39" s="2407"/>
      <c r="Y39" s="2407"/>
      <c r="Z39" s="2407"/>
      <c r="AA39" s="2407"/>
      <c r="AB39" s="2407"/>
      <c r="AC39" s="2407"/>
      <c r="AD39" s="2407"/>
      <c r="AE39" s="2407"/>
      <c r="AF39" s="2407"/>
      <c r="AG39" s="2407"/>
      <c r="AH39" s="2407"/>
      <c r="AI39" s="2407"/>
      <c r="AJ39" s="2407"/>
      <c r="AK39" s="2407"/>
      <c r="AL39" s="2407"/>
      <c r="AM39" s="2407"/>
      <c r="AN39" s="2407"/>
      <c r="AO39" s="2407"/>
      <c r="AP39" s="2407"/>
      <c r="AQ39" s="2407"/>
      <c r="AR39" s="2407"/>
      <c r="AS39" s="2407"/>
      <c r="AT39" s="2407"/>
      <c r="AU39" s="2407"/>
      <c r="AV39" s="2407"/>
      <c r="AW39" s="2407"/>
      <c r="AX39" s="2407"/>
      <c r="AY39" s="2407"/>
      <c r="AZ39" s="2407"/>
      <c r="BA39" s="2407"/>
      <c r="BB39" s="2407"/>
      <c r="BC39" s="2407"/>
      <c r="BD39" s="2407"/>
      <c r="BE39" s="2407"/>
      <c r="BF39" s="2407"/>
      <c r="BG39" s="2407"/>
      <c r="BH39" s="2407"/>
      <c r="BI39" s="2407"/>
      <c r="BJ39" s="2407"/>
      <c r="BK39" s="2407"/>
      <c r="BL39" s="2407"/>
      <c r="BM39" s="2407"/>
      <c r="BN39" s="2407"/>
      <c r="BO39" s="2407"/>
      <c r="BP39" s="2407"/>
      <c r="BQ39" s="2407"/>
      <c r="BR39" s="2407"/>
      <c r="BS39" s="2407"/>
      <c r="BT39" s="2407"/>
      <c r="BU39" s="2407"/>
      <c r="BV39" s="2407"/>
      <c r="BW39" s="2407"/>
      <c r="BX39" s="2407"/>
      <c r="BY39" s="2407"/>
      <c r="BZ39" s="2407"/>
      <c r="CA39" s="2407"/>
      <c r="CB39" s="2407"/>
      <c r="CC39" s="2407"/>
      <c r="CD39" s="2407"/>
      <c r="CE39" s="2407"/>
      <c r="CF39" s="2407"/>
      <c r="CG39" s="2407"/>
      <c r="CH39" s="2407"/>
      <c r="CI39" s="2407"/>
      <c r="CJ39" s="2407"/>
      <c r="CK39" s="2407"/>
      <c r="CL39" s="2407"/>
      <c r="CM39" s="2407"/>
      <c r="CN39" s="2407"/>
      <c r="CO39" s="2407"/>
      <c r="CP39" s="2407"/>
      <c r="CQ39" s="2407"/>
      <c r="CR39" s="2407"/>
      <c r="CS39" s="2407"/>
      <c r="CT39" s="2407"/>
      <c r="CU39" s="2407"/>
      <c r="CV39" s="2407"/>
      <c r="CW39" s="2407"/>
      <c r="CX39" s="2407"/>
      <c r="CY39" s="2407"/>
      <c r="CZ39" s="2407"/>
      <c r="DA39" s="2407"/>
      <c r="DB39" s="2407"/>
      <c r="DC39" s="2407"/>
      <c r="DD39" s="2407"/>
      <c r="DE39" s="2407"/>
      <c r="DF39" s="2407"/>
      <c r="DG39" s="2407"/>
      <c r="DH39" s="2407"/>
      <c r="DI39" s="2407"/>
      <c r="DJ39" s="2407"/>
      <c r="DK39" s="2407"/>
      <c r="DL39" s="2407"/>
      <c r="DM39" s="2407"/>
      <c r="DN39" s="2407"/>
      <c r="DO39" s="2407"/>
      <c r="DP39" s="2407"/>
      <c r="DQ39" s="2407"/>
      <c r="DR39" s="2407"/>
      <c r="DS39" s="2407"/>
      <c r="DT39" s="2407"/>
      <c r="DU39" s="2407"/>
      <c r="DV39" s="2407"/>
      <c r="DW39" s="2407"/>
      <c r="DX39" s="2407"/>
      <c r="DY39" s="2407"/>
      <c r="DZ39" s="2407"/>
      <c r="EA39" s="2407"/>
      <c r="EB39" s="2407"/>
      <c r="EC39" s="2407"/>
      <c r="ED39" s="2407"/>
      <c r="EE39" s="2407"/>
      <c r="EF39" s="2407"/>
      <c r="EG39" s="2407"/>
      <c r="EH39" s="2407"/>
      <c r="EI39" s="2407"/>
      <c r="EJ39" s="2407"/>
      <c r="EK39" s="2407"/>
      <c r="EL39" s="2407"/>
      <c r="EM39" s="2407"/>
      <c r="EN39" s="2407"/>
      <c r="EO39" s="2407"/>
      <c r="EP39" s="2407"/>
      <c r="EQ39" s="2407"/>
      <c r="ER39" s="2407"/>
      <c r="ES39" s="2407"/>
      <c r="ET39" s="2407"/>
      <c r="EU39" s="2407"/>
      <c r="EV39" s="2407"/>
      <c r="EW39" s="2407"/>
      <c r="EX39" s="2407"/>
      <c r="EY39" s="2407"/>
      <c r="EZ39" s="2407"/>
      <c r="FA39" s="2407"/>
      <c r="FB39" s="2407"/>
      <c r="FC39" s="2407"/>
      <c r="FD39" s="2407"/>
      <c r="FE39" s="2407"/>
      <c r="FF39" s="2407"/>
      <c r="FG39" s="2407"/>
      <c r="FH39" s="2407"/>
      <c r="FI39" s="2407"/>
      <c r="FJ39" s="2407"/>
      <c r="FK39" s="2407"/>
      <c r="FL39" s="2407"/>
      <c r="FM39" s="2407"/>
      <c r="FN39" s="2407"/>
      <c r="FO39" s="2407"/>
      <c r="FP39" s="2407"/>
      <c r="FQ39" s="2407"/>
      <c r="FR39" s="2407"/>
      <c r="FS39" s="2407"/>
      <c r="FT39" s="2407"/>
      <c r="FU39" s="2407"/>
      <c r="FV39" s="2407"/>
      <c r="FW39" s="2407"/>
      <c r="FX39" s="2407"/>
      <c r="FY39" s="2407"/>
      <c r="FZ39" s="2407"/>
      <c r="GA39" s="2407"/>
      <c r="GB39" s="2407"/>
      <c r="GC39" s="2407"/>
      <c r="GD39" s="2407"/>
      <c r="GE39" s="2407"/>
      <c r="GF39" s="2407"/>
      <c r="GG39" s="2407"/>
      <c r="GH39" s="2407"/>
      <c r="GI39" s="2407"/>
      <c r="GJ39" s="2407"/>
      <c r="GK39" s="2407"/>
      <c r="GL39" s="2407"/>
      <c r="GM39" s="2407"/>
      <c r="GN39" s="2407"/>
      <c r="GO39" s="2407"/>
      <c r="GP39" s="2407"/>
      <c r="GQ39" s="2407"/>
      <c r="GR39" s="2407"/>
      <c r="GS39" s="2407"/>
      <c r="GT39" s="2407"/>
      <c r="GU39" s="2407"/>
      <c r="GV39" s="2407"/>
      <c r="GW39" s="2407"/>
      <c r="GX39" s="2407"/>
      <c r="GY39" s="2407"/>
      <c r="GZ39" s="2407"/>
      <c r="HA39" s="2407"/>
      <c r="HB39" s="2407"/>
      <c r="HC39" s="2407"/>
      <c r="HD39" s="2407"/>
      <c r="HE39" s="2407"/>
      <c r="HF39" s="2407"/>
      <c r="HG39" s="2407"/>
      <c r="HH39" s="2407"/>
      <c r="HI39" s="2407"/>
      <c r="HJ39" s="2407"/>
      <c r="HK39" s="2407"/>
      <c r="HL39" s="2407"/>
      <c r="HM39" s="2407"/>
      <c r="HN39" s="2407"/>
      <c r="HO39" s="2407"/>
      <c r="HP39" s="2407"/>
      <c r="HQ39" s="2407"/>
      <c r="HR39" s="2407"/>
      <c r="HS39" s="2407"/>
      <c r="HT39" s="2407"/>
      <c r="HU39" s="2407"/>
      <c r="HV39" s="2407"/>
      <c r="HW39" s="2407"/>
      <c r="HX39" s="2407"/>
      <c r="HY39" s="2407"/>
      <c r="HZ39" s="2407"/>
      <c r="IA39" s="2407"/>
      <c r="IB39" s="2407"/>
      <c r="IC39" s="2407"/>
      <c r="ID39" s="2407"/>
      <c r="IE39" s="2407"/>
      <c r="IF39" s="2407"/>
    </row>
    <row r="40" spans="1:240" ht="12.75" customHeight="1">
      <c r="A40" s="2475">
        <v>17</v>
      </c>
      <c r="B40" s="2408" t="s">
        <v>466</v>
      </c>
      <c r="C40" s="3202">
        <v>191172.6299999998</v>
      </c>
      <c r="D40" s="3202">
        <v>0</v>
      </c>
      <c r="E40" s="3202">
        <v>6680388.4299999997</v>
      </c>
      <c r="F40" s="3202">
        <v>6678448.3899999997</v>
      </c>
      <c r="G40" s="3202">
        <f>('[155]262A-C (2015)'!K67+'[155]262A-C (2015)'!K68+'[155]262A-C (2015)'!K70+'[155]262A-C (2015)'!K71+'[155]262A-C (2015)'!K73+'[155]262A-C (2015)'!K74+'[155]262A-C (2015)'!K88+'[155]262A-C (2015)'!K89+'[155]262A-C (2015)'!K91+'[155]262A-C (2015)'!K92+'[155]262A-C (2015)'!K85+'[155]262A-C (2015)'!K86)</f>
        <v>143000</v>
      </c>
      <c r="H40" s="3203">
        <v>50112.669999999925</v>
      </c>
      <c r="I40" s="3202">
        <v>0</v>
      </c>
      <c r="J40" s="3202">
        <v>5318175.2263749996</v>
      </c>
      <c r="K40" s="3202">
        <v>1061173.8633750002</v>
      </c>
      <c r="L40" s="3202">
        <v>297735.11024999985</v>
      </c>
      <c r="M40" s="3202"/>
      <c r="N40" s="3205">
        <v>17</v>
      </c>
      <c r="O40" s="2407"/>
      <c r="P40" s="2407"/>
      <c r="Q40" s="2407"/>
      <c r="R40" s="2407"/>
      <c r="S40" s="2407"/>
      <c r="T40" s="2407"/>
      <c r="U40" s="2407"/>
      <c r="V40" s="2407"/>
      <c r="W40" s="2407"/>
      <c r="X40" s="2407"/>
      <c r="Y40" s="2407"/>
      <c r="Z40" s="2407"/>
      <c r="AA40" s="2407"/>
      <c r="AB40" s="2407"/>
      <c r="AC40" s="2407"/>
      <c r="AD40" s="2407"/>
      <c r="AE40" s="2407"/>
      <c r="AF40" s="2407"/>
      <c r="AG40" s="2407"/>
      <c r="AH40" s="2407"/>
      <c r="AI40" s="2407"/>
      <c r="AJ40" s="2407"/>
      <c r="AK40" s="2407"/>
      <c r="AL40" s="2407"/>
      <c r="AM40" s="2407"/>
      <c r="AN40" s="2407"/>
      <c r="AO40" s="2407"/>
      <c r="AP40" s="2407"/>
      <c r="AQ40" s="2407"/>
      <c r="AR40" s="2407"/>
      <c r="AS40" s="2407"/>
      <c r="AT40" s="2407"/>
      <c r="AU40" s="2407"/>
      <c r="AV40" s="2407"/>
      <c r="AW40" s="2407"/>
      <c r="AX40" s="2407"/>
      <c r="AY40" s="2407"/>
      <c r="AZ40" s="2407"/>
      <c r="BA40" s="2407"/>
      <c r="BB40" s="2407"/>
      <c r="BC40" s="2407"/>
      <c r="BD40" s="2407"/>
      <c r="BE40" s="2407"/>
      <c r="BF40" s="2407"/>
      <c r="BG40" s="2407"/>
      <c r="BH40" s="2407"/>
      <c r="BI40" s="2407"/>
      <c r="BJ40" s="2407"/>
      <c r="BK40" s="2407"/>
      <c r="BL40" s="2407"/>
      <c r="BM40" s="2407"/>
      <c r="BN40" s="2407"/>
      <c r="BO40" s="2407"/>
      <c r="BP40" s="2407"/>
      <c r="BQ40" s="2407"/>
      <c r="BR40" s="2407"/>
      <c r="BS40" s="2407"/>
      <c r="BT40" s="2407"/>
      <c r="BU40" s="2407"/>
      <c r="BV40" s="2407"/>
      <c r="BW40" s="2407"/>
      <c r="BX40" s="2407"/>
      <c r="BY40" s="2407"/>
      <c r="BZ40" s="2407"/>
      <c r="CA40" s="2407"/>
      <c r="CB40" s="2407"/>
      <c r="CC40" s="2407"/>
      <c r="CD40" s="2407"/>
      <c r="CE40" s="2407"/>
      <c r="CF40" s="2407"/>
      <c r="CG40" s="2407"/>
      <c r="CH40" s="2407"/>
      <c r="CI40" s="2407"/>
      <c r="CJ40" s="2407"/>
      <c r="CK40" s="2407"/>
      <c r="CL40" s="2407"/>
      <c r="CM40" s="2407"/>
      <c r="CN40" s="2407"/>
      <c r="CO40" s="2407"/>
      <c r="CP40" s="2407"/>
      <c r="CQ40" s="2407"/>
      <c r="CR40" s="2407"/>
      <c r="CS40" s="2407"/>
      <c r="CT40" s="2407"/>
      <c r="CU40" s="2407"/>
      <c r="CV40" s="2407"/>
      <c r="CW40" s="2407"/>
      <c r="CX40" s="2407"/>
      <c r="CY40" s="2407"/>
      <c r="CZ40" s="2407"/>
      <c r="DA40" s="2407"/>
      <c r="DB40" s="2407"/>
      <c r="DC40" s="2407"/>
      <c r="DD40" s="2407"/>
      <c r="DE40" s="2407"/>
      <c r="DF40" s="2407"/>
      <c r="DG40" s="2407"/>
      <c r="DH40" s="2407"/>
      <c r="DI40" s="2407"/>
      <c r="DJ40" s="2407"/>
      <c r="DK40" s="2407"/>
      <c r="DL40" s="2407"/>
      <c r="DM40" s="2407"/>
      <c r="DN40" s="2407"/>
      <c r="DO40" s="2407"/>
      <c r="DP40" s="2407"/>
      <c r="DQ40" s="2407"/>
      <c r="DR40" s="2407"/>
      <c r="DS40" s="2407"/>
      <c r="DT40" s="2407"/>
      <c r="DU40" s="2407"/>
      <c r="DV40" s="2407"/>
      <c r="DW40" s="2407"/>
      <c r="DX40" s="2407"/>
      <c r="DY40" s="2407"/>
      <c r="DZ40" s="2407"/>
      <c r="EA40" s="2407"/>
      <c r="EB40" s="2407"/>
      <c r="EC40" s="2407"/>
      <c r="ED40" s="2407"/>
      <c r="EE40" s="2407"/>
      <c r="EF40" s="2407"/>
      <c r="EG40" s="2407"/>
      <c r="EH40" s="2407"/>
      <c r="EI40" s="2407"/>
      <c r="EJ40" s="2407"/>
      <c r="EK40" s="2407"/>
      <c r="EL40" s="2407"/>
      <c r="EM40" s="2407"/>
      <c r="EN40" s="2407"/>
      <c r="EO40" s="2407"/>
      <c r="EP40" s="2407"/>
      <c r="EQ40" s="2407"/>
      <c r="ER40" s="2407"/>
      <c r="ES40" s="2407"/>
      <c r="ET40" s="2407"/>
      <c r="EU40" s="2407"/>
      <c r="EV40" s="2407"/>
      <c r="EW40" s="2407"/>
      <c r="EX40" s="2407"/>
      <c r="EY40" s="2407"/>
      <c r="EZ40" s="2407"/>
      <c r="FA40" s="2407"/>
      <c r="FB40" s="2407"/>
      <c r="FC40" s="2407"/>
      <c r="FD40" s="2407"/>
      <c r="FE40" s="2407"/>
      <c r="FF40" s="2407"/>
      <c r="FG40" s="2407"/>
      <c r="FH40" s="2407"/>
      <c r="FI40" s="2407"/>
      <c r="FJ40" s="2407"/>
      <c r="FK40" s="2407"/>
      <c r="FL40" s="2407"/>
      <c r="FM40" s="2407"/>
      <c r="FN40" s="2407"/>
      <c r="FO40" s="2407"/>
      <c r="FP40" s="2407"/>
      <c r="FQ40" s="2407"/>
      <c r="FR40" s="2407"/>
      <c r="FS40" s="2407"/>
      <c r="FT40" s="2407"/>
      <c r="FU40" s="2407"/>
      <c r="FV40" s="2407"/>
      <c r="FW40" s="2407"/>
      <c r="FX40" s="2407"/>
      <c r="FY40" s="2407"/>
      <c r="FZ40" s="2407"/>
      <c r="GA40" s="2407"/>
      <c r="GB40" s="2407"/>
      <c r="GC40" s="2407"/>
      <c r="GD40" s="2407"/>
      <c r="GE40" s="2407"/>
      <c r="GF40" s="2407"/>
      <c r="GG40" s="2407"/>
      <c r="GH40" s="2407"/>
      <c r="GI40" s="2407"/>
      <c r="GJ40" s="2407"/>
      <c r="GK40" s="2407"/>
      <c r="GL40" s="2407"/>
      <c r="GM40" s="2407"/>
      <c r="GN40" s="2407"/>
      <c r="GO40" s="2407"/>
      <c r="GP40" s="2407"/>
      <c r="GQ40" s="2407"/>
      <c r="GR40" s="2407"/>
      <c r="GS40" s="2407"/>
      <c r="GT40" s="2407"/>
      <c r="GU40" s="2407"/>
      <c r="GV40" s="2407"/>
      <c r="GW40" s="2407"/>
      <c r="GX40" s="2407"/>
      <c r="GY40" s="2407"/>
      <c r="GZ40" s="2407"/>
      <c r="HA40" s="2407"/>
      <c r="HB40" s="2407"/>
      <c r="HC40" s="2407"/>
      <c r="HD40" s="2407"/>
      <c r="HE40" s="2407"/>
      <c r="HF40" s="2407"/>
      <c r="HG40" s="2407"/>
      <c r="HH40" s="2407"/>
      <c r="HI40" s="2407"/>
      <c r="HJ40" s="2407"/>
      <c r="HK40" s="2407"/>
      <c r="HL40" s="2407"/>
      <c r="HM40" s="2407"/>
      <c r="HN40" s="2407"/>
      <c r="HO40" s="2407"/>
      <c r="HP40" s="2407"/>
      <c r="HQ40" s="2407"/>
      <c r="HR40" s="2407"/>
      <c r="HS40" s="2407"/>
      <c r="HT40" s="2407"/>
      <c r="HU40" s="2407"/>
      <c r="HV40" s="2407"/>
      <c r="HW40" s="2407"/>
      <c r="HX40" s="2407"/>
      <c r="HY40" s="2407"/>
      <c r="HZ40" s="2407"/>
      <c r="IA40" s="2407"/>
      <c r="IB40" s="2407"/>
      <c r="IC40" s="2407"/>
      <c r="ID40" s="2407"/>
      <c r="IE40" s="2407"/>
      <c r="IF40" s="2407"/>
    </row>
    <row r="41" spans="1:240" ht="12.75" customHeight="1">
      <c r="A41" s="2475"/>
      <c r="B41" s="2408" t="s">
        <v>6160</v>
      </c>
      <c r="C41" s="3202"/>
      <c r="D41" s="3202">
        <v>63696</v>
      </c>
      <c r="E41" s="3206">
        <v>-306</v>
      </c>
      <c r="F41" s="3202">
        <v>126569</v>
      </c>
      <c r="G41" s="3202">
        <v>91819</v>
      </c>
      <c r="H41" s="3201"/>
      <c r="I41" s="3202">
        <v>98752</v>
      </c>
      <c r="J41" s="3202">
        <v>117506.14</v>
      </c>
      <c r="K41" s="3202">
        <v>1186.5900000000001</v>
      </c>
      <c r="L41" s="3202">
        <v>8182.27</v>
      </c>
      <c r="M41" s="3202"/>
      <c r="N41" s="3207"/>
      <c r="O41" s="2407"/>
      <c r="P41" s="2407"/>
      <c r="Q41" s="3208"/>
      <c r="R41" s="2407"/>
      <c r="S41" s="2407"/>
      <c r="T41" s="2407"/>
      <c r="U41" s="2407"/>
      <c r="V41" s="2407"/>
      <c r="W41" s="2407"/>
      <c r="X41" s="2407"/>
      <c r="Y41" s="2407"/>
      <c r="Z41" s="2407"/>
      <c r="AA41" s="2407"/>
      <c r="AB41" s="2407"/>
      <c r="AC41" s="2407"/>
      <c r="AD41" s="2407"/>
      <c r="AE41" s="2407"/>
      <c r="AF41" s="2407"/>
      <c r="AG41" s="2407"/>
      <c r="AH41" s="2407"/>
      <c r="AI41" s="2407"/>
      <c r="AJ41" s="2407"/>
      <c r="AK41" s="2407"/>
      <c r="AL41" s="2407"/>
      <c r="AM41" s="2407"/>
      <c r="AN41" s="2407"/>
      <c r="AO41" s="2407"/>
      <c r="AP41" s="2407"/>
      <c r="AQ41" s="2407"/>
      <c r="AR41" s="2407"/>
      <c r="AS41" s="2407"/>
      <c r="AT41" s="2407"/>
      <c r="AU41" s="2407"/>
      <c r="AV41" s="2407"/>
      <c r="AW41" s="2407"/>
      <c r="AX41" s="2407"/>
      <c r="AY41" s="2407"/>
      <c r="AZ41" s="2407"/>
      <c r="BA41" s="2407"/>
      <c r="BB41" s="2407"/>
      <c r="BC41" s="2407"/>
      <c r="BD41" s="2407"/>
      <c r="BE41" s="2407"/>
      <c r="BF41" s="2407"/>
      <c r="BG41" s="2407"/>
      <c r="BH41" s="2407"/>
      <c r="BI41" s="2407"/>
      <c r="BJ41" s="2407"/>
      <c r="BK41" s="2407"/>
      <c r="BL41" s="2407"/>
      <c r="BM41" s="2407"/>
      <c r="BN41" s="2407"/>
      <c r="BO41" s="2407"/>
      <c r="BP41" s="2407"/>
      <c r="BQ41" s="2407"/>
      <c r="BR41" s="2407"/>
      <c r="BS41" s="2407"/>
      <c r="BT41" s="2407"/>
      <c r="BU41" s="2407"/>
      <c r="BV41" s="2407"/>
      <c r="BW41" s="2407"/>
      <c r="BX41" s="2407"/>
      <c r="BY41" s="2407"/>
      <c r="BZ41" s="2407"/>
      <c r="CA41" s="2407"/>
      <c r="CB41" s="2407"/>
      <c r="CC41" s="2407"/>
      <c r="CD41" s="2407"/>
      <c r="CE41" s="2407"/>
      <c r="CF41" s="2407"/>
      <c r="CG41" s="2407"/>
      <c r="CH41" s="2407"/>
      <c r="CI41" s="2407"/>
      <c r="CJ41" s="2407"/>
      <c r="CK41" s="2407"/>
      <c r="CL41" s="2407"/>
      <c r="CM41" s="2407"/>
      <c r="CN41" s="2407"/>
      <c r="CO41" s="2407"/>
      <c r="CP41" s="2407"/>
      <c r="CQ41" s="2407"/>
      <c r="CR41" s="2407"/>
      <c r="CS41" s="2407"/>
      <c r="CT41" s="2407"/>
      <c r="CU41" s="2407"/>
      <c r="CV41" s="2407"/>
      <c r="CW41" s="2407"/>
      <c r="CX41" s="2407"/>
      <c r="CY41" s="2407"/>
      <c r="CZ41" s="2407"/>
      <c r="DA41" s="2407"/>
      <c r="DB41" s="2407"/>
      <c r="DC41" s="2407"/>
      <c r="DD41" s="2407"/>
      <c r="DE41" s="2407"/>
      <c r="DF41" s="2407"/>
      <c r="DG41" s="2407"/>
      <c r="DH41" s="2407"/>
      <c r="DI41" s="2407"/>
      <c r="DJ41" s="2407"/>
      <c r="DK41" s="2407"/>
      <c r="DL41" s="2407"/>
      <c r="DM41" s="2407"/>
      <c r="DN41" s="2407"/>
      <c r="DO41" s="2407"/>
      <c r="DP41" s="2407"/>
      <c r="DQ41" s="2407"/>
      <c r="DR41" s="2407"/>
      <c r="DS41" s="2407"/>
      <c r="DT41" s="2407"/>
      <c r="DU41" s="2407"/>
      <c r="DV41" s="2407"/>
      <c r="DW41" s="2407"/>
      <c r="DX41" s="2407"/>
      <c r="DY41" s="2407"/>
      <c r="DZ41" s="2407"/>
      <c r="EA41" s="2407"/>
      <c r="EB41" s="2407"/>
      <c r="EC41" s="2407"/>
      <c r="ED41" s="2407"/>
      <c r="EE41" s="2407"/>
      <c r="EF41" s="2407"/>
      <c r="EG41" s="2407"/>
      <c r="EH41" s="2407"/>
      <c r="EI41" s="2407"/>
      <c r="EJ41" s="2407"/>
      <c r="EK41" s="2407"/>
      <c r="EL41" s="2407"/>
      <c r="EM41" s="2407"/>
      <c r="EN41" s="2407"/>
      <c r="EO41" s="2407"/>
      <c r="EP41" s="2407"/>
      <c r="EQ41" s="2407"/>
      <c r="ER41" s="2407"/>
      <c r="ES41" s="2407"/>
      <c r="ET41" s="2407"/>
      <c r="EU41" s="2407"/>
      <c r="EV41" s="2407"/>
      <c r="EW41" s="2407"/>
      <c r="EX41" s="2407"/>
      <c r="EY41" s="2407"/>
      <c r="EZ41" s="2407"/>
      <c r="FA41" s="2407"/>
      <c r="FB41" s="2407"/>
      <c r="FC41" s="2407"/>
      <c r="FD41" s="2407"/>
      <c r="FE41" s="2407"/>
      <c r="FF41" s="2407"/>
      <c r="FG41" s="2407"/>
      <c r="FH41" s="2407"/>
      <c r="FI41" s="2407"/>
      <c r="FJ41" s="2407"/>
      <c r="FK41" s="2407"/>
      <c r="FL41" s="2407"/>
      <c r="FM41" s="2407"/>
      <c r="FN41" s="2407"/>
      <c r="FO41" s="2407"/>
      <c r="FP41" s="2407"/>
      <c r="FQ41" s="2407"/>
      <c r="FR41" s="2407"/>
      <c r="FS41" s="2407"/>
      <c r="FT41" s="2407"/>
      <c r="FU41" s="2407"/>
      <c r="FV41" s="2407"/>
      <c r="FW41" s="2407"/>
      <c r="FX41" s="2407"/>
      <c r="FY41" s="2407"/>
      <c r="FZ41" s="2407"/>
      <c r="GA41" s="2407"/>
      <c r="GB41" s="2407"/>
      <c r="GC41" s="2407"/>
      <c r="GD41" s="2407"/>
      <c r="GE41" s="2407"/>
      <c r="GF41" s="2407"/>
      <c r="GG41" s="2407"/>
      <c r="GH41" s="2407"/>
      <c r="GI41" s="2407"/>
      <c r="GJ41" s="2407"/>
      <c r="GK41" s="2407"/>
      <c r="GL41" s="2407"/>
      <c r="GM41" s="2407"/>
      <c r="GN41" s="2407"/>
      <c r="GO41" s="2407"/>
      <c r="GP41" s="2407"/>
      <c r="GQ41" s="2407"/>
      <c r="GR41" s="2407"/>
      <c r="GS41" s="2407"/>
      <c r="GT41" s="2407"/>
      <c r="GU41" s="2407"/>
      <c r="GV41" s="2407"/>
      <c r="GW41" s="2407"/>
      <c r="GX41" s="2407"/>
      <c r="GY41" s="2407"/>
      <c r="GZ41" s="2407"/>
      <c r="HA41" s="2407"/>
      <c r="HB41" s="2407"/>
      <c r="HC41" s="2407"/>
      <c r="HD41" s="2407"/>
      <c r="HE41" s="2407"/>
      <c r="HF41" s="2407"/>
      <c r="HG41" s="2407"/>
      <c r="HH41" s="2407"/>
      <c r="HI41" s="2407"/>
      <c r="HJ41" s="2407"/>
      <c r="HK41" s="2407"/>
      <c r="HL41" s="2407"/>
      <c r="HM41" s="2407"/>
      <c r="HN41" s="2407"/>
      <c r="HO41" s="2407"/>
      <c r="HP41" s="2407"/>
      <c r="HQ41" s="2407"/>
      <c r="HR41" s="2407"/>
      <c r="HS41" s="2407"/>
      <c r="HT41" s="2407"/>
      <c r="HU41" s="2407"/>
      <c r="HV41" s="2407"/>
      <c r="HW41" s="2407"/>
      <c r="HX41" s="2407"/>
      <c r="HY41" s="2407"/>
      <c r="HZ41" s="2407"/>
      <c r="IA41" s="2407"/>
      <c r="IB41" s="2407"/>
      <c r="IC41" s="2407"/>
      <c r="ID41" s="2407"/>
      <c r="IE41" s="2407"/>
      <c r="IF41" s="2407"/>
    </row>
    <row r="42" spans="1:240" ht="12.75" customHeight="1">
      <c r="A42" s="2475">
        <v>18</v>
      </c>
      <c r="B42" s="2408" t="s">
        <v>6161</v>
      </c>
      <c r="C42" s="3202">
        <v>0</v>
      </c>
      <c r="D42" s="3202"/>
      <c r="E42" s="3202">
        <v>58934034.829999998</v>
      </c>
      <c r="F42" s="3202">
        <v>58934034.829999998</v>
      </c>
      <c r="G42" s="3202"/>
      <c r="H42" s="3201">
        <v>0</v>
      </c>
      <c r="I42" s="3202">
        <v>0</v>
      </c>
      <c r="J42" s="3202">
        <v>53939234.590000004</v>
      </c>
      <c r="K42" s="3202">
        <v>11333496</v>
      </c>
      <c r="L42" s="3202">
        <v>6940487</v>
      </c>
      <c r="M42" s="3202"/>
      <c r="N42" s="3209">
        <v>18</v>
      </c>
      <c r="O42" s="2407"/>
      <c r="P42" s="2407"/>
      <c r="Q42" s="2407"/>
      <c r="R42" s="2407"/>
      <c r="S42" s="2407"/>
      <c r="T42" s="2407"/>
      <c r="U42" s="2407"/>
      <c r="V42" s="2407"/>
      <c r="W42" s="2407"/>
      <c r="X42" s="2407"/>
      <c r="Y42" s="2407"/>
      <c r="Z42" s="2407"/>
      <c r="AA42" s="2407"/>
      <c r="AB42" s="2407"/>
      <c r="AC42" s="2407"/>
      <c r="AD42" s="2407"/>
      <c r="AE42" s="2407"/>
      <c r="AF42" s="2407"/>
      <c r="AG42" s="2407"/>
      <c r="AH42" s="2407"/>
      <c r="AI42" s="2407"/>
      <c r="AJ42" s="2407"/>
      <c r="AK42" s="2407"/>
      <c r="AL42" s="2407"/>
      <c r="AM42" s="2407"/>
      <c r="AN42" s="2407"/>
      <c r="AO42" s="2407"/>
      <c r="AP42" s="2407"/>
      <c r="AQ42" s="2407"/>
      <c r="AR42" s="2407"/>
      <c r="AS42" s="2407"/>
      <c r="AT42" s="2407"/>
      <c r="AU42" s="2407"/>
      <c r="AV42" s="2407"/>
      <c r="AW42" s="2407"/>
      <c r="AX42" s="2407"/>
      <c r="AY42" s="2407"/>
      <c r="AZ42" s="2407"/>
      <c r="BA42" s="2407"/>
      <c r="BB42" s="2407"/>
      <c r="BC42" s="2407"/>
      <c r="BD42" s="2407"/>
      <c r="BE42" s="2407"/>
      <c r="BF42" s="2407"/>
      <c r="BG42" s="2407"/>
      <c r="BH42" s="2407"/>
      <c r="BI42" s="2407"/>
      <c r="BJ42" s="2407"/>
      <c r="BK42" s="2407"/>
      <c r="BL42" s="2407"/>
      <c r="BM42" s="2407"/>
      <c r="BN42" s="2407"/>
      <c r="BO42" s="2407"/>
      <c r="BP42" s="2407"/>
      <c r="BQ42" s="2407"/>
      <c r="BR42" s="2407"/>
      <c r="BS42" s="2407"/>
      <c r="BT42" s="2407"/>
      <c r="BU42" s="2407"/>
      <c r="BV42" s="2407"/>
      <c r="BW42" s="2407"/>
      <c r="BX42" s="2407"/>
      <c r="BY42" s="2407"/>
      <c r="BZ42" s="2407"/>
      <c r="CA42" s="2407"/>
      <c r="CB42" s="2407"/>
      <c r="CC42" s="2407"/>
      <c r="CD42" s="2407"/>
      <c r="CE42" s="2407"/>
      <c r="CF42" s="2407"/>
      <c r="CG42" s="2407"/>
      <c r="CH42" s="2407"/>
      <c r="CI42" s="2407"/>
      <c r="CJ42" s="2407"/>
      <c r="CK42" s="2407"/>
      <c r="CL42" s="2407"/>
      <c r="CM42" s="2407"/>
      <c r="CN42" s="2407"/>
      <c r="CO42" s="2407"/>
      <c r="CP42" s="2407"/>
      <c r="CQ42" s="2407"/>
      <c r="CR42" s="2407"/>
      <c r="CS42" s="2407"/>
      <c r="CT42" s="2407"/>
      <c r="CU42" s="2407"/>
      <c r="CV42" s="2407"/>
      <c r="CW42" s="2407"/>
      <c r="CX42" s="2407"/>
      <c r="CY42" s="2407"/>
      <c r="CZ42" s="2407"/>
      <c r="DA42" s="2407"/>
      <c r="DB42" s="2407"/>
      <c r="DC42" s="2407"/>
      <c r="DD42" s="2407"/>
      <c r="DE42" s="2407"/>
      <c r="DF42" s="2407"/>
      <c r="DG42" s="2407"/>
      <c r="DH42" s="2407"/>
      <c r="DI42" s="2407"/>
      <c r="DJ42" s="2407"/>
      <c r="DK42" s="2407"/>
      <c r="DL42" s="2407"/>
      <c r="DM42" s="2407"/>
      <c r="DN42" s="2407"/>
      <c r="DO42" s="2407"/>
      <c r="DP42" s="2407"/>
      <c r="DQ42" s="2407"/>
      <c r="DR42" s="2407"/>
      <c r="DS42" s="2407"/>
      <c r="DT42" s="2407"/>
      <c r="DU42" s="2407"/>
      <c r="DV42" s="2407"/>
      <c r="DW42" s="2407"/>
      <c r="DX42" s="2407"/>
      <c r="DY42" s="2407"/>
      <c r="DZ42" s="2407"/>
      <c r="EA42" s="2407"/>
      <c r="EB42" s="2407"/>
      <c r="EC42" s="2407"/>
      <c r="ED42" s="2407"/>
      <c r="EE42" s="2407"/>
      <c r="EF42" s="2407"/>
      <c r="EG42" s="2407"/>
      <c r="EH42" s="2407"/>
      <c r="EI42" s="2407"/>
      <c r="EJ42" s="2407"/>
      <c r="EK42" s="2407"/>
      <c r="EL42" s="2407"/>
      <c r="EM42" s="2407"/>
      <c r="EN42" s="2407"/>
      <c r="EO42" s="2407"/>
      <c r="EP42" s="2407"/>
      <c r="EQ42" s="2407"/>
      <c r="ER42" s="2407"/>
      <c r="ES42" s="2407"/>
      <c r="ET42" s="2407"/>
      <c r="EU42" s="2407"/>
      <c r="EV42" s="2407"/>
      <c r="EW42" s="2407"/>
      <c r="EX42" s="2407"/>
      <c r="EY42" s="2407"/>
      <c r="EZ42" s="2407"/>
      <c r="FA42" s="2407"/>
      <c r="FB42" s="2407"/>
      <c r="FC42" s="2407"/>
      <c r="FD42" s="2407"/>
      <c r="FE42" s="2407"/>
      <c r="FF42" s="2407"/>
      <c r="FG42" s="2407"/>
      <c r="FH42" s="2407"/>
      <c r="FI42" s="2407"/>
      <c r="FJ42" s="2407"/>
      <c r="FK42" s="2407"/>
      <c r="FL42" s="2407"/>
      <c r="FM42" s="2407"/>
      <c r="FN42" s="2407"/>
      <c r="FO42" s="2407"/>
      <c r="FP42" s="2407"/>
      <c r="FQ42" s="2407"/>
      <c r="FR42" s="2407"/>
      <c r="FS42" s="2407"/>
      <c r="FT42" s="2407"/>
      <c r="FU42" s="2407"/>
      <c r="FV42" s="2407"/>
      <c r="FW42" s="2407"/>
      <c r="FX42" s="2407"/>
      <c r="FY42" s="2407"/>
      <c r="FZ42" s="2407"/>
      <c r="GA42" s="2407"/>
      <c r="GB42" s="2407"/>
      <c r="GC42" s="2407"/>
      <c r="GD42" s="2407"/>
      <c r="GE42" s="2407"/>
      <c r="GF42" s="2407"/>
      <c r="GG42" s="2407"/>
      <c r="GH42" s="2407"/>
      <c r="GI42" s="2407"/>
      <c r="GJ42" s="2407"/>
      <c r="GK42" s="2407"/>
      <c r="GL42" s="2407"/>
      <c r="GM42" s="2407"/>
      <c r="GN42" s="2407"/>
      <c r="GO42" s="2407"/>
      <c r="GP42" s="2407"/>
      <c r="GQ42" s="2407"/>
      <c r="GR42" s="2407"/>
      <c r="GS42" s="2407"/>
      <c r="GT42" s="2407"/>
      <c r="GU42" s="2407"/>
      <c r="GV42" s="2407"/>
      <c r="GW42" s="2407"/>
      <c r="GX42" s="2407"/>
      <c r="GY42" s="2407"/>
      <c r="GZ42" s="2407"/>
      <c r="HA42" s="2407"/>
      <c r="HB42" s="2407"/>
      <c r="HC42" s="2407"/>
      <c r="HD42" s="2407"/>
      <c r="HE42" s="2407"/>
      <c r="HF42" s="2407"/>
      <c r="HG42" s="2407"/>
      <c r="HH42" s="2407"/>
      <c r="HI42" s="2407"/>
      <c r="HJ42" s="2407"/>
      <c r="HK42" s="2407"/>
      <c r="HL42" s="2407"/>
      <c r="HM42" s="2407"/>
      <c r="HN42" s="2407"/>
      <c r="HO42" s="2407"/>
      <c r="HP42" s="2407"/>
      <c r="HQ42" s="2407"/>
      <c r="HR42" s="2407"/>
      <c r="HS42" s="2407"/>
      <c r="HT42" s="2407"/>
      <c r="HU42" s="2407"/>
      <c r="HV42" s="2407"/>
      <c r="HW42" s="2407"/>
      <c r="HX42" s="2407"/>
      <c r="HY42" s="2407"/>
      <c r="HZ42" s="2407"/>
      <c r="IA42" s="2407"/>
      <c r="IB42" s="2407"/>
      <c r="IC42" s="2407"/>
      <c r="ID42" s="2407"/>
      <c r="IE42" s="2407"/>
      <c r="IF42" s="2407"/>
    </row>
    <row r="43" spans="1:240" ht="12.75" customHeight="1">
      <c r="A43" s="2475"/>
      <c r="B43" s="2408" t="s">
        <v>6162</v>
      </c>
      <c r="C43" s="3202">
        <v>0</v>
      </c>
      <c r="D43" s="3202"/>
      <c r="E43" s="3202">
        <v>-24183251.68</v>
      </c>
      <c r="F43" s="3202">
        <v>-24183251.68</v>
      </c>
      <c r="G43" s="3202"/>
      <c r="H43" s="3201">
        <v>0</v>
      </c>
      <c r="I43" s="3202"/>
      <c r="J43" s="3202">
        <v>-29493624.969999999</v>
      </c>
      <c r="K43" s="3202">
        <v>1707488</v>
      </c>
      <c r="L43" s="3202">
        <v>954207</v>
      </c>
      <c r="M43" s="3202"/>
      <c r="N43" s="3209"/>
      <c r="O43" s="2407"/>
      <c r="P43" s="3208"/>
      <c r="Q43" s="2407"/>
      <c r="R43" s="2407"/>
      <c r="S43" s="2407"/>
      <c r="T43" s="2407"/>
      <c r="U43" s="2407"/>
      <c r="V43" s="2407"/>
      <c r="W43" s="2407"/>
      <c r="X43" s="2407"/>
      <c r="Y43" s="2407"/>
      <c r="Z43" s="2407"/>
      <c r="AA43" s="2407"/>
      <c r="AB43" s="2407"/>
      <c r="AC43" s="2407"/>
      <c r="AD43" s="2407"/>
      <c r="AE43" s="2407"/>
      <c r="AF43" s="2407"/>
      <c r="AG43" s="2407"/>
      <c r="AH43" s="2407"/>
      <c r="AI43" s="2407"/>
      <c r="AJ43" s="2407"/>
      <c r="AK43" s="2407"/>
      <c r="AL43" s="2407"/>
      <c r="AM43" s="2407"/>
      <c r="AN43" s="2407"/>
      <c r="AO43" s="2407"/>
      <c r="AP43" s="2407"/>
      <c r="AQ43" s="2407"/>
      <c r="AR43" s="2407"/>
      <c r="AS43" s="2407"/>
      <c r="AT43" s="2407"/>
      <c r="AU43" s="2407"/>
      <c r="AV43" s="2407"/>
      <c r="AW43" s="2407"/>
      <c r="AX43" s="2407"/>
      <c r="AY43" s="2407"/>
      <c r="AZ43" s="2407"/>
      <c r="BA43" s="2407"/>
      <c r="BB43" s="2407"/>
      <c r="BC43" s="2407"/>
      <c r="BD43" s="2407"/>
      <c r="BE43" s="2407"/>
      <c r="BF43" s="2407"/>
      <c r="BG43" s="2407"/>
      <c r="BH43" s="2407"/>
      <c r="BI43" s="2407"/>
      <c r="BJ43" s="2407"/>
      <c r="BK43" s="2407"/>
      <c r="BL43" s="2407"/>
      <c r="BM43" s="2407"/>
      <c r="BN43" s="2407"/>
      <c r="BO43" s="2407"/>
      <c r="BP43" s="2407"/>
      <c r="BQ43" s="2407"/>
      <c r="BR43" s="2407"/>
      <c r="BS43" s="2407"/>
      <c r="BT43" s="2407"/>
      <c r="BU43" s="2407"/>
      <c r="BV43" s="2407"/>
      <c r="BW43" s="2407"/>
      <c r="BX43" s="2407"/>
      <c r="BY43" s="2407"/>
      <c r="BZ43" s="2407"/>
      <c r="CA43" s="2407"/>
      <c r="CB43" s="2407"/>
      <c r="CC43" s="2407"/>
      <c r="CD43" s="2407"/>
      <c r="CE43" s="2407"/>
      <c r="CF43" s="2407"/>
      <c r="CG43" s="2407"/>
      <c r="CH43" s="2407"/>
      <c r="CI43" s="2407"/>
      <c r="CJ43" s="2407"/>
      <c r="CK43" s="2407"/>
      <c r="CL43" s="2407"/>
      <c r="CM43" s="2407"/>
      <c r="CN43" s="2407"/>
      <c r="CO43" s="2407"/>
      <c r="CP43" s="2407"/>
      <c r="CQ43" s="2407"/>
      <c r="CR43" s="2407"/>
      <c r="CS43" s="2407"/>
      <c r="CT43" s="2407"/>
      <c r="CU43" s="2407"/>
      <c r="CV43" s="2407"/>
      <c r="CW43" s="2407"/>
      <c r="CX43" s="2407"/>
      <c r="CY43" s="2407"/>
      <c r="CZ43" s="2407"/>
      <c r="DA43" s="2407"/>
      <c r="DB43" s="2407"/>
      <c r="DC43" s="2407"/>
      <c r="DD43" s="2407"/>
      <c r="DE43" s="2407"/>
      <c r="DF43" s="2407"/>
      <c r="DG43" s="2407"/>
      <c r="DH43" s="2407"/>
      <c r="DI43" s="2407"/>
      <c r="DJ43" s="2407"/>
      <c r="DK43" s="2407"/>
      <c r="DL43" s="2407"/>
      <c r="DM43" s="2407"/>
      <c r="DN43" s="2407"/>
      <c r="DO43" s="2407"/>
      <c r="DP43" s="2407"/>
      <c r="DQ43" s="2407"/>
      <c r="DR43" s="2407"/>
      <c r="DS43" s="2407"/>
      <c r="DT43" s="2407"/>
      <c r="DU43" s="2407"/>
      <c r="DV43" s="2407"/>
      <c r="DW43" s="2407"/>
      <c r="DX43" s="2407"/>
      <c r="DY43" s="2407"/>
      <c r="DZ43" s="2407"/>
      <c r="EA43" s="2407"/>
      <c r="EB43" s="2407"/>
      <c r="EC43" s="2407"/>
      <c r="ED43" s="2407"/>
      <c r="EE43" s="2407"/>
      <c r="EF43" s="2407"/>
      <c r="EG43" s="2407"/>
      <c r="EH43" s="2407"/>
      <c r="EI43" s="2407"/>
      <c r="EJ43" s="2407"/>
      <c r="EK43" s="2407"/>
      <c r="EL43" s="2407"/>
      <c r="EM43" s="2407"/>
      <c r="EN43" s="2407"/>
      <c r="EO43" s="2407"/>
      <c r="EP43" s="2407"/>
      <c r="EQ43" s="2407"/>
      <c r="ER43" s="2407"/>
      <c r="ES43" s="2407"/>
      <c r="ET43" s="2407"/>
      <c r="EU43" s="2407"/>
      <c r="EV43" s="2407"/>
      <c r="EW43" s="2407"/>
      <c r="EX43" s="2407"/>
      <c r="EY43" s="2407"/>
      <c r="EZ43" s="2407"/>
      <c r="FA43" s="2407"/>
      <c r="FB43" s="2407"/>
      <c r="FC43" s="2407"/>
      <c r="FD43" s="2407"/>
      <c r="FE43" s="2407"/>
      <c r="FF43" s="2407"/>
      <c r="FG43" s="2407"/>
      <c r="FH43" s="2407"/>
      <c r="FI43" s="2407"/>
      <c r="FJ43" s="2407"/>
      <c r="FK43" s="2407"/>
      <c r="FL43" s="2407"/>
      <c r="FM43" s="2407"/>
      <c r="FN43" s="2407"/>
      <c r="FO43" s="2407"/>
      <c r="FP43" s="2407"/>
      <c r="FQ43" s="2407"/>
      <c r="FR43" s="2407"/>
      <c r="FS43" s="2407"/>
      <c r="FT43" s="2407"/>
      <c r="FU43" s="2407"/>
      <c r="FV43" s="2407"/>
      <c r="FW43" s="2407"/>
      <c r="FX43" s="2407"/>
      <c r="FY43" s="2407"/>
      <c r="FZ43" s="2407"/>
      <c r="GA43" s="2407"/>
      <c r="GB43" s="2407"/>
      <c r="GC43" s="2407"/>
      <c r="GD43" s="2407"/>
      <c r="GE43" s="2407"/>
      <c r="GF43" s="2407"/>
      <c r="GG43" s="2407"/>
      <c r="GH43" s="2407"/>
      <c r="GI43" s="2407"/>
      <c r="GJ43" s="2407"/>
      <c r="GK43" s="2407"/>
      <c r="GL43" s="2407"/>
      <c r="GM43" s="2407"/>
      <c r="GN43" s="2407"/>
      <c r="GO43" s="2407"/>
      <c r="GP43" s="2407"/>
      <c r="GQ43" s="2407"/>
      <c r="GR43" s="2407"/>
      <c r="GS43" s="2407"/>
      <c r="GT43" s="2407"/>
      <c r="GU43" s="2407"/>
      <c r="GV43" s="2407"/>
      <c r="GW43" s="2407"/>
      <c r="GX43" s="2407"/>
      <c r="GY43" s="2407"/>
      <c r="GZ43" s="2407"/>
      <c r="HA43" s="2407"/>
      <c r="HB43" s="2407"/>
      <c r="HC43" s="2407"/>
      <c r="HD43" s="2407"/>
      <c r="HE43" s="2407"/>
      <c r="HF43" s="2407"/>
      <c r="HG43" s="2407"/>
      <c r="HH43" s="2407"/>
      <c r="HI43" s="2407"/>
      <c r="HJ43" s="2407"/>
      <c r="HK43" s="2407"/>
      <c r="HL43" s="2407"/>
      <c r="HM43" s="2407"/>
      <c r="HN43" s="2407"/>
      <c r="HO43" s="2407"/>
      <c r="HP43" s="2407"/>
      <c r="HQ43" s="2407"/>
      <c r="HR43" s="2407"/>
      <c r="HS43" s="2407"/>
      <c r="HT43" s="2407"/>
      <c r="HU43" s="2407"/>
      <c r="HV43" s="2407"/>
      <c r="HW43" s="2407"/>
      <c r="HX43" s="2407"/>
      <c r="HY43" s="2407"/>
      <c r="HZ43" s="2407"/>
      <c r="IA43" s="2407"/>
      <c r="IB43" s="2407"/>
      <c r="IC43" s="2407"/>
      <c r="ID43" s="2407"/>
      <c r="IE43" s="2407"/>
      <c r="IF43" s="2407"/>
    </row>
    <row r="44" spans="1:240">
      <c r="A44" s="2475"/>
      <c r="B44" s="2408" t="s">
        <v>6163</v>
      </c>
      <c r="C44" s="3202"/>
      <c r="D44" s="3202"/>
      <c r="E44" s="3202">
        <v>13873314.890000001</v>
      </c>
      <c r="F44" s="3202"/>
      <c r="G44" s="3202">
        <v>13873314.890000001</v>
      </c>
      <c r="H44" s="3201">
        <v>0</v>
      </c>
      <c r="I44" s="3202"/>
      <c r="J44" s="3202">
        <v>8956946</v>
      </c>
      <c r="K44" s="3202">
        <v>1794595</v>
      </c>
      <c r="L44" s="3202">
        <v>120843</v>
      </c>
      <c r="M44" s="3202"/>
      <c r="N44" s="3209"/>
      <c r="O44" s="2407"/>
      <c r="P44" s="2407"/>
      <c r="Q44" s="2407"/>
      <c r="R44" s="2407"/>
      <c r="S44" s="2407"/>
      <c r="T44" s="2407"/>
      <c r="U44" s="2407"/>
      <c r="V44" s="2407"/>
      <c r="W44" s="2407"/>
      <c r="X44" s="2407"/>
      <c r="Y44" s="2407"/>
      <c r="Z44" s="2407"/>
      <c r="AA44" s="2407"/>
      <c r="AB44" s="2407"/>
      <c r="AC44" s="2407"/>
      <c r="AD44" s="2407"/>
      <c r="AE44" s="2407"/>
      <c r="AF44" s="2407"/>
      <c r="AG44" s="2407"/>
      <c r="AH44" s="2407"/>
      <c r="AI44" s="2407"/>
      <c r="AJ44" s="2407"/>
      <c r="AK44" s="2407"/>
      <c r="AL44" s="2407"/>
      <c r="AM44" s="2407"/>
      <c r="AN44" s="2407"/>
      <c r="AO44" s="2407"/>
      <c r="AP44" s="2407"/>
      <c r="AQ44" s="2407"/>
      <c r="AR44" s="2407"/>
      <c r="AS44" s="2407"/>
      <c r="AT44" s="2407"/>
      <c r="AU44" s="2407"/>
      <c r="AV44" s="2407"/>
      <c r="AW44" s="2407"/>
      <c r="AX44" s="2407"/>
      <c r="AY44" s="2407"/>
      <c r="AZ44" s="2407"/>
      <c r="BA44" s="2407"/>
      <c r="BB44" s="2407"/>
      <c r="BC44" s="2407"/>
      <c r="BD44" s="2407"/>
      <c r="BE44" s="2407"/>
      <c r="BF44" s="2407"/>
      <c r="BG44" s="2407"/>
      <c r="BH44" s="2407"/>
      <c r="BI44" s="2407"/>
      <c r="BJ44" s="2407"/>
      <c r="BK44" s="2407"/>
      <c r="BL44" s="2407"/>
      <c r="BM44" s="2407"/>
      <c r="BN44" s="2407"/>
      <c r="BO44" s="2407"/>
      <c r="BP44" s="2407"/>
      <c r="BQ44" s="2407"/>
      <c r="BR44" s="2407"/>
      <c r="BS44" s="2407"/>
      <c r="BT44" s="2407"/>
      <c r="BU44" s="2407"/>
      <c r="BV44" s="2407"/>
      <c r="BW44" s="2407"/>
      <c r="BX44" s="2407"/>
      <c r="BY44" s="2407"/>
      <c r="BZ44" s="2407"/>
      <c r="CA44" s="2407"/>
      <c r="CB44" s="2407"/>
      <c r="CC44" s="2407"/>
      <c r="CD44" s="2407"/>
      <c r="CE44" s="2407"/>
      <c r="CF44" s="2407"/>
      <c r="CG44" s="2407"/>
      <c r="CH44" s="2407"/>
      <c r="CI44" s="2407"/>
      <c r="CJ44" s="2407"/>
      <c r="CK44" s="2407"/>
      <c r="CL44" s="2407"/>
      <c r="CM44" s="2407"/>
      <c r="CN44" s="2407"/>
      <c r="CO44" s="2407"/>
      <c r="CP44" s="2407"/>
      <c r="CQ44" s="2407"/>
      <c r="CR44" s="2407"/>
      <c r="CS44" s="2407"/>
      <c r="CT44" s="2407"/>
      <c r="CU44" s="2407"/>
      <c r="CV44" s="2407"/>
      <c r="CW44" s="2407"/>
      <c r="CX44" s="2407"/>
      <c r="CY44" s="2407"/>
      <c r="CZ44" s="2407"/>
      <c r="DA44" s="2407"/>
      <c r="DB44" s="2407"/>
      <c r="DC44" s="2407"/>
      <c r="DD44" s="2407"/>
      <c r="DE44" s="2407"/>
      <c r="DF44" s="2407"/>
      <c r="DG44" s="2407"/>
      <c r="DH44" s="2407"/>
      <c r="DI44" s="2407"/>
      <c r="DJ44" s="2407"/>
      <c r="DK44" s="2407"/>
      <c r="DL44" s="2407"/>
      <c r="DM44" s="2407"/>
      <c r="DN44" s="2407"/>
      <c r="DO44" s="2407"/>
      <c r="DP44" s="2407"/>
      <c r="DQ44" s="2407"/>
      <c r="DR44" s="2407"/>
      <c r="DS44" s="2407"/>
      <c r="DT44" s="2407"/>
      <c r="DU44" s="2407"/>
      <c r="DV44" s="2407"/>
      <c r="DW44" s="2407"/>
      <c r="DX44" s="2407"/>
      <c r="DY44" s="2407"/>
      <c r="DZ44" s="2407"/>
      <c r="EA44" s="2407"/>
      <c r="EB44" s="2407"/>
      <c r="EC44" s="2407"/>
      <c r="ED44" s="2407"/>
      <c r="EE44" s="2407"/>
      <c r="EF44" s="2407"/>
      <c r="EG44" s="2407"/>
      <c r="EH44" s="2407"/>
      <c r="EI44" s="2407"/>
      <c r="EJ44" s="2407"/>
      <c r="EK44" s="2407"/>
      <c r="EL44" s="2407"/>
      <c r="EM44" s="2407"/>
      <c r="EN44" s="2407"/>
      <c r="EO44" s="2407"/>
      <c r="EP44" s="2407"/>
      <c r="EQ44" s="2407"/>
      <c r="ER44" s="2407"/>
      <c r="ES44" s="2407"/>
      <c r="ET44" s="2407"/>
      <c r="EU44" s="2407"/>
      <c r="EV44" s="2407"/>
      <c r="EW44" s="2407"/>
      <c r="EX44" s="2407"/>
      <c r="EY44" s="2407"/>
      <c r="EZ44" s="2407"/>
      <c r="FA44" s="2407"/>
      <c r="FB44" s="2407"/>
      <c r="FC44" s="2407"/>
      <c r="FD44" s="2407"/>
      <c r="FE44" s="2407"/>
      <c r="FF44" s="2407"/>
      <c r="FG44" s="2407"/>
      <c r="FH44" s="2407"/>
      <c r="FI44" s="2407"/>
      <c r="FJ44" s="2407"/>
      <c r="FK44" s="2407"/>
      <c r="FL44" s="2407"/>
      <c r="FM44" s="2407"/>
      <c r="FN44" s="2407"/>
      <c r="FO44" s="2407"/>
      <c r="FP44" s="2407"/>
      <c r="FQ44" s="2407"/>
      <c r="FR44" s="2407"/>
      <c r="FS44" s="2407"/>
      <c r="FT44" s="2407"/>
      <c r="FU44" s="2407"/>
      <c r="FV44" s="2407"/>
      <c r="FW44" s="2407"/>
      <c r="FX44" s="2407"/>
      <c r="FY44" s="2407"/>
      <c r="FZ44" s="2407"/>
      <c r="GA44" s="2407"/>
      <c r="GB44" s="2407"/>
      <c r="GC44" s="2407"/>
      <c r="GD44" s="2407"/>
      <c r="GE44" s="2407"/>
      <c r="GF44" s="2407"/>
      <c r="GG44" s="2407"/>
      <c r="GH44" s="2407"/>
      <c r="GI44" s="2407"/>
      <c r="GJ44" s="2407"/>
      <c r="GK44" s="2407"/>
      <c r="GL44" s="2407"/>
      <c r="GM44" s="2407"/>
      <c r="GN44" s="2407"/>
      <c r="GO44" s="2407"/>
      <c r="GP44" s="2407"/>
      <c r="GQ44" s="2407"/>
      <c r="GR44" s="2407"/>
      <c r="GS44" s="2407"/>
      <c r="GT44" s="2407"/>
      <c r="GU44" s="2407"/>
      <c r="GV44" s="2407"/>
      <c r="GW44" s="2407"/>
      <c r="GX44" s="2407"/>
      <c r="GY44" s="2407"/>
      <c r="GZ44" s="2407"/>
      <c r="HA44" s="2407"/>
      <c r="HB44" s="2407"/>
      <c r="HC44" s="2407"/>
      <c r="HD44" s="2407"/>
      <c r="HE44" s="2407"/>
      <c r="HF44" s="2407"/>
      <c r="HG44" s="2407"/>
      <c r="HH44" s="2407"/>
      <c r="HI44" s="2407"/>
      <c r="HJ44" s="2407"/>
      <c r="HK44" s="2407"/>
      <c r="HL44" s="2407"/>
      <c r="HM44" s="2407"/>
      <c r="HN44" s="2407"/>
      <c r="HO44" s="2407"/>
      <c r="HP44" s="2407"/>
      <c r="HQ44" s="2407"/>
      <c r="HR44" s="2407"/>
      <c r="HS44" s="2407"/>
      <c r="HT44" s="2407"/>
      <c r="HU44" s="2407"/>
      <c r="HV44" s="2407"/>
      <c r="HW44" s="2407"/>
      <c r="HX44" s="2407"/>
      <c r="HY44" s="2407"/>
      <c r="HZ44" s="2407"/>
      <c r="IA44" s="2407"/>
      <c r="IB44" s="2407"/>
      <c r="IC44" s="2407"/>
      <c r="ID44" s="2407"/>
      <c r="IE44" s="2407"/>
      <c r="IF44" s="2407"/>
    </row>
    <row r="45" spans="1:240">
      <c r="A45" s="2475"/>
      <c r="B45" s="2408" t="s">
        <v>6164</v>
      </c>
      <c r="C45" s="3202">
        <v>573</v>
      </c>
      <c r="D45" s="3202"/>
      <c r="E45" s="3202"/>
      <c r="F45" s="3202"/>
      <c r="G45" s="3202">
        <v>573</v>
      </c>
      <c r="H45" s="3201">
        <v>0</v>
      </c>
      <c r="I45" s="3202"/>
      <c r="J45" s="3210"/>
      <c r="K45" s="3210"/>
      <c r="L45" s="3210">
        <v>31</v>
      </c>
      <c r="M45" s="3202"/>
      <c r="N45" s="3209"/>
      <c r="O45" s="2407"/>
      <c r="P45" s="2407"/>
      <c r="Q45" s="2407"/>
      <c r="R45" s="2407"/>
      <c r="S45" s="2407"/>
      <c r="T45" s="2407"/>
      <c r="U45" s="2407"/>
      <c r="V45" s="2407"/>
      <c r="W45" s="2407"/>
      <c r="X45" s="2407"/>
      <c r="Y45" s="2407"/>
      <c r="Z45" s="2407"/>
      <c r="AA45" s="2407"/>
      <c r="AB45" s="2407"/>
      <c r="AC45" s="2407"/>
      <c r="AD45" s="2407"/>
      <c r="AE45" s="2407"/>
      <c r="AF45" s="2407"/>
      <c r="AG45" s="2407"/>
      <c r="AH45" s="2407"/>
      <c r="AI45" s="2407"/>
      <c r="AJ45" s="2407"/>
      <c r="AK45" s="2407"/>
      <c r="AL45" s="2407"/>
      <c r="AM45" s="2407"/>
      <c r="AN45" s="2407"/>
      <c r="AO45" s="2407"/>
      <c r="AP45" s="2407"/>
      <c r="AQ45" s="2407"/>
      <c r="AR45" s="2407"/>
      <c r="AS45" s="2407"/>
      <c r="AT45" s="2407"/>
      <c r="AU45" s="2407"/>
      <c r="AV45" s="2407"/>
      <c r="AW45" s="2407"/>
      <c r="AX45" s="2407"/>
      <c r="AY45" s="2407"/>
      <c r="AZ45" s="2407"/>
      <c r="BA45" s="2407"/>
      <c r="BB45" s="2407"/>
      <c r="BC45" s="2407"/>
      <c r="BD45" s="2407"/>
      <c r="BE45" s="2407"/>
      <c r="BF45" s="2407"/>
      <c r="BG45" s="2407"/>
      <c r="BH45" s="2407"/>
      <c r="BI45" s="2407"/>
      <c r="BJ45" s="2407"/>
      <c r="BK45" s="2407"/>
      <c r="BL45" s="2407"/>
      <c r="BM45" s="2407"/>
      <c r="BN45" s="2407"/>
      <c r="BO45" s="2407"/>
      <c r="BP45" s="2407"/>
      <c r="BQ45" s="2407"/>
      <c r="BR45" s="2407"/>
      <c r="BS45" s="2407"/>
      <c r="BT45" s="2407"/>
      <c r="BU45" s="2407"/>
      <c r="BV45" s="2407"/>
      <c r="BW45" s="2407"/>
      <c r="BX45" s="2407"/>
      <c r="BY45" s="2407"/>
      <c r="BZ45" s="2407"/>
      <c r="CA45" s="2407"/>
      <c r="CB45" s="2407"/>
      <c r="CC45" s="2407"/>
      <c r="CD45" s="2407"/>
      <c r="CE45" s="2407"/>
      <c r="CF45" s="2407"/>
      <c r="CG45" s="2407"/>
      <c r="CH45" s="2407"/>
      <c r="CI45" s="2407"/>
      <c r="CJ45" s="2407"/>
      <c r="CK45" s="2407"/>
      <c r="CL45" s="2407"/>
      <c r="CM45" s="2407"/>
      <c r="CN45" s="2407"/>
      <c r="CO45" s="2407"/>
      <c r="CP45" s="2407"/>
      <c r="CQ45" s="2407"/>
      <c r="CR45" s="2407"/>
      <c r="CS45" s="2407"/>
      <c r="CT45" s="2407"/>
      <c r="CU45" s="2407"/>
      <c r="CV45" s="2407"/>
      <c r="CW45" s="2407"/>
      <c r="CX45" s="2407"/>
      <c r="CY45" s="2407"/>
      <c r="CZ45" s="2407"/>
      <c r="DA45" s="2407"/>
      <c r="DB45" s="2407"/>
      <c r="DC45" s="2407"/>
      <c r="DD45" s="2407"/>
      <c r="DE45" s="2407"/>
      <c r="DF45" s="2407"/>
      <c r="DG45" s="2407"/>
      <c r="DH45" s="2407"/>
      <c r="DI45" s="2407"/>
      <c r="DJ45" s="2407"/>
      <c r="DK45" s="2407"/>
      <c r="DL45" s="2407"/>
      <c r="DM45" s="2407"/>
      <c r="DN45" s="2407"/>
      <c r="DO45" s="2407"/>
      <c r="DP45" s="2407"/>
      <c r="DQ45" s="2407"/>
      <c r="DR45" s="2407"/>
      <c r="DS45" s="2407"/>
      <c r="DT45" s="2407"/>
      <c r="DU45" s="2407"/>
      <c r="DV45" s="2407"/>
      <c r="DW45" s="2407"/>
      <c r="DX45" s="2407"/>
      <c r="DY45" s="2407"/>
      <c r="DZ45" s="2407"/>
      <c r="EA45" s="2407"/>
      <c r="EB45" s="2407"/>
      <c r="EC45" s="2407"/>
      <c r="ED45" s="2407"/>
      <c r="EE45" s="2407"/>
      <c r="EF45" s="2407"/>
      <c r="EG45" s="2407"/>
      <c r="EH45" s="2407"/>
      <c r="EI45" s="2407"/>
      <c r="EJ45" s="2407"/>
      <c r="EK45" s="2407"/>
      <c r="EL45" s="2407"/>
      <c r="EM45" s="2407"/>
      <c r="EN45" s="2407"/>
      <c r="EO45" s="2407"/>
      <c r="EP45" s="2407"/>
      <c r="EQ45" s="2407"/>
      <c r="ER45" s="2407"/>
      <c r="ES45" s="2407"/>
      <c r="ET45" s="2407"/>
      <c r="EU45" s="2407"/>
      <c r="EV45" s="2407"/>
      <c r="EW45" s="2407"/>
      <c r="EX45" s="2407"/>
      <c r="EY45" s="2407"/>
      <c r="EZ45" s="2407"/>
      <c r="FA45" s="2407"/>
      <c r="FB45" s="2407"/>
      <c r="FC45" s="2407"/>
      <c r="FD45" s="2407"/>
      <c r="FE45" s="2407"/>
      <c r="FF45" s="2407"/>
      <c r="FG45" s="2407"/>
      <c r="FH45" s="2407"/>
      <c r="FI45" s="2407"/>
      <c r="FJ45" s="2407"/>
      <c r="FK45" s="2407"/>
      <c r="FL45" s="2407"/>
      <c r="FM45" s="2407"/>
      <c r="FN45" s="2407"/>
      <c r="FO45" s="2407"/>
      <c r="FP45" s="2407"/>
      <c r="FQ45" s="2407"/>
      <c r="FR45" s="2407"/>
      <c r="FS45" s="2407"/>
      <c r="FT45" s="2407"/>
      <c r="FU45" s="2407"/>
      <c r="FV45" s="2407"/>
      <c r="FW45" s="2407"/>
      <c r="FX45" s="2407"/>
      <c r="FY45" s="2407"/>
      <c r="FZ45" s="2407"/>
      <c r="GA45" s="2407"/>
      <c r="GB45" s="2407"/>
      <c r="GC45" s="2407"/>
      <c r="GD45" s="2407"/>
      <c r="GE45" s="2407"/>
      <c r="GF45" s="2407"/>
      <c r="GG45" s="2407"/>
      <c r="GH45" s="2407"/>
      <c r="GI45" s="2407"/>
      <c r="GJ45" s="2407"/>
      <c r="GK45" s="2407"/>
      <c r="GL45" s="2407"/>
      <c r="GM45" s="2407"/>
      <c r="GN45" s="2407"/>
      <c r="GO45" s="2407"/>
      <c r="GP45" s="2407"/>
      <c r="GQ45" s="2407"/>
      <c r="GR45" s="2407"/>
      <c r="GS45" s="2407"/>
      <c r="GT45" s="2407"/>
      <c r="GU45" s="2407"/>
      <c r="GV45" s="2407"/>
      <c r="GW45" s="2407"/>
      <c r="GX45" s="2407"/>
      <c r="GY45" s="2407"/>
      <c r="GZ45" s="2407"/>
      <c r="HA45" s="2407"/>
      <c r="HB45" s="2407"/>
      <c r="HC45" s="2407"/>
      <c r="HD45" s="2407"/>
      <c r="HE45" s="2407"/>
      <c r="HF45" s="2407"/>
      <c r="HG45" s="2407"/>
      <c r="HH45" s="2407"/>
      <c r="HI45" s="2407"/>
      <c r="HJ45" s="2407"/>
      <c r="HK45" s="2407"/>
      <c r="HL45" s="2407"/>
      <c r="HM45" s="2407"/>
      <c r="HN45" s="2407"/>
      <c r="HO45" s="2407"/>
      <c r="HP45" s="2407"/>
      <c r="HQ45" s="2407"/>
      <c r="HR45" s="2407"/>
      <c r="HS45" s="2407"/>
      <c r="HT45" s="2407"/>
      <c r="HU45" s="2407"/>
      <c r="HV45" s="2407"/>
      <c r="HW45" s="2407"/>
      <c r="HX45" s="2407"/>
      <c r="HY45" s="2407"/>
      <c r="HZ45" s="2407"/>
      <c r="IA45" s="2407"/>
      <c r="IB45" s="2407"/>
      <c r="IC45" s="2407"/>
      <c r="ID45" s="2407"/>
      <c r="IE45" s="2407"/>
      <c r="IF45" s="2407"/>
    </row>
    <row r="46" spans="1:240">
      <c r="A46" s="2475">
        <v>19</v>
      </c>
      <c r="B46" s="3211" t="s">
        <v>6165</v>
      </c>
      <c r="C46" s="3202">
        <v>5000000</v>
      </c>
      <c r="D46" s="3202"/>
      <c r="E46" s="3202"/>
      <c r="F46" s="3202"/>
      <c r="G46" s="3202"/>
      <c r="H46" s="3201">
        <v>5000000</v>
      </c>
      <c r="I46" s="3202"/>
      <c r="J46" s="3202"/>
      <c r="K46" s="3202"/>
      <c r="L46" s="3202"/>
      <c r="M46" s="3202"/>
      <c r="N46" s="3209">
        <v>19</v>
      </c>
      <c r="O46" s="2407"/>
      <c r="P46" s="2407"/>
      <c r="Q46" s="2407"/>
      <c r="R46" s="2407"/>
      <c r="S46" s="2407"/>
      <c r="T46" s="2407"/>
      <c r="U46" s="2407"/>
      <c r="V46" s="2407"/>
      <c r="W46" s="2407"/>
      <c r="X46" s="2407"/>
      <c r="Y46" s="2407"/>
      <c r="Z46" s="2407"/>
      <c r="AA46" s="2407"/>
      <c r="AB46" s="2407"/>
      <c r="AC46" s="2407"/>
      <c r="AD46" s="2407"/>
      <c r="AE46" s="2407"/>
      <c r="AF46" s="2407"/>
      <c r="AG46" s="2407"/>
      <c r="AH46" s="2407"/>
      <c r="AI46" s="2407"/>
      <c r="AJ46" s="2407"/>
      <c r="AK46" s="2407"/>
      <c r="AL46" s="2407"/>
      <c r="AM46" s="2407"/>
      <c r="AN46" s="2407"/>
      <c r="AO46" s="2407"/>
      <c r="AP46" s="2407"/>
      <c r="AQ46" s="2407"/>
      <c r="AR46" s="2407"/>
      <c r="AS46" s="2407"/>
      <c r="AT46" s="2407"/>
      <c r="AU46" s="2407"/>
      <c r="AV46" s="2407"/>
      <c r="AW46" s="2407"/>
      <c r="AX46" s="2407"/>
      <c r="AY46" s="2407"/>
      <c r="AZ46" s="2407"/>
      <c r="BA46" s="2407"/>
      <c r="BB46" s="2407"/>
      <c r="BC46" s="2407"/>
      <c r="BD46" s="2407"/>
      <c r="BE46" s="2407"/>
      <c r="BF46" s="2407"/>
      <c r="BG46" s="2407"/>
      <c r="BH46" s="2407"/>
      <c r="BI46" s="2407"/>
      <c r="BJ46" s="2407"/>
      <c r="BK46" s="2407"/>
      <c r="BL46" s="2407"/>
      <c r="BM46" s="2407"/>
      <c r="BN46" s="2407"/>
      <c r="BO46" s="2407"/>
      <c r="BP46" s="2407"/>
      <c r="BQ46" s="2407"/>
      <c r="BR46" s="2407"/>
      <c r="BS46" s="2407"/>
      <c r="BT46" s="2407"/>
      <c r="BU46" s="2407"/>
      <c r="BV46" s="2407"/>
      <c r="BW46" s="2407"/>
      <c r="BX46" s="2407"/>
      <c r="BY46" s="2407"/>
      <c r="BZ46" s="2407"/>
      <c r="CA46" s="2407"/>
      <c r="CB46" s="2407"/>
      <c r="CC46" s="2407"/>
      <c r="CD46" s="2407"/>
      <c r="CE46" s="2407"/>
      <c r="CF46" s="2407"/>
      <c r="CG46" s="2407"/>
      <c r="CH46" s="2407"/>
      <c r="CI46" s="2407"/>
      <c r="CJ46" s="2407"/>
      <c r="CK46" s="2407"/>
      <c r="CL46" s="2407"/>
      <c r="CM46" s="2407"/>
      <c r="CN46" s="2407"/>
      <c r="CO46" s="2407"/>
      <c r="CP46" s="2407"/>
      <c r="CQ46" s="2407"/>
      <c r="CR46" s="2407"/>
      <c r="CS46" s="2407"/>
      <c r="CT46" s="2407"/>
      <c r="CU46" s="2407"/>
      <c r="CV46" s="2407"/>
      <c r="CW46" s="2407"/>
      <c r="CX46" s="2407"/>
      <c r="CY46" s="2407"/>
      <c r="CZ46" s="2407"/>
      <c r="DA46" s="2407"/>
      <c r="DB46" s="2407"/>
      <c r="DC46" s="2407"/>
      <c r="DD46" s="2407"/>
      <c r="DE46" s="2407"/>
      <c r="DF46" s="2407"/>
      <c r="DG46" s="2407"/>
      <c r="DH46" s="2407"/>
      <c r="DI46" s="2407"/>
      <c r="DJ46" s="2407"/>
      <c r="DK46" s="2407"/>
      <c r="DL46" s="2407"/>
      <c r="DM46" s="2407"/>
      <c r="DN46" s="2407"/>
      <c r="DO46" s="2407"/>
      <c r="DP46" s="2407"/>
      <c r="DQ46" s="2407"/>
      <c r="DR46" s="2407"/>
      <c r="DS46" s="2407"/>
      <c r="DT46" s="2407"/>
      <c r="DU46" s="2407"/>
      <c r="DV46" s="2407"/>
      <c r="DW46" s="2407"/>
      <c r="DX46" s="2407"/>
      <c r="DY46" s="2407"/>
      <c r="DZ46" s="2407"/>
      <c r="EA46" s="2407"/>
      <c r="EB46" s="2407"/>
      <c r="EC46" s="2407"/>
      <c r="ED46" s="2407"/>
      <c r="EE46" s="2407"/>
      <c r="EF46" s="2407"/>
      <c r="EG46" s="2407"/>
      <c r="EH46" s="2407"/>
      <c r="EI46" s="2407"/>
      <c r="EJ46" s="2407"/>
      <c r="EK46" s="2407"/>
      <c r="EL46" s="2407"/>
      <c r="EM46" s="2407"/>
      <c r="EN46" s="2407"/>
      <c r="EO46" s="2407"/>
      <c r="EP46" s="2407"/>
      <c r="EQ46" s="2407"/>
      <c r="ER46" s="2407"/>
      <c r="ES46" s="2407"/>
      <c r="ET46" s="2407"/>
      <c r="EU46" s="2407"/>
      <c r="EV46" s="2407"/>
      <c r="EW46" s="2407"/>
      <c r="EX46" s="2407"/>
      <c r="EY46" s="2407"/>
      <c r="EZ46" s="2407"/>
      <c r="FA46" s="2407"/>
      <c r="FB46" s="2407"/>
      <c r="FC46" s="2407"/>
      <c r="FD46" s="2407"/>
      <c r="FE46" s="2407"/>
      <c r="FF46" s="2407"/>
      <c r="FG46" s="2407"/>
      <c r="FH46" s="2407"/>
      <c r="FI46" s="2407"/>
      <c r="FJ46" s="2407"/>
      <c r="FK46" s="2407"/>
      <c r="FL46" s="2407"/>
      <c r="FM46" s="2407"/>
      <c r="FN46" s="2407"/>
      <c r="FO46" s="2407"/>
      <c r="FP46" s="2407"/>
      <c r="FQ46" s="2407"/>
      <c r="FR46" s="2407"/>
      <c r="FS46" s="2407"/>
      <c r="FT46" s="2407"/>
      <c r="FU46" s="2407"/>
      <c r="FV46" s="2407"/>
      <c r="FW46" s="2407"/>
      <c r="FX46" s="2407"/>
      <c r="FY46" s="2407"/>
      <c r="FZ46" s="2407"/>
      <c r="GA46" s="2407"/>
      <c r="GB46" s="2407"/>
      <c r="GC46" s="2407"/>
      <c r="GD46" s="2407"/>
      <c r="GE46" s="2407"/>
      <c r="GF46" s="2407"/>
      <c r="GG46" s="2407"/>
      <c r="GH46" s="2407"/>
      <c r="GI46" s="2407"/>
      <c r="GJ46" s="2407"/>
      <c r="GK46" s="2407"/>
      <c r="GL46" s="2407"/>
      <c r="GM46" s="2407"/>
      <c r="GN46" s="2407"/>
      <c r="GO46" s="2407"/>
      <c r="GP46" s="2407"/>
      <c r="GQ46" s="2407"/>
      <c r="GR46" s="2407"/>
      <c r="GS46" s="2407"/>
      <c r="GT46" s="2407"/>
      <c r="GU46" s="2407"/>
      <c r="GV46" s="2407"/>
      <c r="GW46" s="2407"/>
      <c r="GX46" s="2407"/>
      <c r="GY46" s="2407"/>
      <c r="GZ46" s="2407"/>
      <c r="HA46" s="2407"/>
      <c r="HB46" s="2407"/>
      <c r="HC46" s="2407"/>
      <c r="HD46" s="2407"/>
      <c r="HE46" s="2407"/>
      <c r="HF46" s="2407"/>
      <c r="HG46" s="2407"/>
      <c r="HH46" s="2407"/>
      <c r="HI46" s="2407"/>
      <c r="HJ46" s="2407"/>
      <c r="HK46" s="2407"/>
      <c r="HL46" s="2407"/>
      <c r="HM46" s="2407"/>
      <c r="HN46" s="2407"/>
      <c r="HO46" s="2407"/>
      <c r="HP46" s="2407"/>
      <c r="HQ46" s="2407"/>
      <c r="HR46" s="2407"/>
      <c r="HS46" s="2407"/>
      <c r="HT46" s="2407"/>
      <c r="HU46" s="2407"/>
      <c r="HV46" s="2407"/>
      <c r="HW46" s="2407"/>
      <c r="HX46" s="2407"/>
      <c r="HY46" s="2407"/>
      <c r="HZ46" s="2407"/>
      <c r="IA46" s="2407"/>
      <c r="IB46" s="2407"/>
      <c r="IC46" s="2407"/>
      <c r="ID46" s="2407"/>
      <c r="IE46" s="2407"/>
      <c r="IF46" s="2407"/>
    </row>
    <row r="47" spans="1:240">
      <c r="A47" s="2475"/>
      <c r="B47" s="3212" t="s">
        <v>6166</v>
      </c>
      <c r="C47" s="3202">
        <v>0</v>
      </c>
      <c r="D47" s="3202"/>
      <c r="E47" s="3202">
        <v>12000</v>
      </c>
      <c r="F47" s="3202">
        <v>10000</v>
      </c>
      <c r="G47" s="3202"/>
      <c r="H47" s="3201">
        <v>2000</v>
      </c>
      <c r="I47" s="3202"/>
      <c r="J47" s="3202"/>
      <c r="K47" s="3202"/>
      <c r="L47" s="3202"/>
      <c r="M47" s="3202"/>
      <c r="N47" s="3209"/>
      <c r="O47" s="2407"/>
      <c r="P47" s="2407"/>
      <c r="Q47" s="2407"/>
      <c r="R47" s="2407"/>
      <c r="S47" s="2407"/>
      <c r="T47" s="2407"/>
      <c r="U47" s="2407"/>
      <c r="V47" s="2407"/>
      <c r="W47" s="2407"/>
      <c r="X47" s="2407"/>
      <c r="Y47" s="2407"/>
      <c r="Z47" s="2407"/>
      <c r="AA47" s="2407"/>
      <c r="AB47" s="2407"/>
      <c r="AC47" s="2407"/>
      <c r="AD47" s="2407"/>
      <c r="AE47" s="2407"/>
      <c r="AF47" s="2407"/>
      <c r="AG47" s="2407"/>
      <c r="AH47" s="2407"/>
      <c r="AI47" s="2407"/>
      <c r="AJ47" s="2407"/>
      <c r="AK47" s="2407"/>
      <c r="AL47" s="2407"/>
      <c r="AM47" s="2407"/>
      <c r="AN47" s="2407"/>
      <c r="AO47" s="2407"/>
      <c r="AP47" s="2407"/>
      <c r="AQ47" s="2407"/>
      <c r="AR47" s="2407"/>
      <c r="AS47" s="2407"/>
      <c r="AT47" s="2407"/>
      <c r="AU47" s="2407"/>
      <c r="AV47" s="2407"/>
      <c r="AW47" s="2407"/>
      <c r="AX47" s="2407"/>
      <c r="AY47" s="2407"/>
      <c r="AZ47" s="2407"/>
      <c r="BA47" s="2407"/>
      <c r="BB47" s="2407"/>
      <c r="BC47" s="2407"/>
      <c r="BD47" s="2407"/>
      <c r="BE47" s="2407"/>
      <c r="BF47" s="2407"/>
      <c r="BG47" s="2407"/>
      <c r="BH47" s="2407"/>
      <c r="BI47" s="2407"/>
      <c r="BJ47" s="2407"/>
      <c r="BK47" s="2407"/>
      <c r="BL47" s="2407"/>
      <c r="BM47" s="2407"/>
      <c r="BN47" s="2407"/>
      <c r="BO47" s="2407"/>
      <c r="BP47" s="2407"/>
      <c r="BQ47" s="2407"/>
      <c r="BR47" s="2407"/>
      <c r="BS47" s="2407"/>
      <c r="BT47" s="2407"/>
      <c r="BU47" s="2407"/>
      <c r="BV47" s="2407"/>
      <c r="BW47" s="2407"/>
      <c r="BX47" s="2407"/>
      <c r="BY47" s="2407"/>
      <c r="BZ47" s="2407"/>
      <c r="CA47" s="2407"/>
      <c r="CB47" s="2407"/>
      <c r="CC47" s="2407"/>
      <c r="CD47" s="2407"/>
      <c r="CE47" s="2407"/>
      <c r="CF47" s="2407"/>
      <c r="CG47" s="2407"/>
      <c r="CH47" s="2407"/>
      <c r="CI47" s="2407"/>
      <c r="CJ47" s="2407"/>
      <c r="CK47" s="2407"/>
      <c r="CL47" s="2407"/>
      <c r="CM47" s="2407"/>
      <c r="CN47" s="2407"/>
      <c r="CO47" s="2407"/>
      <c r="CP47" s="2407"/>
      <c r="CQ47" s="2407"/>
      <c r="CR47" s="2407"/>
      <c r="CS47" s="2407"/>
      <c r="CT47" s="2407"/>
      <c r="CU47" s="2407"/>
      <c r="CV47" s="2407"/>
      <c r="CW47" s="2407"/>
      <c r="CX47" s="2407"/>
      <c r="CY47" s="2407"/>
      <c r="CZ47" s="2407"/>
      <c r="DA47" s="2407"/>
      <c r="DB47" s="2407"/>
      <c r="DC47" s="2407"/>
      <c r="DD47" s="2407"/>
      <c r="DE47" s="2407"/>
      <c r="DF47" s="2407"/>
      <c r="DG47" s="2407"/>
      <c r="DH47" s="2407"/>
      <c r="DI47" s="2407"/>
      <c r="DJ47" s="2407"/>
      <c r="DK47" s="2407"/>
      <c r="DL47" s="2407"/>
      <c r="DM47" s="2407"/>
      <c r="DN47" s="2407"/>
      <c r="DO47" s="2407"/>
      <c r="DP47" s="2407"/>
      <c r="DQ47" s="2407"/>
      <c r="DR47" s="2407"/>
      <c r="DS47" s="2407"/>
      <c r="DT47" s="2407"/>
      <c r="DU47" s="2407"/>
      <c r="DV47" s="2407"/>
      <c r="DW47" s="2407"/>
      <c r="DX47" s="2407"/>
      <c r="DY47" s="2407"/>
      <c r="DZ47" s="2407"/>
      <c r="EA47" s="2407"/>
      <c r="EB47" s="2407"/>
      <c r="EC47" s="2407"/>
      <c r="ED47" s="2407"/>
      <c r="EE47" s="2407"/>
      <c r="EF47" s="2407"/>
      <c r="EG47" s="2407"/>
      <c r="EH47" s="2407"/>
      <c r="EI47" s="2407"/>
      <c r="EJ47" s="2407"/>
      <c r="EK47" s="2407"/>
      <c r="EL47" s="2407"/>
      <c r="EM47" s="2407"/>
      <c r="EN47" s="2407"/>
      <c r="EO47" s="2407"/>
      <c r="EP47" s="2407"/>
      <c r="EQ47" s="2407"/>
      <c r="ER47" s="2407"/>
      <c r="ES47" s="2407"/>
      <c r="ET47" s="2407"/>
      <c r="EU47" s="2407"/>
      <c r="EV47" s="2407"/>
      <c r="EW47" s="2407"/>
      <c r="EX47" s="2407"/>
      <c r="EY47" s="2407"/>
      <c r="EZ47" s="2407"/>
      <c r="FA47" s="2407"/>
      <c r="FB47" s="2407"/>
      <c r="FC47" s="2407"/>
      <c r="FD47" s="2407"/>
      <c r="FE47" s="2407"/>
      <c r="FF47" s="2407"/>
      <c r="FG47" s="2407"/>
      <c r="FH47" s="2407"/>
      <c r="FI47" s="2407"/>
      <c r="FJ47" s="2407"/>
      <c r="FK47" s="2407"/>
      <c r="FL47" s="2407"/>
      <c r="FM47" s="2407"/>
      <c r="FN47" s="2407"/>
      <c r="FO47" s="2407"/>
      <c r="FP47" s="2407"/>
      <c r="FQ47" s="2407"/>
      <c r="FR47" s="2407"/>
      <c r="FS47" s="2407"/>
      <c r="FT47" s="2407"/>
      <c r="FU47" s="2407"/>
      <c r="FV47" s="2407"/>
      <c r="FW47" s="2407"/>
      <c r="FX47" s="2407"/>
      <c r="FY47" s="2407"/>
      <c r="FZ47" s="2407"/>
      <c r="GA47" s="2407"/>
      <c r="GB47" s="2407"/>
      <c r="GC47" s="2407"/>
      <c r="GD47" s="2407"/>
      <c r="GE47" s="2407"/>
      <c r="GF47" s="2407"/>
      <c r="GG47" s="2407"/>
      <c r="GH47" s="2407"/>
      <c r="GI47" s="2407"/>
      <c r="GJ47" s="2407"/>
      <c r="GK47" s="2407"/>
      <c r="GL47" s="2407"/>
      <c r="GM47" s="2407"/>
      <c r="GN47" s="2407"/>
      <c r="GO47" s="2407"/>
      <c r="GP47" s="2407"/>
      <c r="GQ47" s="2407"/>
      <c r="GR47" s="2407"/>
      <c r="GS47" s="2407"/>
      <c r="GT47" s="2407"/>
      <c r="GU47" s="2407"/>
      <c r="GV47" s="2407"/>
      <c r="GW47" s="2407"/>
      <c r="GX47" s="2407"/>
      <c r="GY47" s="2407"/>
      <c r="GZ47" s="2407"/>
      <c r="HA47" s="2407"/>
      <c r="HB47" s="2407"/>
      <c r="HC47" s="2407"/>
      <c r="HD47" s="2407"/>
      <c r="HE47" s="2407"/>
      <c r="HF47" s="2407"/>
      <c r="HG47" s="2407"/>
      <c r="HH47" s="2407"/>
      <c r="HI47" s="2407"/>
      <c r="HJ47" s="2407"/>
      <c r="HK47" s="2407"/>
      <c r="HL47" s="2407"/>
      <c r="HM47" s="2407"/>
      <c r="HN47" s="2407"/>
      <c r="HO47" s="2407"/>
      <c r="HP47" s="2407"/>
      <c r="HQ47" s="2407"/>
      <c r="HR47" s="2407"/>
      <c r="HS47" s="2407"/>
      <c r="HT47" s="2407"/>
      <c r="HU47" s="2407"/>
      <c r="HV47" s="2407"/>
      <c r="HW47" s="2407"/>
      <c r="HX47" s="2407"/>
      <c r="HY47" s="2407"/>
      <c r="HZ47" s="2407"/>
      <c r="IA47" s="2407"/>
      <c r="IB47" s="2407"/>
      <c r="IC47" s="2407"/>
      <c r="ID47" s="2407"/>
      <c r="IE47" s="2407"/>
      <c r="IF47" s="2407"/>
    </row>
    <row r="48" spans="1:240">
      <c r="A48" s="2475"/>
      <c r="B48" s="3212" t="s">
        <v>6167</v>
      </c>
      <c r="C48" s="3202">
        <v>-1993</v>
      </c>
      <c r="D48" s="3202"/>
      <c r="E48" s="3202">
        <v>2000</v>
      </c>
      <c r="F48" s="3202">
        <v>2000</v>
      </c>
      <c r="G48" s="3202"/>
      <c r="H48" s="3201">
        <v>-1993</v>
      </c>
      <c r="I48" s="3202"/>
      <c r="J48" s="3202"/>
      <c r="K48" s="3202"/>
      <c r="L48" s="3202"/>
      <c r="M48" s="3202"/>
      <c r="N48" s="3209"/>
      <c r="O48" s="2407"/>
      <c r="P48" s="2407"/>
      <c r="Q48" s="2407"/>
      <c r="R48" s="2407"/>
      <c r="S48" s="2407"/>
      <c r="T48" s="2407"/>
      <c r="U48" s="2407"/>
      <c r="V48" s="2407"/>
      <c r="W48" s="2407"/>
      <c r="X48" s="2407"/>
      <c r="Y48" s="2407"/>
      <c r="Z48" s="2407"/>
      <c r="AA48" s="2407"/>
      <c r="AB48" s="2407"/>
      <c r="AC48" s="2407"/>
      <c r="AD48" s="2407"/>
      <c r="AE48" s="2407"/>
      <c r="AF48" s="2407"/>
      <c r="AG48" s="2407"/>
      <c r="AH48" s="2407"/>
      <c r="AI48" s="2407"/>
      <c r="AJ48" s="2407"/>
      <c r="AK48" s="2407"/>
      <c r="AL48" s="2407"/>
      <c r="AM48" s="2407"/>
      <c r="AN48" s="2407"/>
      <c r="AO48" s="2407"/>
      <c r="AP48" s="2407"/>
      <c r="AQ48" s="2407"/>
      <c r="AR48" s="2407"/>
      <c r="AS48" s="2407"/>
      <c r="AT48" s="2407"/>
      <c r="AU48" s="2407"/>
      <c r="AV48" s="2407"/>
      <c r="AW48" s="2407"/>
      <c r="AX48" s="2407"/>
      <c r="AY48" s="2407"/>
      <c r="AZ48" s="2407"/>
      <c r="BA48" s="2407"/>
      <c r="BB48" s="2407"/>
      <c r="BC48" s="2407"/>
      <c r="BD48" s="2407"/>
      <c r="BE48" s="2407"/>
      <c r="BF48" s="2407"/>
      <c r="BG48" s="2407"/>
      <c r="BH48" s="2407"/>
      <c r="BI48" s="2407"/>
      <c r="BJ48" s="2407"/>
      <c r="BK48" s="2407"/>
      <c r="BL48" s="2407"/>
      <c r="BM48" s="2407"/>
      <c r="BN48" s="2407"/>
      <c r="BO48" s="2407"/>
      <c r="BP48" s="2407"/>
      <c r="BQ48" s="2407"/>
      <c r="BR48" s="2407"/>
      <c r="BS48" s="2407"/>
      <c r="BT48" s="2407"/>
      <c r="BU48" s="2407"/>
      <c r="BV48" s="2407"/>
      <c r="BW48" s="2407"/>
      <c r="BX48" s="2407"/>
      <c r="BY48" s="2407"/>
      <c r="BZ48" s="2407"/>
      <c r="CA48" s="2407"/>
      <c r="CB48" s="2407"/>
      <c r="CC48" s="2407"/>
      <c r="CD48" s="2407"/>
      <c r="CE48" s="2407"/>
      <c r="CF48" s="2407"/>
      <c r="CG48" s="2407"/>
      <c r="CH48" s="2407"/>
      <c r="CI48" s="2407"/>
      <c r="CJ48" s="2407"/>
      <c r="CK48" s="2407"/>
      <c r="CL48" s="2407"/>
      <c r="CM48" s="2407"/>
      <c r="CN48" s="2407"/>
      <c r="CO48" s="2407"/>
      <c r="CP48" s="2407"/>
      <c r="CQ48" s="2407"/>
      <c r="CR48" s="2407"/>
      <c r="CS48" s="2407"/>
      <c r="CT48" s="2407"/>
      <c r="CU48" s="2407"/>
      <c r="CV48" s="2407"/>
      <c r="CW48" s="2407"/>
      <c r="CX48" s="2407"/>
      <c r="CY48" s="2407"/>
      <c r="CZ48" s="2407"/>
      <c r="DA48" s="2407"/>
      <c r="DB48" s="2407"/>
      <c r="DC48" s="2407"/>
      <c r="DD48" s="2407"/>
      <c r="DE48" s="2407"/>
      <c r="DF48" s="2407"/>
      <c r="DG48" s="2407"/>
      <c r="DH48" s="2407"/>
      <c r="DI48" s="2407"/>
      <c r="DJ48" s="2407"/>
      <c r="DK48" s="2407"/>
      <c r="DL48" s="2407"/>
      <c r="DM48" s="2407"/>
      <c r="DN48" s="2407"/>
      <c r="DO48" s="2407"/>
      <c r="DP48" s="2407"/>
      <c r="DQ48" s="2407"/>
      <c r="DR48" s="2407"/>
      <c r="DS48" s="2407"/>
      <c r="DT48" s="2407"/>
      <c r="DU48" s="2407"/>
      <c r="DV48" s="2407"/>
      <c r="DW48" s="2407"/>
      <c r="DX48" s="2407"/>
      <c r="DY48" s="2407"/>
      <c r="DZ48" s="2407"/>
      <c r="EA48" s="2407"/>
      <c r="EB48" s="2407"/>
      <c r="EC48" s="2407"/>
      <c r="ED48" s="2407"/>
      <c r="EE48" s="2407"/>
      <c r="EF48" s="2407"/>
      <c r="EG48" s="2407"/>
      <c r="EH48" s="2407"/>
      <c r="EI48" s="2407"/>
      <c r="EJ48" s="2407"/>
      <c r="EK48" s="2407"/>
      <c r="EL48" s="2407"/>
      <c r="EM48" s="2407"/>
      <c r="EN48" s="2407"/>
      <c r="EO48" s="2407"/>
      <c r="EP48" s="2407"/>
      <c r="EQ48" s="2407"/>
      <c r="ER48" s="2407"/>
      <c r="ES48" s="2407"/>
      <c r="ET48" s="2407"/>
      <c r="EU48" s="2407"/>
      <c r="EV48" s="2407"/>
      <c r="EW48" s="2407"/>
      <c r="EX48" s="2407"/>
      <c r="EY48" s="2407"/>
      <c r="EZ48" s="2407"/>
      <c r="FA48" s="2407"/>
      <c r="FB48" s="2407"/>
      <c r="FC48" s="2407"/>
      <c r="FD48" s="2407"/>
      <c r="FE48" s="2407"/>
      <c r="FF48" s="2407"/>
      <c r="FG48" s="2407"/>
      <c r="FH48" s="2407"/>
      <c r="FI48" s="2407"/>
      <c r="FJ48" s="2407"/>
      <c r="FK48" s="2407"/>
      <c r="FL48" s="2407"/>
      <c r="FM48" s="2407"/>
      <c r="FN48" s="2407"/>
      <c r="FO48" s="2407"/>
      <c r="FP48" s="2407"/>
      <c r="FQ48" s="2407"/>
      <c r="FR48" s="2407"/>
      <c r="FS48" s="2407"/>
      <c r="FT48" s="2407"/>
      <c r="FU48" s="2407"/>
      <c r="FV48" s="2407"/>
      <c r="FW48" s="2407"/>
      <c r="FX48" s="2407"/>
      <c r="FY48" s="2407"/>
      <c r="FZ48" s="2407"/>
      <c r="GA48" s="2407"/>
      <c r="GB48" s="2407"/>
      <c r="GC48" s="2407"/>
      <c r="GD48" s="2407"/>
      <c r="GE48" s="2407"/>
      <c r="GF48" s="2407"/>
      <c r="GG48" s="2407"/>
      <c r="GH48" s="2407"/>
      <c r="GI48" s="2407"/>
      <c r="GJ48" s="2407"/>
      <c r="GK48" s="2407"/>
      <c r="GL48" s="2407"/>
      <c r="GM48" s="2407"/>
      <c r="GN48" s="2407"/>
      <c r="GO48" s="2407"/>
      <c r="GP48" s="2407"/>
      <c r="GQ48" s="2407"/>
      <c r="GR48" s="2407"/>
      <c r="GS48" s="2407"/>
      <c r="GT48" s="2407"/>
      <c r="GU48" s="2407"/>
      <c r="GV48" s="2407"/>
      <c r="GW48" s="2407"/>
      <c r="GX48" s="2407"/>
      <c r="GY48" s="2407"/>
      <c r="GZ48" s="2407"/>
      <c r="HA48" s="2407"/>
      <c r="HB48" s="2407"/>
      <c r="HC48" s="2407"/>
      <c r="HD48" s="2407"/>
      <c r="HE48" s="2407"/>
      <c r="HF48" s="2407"/>
      <c r="HG48" s="2407"/>
      <c r="HH48" s="2407"/>
      <c r="HI48" s="2407"/>
      <c r="HJ48" s="2407"/>
      <c r="HK48" s="2407"/>
      <c r="HL48" s="2407"/>
      <c r="HM48" s="2407"/>
      <c r="HN48" s="2407"/>
      <c r="HO48" s="2407"/>
      <c r="HP48" s="2407"/>
      <c r="HQ48" s="2407"/>
      <c r="HR48" s="2407"/>
      <c r="HS48" s="2407"/>
      <c r="HT48" s="2407"/>
      <c r="HU48" s="2407"/>
      <c r="HV48" s="2407"/>
      <c r="HW48" s="2407"/>
      <c r="HX48" s="2407"/>
      <c r="HY48" s="2407"/>
      <c r="HZ48" s="2407"/>
      <c r="IA48" s="2407"/>
      <c r="IB48" s="2407"/>
      <c r="IC48" s="2407"/>
      <c r="ID48" s="2407"/>
      <c r="IE48" s="2407"/>
      <c r="IF48" s="2407"/>
    </row>
    <row r="49" spans="1:240">
      <c r="A49" s="2475"/>
      <c r="B49" s="3212" t="s">
        <v>6168</v>
      </c>
      <c r="C49" s="3202">
        <v>0</v>
      </c>
      <c r="D49" s="3202"/>
      <c r="E49" s="3202"/>
      <c r="F49" s="3202"/>
      <c r="G49" s="3202"/>
      <c r="H49" s="3201">
        <v>0</v>
      </c>
      <c r="I49" s="3202"/>
      <c r="J49" s="3202"/>
      <c r="K49" s="3202"/>
      <c r="L49" s="3202"/>
      <c r="M49" s="3202"/>
      <c r="N49" s="3209"/>
      <c r="O49" s="2407"/>
      <c r="P49" s="2407"/>
      <c r="Q49" s="2407"/>
      <c r="R49" s="2407"/>
      <c r="S49" s="2407"/>
      <c r="T49" s="2407"/>
      <c r="U49" s="2407"/>
      <c r="V49" s="2407"/>
      <c r="W49" s="2407"/>
      <c r="X49" s="2407"/>
      <c r="Y49" s="2407"/>
      <c r="Z49" s="2407"/>
      <c r="AA49" s="2407"/>
      <c r="AB49" s="2407"/>
      <c r="AC49" s="2407"/>
      <c r="AD49" s="2407"/>
      <c r="AE49" s="2407"/>
      <c r="AF49" s="2407"/>
      <c r="AG49" s="2407"/>
      <c r="AH49" s="2407"/>
      <c r="AI49" s="2407"/>
      <c r="AJ49" s="2407"/>
      <c r="AK49" s="2407"/>
      <c r="AL49" s="2407"/>
      <c r="AM49" s="2407"/>
      <c r="AN49" s="2407"/>
      <c r="AO49" s="2407"/>
      <c r="AP49" s="2407"/>
      <c r="AQ49" s="2407"/>
      <c r="AR49" s="2407"/>
      <c r="AS49" s="2407"/>
      <c r="AT49" s="2407"/>
      <c r="AU49" s="2407"/>
      <c r="AV49" s="2407"/>
      <c r="AW49" s="2407"/>
      <c r="AX49" s="2407"/>
      <c r="AY49" s="2407"/>
      <c r="AZ49" s="2407"/>
      <c r="BA49" s="2407"/>
      <c r="BB49" s="2407"/>
      <c r="BC49" s="2407"/>
      <c r="BD49" s="2407"/>
      <c r="BE49" s="2407"/>
      <c r="BF49" s="2407"/>
      <c r="BG49" s="2407"/>
      <c r="BH49" s="2407"/>
      <c r="BI49" s="2407"/>
      <c r="BJ49" s="2407"/>
      <c r="BK49" s="2407"/>
      <c r="BL49" s="2407"/>
      <c r="BM49" s="2407"/>
      <c r="BN49" s="2407"/>
      <c r="BO49" s="2407"/>
      <c r="BP49" s="2407"/>
      <c r="BQ49" s="2407"/>
      <c r="BR49" s="2407"/>
      <c r="BS49" s="2407"/>
      <c r="BT49" s="2407"/>
      <c r="BU49" s="2407"/>
      <c r="BV49" s="2407"/>
      <c r="BW49" s="2407"/>
      <c r="BX49" s="2407"/>
      <c r="BY49" s="2407"/>
      <c r="BZ49" s="2407"/>
      <c r="CA49" s="2407"/>
      <c r="CB49" s="2407"/>
      <c r="CC49" s="2407"/>
      <c r="CD49" s="2407"/>
      <c r="CE49" s="2407"/>
      <c r="CF49" s="2407"/>
      <c r="CG49" s="2407"/>
      <c r="CH49" s="2407"/>
      <c r="CI49" s="2407"/>
      <c r="CJ49" s="2407"/>
      <c r="CK49" s="2407"/>
      <c r="CL49" s="2407"/>
      <c r="CM49" s="2407"/>
      <c r="CN49" s="2407"/>
      <c r="CO49" s="2407"/>
      <c r="CP49" s="2407"/>
      <c r="CQ49" s="2407"/>
      <c r="CR49" s="2407"/>
      <c r="CS49" s="2407"/>
      <c r="CT49" s="2407"/>
      <c r="CU49" s="2407"/>
      <c r="CV49" s="2407"/>
      <c r="CW49" s="2407"/>
      <c r="CX49" s="2407"/>
      <c r="CY49" s="2407"/>
      <c r="CZ49" s="2407"/>
      <c r="DA49" s="2407"/>
      <c r="DB49" s="2407"/>
      <c r="DC49" s="2407"/>
      <c r="DD49" s="2407"/>
      <c r="DE49" s="2407"/>
      <c r="DF49" s="2407"/>
      <c r="DG49" s="2407"/>
      <c r="DH49" s="2407"/>
      <c r="DI49" s="2407"/>
      <c r="DJ49" s="2407"/>
      <c r="DK49" s="2407"/>
      <c r="DL49" s="2407"/>
      <c r="DM49" s="2407"/>
      <c r="DN49" s="2407"/>
      <c r="DO49" s="2407"/>
      <c r="DP49" s="2407"/>
      <c r="DQ49" s="2407"/>
      <c r="DR49" s="2407"/>
      <c r="DS49" s="2407"/>
      <c r="DT49" s="2407"/>
      <c r="DU49" s="2407"/>
      <c r="DV49" s="2407"/>
      <c r="DW49" s="2407"/>
      <c r="DX49" s="2407"/>
      <c r="DY49" s="2407"/>
      <c r="DZ49" s="2407"/>
      <c r="EA49" s="2407"/>
      <c r="EB49" s="2407"/>
      <c r="EC49" s="2407"/>
      <c r="ED49" s="2407"/>
      <c r="EE49" s="2407"/>
      <c r="EF49" s="2407"/>
      <c r="EG49" s="2407"/>
      <c r="EH49" s="2407"/>
      <c r="EI49" s="2407"/>
      <c r="EJ49" s="2407"/>
      <c r="EK49" s="2407"/>
      <c r="EL49" s="2407"/>
      <c r="EM49" s="2407"/>
      <c r="EN49" s="2407"/>
      <c r="EO49" s="2407"/>
      <c r="EP49" s="2407"/>
      <c r="EQ49" s="2407"/>
      <c r="ER49" s="2407"/>
      <c r="ES49" s="2407"/>
      <c r="ET49" s="2407"/>
      <c r="EU49" s="2407"/>
      <c r="EV49" s="2407"/>
      <c r="EW49" s="2407"/>
      <c r="EX49" s="2407"/>
      <c r="EY49" s="2407"/>
      <c r="EZ49" s="2407"/>
      <c r="FA49" s="2407"/>
      <c r="FB49" s="2407"/>
      <c r="FC49" s="2407"/>
      <c r="FD49" s="2407"/>
      <c r="FE49" s="2407"/>
      <c r="FF49" s="2407"/>
      <c r="FG49" s="2407"/>
      <c r="FH49" s="2407"/>
      <c r="FI49" s="2407"/>
      <c r="FJ49" s="2407"/>
      <c r="FK49" s="2407"/>
      <c r="FL49" s="2407"/>
      <c r="FM49" s="2407"/>
      <c r="FN49" s="2407"/>
      <c r="FO49" s="2407"/>
      <c r="FP49" s="2407"/>
      <c r="FQ49" s="2407"/>
      <c r="FR49" s="2407"/>
      <c r="FS49" s="2407"/>
      <c r="FT49" s="2407"/>
      <c r="FU49" s="2407"/>
      <c r="FV49" s="2407"/>
      <c r="FW49" s="2407"/>
      <c r="FX49" s="2407"/>
      <c r="FY49" s="2407"/>
      <c r="FZ49" s="2407"/>
      <c r="GA49" s="2407"/>
      <c r="GB49" s="2407"/>
      <c r="GC49" s="2407"/>
      <c r="GD49" s="2407"/>
      <c r="GE49" s="2407"/>
      <c r="GF49" s="2407"/>
      <c r="GG49" s="2407"/>
      <c r="GH49" s="2407"/>
      <c r="GI49" s="2407"/>
      <c r="GJ49" s="2407"/>
      <c r="GK49" s="2407"/>
      <c r="GL49" s="2407"/>
      <c r="GM49" s="2407"/>
      <c r="GN49" s="2407"/>
      <c r="GO49" s="2407"/>
      <c r="GP49" s="2407"/>
      <c r="GQ49" s="2407"/>
      <c r="GR49" s="2407"/>
      <c r="GS49" s="2407"/>
      <c r="GT49" s="2407"/>
      <c r="GU49" s="2407"/>
      <c r="GV49" s="2407"/>
      <c r="GW49" s="2407"/>
      <c r="GX49" s="2407"/>
      <c r="GY49" s="2407"/>
      <c r="GZ49" s="2407"/>
      <c r="HA49" s="2407"/>
      <c r="HB49" s="2407"/>
      <c r="HC49" s="2407"/>
      <c r="HD49" s="2407"/>
      <c r="HE49" s="2407"/>
      <c r="HF49" s="2407"/>
      <c r="HG49" s="2407"/>
      <c r="HH49" s="2407"/>
      <c r="HI49" s="2407"/>
      <c r="HJ49" s="2407"/>
      <c r="HK49" s="2407"/>
      <c r="HL49" s="2407"/>
      <c r="HM49" s="2407"/>
      <c r="HN49" s="2407"/>
      <c r="HO49" s="2407"/>
      <c r="HP49" s="2407"/>
      <c r="HQ49" s="2407"/>
      <c r="HR49" s="2407"/>
      <c r="HS49" s="2407"/>
      <c r="HT49" s="2407"/>
      <c r="HU49" s="2407"/>
      <c r="HV49" s="2407"/>
      <c r="HW49" s="2407"/>
      <c r="HX49" s="2407"/>
      <c r="HY49" s="2407"/>
      <c r="HZ49" s="2407"/>
      <c r="IA49" s="2407"/>
      <c r="IB49" s="2407"/>
      <c r="IC49" s="2407"/>
      <c r="ID49" s="2407"/>
      <c r="IE49" s="2407"/>
      <c r="IF49" s="2407"/>
    </row>
    <row r="50" spans="1:240">
      <c r="A50" s="2475"/>
      <c r="B50" s="3212" t="s">
        <v>6169</v>
      </c>
      <c r="C50" s="3202">
        <v>-37493</v>
      </c>
      <c r="D50" s="3202"/>
      <c r="E50" s="3202">
        <v>38000</v>
      </c>
      <c r="F50" s="3202">
        <v>2061</v>
      </c>
      <c r="G50" s="3202"/>
      <c r="H50" s="3201">
        <v>-1554</v>
      </c>
      <c r="I50" s="3202"/>
      <c r="J50" s="3202"/>
      <c r="K50" s="3202"/>
      <c r="L50" s="3202"/>
      <c r="M50" s="3202"/>
      <c r="N50" s="3209"/>
      <c r="O50" s="2407"/>
      <c r="P50" s="3208"/>
      <c r="Q50" s="2407"/>
      <c r="R50" s="2407"/>
      <c r="S50" s="2407"/>
      <c r="T50" s="2407"/>
      <c r="U50" s="2407"/>
      <c r="V50" s="2407"/>
      <c r="W50" s="2407"/>
      <c r="X50" s="2407"/>
      <c r="Y50" s="2407"/>
      <c r="Z50" s="2407"/>
      <c r="AA50" s="2407"/>
      <c r="AB50" s="2407"/>
      <c r="AC50" s="2407"/>
      <c r="AD50" s="2407"/>
      <c r="AE50" s="2407"/>
      <c r="AF50" s="2407"/>
      <c r="AG50" s="2407"/>
      <c r="AH50" s="2407"/>
      <c r="AI50" s="2407"/>
      <c r="AJ50" s="2407"/>
      <c r="AK50" s="2407"/>
      <c r="AL50" s="2407"/>
      <c r="AM50" s="2407"/>
      <c r="AN50" s="2407"/>
      <c r="AO50" s="2407"/>
      <c r="AP50" s="2407"/>
      <c r="AQ50" s="2407"/>
      <c r="AR50" s="2407"/>
      <c r="AS50" s="2407"/>
      <c r="AT50" s="2407"/>
      <c r="AU50" s="2407"/>
      <c r="AV50" s="2407"/>
      <c r="AW50" s="2407"/>
      <c r="AX50" s="2407"/>
      <c r="AY50" s="2407"/>
      <c r="AZ50" s="2407"/>
      <c r="BA50" s="2407"/>
      <c r="BB50" s="2407"/>
      <c r="BC50" s="2407"/>
      <c r="BD50" s="2407"/>
      <c r="BE50" s="2407"/>
      <c r="BF50" s="2407"/>
      <c r="BG50" s="2407"/>
      <c r="BH50" s="2407"/>
      <c r="BI50" s="2407"/>
      <c r="BJ50" s="2407"/>
      <c r="BK50" s="2407"/>
      <c r="BL50" s="2407"/>
      <c r="BM50" s="2407"/>
      <c r="BN50" s="2407"/>
      <c r="BO50" s="2407"/>
      <c r="BP50" s="2407"/>
      <c r="BQ50" s="2407"/>
      <c r="BR50" s="2407"/>
      <c r="BS50" s="2407"/>
      <c r="BT50" s="2407"/>
      <c r="BU50" s="2407"/>
      <c r="BV50" s="2407"/>
      <c r="BW50" s="2407"/>
      <c r="BX50" s="2407"/>
      <c r="BY50" s="2407"/>
      <c r="BZ50" s="2407"/>
      <c r="CA50" s="2407"/>
      <c r="CB50" s="2407"/>
      <c r="CC50" s="2407"/>
      <c r="CD50" s="2407"/>
      <c r="CE50" s="2407"/>
      <c r="CF50" s="2407"/>
      <c r="CG50" s="2407"/>
      <c r="CH50" s="2407"/>
      <c r="CI50" s="2407"/>
      <c r="CJ50" s="2407"/>
      <c r="CK50" s="2407"/>
      <c r="CL50" s="2407"/>
      <c r="CM50" s="2407"/>
      <c r="CN50" s="2407"/>
      <c r="CO50" s="2407"/>
      <c r="CP50" s="2407"/>
      <c r="CQ50" s="2407"/>
      <c r="CR50" s="2407"/>
      <c r="CS50" s="2407"/>
      <c r="CT50" s="2407"/>
      <c r="CU50" s="2407"/>
      <c r="CV50" s="2407"/>
      <c r="CW50" s="2407"/>
      <c r="CX50" s="2407"/>
      <c r="CY50" s="2407"/>
      <c r="CZ50" s="2407"/>
      <c r="DA50" s="2407"/>
      <c r="DB50" s="2407"/>
      <c r="DC50" s="2407"/>
      <c r="DD50" s="2407"/>
      <c r="DE50" s="2407"/>
      <c r="DF50" s="2407"/>
      <c r="DG50" s="2407"/>
      <c r="DH50" s="2407"/>
      <c r="DI50" s="2407"/>
      <c r="DJ50" s="2407"/>
      <c r="DK50" s="2407"/>
      <c r="DL50" s="2407"/>
      <c r="DM50" s="2407"/>
      <c r="DN50" s="2407"/>
      <c r="DO50" s="2407"/>
      <c r="DP50" s="2407"/>
      <c r="DQ50" s="2407"/>
      <c r="DR50" s="2407"/>
      <c r="DS50" s="2407"/>
      <c r="DT50" s="2407"/>
      <c r="DU50" s="2407"/>
      <c r="DV50" s="2407"/>
      <c r="DW50" s="2407"/>
      <c r="DX50" s="2407"/>
      <c r="DY50" s="2407"/>
      <c r="DZ50" s="2407"/>
      <c r="EA50" s="2407"/>
      <c r="EB50" s="2407"/>
      <c r="EC50" s="2407"/>
      <c r="ED50" s="2407"/>
      <c r="EE50" s="2407"/>
      <c r="EF50" s="2407"/>
      <c r="EG50" s="2407"/>
      <c r="EH50" s="2407"/>
      <c r="EI50" s="2407"/>
      <c r="EJ50" s="2407"/>
      <c r="EK50" s="2407"/>
      <c r="EL50" s="2407"/>
      <c r="EM50" s="2407"/>
      <c r="EN50" s="2407"/>
      <c r="EO50" s="2407"/>
      <c r="EP50" s="2407"/>
      <c r="EQ50" s="2407"/>
      <c r="ER50" s="2407"/>
      <c r="ES50" s="2407"/>
      <c r="ET50" s="2407"/>
      <c r="EU50" s="2407"/>
      <c r="EV50" s="2407"/>
      <c r="EW50" s="2407"/>
      <c r="EX50" s="2407"/>
      <c r="EY50" s="2407"/>
      <c r="EZ50" s="2407"/>
      <c r="FA50" s="2407"/>
      <c r="FB50" s="2407"/>
      <c r="FC50" s="2407"/>
      <c r="FD50" s="2407"/>
      <c r="FE50" s="2407"/>
      <c r="FF50" s="2407"/>
      <c r="FG50" s="2407"/>
      <c r="FH50" s="2407"/>
      <c r="FI50" s="2407"/>
      <c r="FJ50" s="2407"/>
      <c r="FK50" s="2407"/>
      <c r="FL50" s="2407"/>
      <c r="FM50" s="2407"/>
      <c r="FN50" s="2407"/>
      <c r="FO50" s="2407"/>
      <c r="FP50" s="2407"/>
      <c r="FQ50" s="2407"/>
      <c r="FR50" s="2407"/>
      <c r="FS50" s="2407"/>
      <c r="FT50" s="2407"/>
      <c r="FU50" s="2407"/>
      <c r="FV50" s="2407"/>
      <c r="FW50" s="2407"/>
      <c r="FX50" s="2407"/>
      <c r="FY50" s="2407"/>
      <c r="FZ50" s="2407"/>
      <c r="GA50" s="2407"/>
      <c r="GB50" s="2407"/>
      <c r="GC50" s="2407"/>
      <c r="GD50" s="2407"/>
      <c r="GE50" s="2407"/>
      <c r="GF50" s="2407"/>
      <c r="GG50" s="2407"/>
      <c r="GH50" s="2407"/>
      <c r="GI50" s="2407"/>
      <c r="GJ50" s="2407"/>
      <c r="GK50" s="2407"/>
      <c r="GL50" s="2407"/>
      <c r="GM50" s="2407"/>
      <c r="GN50" s="2407"/>
      <c r="GO50" s="2407"/>
      <c r="GP50" s="2407"/>
      <c r="GQ50" s="2407"/>
      <c r="GR50" s="2407"/>
      <c r="GS50" s="2407"/>
      <c r="GT50" s="2407"/>
      <c r="GU50" s="2407"/>
      <c r="GV50" s="2407"/>
      <c r="GW50" s="2407"/>
      <c r="GX50" s="2407"/>
      <c r="GY50" s="2407"/>
      <c r="GZ50" s="2407"/>
      <c r="HA50" s="2407"/>
      <c r="HB50" s="2407"/>
      <c r="HC50" s="2407"/>
      <c r="HD50" s="2407"/>
      <c r="HE50" s="2407"/>
      <c r="HF50" s="2407"/>
      <c r="HG50" s="2407"/>
      <c r="HH50" s="2407"/>
      <c r="HI50" s="2407"/>
      <c r="HJ50" s="2407"/>
      <c r="HK50" s="2407"/>
      <c r="HL50" s="2407"/>
      <c r="HM50" s="2407"/>
      <c r="HN50" s="2407"/>
      <c r="HO50" s="2407"/>
      <c r="HP50" s="2407"/>
      <c r="HQ50" s="2407"/>
      <c r="HR50" s="2407"/>
      <c r="HS50" s="2407"/>
      <c r="HT50" s="2407"/>
      <c r="HU50" s="2407"/>
      <c r="HV50" s="2407"/>
      <c r="HW50" s="2407"/>
      <c r="HX50" s="2407"/>
      <c r="HY50" s="2407"/>
      <c r="HZ50" s="2407"/>
      <c r="IA50" s="2407"/>
      <c r="IB50" s="2407"/>
      <c r="IC50" s="2407"/>
      <c r="ID50" s="2407"/>
      <c r="IE50" s="2407"/>
      <c r="IF50" s="2407"/>
    </row>
    <row r="51" spans="1:240">
      <c r="A51" s="2475"/>
      <c r="B51" s="3212" t="s">
        <v>6170</v>
      </c>
      <c r="C51" s="3202">
        <v>-2500</v>
      </c>
      <c r="D51" s="3202"/>
      <c r="E51" s="3202"/>
      <c r="F51" s="3202"/>
      <c r="G51" s="3202"/>
      <c r="H51" s="3201">
        <v>-2500</v>
      </c>
      <c r="I51" s="3202"/>
      <c r="J51" s="3202"/>
      <c r="K51" s="3202"/>
      <c r="L51" s="3202"/>
      <c r="M51" s="3202"/>
      <c r="N51" s="3209"/>
      <c r="O51" s="2407"/>
      <c r="P51" s="2407"/>
      <c r="Q51" s="2407"/>
      <c r="R51" s="2407"/>
      <c r="S51" s="2407"/>
      <c r="T51" s="2407"/>
      <c r="U51" s="2407"/>
      <c r="V51" s="2407"/>
      <c r="W51" s="2407"/>
      <c r="X51" s="2407"/>
      <c r="Y51" s="2407"/>
      <c r="Z51" s="2407"/>
      <c r="AA51" s="2407"/>
      <c r="AB51" s="2407"/>
      <c r="AC51" s="2407"/>
      <c r="AD51" s="2407"/>
      <c r="AE51" s="2407"/>
      <c r="AF51" s="2407"/>
      <c r="AG51" s="2407"/>
      <c r="AH51" s="2407"/>
      <c r="AI51" s="2407"/>
      <c r="AJ51" s="2407"/>
      <c r="AK51" s="2407"/>
      <c r="AL51" s="2407"/>
      <c r="AM51" s="2407"/>
      <c r="AN51" s="2407"/>
      <c r="AO51" s="2407"/>
      <c r="AP51" s="2407"/>
      <c r="AQ51" s="2407"/>
      <c r="AR51" s="2407"/>
      <c r="AS51" s="2407"/>
      <c r="AT51" s="2407"/>
      <c r="AU51" s="2407"/>
      <c r="AV51" s="2407"/>
      <c r="AW51" s="2407"/>
      <c r="AX51" s="2407"/>
      <c r="AY51" s="2407"/>
      <c r="AZ51" s="2407"/>
      <c r="BA51" s="2407"/>
      <c r="BB51" s="2407"/>
      <c r="BC51" s="2407"/>
      <c r="BD51" s="2407"/>
      <c r="BE51" s="2407"/>
      <c r="BF51" s="2407"/>
      <c r="BG51" s="2407"/>
      <c r="BH51" s="2407"/>
      <c r="BI51" s="2407"/>
      <c r="BJ51" s="2407"/>
      <c r="BK51" s="2407"/>
      <c r="BL51" s="2407"/>
      <c r="BM51" s="2407"/>
      <c r="BN51" s="2407"/>
      <c r="BO51" s="2407"/>
      <c r="BP51" s="2407"/>
      <c r="BQ51" s="2407"/>
      <c r="BR51" s="2407"/>
      <c r="BS51" s="2407"/>
      <c r="BT51" s="2407"/>
      <c r="BU51" s="2407"/>
      <c r="BV51" s="2407"/>
      <c r="BW51" s="2407"/>
      <c r="BX51" s="2407"/>
      <c r="BY51" s="2407"/>
      <c r="BZ51" s="2407"/>
      <c r="CA51" s="2407"/>
      <c r="CB51" s="2407"/>
      <c r="CC51" s="2407"/>
      <c r="CD51" s="2407"/>
      <c r="CE51" s="2407"/>
      <c r="CF51" s="2407"/>
      <c r="CG51" s="2407"/>
      <c r="CH51" s="2407"/>
      <c r="CI51" s="2407"/>
      <c r="CJ51" s="2407"/>
      <c r="CK51" s="2407"/>
      <c r="CL51" s="2407"/>
      <c r="CM51" s="2407"/>
      <c r="CN51" s="2407"/>
      <c r="CO51" s="2407"/>
      <c r="CP51" s="2407"/>
      <c r="CQ51" s="2407"/>
      <c r="CR51" s="2407"/>
      <c r="CS51" s="2407"/>
      <c r="CT51" s="2407"/>
      <c r="CU51" s="2407"/>
      <c r="CV51" s="2407"/>
      <c r="CW51" s="2407"/>
      <c r="CX51" s="2407"/>
      <c r="CY51" s="2407"/>
      <c r="CZ51" s="2407"/>
      <c r="DA51" s="2407"/>
      <c r="DB51" s="2407"/>
      <c r="DC51" s="2407"/>
      <c r="DD51" s="2407"/>
      <c r="DE51" s="2407"/>
      <c r="DF51" s="2407"/>
      <c r="DG51" s="2407"/>
      <c r="DH51" s="2407"/>
      <c r="DI51" s="2407"/>
      <c r="DJ51" s="2407"/>
      <c r="DK51" s="2407"/>
      <c r="DL51" s="2407"/>
      <c r="DM51" s="2407"/>
      <c r="DN51" s="2407"/>
      <c r="DO51" s="2407"/>
      <c r="DP51" s="2407"/>
      <c r="DQ51" s="2407"/>
      <c r="DR51" s="2407"/>
      <c r="DS51" s="2407"/>
      <c r="DT51" s="2407"/>
      <c r="DU51" s="2407"/>
      <c r="DV51" s="2407"/>
      <c r="DW51" s="2407"/>
      <c r="DX51" s="2407"/>
      <c r="DY51" s="2407"/>
      <c r="DZ51" s="2407"/>
      <c r="EA51" s="2407"/>
      <c r="EB51" s="2407"/>
      <c r="EC51" s="2407"/>
      <c r="ED51" s="2407"/>
      <c r="EE51" s="2407"/>
      <c r="EF51" s="2407"/>
      <c r="EG51" s="2407"/>
      <c r="EH51" s="2407"/>
      <c r="EI51" s="2407"/>
      <c r="EJ51" s="2407"/>
      <c r="EK51" s="2407"/>
      <c r="EL51" s="2407"/>
      <c r="EM51" s="2407"/>
      <c r="EN51" s="2407"/>
      <c r="EO51" s="2407"/>
      <c r="EP51" s="2407"/>
      <c r="EQ51" s="2407"/>
      <c r="ER51" s="2407"/>
      <c r="ES51" s="2407"/>
      <c r="ET51" s="2407"/>
      <c r="EU51" s="2407"/>
      <c r="EV51" s="2407"/>
      <c r="EW51" s="2407"/>
      <c r="EX51" s="2407"/>
      <c r="EY51" s="2407"/>
      <c r="EZ51" s="2407"/>
      <c r="FA51" s="2407"/>
      <c r="FB51" s="2407"/>
      <c r="FC51" s="2407"/>
      <c r="FD51" s="2407"/>
      <c r="FE51" s="2407"/>
      <c r="FF51" s="2407"/>
      <c r="FG51" s="2407"/>
      <c r="FH51" s="2407"/>
      <c r="FI51" s="2407"/>
      <c r="FJ51" s="2407"/>
      <c r="FK51" s="2407"/>
      <c r="FL51" s="2407"/>
      <c r="FM51" s="2407"/>
      <c r="FN51" s="2407"/>
      <c r="FO51" s="2407"/>
      <c r="FP51" s="2407"/>
      <c r="FQ51" s="2407"/>
      <c r="FR51" s="2407"/>
      <c r="FS51" s="2407"/>
      <c r="FT51" s="2407"/>
      <c r="FU51" s="2407"/>
      <c r="FV51" s="2407"/>
      <c r="FW51" s="2407"/>
      <c r="FX51" s="2407"/>
      <c r="FY51" s="2407"/>
      <c r="FZ51" s="2407"/>
      <c r="GA51" s="2407"/>
      <c r="GB51" s="2407"/>
      <c r="GC51" s="2407"/>
      <c r="GD51" s="2407"/>
      <c r="GE51" s="2407"/>
      <c r="GF51" s="2407"/>
      <c r="GG51" s="2407"/>
      <c r="GH51" s="2407"/>
      <c r="GI51" s="2407"/>
      <c r="GJ51" s="2407"/>
      <c r="GK51" s="2407"/>
      <c r="GL51" s="2407"/>
      <c r="GM51" s="2407"/>
      <c r="GN51" s="2407"/>
      <c r="GO51" s="2407"/>
      <c r="GP51" s="2407"/>
      <c r="GQ51" s="2407"/>
      <c r="GR51" s="2407"/>
      <c r="GS51" s="2407"/>
      <c r="GT51" s="2407"/>
      <c r="GU51" s="2407"/>
      <c r="GV51" s="2407"/>
      <c r="GW51" s="2407"/>
      <c r="GX51" s="2407"/>
      <c r="GY51" s="2407"/>
      <c r="GZ51" s="2407"/>
      <c r="HA51" s="2407"/>
      <c r="HB51" s="2407"/>
      <c r="HC51" s="2407"/>
      <c r="HD51" s="2407"/>
      <c r="HE51" s="2407"/>
      <c r="HF51" s="2407"/>
      <c r="HG51" s="2407"/>
      <c r="HH51" s="2407"/>
      <c r="HI51" s="2407"/>
      <c r="HJ51" s="2407"/>
      <c r="HK51" s="2407"/>
      <c r="HL51" s="2407"/>
      <c r="HM51" s="2407"/>
      <c r="HN51" s="2407"/>
      <c r="HO51" s="2407"/>
      <c r="HP51" s="2407"/>
      <c r="HQ51" s="2407"/>
      <c r="HR51" s="2407"/>
      <c r="HS51" s="2407"/>
      <c r="HT51" s="2407"/>
      <c r="HU51" s="2407"/>
      <c r="HV51" s="2407"/>
      <c r="HW51" s="2407"/>
      <c r="HX51" s="2407"/>
      <c r="HY51" s="2407"/>
      <c r="HZ51" s="2407"/>
      <c r="IA51" s="2407"/>
      <c r="IB51" s="2407"/>
      <c r="IC51" s="2407"/>
      <c r="ID51" s="2407"/>
      <c r="IE51" s="2407"/>
      <c r="IF51" s="2407"/>
    </row>
    <row r="52" spans="1:240">
      <c r="A52" s="2475"/>
      <c r="B52" s="3212" t="s">
        <v>6171</v>
      </c>
      <c r="C52" s="3202">
        <v>2500</v>
      </c>
      <c r="D52" s="3202"/>
      <c r="E52" s="3202"/>
      <c r="F52" s="3202"/>
      <c r="G52" s="3202"/>
      <c r="H52" s="3201">
        <v>2500</v>
      </c>
      <c r="I52" s="3202"/>
      <c r="J52" s="3202"/>
      <c r="K52" s="3202"/>
      <c r="L52" s="3202"/>
      <c r="M52" s="3202">
        <v>2500</v>
      </c>
      <c r="N52" s="3209"/>
      <c r="O52" s="2407"/>
      <c r="P52" s="2407"/>
      <c r="Q52" s="2407"/>
      <c r="R52" s="2407"/>
      <c r="S52" s="2407"/>
      <c r="T52" s="2407"/>
      <c r="U52" s="2407"/>
      <c r="V52" s="2407"/>
      <c r="W52" s="2407"/>
      <c r="X52" s="2407"/>
      <c r="Y52" s="2407"/>
      <c r="Z52" s="2407"/>
      <c r="AA52" s="2407"/>
      <c r="AB52" s="2407"/>
      <c r="AC52" s="2407"/>
      <c r="AD52" s="2407"/>
      <c r="AE52" s="2407"/>
      <c r="AF52" s="2407"/>
      <c r="AG52" s="2407"/>
      <c r="AH52" s="2407"/>
      <c r="AI52" s="2407"/>
      <c r="AJ52" s="2407"/>
      <c r="AK52" s="2407"/>
      <c r="AL52" s="2407"/>
      <c r="AM52" s="2407"/>
      <c r="AN52" s="2407"/>
      <c r="AO52" s="2407"/>
      <c r="AP52" s="2407"/>
      <c r="AQ52" s="2407"/>
      <c r="AR52" s="2407"/>
      <c r="AS52" s="2407"/>
      <c r="AT52" s="2407"/>
      <c r="AU52" s="2407"/>
      <c r="AV52" s="2407"/>
      <c r="AW52" s="2407"/>
      <c r="AX52" s="2407"/>
      <c r="AY52" s="2407"/>
      <c r="AZ52" s="2407"/>
      <c r="BA52" s="2407"/>
      <c r="BB52" s="2407"/>
      <c r="BC52" s="2407"/>
      <c r="BD52" s="2407"/>
      <c r="BE52" s="2407"/>
      <c r="BF52" s="2407"/>
      <c r="BG52" s="2407"/>
      <c r="BH52" s="2407"/>
      <c r="BI52" s="2407"/>
      <c r="BJ52" s="2407"/>
      <c r="BK52" s="2407"/>
      <c r="BL52" s="2407"/>
      <c r="BM52" s="2407"/>
      <c r="BN52" s="2407"/>
      <c r="BO52" s="2407"/>
      <c r="BP52" s="2407"/>
      <c r="BQ52" s="2407"/>
      <c r="BR52" s="2407"/>
      <c r="BS52" s="2407"/>
      <c r="BT52" s="2407"/>
      <c r="BU52" s="2407"/>
      <c r="BV52" s="2407"/>
      <c r="BW52" s="2407"/>
      <c r="BX52" s="2407"/>
      <c r="BY52" s="2407"/>
      <c r="BZ52" s="2407"/>
      <c r="CA52" s="2407"/>
      <c r="CB52" s="2407"/>
      <c r="CC52" s="2407"/>
      <c r="CD52" s="2407"/>
      <c r="CE52" s="2407"/>
      <c r="CF52" s="2407"/>
      <c r="CG52" s="2407"/>
      <c r="CH52" s="2407"/>
      <c r="CI52" s="2407"/>
      <c r="CJ52" s="2407"/>
      <c r="CK52" s="2407"/>
      <c r="CL52" s="2407"/>
      <c r="CM52" s="2407"/>
      <c r="CN52" s="2407"/>
      <c r="CO52" s="2407"/>
      <c r="CP52" s="2407"/>
      <c r="CQ52" s="2407"/>
      <c r="CR52" s="2407"/>
      <c r="CS52" s="2407"/>
      <c r="CT52" s="2407"/>
      <c r="CU52" s="2407"/>
      <c r="CV52" s="2407"/>
      <c r="CW52" s="2407"/>
      <c r="CX52" s="2407"/>
      <c r="CY52" s="2407"/>
      <c r="CZ52" s="2407"/>
      <c r="DA52" s="2407"/>
      <c r="DB52" s="2407"/>
      <c r="DC52" s="2407"/>
      <c r="DD52" s="2407"/>
      <c r="DE52" s="2407"/>
      <c r="DF52" s="2407"/>
      <c r="DG52" s="2407"/>
      <c r="DH52" s="2407"/>
      <c r="DI52" s="2407"/>
      <c r="DJ52" s="2407"/>
      <c r="DK52" s="2407"/>
      <c r="DL52" s="2407"/>
      <c r="DM52" s="2407"/>
      <c r="DN52" s="2407"/>
      <c r="DO52" s="2407"/>
      <c r="DP52" s="2407"/>
      <c r="DQ52" s="2407"/>
      <c r="DR52" s="2407"/>
      <c r="DS52" s="2407"/>
      <c r="DT52" s="2407"/>
      <c r="DU52" s="2407"/>
      <c r="DV52" s="2407"/>
      <c r="DW52" s="2407"/>
      <c r="DX52" s="2407"/>
      <c r="DY52" s="2407"/>
      <c r="DZ52" s="2407"/>
      <c r="EA52" s="2407"/>
      <c r="EB52" s="2407"/>
      <c r="EC52" s="2407"/>
      <c r="ED52" s="2407"/>
      <c r="EE52" s="2407"/>
      <c r="EF52" s="2407"/>
      <c r="EG52" s="2407"/>
      <c r="EH52" s="2407"/>
      <c r="EI52" s="2407"/>
      <c r="EJ52" s="2407"/>
      <c r="EK52" s="2407"/>
      <c r="EL52" s="2407"/>
      <c r="EM52" s="2407"/>
      <c r="EN52" s="2407"/>
      <c r="EO52" s="2407"/>
      <c r="EP52" s="2407"/>
      <c r="EQ52" s="2407"/>
      <c r="ER52" s="2407"/>
      <c r="ES52" s="2407"/>
      <c r="ET52" s="2407"/>
      <c r="EU52" s="2407"/>
      <c r="EV52" s="2407"/>
      <c r="EW52" s="2407"/>
      <c r="EX52" s="2407"/>
      <c r="EY52" s="2407"/>
      <c r="EZ52" s="2407"/>
      <c r="FA52" s="2407"/>
      <c r="FB52" s="2407"/>
      <c r="FC52" s="2407"/>
      <c r="FD52" s="2407"/>
      <c r="FE52" s="2407"/>
      <c r="FF52" s="2407"/>
      <c r="FG52" s="2407"/>
      <c r="FH52" s="2407"/>
      <c r="FI52" s="2407"/>
      <c r="FJ52" s="2407"/>
      <c r="FK52" s="2407"/>
      <c r="FL52" s="2407"/>
      <c r="FM52" s="2407"/>
      <c r="FN52" s="2407"/>
      <c r="FO52" s="2407"/>
      <c r="FP52" s="2407"/>
      <c r="FQ52" s="2407"/>
      <c r="FR52" s="2407"/>
      <c r="FS52" s="2407"/>
      <c r="FT52" s="2407"/>
      <c r="FU52" s="2407"/>
      <c r="FV52" s="2407"/>
      <c r="FW52" s="2407"/>
      <c r="FX52" s="2407"/>
      <c r="FY52" s="2407"/>
      <c r="FZ52" s="2407"/>
      <c r="GA52" s="2407"/>
      <c r="GB52" s="2407"/>
      <c r="GC52" s="2407"/>
      <c r="GD52" s="2407"/>
      <c r="GE52" s="2407"/>
      <c r="GF52" s="2407"/>
      <c r="GG52" s="2407"/>
      <c r="GH52" s="2407"/>
      <c r="GI52" s="2407"/>
      <c r="GJ52" s="2407"/>
      <c r="GK52" s="2407"/>
      <c r="GL52" s="2407"/>
      <c r="GM52" s="2407"/>
      <c r="GN52" s="2407"/>
      <c r="GO52" s="2407"/>
      <c r="GP52" s="2407"/>
      <c r="GQ52" s="2407"/>
      <c r="GR52" s="2407"/>
      <c r="GS52" s="2407"/>
      <c r="GT52" s="2407"/>
      <c r="GU52" s="2407"/>
      <c r="GV52" s="2407"/>
      <c r="GW52" s="2407"/>
      <c r="GX52" s="2407"/>
      <c r="GY52" s="2407"/>
      <c r="GZ52" s="2407"/>
      <c r="HA52" s="2407"/>
      <c r="HB52" s="2407"/>
      <c r="HC52" s="2407"/>
      <c r="HD52" s="2407"/>
      <c r="HE52" s="2407"/>
      <c r="HF52" s="2407"/>
      <c r="HG52" s="2407"/>
      <c r="HH52" s="2407"/>
      <c r="HI52" s="2407"/>
      <c r="HJ52" s="2407"/>
      <c r="HK52" s="2407"/>
      <c r="HL52" s="2407"/>
      <c r="HM52" s="2407"/>
      <c r="HN52" s="2407"/>
      <c r="HO52" s="2407"/>
      <c r="HP52" s="2407"/>
      <c r="HQ52" s="2407"/>
      <c r="HR52" s="2407"/>
      <c r="HS52" s="2407"/>
      <c r="HT52" s="2407"/>
      <c r="HU52" s="2407"/>
      <c r="HV52" s="2407"/>
      <c r="HW52" s="2407"/>
      <c r="HX52" s="2407"/>
      <c r="HY52" s="2407"/>
      <c r="HZ52" s="2407"/>
      <c r="IA52" s="2407"/>
      <c r="IB52" s="2407"/>
      <c r="IC52" s="2407"/>
      <c r="ID52" s="2407"/>
      <c r="IE52" s="2407"/>
      <c r="IF52" s="2407"/>
    </row>
    <row r="53" spans="1:240">
      <c r="A53" s="2475"/>
      <c r="B53" s="3212" t="s">
        <v>6172</v>
      </c>
      <c r="C53" s="3202">
        <v>-1000</v>
      </c>
      <c r="D53" s="3202"/>
      <c r="E53" s="3202">
        <v>1000</v>
      </c>
      <c r="F53" s="3202"/>
      <c r="G53" s="3202"/>
      <c r="H53" s="3201">
        <v>0</v>
      </c>
      <c r="I53" s="3202"/>
      <c r="J53" s="3202"/>
      <c r="K53" s="3202"/>
      <c r="L53" s="3202"/>
      <c r="M53" s="3202"/>
      <c r="N53" s="3209"/>
      <c r="O53" s="2407"/>
      <c r="P53" s="2407"/>
      <c r="Q53" s="2407"/>
      <c r="R53" s="2407"/>
      <c r="S53" s="2407"/>
      <c r="T53" s="2407"/>
      <c r="U53" s="2407"/>
      <c r="V53" s="2407"/>
      <c r="W53" s="2407"/>
      <c r="X53" s="2407"/>
      <c r="Y53" s="2407"/>
      <c r="Z53" s="2407"/>
      <c r="AA53" s="2407"/>
      <c r="AB53" s="2407"/>
      <c r="AC53" s="2407"/>
      <c r="AD53" s="2407"/>
      <c r="AE53" s="2407"/>
      <c r="AF53" s="2407"/>
      <c r="AG53" s="2407"/>
      <c r="AH53" s="2407"/>
      <c r="AI53" s="2407"/>
      <c r="AJ53" s="2407"/>
      <c r="AK53" s="2407"/>
      <c r="AL53" s="2407"/>
      <c r="AM53" s="2407"/>
      <c r="AN53" s="2407"/>
      <c r="AO53" s="2407"/>
      <c r="AP53" s="2407"/>
      <c r="AQ53" s="2407"/>
      <c r="AR53" s="2407"/>
      <c r="AS53" s="2407"/>
      <c r="AT53" s="2407"/>
      <c r="AU53" s="2407"/>
      <c r="AV53" s="2407"/>
      <c r="AW53" s="2407"/>
      <c r="AX53" s="2407"/>
      <c r="AY53" s="2407"/>
      <c r="AZ53" s="2407"/>
      <c r="BA53" s="2407"/>
      <c r="BB53" s="2407"/>
      <c r="BC53" s="2407"/>
      <c r="BD53" s="2407"/>
      <c r="BE53" s="2407"/>
      <c r="BF53" s="2407"/>
      <c r="BG53" s="2407"/>
      <c r="BH53" s="2407"/>
      <c r="BI53" s="2407"/>
      <c r="BJ53" s="2407"/>
      <c r="BK53" s="2407"/>
      <c r="BL53" s="2407"/>
      <c r="BM53" s="2407"/>
      <c r="BN53" s="2407"/>
      <c r="BO53" s="2407"/>
      <c r="BP53" s="2407"/>
      <c r="BQ53" s="2407"/>
      <c r="BR53" s="2407"/>
      <c r="BS53" s="2407"/>
      <c r="BT53" s="2407"/>
      <c r="BU53" s="2407"/>
      <c r="BV53" s="2407"/>
      <c r="BW53" s="2407"/>
      <c r="BX53" s="2407"/>
      <c r="BY53" s="2407"/>
      <c r="BZ53" s="2407"/>
      <c r="CA53" s="2407"/>
      <c r="CB53" s="2407"/>
      <c r="CC53" s="2407"/>
      <c r="CD53" s="2407"/>
      <c r="CE53" s="2407"/>
      <c r="CF53" s="2407"/>
      <c r="CG53" s="2407"/>
      <c r="CH53" s="2407"/>
      <c r="CI53" s="2407"/>
      <c r="CJ53" s="2407"/>
      <c r="CK53" s="2407"/>
      <c r="CL53" s="2407"/>
      <c r="CM53" s="2407"/>
      <c r="CN53" s="2407"/>
      <c r="CO53" s="2407"/>
      <c r="CP53" s="2407"/>
      <c r="CQ53" s="2407"/>
      <c r="CR53" s="2407"/>
      <c r="CS53" s="2407"/>
      <c r="CT53" s="2407"/>
      <c r="CU53" s="2407"/>
      <c r="CV53" s="2407"/>
      <c r="CW53" s="2407"/>
      <c r="CX53" s="2407"/>
      <c r="CY53" s="2407"/>
      <c r="CZ53" s="2407"/>
      <c r="DA53" s="2407"/>
      <c r="DB53" s="2407"/>
      <c r="DC53" s="2407"/>
      <c r="DD53" s="2407"/>
      <c r="DE53" s="2407"/>
      <c r="DF53" s="2407"/>
      <c r="DG53" s="2407"/>
      <c r="DH53" s="2407"/>
      <c r="DI53" s="2407"/>
      <c r="DJ53" s="2407"/>
      <c r="DK53" s="2407"/>
      <c r="DL53" s="2407"/>
      <c r="DM53" s="2407"/>
      <c r="DN53" s="2407"/>
      <c r="DO53" s="2407"/>
      <c r="DP53" s="2407"/>
      <c r="DQ53" s="2407"/>
      <c r="DR53" s="2407"/>
      <c r="DS53" s="2407"/>
      <c r="DT53" s="2407"/>
      <c r="DU53" s="2407"/>
      <c r="DV53" s="2407"/>
      <c r="DW53" s="2407"/>
      <c r="DX53" s="2407"/>
      <c r="DY53" s="2407"/>
      <c r="DZ53" s="2407"/>
      <c r="EA53" s="2407"/>
      <c r="EB53" s="2407"/>
      <c r="EC53" s="2407"/>
      <c r="ED53" s="2407"/>
      <c r="EE53" s="2407"/>
      <c r="EF53" s="2407"/>
      <c r="EG53" s="2407"/>
      <c r="EH53" s="2407"/>
      <c r="EI53" s="2407"/>
      <c r="EJ53" s="2407"/>
      <c r="EK53" s="2407"/>
      <c r="EL53" s="2407"/>
      <c r="EM53" s="2407"/>
      <c r="EN53" s="2407"/>
      <c r="EO53" s="2407"/>
      <c r="EP53" s="2407"/>
      <c r="EQ53" s="2407"/>
      <c r="ER53" s="2407"/>
      <c r="ES53" s="2407"/>
      <c r="ET53" s="2407"/>
      <c r="EU53" s="2407"/>
      <c r="EV53" s="2407"/>
      <c r="EW53" s="2407"/>
      <c r="EX53" s="2407"/>
      <c r="EY53" s="2407"/>
      <c r="EZ53" s="2407"/>
      <c r="FA53" s="2407"/>
      <c r="FB53" s="2407"/>
      <c r="FC53" s="2407"/>
      <c r="FD53" s="2407"/>
      <c r="FE53" s="2407"/>
      <c r="FF53" s="2407"/>
      <c r="FG53" s="2407"/>
      <c r="FH53" s="2407"/>
      <c r="FI53" s="2407"/>
      <c r="FJ53" s="2407"/>
      <c r="FK53" s="2407"/>
      <c r="FL53" s="2407"/>
      <c r="FM53" s="2407"/>
      <c r="FN53" s="2407"/>
      <c r="FO53" s="2407"/>
      <c r="FP53" s="2407"/>
      <c r="FQ53" s="2407"/>
      <c r="FR53" s="2407"/>
      <c r="FS53" s="2407"/>
      <c r="FT53" s="2407"/>
      <c r="FU53" s="2407"/>
      <c r="FV53" s="2407"/>
      <c r="FW53" s="2407"/>
      <c r="FX53" s="2407"/>
      <c r="FY53" s="2407"/>
      <c r="FZ53" s="2407"/>
      <c r="GA53" s="2407"/>
      <c r="GB53" s="2407"/>
      <c r="GC53" s="2407"/>
      <c r="GD53" s="2407"/>
      <c r="GE53" s="2407"/>
      <c r="GF53" s="2407"/>
      <c r="GG53" s="2407"/>
      <c r="GH53" s="2407"/>
      <c r="GI53" s="2407"/>
      <c r="GJ53" s="2407"/>
      <c r="GK53" s="2407"/>
      <c r="GL53" s="2407"/>
      <c r="GM53" s="2407"/>
      <c r="GN53" s="2407"/>
      <c r="GO53" s="2407"/>
      <c r="GP53" s="2407"/>
      <c r="GQ53" s="2407"/>
      <c r="GR53" s="2407"/>
      <c r="GS53" s="2407"/>
      <c r="GT53" s="2407"/>
      <c r="GU53" s="2407"/>
      <c r="GV53" s="2407"/>
      <c r="GW53" s="2407"/>
      <c r="GX53" s="2407"/>
      <c r="GY53" s="2407"/>
      <c r="GZ53" s="2407"/>
      <c r="HA53" s="2407"/>
      <c r="HB53" s="2407"/>
      <c r="HC53" s="2407"/>
      <c r="HD53" s="2407"/>
      <c r="HE53" s="2407"/>
      <c r="HF53" s="2407"/>
      <c r="HG53" s="2407"/>
      <c r="HH53" s="2407"/>
      <c r="HI53" s="2407"/>
      <c r="HJ53" s="2407"/>
      <c r="HK53" s="2407"/>
      <c r="HL53" s="2407"/>
      <c r="HM53" s="2407"/>
      <c r="HN53" s="2407"/>
      <c r="HO53" s="2407"/>
      <c r="HP53" s="2407"/>
      <c r="HQ53" s="2407"/>
      <c r="HR53" s="2407"/>
      <c r="HS53" s="2407"/>
      <c r="HT53" s="2407"/>
      <c r="HU53" s="2407"/>
      <c r="HV53" s="2407"/>
      <c r="HW53" s="2407"/>
      <c r="HX53" s="2407"/>
      <c r="HY53" s="2407"/>
      <c r="HZ53" s="2407"/>
      <c r="IA53" s="2407"/>
      <c r="IB53" s="2407"/>
      <c r="IC53" s="2407"/>
      <c r="ID53" s="2407"/>
      <c r="IE53" s="2407"/>
      <c r="IF53" s="2407"/>
    </row>
    <row r="54" spans="1:240" ht="12.75" customHeight="1">
      <c r="A54" s="2475">
        <v>23</v>
      </c>
      <c r="B54" s="2408" t="s">
        <v>467</v>
      </c>
      <c r="C54" s="2520">
        <f t="shared" ref="C54:M54" si="1">SUM(C28:C53)</f>
        <v>7931150.1399999997</v>
      </c>
      <c r="D54" s="2520">
        <f t="shared" si="1"/>
        <v>63696</v>
      </c>
      <c r="E54" s="2520">
        <f t="shared" si="1"/>
        <v>143382115.51999998</v>
      </c>
      <c r="F54" s="2520">
        <f t="shared" si="1"/>
        <v>128825110.77999997</v>
      </c>
      <c r="G54" s="2520" t="e">
        <f t="shared" si="1"/>
        <v>#REF!</v>
      </c>
      <c r="H54" s="3204">
        <f t="shared" si="1"/>
        <v>8598141.9899999928</v>
      </c>
      <c r="I54" s="2520">
        <f t="shared" si="1"/>
        <v>98752</v>
      </c>
      <c r="J54" s="2520">
        <f>SUM(J28:J53)</f>
        <v>103815124.95950001</v>
      </c>
      <c r="K54" s="2520">
        <f t="shared" si="1"/>
        <v>37344274.492750004</v>
      </c>
      <c r="L54" s="2520">
        <f t="shared" si="1"/>
        <v>8543096.0077500008</v>
      </c>
      <c r="M54" s="2520">
        <f t="shared" si="1"/>
        <v>1382601.4099999969</v>
      </c>
      <c r="N54" s="3205">
        <v>23</v>
      </c>
      <c r="O54" s="2407"/>
      <c r="P54" s="2407"/>
      <c r="Q54" s="2407"/>
      <c r="R54" s="2407"/>
      <c r="S54" s="2407"/>
      <c r="T54" s="2407"/>
      <c r="U54" s="2407"/>
      <c r="V54" s="2407"/>
      <c r="W54" s="2407"/>
      <c r="X54" s="2407"/>
      <c r="Y54" s="2407"/>
      <c r="Z54" s="2407"/>
      <c r="AA54" s="2407"/>
      <c r="AB54" s="2407"/>
      <c r="AC54" s="2407"/>
      <c r="AD54" s="2407"/>
      <c r="AE54" s="2407"/>
      <c r="AF54" s="2407"/>
      <c r="AG54" s="2407"/>
      <c r="AH54" s="2407"/>
      <c r="AI54" s="2407"/>
      <c r="AJ54" s="2407"/>
      <c r="AK54" s="2407"/>
      <c r="AL54" s="2407"/>
      <c r="AM54" s="2407"/>
      <c r="AN54" s="2407"/>
      <c r="AO54" s="2407"/>
      <c r="AP54" s="2407"/>
      <c r="AQ54" s="2407"/>
      <c r="AR54" s="2407"/>
      <c r="AS54" s="2407"/>
      <c r="AT54" s="2407"/>
      <c r="AU54" s="2407"/>
      <c r="AV54" s="2407"/>
      <c r="AW54" s="2407"/>
      <c r="AX54" s="2407"/>
      <c r="AY54" s="2407"/>
      <c r="AZ54" s="2407"/>
      <c r="BA54" s="2407"/>
      <c r="BB54" s="2407"/>
      <c r="BC54" s="2407"/>
      <c r="BD54" s="2407"/>
      <c r="BE54" s="2407"/>
      <c r="BF54" s="2407"/>
      <c r="BG54" s="2407"/>
      <c r="BH54" s="2407"/>
      <c r="BI54" s="2407"/>
      <c r="BJ54" s="2407"/>
      <c r="BK54" s="2407"/>
      <c r="BL54" s="2407"/>
      <c r="BM54" s="2407"/>
      <c r="BN54" s="2407"/>
      <c r="BO54" s="2407"/>
      <c r="BP54" s="2407"/>
      <c r="BQ54" s="2407"/>
      <c r="BR54" s="2407"/>
      <c r="BS54" s="2407"/>
      <c r="BT54" s="2407"/>
      <c r="BU54" s="2407"/>
      <c r="BV54" s="2407"/>
      <c r="BW54" s="2407"/>
      <c r="BX54" s="2407"/>
      <c r="BY54" s="2407"/>
      <c r="BZ54" s="2407"/>
      <c r="CA54" s="2407"/>
      <c r="CB54" s="2407"/>
      <c r="CC54" s="2407"/>
      <c r="CD54" s="2407"/>
      <c r="CE54" s="2407"/>
      <c r="CF54" s="2407"/>
      <c r="CG54" s="2407"/>
      <c r="CH54" s="2407"/>
      <c r="CI54" s="2407"/>
      <c r="CJ54" s="2407"/>
      <c r="CK54" s="2407"/>
      <c r="CL54" s="2407"/>
      <c r="CM54" s="2407"/>
      <c r="CN54" s="2407"/>
      <c r="CO54" s="2407"/>
      <c r="CP54" s="2407"/>
      <c r="CQ54" s="2407"/>
      <c r="CR54" s="2407"/>
      <c r="CS54" s="2407"/>
      <c r="CT54" s="2407"/>
      <c r="CU54" s="2407"/>
      <c r="CV54" s="2407"/>
      <c r="CW54" s="2407"/>
      <c r="CX54" s="2407"/>
      <c r="CY54" s="2407"/>
      <c r="CZ54" s="2407"/>
      <c r="DA54" s="2407"/>
      <c r="DB54" s="2407"/>
      <c r="DC54" s="2407"/>
      <c r="DD54" s="2407"/>
      <c r="DE54" s="2407"/>
      <c r="DF54" s="2407"/>
      <c r="DG54" s="2407"/>
      <c r="DH54" s="2407"/>
      <c r="DI54" s="2407"/>
      <c r="DJ54" s="2407"/>
      <c r="DK54" s="2407"/>
      <c r="DL54" s="2407"/>
      <c r="DM54" s="2407"/>
      <c r="DN54" s="2407"/>
      <c r="DO54" s="2407"/>
      <c r="DP54" s="2407"/>
      <c r="DQ54" s="2407"/>
      <c r="DR54" s="2407"/>
      <c r="DS54" s="2407"/>
      <c r="DT54" s="2407"/>
      <c r="DU54" s="2407"/>
      <c r="DV54" s="2407"/>
      <c r="DW54" s="2407"/>
      <c r="DX54" s="2407"/>
      <c r="DY54" s="2407"/>
      <c r="DZ54" s="2407"/>
      <c r="EA54" s="2407"/>
      <c r="EB54" s="2407"/>
      <c r="EC54" s="2407"/>
      <c r="ED54" s="2407"/>
      <c r="EE54" s="2407"/>
      <c r="EF54" s="2407"/>
      <c r="EG54" s="2407"/>
      <c r="EH54" s="2407"/>
      <c r="EI54" s="2407"/>
      <c r="EJ54" s="2407"/>
      <c r="EK54" s="2407"/>
      <c r="EL54" s="2407"/>
      <c r="EM54" s="2407"/>
      <c r="EN54" s="2407"/>
      <c r="EO54" s="2407"/>
      <c r="EP54" s="2407"/>
      <c r="EQ54" s="2407"/>
      <c r="ER54" s="2407"/>
      <c r="ES54" s="2407"/>
      <c r="ET54" s="2407"/>
      <c r="EU54" s="2407"/>
      <c r="EV54" s="2407"/>
      <c r="EW54" s="2407"/>
      <c r="EX54" s="2407"/>
      <c r="EY54" s="2407"/>
      <c r="EZ54" s="2407"/>
      <c r="FA54" s="2407"/>
      <c r="FB54" s="2407"/>
      <c r="FC54" s="2407"/>
      <c r="FD54" s="2407"/>
      <c r="FE54" s="2407"/>
      <c r="FF54" s="2407"/>
      <c r="FG54" s="2407"/>
      <c r="FH54" s="2407"/>
      <c r="FI54" s="2407"/>
      <c r="FJ54" s="2407"/>
      <c r="FK54" s="2407"/>
      <c r="FL54" s="2407"/>
      <c r="FM54" s="2407"/>
      <c r="FN54" s="2407"/>
      <c r="FO54" s="2407"/>
      <c r="FP54" s="2407"/>
      <c r="FQ54" s="2407"/>
      <c r="FR54" s="2407"/>
      <c r="FS54" s="2407"/>
      <c r="FT54" s="2407"/>
      <c r="FU54" s="2407"/>
      <c r="FV54" s="2407"/>
      <c r="FW54" s="2407"/>
      <c r="FX54" s="2407"/>
      <c r="FY54" s="2407"/>
      <c r="FZ54" s="2407"/>
      <c r="GA54" s="2407"/>
      <c r="GB54" s="2407"/>
      <c r="GC54" s="2407"/>
      <c r="GD54" s="2407"/>
      <c r="GE54" s="2407"/>
      <c r="GF54" s="2407"/>
      <c r="GG54" s="2407"/>
      <c r="GH54" s="2407"/>
      <c r="GI54" s="2407"/>
      <c r="GJ54" s="2407"/>
      <c r="GK54" s="2407"/>
      <c r="GL54" s="2407"/>
      <c r="GM54" s="2407"/>
      <c r="GN54" s="2407"/>
      <c r="GO54" s="2407"/>
      <c r="GP54" s="2407"/>
      <c r="GQ54" s="2407"/>
      <c r="GR54" s="2407"/>
      <c r="GS54" s="2407"/>
      <c r="GT54" s="2407"/>
      <c r="GU54" s="2407"/>
      <c r="GV54" s="2407"/>
      <c r="GW54" s="2407"/>
      <c r="GX54" s="2407"/>
      <c r="GY54" s="2407"/>
      <c r="GZ54" s="2407"/>
      <c r="HA54" s="2407"/>
      <c r="HB54" s="2407"/>
      <c r="HC54" s="2407"/>
      <c r="HD54" s="2407"/>
      <c r="HE54" s="2407"/>
      <c r="HF54" s="2407"/>
      <c r="HG54" s="2407"/>
      <c r="HH54" s="2407"/>
      <c r="HI54" s="2407"/>
      <c r="HJ54" s="2407"/>
      <c r="HK54" s="2407"/>
      <c r="HL54" s="2407"/>
      <c r="HM54" s="2407"/>
      <c r="HN54" s="2407"/>
      <c r="HO54" s="2407"/>
      <c r="HP54" s="2407"/>
      <c r="HQ54" s="2407"/>
      <c r="HR54" s="2407"/>
      <c r="HS54" s="2407"/>
      <c r="HT54" s="2407"/>
      <c r="HU54" s="2407"/>
      <c r="HV54" s="2407"/>
      <c r="HW54" s="2407"/>
      <c r="HX54" s="2407"/>
      <c r="HY54" s="2407"/>
      <c r="HZ54" s="2407"/>
      <c r="IA54" s="2407"/>
      <c r="IB54" s="2407"/>
      <c r="IC54" s="2407"/>
      <c r="ID54" s="2407"/>
      <c r="IE54" s="2407"/>
      <c r="IF54" s="2407"/>
    </row>
    <row r="55" spans="1:240" ht="12.75" customHeight="1">
      <c r="A55" s="2475"/>
      <c r="B55" s="2408" t="s">
        <v>2482</v>
      </c>
      <c r="C55" s="3202"/>
      <c r="D55" s="3202"/>
      <c r="E55" s="3202"/>
      <c r="F55" s="3202"/>
      <c r="G55" s="3202"/>
      <c r="H55" s="3203">
        <v>0</v>
      </c>
      <c r="I55" s="3202"/>
      <c r="J55" s="3202"/>
      <c r="K55" s="3202"/>
      <c r="L55" s="3202"/>
      <c r="M55" s="3202"/>
      <c r="N55" s="3205"/>
      <c r="O55" s="2407"/>
      <c r="P55" s="2407"/>
      <c r="Q55" s="2407"/>
      <c r="R55" s="2407"/>
      <c r="S55" s="2407"/>
      <c r="T55" s="2407"/>
      <c r="U55" s="2407"/>
      <c r="V55" s="2407"/>
      <c r="W55" s="2407"/>
      <c r="X55" s="2407"/>
      <c r="Y55" s="2407"/>
      <c r="Z55" s="2407"/>
      <c r="AA55" s="2407"/>
      <c r="AB55" s="2407"/>
      <c r="AC55" s="2407"/>
      <c r="AD55" s="2407"/>
      <c r="AE55" s="2407"/>
      <c r="AF55" s="2407"/>
      <c r="AG55" s="2407"/>
      <c r="AH55" s="2407"/>
      <c r="AI55" s="2407"/>
      <c r="AJ55" s="2407"/>
      <c r="AK55" s="2407"/>
      <c r="AL55" s="2407"/>
      <c r="AM55" s="2407"/>
      <c r="AN55" s="2407"/>
      <c r="AO55" s="2407"/>
      <c r="AP55" s="2407"/>
      <c r="AQ55" s="2407"/>
      <c r="AR55" s="2407"/>
      <c r="AS55" s="2407"/>
      <c r="AT55" s="2407"/>
      <c r="AU55" s="2407"/>
      <c r="AV55" s="2407"/>
      <c r="AW55" s="2407"/>
      <c r="AX55" s="2407"/>
      <c r="AY55" s="2407"/>
      <c r="AZ55" s="2407"/>
      <c r="BA55" s="2407"/>
      <c r="BB55" s="2407"/>
      <c r="BC55" s="2407"/>
      <c r="BD55" s="2407"/>
      <c r="BE55" s="2407"/>
      <c r="BF55" s="2407"/>
      <c r="BG55" s="2407"/>
      <c r="BH55" s="2407"/>
      <c r="BI55" s="2407"/>
      <c r="BJ55" s="2407"/>
      <c r="BK55" s="2407"/>
      <c r="BL55" s="2407"/>
      <c r="BM55" s="2407"/>
      <c r="BN55" s="2407"/>
      <c r="BO55" s="2407"/>
      <c r="BP55" s="2407"/>
      <c r="BQ55" s="2407"/>
      <c r="BR55" s="2407"/>
      <c r="BS55" s="2407"/>
      <c r="BT55" s="2407"/>
      <c r="BU55" s="2407"/>
      <c r="BV55" s="2407"/>
      <c r="BW55" s="2407"/>
      <c r="BX55" s="2407"/>
      <c r="BY55" s="2407"/>
      <c r="BZ55" s="2407"/>
      <c r="CA55" s="2407"/>
      <c r="CB55" s="2407"/>
      <c r="CC55" s="2407"/>
      <c r="CD55" s="2407"/>
      <c r="CE55" s="2407"/>
      <c r="CF55" s="2407"/>
      <c r="CG55" s="2407"/>
      <c r="CH55" s="2407"/>
      <c r="CI55" s="2407"/>
      <c r="CJ55" s="2407"/>
      <c r="CK55" s="2407"/>
      <c r="CL55" s="2407"/>
      <c r="CM55" s="2407"/>
      <c r="CN55" s="2407"/>
      <c r="CO55" s="2407"/>
      <c r="CP55" s="2407"/>
      <c r="CQ55" s="2407"/>
      <c r="CR55" s="2407"/>
      <c r="CS55" s="2407"/>
      <c r="CT55" s="2407"/>
      <c r="CU55" s="2407"/>
      <c r="CV55" s="2407"/>
      <c r="CW55" s="2407"/>
      <c r="CX55" s="2407"/>
      <c r="CY55" s="2407"/>
      <c r="CZ55" s="2407"/>
      <c r="DA55" s="2407"/>
      <c r="DB55" s="2407"/>
      <c r="DC55" s="2407"/>
      <c r="DD55" s="2407"/>
      <c r="DE55" s="2407"/>
      <c r="DF55" s="2407"/>
      <c r="DG55" s="2407"/>
      <c r="DH55" s="2407"/>
      <c r="DI55" s="2407"/>
      <c r="DJ55" s="2407"/>
      <c r="DK55" s="2407"/>
      <c r="DL55" s="2407"/>
      <c r="DM55" s="2407"/>
      <c r="DN55" s="2407"/>
      <c r="DO55" s="2407"/>
      <c r="DP55" s="2407"/>
      <c r="DQ55" s="2407"/>
      <c r="DR55" s="2407"/>
      <c r="DS55" s="2407"/>
      <c r="DT55" s="2407"/>
      <c r="DU55" s="2407"/>
      <c r="DV55" s="2407"/>
      <c r="DW55" s="2407"/>
      <c r="DX55" s="2407"/>
      <c r="DY55" s="2407"/>
      <c r="DZ55" s="2407"/>
      <c r="EA55" s="2407"/>
      <c r="EB55" s="2407"/>
      <c r="EC55" s="2407"/>
      <c r="ED55" s="2407"/>
      <c r="EE55" s="2407"/>
      <c r="EF55" s="2407"/>
      <c r="EG55" s="2407"/>
      <c r="EH55" s="2407"/>
      <c r="EI55" s="2407"/>
      <c r="EJ55" s="2407"/>
      <c r="EK55" s="2407"/>
      <c r="EL55" s="2407"/>
      <c r="EM55" s="2407"/>
      <c r="EN55" s="2407"/>
      <c r="EO55" s="2407"/>
      <c r="EP55" s="2407"/>
      <c r="EQ55" s="2407"/>
      <c r="ER55" s="2407"/>
      <c r="ES55" s="2407"/>
      <c r="ET55" s="2407"/>
      <c r="EU55" s="2407"/>
      <c r="EV55" s="2407"/>
      <c r="EW55" s="2407"/>
      <c r="EX55" s="2407"/>
      <c r="EY55" s="2407"/>
      <c r="EZ55" s="2407"/>
      <c r="FA55" s="2407"/>
      <c r="FB55" s="2407"/>
      <c r="FC55" s="2407"/>
      <c r="FD55" s="2407"/>
      <c r="FE55" s="2407"/>
      <c r="FF55" s="2407"/>
      <c r="FG55" s="2407"/>
      <c r="FH55" s="2407"/>
      <c r="FI55" s="2407"/>
      <c r="FJ55" s="2407"/>
      <c r="FK55" s="2407"/>
      <c r="FL55" s="2407"/>
      <c r="FM55" s="2407"/>
      <c r="FN55" s="2407"/>
      <c r="FO55" s="2407"/>
      <c r="FP55" s="2407"/>
      <c r="FQ55" s="2407"/>
      <c r="FR55" s="2407"/>
      <c r="FS55" s="2407"/>
      <c r="FT55" s="2407"/>
      <c r="FU55" s="2407"/>
      <c r="FV55" s="2407"/>
      <c r="FW55" s="2407"/>
      <c r="FX55" s="2407"/>
      <c r="FY55" s="2407"/>
      <c r="FZ55" s="2407"/>
      <c r="GA55" s="2407"/>
      <c r="GB55" s="2407"/>
      <c r="GC55" s="2407"/>
      <c r="GD55" s="2407"/>
      <c r="GE55" s="2407"/>
      <c r="GF55" s="2407"/>
      <c r="GG55" s="2407"/>
      <c r="GH55" s="2407"/>
      <c r="GI55" s="2407"/>
      <c r="GJ55" s="2407"/>
      <c r="GK55" s="2407"/>
      <c r="GL55" s="2407"/>
      <c r="GM55" s="2407"/>
      <c r="GN55" s="2407"/>
      <c r="GO55" s="2407"/>
      <c r="GP55" s="2407"/>
      <c r="GQ55" s="2407"/>
      <c r="GR55" s="2407"/>
      <c r="GS55" s="2407"/>
      <c r="GT55" s="2407"/>
      <c r="GU55" s="2407"/>
      <c r="GV55" s="2407"/>
      <c r="GW55" s="2407"/>
      <c r="GX55" s="2407"/>
      <c r="GY55" s="2407"/>
      <c r="GZ55" s="2407"/>
      <c r="HA55" s="2407"/>
      <c r="HB55" s="2407"/>
      <c r="HC55" s="2407"/>
      <c r="HD55" s="2407"/>
      <c r="HE55" s="2407"/>
      <c r="HF55" s="2407"/>
      <c r="HG55" s="2407"/>
      <c r="HH55" s="2407"/>
      <c r="HI55" s="2407"/>
      <c r="HJ55" s="2407"/>
      <c r="HK55" s="2407"/>
      <c r="HL55" s="2407"/>
      <c r="HM55" s="2407"/>
      <c r="HN55" s="2407"/>
      <c r="HO55" s="2407"/>
      <c r="HP55" s="2407"/>
      <c r="HQ55" s="2407"/>
      <c r="HR55" s="2407"/>
      <c r="HS55" s="2407"/>
      <c r="HT55" s="2407"/>
      <c r="HU55" s="2407"/>
      <c r="HV55" s="2407"/>
      <c r="HW55" s="2407"/>
      <c r="HX55" s="2407"/>
      <c r="HY55" s="2407"/>
      <c r="HZ55" s="2407"/>
      <c r="IA55" s="2407"/>
      <c r="IB55" s="2407"/>
      <c r="IC55" s="2407"/>
      <c r="ID55" s="2407"/>
      <c r="IE55" s="2407"/>
      <c r="IF55" s="2407"/>
    </row>
    <row r="56" spans="1:240" ht="12.75" customHeight="1">
      <c r="A56" s="2475">
        <v>24</v>
      </c>
      <c r="B56" s="2408" t="s">
        <v>6173</v>
      </c>
      <c r="C56" s="3202">
        <v>0</v>
      </c>
      <c r="D56" s="3202">
        <v>37583780.329999924</v>
      </c>
      <c r="E56" s="3202">
        <v>1291330981</v>
      </c>
      <c r="F56" s="3202">
        <v>1272286937</v>
      </c>
      <c r="G56" s="3202">
        <f>+'[155]262A-C (2015)'!K169</f>
        <v>1865966</v>
      </c>
      <c r="H56" s="3203">
        <v>0</v>
      </c>
      <c r="I56" s="3202">
        <v>16673770</v>
      </c>
      <c r="J56" s="3202">
        <v>1016515315.58</v>
      </c>
      <c r="K56" s="3202">
        <v>134576193.96000001</v>
      </c>
      <c r="L56" s="3202">
        <v>94757047.109999999</v>
      </c>
      <c r="M56" s="3202">
        <v>2376209.6800000002</v>
      </c>
      <c r="N56" s="3205">
        <v>24</v>
      </c>
      <c r="O56" s="2407"/>
      <c r="P56" s="2407"/>
      <c r="Q56" s="2407"/>
      <c r="R56" s="2407"/>
      <c r="S56" s="2407"/>
      <c r="T56" s="2407"/>
      <c r="U56" s="2407"/>
      <c r="V56" s="2407"/>
      <c r="W56" s="2407"/>
      <c r="X56" s="2407"/>
      <c r="Y56" s="2407"/>
      <c r="Z56" s="2407"/>
      <c r="AA56" s="2407"/>
      <c r="AB56" s="2407"/>
      <c r="AC56" s="2407"/>
      <c r="AD56" s="2407"/>
      <c r="AE56" s="2407"/>
      <c r="AF56" s="2407"/>
      <c r="AG56" s="2407"/>
      <c r="AH56" s="2407"/>
      <c r="AI56" s="2407"/>
      <c r="AJ56" s="2407"/>
      <c r="AK56" s="2407"/>
      <c r="AL56" s="2407"/>
      <c r="AM56" s="2407"/>
      <c r="AN56" s="2407"/>
      <c r="AO56" s="2407"/>
      <c r="AP56" s="2407"/>
      <c r="AQ56" s="2407"/>
      <c r="AR56" s="2407"/>
      <c r="AS56" s="2407"/>
      <c r="AT56" s="2407"/>
      <c r="AU56" s="2407"/>
      <c r="AV56" s="2407"/>
      <c r="AW56" s="2407"/>
      <c r="AX56" s="2407"/>
      <c r="AY56" s="2407"/>
      <c r="AZ56" s="2407"/>
      <c r="BA56" s="2407"/>
      <c r="BB56" s="2407"/>
      <c r="BC56" s="2407"/>
      <c r="BD56" s="2407"/>
      <c r="BE56" s="2407"/>
      <c r="BF56" s="2407"/>
      <c r="BG56" s="2407"/>
      <c r="BH56" s="2407"/>
      <c r="BI56" s="2407"/>
      <c r="BJ56" s="2407"/>
      <c r="BK56" s="2407"/>
      <c r="BL56" s="2407"/>
      <c r="BM56" s="2407"/>
      <c r="BN56" s="2407"/>
      <c r="BO56" s="2407"/>
      <c r="BP56" s="2407"/>
      <c r="BQ56" s="2407"/>
      <c r="BR56" s="2407"/>
      <c r="BS56" s="2407"/>
      <c r="BT56" s="2407"/>
      <c r="BU56" s="2407"/>
      <c r="BV56" s="2407"/>
      <c r="BW56" s="2407"/>
      <c r="BX56" s="2407"/>
      <c r="BY56" s="2407"/>
      <c r="BZ56" s="2407"/>
      <c r="CA56" s="2407"/>
      <c r="CB56" s="2407"/>
      <c r="CC56" s="2407"/>
      <c r="CD56" s="2407"/>
      <c r="CE56" s="2407"/>
      <c r="CF56" s="2407"/>
      <c r="CG56" s="2407"/>
      <c r="CH56" s="2407"/>
      <c r="CI56" s="2407"/>
      <c r="CJ56" s="2407"/>
      <c r="CK56" s="2407"/>
      <c r="CL56" s="2407"/>
      <c r="CM56" s="2407"/>
      <c r="CN56" s="2407"/>
      <c r="CO56" s="2407"/>
      <c r="CP56" s="2407"/>
      <c r="CQ56" s="2407"/>
      <c r="CR56" s="2407"/>
      <c r="CS56" s="2407"/>
      <c r="CT56" s="2407"/>
      <c r="CU56" s="2407"/>
      <c r="CV56" s="2407"/>
      <c r="CW56" s="2407"/>
      <c r="CX56" s="2407"/>
      <c r="CY56" s="2407"/>
      <c r="CZ56" s="2407"/>
      <c r="DA56" s="2407"/>
      <c r="DB56" s="2407"/>
      <c r="DC56" s="2407"/>
      <c r="DD56" s="2407"/>
      <c r="DE56" s="2407"/>
      <c r="DF56" s="2407"/>
      <c r="DG56" s="2407"/>
      <c r="DH56" s="2407"/>
      <c r="DI56" s="2407"/>
      <c r="DJ56" s="2407"/>
      <c r="DK56" s="2407"/>
      <c r="DL56" s="2407"/>
      <c r="DM56" s="2407"/>
      <c r="DN56" s="2407"/>
      <c r="DO56" s="2407"/>
      <c r="DP56" s="2407"/>
      <c r="DQ56" s="2407"/>
      <c r="DR56" s="2407"/>
      <c r="DS56" s="2407"/>
      <c r="DT56" s="2407"/>
      <c r="DU56" s="2407"/>
      <c r="DV56" s="2407"/>
      <c r="DW56" s="2407"/>
      <c r="DX56" s="2407"/>
      <c r="DY56" s="2407"/>
      <c r="DZ56" s="2407"/>
      <c r="EA56" s="2407"/>
      <c r="EB56" s="2407"/>
      <c r="EC56" s="2407"/>
      <c r="ED56" s="2407"/>
      <c r="EE56" s="2407"/>
      <c r="EF56" s="2407"/>
      <c r="EG56" s="2407"/>
      <c r="EH56" s="2407"/>
      <c r="EI56" s="2407"/>
      <c r="EJ56" s="2407"/>
      <c r="EK56" s="2407"/>
      <c r="EL56" s="2407"/>
      <c r="EM56" s="2407"/>
      <c r="EN56" s="2407"/>
      <c r="EO56" s="2407"/>
      <c r="EP56" s="2407"/>
      <c r="EQ56" s="2407"/>
      <c r="ER56" s="2407"/>
      <c r="ES56" s="2407"/>
      <c r="ET56" s="2407"/>
      <c r="EU56" s="2407"/>
      <c r="EV56" s="2407"/>
      <c r="EW56" s="2407"/>
      <c r="EX56" s="2407"/>
      <c r="EY56" s="2407"/>
      <c r="EZ56" s="2407"/>
      <c r="FA56" s="2407"/>
      <c r="FB56" s="2407"/>
      <c r="FC56" s="2407"/>
      <c r="FD56" s="2407"/>
      <c r="FE56" s="2407"/>
      <c r="FF56" s="2407"/>
      <c r="FG56" s="2407"/>
      <c r="FH56" s="2407"/>
      <c r="FI56" s="2407"/>
      <c r="FJ56" s="2407"/>
      <c r="FK56" s="2407"/>
      <c r="FL56" s="2407"/>
      <c r="FM56" s="2407"/>
      <c r="FN56" s="2407"/>
      <c r="FO56" s="2407"/>
      <c r="FP56" s="2407"/>
      <c r="FQ56" s="2407"/>
      <c r="FR56" s="2407"/>
      <c r="FS56" s="2407"/>
      <c r="FT56" s="2407"/>
      <c r="FU56" s="2407"/>
      <c r="FV56" s="2407"/>
      <c r="FW56" s="2407"/>
      <c r="FX56" s="2407"/>
      <c r="FY56" s="2407"/>
      <c r="FZ56" s="2407"/>
      <c r="GA56" s="2407"/>
      <c r="GB56" s="2407"/>
      <c r="GC56" s="2407"/>
      <c r="GD56" s="2407"/>
      <c r="GE56" s="2407"/>
      <c r="GF56" s="2407"/>
      <c r="GG56" s="2407"/>
      <c r="GH56" s="2407"/>
      <c r="GI56" s="2407"/>
      <c r="GJ56" s="2407"/>
      <c r="GK56" s="2407"/>
      <c r="GL56" s="2407"/>
      <c r="GM56" s="2407"/>
      <c r="GN56" s="2407"/>
      <c r="GO56" s="2407"/>
      <c r="GP56" s="2407"/>
      <c r="GQ56" s="2407"/>
      <c r="GR56" s="2407"/>
      <c r="GS56" s="2407"/>
      <c r="GT56" s="2407"/>
      <c r="GU56" s="2407"/>
      <c r="GV56" s="2407"/>
      <c r="GW56" s="2407"/>
      <c r="GX56" s="2407"/>
      <c r="GY56" s="2407"/>
      <c r="GZ56" s="2407"/>
      <c r="HA56" s="2407"/>
      <c r="HB56" s="2407"/>
      <c r="HC56" s="2407"/>
      <c r="HD56" s="2407"/>
      <c r="HE56" s="2407"/>
      <c r="HF56" s="2407"/>
      <c r="HG56" s="2407"/>
      <c r="HH56" s="2407"/>
      <c r="HI56" s="2407"/>
      <c r="HJ56" s="2407"/>
      <c r="HK56" s="2407"/>
      <c r="HL56" s="2407"/>
      <c r="HM56" s="2407"/>
      <c r="HN56" s="2407"/>
      <c r="HO56" s="2407"/>
      <c r="HP56" s="2407"/>
      <c r="HQ56" s="2407"/>
      <c r="HR56" s="2407"/>
      <c r="HS56" s="2407"/>
      <c r="HT56" s="2407"/>
      <c r="HU56" s="2407"/>
      <c r="HV56" s="2407"/>
      <c r="HW56" s="2407"/>
      <c r="HX56" s="2407"/>
      <c r="HY56" s="2407"/>
      <c r="HZ56" s="2407"/>
      <c r="IA56" s="2407"/>
      <c r="IB56" s="2407"/>
      <c r="IC56" s="2407"/>
      <c r="ID56" s="2407"/>
      <c r="IE56" s="2407"/>
      <c r="IF56" s="2407"/>
    </row>
    <row r="57" spans="1:240" ht="12.75" customHeight="1">
      <c r="A57" s="2475">
        <v>25</v>
      </c>
      <c r="B57" s="2408" t="s">
        <v>6174</v>
      </c>
      <c r="C57" s="3202">
        <v>0</v>
      </c>
      <c r="D57" s="3202">
        <v>10986368.379999995</v>
      </c>
      <c r="E57" s="3202">
        <v>174253878</v>
      </c>
      <c r="F57" s="3202">
        <v>175054177</v>
      </c>
      <c r="G57" s="3202">
        <f>+'[155]262A-C (2015)'!K172</f>
        <v>-364431</v>
      </c>
      <c r="H57" s="3203">
        <v>0</v>
      </c>
      <c r="I57" s="3202">
        <v>12151098</v>
      </c>
      <c r="J57" s="3202">
        <v>115809793.44</v>
      </c>
      <c r="K57" s="3202">
        <v>46008096.409999996</v>
      </c>
      <c r="L57" s="3202"/>
      <c r="M57" s="3202">
        <v>205436.24</v>
      </c>
      <c r="N57" s="3205">
        <v>25</v>
      </c>
      <c r="O57" s="2407"/>
      <c r="P57" s="2407"/>
      <c r="Q57" s="3208"/>
      <c r="R57" s="2407"/>
      <c r="S57" s="2407"/>
      <c r="T57" s="2407"/>
      <c r="U57" s="2407"/>
      <c r="V57" s="2407"/>
      <c r="W57" s="2407"/>
      <c r="X57" s="2407"/>
      <c r="Y57" s="2407"/>
      <c r="Z57" s="2407"/>
      <c r="AA57" s="2407"/>
      <c r="AB57" s="2407"/>
      <c r="AC57" s="2407"/>
      <c r="AD57" s="2407"/>
      <c r="AE57" s="2407"/>
      <c r="AF57" s="2407"/>
      <c r="AG57" s="2407"/>
      <c r="AH57" s="2407"/>
      <c r="AI57" s="2407"/>
      <c r="AJ57" s="2407"/>
      <c r="AK57" s="2407"/>
      <c r="AL57" s="2407"/>
      <c r="AM57" s="2407"/>
      <c r="AN57" s="2407"/>
      <c r="AO57" s="2407"/>
      <c r="AP57" s="2407"/>
      <c r="AQ57" s="2407"/>
      <c r="AR57" s="2407"/>
      <c r="AS57" s="2407"/>
      <c r="AT57" s="2407"/>
      <c r="AU57" s="2407"/>
      <c r="AV57" s="2407"/>
      <c r="AW57" s="2407"/>
      <c r="AX57" s="2407"/>
      <c r="AY57" s="2407"/>
      <c r="AZ57" s="2407"/>
      <c r="BA57" s="2407"/>
      <c r="BB57" s="2407"/>
      <c r="BC57" s="2407"/>
      <c r="BD57" s="2407"/>
      <c r="BE57" s="2407"/>
      <c r="BF57" s="2407"/>
      <c r="BG57" s="2407"/>
      <c r="BH57" s="2407"/>
      <c r="BI57" s="2407"/>
      <c r="BJ57" s="2407"/>
      <c r="BK57" s="2407"/>
      <c r="BL57" s="2407"/>
      <c r="BM57" s="2407"/>
      <c r="BN57" s="2407"/>
      <c r="BO57" s="2407"/>
      <c r="BP57" s="2407"/>
      <c r="BQ57" s="2407"/>
      <c r="BR57" s="2407"/>
      <c r="BS57" s="2407"/>
      <c r="BT57" s="2407"/>
      <c r="BU57" s="2407"/>
      <c r="BV57" s="2407"/>
      <c r="BW57" s="2407"/>
      <c r="BX57" s="2407"/>
      <c r="BY57" s="2407"/>
      <c r="BZ57" s="2407"/>
      <c r="CA57" s="2407"/>
      <c r="CB57" s="2407"/>
      <c r="CC57" s="2407"/>
      <c r="CD57" s="2407"/>
      <c r="CE57" s="2407"/>
      <c r="CF57" s="2407"/>
      <c r="CG57" s="2407"/>
      <c r="CH57" s="2407"/>
      <c r="CI57" s="2407"/>
      <c r="CJ57" s="2407"/>
      <c r="CK57" s="2407"/>
      <c r="CL57" s="2407"/>
      <c r="CM57" s="2407"/>
      <c r="CN57" s="2407"/>
      <c r="CO57" s="2407"/>
      <c r="CP57" s="2407"/>
      <c r="CQ57" s="2407"/>
      <c r="CR57" s="2407"/>
      <c r="CS57" s="2407"/>
      <c r="CT57" s="2407"/>
      <c r="CU57" s="2407"/>
      <c r="CV57" s="2407"/>
      <c r="CW57" s="2407"/>
      <c r="CX57" s="2407"/>
      <c r="CY57" s="2407"/>
      <c r="CZ57" s="2407"/>
      <c r="DA57" s="2407"/>
      <c r="DB57" s="2407"/>
      <c r="DC57" s="2407"/>
      <c r="DD57" s="2407"/>
      <c r="DE57" s="2407"/>
      <c r="DF57" s="2407"/>
      <c r="DG57" s="2407"/>
      <c r="DH57" s="2407"/>
      <c r="DI57" s="2407"/>
      <c r="DJ57" s="2407"/>
      <c r="DK57" s="2407"/>
      <c r="DL57" s="2407"/>
      <c r="DM57" s="2407"/>
      <c r="DN57" s="2407"/>
      <c r="DO57" s="2407"/>
      <c r="DP57" s="2407"/>
      <c r="DQ57" s="2407"/>
      <c r="DR57" s="2407"/>
      <c r="DS57" s="2407"/>
      <c r="DT57" s="2407"/>
      <c r="DU57" s="2407"/>
      <c r="DV57" s="2407"/>
      <c r="DW57" s="2407"/>
      <c r="DX57" s="2407"/>
      <c r="DY57" s="2407"/>
      <c r="DZ57" s="2407"/>
      <c r="EA57" s="2407"/>
      <c r="EB57" s="2407"/>
      <c r="EC57" s="2407"/>
      <c r="ED57" s="2407"/>
      <c r="EE57" s="2407"/>
      <c r="EF57" s="2407"/>
      <c r="EG57" s="2407"/>
      <c r="EH57" s="2407"/>
      <c r="EI57" s="2407"/>
      <c r="EJ57" s="2407"/>
      <c r="EK57" s="2407"/>
      <c r="EL57" s="2407"/>
      <c r="EM57" s="2407"/>
      <c r="EN57" s="2407"/>
      <c r="EO57" s="2407"/>
      <c r="EP57" s="2407"/>
      <c r="EQ57" s="2407"/>
      <c r="ER57" s="2407"/>
      <c r="ES57" s="2407"/>
      <c r="ET57" s="2407"/>
      <c r="EU57" s="2407"/>
      <c r="EV57" s="2407"/>
      <c r="EW57" s="2407"/>
      <c r="EX57" s="2407"/>
      <c r="EY57" s="2407"/>
      <c r="EZ57" s="2407"/>
      <c r="FA57" s="2407"/>
      <c r="FB57" s="2407"/>
      <c r="FC57" s="2407"/>
      <c r="FD57" s="2407"/>
      <c r="FE57" s="2407"/>
      <c r="FF57" s="2407"/>
      <c r="FG57" s="2407"/>
      <c r="FH57" s="2407"/>
      <c r="FI57" s="2407"/>
      <c r="FJ57" s="2407"/>
      <c r="FK57" s="2407"/>
      <c r="FL57" s="2407"/>
      <c r="FM57" s="2407"/>
      <c r="FN57" s="2407"/>
      <c r="FO57" s="2407"/>
      <c r="FP57" s="2407"/>
      <c r="FQ57" s="2407"/>
      <c r="FR57" s="2407"/>
      <c r="FS57" s="2407"/>
      <c r="FT57" s="2407"/>
      <c r="FU57" s="2407"/>
      <c r="FV57" s="2407"/>
      <c r="FW57" s="2407"/>
      <c r="FX57" s="2407"/>
      <c r="FY57" s="2407"/>
      <c r="FZ57" s="2407"/>
      <c r="GA57" s="2407"/>
      <c r="GB57" s="2407"/>
      <c r="GC57" s="2407"/>
      <c r="GD57" s="2407"/>
      <c r="GE57" s="2407"/>
      <c r="GF57" s="2407"/>
      <c r="GG57" s="2407"/>
      <c r="GH57" s="2407"/>
      <c r="GI57" s="2407"/>
      <c r="GJ57" s="2407"/>
      <c r="GK57" s="2407"/>
      <c r="GL57" s="2407"/>
      <c r="GM57" s="2407"/>
      <c r="GN57" s="2407"/>
      <c r="GO57" s="2407"/>
      <c r="GP57" s="2407"/>
      <c r="GQ57" s="2407"/>
      <c r="GR57" s="2407"/>
      <c r="GS57" s="2407"/>
      <c r="GT57" s="2407"/>
      <c r="GU57" s="2407"/>
      <c r="GV57" s="2407"/>
      <c r="GW57" s="2407"/>
      <c r="GX57" s="2407"/>
      <c r="GY57" s="2407"/>
      <c r="GZ57" s="2407"/>
      <c r="HA57" s="2407"/>
      <c r="HB57" s="2407"/>
      <c r="HC57" s="2407"/>
      <c r="HD57" s="2407"/>
      <c r="HE57" s="2407"/>
      <c r="HF57" s="2407"/>
      <c r="HG57" s="2407"/>
      <c r="HH57" s="2407"/>
      <c r="HI57" s="2407"/>
      <c r="HJ57" s="2407"/>
      <c r="HK57" s="2407"/>
      <c r="HL57" s="2407"/>
      <c r="HM57" s="2407"/>
      <c r="HN57" s="2407"/>
      <c r="HO57" s="2407"/>
      <c r="HP57" s="2407"/>
      <c r="HQ57" s="2407"/>
      <c r="HR57" s="2407"/>
      <c r="HS57" s="2407"/>
      <c r="HT57" s="2407"/>
      <c r="HU57" s="2407"/>
      <c r="HV57" s="2407"/>
      <c r="HW57" s="2407"/>
      <c r="HX57" s="2407"/>
      <c r="HY57" s="2407"/>
      <c r="HZ57" s="2407"/>
      <c r="IA57" s="2407"/>
      <c r="IB57" s="2407"/>
      <c r="IC57" s="2407"/>
      <c r="ID57" s="2407"/>
      <c r="IE57" s="2407"/>
      <c r="IF57" s="2407"/>
    </row>
    <row r="58" spans="1:240" ht="12.75" customHeight="1">
      <c r="A58" s="2475">
        <v>26</v>
      </c>
      <c r="B58" s="2408" t="s">
        <v>2485</v>
      </c>
      <c r="C58" s="3202"/>
      <c r="D58" s="3202"/>
      <c r="E58" s="3202"/>
      <c r="F58" s="3202"/>
      <c r="G58" s="3202"/>
      <c r="H58" s="3203">
        <v>0</v>
      </c>
      <c r="I58" s="3202"/>
      <c r="J58" s="3202"/>
      <c r="K58" s="3202"/>
      <c r="L58" s="3202"/>
      <c r="M58" s="3202"/>
      <c r="N58" s="3205">
        <v>26</v>
      </c>
      <c r="O58" s="2407"/>
      <c r="P58" s="2407"/>
      <c r="Q58" s="2407"/>
      <c r="R58" s="2407"/>
      <c r="S58" s="2407"/>
      <c r="T58" s="2407"/>
      <c r="U58" s="2407"/>
      <c r="V58" s="2407"/>
      <c r="W58" s="2407"/>
      <c r="X58" s="2407"/>
      <c r="Y58" s="2407"/>
      <c r="Z58" s="2407"/>
      <c r="AA58" s="2407"/>
      <c r="AB58" s="2407"/>
      <c r="AC58" s="2407"/>
      <c r="AD58" s="2407"/>
      <c r="AE58" s="2407"/>
      <c r="AF58" s="2407"/>
      <c r="AG58" s="2407"/>
      <c r="AH58" s="2407"/>
      <c r="AI58" s="2407"/>
      <c r="AJ58" s="2407"/>
      <c r="AK58" s="2407"/>
      <c r="AL58" s="2407"/>
      <c r="AM58" s="2407"/>
      <c r="AN58" s="2407"/>
      <c r="AO58" s="2407"/>
      <c r="AP58" s="2407"/>
      <c r="AQ58" s="2407"/>
      <c r="AR58" s="2407"/>
      <c r="AS58" s="2407"/>
      <c r="AT58" s="2407"/>
      <c r="AU58" s="2407"/>
      <c r="AV58" s="2407"/>
      <c r="AW58" s="2407"/>
      <c r="AX58" s="2407"/>
      <c r="AY58" s="2407"/>
      <c r="AZ58" s="2407"/>
      <c r="BA58" s="2407"/>
      <c r="BB58" s="2407"/>
      <c r="BC58" s="2407"/>
      <c r="BD58" s="2407"/>
      <c r="BE58" s="2407"/>
      <c r="BF58" s="2407"/>
      <c r="BG58" s="2407"/>
      <c r="BH58" s="2407"/>
      <c r="BI58" s="2407"/>
      <c r="BJ58" s="2407"/>
      <c r="BK58" s="2407"/>
      <c r="BL58" s="2407"/>
      <c r="BM58" s="2407"/>
      <c r="BN58" s="2407"/>
      <c r="BO58" s="2407"/>
      <c r="BP58" s="2407"/>
      <c r="BQ58" s="2407"/>
      <c r="BR58" s="2407"/>
      <c r="BS58" s="2407"/>
      <c r="BT58" s="2407"/>
      <c r="BU58" s="2407"/>
      <c r="BV58" s="2407"/>
      <c r="BW58" s="2407"/>
      <c r="BX58" s="2407"/>
      <c r="BY58" s="2407"/>
      <c r="BZ58" s="2407"/>
      <c r="CA58" s="2407"/>
      <c r="CB58" s="2407"/>
      <c r="CC58" s="2407"/>
      <c r="CD58" s="2407"/>
      <c r="CE58" s="2407"/>
      <c r="CF58" s="2407"/>
      <c r="CG58" s="2407"/>
      <c r="CH58" s="2407"/>
      <c r="CI58" s="2407"/>
      <c r="CJ58" s="2407"/>
      <c r="CK58" s="2407"/>
      <c r="CL58" s="2407"/>
      <c r="CM58" s="2407"/>
      <c r="CN58" s="2407"/>
      <c r="CO58" s="2407"/>
      <c r="CP58" s="2407"/>
      <c r="CQ58" s="2407"/>
      <c r="CR58" s="2407"/>
      <c r="CS58" s="2407"/>
      <c r="CT58" s="2407"/>
      <c r="CU58" s="2407"/>
      <c r="CV58" s="2407"/>
      <c r="CW58" s="2407"/>
      <c r="CX58" s="2407"/>
      <c r="CY58" s="2407"/>
      <c r="CZ58" s="2407"/>
      <c r="DA58" s="2407"/>
      <c r="DB58" s="2407"/>
      <c r="DC58" s="2407"/>
      <c r="DD58" s="2407"/>
      <c r="DE58" s="2407"/>
      <c r="DF58" s="2407"/>
      <c r="DG58" s="2407"/>
      <c r="DH58" s="2407"/>
      <c r="DI58" s="2407"/>
      <c r="DJ58" s="2407"/>
      <c r="DK58" s="2407"/>
      <c r="DL58" s="2407"/>
      <c r="DM58" s="2407"/>
      <c r="DN58" s="2407"/>
      <c r="DO58" s="2407"/>
      <c r="DP58" s="2407"/>
      <c r="DQ58" s="2407"/>
      <c r="DR58" s="2407"/>
      <c r="DS58" s="2407"/>
      <c r="DT58" s="2407"/>
      <c r="DU58" s="2407"/>
      <c r="DV58" s="2407"/>
      <c r="DW58" s="2407"/>
      <c r="DX58" s="2407"/>
      <c r="DY58" s="2407"/>
      <c r="DZ58" s="2407"/>
      <c r="EA58" s="2407"/>
      <c r="EB58" s="2407"/>
      <c r="EC58" s="2407"/>
      <c r="ED58" s="2407"/>
      <c r="EE58" s="2407"/>
      <c r="EF58" s="2407"/>
      <c r="EG58" s="2407"/>
      <c r="EH58" s="2407"/>
      <c r="EI58" s="2407"/>
      <c r="EJ58" s="2407"/>
      <c r="EK58" s="2407"/>
      <c r="EL58" s="2407"/>
      <c r="EM58" s="2407"/>
      <c r="EN58" s="2407"/>
      <c r="EO58" s="2407"/>
      <c r="EP58" s="2407"/>
      <c r="EQ58" s="2407"/>
      <c r="ER58" s="2407"/>
      <c r="ES58" s="2407"/>
      <c r="ET58" s="2407"/>
      <c r="EU58" s="2407"/>
      <c r="EV58" s="2407"/>
      <c r="EW58" s="2407"/>
      <c r="EX58" s="2407"/>
      <c r="EY58" s="2407"/>
      <c r="EZ58" s="2407"/>
      <c r="FA58" s="2407"/>
      <c r="FB58" s="2407"/>
      <c r="FC58" s="2407"/>
      <c r="FD58" s="2407"/>
      <c r="FE58" s="2407"/>
      <c r="FF58" s="2407"/>
      <c r="FG58" s="2407"/>
      <c r="FH58" s="2407"/>
      <c r="FI58" s="2407"/>
      <c r="FJ58" s="2407"/>
      <c r="FK58" s="2407"/>
      <c r="FL58" s="2407"/>
      <c r="FM58" s="2407"/>
      <c r="FN58" s="2407"/>
      <c r="FO58" s="2407"/>
      <c r="FP58" s="2407"/>
      <c r="FQ58" s="2407"/>
      <c r="FR58" s="2407"/>
      <c r="FS58" s="2407"/>
      <c r="FT58" s="2407"/>
      <c r="FU58" s="2407"/>
      <c r="FV58" s="2407"/>
      <c r="FW58" s="2407"/>
      <c r="FX58" s="2407"/>
      <c r="FY58" s="2407"/>
      <c r="FZ58" s="2407"/>
      <c r="GA58" s="2407"/>
      <c r="GB58" s="2407"/>
      <c r="GC58" s="2407"/>
      <c r="GD58" s="2407"/>
      <c r="GE58" s="2407"/>
      <c r="GF58" s="2407"/>
      <c r="GG58" s="2407"/>
      <c r="GH58" s="2407"/>
      <c r="GI58" s="2407"/>
      <c r="GJ58" s="2407"/>
      <c r="GK58" s="2407"/>
      <c r="GL58" s="2407"/>
      <c r="GM58" s="2407"/>
      <c r="GN58" s="2407"/>
      <c r="GO58" s="2407"/>
      <c r="GP58" s="2407"/>
      <c r="GQ58" s="2407"/>
      <c r="GR58" s="2407"/>
      <c r="GS58" s="2407"/>
      <c r="GT58" s="2407"/>
      <c r="GU58" s="2407"/>
      <c r="GV58" s="2407"/>
      <c r="GW58" s="2407"/>
      <c r="GX58" s="2407"/>
      <c r="GY58" s="2407"/>
      <c r="GZ58" s="2407"/>
      <c r="HA58" s="2407"/>
      <c r="HB58" s="2407"/>
      <c r="HC58" s="2407"/>
      <c r="HD58" s="2407"/>
      <c r="HE58" s="2407"/>
      <c r="HF58" s="2407"/>
      <c r="HG58" s="2407"/>
      <c r="HH58" s="2407"/>
      <c r="HI58" s="2407"/>
      <c r="HJ58" s="2407"/>
      <c r="HK58" s="2407"/>
      <c r="HL58" s="2407"/>
      <c r="HM58" s="2407"/>
      <c r="HN58" s="2407"/>
      <c r="HO58" s="2407"/>
      <c r="HP58" s="2407"/>
      <c r="HQ58" s="2407"/>
      <c r="HR58" s="2407"/>
      <c r="HS58" s="2407"/>
      <c r="HT58" s="2407"/>
      <c r="HU58" s="2407"/>
      <c r="HV58" s="2407"/>
      <c r="HW58" s="2407"/>
      <c r="HX58" s="2407"/>
      <c r="HY58" s="2407"/>
      <c r="HZ58" s="2407"/>
      <c r="IA58" s="2407"/>
      <c r="IB58" s="2407"/>
      <c r="IC58" s="2407"/>
      <c r="ID58" s="2407"/>
      <c r="IE58" s="2407"/>
      <c r="IF58" s="2407"/>
    </row>
    <row r="59" spans="1:240" ht="16.5" customHeight="1">
      <c r="A59" s="2475">
        <v>27</v>
      </c>
      <c r="B59" s="2408" t="s">
        <v>1061</v>
      </c>
      <c r="C59" s="3202">
        <v>10103128</v>
      </c>
      <c r="D59" s="3202">
        <v>0</v>
      </c>
      <c r="E59" s="3202">
        <v>17442126</v>
      </c>
      <c r="F59" s="3202">
        <v>17588999</v>
      </c>
      <c r="G59" s="3202">
        <f>SUM('[155]262A-C (2015)'!K174:K175)</f>
        <v>0</v>
      </c>
      <c r="H59" s="3203">
        <v>9956255</v>
      </c>
      <c r="I59" s="3202">
        <v>0</v>
      </c>
      <c r="J59" s="3202">
        <v>16969138</v>
      </c>
      <c r="K59" s="3202">
        <v>472988</v>
      </c>
      <c r="L59" s="3233" t="s">
        <v>1784</v>
      </c>
      <c r="M59" s="3202"/>
      <c r="N59" s="3205">
        <v>27</v>
      </c>
      <c r="O59" s="2407"/>
      <c r="P59" s="2407"/>
      <c r="Q59" s="2407"/>
      <c r="R59" s="2407"/>
      <c r="S59" s="2407"/>
      <c r="T59" s="2407"/>
      <c r="U59" s="2407"/>
      <c r="V59" s="2407"/>
      <c r="W59" s="2407"/>
      <c r="X59" s="2407"/>
      <c r="Y59" s="2407"/>
      <c r="Z59" s="2407"/>
      <c r="AA59" s="2407"/>
      <c r="AB59" s="2407"/>
      <c r="AC59" s="2407"/>
      <c r="AD59" s="2407"/>
      <c r="AE59" s="2407"/>
      <c r="AF59" s="2407"/>
      <c r="AG59" s="2407"/>
      <c r="AH59" s="2407"/>
      <c r="AI59" s="2407"/>
      <c r="AJ59" s="2407"/>
      <c r="AK59" s="2407"/>
      <c r="AL59" s="2407"/>
      <c r="AM59" s="2407"/>
      <c r="AN59" s="2407"/>
      <c r="AO59" s="2407"/>
      <c r="AP59" s="2407"/>
      <c r="AQ59" s="2407"/>
      <c r="AR59" s="2407"/>
      <c r="AS59" s="2407"/>
      <c r="AT59" s="2407"/>
      <c r="AU59" s="2407"/>
      <c r="AV59" s="2407"/>
      <c r="AW59" s="2407"/>
      <c r="AX59" s="2407"/>
      <c r="AY59" s="2407"/>
      <c r="AZ59" s="2407"/>
      <c r="BA59" s="2407"/>
      <c r="BB59" s="2407"/>
      <c r="BC59" s="2407"/>
      <c r="BD59" s="2407"/>
      <c r="BE59" s="2407"/>
      <c r="BF59" s="2407"/>
      <c r="BG59" s="2407"/>
      <c r="BH59" s="2407"/>
      <c r="BI59" s="2407"/>
      <c r="BJ59" s="2407"/>
      <c r="BK59" s="2407"/>
      <c r="BL59" s="2407"/>
      <c r="BM59" s="2407"/>
      <c r="BN59" s="2407"/>
      <c r="BO59" s="2407"/>
      <c r="BP59" s="2407"/>
      <c r="BQ59" s="2407"/>
      <c r="BR59" s="2407"/>
      <c r="BS59" s="2407"/>
      <c r="BT59" s="2407"/>
      <c r="BU59" s="2407"/>
      <c r="BV59" s="2407"/>
      <c r="BW59" s="2407"/>
      <c r="BX59" s="2407"/>
      <c r="BY59" s="2407"/>
      <c r="BZ59" s="2407"/>
      <c r="CA59" s="2407"/>
      <c r="CB59" s="2407"/>
      <c r="CC59" s="2407"/>
      <c r="CD59" s="2407"/>
      <c r="CE59" s="2407"/>
      <c r="CF59" s="2407"/>
      <c r="CG59" s="2407"/>
      <c r="CH59" s="2407"/>
      <c r="CI59" s="2407"/>
      <c r="CJ59" s="2407"/>
      <c r="CK59" s="2407"/>
      <c r="CL59" s="2407"/>
      <c r="CM59" s="2407"/>
      <c r="CN59" s="2407"/>
      <c r="CO59" s="2407"/>
      <c r="CP59" s="2407"/>
      <c r="CQ59" s="2407"/>
      <c r="CR59" s="2407"/>
      <c r="CS59" s="2407"/>
      <c r="CT59" s="2407"/>
      <c r="CU59" s="2407"/>
      <c r="CV59" s="2407"/>
      <c r="CW59" s="2407"/>
      <c r="CX59" s="2407"/>
      <c r="CY59" s="2407"/>
      <c r="CZ59" s="2407"/>
      <c r="DA59" s="2407"/>
      <c r="DB59" s="2407"/>
      <c r="DC59" s="2407"/>
      <c r="DD59" s="2407"/>
      <c r="DE59" s="2407"/>
      <c r="DF59" s="2407"/>
      <c r="DG59" s="2407"/>
      <c r="DH59" s="2407"/>
      <c r="DI59" s="2407"/>
      <c r="DJ59" s="2407"/>
      <c r="DK59" s="2407"/>
      <c r="DL59" s="2407"/>
      <c r="DM59" s="2407"/>
      <c r="DN59" s="2407"/>
      <c r="DO59" s="2407"/>
      <c r="DP59" s="2407"/>
      <c r="DQ59" s="2407"/>
      <c r="DR59" s="2407"/>
      <c r="DS59" s="2407"/>
      <c r="DT59" s="2407"/>
      <c r="DU59" s="2407"/>
      <c r="DV59" s="2407"/>
      <c r="DW59" s="2407"/>
      <c r="DX59" s="2407"/>
      <c r="DY59" s="2407"/>
      <c r="DZ59" s="2407"/>
      <c r="EA59" s="2407"/>
      <c r="EB59" s="2407"/>
      <c r="EC59" s="2407"/>
      <c r="ED59" s="2407"/>
      <c r="EE59" s="2407"/>
      <c r="EF59" s="2407"/>
      <c r="EG59" s="2407"/>
      <c r="EH59" s="2407"/>
      <c r="EI59" s="2407"/>
      <c r="EJ59" s="2407"/>
      <c r="EK59" s="2407"/>
      <c r="EL59" s="2407"/>
      <c r="EM59" s="2407"/>
      <c r="EN59" s="2407"/>
      <c r="EO59" s="2407"/>
      <c r="EP59" s="2407"/>
      <c r="EQ59" s="2407"/>
      <c r="ER59" s="2407"/>
      <c r="ES59" s="2407"/>
      <c r="ET59" s="2407"/>
      <c r="EU59" s="2407"/>
      <c r="EV59" s="2407"/>
      <c r="EW59" s="2407"/>
      <c r="EX59" s="2407"/>
      <c r="EY59" s="2407"/>
      <c r="EZ59" s="2407"/>
      <c r="FA59" s="2407"/>
      <c r="FB59" s="2407"/>
      <c r="FC59" s="2407"/>
      <c r="FD59" s="2407"/>
      <c r="FE59" s="2407"/>
      <c r="FF59" s="2407"/>
      <c r="FG59" s="2407"/>
      <c r="FH59" s="2407"/>
      <c r="FI59" s="2407"/>
      <c r="FJ59" s="2407"/>
      <c r="FK59" s="2407"/>
      <c r="FL59" s="2407"/>
      <c r="FM59" s="2407"/>
      <c r="FN59" s="2407"/>
      <c r="FO59" s="2407"/>
      <c r="FP59" s="2407"/>
      <c r="FQ59" s="2407"/>
      <c r="FR59" s="2407"/>
      <c r="FS59" s="2407"/>
      <c r="FT59" s="2407"/>
      <c r="FU59" s="2407"/>
      <c r="FV59" s="2407"/>
      <c r="FW59" s="2407"/>
      <c r="FX59" s="2407"/>
      <c r="FY59" s="2407"/>
      <c r="FZ59" s="2407"/>
      <c r="GA59" s="2407"/>
      <c r="GB59" s="2407"/>
      <c r="GC59" s="2407"/>
      <c r="GD59" s="2407"/>
      <c r="GE59" s="2407"/>
      <c r="GF59" s="2407"/>
      <c r="GG59" s="2407"/>
      <c r="GH59" s="2407"/>
      <c r="GI59" s="2407"/>
      <c r="GJ59" s="2407"/>
      <c r="GK59" s="2407"/>
      <c r="GL59" s="2407"/>
      <c r="GM59" s="2407"/>
      <c r="GN59" s="2407"/>
      <c r="GO59" s="2407"/>
      <c r="GP59" s="2407"/>
      <c r="GQ59" s="2407"/>
      <c r="GR59" s="2407"/>
      <c r="GS59" s="2407"/>
      <c r="GT59" s="2407"/>
      <c r="GU59" s="2407"/>
      <c r="GV59" s="2407"/>
      <c r="GW59" s="2407"/>
      <c r="GX59" s="2407"/>
      <c r="GY59" s="2407"/>
      <c r="GZ59" s="2407"/>
      <c r="HA59" s="2407"/>
      <c r="HB59" s="2407"/>
      <c r="HC59" s="2407"/>
      <c r="HD59" s="2407"/>
      <c r="HE59" s="2407"/>
      <c r="HF59" s="2407"/>
      <c r="HG59" s="2407"/>
      <c r="HH59" s="2407"/>
      <c r="HI59" s="2407"/>
      <c r="HJ59" s="2407"/>
      <c r="HK59" s="2407"/>
      <c r="HL59" s="2407"/>
      <c r="HM59" s="2407"/>
      <c r="HN59" s="2407"/>
      <c r="HO59" s="2407"/>
      <c r="HP59" s="2407"/>
      <c r="HQ59" s="2407"/>
      <c r="HR59" s="2407"/>
      <c r="HS59" s="2407"/>
      <c r="HT59" s="2407"/>
      <c r="HU59" s="2407"/>
      <c r="HV59" s="2407"/>
      <c r="HW59" s="2407"/>
      <c r="HX59" s="2407"/>
      <c r="HY59" s="2407"/>
      <c r="HZ59" s="2407"/>
      <c r="IA59" s="2407"/>
      <c r="IB59" s="2407"/>
      <c r="IC59" s="2407"/>
      <c r="ID59" s="2407"/>
      <c r="IE59" s="2407"/>
      <c r="IF59" s="2407"/>
    </row>
    <row r="60" spans="1:240" ht="12.75" customHeight="1">
      <c r="A60" s="2475">
        <v>28</v>
      </c>
      <c r="B60" s="2408" t="s">
        <v>1062</v>
      </c>
      <c r="C60" s="3202">
        <v>17842690</v>
      </c>
      <c r="D60" s="3202">
        <v>0</v>
      </c>
      <c r="E60" s="3202">
        <v>223070543</v>
      </c>
      <c r="F60" s="3202">
        <v>197147787</v>
      </c>
      <c r="G60" s="3202">
        <f>SUM('[155]262A-C (2015)'!K177:K178)</f>
        <v>28881843</v>
      </c>
      <c r="H60" s="3203">
        <v>14883603</v>
      </c>
      <c r="I60" s="3202">
        <v>0</v>
      </c>
      <c r="J60" s="3202">
        <v>175828201.43000001</v>
      </c>
      <c r="K60" s="3202">
        <v>31569258.57</v>
      </c>
      <c r="L60" s="3202">
        <v>15353202</v>
      </c>
      <c r="M60" s="3202"/>
      <c r="N60" s="3205">
        <v>28</v>
      </c>
      <c r="O60" s="2407"/>
      <c r="P60" s="2407"/>
      <c r="Q60" s="2407"/>
      <c r="R60" s="2407"/>
      <c r="S60" s="2407"/>
      <c r="T60" s="2407"/>
      <c r="U60" s="2407"/>
      <c r="V60" s="2407"/>
      <c r="W60" s="2407"/>
      <c r="X60" s="2407"/>
      <c r="Y60" s="2407"/>
      <c r="Z60" s="2407"/>
      <c r="AA60" s="2407"/>
      <c r="AB60" s="2407"/>
      <c r="AC60" s="2407"/>
      <c r="AD60" s="2407"/>
      <c r="AE60" s="2407"/>
      <c r="AF60" s="2407"/>
      <c r="AG60" s="2407"/>
      <c r="AH60" s="2407"/>
      <c r="AI60" s="2407"/>
      <c r="AJ60" s="2407"/>
      <c r="AK60" s="2407"/>
      <c r="AL60" s="2407"/>
      <c r="AM60" s="2407"/>
      <c r="AN60" s="2407"/>
      <c r="AO60" s="2407"/>
      <c r="AP60" s="2407"/>
      <c r="AQ60" s="2407"/>
      <c r="AR60" s="2407"/>
      <c r="AS60" s="2407"/>
      <c r="AT60" s="2407"/>
      <c r="AU60" s="2407"/>
      <c r="AV60" s="2407"/>
      <c r="AW60" s="2407"/>
      <c r="AX60" s="2407"/>
      <c r="AY60" s="2407"/>
      <c r="AZ60" s="2407"/>
      <c r="BA60" s="2407"/>
      <c r="BB60" s="2407"/>
      <c r="BC60" s="2407"/>
      <c r="BD60" s="2407"/>
      <c r="BE60" s="2407"/>
      <c r="BF60" s="2407"/>
      <c r="BG60" s="2407"/>
      <c r="BH60" s="2407"/>
      <c r="BI60" s="2407"/>
      <c r="BJ60" s="2407"/>
      <c r="BK60" s="2407"/>
      <c r="BL60" s="2407"/>
      <c r="BM60" s="2407"/>
      <c r="BN60" s="2407"/>
      <c r="BO60" s="2407"/>
      <c r="BP60" s="2407"/>
      <c r="BQ60" s="2407"/>
      <c r="BR60" s="2407"/>
      <c r="BS60" s="2407"/>
      <c r="BT60" s="2407"/>
      <c r="BU60" s="2407"/>
      <c r="BV60" s="2407"/>
      <c r="BW60" s="2407"/>
      <c r="BX60" s="2407"/>
      <c r="BY60" s="2407"/>
      <c r="BZ60" s="2407"/>
      <c r="CA60" s="2407"/>
      <c r="CB60" s="2407"/>
      <c r="CC60" s="2407"/>
      <c r="CD60" s="2407"/>
      <c r="CE60" s="2407"/>
      <c r="CF60" s="2407"/>
      <c r="CG60" s="2407"/>
      <c r="CH60" s="2407"/>
      <c r="CI60" s="2407"/>
      <c r="CJ60" s="2407"/>
      <c r="CK60" s="2407"/>
      <c r="CL60" s="2407"/>
      <c r="CM60" s="2407"/>
      <c r="CN60" s="2407"/>
      <c r="CO60" s="2407"/>
      <c r="CP60" s="2407"/>
      <c r="CQ60" s="2407"/>
      <c r="CR60" s="2407"/>
      <c r="CS60" s="2407"/>
      <c r="CT60" s="2407"/>
      <c r="CU60" s="2407"/>
      <c r="CV60" s="2407"/>
      <c r="CW60" s="2407"/>
      <c r="CX60" s="2407"/>
      <c r="CY60" s="2407"/>
      <c r="CZ60" s="2407"/>
      <c r="DA60" s="2407"/>
      <c r="DB60" s="2407"/>
      <c r="DC60" s="2407"/>
      <c r="DD60" s="2407"/>
      <c r="DE60" s="2407"/>
      <c r="DF60" s="2407"/>
      <c r="DG60" s="2407"/>
      <c r="DH60" s="2407"/>
      <c r="DI60" s="2407"/>
      <c r="DJ60" s="2407"/>
      <c r="DK60" s="2407"/>
      <c r="DL60" s="2407"/>
      <c r="DM60" s="2407"/>
      <c r="DN60" s="2407"/>
      <c r="DO60" s="2407"/>
      <c r="DP60" s="2407"/>
      <c r="DQ60" s="2407"/>
      <c r="DR60" s="2407"/>
      <c r="DS60" s="2407"/>
      <c r="DT60" s="2407"/>
      <c r="DU60" s="2407"/>
      <c r="DV60" s="2407"/>
      <c r="DW60" s="2407"/>
      <c r="DX60" s="2407"/>
      <c r="DY60" s="2407"/>
      <c r="DZ60" s="2407"/>
      <c r="EA60" s="2407"/>
      <c r="EB60" s="2407"/>
      <c r="EC60" s="2407"/>
      <c r="ED60" s="2407"/>
      <c r="EE60" s="2407"/>
      <c r="EF60" s="2407"/>
      <c r="EG60" s="2407"/>
      <c r="EH60" s="2407"/>
      <c r="EI60" s="2407"/>
      <c r="EJ60" s="2407"/>
      <c r="EK60" s="2407"/>
      <c r="EL60" s="2407"/>
      <c r="EM60" s="2407"/>
      <c r="EN60" s="2407"/>
      <c r="EO60" s="2407"/>
      <c r="EP60" s="2407"/>
      <c r="EQ60" s="2407"/>
      <c r="ER60" s="2407"/>
      <c r="ES60" s="2407"/>
      <c r="ET60" s="2407"/>
      <c r="EU60" s="2407"/>
      <c r="EV60" s="2407"/>
      <c r="EW60" s="2407"/>
      <c r="EX60" s="2407"/>
      <c r="EY60" s="2407"/>
      <c r="EZ60" s="2407"/>
      <c r="FA60" s="2407"/>
      <c r="FB60" s="2407"/>
      <c r="FC60" s="2407"/>
      <c r="FD60" s="2407"/>
      <c r="FE60" s="2407"/>
      <c r="FF60" s="2407"/>
      <c r="FG60" s="2407"/>
      <c r="FH60" s="2407"/>
      <c r="FI60" s="2407"/>
      <c r="FJ60" s="2407"/>
      <c r="FK60" s="2407"/>
      <c r="FL60" s="2407"/>
      <c r="FM60" s="2407"/>
      <c r="FN60" s="2407"/>
      <c r="FO60" s="2407"/>
      <c r="FP60" s="2407"/>
      <c r="FQ60" s="2407"/>
      <c r="FR60" s="2407"/>
      <c r="FS60" s="2407"/>
      <c r="FT60" s="2407"/>
      <c r="FU60" s="2407"/>
      <c r="FV60" s="2407"/>
      <c r="FW60" s="2407"/>
      <c r="FX60" s="2407"/>
      <c r="FY60" s="2407"/>
      <c r="FZ60" s="2407"/>
      <c r="GA60" s="2407"/>
      <c r="GB60" s="2407"/>
      <c r="GC60" s="2407"/>
      <c r="GD60" s="2407"/>
      <c r="GE60" s="2407"/>
      <c r="GF60" s="2407"/>
      <c r="GG60" s="2407"/>
      <c r="GH60" s="2407"/>
      <c r="GI60" s="2407"/>
      <c r="GJ60" s="2407"/>
      <c r="GK60" s="2407"/>
      <c r="GL60" s="2407"/>
      <c r="GM60" s="2407"/>
      <c r="GN60" s="2407"/>
      <c r="GO60" s="2407"/>
      <c r="GP60" s="2407"/>
      <c r="GQ60" s="2407"/>
      <c r="GR60" s="2407"/>
      <c r="GS60" s="2407"/>
      <c r="GT60" s="2407"/>
      <c r="GU60" s="2407"/>
      <c r="GV60" s="2407"/>
      <c r="GW60" s="2407"/>
      <c r="GX60" s="2407"/>
      <c r="GY60" s="2407"/>
      <c r="GZ60" s="2407"/>
      <c r="HA60" s="2407"/>
      <c r="HB60" s="2407"/>
      <c r="HC60" s="2407"/>
      <c r="HD60" s="2407"/>
      <c r="HE60" s="2407"/>
      <c r="HF60" s="2407"/>
      <c r="HG60" s="2407"/>
      <c r="HH60" s="2407"/>
      <c r="HI60" s="2407"/>
      <c r="HJ60" s="2407"/>
      <c r="HK60" s="2407"/>
      <c r="HL60" s="2407"/>
      <c r="HM60" s="2407"/>
      <c r="HN60" s="2407"/>
      <c r="HO60" s="2407"/>
      <c r="HP60" s="2407"/>
      <c r="HQ60" s="2407"/>
      <c r="HR60" s="2407"/>
      <c r="HS60" s="2407"/>
      <c r="HT60" s="2407"/>
      <c r="HU60" s="2407"/>
      <c r="HV60" s="2407"/>
      <c r="HW60" s="2407"/>
      <c r="HX60" s="2407"/>
      <c r="HY60" s="2407"/>
      <c r="HZ60" s="2407"/>
      <c r="IA60" s="2407"/>
      <c r="IB60" s="2407"/>
      <c r="IC60" s="2407"/>
      <c r="ID60" s="2407"/>
      <c r="IE60" s="2407"/>
      <c r="IF60" s="2407"/>
    </row>
    <row r="61" spans="1:240" ht="12.75" customHeight="1">
      <c r="A61" s="2475">
        <v>29</v>
      </c>
      <c r="B61" s="2408" t="s">
        <v>2480</v>
      </c>
      <c r="C61" s="3202">
        <v>8659238</v>
      </c>
      <c r="D61" s="3202">
        <v>0</v>
      </c>
      <c r="E61" s="3202">
        <v>66480319</v>
      </c>
      <c r="F61" s="3202">
        <v>64630955</v>
      </c>
      <c r="G61" s="3202" t="e">
        <f>SUM('[155]262A-C (2015)'!K180:K181)</f>
        <v>#REF!</v>
      </c>
      <c r="H61" s="3203">
        <v>10508602</v>
      </c>
      <c r="I61" s="3202">
        <v>0</v>
      </c>
      <c r="J61" s="3202">
        <v>1199360</v>
      </c>
      <c r="K61" s="3202">
        <v>242544</v>
      </c>
      <c r="L61" s="3202">
        <v>98221</v>
      </c>
      <c r="M61" s="3202"/>
      <c r="N61" s="3205">
        <v>29</v>
      </c>
      <c r="O61" s="2407"/>
      <c r="P61" s="2407"/>
      <c r="Q61" s="2407"/>
      <c r="R61" s="2407"/>
      <c r="S61" s="2407"/>
      <c r="T61" s="2407"/>
      <c r="U61" s="2407"/>
      <c r="V61" s="2407"/>
      <c r="W61" s="2407"/>
      <c r="X61" s="2407"/>
      <c r="Y61" s="2407"/>
      <c r="Z61" s="2407"/>
      <c r="AA61" s="2407"/>
      <c r="AB61" s="2407"/>
      <c r="AC61" s="2407"/>
      <c r="AD61" s="2407"/>
      <c r="AE61" s="2407"/>
      <c r="AF61" s="2407"/>
      <c r="AG61" s="2407"/>
      <c r="AH61" s="2407"/>
      <c r="AI61" s="2407"/>
      <c r="AJ61" s="2407"/>
      <c r="AK61" s="2407"/>
      <c r="AL61" s="2407"/>
      <c r="AM61" s="2407"/>
      <c r="AN61" s="2407"/>
      <c r="AO61" s="2407"/>
      <c r="AP61" s="2407"/>
      <c r="AQ61" s="2407"/>
      <c r="AR61" s="2407"/>
      <c r="AS61" s="2407"/>
      <c r="AT61" s="2407"/>
      <c r="AU61" s="2407"/>
      <c r="AV61" s="2407"/>
      <c r="AW61" s="2407"/>
      <c r="AX61" s="2407"/>
      <c r="AY61" s="2407"/>
      <c r="AZ61" s="2407"/>
      <c r="BA61" s="2407"/>
      <c r="BB61" s="2407"/>
      <c r="BC61" s="2407"/>
      <c r="BD61" s="2407"/>
      <c r="BE61" s="2407"/>
      <c r="BF61" s="2407"/>
      <c r="BG61" s="2407"/>
      <c r="BH61" s="2407"/>
      <c r="BI61" s="2407"/>
      <c r="BJ61" s="2407"/>
      <c r="BK61" s="2407"/>
      <c r="BL61" s="2407"/>
      <c r="BM61" s="2407"/>
      <c r="BN61" s="2407"/>
      <c r="BO61" s="2407"/>
      <c r="BP61" s="2407"/>
      <c r="BQ61" s="2407"/>
      <c r="BR61" s="2407"/>
      <c r="BS61" s="2407"/>
      <c r="BT61" s="2407"/>
      <c r="BU61" s="2407"/>
      <c r="BV61" s="2407"/>
      <c r="BW61" s="2407"/>
      <c r="BX61" s="2407"/>
      <c r="BY61" s="2407"/>
      <c r="BZ61" s="2407"/>
      <c r="CA61" s="2407"/>
      <c r="CB61" s="2407"/>
      <c r="CC61" s="2407"/>
      <c r="CD61" s="2407"/>
      <c r="CE61" s="2407"/>
      <c r="CF61" s="2407"/>
      <c r="CG61" s="2407"/>
      <c r="CH61" s="2407"/>
      <c r="CI61" s="2407"/>
      <c r="CJ61" s="2407"/>
      <c r="CK61" s="2407"/>
      <c r="CL61" s="2407"/>
      <c r="CM61" s="2407"/>
      <c r="CN61" s="2407"/>
      <c r="CO61" s="2407"/>
      <c r="CP61" s="2407"/>
      <c r="CQ61" s="2407"/>
      <c r="CR61" s="2407"/>
      <c r="CS61" s="2407"/>
      <c r="CT61" s="2407"/>
      <c r="CU61" s="2407"/>
      <c r="CV61" s="2407"/>
      <c r="CW61" s="2407"/>
      <c r="CX61" s="2407"/>
      <c r="CY61" s="2407"/>
      <c r="CZ61" s="2407"/>
      <c r="DA61" s="2407"/>
      <c r="DB61" s="2407"/>
      <c r="DC61" s="2407"/>
      <c r="DD61" s="2407"/>
      <c r="DE61" s="2407"/>
      <c r="DF61" s="2407"/>
      <c r="DG61" s="2407"/>
      <c r="DH61" s="2407"/>
      <c r="DI61" s="2407"/>
      <c r="DJ61" s="2407"/>
      <c r="DK61" s="2407"/>
      <c r="DL61" s="2407"/>
      <c r="DM61" s="2407"/>
      <c r="DN61" s="2407"/>
      <c r="DO61" s="2407"/>
      <c r="DP61" s="2407"/>
      <c r="DQ61" s="2407"/>
      <c r="DR61" s="2407"/>
      <c r="DS61" s="2407"/>
      <c r="DT61" s="2407"/>
      <c r="DU61" s="2407"/>
      <c r="DV61" s="2407"/>
      <c r="DW61" s="2407"/>
      <c r="DX61" s="2407"/>
      <c r="DY61" s="2407"/>
      <c r="DZ61" s="2407"/>
      <c r="EA61" s="2407"/>
      <c r="EB61" s="2407"/>
      <c r="EC61" s="2407"/>
      <c r="ED61" s="2407"/>
      <c r="EE61" s="2407"/>
      <c r="EF61" s="2407"/>
      <c r="EG61" s="2407"/>
      <c r="EH61" s="2407"/>
      <c r="EI61" s="2407"/>
      <c r="EJ61" s="2407"/>
      <c r="EK61" s="2407"/>
      <c r="EL61" s="2407"/>
      <c r="EM61" s="2407"/>
      <c r="EN61" s="2407"/>
      <c r="EO61" s="2407"/>
      <c r="EP61" s="2407"/>
      <c r="EQ61" s="2407"/>
      <c r="ER61" s="2407"/>
      <c r="ES61" s="2407"/>
      <c r="ET61" s="2407"/>
      <c r="EU61" s="2407"/>
      <c r="EV61" s="2407"/>
      <c r="EW61" s="2407"/>
      <c r="EX61" s="2407"/>
      <c r="EY61" s="2407"/>
      <c r="EZ61" s="2407"/>
      <c r="FA61" s="2407"/>
      <c r="FB61" s="2407"/>
      <c r="FC61" s="2407"/>
      <c r="FD61" s="2407"/>
      <c r="FE61" s="2407"/>
      <c r="FF61" s="2407"/>
      <c r="FG61" s="2407"/>
      <c r="FH61" s="2407"/>
      <c r="FI61" s="2407"/>
      <c r="FJ61" s="2407"/>
      <c r="FK61" s="2407"/>
      <c r="FL61" s="2407"/>
      <c r="FM61" s="2407"/>
      <c r="FN61" s="2407"/>
      <c r="FO61" s="2407"/>
      <c r="FP61" s="2407"/>
      <c r="FQ61" s="2407"/>
      <c r="FR61" s="2407"/>
      <c r="FS61" s="2407"/>
      <c r="FT61" s="2407"/>
      <c r="FU61" s="2407"/>
      <c r="FV61" s="2407"/>
      <c r="FW61" s="2407"/>
      <c r="FX61" s="2407"/>
      <c r="FY61" s="2407"/>
      <c r="FZ61" s="2407"/>
      <c r="GA61" s="2407"/>
      <c r="GB61" s="2407"/>
      <c r="GC61" s="2407"/>
      <c r="GD61" s="2407"/>
      <c r="GE61" s="2407"/>
      <c r="GF61" s="2407"/>
      <c r="GG61" s="2407"/>
      <c r="GH61" s="2407"/>
      <c r="GI61" s="2407"/>
      <c r="GJ61" s="2407"/>
      <c r="GK61" s="2407"/>
      <c r="GL61" s="2407"/>
      <c r="GM61" s="2407"/>
      <c r="GN61" s="2407"/>
      <c r="GO61" s="2407"/>
      <c r="GP61" s="2407"/>
      <c r="GQ61" s="2407"/>
      <c r="GR61" s="2407"/>
      <c r="GS61" s="2407"/>
      <c r="GT61" s="2407"/>
      <c r="GU61" s="2407"/>
      <c r="GV61" s="2407"/>
      <c r="GW61" s="2407"/>
      <c r="GX61" s="2407"/>
      <c r="GY61" s="2407"/>
      <c r="GZ61" s="2407"/>
      <c r="HA61" s="2407"/>
      <c r="HB61" s="2407"/>
      <c r="HC61" s="2407"/>
      <c r="HD61" s="2407"/>
      <c r="HE61" s="2407"/>
      <c r="HF61" s="2407"/>
      <c r="HG61" s="2407"/>
      <c r="HH61" s="2407"/>
      <c r="HI61" s="2407"/>
      <c r="HJ61" s="2407"/>
      <c r="HK61" s="2407"/>
      <c r="HL61" s="2407"/>
      <c r="HM61" s="2407"/>
      <c r="HN61" s="2407"/>
      <c r="HO61" s="2407"/>
      <c r="HP61" s="2407"/>
      <c r="HQ61" s="2407"/>
      <c r="HR61" s="2407"/>
      <c r="HS61" s="2407"/>
      <c r="HT61" s="2407"/>
      <c r="HU61" s="2407"/>
      <c r="HV61" s="2407"/>
      <c r="HW61" s="2407"/>
      <c r="HX61" s="2407"/>
      <c r="HY61" s="2407"/>
      <c r="HZ61" s="2407"/>
      <c r="IA61" s="2407"/>
      <c r="IB61" s="2407"/>
      <c r="IC61" s="2407"/>
      <c r="ID61" s="2407"/>
      <c r="IE61" s="2407"/>
      <c r="IF61" s="2407"/>
    </row>
    <row r="62" spans="1:240" ht="12.75" customHeight="1">
      <c r="A62" s="2475">
        <v>30</v>
      </c>
      <c r="B62" s="2408" t="s">
        <v>466</v>
      </c>
      <c r="C62" s="3202">
        <v>0</v>
      </c>
      <c r="D62" s="3202">
        <v>0</v>
      </c>
      <c r="E62" s="3206">
        <v>531353</v>
      </c>
      <c r="F62" s="3202">
        <v>3780328</v>
      </c>
      <c r="G62" s="3202" t="e">
        <f>SUM('[155]262A-C (2015)'!K183:K193)</f>
        <v>#REF!</v>
      </c>
      <c r="H62" s="3203"/>
      <c r="I62" s="3202">
        <v>3248975</v>
      </c>
      <c r="J62" s="3202">
        <v>440381</v>
      </c>
      <c r="K62" s="3202">
        <v>79002</v>
      </c>
      <c r="L62" s="3202">
        <v>11970</v>
      </c>
      <c r="M62" s="3202">
        <v>0</v>
      </c>
      <c r="N62" s="3205">
        <v>30</v>
      </c>
      <c r="O62" s="2407"/>
      <c r="P62" s="2407"/>
      <c r="Q62" s="2407"/>
      <c r="R62" s="2407"/>
      <c r="S62" s="2407"/>
      <c r="T62" s="2407"/>
      <c r="U62" s="2407"/>
      <c r="V62" s="2407"/>
      <c r="W62" s="2407"/>
      <c r="X62" s="2407"/>
      <c r="Y62" s="2407"/>
      <c r="Z62" s="2407"/>
      <c r="AA62" s="2407"/>
      <c r="AB62" s="2407"/>
      <c r="AC62" s="2407"/>
      <c r="AD62" s="2407"/>
      <c r="AE62" s="2407"/>
      <c r="AF62" s="2407"/>
      <c r="AG62" s="2407"/>
      <c r="AH62" s="2407"/>
      <c r="AI62" s="2407"/>
      <c r="AJ62" s="2407"/>
      <c r="AK62" s="2407"/>
      <c r="AL62" s="2407"/>
      <c r="AM62" s="2407"/>
      <c r="AN62" s="2407"/>
      <c r="AO62" s="2407"/>
      <c r="AP62" s="2407"/>
      <c r="AQ62" s="2407"/>
      <c r="AR62" s="2407"/>
      <c r="AS62" s="2407"/>
      <c r="AT62" s="2407"/>
      <c r="AU62" s="2407"/>
      <c r="AV62" s="2407"/>
      <c r="AW62" s="2407"/>
      <c r="AX62" s="2407"/>
      <c r="AY62" s="2407"/>
      <c r="AZ62" s="2407"/>
      <c r="BA62" s="2407"/>
      <c r="BB62" s="2407"/>
      <c r="BC62" s="2407"/>
      <c r="BD62" s="2407"/>
      <c r="BE62" s="2407"/>
      <c r="BF62" s="2407"/>
      <c r="BG62" s="2407"/>
      <c r="BH62" s="2407"/>
      <c r="BI62" s="2407"/>
      <c r="BJ62" s="2407"/>
      <c r="BK62" s="2407"/>
      <c r="BL62" s="2407"/>
      <c r="BM62" s="2407"/>
      <c r="BN62" s="2407"/>
      <c r="BO62" s="2407"/>
      <c r="BP62" s="2407"/>
      <c r="BQ62" s="2407"/>
      <c r="BR62" s="2407"/>
      <c r="BS62" s="2407"/>
      <c r="BT62" s="2407"/>
      <c r="BU62" s="2407"/>
      <c r="BV62" s="2407"/>
      <c r="BW62" s="2407"/>
      <c r="BX62" s="2407"/>
      <c r="BY62" s="2407"/>
      <c r="BZ62" s="2407"/>
      <c r="CA62" s="2407"/>
      <c r="CB62" s="2407"/>
      <c r="CC62" s="2407"/>
      <c r="CD62" s="2407"/>
      <c r="CE62" s="2407"/>
      <c r="CF62" s="2407"/>
      <c r="CG62" s="2407"/>
      <c r="CH62" s="2407"/>
      <c r="CI62" s="2407"/>
      <c r="CJ62" s="2407"/>
      <c r="CK62" s="2407"/>
      <c r="CL62" s="2407"/>
      <c r="CM62" s="2407"/>
      <c r="CN62" s="2407"/>
      <c r="CO62" s="2407"/>
      <c r="CP62" s="2407"/>
      <c r="CQ62" s="2407"/>
      <c r="CR62" s="2407"/>
      <c r="CS62" s="2407"/>
      <c r="CT62" s="2407"/>
      <c r="CU62" s="2407"/>
      <c r="CV62" s="2407"/>
      <c r="CW62" s="2407"/>
      <c r="CX62" s="2407"/>
      <c r="CY62" s="2407"/>
      <c r="CZ62" s="2407"/>
      <c r="DA62" s="2407"/>
      <c r="DB62" s="2407"/>
      <c r="DC62" s="2407"/>
      <c r="DD62" s="2407"/>
      <c r="DE62" s="2407"/>
      <c r="DF62" s="2407"/>
      <c r="DG62" s="2407"/>
      <c r="DH62" s="2407"/>
      <c r="DI62" s="2407"/>
      <c r="DJ62" s="2407"/>
      <c r="DK62" s="2407"/>
      <c r="DL62" s="2407"/>
      <c r="DM62" s="2407"/>
      <c r="DN62" s="2407"/>
      <c r="DO62" s="2407"/>
      <c r="DP62" s="2407"/>
      <c r="DQ62" s="2407"/>
      <c r="DR62" s="2407"/>
      <c r="DS62" s="2407"/>
      <c r="DT62" s="2407"/>
      <c r="DU62" s="2407"/>
      <c r="DV62" s="2407"/>
      <c r="DW62" s="2407"/>
      <c r="DX62" s="2407"/>
      <c r="DY62" s="2407"/>
      <c r="DZ62" s="2407"/>
      <c r="EA62" s="2407"/>
      <c r="EB62" s="2407"/>
      <c r="EC62" s="2407"/>
      <c r="ED62" s="2407"/>
      <c r="EE62" s="2407"/>
      <c r="EF62" s="2407"/>
      <c r="EG62" s="2407"/>
      <c r="EH62" s="2407"/>
      <c r="EI62" s="2407"/>
      <c r="EJ62" s="2407"/>
      <c r="EK62" s="2407"/>
      <c r="EL62" s="2407"/>
      <c r="EM62" s="2407"/>
      <c r="EN62" s="2407"/>
      <c r="EO62" s="2407"/>
      <c r="EP62" s="2407"/>
      <c r="EQ62" s="2407"/>
      <c r="ER62" s="2407"/>
      <c r="ES62" s="2407"/>
      <c r="ET62" s="2407"/>
      <c r="EU62" s="2407"/>
      <c r="EV62" s="2407"/>
      <c r="EW62" s="2407"/>
      <c r="EX62" s="2407"/>
      <c r="EY62" s="2407"/>
      <c r="EZ62" s="2407"/>
      <c r="FA62" s="2407"/>
      <c r="FB62" s="2407"/>
      <c r="FC62" s="2407"/>
      <c r="FD62" s="2407"/>
      <c r="FE62" s="2407"/>
      <c r="FF62" s="2407"/>
      <c r="FG62" s="2407"/>
      <c r="FH62" s="2407"/>
      <c r="FI62" s="2407"/>
      <c r="FJ62" s="2407"/>
      <c r="FK62" s="2407"/>
      <c r="FL62" s="2407"/>
      <c r="FM62" s="2407"/>
      <c r="FN62" s="2407"/>
      <c r="FO62" s="2407"/>
      <c r="FP62" s="2407"/>
      <c r="FQ62" s="2407"/>
      <c r="FR62" s="2407"/>
      <c r="FS62" s="2407"/>
      <c r="FT62" s="2407"/>
      <c r="FU62" s="2407"/>
      <c r="FV62" s="2407"/>
      <c r="FW62" s="2407"/>
      <c r="FX62" s="2407"/>
      <c r="FY62" s="2407"/>
      <c r="FZ62" s="2407"/>
      <c r="GA62" s="2407"/>
      <c r="GB62" s="2407"/>
      <c r="GC62" s="2407"/>
      <c r="GD62" s="2407"/>
      <c r="GE62" s="2407"/>
      <c r="GF62" s="2407"/>
      <c r="GG62" s="2407"/>
      <c r="GH62" s="2407"/>
      <c r="GI62" s="2407"/>
      <c r="GJ62" s="2407"/>
      <c r="GK62" s="2407"/>
      <c r="GL62" s="2407"/>
      <c r="GM62" s="2407"/>
      <c r="GN62" s="2407"/>
      <c r="GO62" s="2407"/>
      <c r="GP62" s="2407"/>
      <c r="GQ62" s="2407"/>
      <c r="GR62" s="2407"/>
      <c r="GS62" s="2407"/>
      <c r="GT62" s="2407"/>
      <c r="GU62" s="2407"/>
      <c r="GV62" s="2407"/>
      <c r="GW62" s="2407"/>
      <c r="GX62" s="2407"/>
      <c r="GY62" s="2407"/>
      <c r="GZ62" s="2407"/>
      <c r="HA62" s="2407"/>
      <c r="HB62" s="2407"/>
      <c r="HC62" s="2407"/>
      <c r="HD62" s="2407"/>
      <c r="HE62" s="2407"/>
      <c r="HF62" s="2407"/>
      <c r="HG62" s="2407"/>
      <c r="HH62" s="2407"/>
      <c r="HI62" s="2407"/>
      <c r="HJ62" s="2407"/>
      <c r="HK62" s="2407"/>
      <c r="HL62" s="2407"/>
      <c r="HM62" s="2407"/>
      <c r="HN62" s="2407"/>
      <c r="HO62" s="2407"/>
      <c r="HP62" s="2407"/>
      <c r="HQ62" s="2407"/>
      <c r="HR62" s="2407"/>
      <c r="HS62" s="2407"/>
      <c r="HT62" s="2407"/>
      <c r="HU62" s="2407"/>
      <c r="HV62" s="2407"/>
      <c r="HW62" s="2407"/>
      <c r="HX62" s="2407"/>
      <c r="HY62" s="2407"/>
      <c r="HZ62" s="2407"/>
      <c r="IA62" s="2407"/>
      <c r="IB62" s="2407"/>
      <c r="IC62" s="2407"/>
      <c r="ID62" s="2407"/>
      <c r="IE62" s="2407"/>
      <c r="IF62" s="2407"/>
    </row>
    <row r="63" spans="1:240" ht="12.75" customHeight="1">
      <c r="A63" s="2475">
        <v>31</v>
      </c>
      <c r="B63" s="2408" t="s">
        <v>467</v>
      </c>
      <c r="C63" s="2520">
        <f>SUM(C56:C62)</f>
        <v>36605056</v>
      </c>
      <c r="D63" s="2520">
        <f t="shared" ref="D63:M63" si="2">SUM(D56:D62)</f>
        <v>48570148.709999919</v>
      </c>
      <c r="E63" s="2520">
        <f t="shared" si="2"/>
        <v>1773109200</v>
      </c>
      <c r="F63" s="2520">
        <f t="shared" si="2"/>
        <v>1730489183</v>
      </c>
      <c r="G63" s="2520" t="e">
        <f t="shared" si="2"/>
        <v>#REF!</v>
      </c>
      <c r="H63" s="3204">
        <f t="shared" si="2"/>
        <v>35348460</v>
      </c>
      <c r="I63" s="2520">
        <f t="shared" si="2"/>
        <v>32073843</v>
      </c>
      <c r="J63" s="2520">
        <f t="shared" si="2"/>
        <v>1326762189.45</v>
      </c>
      <c r="K63" s="2520">
        <f t="shared" si="2"/>
        <v>212948082.94</v>
      </c>
      <c r="L63" s="2520">
        <f t="shared" si="2"/>
        <v>110220440.11</v>
      </c>
      <c r="M63" s="2520">
        <f t="shared" si="2"/>
        <v>2581645.92</v>
      </c>
      <c r="N63" s="3205">
        <v>31</v>
      </c>
      <c r="O63" s="2407"/>
      <c r="P63" s="2407"/>
      <c r="Q63" s="2407"/>
      <c r="R63" s="2407"/>
      <c r="S63" s="2407"/>
      <c r="T63" s="2407"/>
      <c r="U63" s="2407"/>
      <c r="V63" s="2407"/>
      <c r="W63" s="2407"/>
      <c r="X63" s="2407"/>
      <c r="Y63" s="2407"/>
      <c r="Z63" s="2407"/>
      <c r="AA63" s="2407"/>
      <c r="AB63" s="2407"/>
      <c r="AC63" s="2407"/>
      <c r="AD63" s="2407"/>
      <c r="AE63" s="2407"/>
      <c r="AF63" s="2407"/>
      <c r="AG63" s="2407"/>
      <c r="AH63" s="2407"/>
      <c r="AI63" s="2407"/>
      <c r="AJ63" s="2407"/>
      <c r="AK63" s="2407"/>
      <c r="AL63" s="2407"/>
      <c r="AM63" s="2407"/>
      <c r="AN63" s="2407"/>
      <c r="AO63" s="2407"/>
      <c r="AP63" s="2407"/>
      <c r="AQ63" s="2407"/>
      <c r="AR63" s="2407"/>
      <c r="AS63" s="2407"/>
      <c r="AT63" s="2407"/>
      <c r="AU63" s="2407"/>
      <c r="AV63" s="2407"/>
      <c r="AW63" s="2407"/>
      <c r="AX63" s="2407"/>
      <c r="AY63" s="2407"/>
      <c r="AZ63" s="2407"/>
      <c r="BA63" s="2407"/>
      <c r="BB63" s="2407"/>
      <c r="BC63" s="2407"/>
      <c r="BD63" s="2407"/>
      <c r="BE63" s="2407"/>
      <c r="BF63" s="2407"/>
      <c r="BG63" s="2407"/>
      <c r="BH63" s="2407"/>
      <c r="BI63" s="2407"/>
      <c r="BJ63" s="2407"/>
      <c r="BK63" s="2407"/>
      <c r="BL63" s="2407"/>
      <c r="BM63" s="2407"/>
      <c r="BN63" s="2407"/>
      <c r="BO63" s="2407"/>
      <c r="BP63" s="2407"/>
      <c r="BQ63" s="2407"/>
      <c r="BR63" s="2407"/>
      <c r="BS63" s="2407"/>
      <c r="BT63" s="2407"/>
      <c r="BU63" s="2407"/>
      <c r="BV63" s="2407"/>
      <c r="BW63" s="2407"/>
      <c r="BX63" s="2407"/>
      <c r="BY63" s="2407"/>
      <c r="BZ63" s="2407"/>
      <c r="CA63" s="2407"/>
      <c r="CB63" s="2407"/>
      <c r="CC63" s="2407"/>
      <c r="CD63" s="2407"/>
      <c r="CE63" s="2407"/>
      <c r="CF63" s="2407"/>
      <c r="CG63" s="2407"/>
      <c r="CH63" s="2407"/>
      <c r="CI63" s="2407"/>
      <c r="CJ63" s="2407"/>
      <c r="CK63" s="2407"/>
      <c r="CL63" s="2407"/>
      <c r="CM63" s="2407"/>
      <c r="CN63" s="2407"/>
      <c r="CO63" s="2407"/>
      <c r="CP63" s="2407"/>
      <c r="CQ63" s="2407"/>
      <c r="CR63" s="2407"/>
      <c r="CS63" s="2407"/>
      <c r="CT63" s="2407"/>
      <c r="CU63" s="2407"/>
      <c r="CV63" s="2407"/>
      <c r="CW63" s="2407"/>
      <c r="CX63" s="2407"/>
      <c r="CY63" s="2407"/>
      <c r="CZ63" s="2407"/>
      <c r="DA63" s="2407"/>
      <c r="DB63" s="2407"/>
      <c r="DC63" s="2407"/>
      <c r="DD63" s="2407"/>
      <c r="DE63" s="2407"/>
      <c r="DF63" s="2407"/>
      <c r="DG63" s="2407"/>
      <c r="DH63" s="2407"/>
      <c r="DI63" s="2407"/>
      <c r="DJ63" s="2407"/>
      <c r="DK63" s="2407"/>
      <c r="DL63" s="2407"/>
      <c r="DM63" s="2407"/>
      <c r="DN63" s="2407"/>
      <c r="DO63" s="2407"/>
      <c r="DP63" s="2407"/>
      <c r="DQ63" s="2407"/>
      <c r="DR63" s="2407"/>
      <c r="DS63" s="2407"/>
      <c r="DT63" s="2407"/>
      <c r="DU63" s="2407"/>
      <c r="DV63" s="2407"/>
      <c r="DW63" s="2407"/>
      <c r="DX63" s="2407"/>
      <c r="DY63" s="2407"/>
      <c r="DZ63" s="2407"/>
      <c r="EA63" s="2407"/>
      <c r="EB63" s="2407"/>
      <c r="EC63" s="2407"/>
      <c r="ED63" s="2407"/>
      <c r="EE63" s="2407"/>
      <c r="EF63" s="2407"/>
      <c r="EG63" s="2407"/>
      <c r="EH63" s="2407"/>
      <c r="EI63" s="2407"/>
      <c r="EJ63" s="2407"/>
      <c r="EK63" s="2407"/>
      <c r="EL63" s="2407"/>
      <c r="EM63" s="2407"/>
      <c r="EN63" s="2407"/>
      <c r="EO63" s="2407"/>
      <c r="EP63" s="2407"/>
      <c r="EQ63" s="2407"/>
      <c r="ER63" s="2407"/>
      <c r="ES63" s="2407"/>
      <c r="ET63" s="2407"/>
      <c r="EU63" s="2407"/>
      <c r="EV63" s="2407"/>
      <c r="EW63" s="2407"/>
      <c r="EX63" s="2407"/>
      <c r="EY63" s="2407"/>
      <c r="EZ63" s="2407"/>
      <c r="FA63" s="2407"/>
      <c r="FB63" s="2407"/>
      <c r="FC63" s="2407"/>
      <c r="FD63" s="2407"/>
      <c r="FE63" s="2407"/>
      <c r="FF63" s="2407"/>
      <c r="FG63" s="2407"/>
      <c r="FH63" s="2407"/>
      <c r="FI63" s="2407"/>
      <c r="FJ63" s="2407"/>
      <c r="FK63" s="2407"/>
      <c r="FL63" s="2407"/>
      <c r="FM63" s="2407"/>
      <c r="FN63" s="2407"/>
      <c r="FO63" s="2407"/>
      <c r="FP63" s="2407"/>
      <c r="FQ63" s="2407"/>
      <c r="FR63" s="2407"/>
      <c r="FS63" s="2407"/>
      <c r="FT63" s="2407"/>
      <c r="FU63" s="2407"/>
      <c r="FV63" s="2407"/>
      <c r="FW63" s="2407"/>
      <c r="FX63" s="2407"/>
      <c r="FY63" s="2407"/>
      <c r="FZ63" s="2407"/>
      <c r="GA63" s="2407"/>
      <c r="GB63" s="2407"/>
      <c r="GC63" s="2407"/>
      <c r="GD63" s="2407"/>
      <c r="GE63" s="2407"/>
      <c r="GF63" s="2407"/>
      <c r="GG63" s="2407"/>
      <c r="GH63" s="2407"/>
      <c r="GI63" s="2407"/>
      <c r="GJ63" s="2407"/>
      <c r="GK63" s="2407"/>
      <c r="GL63" s="2407"/>
      <c r="GM63" s="2407"/>
      <c r="GN63" s="2407"/>
      <c r="GO63" s="2407"/>
      <c r="GP63" s="2407"/>
      <c r="GQ63" s="2407"/>
      <c r="GR63" s="2407"/>
      <c r="GS63" s="2407"/>
      <c r="GT63" s="2407"/>
      <c r="GU63" s="2407"/>
      <c r="GV63" s="2407"/>
      <c r="GW63" s="2407"/>
      <c r="GX63" s="2407"/>
      <c r="GY63" s="2407"/>
      <c r="GZ63" s="2407"/>
      <c r="HA63" s="2407"/>
      <c r="HB63" s="2407"/>
      <c r="HC63" s="2407"/>
      <c r="HD63" s="2407"/>
      <c r="HE63" s="2407"/>
      <c r="HF63" s="2407"/>
      <c r="HG63" s="2407"/>
      <c r="HH63" s="2407"/>
      <c r="HI63" s="2407"/>
      <c r="HJ63" s="2407"/>
      <c r="HK63" s="2407"/>
      <c r="HL63" s="2407"/>
      <c r="HM63" s="2407"/>
      <c r="HN63" s="2407"/>
      <c r="HO63" s="2407"/>
      <c r="HP63" s="2407"/>
      <c r="HQ63" s="2407"/>
      <c r="HR63" s="2407"/>
      <c r="HS63" s="2407"/>
      <c r="HT63" s="2407"/>
      <c r="HU63" s="2407"/>
      <c r="HV63" s="2407"/>
      <c r="HW63" s="2407"/>
      <c r="HX63" s="2407"/>
      <c r="HY63" s="2407"/>
      <c r="HZ63" s="2407"/>
      <c r="IA63" s="2407"/>
      <c r="IB63" s="2407"/>
      <c r="IC63" s="2407"/>
      <c r="ID63" s="2407"/>
      <c r="IE63" s="2407"/>
      <c r="IF63" s="2407"/>
    </row>
    <row r="64" spans="1:240" ht="12.75" customHeight="1">
      <c r="A64" s="2475"/>
      <c r="B64" s="2408" t="s">
        <v>1063</v>
      </c>
      <c r="C64" s="3202"/>
      <c r="D64" s="3202"/>
      <c r="E64" s="3202"/>
      <c r="F64" s="3202"/>
      <c r="G64" s="3202"/>
      <c r="H64" s="3203"/>
      <c r="I64" s="3202"/>
      <c r="J64" s="3202"/>
      <c r="K64" s="3202"/>
      <c r="L64" s="3202"/>
      <c r="M64" s="3202"/>
      <c r="N64" s="3205"/>
      <c r="O64" s="2407"/>
      <c r="P64" s="2407"/>
      <c r="Q64" s="2407"/>
      <c r="R64" s="2407"/>
      <c r="S64" s="2407"/>
      <c r="T64" s="2407"/>
      <c r="U64" s="2407"/>
      <c r="V64" s="2407"/>
      <c r="W64" s="2407"/>
      <c r="X64" s="2407"/>
      <c r="Y64" s="2407"/>
      <c r="Z64" s="2407"/>
      <c r="AA64" s="2407"/>
      <c r="AB64" s="2407"/>
      <c r="AC64" s="2407"/>
      <c r="AD64" s="2407"/>
      <c r="AE64" s="2407"/>
      <c r="AF64" s="2407"/>
      <c r="AG64" s="2407"/>
      <c r="AH64" s="2407"/>
      <c r="AI64" s="2407"/>
      <c r="AJ64" s="2407"/>
      <c r="AK64" s="2407"/>
      <c r="AL64" s="2407"/>
      <c r="AM64" s="2407"/>
      <c r="AN64" s="2407"/>
      <c r="AO64" s="2407"/>
      <c r="AP64" s="2407"/>
      <c r="AQ64" s="2407"/>
      <c r="AR64" s="2407"/>
      <c r="AS64" s="2407"/>
      <c r="AT64" s="2407"/>
      <c r="AU64" s="2407"/>
      <c r="AV64" s="2407"/>
      <c r="AW64" s="2407"/>
      <c r="AX64" s="2407"/>
      <c r="AY64" s="2407"/>
      <c r="AZ64" s="2407"/>
      <c r="BA64" s="2407"/>
      <c r="BB64" s="2407"/>
      <c r="BC64" s="2407"/>
      <c r="BD64" s="2407"/>
      <c r="BE64" s="2407"/>
      <c r="BF64" s="2407"/>
      <c r="BG64" s="2407"/>
      <c r="BH64" s="2407"/>
      <c r="BI64" s="2407"/>
      <c r="BJ64" s="2407"/>
      <c r="BK64" s="2407"/>
      <c r="BL64" s="2407"/>
      <c r="BM64" s="2407"/>
      <c r="BN64" s="2407"/>
      <c r="BO64" s="2407"/>
      <c r="BP64" s="2407"/>
      <c r="BQ64" s="2407"/>
      <c r="BR64" s="2407"/>
      <c r="BS64" s="2407"/>
      <c r="BT64" s="2407"/>
      <c r="BU64" s="2407"/>
      <c r="BV64" s="2407"/>
      <c r="BW64" s="2407"/>
      <c r="BX64" s="2407"/>
      <c r="BY64" s="2407"/>
      <c r="BZ64" s="2407"/>
      <c r="CA64" s="2407"/>
      <c r="CB64" s="2407"/>
      <c r="CC64" s="2407"/>
      <c r="CD64" s="2407"/>
      <c r="CE64" s="2407"/>
      <c r="CF64" s="2407"/>
      <c r="CG64" s="2407"/>
      <c r="CH64" s="2407"/>
      <c r="CI64" s="2407"/>
      <c r="CJ64" s="2407"/>
      <c r="CK64" s="2407"/>
      <c r="CL64" s="2407"/>
      <c r="CM64" s="2407"/>
      <c r="CN64" s="2407"/>
      <c r="CO64" s="2407"/>
      <c r="CP64" s="2407"/>
      <c r="CQ64" s="2407"/>
      <c r="CR64" s="2407"/>
      <c r="CS64" s="2407"/>
      <c r="CT64" s="2407"/>
      <c r="CU64" s="2407"/>
      <c r="CV64" s="2407"/>
      <c r="CW64" s="2407"/>
      <c r="CX64" s="2407"/>
      <c r="CY64" s="2407"/>
      <c r="CZ64" s="2407"/>
      <c r="DA64" s="2407"/>
      <c r="DB64" s="2407"/>
      <c r="DC64" s="2407"/>
      <c r="DD64" s="2407"/>
      <c r="DE64" s="2407"/>
      <c r="DF64" s="2407"/>
      <c r="DG64" s="2407"/>
      <c r="DH64" s="2407"/>
      <c r="DI64" s="2407"/>
      <c r="DJ64" s="2407"/>
      <c r="DK64" s="2407"/>
      <c r="DL64" s="2407"/>
      <c r="DM64" s="2407"/>
      <c r="DN64" s="2407"/>
      <c r="DO64" s="2407"/>
      <c r="DP64" s="2407"/>
      <c r="DQ64" s="2407"/>
      <c r="DR64" s="2407"/>
      <c r="DS64" s="2407"/>
      <c r="DT64" s="2407"/>
      <c r="DU64" s="2407"/>
      <c r="DV64" s="2407"/>
      <c r="DW64" s="2407"/>
      <c r="DX64" s="2407"/>
      <c r="DY64" s="2407"/>
      <c r="DZ64" s="2407"/>
      <c r="EA64" s="2407"/>
      <c r="EB64" s="2407"/>
      <c r="EC64" s="2407"/>
      <c r="ED64" s="2407"/>
      <c r="EE64" s="2407"/>
      <c r="EF64" s="2407"/>
      <c r="EG64" s="2407"/>
      <c r="EH64" s="2407"/>
      <c r="EI64" s="2407"/>
      <c r="EJ64" s="2407"/>
      <c r="EK64" s="2407"/>
      <c r="EL64" s="2407"/>
      <c r="EM64" s="2407"/>
      <c r="EN64" s="2407"/>
      <c r="EO64" s="2407"/>
      <c r="EP64" s="2407"/>
      <c r="EQ64" s="2407"/>
      <c r="ER64" s="2407"/>
      <c r="ES64" s="2407"/>
      <c r="ET64" s="2407"/>
      <c r="EU64" s="2407"/>
      <c r="EV64" s="2407"/>
      <c r="EW64" s="2407"/>
      <c r="EX64" s="2407"/>
      <c r="EY64" s="2407"/>
      <c r="EZ64" s="2407"/>
      <c r="FA64" s="2407"/>
      <c r="FB64" s="2407"/>
      <c r="FC64" s="2407"/>
      <c r="FD64" s="2407"/>
      <c r="FE64" s="2407"/>
      <c r="FF64" s="2407"/>
      <c r="FG64" s="2407"/>
      <c r="FH64" s="2407"/>
      <c r="FI64" s="2407"/>
      <c r="FJ64" s="2407"/>
      <c r="FK64" s="2407"/>
      <c r="FL64" s="2407"/>
      <c r="FM64" s="2407"/>
      <c r="FN64" s="2407"/>
      <c r="FO64" s="2407"/>
      <c r="FP64" s="2407"/>
      <c r="FQ64" s="2407"/>
      <c r="FR64" s="2407"/>
      <c r="FS64" s="2407"/>
      <c r="FT64" s="2407"/>
      <c r="FU64" s="2407"/>
      <c r="FV64" s="2407"/>
      <c r="FW64" s="2407"/>
      <c r="FX64" s="2407"/>
      <c r="FY64" s="2407"/>
      <c r="FZ64" s="2407"/>
      <c r="GA64" s="2407"/>
      <c r="GB64" s="2407"/>
      <c r="GC64" s="2407"/>
      <c r="GD64" s="2407"/>
      <c r="GE64" s="2407"/>
      <c r="GF64" s="2407"/>
      <c r="GG64" s="2407"/>
      <c r="GH64" s="2407"/>
      <c r="GI64" s="2407"/>
      <c r="GJ64" s="2407"/>
      <c r="GK64" s="2407"/>
      <c r="GL64" s="2407"/>
      <c r="GM64" s="2407"/>
      <c r="GN64" s="2407"/>
      <c r="GO64" s="2407"/>
      <c r="GP64" s="2407"/>
      <c r="GQ64" s="2407"/>
      <c r="GR64" s="2407"/>
      <c r="GS64" s="2407"/>
      <c r="GT64" s="2407"/>
      <c r="GU64" s="2407"/>
      <c r="GV64" s="2407"/>
      <c r="GW64" s="2407"/>
      <c r="GX64" s="2407"/>
      <c r="GY64" s="2407"/>
      <c r="GZ64" s="2407"/>
      <c r="HA64" s="2407"/>
      <c r="HB64" s="2407"/>
      <c r="HC64" s="2407"/>
      <c r="HD64" s="2407"/>
      <c r="HE64" s="2407"/>
      <c r="HF64" s="2407"/>
      <c r="HG64" s="2407"/>
      <c r="HH64" s="2407"/>
      <c r="HI64" s="2407"/>
      <c r="HJ64" s="2407"/>
      <c r="HK64" s="2407"/>
      <c r="HL64" s="2407"/>
      <c r="HM64" s="2407"/>
      <c r="HN64" s="2407"/>
      <c r="HO64" s="2407"/>
      <c r="HP64" s="2407"/>
      <c r="HQ64" s="2407"/>
      <c r="HR64" s="2407"/>
      <c r="HS64" s="2407"/>
      <c r="HT64" s="2407"/>
      <c r="HU64" s="2407"/>
      <c r="HV64" s="2407"/>
      <c r="HW64" s="2407"/>
      <c r="HX64" s="2407"/>
      <c r="HY64" s="2407"/>
      <c r="HZ64" s="2407"/>
      <c r="IA64" s="2407"/>
      <c r="IB64" s="2407"/>
      <c r="IC64" s="2407"/>
      <c r="ID64" s="2407"/>
      <c r="IE64" s="2407"/>
      <c r="IF64" s="2407"/>
    </row>
    <row r="65" spans="1:240" ht="12.75" customHeight="1">
      <c r="A65" s="2475">
        <v>32</v>
      </c>
      <c r="B65" s="2408"/>
      <c r="C65" s="3202"/>
      <c r="D65" s="3202"/>
      <c r="E65" s="3202"/>
      <c r="F65" s="3202"/>
      <c r="G65" s="3202"/>
      <c r="H65" s="3203" t="s">
        <v>1784</v>
      </c>
      <c r="I65" s="3202"/>
      <c r="J65" s="3202"/>
      <c r="K65" s="3202"/>
      <c r="L65" s="3202"/>
      <c r="M65" s="3202"/>
      <c r="N65" s="3209">
        <v>32</v>
      </c>
      <c r="O65" s="2407"/>
      <c r="P65" s="2407"/>
      <c r="Q65" s="2407"/>
      <c r="R65" s="2407"/>
      <c r="S65" s="2407"/>
      <c r="T65" s="2407"/>
      <c r="U65" s="2407"/>
      <c r="V65" s="2407"/>
      <c r="W65" s="2407"/>
      <c r="X65" s="2407"/>
      <c r="Y65" s="2407"/>
      <c r="Z65" s="2407"/>
      <c r="AA65" s="2407"/>
      <c r="AB65" s="2407"/>
      <c r="AC65" s="2407"/>
      <c r="AD65" s="2407"/>
      <c r="AE65" s="2407"/>
      <c r="AF65" s="2407"/>
      <c r="AG65" s="2407"/>
      <c r="AH65" s="2407"/>
      <c r="AI65" s="2407"/>
      <c r="AJ65" s="2407"/>
      <c r="AK65" s="2407"/>
      <c r="AL65" s="2407"/>
      <c r="AM65" s="2407"/>
      <c r="AN65" s="2407"/>
      <c r="AO65" s="2407"/>
      <c r="AP65" s="2407"/>
      <c r="AQ65" s="2407"/>
      <c r="AR65" s="2407"/>
      <c r="AS65" s="2407"/>
      <c r="AT65" s="2407"/>
      <c r="AU65" s="2407"/>
      <c r="AV65" s="2407"/>
      <c r="AW65" s="2407"/>
      <c r="AX65" s="2407"/>
      <c r="AY65" s="2407"/>
      <c r="AZ65" s="2407"/>
      <c r="BA65" s="2407"/>
      <c r="BB65" s="2407"/>
      <c r="BC65" s="2407"/>
      <c r="BD65" s="2407"/>
      <c r="BE65" s="2407"/>
      <c r="BF65" s="2407"/>
      <c r="BG65" s="2407"/>
      <c r="BH65" s="2407"/>
      <c r="BI65" s="2407"/>
      <c r="BJ65" s="2407"/>
      <c r="BK65" s="2407"/>
      <c r="BL65" s="2407"/>
      <c r="BM65" s="2407"/>
      <c r="BN65" s="2407"/>
      <c r="BO65" s="2407"/>
      <c r="BP65" s="2407"/>
      <c r="BQ65" s="2407"/>
      <c r="BR65" s="2407"/>
      <c r="BS65" s="2407"/>
      <c r="BT65" s="2407"/>
      <c r="BU65" s="2407"/>
      <c r="BV65" s="2407"/>
      <c r="BW65" s="2407"/>
      <c r="BX65" s="2407"/>
      <c r="BY65" s="2407"/>
      <c r="BZ65" s="2407"/>
      <c r="CA65" s="2407"/>
      <c r="CB65" s="2407"/>
      <c r="CC65" s="2407"/>
      <c r="CD65" s="2407"/>
      <c r="CE65" s="2407"/>
      <c r="CF65" s="2407"/>
      <c r="CG65" s="2407"/>
      <c r="CH65" s="2407"/>
      <c r="CI65" s="2407"/>
      <c r="CJ65" s="2407"/>
      <c r="CK65" s="2407"/>
      <c r="CL65" s="2407"/>
      <c r="CM65" s="2407"/>
      <c r="CN65" s="2407"/>
      <c r="CO65" s="2407"/>
      <c r="CP65" s="2407"/>
      <c r="CQ65" s="2407"/>
      <c r="CR65" s="2407"/>
      <c r="CS65" s="2407"/>
      <c r="CT65" s="2407"/>
      <c r="CU65" s="2407"/>
      <c r="CV65" s="2407"/>
      <c r="CW65" s="2407"/>
      <c r="CX65" s="2407"/>
      <c r="CY65" s="2407"/>
      <c r="CZ65" s="2407"/>
      <c r="DA65" s="2407"/>
      <c r="DB65" s="2407"/>
      <c r="DC65" s="2407"/>
      <c r="DD65" s="2407"/>
      <c r="DE65" s="2407"/>
      <c r="DF65" s="2407"/>
      <c r="DG65" s="2407"/>
      <c r="DH65" s="2407"/>
      <c r="DI65" s="2407"/>
      <c r="DJ65" s="2407"/>
      <c r="DK65" s="2407"/>
      <c r="DL65" s="2407"/>
      <c r="DM65" s="2407"/>
      <c r="DN65" s="2407"/>
      <c r="DO65" s="2407"/>
      <c r="DP65" s="2407"/>
      <c r="DQ65" s="2407"/>
      <c r="DR65" s="2407"/>
      <c r="DS65" s="2407"/>
      <c r="DT65" s="2407"/>
      <c r="DU65" s="2407"/>
      <c r="DV65" s="2407"/>
      <c r="DW65" s="2407"/>
      <c r="DX65" s="2407"/>
      <c r="DY65" s="2407"/>
      <c r="DZ65" s="2407"/>
      <c r="EA65" s="2407"/>
      <c r="EB65" s="2407"/>
      <c r="EC65" s="2407"/>
      <c r="ED65" s="2407"/>
      <c r="EE65" s="2407"/>
      <c r="EF65" s="2407"/>
      <c r="EG65" s="2407"/>
      <c r="EH65" s="2407"/>
      <c r="EI65" s="2407"/>
      <c r="EJ65" s="2407"/>
      <c r="EK65" s="2407"/>
      <c r="EL65" s="2407"/>
      <c r="EM65" s="2407"/>
      <c r="EN65" s="2407"/>
      <c r="EO65" s="2407"/>
      <c r="EP65" s="2407"/>
      <c r="EQ65" s="2407"/>
      <c r="ER65" s="2407"/>
      <c r="ES65" s="2407"/>
      <c r="ET65" s="2407"/>
      <c r="EU65" s="2407"/>
      <c r="EV65" s="2407"/>
      <c r="EW65" s="2407"/>
      <c r="EX65" s="2407"/>
      <c r="EY65" s="2407"/>
      <c r="EZ65" s="2407"/>
      <c r="FA65" s="2407"/>
      <c r="FB65" s="2407"/>
      <c r="FC65" s="2407"/>
      <c r="FD65" s="2407"/>
      <c r="FE65" s="2407"/>
      <c r="FF65" s="2407"/>
      <c r="FG65" s="2407"/>
      <c r="FH65" s="2407"/>
      <c r="FI65" s="2407"/>
      <c r="FJ65" s="2407"/>
      <c r="FK65" s="2407"/>
      <c r="FL65" s="2407"/>
      <c r="FM65" s="2407"/>
      <c r="FN65" s="2407"/>
      <c r="FO65" s="2407"/>
      <c r="FP65" s="2407"/>
      <c r="FQ65" s="2407"/>
      <c r="FR65" s="2407"/>
      <c r="FS65" s="2407"/>
      <c r="FT65" s="2407"/>
      <c r="FU65" s="2407"/>
      <c r="FV65" s="2407"/>
      <c r="FW65" s="2407"/>
      <c r="FX65" s="2407"/>
      <c r="FY65" s="2407"/>
      <c r="FZ65" s="2407"/>
      <c r="GA65" s="2407"/>
      <c r="GB65" s="2407"/>
      <c r="GC65" s="2407"/>
      <c r="GD65" s="2407"/>
      <c r="GE65" s="2407"/>
      <c r="GF65" s="2407"/>
      <c r="GG65" s="2407"/>
      <c r="GH65" s="2407"/>
      <c r="GI65" s="2407"/>
      <c r="GJ65" s="2407"/>
      <c r="GK65" s="2407"/>
      <c r="GL65" s="2407"/>
      <c r="GM65" s="2407"/>
      <c r="GN65" s="2407"/>
      <c r="GO65" s="2407"/>
      <c r="GP65" s="2407"/>
      <c r="GQ65" s="2407"/>
      <c r="GR65" s="2407"/>
      <c r="GS65" s="2407"/>
      <c r="GT65" s="2407"/>
      <c r="GU65" s="2407"/>
      <c r="GV65" s="2407"/>
      <c r="GW65" s="2407"/>
      <c r="GX65" s="2407"/>
      <c r="GY65" s="2407"/>
      <c r="GZ65" s="2407"/>
      <c r="HA65" s="2407"/>
      <c r="HB65" s="2407"/>
      <c r="HC65" s="2407"/>
      <c r="HD65" s="2407"/>
      <c r="HE65" s="2407"/>
      <c r="HF65" s="2407"/>
      <c r="HG65" s="2407"/>
      <c r="HH65" s="2407"/>
      <c r="HI65" s="2407"/>
      <c r="HJ65" s="2407"/>
      <c r="HK65" s="2407"/>
      <c r="HL65" s="2407"/>
      <c r="HM65" s="2407"/>
      <c r="HN65" s="2407"/>
      <c r="HO65" s="2407"/>
      <c r="HP65" s="2407"/>
      <c r="HQ65" s="2407"/>
      <c r="HR65" s="2407"/>
      <c r="HS65" s="2407"/>
      <c r="HT65" s="2407"/>
      <c r="HU65" s="2407"/>
      <c r="HV65" s="2407"/>
      <c r="HW65" s="2407"/>
      <c r="HX65" s="2407"/>
      <c r="HY65" s="2407"/>
      <c r="HZ65" s="2407"/>
      <c r="IA65" s="2407"/>
      <c r="IB65" s="2407"/>
      <c r="IC65" s="2407"/>
      <c r="ID65" s="2407"/>
      <c r="IE65" s="2407"/>
      <c r="IF65" s="2407"/>
    </row>
    <row r="66" spans="1:240" ht="12.75" customHeight="1">
      <c r="A66" s="2475">
        <v>33</v>
      </c>
      <c r="B66" s="2408"/>
      <c r="C66" s="3202"/>
      <c r="D66" s="3202"/>
      <c r="E66" s="3202"/>
      <c r="F66" s="3202"/>
      <c r="G66" s="3202"/>
      <c r="H66" s="3203" t="s">
        <v>1784</v>
      </c>
      <c r="I66" s="3202"/>
      <c r="J66" s="3202"/>
      <c r="K66" s="3202"/>
      <c r="L66" s="3202"/>
      <c r="M66" s="3202"/>
      <c r="N66" s="3209">
        <v>33</v>
      </c>
      <c r="O66" s="2407"/>
      <c r="P66" s="2407"/>
      <c r="Q66" s="2407"/>
      <c r="R66" s="2407"/>
      <c r="S66" s="2407"/>
      <c r="T66" s="2407"/>
      <c r="U66" s="2407"/>
      <c r="V66" s="2407"/>
      <c r="W66" s="2407"/>
      <c r="X66" s="2407"/>
      <c r="Y66" s="2407"/>
      <c r="Z66" s="2407"/>
      <c r="AA66" s="2407"/>
      <c r="AB66" s="2407"/>
      <c r="AC66" s="2407"/>
      <c r="AD66" s="2407"/>
      <c r="AE66" s="2407"/>
      <c r="AF66" s="2407"/>
      <c r="AG66" s="2407"/>
      <c r="AH66" s="2407"/>
      <c r="AI66" s="2407"/>
      <c r="AJ66" s="2407"/>
      <c r="AK66" s="2407"/>
      <c r="AL66" s="2407"/>
      <c r="AM66" s="2407"/>
      <c r="AN66" s="2407"/>
      <c r="AO66" s="2407"/>
      <c r="AP66" s="2407"/>
      <c r="AQ66" s="2407"/>
      <c r="AR66" s="2407"/>
      <c r="AS66" s="2407"/>
      <c r="AT66" s="2407"/>
      <c r="AU66" s="2407"/>
      <c r="AV66" s="2407"/>
      <c r="AW66" s="2407"/>
      <c r="AX66" s="2407"/>
      <c r="AY66" s="2407"/>
      <c r="AZ66" s="2407"/>
      <c r="BA66" s="2407"/>
      <c r="BB66" s="2407"/>
      <c r="BC66" s="2407"/>
      <c r="BD66" s="2407"/>
      <c r="BE66" s="2407"/>
      <c r="BF66" s="2407"/>
      <c r="BG66" s="2407"/>
      <c r="BH66" s="2407"/>
      <c r="BI66" s="2407"/>
      <c r="BJ66" s="2407"/>
      <c r="BK66" s="2407"/>
      <c r="BL66" s="2407"/>
      <c r="BM66" s="2407"/>
      <c r="BN66" s="2407"/>
      <c r="BO66" s="2407"/>
      <c r="BP66" s="2407"/>
      <c r="BQ66" s="2407"/>
      <c r="BR66" s="2407"/>
      <c r="BS66" s="2407"/>
      <c r="BT66" s="2407"/>
      <c r="BU66" s="2407"/>
      <c r="BV66" s="2407"/>
      <c r="BW66" s="2407"/>
      <c r="BX66" s="2407"/>
      <c r="BY66" s="2407"/>
      <c r="BZ66" s="2407"/>
      <c r="CA66" s="2407"/>
      <c r="CB66" s="2407"/>
      <c r="CC66" s="2407"/>
      <c r="CD66" s="2407"/>
      <c r="CE66" s="2407"/>
      <c r="CF66" s="2407"/>
      <c r="CG66" s="2407"/>
      <c r="CH66" s="2407"/>
      <c r="CI66" s="2407"/>
      <c r="CJ66" s="2407"/>
      <c r="CK66" s="2407"/>
      <c r="CL66" s="2407"/>
      <c r="CM66" s="2407"/>
      <c r="CN66" s="2407"/>
      <c r="CO66" s="2407"/>
      <c r="CP66" s="2407"/>
      <c r="CQ66" s="2407"/>
      <c r="CR66" s="2407"/>
      <c r="CS66" s="2407"/>
      <c r="CT66" s="2407"/>
      <c r="CU66" s="2407"/>
      <c r="CV66" s="2407"/>
      <c r="CW66" s="2407"/>
      <c r="CX66" s="2407"/>
      <c r="CY66" s="2407"/>
      <c r="CZ66" s="2407"/>
      <c r="DA66" s="2407"/>
      <c r="DB66" s="2407"/>
      <c r="DC66" s="2407"/>
      <c r="DD66" s="2407"/>
      <c r="DE66" s="2407"/>
      <c r="DF66" s="2407"/>
      <c r="DG66" s="2407"/>
      <c r="DH66" s="2407"/>
      <c r="DI66" s="2407"/>
      <c r="DJ66" s="2407"/>
      <c r="DK66" s="2407"/>
      <c r="DL66" s="2407"/>
      <c r="DM66" s="2407"/>
      <c r="DN66" s="2407"/>
      <c r="DO66" s="2407"/>
      <c r="DP66" s="2407"/>
      <c r="DQ66" s="2407"/>
      <c r="DR66" s="2407"/>
      <c r="DS66" s="2407"/>
      <c r="DT66" s="2407"/>
      <c r="DU66" s="2407"/>
      <c r="DV66" s="2407"/>
      <c r="DW66" s="2407"/>
      <c r="DX66" s="2407"/>
      <c r="DY66" s="2407"/>
      <c r="DZ66" s="2407"/>
      <c r="EA66" s="2407"/>
      <c r="EB66" s="2407"/>
      <c r="EC66" s="2407"/>
      <c r="ED66" s="2407"/>
      <c r="EE66" s="2407"/>
      <c r="EF66" s="2407"/>
      <c r="EG66" s="2407"/>
      <c r="EH66" s="2407"/>
      <c r="EI66" s="2407"/>
      <c r="EJ66" s="2407"/>
      <c r="EK66" s="2407"/>
      <c r="EL66" s="2407"/>
      <c r="EM66" s="2407"/>
      <c r="EN66" s="2407"/>
      <c r="EO66" s="2407"/>
      <c r="EP66" s="2407"/>
      <c r="EQ66" s="2407"/>
      <c r="ER66" s="2407"/>
      <c r="ES66" s="2407"/>
      <c r="ET66" s="2407"/>
      <c r="EU66" s="2407"/>
      <c r="EV66" s="2407"/>
      <c r="EW66" s="2407"/>
      <c r="EX66" s="2407"/>
      <c r="EY66" s="2407"/>
      <c r="EZ66" s="2407"/>
      <c r="FA66" s="2407"/>
      <c r="FB66" s="2407"/>
      <c r="FC66" s="2407"/>
      <c r="FD66" s="2407"/>
      <c r="FE66" s="2407"/>
      <c r="FF66" s="2407"/>
      <c r="FG66" s="2407"/>
      <c r="FH66" s="2407"/>
      <c r="FI66" s="2407"/>
      <c r="FJ66" s="2407"/>
      <c r="FK66" s="2407"/>
      <c r="FL66" s="2407"/>
      <c r="FM66" s="2407"/>
      <c r="FN66" s="2407"/>
      <c r="FO66" s="2407"/>
      <c r="FP66" s="2407"/>
      <c r="FQ66" s="2407"/>
      <c r="FR66" s="2407"/>
      <c r="FS66" s="2407"/>
      <c r="FT66" s="2407"/>
      <c r="FU66" s="2407"/>
      <c r="FV66" s="2407"/>
      <c r="FW66" s="2407"/>
      <c r="FX66" s="2407"/>
      <c r="FY66" s="2407"/>
      <c r="FZ66" s="2407"/>
      <c r="GA66" s="2407"/>
      <c r="GB66" s="2407"/>
      <c r="GC66" s="2407"/>
      <c r="GD66" s="2407"/>
      <c r="GE66" s="2407"/>
      <c r="GF66" s="2407"/>
      <c r="GG66" s="2407"/>
      <c r="GH66" s="2407"/>
      <c r="GI66" s="2407"/>
      <c r="GJ66" s="2407"/>
      <c r="GK66" s="2407"/>
      <c r="GL66" s="2407"/>
      <c r="GM66" s="2407"/>
      <c r="GN66" s="2407"/>
      <c r="GO66" s="2407"/>
      <c r="GP66" s="2407"/>
      <c r="GQ66" s="2407"/>
      <c r="GR66" s="2407"/>
      <c r="GS66" s="2407"/>
      <c r="GT66" s="2407"/>
      <c r="GU66" s="2407"/>
      <c r="GV66" s="2407"/>
      <c r="GW66" s="2407"/>
      <c r="GX66" s="2407"/>
      <c r="GY66" s="2407"/>
      <c r="GZ66" s="2407"/>
      <c r="HA66" s="2407"/>
      <c r="HB66" s="2407"/>
      <c r="HC66" s="2407"/>
      <c r="HD66" s="2407"/>
      <c r="HE66" s="2407"/>
      <c r="HF66" s="2407"/>
      <c r="HG66" s="2407"/>
      <c r="HH66" s="2407"/>
      <c r="HI66" s="2407"/>
      <c r="HJ66" s="2407"/>
      <c r="HK66" s="2407"/>
      <c r="HL66" s="2407"/>
      <c r="HM66" s="2407"/>
      <c r="HN66" s="2407"/>
      <c r="HO66" s="2407"/>
      <c r="HP66" s="2407"/>
      <c r="HQ66" s="2407"/>
      <c r="HR66" s="2407"/>
      <c r="HS66" s="2407"/>
      <c r="HT66" s="2407"/>
      <c r="HU66" s="2407"/>
      <c r="HV66" s="2407"/>
      <c r="HW66" s="2407"/>
      <c r="HX66" s="2407"/>
      <c r="HY66" s="2407"/>
      <c r="HZ66" s="2407"/>
      <c r="IA66" s="2407"/>
      <c r="IB66" s="2407"/>
      <c r="IC66" s="2407"/>
      <c r="ID66" s="2407"/>
      <c r="IE66" s="2407"/>
      <c r="IF66" s="2407"/>
    </row>
    <row r="67" spans="1:240" ht="12.75" customHeight="1">
      <c r="A67" s="2475">
        <v>34</v>
      </c>
      <c r="B67" s="2408"/>
      <c r="C67" s="2408"/>
      <c r="D67" s="2408"/>
      <c r="E67" s="2408"/>
      <c r="F67" s="2408"/>
      <c r="G67" s="3202"/>
      <c r="H67" s="3219"/>
      <c r="I67" s="2408"/>
      <c r="J67" s="2408"/>
      <c r="K67" s="2408"/>
      <c r="L67" s="2408"/>
      <c r="M67" s="2408"/>
      <c r="N67" s="3209">
        <v>34</v>
      </c>
      <c r="O67" s="2407"/>
      <c r="P67" s="2407"/>
      <c r="Q67" s="2407"/>
      <c r="R67" s="2407"/>
      <c r="S67" s="2407"/>
      <c r="T67" s="2407"/>
      <c r="U67" s="2407"/>
      <c r="V67" s="2407"/>
      <c r="W67" s="2407"/>
      <c r="X67" s="2407"/>
      <c r="Y67" s="2407"/>
      <c r="Z67" s="2407"/>
      <c r="AA67" s="2407"/>
      <c r="AB67" s="2407"/>
      <c r="AC67" s="2407"/>
      <c r="AD67" s="2407"/>
      <c r="AE67" s="2407"/>
      <c r="AF67" s="2407"/>
      <c r="AG67" s="2407"/>
      <c r="AH67" s="2407"/>
      <c r="AI67" s="2407"/>
      <c r="AJ67" s="2407"/>
      <c r="AK67" s="2407"/>
      <c r="AL67" s="2407"/>
      <c r="AM67" s="2407"/>
      <c r="AN67" s="2407"/>
      <c r="AO67" s="2407"/>
      <c r="AP67" s="2407"/>
      <c r="AQ67" s="2407"/>
      <c r="AR67" s="2407"/>
      <c r="AS67" s="2407"/>
      <c r="AT67" s="2407"/>
      <c r="AU67" s="2407"/>
      <c r="AV67" s="2407"/>
      <c r="AW67" s="2407"/>
      <c r="AX67" s="2407"/>
      <c r="AY67" s="2407"/>
      <c r="AZ67" s="2407"/>
      <c r="BA67" s="2407"/>
      <c r="BB67" s="2407"/>
      <c r="BC67" s="2407"/>
      <c r="BD67" s="2407"/>
      <c r="BE67" s="2407"/>
      <c r="BF67" s="2407"/>
      <c r="BG67" s="2407"/>
      <c r="BH67" s="2407"/>
      <c r="BI67" s="2407"/>
      <c r="BJ67" s="2407"/>
      <c r="BK67" s="2407"/>
      <c r="BL67" s="2407"/>
      <c r="BM67" s="2407"/>
      <c r="BN67" s="2407"/>
      <c r="BO67" s="2407"/>
      <c r="BP67" s="2407"/>
      <c r="BQ67" s="2407"/>
      <c r="BR67" s="2407"/>
      <c r="BS67" s="2407"/>
      <c r="BT67" s="2407"/>
      <c r="BU67" s="2407"/>
      <c r="BV67" s="2407"/>
      <c r="BW67" s="2407"/>
      <c r="BX67" s="2407"/>
      <c r="BY67" s="2407"/>
      <c r="BZ67" s="2407"/>
      <c r="CA67" s="2407"/>
      <c r="CB67" s="2407"/>
      <c r="CC67" s="2407"/>
      <c r="CD67" s="2407"/>
      <c r="CE67" s="2407"/>
      <c r="CF67" s="2407"/>
      <c r="CG67" s="2407"/>
      <c r="CH67" s="2407"/>
      <c r="CI67" s="2407"/>
      <c r="CJ67" s="2407"/>
      <c r="CK67" s="2407"/>
      <c r="CL67" s="2407"/>
      <c r="CM67" s="2407"/>
      <c r="CN67" s="2407"/>
      <c r="CO67" s="2407"/>
      <c r="CP67" s="2407"/>
      <c r="CQ67" s="2407"/>
      <c r="CR67" s="2407"/>
      <c r="CS67" s="2407"/>
      <c r="CT67" s="2407"/>
      <c r="CU67" s="2407"/>
      <c r="CV67" s="2407"/>
      <c r="CW67" s="2407"/>
      <c r="CX67" s="2407"/>
      <c r="CY67" s="2407"/>
      <c r="CZ67" s="2407"/>
      <c r="DA67" s="2407"/>
      <c r="DB67" s="2407"/>
      <c r="DC67" s="2407"/>
      <c r="DD67" s="2407"/>
      <c r="DE67" s="2407"/>
      <c r="DF67" s="2407"/>
      <c r="DG67" s="2407"/>
      <c r="DH67" s="2407"/>
      <c r="DI67" s="2407"/>
      <c r="DJ67" s="2407"/>
      <c r="DK67" s="2407"/>
      <c r="DL67" s="2407"/>
      <c r="DM67" s="2407"/>
      <c r="DN67" s="2407"/>
      <c r="DO67" s="2407"/>
      <c r="DP67" s="2407"/>
      <c r="DQ67" s="2407"/>
      <c r="DR67" s="2407"/>
      <c r="DS67" s="2407"/>
      <c r="DT67" s="2407"/>
      <c r="DU67" s="2407"/>
      <c r="DV67" s="2407"/>
      <c r="DW67" s="2407"/>
      <c r="DX67" s="2407"/>
      <c r="DY67" s="2407"/>
      <c r="DZ67" s="2407"/>
      <c r="EA67" s="2407"/>
      <c r="EB67" s="2407"/>
      <c r="EC67" s="2407"/>
      <c r="ED67" s="2407"/>
      <c r="EE67" s="2407"/>
      <c r="EF67" s="2407"/>
      <c r="EG67" s="2407"/>
      <c r="EH67" s="2407"/>
      <c r="EI67" s="2407"/>
      <c r="EJ67" s="2407"/>
      <c r="EK67" s="2407"/>
      <c r="EL67" s="2407"/>
      <c r="EM67" s="2407"/>
      <c r="EN67" s="2407"/>
      <c r="EO67" s="2407"/>
      <c r="EP67" s="2407"/>
      <c r="EQ67" s="2407"/>
      <c r="ER67" s="2407"/>
      <c r="ES67" s="2407"/>
      <c r="ET67" s="2407"/>
      <c r="EU67" s="2407"/>
      <c r="EV67" s="2407"/>
      <c r="EW67" s="2407"/>
      <c r="EX67" s="2407"/>
      <c r="EY67" s="2407"/>
      <c r="EZ67" s="2407"/>
      <c r="FA67" s="2407"/>
      <c r="FB67" s="2407"/>
      <c r="FC67" s="2407"/>
      <c r="FD67" s="2407"/>
      <c r="FE67" s="2407"/>
      <c r="FF67" s="2407"/>
      <c r="FG67" s="2407"/>
      <c r="FH67" s="2407"/>
      <c r="FI67" s="2407"/>
      <c r="FJ67" s="2407"/>
      <c r="FK67" s="2407"/>
      <c r="FL67" s="2407"/>
      <c r="FM67" s="2407"/>
      <c r="FN67" s="2407"/>
      <c r="FO67" s="2407"/>
      <c r="FP67" s="2407"/>
      <c r="FQ67" s="2407"/>
      <c r="FR67" s="2407"/>
      <c r="FS67" s="2407"/>
      <c r="FT67" s="2407"/>
      <c r="FU67" s="2407"/>
      <c r="FV67" s="2407"/>
      <c r="FW67" s="2407"/>
      <c r="FX67" s="2407"/>
      <c r="FY67" s="2407"/>
      <c r="FZ67" s="2407"/>
      <c r="GA67" s="2407"/>
      <c r="GB67" s="2407"/>
      <c r="GC67" s="2407"/>
      <c r="GD67" s="2407"/>
      <c r="GE67" s="2407"/>
      <c r="GF67" s="2407"/>
      <c r="GG67" s="2407"/>
      <c r="GH67" s="2407"/>
      <c r="GI67" s="2407"/>
      <c r="GJ67" s="2407"/>
      <c r="GK67" s="2407"/>
      <c r="GL67" s="2407"/>
      <c r="GM67" s="2407"/>
      <c r="GN67" s="2407"/>
      <c r="GO67" s="2407"/>
      <c r="GP67" s="2407"/>
      <c r="GQ67" s="2407"/>
      <c r="GR67" s="2407"/>
      <c r="GS67" s="2407"/>
      <c r="GT67" s="2407"/>
      <c r="GU67" s="2407"/>
      <c r="GV67" s="2407"/>
      <c r="GW67" s="2407"/>
      <c r="GX67" s="2407"/>
      <c r="GY67" s="2407"/>
      <c r="GZ67" s="2407"/>
      <c r="HA67" s="2407"/>
      <c r="HB67" s="2407"/>
      <c r="HC67" s="2407"/>
      <c r="HD67" s="2407"/>
      <c r="HE67" s="2407"/>
      <c r="HF67" s="2407"/>
      <c r="HG67" s="2407"/>
      <c r="HH67" s="2407"/>
      <c r="HI67" s="2407"/>
      <c r="HJ67" s="2407"/>
      <c r="HK67" s="2407"/>
      <c r="HL67" s="2407"/>
      <c r="HM67" s="2407"/>
      <c r="HN67" s="2407"/>
      <c r="HO67" s="2407"/>
      <c r="HP67" s="2407"/>
      <c r="HQ67" s="2407"/>
      <c r="HR67" s="2407"/>
      <c r="HS67" s="2407"/>
      <c r="HT67" s="2407"/>
      <c r="HU67" s="2407"/>
      <c r="HV67" s="2407"/>
      <c r="HW67" s="2407"/>
      <c r="HX67" s="2407"/>
      <c r="HY67" s="2407"/>
      <c r="HZ67" s="2407"/>
      <c r="IA67" s="2407"/>
      <c r="IB67" s="2407"/>
      <c r="IC67" s="2407"/>
      <c r="ID67" s="2407"/>
      <c r="IE67" s="2407"/>
      <c r="IF67" s="2407"/>
    </row>
    <row r="68" spans="1:240" ht="12.75" customHeight="1">
      <c r="A68" s="2475">
        <v>35</v>
      </c>
      <c r="B68" s="2408"/>
      <c r="C68" s="3202"/>
      <c r="D68" s="3202"/>
      <c r="E68" s="3202"/>
      <c r="F68" s="3202"/>
      <c r="G68" s="3202"/>
      <c r="H68" s="3203"/>
      <c r="I68" s="3202"/>
      <c r="J68" s="3202"/>
      <c r="K68" s="3202"/>
      <c r="L68" s="3202"/>
      <c r="M68" s="3202"/>
      <c r="N68" s="3209">
        <v>35</v>
      </c>
      <c r="O68" s="2407"/>
      <c r="P68" s="2407"/>
      <c r="Q68" s="2407"/>
      <c r="R68" s="2407"/>
      <c r="S68" s="2407"/>
      <c r="T68" s="2407"/>
      <c r="U68" s="2407"/>
      <c r="V68" s="2407"/>
      <c r="W68" s="2407"/>
      <c r="X68" s="2407"/>
      <c r="Y68" s="2407"/>
      <c r="Z68" s="2407"/>
      <c r="AA68" s="2407"/>
      <c r="AB68" s="2407"/>
      <c r="AC68" s="2407"/>
      <c r="AD68" s="2407"/>
      <c r="AE68" s="2407"/>
      <c r="AF68" s="2407"/>
      <c r="AG68" s="2407"/>
      <c r="AH68" s="2407"/>
      <c r="AI68" s="2407"/>
      <c r="AJ68" s="2407"/>
      <c r="AK68" s="2407"/>
      <c r="AL68" s="2407"/>
      <c r="AM68" s="2407"/>
      <c r="AN68" s="2407"/>
      <c r="AO68" s="2407"/>
      <c r="AP68" s="2407"/>
      <c r="AQ68" s="2407"/>
      <c r="AR68" s="2407"/>
      <c r="AS68" s="2407"/>
      <c r="AT68" s="2407"/>
      <c r="AU68" s="2407"/>
      <c r="AV68" s="2407"/>
      <c r="AW68" s="2407"/>
      <c r="AX68" s="2407"/>
      <c r="AY68" s="2407"/>
      <c r="AZ68" s="2407"/>
      <c r="BA68" s="2407"/>
      <c r="BB68" s="2407"/>
      <c r="BC68" s="2407"/>
      <c r="BD68" s="2407"/>
      <c r="BE68" s="2407"/>
      <c r="BF68" s="2407"/>
      <c r="BG68" s="2407"/>
      <c r="BH68" s="2407"/>
      <c r="BI68" s="2407"/>
      <c r="BJ68" s="2407"/>
      <c r="BK68" s="2407"/>
      <c r="BL68" s="2407"/>
      <c r="BM68" s="2407"/>
      <c r="BN68" s="2407"/>
      <c r="BO68" s="2407"/>
      <c r="BP68" s="2407"/>
      <c r="BQ68" s="2407"/>
      <c r="BR68" s="2407"/>
      <c r="BS68" s="2407"/>
      <c r="BT68" s="2407"/>
      <c r="BU68" s="2407"/>
      <c r="BV68" s="2407"/>
      <c r="BW68" s="2407"/>
      <c r="BX68" s="2407"/>
      <c r="BY68" s="2407"/>
      <c r="BZ68" s="2407"/>
      <c r="CA68" s="2407"/>
      <c r="CB68" s="2407"/>
      <c r="CC68" s="2407"/>
      <c r="CD68" s="2407"/>
      <c r="CE68" s="2407"/>
      <c r="CF68" s="2407"/>
      <c r="CG68" s="2407"/>
      <c r="CH68" s="2407"/>
      <c r="CI68" s="2407"/>
      <c r="CJ68" s="2407"/>
      <c r="CK68" s="2407"/>
      <c r="CL68" s="2407"/>
      <c r="CM68" s="2407"/>
      <c r="CN68" s="2407"/>
      <c r="CO68" s="2407"/>
      <c r="CP68" s="2407"/>
      <c r="CQ68" s="2407"/>
      <c r="CR68" s="2407"/>
      <c r="CS68" s="2407"/>
      <c r="CT68" s="2407"/>
      <c r="CU68" s="2407"/>
      <c r="CV68" s="2407"/>
      <c r="CW68" s="2407"/>
      <c r="CX68" s="2407"/>
      <c r="CY68" s="2407"/>
      <c r="CZ68" s="2407"/>
      <c r="DA68" s="2407"/>
      <c r="DB68" s="2407"/>
      <c r="DC68" s="2407"/>
      <c r="DD68" s="2407"/>
      <c r="DE68" s="2407"/>
      <c r="DF68" s="2407"/>
      <c r="DG68" s="2407"/>
      <c r="DH68" s="2407"/>
      <c r="DI68" s="2407"/>
      <c r="DJ68" s="2407"/>
      <c r="DK68" s="2407"/>
      <c r="DL68" s="2407"/>
      <c r="DM68" s="2407"/>
      <c r="DN68" s="2407"/>
      <c r="DO68" s="2407"/>
      <c r="DP68" s="2407"/>
      <c r="DQ68" s="2407"/>
      <c r="DR68" s="2407"/>
      <c r="DS68" s="2407"/>
      <c r="DT68" s="2407"/>
      <c r="DU68" s="2407"/>
      <c r="DV68" s="2407"/>
      <c r="DW68" s="2407"/>
      <c r="DX68" s="2407"/>
      <c r="DY68" s="2407"/>
      <c r="DZ68" s="2407"/>
      <c r="EA68" s="2407"/>
      <c r="EB68" s="2407"/>
      <c r="EC68" s="2407"/>
      <c r="ED68" s="2407"/>
      <c r="EE68" s="2407"/>
      <c r="EF68" s="2407"/>
      <c r="EG68" s="2407"/>
      <c r="EH68" s="2407"/>
      <c r="EI68" s="2407"/>
      <c r="EJ68" s="2407"/>
      <c r="EK68" s="2407"/>
      <c r="EL68" s="2407"/>
      <c r="EM68" s="2407"/>
      <c r="EN68" s="2407"/>
      <c r="EO68" s="2407"/>
      <c r="EP68" s="2407"/>
      <c r="EQ68" s="2407"/>
      <c r="ER68" s="2407"/>
      <c r="ES68" s="2407"/>
      <c r="ET68" s="2407"/>
      <c r="EU68" s="2407"/>
      <c r="EV68" s="2407"/>
      <c r="EW68" s="2407"/>
      <c r="EX68" s="2407"/>
      <c r="EY68" s="2407"/>
      <c r="EZ68" s="2407"/>
      <c r="FA68" s="2407"/>
      <c r="FB68" s="2407"/>
      <c r="FC68" s="2407"/>
      <c r="FD68" s="2407"/>
      <c r="FE68" s="2407"/>
      <c r="FF68" s="2407"/>
      <c r="FG68" s="2407"/>
      <c r="FH68" s="2407"/>
      <c r="FI68" s="2407"/>
      <c r="FJ68" s="2407"/>
      <c r="FK68" s="2407"/>
      <c r="FL68" s="2407"/>
      <c r="FM68" s="2407"/>
      <c r="FN68" s="2407"/>
      <c r="FO68" s="2407"/>
      <c r="FP68" s="2407"/>
      <c r="FQ68" s="2407"/>
      <c r="FR68" s="2407"/>
      <c r="FS68" s="2407"/>
      <c r="FT68" s="2407"/>
      <c r="FU68" s="2407"/>
      <c r="FV68" s="2407"/>
      <c r="FW68" s="2407"/>
      <c r="FX68" s="2407"/>
      <c r="FY68" s="2407"/>
      <c r="FZ68" s="2407"/>
      <c r="GA68" s="2407"/>
      <c r="GB68" s="2407"/>
      <c r="GC68" s="2407"/>
      <c r="GD68" s="2407"/>
      <c r="GE68" s="2407"/>
      <c r="GF68" s="2407"/>
      <c r="GG68" s="2407"/>
      <c r="GH68" s="2407"/>
      <c r="GI68" s="2407"/>
      <c r="GJ68" s="2407"/>
      <c r="GK68" s="2407"/>
      <c r="GL68" s="2407"/>
      <c r="GM68" s="2407"/>
      <c r="GN68" s="2407"/>
      <c r="GO68" s="2407"/>
      <c r="GP68" s="2407"/>
      <c r="GQ68" s="2407"/>
      <c r="GR68" s="2407"/>
      <c r="GS68" s="2407"/>
      <c r="GT68" s="2407"/>
      <c r="GU68" s="2407"/>
      <c r="GV68" s="2407"/>
      <c r="GW68" s="2407"/>
      <c r="GX68" s="2407"/>
      <c r="GY68" s="2407"/>
      <c r="GZ68" s="2407"/>
      <c r="HA68" s="2407"/>
      <c r="HB68" s="2407"/>
      <c r="HC68" s="2407"/>
      <c r="HD68" s="2407"/>
      <c r="HE68" s="2407"/>
      <c r="HF68" s="2407"/>
      <c r="HG68" s="2407"/>
      <c r="HH68" s="2407"/>
      <c r="HI68" s="2407"/>
      <c r="HJ68" s="2407"/>
      <c r="HK68" s="2407"/>
      <c r="HL68" s="2407"/>
      <c r="HM68" s="2407"/>
      <c r="HN68" s="2407"/>
      <c r="HO68" s="2407"/>
      <c r="HP68" s="2407"/>
      <c r="HQ68" s="2407"/>
      <c r="HR68" s="2407"/>
      <c r="HS68" s="2407"/>
      <c r="HT68" s="2407"/>
      <c r="HU68" s="2407"/>
      <c r="HV68" s="2407"/>
      <c r="HW68" s="2407"/>
      <c r="HX68" s="2407"/>
      <c r="HY68" s="2407"/>
      <c r="HZ68" s="2407"/>
      <c r="IA68" s="2407"/>
      <c r="IB68" s="2407"/>
      <c r="IC68" s="2407"/>
      <c r="ID68" s="2407"/>
      <c r="IE68" s="2407"/>
      <c r="IF68" s="2407"/>
    </row>
    <row r="69" spans="1:240" ht="12.75" customHeight="1">
      <c r="A69" s="2475">
        <v>36</v>
      </c>
      <c r="B69" s="3234"/>
      <c r="C69" s="3202"/>
      <c r="D69" s="3202"/>
      <c r="E69" s="3202"/>
      <c r="F69" s="3202"/>
      <c r="G69" s="3202"/>
      <c r="H69" s="3203"/>
      <c r="I69" s="3202"/>
      <c r="J69" s="3202"/>
      <c r="K69" s="3202"/>
      <c r="L69" s="3202"/>
      <c r="M69" s="3202"/>
      <c r="N69" s="3209">
        <v>36</v>
      </c>
      <c r="O69" s="2407"/>
      <c r="P69" s="3235"/>
      <c r="Q69" s="2407"/>
      <c r="R69" s="2407"/>
      <c r="S69" s="2407"/>
      <c r="T69" s="2407"/>
      <c r="U69" s="2407"/>
      <c r="V69" s="2407"/>
      <c r="W69" s="2407"/>
      <c r="X69" s="2407"/>
      <c r="Y69" s="2407"/>
      <c r="Z69" s="2407"/>
      <c r="AA69" s="2407"/>
      <c r="AB69" s="2407"/>
      <c r="AC69" s="2407"/>
      <c r="AD69" s="2407"/>
      <c r="AE69" s="2407"/>
      <c r="AF69" s="2407"/>
      <c r="AG69" s="2407"/>
      <c r="AH69" s="2407"/>
      <c r="AI69" s="2407"/>
      <c r="AJ69" s="2407"/>
      <c r="AK69" s="2407"/>
      <c r="AL69" s="2407"/>
      <c r="AM69" s="2407"/>
      <c r="AN69" s="2407"/>
      <c r="AO69" s="2407"/>
      <c r="AP69" s="2407"/>
      <c r="AQ69" s="2407"/>
      <c r="AR69" s="2407"/>
      <c r="AS69" s="2407"/>
      <c r="AT69" s="2407"/>
      <c r="AU69" s="2407"/>
      <c r="AV69" s="2407"/>
      <c r="AW69" s="2407"/>
      <c r="AX69" s="2407"/>
      <c r="AY69" s="2407"/>
      <c r="AZ69" s="2407"/>
      <c r="BA69" s="2407"/>
      <c r="BB69" s="2407"/>
      <c r="BC69" s="2407"/>
      <c r="BD69" s="2407"/>
      <c r="BE69" s="2407"/>
      <c r="BF69" s="2407"/>
      <c r="BG69" s="2407"/>
      <c r="BH69" s="2407"/>
      <c r="BI69" s="2407"/>
      <c r="BJ69" s="2407"/>
      <c r="BK69" s="2407"/>
      <c r="BL69" s="2407"/>
      <c r="BM69" s="2407"/>
      <c r="BN69" s="2407"/>
      <c r="BO69" s="2407"/>
      <c r="BP69" s="2407"/>
      <c r="BQ69" s="2407"/>
      <c r="BR69" s="2407"/>
      <c r="BS69" s="2407"/>
      <c r="BT69" s="2407"/>
      <c r="BU69" s="2407"/>
      <c r="BV69" s="2407"/>
      <c r="BW69" s="2407"/>
      <c r="BX69" s="2407"/>
      <c r="BY69" s="2407"/>
      <c r="BZ69" s="2407"/>
      <c r="CA69" s="2407"/>
      <c r="CB69" s="2407"/>
      <c r="CC69" s="2407"/>
      <c r="CD69" s="2407"/>
      <c r="CE69" s="2407"/>
      <c r="CF69" s="2407"/>
      <c r="CG69" s="2407"/>
      <c r="CH69" s="2407"/>
      <c r="CI69" s="2407"/>
      <c r="CJ69" s="2407"/>
      <c r="CK69" s="2407"/>
      <c r="CL69" s="2407"/>
      <c r="CM69" s="2407"/>
      <c r="CN69" s="2407"/>
      <c r="CO69" s="2407"/>
      <c r="CP69" s="2407"/>
      <c r="CQ69" s="2407"/>
      <c r="CR69" s="2407"/>
      <c r="CS69" s="2407"/>
      <c r="CT69" s="2407"/>
      <c r="CU69" s="2407"/>
      <c r="CV69" s="2407"/>
      <c r="CW69" s="2407"/>
      <c r="CX69" s="2407"/>
      <c r="CY69" s="2407"/>
      <c r="CZ69" s="2407"/>
      <c r="DA69" s="2407"/>
      <c r="DB69" s="2407"/>
      <c r="DC69" s="2407"/>
      <c r="DD69" s="2407"/>
      <c r="DE69" s="2407"/>
      <c r="DF69" s="2407"/>
      <c r="DG69" s="2407"/>
      <c r="DH69" s="2407"/>
      <c r="DI69" s="2407"/>
      <c r="DJ69" s="2407"/>
      <c r="DK69" s="2407"/>
      <c r="DL69" s="2407"/>
      <c r="DM69" s="2407"/>
      <c r="DN69" s="2407"/>
      <c r="DO69" s="2407"/>
      <c r="DP69" s="2407"/>
      <c r="DQ69" s="2407"/>
      <c r="DR69" s="2407"/>
      <c r="DS69" s="2407"/>
      <c r="DT69" s="2407"/>
      <c r="DU69" s="2407"/>
      <c r="DV69" s="2407"/>
      <c r="DW69" s="2407"/>
      <c r="DX69" s="2407"/>
      <c r="DY69" s="2407"/>
      <c r="DZ69" s="2407"/>
      <c r="EA69" s="2407"/>
      <c r="EB69" s="2407"/>
      <c r="EC69" s="2407"/>
      <c r="ED69" s="2407"/>
      <c r="EE69" s="2407"/>
      <c r="EF69" s="2407"/>
      <c r="EG69" s="2407"/>
      <c r="EH69" s="2407"/>
      <c r="EI69" s="2407"/>
      <c r="EJ69" s="2407"/>
      <c r="EK69" s="2407"/>
      <c r="EL69" s="2407"/>
      <c r="EM69" s="2407"/>
      <c r="EN69" s="2407"/>
      <c r="EO69" s="2407"/>
      <c r="EP69" s="2407"/>
      <c r="EQ69" s="2407"/>
      <c r="ER69" s="2407"/>
      <c r="ES69" s="2407"/>
      <c r="ET69" s="2407"/>
      <c r="EU69" s="2407"/>
      <c r="EV69" s="2407"/>
      <c r="EW69" s="2407"/>
      <c r="EX69" s="2407"/>
      <c r="EY69" s="2407"/>
      <c r="EZ69" s="2407"/>
      <c r="FA69" s="2407"/>
      <c r="FB69" s="2407"/>
      <c r="FC69" s="2407"/>
      <c r="FD69" s="2407"/>
      <c r="FE69" s="2407"/>
      <c r="FF69" s="2407"/>
      <c r="FG69" s="2407"/>
      <c r="FH69" s="2407"/>
      <c r="FI69" s="2407"/>
      <c r="FJ69" s="2407"/>
      <c r="FK69" s="2407"/>
      <c r="FL69" s="2407"/>
      <c r="FM69" s="2407"/>
      <c r="FN69" s="2407"/>
      <c r="FO69" s="2407"/>
      <c r="FP69" s="2407"/>
      <c r="FQ69" s="2407"/>
      <c r="FR69" s="2407"/>
      <c r="FS69" s="2407"/>
      <c r="FT69" s="2407"/>
      <c r="FU69" s="2407"/>
      <c r="FV69" s="2407"/>
      <c r="FW69" s="2407"/>
      <c r="FX69" s="2407"/>
      <c r="FY69" s="2407"/>
      <c r="FZ69" s="2407"/>
      <c r="GA69" s="2407"/>
      <c r="GB69" s="2407"/>
      <c r="GC69" s="2407"/>
      <c r="GD69" s="2407"/>
      <c r="GE69" s="2407"/>
      <c r="GF69" s="2407"/>
      <c r="GG69" s="2407"/>
      <c r="GH69" s="2407"/>
      <c r="GI69" s="2407"/>
      <c r="GJ69" s="2407"/>
      <c r="GK69" s="2407"/>
      <c r="GL69" s="2407"/>
      <c r="GM69" s="2407"/>
      <c r="GN69" s="2407"/>
      <c r="GO69" s="2407"/>
      <c r="GP69" s="2407"/>
      <c r="GQ69" s="2407"/>
      <c r="GR69" s="2407"/>
      <c r="GS69" s="2407"/>
      <c r="GT69" s="2407"/>
      <c r="GU69" s="2407"/>
      <c r="GV69" s="2407"/>
      <c r="GW69" s="2407"/>
      <c r="GX69" s="2407"/>
      <c r="GY69" s="2407"/>
      <c r="GZ69" s="2407"/>
      <c r="HA69" s="2407"/>
      <c r="HB69" s="2407"/>
      <c r="HC69" s="2407"/>
      <c r="HD69" s="2407"/>
      <c r="HE69" s="2407"/>
      <c r="HF69" s="2407"/>
      <c r="HG69" s="2407"/>
      <c r="HH69" s="2407"/>
      <c r="HI69" s="2407"/>
      <c r="HJ69" s="2407"/>
      <c r="HK69" s="2407"/>
      <c r="HL69" s="2407"/>
      <c r="HM69" s="2407"/>
      <c r="HN69" s="2407"/>
      <c r="HO69" s="2407"/>
      <c r="HP69" s="2407"/>
      <c r="HQ69" s="2407"/>
      <c r="HR69" s="2407"/>
      <c r="HS69" s="2407"/>
      <c r="HT69" s="2407"/>
      <c r="HU69" s="2407"/>
      <c r="HV69" s="2407"/>
      <c r="HW69" s="2407"/>
      <c r="HX69" s="2407"/>
      <c r="HY69" s="2407"/>
      <c r="HZ69" s="2407"/>
      <c r="IA69" s="2407"/>
      <c r="IB69" s="2407"/>
      <c r="IC69" s="2407"/>
      <c r="ID69" s="2407"/>
      <c r="IE69" s="2407"/>
      <c r="IF69" s="2407"/>
    </row>
    <row r="70" spans="1:240" ht="12.75" customHeight="1">
      <c r="A70" s="2475">
        <v>37</v>
      </c>
      <c r="B70" s="2408"/>
      <c r="C70" s="2408"/>
      <c r="D70" s="2408"/>
      <c r="E70" s="2408"/>
      <c r="F70" s="2408"/>
      <c r="G70" s="3202"/>
      <c r="H70" s="3219"/>
      <c r="I70" s="2408"/>
      <c r="J70" s="2408"/>
      <c r="K70" s="2408"/>
      <c r="L70" s="2408"/>
      <c r="M70" s="2408"/>
      <c r="N70" s="3209">
        <v>37</v>
      </c>
      <c r="O70" s="2407"/>
      <c r="P70" s="3235"/>
      <c r="Q70" s="2407"/>
      <c r="R70" s="2407"/>
      <c r="S70" s="2407"/>
      <c r="T70" s="2407"/>
      <c r="U70" s="2407"/>
      <c r="V70" s="2407"/>
      <c r="W70" s="2407"/>
      <c r="X70" s="2407"/>
      <c r="Y70" s="2407"/>
      <c r="Z70" s="2407"/>
      <c r="AA70" s="2407"/>
      <c r="AB70" s="2407"/>
      <c r="AC70" s="2407"/>
      <c r="AD70" s="2407"/>
      <c r="AE70" s="2407"/>
      <c r="AF70" s="2407"/>
      <c r="AG70" s="2407"/>
      <c r="AH70" s="2407"/>
      <c r="AI70" s="2407"/>
      <c r="AJ70" s="2407"/>
      <c r="AK70" s="2407"/>
      <c r="AL70" s="2407"/>
      <c r="AM70" s="2407"/>
      <c r="AN70" s="2407"/>
      <c r="AO70" s="2407"/>
      <c r="AP70" s="2407"/>
      <c r="AQ70" s="2407"/>
      <c r="AR70" s="2407"/>
      <c r="AS70" s="2407"/>
      <c r="AT70" s="2407"/>
      <c r="AU70" s="2407"/>
      <c r="AV70" s="2407"/>
      <c r="AW70" s="2407"/>
      <c r="AX70" s="2407"/>
      <c r="AY70" s="2407"/>
      <c r="AZ70" s="2407"/>
      <c r="BA70" s="2407"/>
      <c r="BB70" s="2407"/>
      <c r="BC70" s="2407"/>
      <c r="BD70" s="2407"/>
      <c r="BE70" s="2407"/>
      <c r="BF70" s="2407"/>
      <c r="BG70" s="2407"/>
      <c r="BH70" s="2407"/>
      <c r="BI70" s="2407"/>
      <c r="BJ70" s="2407"/>
      <c r="BK70" s="2407"/>
      <c r="BL70" s="2407"/>
      <c r="BM70" s="2407"/>
      <c r="BN70" s="2407"/>
      <c r="BO70" s="2407"/>
      <c r="BP70" s="2407"/>
      <c r="BQ70" s="2407"/>
      <c r="BR70" s="2407"/>
      <c r="BS70" s="2407"/>
      <c r="BT70" s="2407"/>
      <c r="BU70" s="2407"/>
      <c r="BV70" s="2407"/>
      <c r="BW70" s="2407"/>
      <c r="BX70" s="2407"/>
      <c r="BY70" s="2407"/>
      <c r="BZ70" s="2407"/>
      <c r="CA70" s="2407"/>
      <c r="CB70" s="2407"/>
      <c r="CC70" s="2407"/>
      <c r="CD70" s="2407"/>
      <c r="CE70" s="2407"/>
      <c r="CF70" s="2407"/>
      <c r="CG70" s="2407"/>
      <c r="CH70" s="2407"/>
      <c r="CI70" s="2407"/>
      <c r="CJ70" s="2407"/>
      <c r="CK70" s="2407"/>
      <c r="CL70" s="2407"/>
      <c r="CM70" s="2407"/>
      <c r="CN70" s="2407"/>
      <c r="CO70" s="2407"/>
      <c r="CP70" s="2407"/>
      <c r="CQ70" s="2407"/>
      <c r="CR70" s="2407"/>
      <c r="CS70" s="2407"/>
      <c r="CT70" s="2407"/>
      <c r="CU70" s="2407"/>
      <c r="CV70" s="2407"/>
      <c r="CW70" s="2407"/>
      <c r="CX70" s="2407"/>
      <c r="CY70" s="2407"/>
      <c r="CZ70" s="2407"/>
      <c r="DA70" s="2407"/>
      <c r="DB70" s="2407"/>
      <c r="DC70" s="2407"/>
      <c r="DD70" s="2407"/>
      <c r="DE70" s="2407"/>
      <c r="DF70" s="2407"/>
      <c r="DG70" s="2407"/>
      <c r="DH70" s="2407"/>
      <c r="DI70" s="2407"/>
      <c r="DJ70" s="2407"/>
      <c r="DK70" s="2407"/>
      <c r="DL70" s="2407"/>
      <c r="DM70" s="2407"/>
      <c r="DN70" s="2407"/>
      <c r="DO70" s="2407"/>
      <c r="DP70" s="2407"/>
      <c r="DQ70" s="2407"/>
      <c r="DR70" s="2407"/>
      <c r="DS70" s="2407"/>
      <c r="DT70" s="2407"/>
      <c r="DU70" s="2407"/>
      <c r="DV70" s="2407"/>
      <c r="DW70" s="2407"/>
      <c r="DX70" s="2407"/>
      <c r="DY70" s="2407"/>
      <c r="DZ70" s="2407"/>
      <c r="EA70" s="2407"/>
      <c r="EB70" s="2407"/>
      <c r="EC70" s="2407"/>
      <c r="ED70" s="2407"/>
      <c r="EE70" s="2407"/>
      <c r="EF70" s="2407"/>
      <c r="EG70" s="2407"/>
      <c r="EH70" s="2407"/>
      <c r="EI70" s="2407"/>
      <c r="EJ70" s="2407"/>
      <c r="EK70" s="2407"/>
      <c r="EL70" s="2407"/>
      <c r="EM70" s="2407"/>
      <c r="EN70" s="2407"/>
      <c r="EO70" s="2407"/>
      <c r="EP70" s="2407"/>
      <c r="EQ70" s="2407"/>
      <c r="ER70" s="2407"/>
      <c r="ES70" s="2407"/>
      <c r="ET70" s="2407"/>
      <c r="EU70" s="2407"/>
      <c r="EV70" s="2407"/>
      <c r="EW70" s="2407"/>
      <c r="EX70" s="2407"/>
      <c r="EY70" s="2407"/>
      <c r="EZ70" s="2407"/>
      <c r="FA70" s="2407"/>
      <c r="FB70" s="2407"/>
      <c r="FC70" s="2407"/>
      <c r="FD70" s="2407"/>
      <c r="FE70" s="2407"/>
      <c r="FF70" s="2407"/>
      <c r="FG70" s="2407"/>
      <c r="FH70" s="2407"/>
      <c r="FI70" s="2407"/>
      <c r="FJ70" s="2407"/>
      <c r="FK70" s="2407"/>
      <c r="FL70" s="2407"/>
      <c r="FM70" s="2407"/>
      <c r="FN70" s="2407"/>
      <c r="FO70" s="2407"/>
      <c r="FP70" s="2407"/>
      <c r="FQ70" s="2407"/>
      <c r="FR70" s="2407"/>
      <c r="FS70" s="2407"/>
      <c r="FT70" s="2407"/>
      <c r="FU70" s="2407"/>
      <c r="FV70" s="2407"/>
      <c r="FW70" s="2407"/>
      <c r="FX70" s="2407"/>
      <c r="FY70" s="2407"/>
      <c r="FZ70" s="2407"/>
      <c r="GA70" s="2407"/>
      <c r="GB70" s="2407"/>
      <c r="GC70" s="2407"/>
      <c r="GD70" s="2407"/>
      <c r="GE70" s="2407"/>
      <c r="GF70" s="2407"/>
      <c r="GG70" s="2407"/>
      <c r="GH70" s="2407"/>
      <c r="GI70" s="2407"/>
      <c r="GJ70" s="2407"/>
      <c r="GK70" s="2407"/>
      <c r="GL70" s="2407"/>
      <c r="GM70" s="2407"/>
      <c r="GN70" s="2407"/>
      <c r="GO70" s="2407"/>
      <c r="GP70" s="2407"/>
      <c r="GQ70" s="2407"/>
      <c r="GR70" s="2407"/>
      <c r="GS70" s="2407"/>
      <c r="GT70" s="2407"/>
      <c r="GU70" s="2407"/>
      <c r="GV70" s="2407"/>
      <c r="GW70" s="2407"/>
      <c r="GX70" s="2407"/>
      <c r="GY70" s="2407"/>
      <c r="GZ70" s="2407"/>
      <c r="HA70" s="2407"/>
      <c r="HB70" s="2407"/>
      <c r="HC70" s="2407"/>
      <c r="HD70" s="2407"/>
      <c r="HE70" s="2407"/>
      <c r="HF70" s="2407"/>
      <c r="HG70" s="2407"/>
      <c r="HH70" s="2407"/>
      <c r="HI70" s="2407"/>
      <c r="HJ70" s="2407"/>
      <c r="HK70" s="2407"/>
      <c r="HL70" s="2407"/>
      <c r="HM70" s="2407"/>
      <c r="HN70" s="2407"/>
      <c r="HO70" s="2407"/>
      <c r="HP70" s="2407"/>
      <c r="HQ70" s="2407"/>
      <c r="HR70" s="2407"/>
      <c r="HS70" s="2407"/>
      <c r="HT70" s="2407"/>
      <c r="HU70" s="2407"/>
      <c r="HV70" s="2407"/>
      <c r="HW70" s="2407"/>
      <c r="HX70" s="2407"/>
      <c r="HY70" s="2407"/>
      <c r="HZ70" s="2407"/>
      <c r="IA70" s="2407"/>
      <c r="IB70" s="2407"/>
      <c r="IC70" s="2407"/>
      <c r="ID70" s="2407"/>
      <c r="IE70" s="2407"/>
      <c r="IF70" s="2407"/>
    </row>
    <row r="71" spans="1:240" ht="12.75" customHeight="1">
      <c r="A71" s="2475">
        <v>38</v>
      </c>
      <c r="B71" s="2408"/>
      <c r="C71" s="3202"/>
      <c r="D71" s="3202"/>
      <c r="E71" s="3202"/>
      <c r="F71" s="3202"/>
      <c r="G71" s="3202"/>
      <c r="H71" s="3203"/>
      <c r="I71" s="3202"/>
      <c r="J71" s="3202"/>
      <c r="K71" s="3202"/>
      <c r="L71" s="3202"/>
      <c r="M71" s="3202"/>
      <c r="N71" s="3209">
        <v>38</v>
      </c>
      <c r="O71" s="2407"/>
      <c r="P71" s="3235"/>
      <c r="Q71" s="3235"/>
      <c r="R71" s="2407"/>
      <c r="S71" s="2407"/>
      <c r="T71" s="2407"/>
      <c r="U71" s="2407"/>
      <c r="V71" s="2407"/>
      <c r="W71" s="2407"/>
      <c r="X71" s="2407"/>
      <c r="Y71" s="2407"/>
      <c r="Z71" s="2407"/>
      <c r="AA71" s="2407"/>
      <c r="AB71" s="2407"/>
      <c r="AC71" s="2407"/>
      <c r="AD71" s="2407"/>
      <c r="AE71" s="2407"/>
      <c r="AF71" s="2407"/>
      <c r="AG71" s="2407"/>
      <c r="AH71" s="2407"/>
      <c r="AI71" s="2407"/>
      <c r="AJ71" s="2407"/>
      <c r="AK71" s="2407"/>
      <c r="AL71" s="2407"/>
      <c r="AM71" s="2407"/>
      <c r="AN71" s="2407"/>
      <c r="AO71" s="2407"/>
      <c r="AP71" s="2407"/>
      <c r="AQ71" s="2407"/>
      <c r="AR71" s="2407"/>
      <c r="AS71" s="2407"/>
      <c r="AT71" s="2407"/>
      <c r="AU71" s="2407"/>
      <c r="AV71" s="2407"/>
      <c r="AW71" s="2407"/>
      <c r="AX71" s="2407"/>
      <c r="AY71" s="2407"/>
      <c r="AZ71" s="2407"/>
      <c r="BA71" s="2407"/>
      <c r="BB71" s="2407"/>
      <c r="BC71" s="2407"/>
      <c r="BD71" s="2407"/>
      <c r="BE71" s="2407"/>
      <c r="BF71" s="2407"/>
      <c r="BG71" s="2407"/>
      <c r="BH71" s="2407"/>
      <c r="BI71" s="2407"/>
      <c r="BJ71" s="2407"/>
      <c r="BK71" s="2407"/>
      <c r="BL71" s="2407"/>
      <c r="BM71" s="2407"/>
      <c r="BN71" s="2407"/>
      <c r="BO71" s="2407"/>
      <c r="BP71" s="2407"/>
      <c r="BQ71" s="2407"/>
      <c r="BR71" s="2407"/>
      <c r="BS71" s="2407"/>
      <c r="BT71" s="2407"/>
      <c r="BU71" s="2407"/>
      <c r="BV71" s="2407"/>
      <c r="BW71" s="2407"/>
      <c r="BX71" s="2407"/>
      <c r="BY71" s="2407"/>
      <c r="BZ71" s="2407"/>
      <c r="CA71" s="2407"/>
      <c r="CB71" s="2407"/>
      <c r="CC71" s="2407"/>
      <c r="CD71" s="2407"/>
      <c r="CE71" s="2407"/>
      <c r="CF71" s="2407"/>
      <c r="CG71" s="2407"/>
      <c r="CH71" s="2407"/>
      <c r="CI71" s="2407"/>
      <c r="CJ71" s="2407"/>
      <c r="CK71" s="2407"/>
      <c r="CL71" s="2407"/>
      <c r="CM71" s="2407"/>
      <c r="CN71" s="2407"/>
      <c r="CO71" s="2407"/>
      <c r="CP71" s="2407"/>
      <c r="CQ71" s="2407"/>
      <c r="CR71" s="2407"/>
      <c r="CS71" s="2407"/>
      <c r="CT71" s="2407"/>
      <c r="CU71" s="2407"/>
      <c r="CV71" s="2407"/>
      <c r="CW71" s="2407"/>
      <c r="CX71" s="2407"/>
      <c r="CY71" s="2407"/>
      <c r="CZ71" s="2407"/>
      <c r="DA71" s="2407"/>
      <c r="DB71" s="2407"/>
      <c r="DC71" s="2407"/>
      <c r="DD71" s="2407"/>
      <c r="DE71" s="2407"/>
      <c r="DF71" s="2407"/>
      <c r="DG71" s="2407"/>
      <c r="DH71" s="2407"/>
      <c r="DI71" s="2407"/>
      <c r="DJ71" s="2407"/>
      <c r="DK71" s="2407"/>
      <c r="DL71" s="2407"/>
      <c r="DM71" s="2407"/>
      <c r="DN71" s="2407"/>
      <c r="DO71" s="2407"/>
      <c r="DP71" s="2407"/>
      <c r="DQ71" s="2407"/>
      <c r="DR71" s="2407"/>
      <c r="DS71" s="2407"/>
      <c r="DT71" s="2407"/>
      <c r="DU71" s="2407"/>
      <c r="DV71" s="2407"/>
      <c r="DW71" s="2407"/>
      <c r="DX71" s="2407"/>
      <c r="DY71" s="2407"/>
      <c r="DZ71" s="2407"/>
      <c r="EA71" s="2407"/>
      <c r="EB71" s="2407"/>
      <c r="EC71" s="2407"/>
      <c r="ED71" s="2407"/>
      <c r="EE71" s="2407"/>
      <c r="EF71" s="2407"/>
      <c r="EG71" s="2407"/>
      <c r="EH71" s="2407"/>
      <c r="EI71" s="2407"/>
      <c r="EJ71" s="2407"/>
      <c r="EK71" s="2407"/>
      <c r="EL71" s="2407"/>
      <c r="EM71" s="2407"/>
      <c r="EN71" s="2407"/>
      <c r="EO71" s="2407"/>
      <c r="EP71" s="2407"/>
      <c r="EQ71" s="2407"/>
      <c r="ER71" s="2407"/>
      <c r="ES71" s="2407"/>
      <c r="ET71" s="2407"/>
      <c r="EU71" s="2407"/>
      <c r="EV71" s="2407"/>
      <c r="EW71" s="2407"/>
      <c r="EX71" s="2407"/>
      <c r="EY71" s="2407"/>
      <c r="EZ71" s="2407"/>
      <c r="FA71" s="2407"/>
      <c r="FB71" s="2407"/>
      <c r="FC71" s="2407"/>
      <c r="FD71" s="2407"/>
      <c r="FE71" s="2407"/>
      <c r="FF71" s="2407"/>
      <c r="FG71" s="2407"/>
      <c r="FH71" s="2407"/>
      <c r="FI71" s="2407"/>
      <c r="FJ71" s="2407"/>
      <c r="FK71" s="2407"/>
      <c r="FL71" s="2407"/>
      <c r="FM71" s="2407"/>
      <c r="FN71" s="2407"/>
      <c r="FO71" s="2407"/>
      <c r="FP71" s="2407"/>
      <c r="FQ71" s="2407"/>
      <c r="FR71" s="2407"/>
      <c r="FS71" s="2407"/>
      <c r="FT71" s="2407"/>
      <c r="FU71" s="2407"/>
      <c r="FV71" s="2407"/>
      <c r="FW71" s="2407"/>
      <c r="FX71" s="2407"/>
      <c r="FY71" s="2407"/>
      <c r="FZ71" s="2407"/>
      <c r="GA71" s="2407"/>
      <c r="GB71" s="2407"/>
      <c r="GC71" s="2407"/>
      <c r="GD71" s="2407"/>
      <c r="GE71" s="2407"/>
      <c r="GF71" s="2407"/>
      <c r="GG71" s="2407"/>
      <c r="GH71" s="2407"/>
      <c r="GI71" s="2407"/>
      <c r="GJ71" s="2407"/>
      <c r="GK71" s="2407"/>
      <c r="GL71" s="2407"/>
      <c r="GM71" s="2407"/>
      <c r="GN71" s="2407"/>
      <c r="GO71" s="2407"/>
      <c r="GP71" s="2407"/>
      <c r="GQ71" s="2407"/>
      <c r="GR71" s="2407"/>
      <c r="GS71" s="2407"/>
      <c r="GT71" s="2407"/>
      <c r="GU71" s="2407"/>
      <c r="GV71" s="2407"/>
      <c r="GW71" s="2407"/>
      <c r="GX71" s="2407"/>
      <c r="GY71" s="2407"/>
      <c r="GZ71" s="2407"/>
      <c r="HA71" s="2407"/>
      <c r="HB71" s="2407"/>
      <c r="HC71" s="2407"/>
      <c r="HD71" s="2407"/>
      <c r="HE71" s="2407"/>
      <c r="HF71" s="2407"/>
      <c r="HG71" s="2407"/>
      <c r="HH71" s="2407"/>
      <c r="HI71" s="2407"/>
      <c r="HJ71" s="2407"/>
      <c r="HK71" s="2407"/>
      <c r="HL71" s="2407"/>
      <c r="HM71" s="2407"/>
      <c r="HN71" s="2407"/>
      <c r="HO71" s="2407"/>
      <c r="HP71" s="2407"/>
      <c r="HQ71" s="2407"/>
      <c r="HR71" s="2407"/>
      <c r="HS71" s="2407"/>
      <c r="HT71" s="2407"/>
      <c r="HU71" s="2407"/>
      <c r="HV71" s="2407"/>
      <c r="HW71" s="2407"/>
      <c r="HX71" s="2407"/>
      <c r="HY71" s="2407"/>
      <c r="HZ71" s="2407"/>
      <c r="IA71" s="2407"/>
      <c r="IB71" s="2407"/>
      <c r="IC71" s="2407"/>
      <c r="ID71" s="2407"/>
      <c r="IE71" s="2407"/>
      <c r="IF71" s="2407"/>
    </row>
    <row r="72" spans="1:240" ht="12.75" customHeight="1">
      <c r="A72" s="2475">
        <v>39</v>
      </c>
      <c r="B72" s="2408"/>
      <c r="C72" s="2408"/>
      <c r="D72" s="2408"/>
      <c r="E72" s="2408"/>
      <c r="F72" s="2408"/>
      <c r="G72" s="3202"/>
      <c r="H72" s="3219"/>
      <c r="I72" s="2408"/>
      <c r="J72" s="2408"/>
      <c r="K72" s="2408"/>
      <c r="L72" s="2408"/>
      <c r="M72" s="2408"/>
      <c r="N72" s="3209">
        <v>39</v>
      </c>
      <c r="O72" s="2407"/>
      <c r="P72" s="3235"/>
      <c r="Q72" s="2407"/>
      <c r="R72" s="2407"/>
      <c r="S72" s="2407"/>
      <c r="T72" s="2407"/>
      <c r="U72" s="2407"/>
      <c r="V72" s="2407"/>
      <c r="W72" s="2407"/>
      <c r="X72" s="2407"/>
      <c r="Y72" s="2407"/>
      <c r="Z72" s="2407"/>
      <c r="AA72" s="2407"/>
      <c r="AB72" s="2407"/>
      <c r="AC72" s="2407"/>
      <c r="AD72" s="2407"/>
      <c r="AE72" s="2407"/>
      <c r="AF72" s="2407"/>
      <c r="AG72" s="2407"/>
      <c r="AH72" s="2407"/>
      <c r="AI72" s="2407"/>
      <c r="AJ72" s="2407"/>
      <c r="AK72" s="2407"/>
      <c r="AL72" s="2407"/>
      <c r="AM72" s="2407"/>
      <c r="AN72" s="2407"/>
      <c r="AO72" s="2407"/>
      <c r="AP72" s="2407"/>
      <c r="AQ72" s="2407"/>
      <c r="AR72" s="2407"/>
      <c r="AS72" s="2407"/>
      <c r="AT72" s="2407"/>
      <c r="AU72" s="2407"/>
      <c r="AV72" s="2407"/>
      <c r="AW72" s="2407"/>
      <c r="AX72" s="2407"/>
      <c r="AY72" s="2407"/>
      <c r="AZ72" s="2407"/>
      <c r="BA72" s="2407"/>
      <c r="BB72" s="2407"/>
      <c r="BC72" s="2407"/>
      <c r="BD72" s="2407"/>
      <c r="BE72" s="2407"/>
      <c r="BF72" s="2407"/>
      <c r="BG72" s="2407"/>
      <c r="BH72" s="2407"/>
      <c r="BI72" s="2407"/>
      <c r="BJ72" s="2407"/>
      <c r="BK72" s="2407"/>
      <c r="BL72" s="2407"/>
      <c r="BM72" s="2407"/>
      <c r="BN72" s="2407"/>
      <c r="BO72" s="2407"/>
      <c r="BP72" s="2407"/>
      <c r="BQ72" s="2407"/>
      <c r="BR72" s="2407"/>
      <c r="BS72" s="2407"/>
      <c r="BT72" s="2407"/>
      <c r="BU72" s="2407"/>
      <c r="BV72" s="2407"/>
      <c r="BW72" s="2407"/>
      <c r="BX72" s="2407"/>
      <c r="BY72" s="2407"/>
      <c r="BZ72" s="2407"/>
      <c r="CA72" s="2407"/>
      <c r="CB72" s="2407"/>
      <c r="CC72" s="2407"/>
      <c r="CD72" s="2407"/>
      <c r="CE72" s="2407"/>
      <c r="CF72" s="2407"/>
      <c r="CG72" s="2407"/>
      <c r="CH72" s="2407"/>
      <c r="CI72" s="2407"/>
      <c r="CJ72" s="2407"/>
      <c r="CK72" s="2407"/>
      <c r="CL72" s="2407"/>
      <c r="CM72" s="2407"/>
      <c r="CN72" s="2407"/>
      <c r="CO72" s="2407"/>
      <c r="CP72" s="2407"/>
      <c r="CQ72" s="2407"/>
      <c r="CR72" s="2407"/>
      <c r="CS72" s="2407"/>
      <c r="CT72" s="2407"/>
      <c r="CU72" s="2407"/>
      <c r="CV72" s="2407"/>
      <c r="CW72" s="2407"/>
      <c r="CX72" s="2407"/>
      <c r="CY72" s="2407"/>
      <c r="CZ72" s="2407"/>
      <c r="DA72" s="2407"/>
      <c r="DB72" s="2407"/>
      <c r="DC72" s="2407"/>
      <c r="DD72" s="2407"/>
      <c r="DE72" s="2407"/>
      <c r="DF72" s="2407"/>
      <c r="DG72" s="2407"/>
      <c r="DH72" s="2407"/>
      <c r="DI72" s="2407"/>
      <c r="DJ72" s="2407"/>
      <c r="DK72" s="2407"/>
      <c r="DL72" s="2407"/>
      <c r="DM72" s="2407"/>
      <c r="DN72" s="2407"/>
      <c r="DO72" s="2407"/>
      <c r="DP72" s="2407"/>
      <c r="DQ72" s="2407"/>
      <c r="DR72" s="2407"/>
      <c r="DS72" s="2407"/>
      <c r="DT72" s="2407"/>
      <c r="DU72" s="2407"/>
      <c r="DV72" s="2407"/>
      <c r="DW72" s="2407"/>
      <c r="DX72" s="2407"/>
      <c r="DY72" s="2407"/>
      <c r="DZ72" s="2407"/>
      <c r="EA72" s="2407"/>
      <c r="EB72" s="2407"/>
      <c r="EC72" s="2407"/>
      <c r="ED72" s="2407"/>
      <c r="EE72" s="2407"/>
      <c r="EF72" s="2407"/>
      <c r="EG72" s="2407"/>
      <c r="EH72" s="2407"/>
      <c r="EI72" s="2407"/>
      <c r="EJ72" s="2407"/>
      <c r="EK72" s="2407"/>
      <c r="EL72" s="2407"/>
      <c r="EM72" s="2407"/>
      <c r="EN72" s="2407"/>
      <c r="EO72" s="2407"/>
      <c r="EP72" s="2407"/>
      <c r="EQ72" s="2407"/>
      <c r="ER72" s="2407"/>
      <c r="ES72" s="2407"/>
      <c r="ET72" s="2407"/>
      <c r="EU72" s="2407"/>
      <c r="EV72" s="2407"/>
      <c r="EW72" s="2407"/>
      <c r="EX72" s="2407"/>
      <c r="EY72" s="2407"/>
      <c r="EZ72" s="2407"/>
      <c r="FA72" s="2407"/>
      <c r="FB72" s="2407"/>
      <c r="FC72" s="2407"/>
      <c r="FD72" s="2407"/>
      <c r="FE72" s="2407"/>
      <c r="FF72" s="2407"/>
      <c r="FG72" s="2407"/>
      <c r="FH72" s="2407"/>
      <c r="FI72" s="2407"/>
      <c r="FJ72" s="2407"/>
      <c r="FK72" s="2407"/>
      <c r="FL72" s="2407"/>
      <c r="FM72" s="2407"/>
      <c r="FN72" s="2407"/>
      <c r="FO72" s="2407"/>
      <c r="FP72" s="2407"/>
      <c r="FQ72" s="2407"/>
      <c r="FR72" s="2407"/>
      <c r="FS72" s="2407"/>
      <c r="FT72" s="2407"/>
      <c r="FU72" s="2407"/>
      <c r="FV72" s="2407"/>
      <c r="FW72" s="2407"/>
      <c r="FX72" s="2407"/>
      <c r="FY72" s="2407"/>
      <c r="FZ72" s="2407"/>
      <c r="GA72" s="2407"/>
      <c r="GB72" s="2407"/>
      <c r="GC72" s="2407"/>
      <c r="GD72" s="2407"/>
      <c r="GE72" s="2407"/>
      <c r="GF72" s="2407"/>
      <c r="GG72" s="2407"/>
      <c r="GH72" s="2407"/>
      <c r="GI72" s="2407"/>
      <c r="GJ72" s="2407"/>
      <c r="GK72" s="2407"/>
      <c r="GL72" s="2407"/>
      <c r="GM72" s="2407"/>
      <c r="GN72" s="2407"/>
      <c r="GO72" s="2407"/>
      <c r="GP72" s="2407"/>
      <c r="GQ72" s="2407"/>
      <c r="GR72" s="2407"/>
      <c r="GS72" s="2407"/>
      <c r="GT72" s="2407"/>
      <c r="GU72" s="2407"/>
      <c r="GV72" s="2407"/>
      <c r="GW72" s="2407"/>
      <c r="GX72" s="2407"/>
      <c r="GY72" s="2407"/>
      <c r="GZ72" s="2407"/>
      <c r="HA72" s="2407"/>
      <c r="HB72" s="2407"/>
      <c r="HC72" s="2407"/>
      <c r="HD72" s="2407"/>
      <c r="HE72" s="2407"/>
      <c r="HF72" s="2407"/>
      <c r="HG72" s="2407"/>
      <c r="HH72" s="2407"/>
      <c r="HI72" s="2407"/>
      <c r="HJ72" s="2407"/>
      <c r="HK72" s="2407"/>
      <c r="HL72" s="2407"/>
      <c r="HM72" s="2407"/>
      <c r="HN72" s="2407"/>
      <c r="HO72" s="2407"/>
      <c r="HP72" s="2407"/>
      <c r="HQ72" s="2407"/>
      <c r="HR72" s="2407"/>
      <c r="HS72" s="2407"/>
      <c r="HT72" s="2407"/>
      <c r="HU72" s="2407"/>
      <c r="HV72" s="2407"/>
      <c r="HW72" s="2407"/>
      <c r="HX72" s="2407"/>
      <c r="HY72" s="2407"/>
      <c r="HZ72" s="2407"/>
      <c r="IA72" s="2407"/>
      <c r="IB72" s="2407"/>
      <c r="IC72" s="2407"/>
      <c r="ID72" s="2407"/>
      <c r="IE72" s="2407"/>
      <c r="IF72" s="2407"/>
    </row>
    <row r="73" spans="1:240" ht="12.75" customHeight="1">
      <c r="A73" s="2475">
        <v>40</v>
      </c>
      <c r="B73" s="2408"/>
      <c r="C73" s="2408"/>
      <c r="D73" s="2408"/>
      <c r="E73" s="2408"/>
      <c r="F73" s="2408"/>
      <c r="G73" s="3202"/>
      <c r="H73" s="3219"/>
      <c r="I73" s="2408"/>
      <c r="J73" s="2408"/>
      <c r="K73" s="2408"/>
      <c r="L73" s="2408"/>
      <c r="M73" s="2408"/>
      <c r="N73" s="3209">
        <v>40</v>
      </c>
      <c r="O73" s="2407"/>
      <c r="P73" s="2407"/>
      <c r="Q73" s="3235"/>
      <c r="R73" s="2407"/>
      <c r="S73" s="2407"/>
      <c r="T73" s="2407"/>
      <c r="U73" s="2407"/>
      <c r="V73" s="2407"/>
      <c r="W73" s="2407"/>
      <c r="X73" s="2407"/>
      <c r="Y73" s="2407"/>
      <c r="Z73" s="2407"/>
      <c r="AA73" s="2407"/>
      <c r="AB73" s="2407"/>
      <c r="AC73" s="2407"/>
      <c r="AD73" s="2407"/>
      <c r="AE73" s="2407"/>
      <c r="AF73" s="2407"/>
      <c r="AG73" s="2407"/>
      <c r="AH73" s="2407"/>
      <c r="AI73" s="2407"/>
      <c r="AJ73" s="2407"/>
      <c r="AK73" s="2407"/>
      <c r="AL73" s="2407"/>
      <c r="AM73" s="2407"/>
      <c r="AN73" s="2407"/>
      <c r="AO73" s="2407"/>
      <c r="AP73" s="2407"/>
      <c r="AQ73" s="2407"/>
      <c r="AR73" s="2407"/>
      <c r="AS73" s="2407"/>
      <c r="AT73" s="2407"/>
      <c r="AU73" s="2407"/>
      <c r="AV73" s="2407"/>
      <c r="AW73" s="2407"/>
      <c r="AX73" s="2407"/>
      <c r="AY73" s="2407"/>
      <c r="AZ73" s="2407"/>
      <c r="BA73" s="2407"/>
      <c r="BB73" s="2407"/>
      <c r="BC73" s="2407"/>
      <c r="BD73" s="2407"/>
      <c r="BE73" s="2407"/>
      <c r="BF73" s="2407"/>
      <c r="BG73" s="2407"/>
      <c r="BH73" s="2407"/>
      <c r="BI73" s="2407"/>
      <c r="BJ73" s="2407"/>
      <c r="BK73" s="2407"/>
      <c r="BL73" s="2407"/>
      <c r="BM73" s="2407"/>
      <c r="BN73" s="2407"/>
      <c r="BO73" s="2407"/>
      <c r="BP73" s="2407"/>
      <c r="BQ73" s="2407"/>
      <c r="BR73" s="2407"/>
      <c r="BS73" s="2407"/>
      <c r="BT73" s="2407"/>
      <c r="BU73" s="2407"/>
      <c r="BV73" s="2407"/>
      <c r="BW73" s="2407"/>
      <c r="BX73" s="2407"/>
      <c r="BY73" s="2407"/>
      <c r="BZ73" s="2407"/>
      <c r="CA73" s="2407"/>
      <c r="CB73" s="2407"/>
      <c r="CC73" s="2407"/>
      <c r="CD73" s="2407"/>
      <c r="CE73" s="2407"/>
      <c r="CF73" s="2407"/>
      <c r="CG73" s="2407"/>
      <c r="CH73" s="2407"/>
      <c r="CI73" s="2407"/>
      <c r="CJ73" s="2407"/>
      <c r="CK73" s="2407"/>
      <c r="CL73" s="2407"/>
      <c r="CM73" s="2407"/>
      <c r="CN73" s="2407"/>
      <c r="CO73" s="2407"/>
      <c r="CP73" s="2407"/>
      <c r="CQ73" s="2407"/>
      <c r="CR73" s="2407"/>
      <c r="CS73" s="2407"/>
      <c r="CT73" s="2407"/>
      <c r="CU73" s="2407"/>
      <c r="CV73" s="2407"/>
      <c r="CW73" s="2407"/>
      <c r="CX73" s="2407"/>
      <c r="CY73" s="2407"/>
      <c r="CZ73" s="2407"/>
      <c r="DA73" s="2407"/>
      <c r="DB73" s="2407"/>
      <c r="DC73" s="2407"/>
      <c r="DD73" s="2407"/>
      <c r="DE73" s="2407"/>
      <c r="DF73" s="2407"/>
      <c r="DG73" s="2407"/>
      <c r="DH73" s="2407"/>
      <c r="DI73" s="2407"/>
      <c r="DJ73" s="2407"/>
      <c r="DK73" s="2407"/>
      <c r="DL73" s="2407"/>
      <c r="DM73" s="2407"/>
      <c r="DN73" s="2407"/>
      <c r="DO73" s="2407"/>
      <c r="DP73" s="2407"/>
      <c r="DQ73" s="2407"/>
      <c r="DR73" s="2407"/>
      <c r="DS73" s="2407"/>
      <c r="DT73" s="2407"/>
      <c r="DU73" s="2407"/>
      <c r="DV73" s="2407"/>
      <c r="DW73" s="2407"/>
      <c r="DX73" s="2407"/>
      <c r="DY73" s="2407"/>
      <c r="DZ73" s="2407"/>
      <c r="EA73" s="2407"/>
      <c r="EB73" s="2407"/>
      <c r="EC73" s="2407"/>
      <c r="ED73" s="2407"/>
      <c r="EE73" s="2407"/>
      <c r="EF73" s="2407"/>
      <c r="EG73" s="2407"/>
      <c r="EH73" s="2407"/>
      <c r="EI73" s="2407"/>
      <c r="EJ73" s="2407"/>
      <c r="EK73" s="2407"/>
      <c r="EL73" s="2407"/>
      <c r="EM73" s="2407"/>
      <c r="EN73" s="2407"/>
      <c r="EO73" s="2407"/>
      <c r="EP73" s="2407"/>
      <c r="EQ73" s="2407"/>
      <c r="ER73" s="2407"/>
      <c r="ES73" s="2407"/>
      <c r="ET73" s="2407"/>
      <c r="EU73" s="2407"/>
      <c r="EV73" s="2407"/>
      <c r="EW73" s="2407"/>
      <c r="EX73" s="2407"/>
      <c r="EY73" s="2407"/>
      <c r="EZ73" s="2407"/>
      <c r="FA73" s="2407"/>
      <c r="FB73" s="2407"/>
      <c r="FC73" s="2407"/>
      <c r="FD73" s="2407"/>
      <c r="FE73" s="2407"/>
      <c r="FF73" s="2407"/>
      <c r="FG73" s="2407"/>
      <c r="FH73" s="2407"/>
      <c r="FI73" s="2407"/>
      <c r="FJ73" s="2407"/>
      <c r="FK73" s="2407"/>
      <c r="FL73" s="2407"/>
      <c r="FM73" s="2407"/>
      <c r="FN73" s="2407"/>
      <c r="FO73" s="2407"/>
      <c r="FP73" s="2407"/>
      <c r="FQ73" s="2407"/>
      <c r="FR73" s="2407"/>
      <c r="FS73" s="2407"/>
      <c r="FT73" s="2407"/>
      <c r="FU73" s="2407"/>
      <c r="FV73" s="2407"/>
      <c r="FW73" s="2407"/>
      <c r="FX73" s="2407"/>
      <c r="FY73" s="2407"/>
      <c r="FZ73" s="2407"/>
      <c r="GA73" s="2407"/>
      <c r="GB73" s="2407"/>
      <c r="GC73" s="2407"/>
      <c r="GD73" s="2407"/>
      <c r="GE73" s="2407"/>
      <c r="GF73" s="2407"/>
      <c r="GG73" s="2407"/>
      <c r="GH73" s="2407"/>
      <c r="GI73" s="2407"/>
      <c r="GJ73" s="2407"/>
      <c r="GK73" s="2407"/>
      <c r="GL73" s="2407"/>
      <c r="GM73" s="2407"/>
      <c r="GN73" s="2407"/>
      <c r="GO73" s="2407"/>
      <c r="GP73" s="2407"/>
      <c r="GQ73" s="2407"/>
      <c r="GR73" s="2407"/>
      <c r="GS73" s="2407"/>
      <c r="GT73" s="2407"/>
      <c r="GU73" s="2407"/>
      <c r="GV73" s="2407"/>
      <c r="GW73" s="2407"/>
      <c r="GX73" s="2407"/>
      <c r="GY73" s="2407"/>
      <c r="GZ73" s="2407"/>
      <c r="HA73" s="2407"/>
      <c r="HB73" s="2407"/>
      <c r="HC73" s="2407"/>
      <c r="HD73" s="2407"/>
      <c r="HE73" s="2407"/>
      <c r="HF73" s="2407"/>
      <c r="HG73" s="2407"/>
      <c r="HH73" s="2407"/>
      <c r="HI73" s="2407"/>
      <c r="HJ73" s="2407"/>
      <c r="HK73" s="2407"/>
      <c r="HL73" s="2407"/>
      <c r="HM73" s="2407"/>
      <c r="HN73" s="2407"/>
      <c r="HO73" s="2407"/>
      <c r="HP73" s="2407"/>
      <c r="HQ73" s="2407"/>
      <c r="HR73" s="2407"/>
      <c r="HS73" s="2407"/>
      <c r="HT73" s="2407"/>
      <c r="HU73" s="2407"/>
      <c r="HV73" s="2407"/>
      <c r="HW73" s="2407"/>
      <c r="HX73" s="2407"/>
      <c r="HY73" s="2407"/>
      <c r="HZ73" s="2407"/>
      <c r="IA73" s="2407"/>
      <c r="IB73" s="2407"/>
      <c r="IC73" s="2407"/>
      <c r="ID73" s="2407"/>
      <c r="IE73" s="2407"/>
      <c r="IF73" s="2407"/>
    </row>
    <row r="74" spans="1:240" ht="12.75" customHeight="1">
      <c r="A74" s="2475">
        <v>41</v>
      </c>
      <c r="B74" s="2408"/>
      <c r="C74" s="3202"/>
      <c r="D74" s="2408"/>
      <c r="E74" s="2408"/>
      <c r="F74" s="2408"/>
      <c r="G74" s="3202"/>
      <c r="H74" s="3203"/>
      <c r="I74" s="3202"/>
      <c r="J74" s="3202"/>
      <c r="K74" s="3202"/>
      <c r="L74" s="3202"/>
      <c r="M74" s="3202"/>
      <c r="N74" s="3209">
        <v>41</v>
      </c>
      <c r="O74" s="2407"/>
      <c r="P74" s="3236"/>
      <c r="Q74" s="2407"/>
      <c r="R74" s="2407"/>
      <c r="S74" s="2407"/>
      <c r="T74" s="2407"/>
      <c r="U74" s="2407"/>
      <c r="V74" s="2407"/>
      <c r="W74" s="2407"/>
      <c r="X74" s="2407"/>
      <c r="Y74" s="2407"/>
      <c r="Z74" s="2407"/>
      <c r="AA74" s="2407"/>
      <c r="AB74" s="2407"/>
      <c r="AC74" s="2407"/>
      <c r="AD74" s="2407"/>
      <c r="AE74" s="2407"/>
      <c r="AF74" s="2407"/>
      <c r="AG74" s="2407"/>
      <c r="AH74" s="2407"/>
      <c r="AI74" s="2407"/>
      <c r="AJ74" s="2407"/>
      <c r="AK74" s="2407"/>
      <c r="AL74" s="2407"/>
      <c r="AM74" s="2407"/>
      <c r="AN74" s="2407"/>
      <c r="AO74" s="2407"/>
      <c r="AP74" s="2407"/>
      <c r="AQ74" s="2407"/>
      <c r="AR74" s="2407"/>
      <c r="AS74" s="2407"/>
      <c r="AT74" s="2407"/>
      <c r="AU74" s="2407"/>
      <c r="AV74" s="2407"/>
      <c r="AW74" s="2407"/>
      <c r="AX74" s="2407"/>
      <c r="AY74" s="2407"/>
      <c r="AZ74" s="2407"/>
      <c r="BA74" s="2407"/>
      <c r="BB74" s="2407"/>
      <c r="BC74" s="2407"/>
      <c r="BD74" s="2407"/>
      <c r="BE74" s="2407"/>
      <c r="BF74" s="2407"/>
      <c r="BG74" s="2407"/>
      <c r="BH74" s="2407"/>
      <c r="BI74" s="2407"/>
      <c r="BJ74" s="2407"/>
      <c r="BK74" s="2407"/>
      <c r="BL74" s="2407"/>
      <c r="BM74" s="2407"/>
      <c r="BN74" s="2407"/>
      <c r="BO74" s="2407"/>
      <c r="BP74" s="2407"/>
      <c r="BQ74" s="2407"/>
      <c r="BR74" s="2407"/>
      <c r="BS74" s="2407"/>
      <c r="BT74" s="2407"/>
      <c r="BU74" s="2407"/>
      <c r="BV74" s="2407"/>
      <c r="BW74" s="2407"/>
      <c r="BX74" s="2407"/>
      <c r="BY74" s="2407"/>
      <c r="BZ74" s="2407"/>
      <c r="CA74" s="2407"/>
      <c r="CB74" s="2407"/>
      <c r="CC74" s="2407"/>
      <c r="CD74" s="2407"/>
      <c r="CE74" s="2407"/>
      <c r="CF74" s="2407"/>
      <c r="CG74" s="2407"/>
      <c r="CH74" s="2407"/>
      <c r="CI74" s="2407"/>
      <c r="CJ74" s="2407"/>
      <c r="CK74" s="2407"/>
      <c r="CL74" s="2407"/>
      <c r="CM74" s="2407"/>
      <c r="CN74" s="2407"/>
      <c r="CO74" s="2407"/>
      <c r="CP74" s="2407"/>
      <c r="CQ74" s="2407"/>
      <c r="CR74" s="2407"/>
      <c r="CS74" s="2407"/>
      <c r="CT74" s="2407"/>
      <c r="CU74" s="2407"/>
      <c r="CV74" s="2407"/>
      <c r="CW74" s="2407"/>
      <c r="CX74" s="2407"/>
      <c r="CY74" s="2407"/>
      <c r="CZ74" s="2407"/>
      <c r="DA74" s="2407"/>
      <c r="DB74" s="2407"/>
      <c r="DC74" s="2407"/>
      <c r="DD74" s="2407"/>
      <c r="DE74" s="2407"/>
      <c r="DF74" s="2407"/>
      <c r="DG74" s="2407"/>
      <c r="DH74" s="2407"/>
      <c r="DI74" s="2407"/>
      <c r="DJ74" s="2407"/>
      <c r="DK74" s="2407"/>
      <c r="DL74" s="2407"/>
      <c r="DM74" s="2407"/>
      <c r="DN74" s="2407"/>
      <c r="DO74" s="2407"/>
      <c r="DP74" s="2407"/>
      <c r="DQ74" s="2407"/>
      <c r="DR74" s="2407"/>
      <c r="DS74" s="2407"/>
      <c r="DT74" s="2407"/>
      <c r="DU74" s="2407"/>
      <c r="DV74" s="2407"/>
      <c r="DW74" s="2407"/>
      <c r="DX74" s="2407"/>
      <c r="DY74" s="2407"/>
      <c r="DZ74" s="2407"/>
      <c r="EA74" s="2407"/>
      <c r="EB74" s="2407"/>
      <c r="EC74" s="2407"/>
      <c r="ED74" s="2407"/>
      <c r="EE74" s="2407"/>
      <c r="EF74" s="2407"/>
      <c r="EG74" s="2407"/>
      <c r="EH74" s="2407"/>
      <c r="EI74" s="2407"/>
      <c r="EJ74" s="2407"/>
      <c r="EK74" s="2407"/>
      <c r="EL74" s="2407"/>
      <c r="EM74" s="2407"/>
      <c r="EN74" s="2407"/>
      <c r="EO74" s="2407"/>
      <c r="EP74" s="2407"/>
      <c r="EQ74" s="2407"/>
      <c r="ER74" s="2407"/>
      <c r="ES74" s="2407"/>
      <c r="ET74" s="2407"/>
      <c r="EU74" s="2407"/>
      <c r="EV74" s="2407"/>
      <c r="EW74" s="2407"/>
      <c r="EX74" s="2407"/>
      <c r="EY74" s="2407"/>
      <c r="EZ74" s="2407"/>
      <c r="FA74" s="2407"/>
      <c r="FB74" s="2407"/>
      <c r="FC74" s="2407"/>
      <c r="FD74" s="2407"/>
      <c r="FE74" s="2407"/>
      <c r="FF74" s="2407"/>
      <c r="FG74" s="2407"/>
      <c r="FH74" s="2407"/>
      <c r="FI74" s="2407"/>
      <c r="FJ74" s="2407"/>
      <c r="FK74" s="2407"/>
      <c r="FL74" s="2407"/>
      <c r="FM74" s="2407"/>
      <c r="FN74" s="2407"/>
      <c r="FO74" s="2407"/>
      <c r="FP74" s="2407"/>
      <c r="FQ74" s="2407"/>
      <c r="FR74" s="2407"/>
      <c r="FS74" s="2407"/>
      <c r="FT74" s="2407"/>
      <c r="FU74" s="2407"/>
      <c r="FV74" s="2407"/>
      <c r="FW74" s="2407"/>
      <c r="FX74" s="2407"/>
      <c r="FY74" s="2407"/>
      <c r="FZ74" s="2407"/>
      <c r="GA74" s="2407"/>
      <c r="GB74" s="2407"/>
      <c r="GC74" s="2407"/>
      <c r="GD74" s="2407"/>
      <c r="GE74" s="2407"/>
      <c r="GF74" s="2407"/>
      <c r="GG74" s="2407"/>
      <c r="GH74" s="2407"/>
      <c r="GI74" s="2407"/>
      <c r="GJ74" s="2407"/>
      <c r="GK74" s="2407"/>
      <c r="GL74" s="2407"/>
      <c r="GM74" s="2407"/>
      <c r="GN74" s="2407"/>
      <c r="GO74" s="2407"/>
      <c r="GP74" s="2407"/>
      <c r="GQ74" s="2407"/>
      <c r="GR74" s="2407"/>
      <c r="GS74" s="2407"/>
      <c r="GT74" s="2407"/>
      <c r="GU74" s="2407"/>
      <c r="GV74" s="2407"/>
      <c r="GW74" s="2407"/>
      <c r="GX74" s="2407"/>
      <c r="GY74" s="2407"/>
      <c r="GZ74" s="2407"/>
      <c r="HA74" s="2407"/>
      <c r="HB74" s="2407"/>
      <c r="HC74" s="2407"/>
      <c r="HD74" s="2407"/>
      <c r="HE74" s="2407"/>
      <c r="HF74" s="2407"/>
      <c r="HG74" s="2407"/>
      <c r="HH74" s="2407"/>
      <c r="HI74" s="2407"/>
      <c r="HJ74" s="2407"/>
      <c r="HK74" s="2407"/>
      <c r="HL74" s="2407"/>
      <c r="HM74" s="2407"/>
      <c r="HN74" s="2407"/>
      <c r="HO74" s="2407"/>
      <c r="HP74" s="2407"/>
      <c r="HQ74" s="2407"/>
      <c r="HR74" s="2407"/>
      <c r="HS74" s="2407"/>
      <c r="HT74" s="2407"/>
      <c r="HU74" s="2407"/>
      <c r="HV74" s="2407"/>
      <c r="HW74" s="2407"/>
      <c r="HX74" s="2407"/>
      <c r="HY74" s="2407"/>
      <c r="HZ74" s="2407"/>
      <c r="IA74" s="2407"/>
      <c r="IB74" s="2407"/>
      <c r="IC74" s="2407"/>
      <c r="ID74" s="2407"/>
      <c r="IE74" s="2407"/>
      <c r="IF74" s="2407"/>
    </row>
    <row r="75" spans="1:240" ht="12.75" customHeight="1">
      <c r="A75" s="2475">
        <v>42</v>
      </c>
      <c r="B75" s="2408"/>
      <c r="C75" s="2408"/>
      <c r="D75" s="3202"/>
      <c r="E75" s="3202"/>
      <c r="F75" s="3202"/>
      <c r="G75" s="3202"/>
      <c r="H75" s="3203"/>
      <c r="I75" s="3202"/>
      <c r="J75" s="3202"/>
      <c r="K75" s="3202"/>
      <c r="L75" s="3202"/>
      <c r="M75" s="3202"/>
      <c r="N75" s="3209">
        <v>42</v>
      </c>
      <c r="O75" s="2407"/>
      <c r="P75" s="2407"/>
      <c r="Q75" s="2407"/>
      <c r="R75" s="2407"/>
      <c r="S75" s="2407"/>
      <c r="T75" s="2407"/>
      <c r="U75" s="2407"/>
      <c r="V75" s="2407"/>
      <c r="W75" s="2407"/>
      <c r="X75" s="2407"/>
      <c r="Y75" s="2407"/>
      <c r="Z75" s="2407"/>
      <c r="AA75" s="2407"/>
      <c r="AB75" s="2407"/>
      <c r="AC75" s="2407"/>
      <c r="AD75" s="2407"/>
      <c r="AE75" s="2407"/>
      <c r="AF75" s="2407"/>
      <c r="AG75" s="2407"/>
      <c r="AH75" s="2407"/>
      <c r="AI75" s="2407"/>
      <c r="AJ75" s="2407"/>
      <c r="AK75" s="2407"/>
      <c r="AL75" s="2407"/>
      <c r="AM75" s="2407"/>
      <c r="AN75" s="2407"/>
      <c r="AO75" s="2407"/>
      <c r="AP75" s="2407"/>
      <c r="AQ75" s="2407"/>
      <c r="AR75" s="2407"/>
      <c r="AS75" s="2407"/>
      <c r="AT75" s="2407"/>
      <c r="AU75" s="2407"/>
      <c r="AV75" s="2407"/>
      <c r="AW75" s="2407"/>
      <c r="AX75" s="2407"/>
      <c r="AY75" s="2407"/>
      <c r="AZ75" s="2407"/>
      <c r="BA75" s="2407"/>
      <c r="BB75" s="2407"/>
      <c r="BC75" s="2407"/>
      <c r="BD75" s="2407"/>
      <c r="BE75" s="2407"/>
      <c r="BF75" s="2407"/>
      <c r="BG75" s="2407"/>
      <c r="BH75" s="2407"/>
      <c r="BI75" s="2407"/>
      <c r="BJ75" s="2407"/>
      <c r="BK75" s="2407"/>
      <c r="BL75" s="2407"/>
      <c r="BM75" s="2407"/>
      <c r="BN75" s="2407"/>
      <c r="BO75" s="2407"/>
      <c r="BP75" s="2407"/>
      <c r="BQ75" s="2407"/>
      <c r="BR75" s="2407"/>
      <c r="BS75" s="2407"/>
      <c r="BT75" s="2407"/>
      <c r="BU75" s="2407"/>
      <c r="BV75" s="2407"/>
      <c r="BW75" s="2407"/>
      <c r="BX75" s="2407"/>
      <c r="BY75" s="2407"/>
      <c r="BZ75" s="2407"/>
      <c r="CA75" s="2407"/>
      <c r="CB75" s="2407"/>
      <c r="CC75" s="2407"/>
      <c r="CD75" s="2407"/>
      <c r="CE75" s="2407"/>
      <c r="CF75" s="2407"/>
      <c r="CG75" s="2407"/>
      <c r="CH75" s="2407"/>
      <c r="CI75" s="2407"/>
      <c r="CJ75" s="2407"/>
      <c r="CK75" s="2407"/>
      <c r="CL75" s="2407"/>
      <c r="CM75" s="2407"/>
      <c r="CN75" s="2407"/>
      <c r="CO75" s="2407"/>
      <c r="CP75" s="2407"/>
      <c r="CQ75" s="2407"/>
      <c r="CR75" s="2407"/>
      <c r="CS75" s="2407"/>
      <c r="CT75" s="2407"/>
      <c r="CU75" s="2407"/>
      <c r="CV75" s="2407"/>
      <c r="CW75" s="2407"/>
      <c r="CX75" s="2407"/>
      <c r="CY75" s="2407"/>
      <c r="CZ75" s="2407"/>
      <c r="DA75" s="2407"/>
      <c r="DB75" s="2407"/>
      <c r="DC75" s="2407"/>
      <c r="DD75" s="2407"/>
      <c r="DE75" s="2407"/>
      <c r="DF75" s="2407"/>
      <c r="DG75" s="2407"/>
      <c r="DH75" s="2407"/>
      <c r="DI75" s="2407"/>
      <c r="DJ75" s="2407"/>
      <c r="DK75" s="2407"/>
      <c r="DL75" s="2407"/>
      <c r="DM75" s="2407"/>
      <c r="DN75" s="2407"/>
      <c r="DO75" s="2407"/>
      <c r="DP75" s="2407"/>
      <c r="DQ75" s="2407"/>
      <c r="DR75" s="2407"/>
      <c r="DS75" s="2407"/>
      <c r="DT75" s="2407"/>
      <c r="DU75" s="2407"/>
      <c r="DV75" s="2407"/>
      <c r="DW75" s="2407"/>
      <c r="DX75" s="2407"/>
      <c r="DY75" s="2407"/>
      <c r="DZ75" s="2407"/>
      <c r="EA75" s="2407"/>
      <c r="EB75" s="2407"/>
      <c r="EC75" s="2407"/>
      <c r="ED75" s="2407"/>
      <c r="EE75" s="2407"/>
      <c r="EF75" s="2407"/>
      <c r="EG75" s="2407"/>
      <c r="EH75" s="2407"/>
      <c r="EI75" s="2407"/>
      <c r="EJ75" s="2407"/>
      <c r="EK75" s="2407"/>
      <c r="EL75" s="2407"/>
      <c r="EM75" s="2407"/>
      <c r="EN75" s="2407"/>
      <c r="EO75" s="2407"/>
      <c r="EP75" s="2407"/>
      <c r="EQ75" s="2407"/>
      <c r="ER75" s="2407"/>
      <c r="ES75" s="2407"/>
      <c r="ET75" s="2407"/>
      <c r="EU75" s="2407"/>
      <c r="EV75" s="2407"/>
      <c r="EW75" s="2407"/>
      <c r="EX75" s="2407"/>
      <c r="EY75" s="2407"/>
      <c r="EZ75" s="2407"/>
      <c r="FA75" s="2407"/>
      <c r="FB75" s="2407"/>
      <c r="FC75" s="2407"/>
      <c r="FD75" s="2407"/>
      <c r="FE75" s="2407"/>
      <c r="FF75" s="2407"/>
      <c r="FG75" s="2407"/>
      <c r="FH75" s="2407"/>
      <c r="FI75" s="2407"/>
      <c r="FJ75" s="2407"/>
      <c r="FK75" s="2407"/>
      <c r="FL75" s="2407"/>
      <c r="FM75" s="2407"/>
      <c r="FN75" s="2407"/>
      <c r="FO75" s="2407"/>
      <c r="FP75" s="2407"/>
      <c r="FQ75" s="2407"/>
      <c r="FR75" s="2407"/>
      <c r="FS75" s="2407"/>
      <c r="FT75" s="2407"/>
      <c r="FU75" s="2407"/>
      <c r="FV75" s="2407"/>
      <c r="FW75" s="2407"/>
      <c r="FX75" s="2407"/>
      <c r="FY75" s="2407"/>
      <c r="FZ75" s="2407"/>
      <c r="GA75" s="2407"/>
      <c r="GB75" s="2407"/>
      <c r="GC75" s="2407"/>
      <c r="GD75" s="2407"/>
      <c r="GE75" s="2407"/>
      <c r="GF75" s="2407"/>
      <c r="GG75" s="2407"/>
      <c r="GH75" s="2407"/>
      <c r="GI75" s="2407"/>
      <c r="GJ75" s="2407"/>
      <c r="GK75" s="2407"/>
      <c r="GL75" s="2407"/>
      <c r="GM75" s="2407"/>
      <c r="GN75" s="2407"/>
      <c r="GO75" s="2407"/>
      <c r="GP75" s="2407"/>
      <c r="GQ75" s="2407"/>
      <c r="GR75" s="2407"/>
      <c r="GS75" s="2407"/>
      <c r="GT75" s="2407"/>
      <c r="GU75" s="2407"/>
      <c r="GV75" s="2407"/>
      <c r="GW75" s="2407"/>
      <c r="GX75" s="2407"/>
      <c r="GY75" s="2407"/>
      <c r="GZ75" s="2407"/>
      <c r="HA75" s="2407"/>
      <c r="HB75" s="2407"/>
      <c r="HC75" s="2407"/>
      <c r="HD75" s="2407"/>
      <c r="HE75" s="2407"/>
      <c r="HF75" s="2407"/>
      <c r="HG75" s="2407"/>
      <c r="HH75" s="2407"/>
      <c r="HI75" s="2407"/>
      <c r="HJ75" s="2407"/>
      <c r="HK75" s="2407"/>
      <c r="HL75" s="2407"/>
      <c r="HM75" s="2407"/>
      <c r="HN75" s="2407"/>
      <c r="HO75" s="2407"/>
      <c r="HP75" s="2407"/>
      <c r="HQ75" s="2407"/>
      <c r="HR75" s="2407"/>
      <c r="HS75" s="2407"/>
      <c r="HT75" s="2407"/>
      <c r="HU75" s="2407"/>
      <c r="HV75" s="2407"/>
      <c r="HW75" s="2407"/>
      <c r="HX75" s="2407"/>
      <c r="HY75" s="2407"/>
      <c r="HZ75" s="2407"/>
      <c r="IA75" s="2407"/>
      <c r="IB75" s="2407"/>
      <c r="IC75" s="2407"/>
      <c r="ID75" s="2407"/>
      <c r="IE75" s="2407"/>
      <c r="IF75" s="2407"/>
    </row>
    <row r="76" spans="1:240" ht="12.75" customHeight="1">
      <c r="A76" s="2475">
        <v>43</v>
      </c>
      <c r="B76" s="2408"/>
      <c r="C76" s="3202"/>
      <c r="D76" s="3202"/>
      <c r="E76" s="3202"/>
      <c r="F76" s="3202"/>
      <c r="G76" s="3202"/>
      <c r="H76" s="3203"/>
      <c r="I76" s="3202"/>
      <c r="J76" s="3202"/>
      <c r="K76" s="3202"/>
      <c r="L76" s="3202"/>
      <c r="M76" s="3202"/>
      <c r="N76" s="3209">
        <v>43</v>
      </c>
      <c r="O76" s="2407"/>
      <c r="P76" s="2407"/>
      <c r="Q76" s="3235"/>
      <c r="R76" s="2407"/>
      <c r="S76" s="2407"/>
      <c r="T76" s="2407"/>
      <c r="U76" s="2407"/>
      <c r="V76" s="2407"/>
      <c r="W76" s="2407"/>
      <c r="X76" s="2407"/>
      <c r="Y76" s="2407"/>
      <c r="Z76" s="2407"/>
      <c r="AA76" s="2407"/>
      <c r="AB76" s="2407"/>
      <c r="AC76" s="2407"/>
      <c r="AD76" s="2407"/>
      <c r="AE76" s="2407"/>
      <c r="AF76" s="2407"/>
      <c r="AG76" s="2407"/>
      <c r="AH76" s="2407"/>
      <c r="AI76" s="2407"/>
      <c r="AJ76" s="2407"/>
      <c r="AK76" s="2407"/>
      <c r="AL76" s="2407"/>
      <c r="AM76" s="2407"/>
      <c r="AN76" s="2407"/>
      <c r="AO76" s="2407"/>
      <c r="AP76" s="2407"/>
      <c r="AQ76" s="2407"/>
      <c r="AR76" s="2407"/>
      <c r="AS76" s="2407"/>
      <c r="AT76" s="2407"/>
      <c r="AU76" s="2407"/>
      <c r="AV76" s="2407"/>
      <c r="AW76" s="2407"/>
      <c r="AX76" s="2407"/>
      <c r="AY76" s="2407"/>
      <c r="AZ76" s="2407"/>
      <c r="BA76" s="2407"/>
      <c r="BB76" s="2407"/>
      <c r="BC76" s="2407"/>
      <c r="BD76" s="2407"/>
      <c r="BE76" s="2407"/>
      <c r="BF76" s="2407"/>
      <c r="BG76" s="2407"/>
      <c r="BH76" s="2407"/>
      <c r="BI76" s="2407"/>
      <c r="BJ76" s="2407"/>
      <c r="BK76" s="2407"/>
      <c r="BL76" s="2407"/>
      <c r="BM76" s="2407"/>
      <c r="BN76" s="2407"/>
      <c r="BO76" s="2407"/>
      <c r="BP76" s="2407"/>
      <c r="BQ76" s="2407"/>
      <c r="BR76" s="2407"/>
      <c r="BS76" s="2407"/>
      <c r="BT76" s="2407"/>
      <c r="BU76" s="2407"/>
      <c r="BV76" s="2407"/>
      <c r="BW76" s="2407"/>
      <c r="BX76" s="2407"/>
      <c r="BY76" s="2407"/>
      <c r="BZ76" s="2407"/>
      <c r="CA76" s="2407"/>
      <c r="CB76" s="2407"/>
      <c r="CC76" s="2407"/>
      <c r="CD76" s="2407"/>
      <c r="CE76" s="2407"/>
      <c r="CF76" s="2407"/>
      <c r="CG76" s="2407"/>
      <c r="CH76" s="2407"/>
      <c r="CI76" s="2407"/>
      <c r="CJ76" s="2407"/>
      <c r="CK76" s="2407"/>
      <c r="CL76" s="2407"/>
      <c r="CM76" s="2407"/>
      <c r="CN76" s="2407"/>
      <c r="CO76" s="2407"/>
      <c r="CP76" s="2407"/>
      <c r="CQ76" s="2407"/>
      <c r="CR76" s="2407"/>
      <c r="CS76" s="2407"/>
      <c r="CT76" s="2407"/>
      <c r="CU76" s="2407"/>
      <c r="CV76" s="2407"/>
      <c r="CW76" s="2407"/>
      <c r="CX76" s="2407"/>
      <c r="CY76" s="2407"/>
      <c r="CZ76" s="2407"/>
      <c r="DA76" s="2407"/>
      <c r="DB76" s="2407"/>
      <c r="DC76" s="2407"/>
      <c r="DD76" s="2407"/>
      <c r="DE76" s="2407"/>
      <c r="DF76" s="2407"/>
      <c r="DG76" s="2407"/>
      <c r="DH76" s="2407"/>
      <c r="DI76" s="2407"/>
      <c r="DJ76" s="2407"/>
      <c r="DK76" s="2407"/>
      <c r="DL76" s="2407"/>
      <c r="DM76" s="2407"/>
      <c r="DN76" s="2407"/>
      <c r="DO76" s="2407"/>
      <c r="DP76" s="2407"/>
      <c r="DQ76" s="2407"/>
      <c r="DR76" s="2407"/>
      <c r="DS76" s="2407"/>
      <c r="DT76" s="2407"/>
      <c r="DU76" s="2407"/>
      <c r="DV76" s="2407"/>
      <c r="DW76" s="2407"/>
      <c r="DX76" s="2407"/>
      <c r="DY76" s="2407"/>
      <c r="DZ76" s="2407"/>
      <c r="EA76" s="2407"/>
      <c r="EB76" s="2407"/>
      <c r="EC76" s="2407"/>
      <c r="ED76" s="2407"/>
      <c r="EE76" s="2407"/>
      <c r="EF76" s="2407"/>
      <c r="EG76" s="2407"/>
      <c r="EH76" s="2407"/>
      <c r="EI76" s="2407"/>
      <c r="EJ76" s="2407"/>
      <c r="EK76" s="2407"/>
      <c r="EL76" s="2407"/>
      <c r="EM76" s="2407"/>
      <c r="EN76" s="2407"/>
      <c r="EO76" s="2407"/>
      <c r="EP76" s="2407"/>
      <c r="EQ76" s="2407"/>
      <c r="ER76" s="2407"/>
      <c r="ES76" s="2407"/>
      <c r="ET76" s="2407"/>
      <c r="EU76" s="2407"/>
      <c r="EV76" s="2407"/>
      <c r="EW76" s="2407"/>
      <c r="EX76" s="2407"/>
      <c r="EY76" s="2407"/>
      <c r="EZ76" s="2407"/>
      <c r="FA76" s="2407"/>
      <c r="FB76" s="2407"/>
      <c r="FC76" s="2407"/>
      <c r="FD76" s="2407"/>
      <c r="FE76" s="2407"/>
      <c r="FF76" s="2407"/>
      <c r="FG76" s="2407"/>
      <c r="FH76" s="2407"/>
      <c r="FI76" s="2407"/>
      <c r="FJ76" s="2407"/>
      <c r="FK76" s="2407"/>
      <c r="FL76" s="2407"/>
      <c r="FM76" s="2407"/>
      <c r="FN76" s="2407"/>
      <c r="FO76" s="2407"/>
      <c r="FP76" s="2407"/>
      <c r="FQ76" s="2407"/>
      <c r="FR76" s="2407"/>
      <c r="FS76" s="2407"/>
      <c r="FT76" s="2407"/>
      <c r="FU76" s="2407"/>
      <c r="FV76" s="2407"/>
      <c r="FW76" s="2407"/>
      <c r="FX76" s="2407"/>
      <c r="FY76" s="2407"/>
      <c r="FZ76" s="2407"/>
      <c r="GA76" s="2407"/>
      <c r="GB76" s="2407"/>
      <c r="GC76" s="2407"/>
      <c r="GD76" s="2407"/>
      <c r="GE76" s="2407"/>
      <c r="GF76" s="2407"/>
      <c r="GG76" s="2407"/>
      <c r="GH76" s="2407"/>
      <c r="GI76" s="2407"/>
      <c r="GJ76" s="2407"/>
      <c r="GK76" s="2407"/>
      <c r="GL76" s="2407"/>
      <c r="GM76" s="2407"/>
      <c r="GN76" s="2407"/>
      <c r="GO76" s="2407"/>
      <c r="GP76" s="2407"/>
      <c r="GQ76" s="2407"/>
      <c r="GR76" s="2407"/>
      <c r="GS76" s="2407"/>
      <c r="GT76" s="2407"/>
      <c r="GU76" s="2407"/>
      <c r="GV76" s="2407"/>
      <c r="GW76" s="2407"/>
      <c r="GX76" s="2407"/>
      <c r="GY76" s="2407"/>
      <c r="GZ76" s="2407"/>
      <c r="HA76" s="2407"/>
      <c r="HB76" s="2407"/>
      <c r="HC76" s="2407"/>
      <c r="HD76" s="2407"/>
      <c r="HE76" s="2407"/>
      <c r="HF76" s="2407"/>
      <c r="HG76" s="2407"/>
      <c r="HH76" s="2407"/>
      <c r="HI76" s="2407"/>
      <c r="HJ76" s="2407"/>
      <c r="HK76" s="2407"/>
      <c r="HL76" s="2407"/>
      <c r="HM76" s="2407"/>
      <c r="HN76" s="2407"/>
      <c r="HO76" s="2407"/>
      <c r="HP76" s="2407"/>
      <c r="HQ76" s="2407"/>
      <c r="HR76" s="2407"/>
      <c r="HS76" s="2407"/>
      <c r="HT76" s="2407"/>
      <c r="HU76" s="2407"/>
      <c r="HV76" s="2407"/>
      <c r="HW76" s="2407"/>
      <c r="HX76" s="2407"/>
      <c r="HY76" s="2407"/>
      <c r="HZ76" s="2407"/>
      <c r="IA76" s="2407"/>
      <c r="IB76" s="2407"/>
      <c r="IC76" s="2407"/>
      <c r="ID76" s="2407"/>
      <c r="IE76" s="2407"/>
      <c r="IF76" s="2407"/>
    </row>
    <row r="77" spans="1:240" ht="12.75" customHeight="1">
      <c r="A77" s="2475">
        <v>44</v>
      </c>
      <c r="B77" s="2408"/>
      <c r="C77" s="2408"/>
      <c r="D77" s="2408"/>
      <c r="E77" s="2408"/>
      <c r="F77" s="2408"/>
      <c r="G77" s="3202"/>
      <c r="H77" s="3203"/>
      <c r="I77" s="3202"/>
      <c r="J77" s="3202"/>
      <c r="K77" s="3202"/>
      <c r="L77" s="3202"/>
      <c r="M77" s="3202"/>
      <c r="N77" s="3205">
        <v>44</v>
      </c>
      <c r="O77" s="2407"/>
      <c r="P77" s="2407"/>
      <c r="Q77" s="2407"/>
      <c r="R77" s="2407"/>
      <c r="S77" s="2407"/>
      <c r="T77" s="2407"/>
      <c r="U77" s="2407"/>
      <c r="V77" s="2407"/>
      <c r="W77" s="2407"/>
      <c r="X77" s="2407"/>
      <c r="Y77" s="2407"/>
      <c r="Z77" s="2407"/>
      <c r="AA77" s="2407"/>
      <c r="AB77" s="2407"/>
      <c r="AC77" s="2407"/>
      <c r="AD77" s="2407"/>
      <c r="AE77" s="2407"/>
      <c r="AF77" s="2407"/>
      <c r="AG77" s="2407"/>
      <c r="AH77" s="2407"/>
      <c r="AI77" s="2407"/>
      <c r="AJ77" s="2407"/>
      <c r="AK77" s="2407"/>
      <c r="AL77" s="2407"/>
      <c r="AM77" s="2407"/>
      <c r="AN77" s="2407"/>
      <c r="AO77" s="2407"/>
      <c r="AP77" s="2407"/>
      <c r="AQ77" s="2407"/>
      <c r="AR77" s="2407"/>
      <c r="AS77" s="2407"/>
      <c r="AT77" s="2407"/>
      <c r="AU77" s="2407"/>
      <c r="AV77" s="2407"/>
      <c r="AW77" s="2407"/>
      <c r="AX77" s="2407"/>
      <c r="AY77" s="2407"/>
      <c r="AZ77" s="2407"/>
      <c r="BA77" s="2407"/>
      <c r="BB77" s="2407"/>
      <c r="BC77" s="2407"/>
      <c r="BD77" s="2407"/>
      <c r="BE77" s="2407"/>
      <c r="BF77" s="2407"/>
      <c r="BG77" s="2407"/>
      <c r="BH77" s="2407"/>
      <c r="BI77" s="2407"/>
      <c r="BJ77" s="2407"/>
      <c r="BK77" s="2407"/>
      <c r="BL77" s="2407"/>
      <c r="BM77" s="2407"/>
      <c r="BN77" s="2407"/>
      <c r="BO77" s="2407"/>
      <c r="BP77" s="2407"/>
      <c r="BQ77" s="2407"/>
      <c r="BR77" s="2407"/>
      <c r="BS77" s="2407"/>
      <c r="BT77" s="2407"/>
      <c r="BU77" s="2407"/>
      <c r="BV77" s="2407"/>
      <c r="BW77" s="2407"/>
      <c r="BX77" s="2407"/>
      <c r="BY77" s="2407"/>
      <c r="BZ77" s="2407"/>
      <c r="CA77" s="2407"/>
      <c r="CB77" s="2407"/>
      <c r="CC77" s="2407"/>
      <c r="CD77" s="2407"/>
      <c r="CE77" s="2407"/>
      <c r="CF77" s="2407"/>
      <c r="CG77" s="2407"/>
      <c r="CH77" s="2407"/>
      <c r="CI77" s="2407"/>
      <c r="CJ77" s="2407"/>
      <c r="CK77" s="2407"/>
      <c r="CL77" s="2407"/>
      <c r="CM77" s="2407"/>
      <c r="CN77" s="2407"/>
      <c r="CO77" s="2407"/>
      <c r="CP77" s="2407"/>
      <c r="CQ77" s="2407"/>
      <c r="CR77" s="2407"/>
      <c r="CS77" s="2407"/>
      <c r="CT77" s="2407"/>
      <c r="CU77" s="2407"/>
      <c r="CV77" s="2407"/>
      <c r="CW77" s="2407"/>
      <c r="CX77" s="2407"/>
      <c r="CY77" s="2407"/>
      <c r="CZ77" s="2407"/>
      <c r="DA77" s="2407"/>
      <c r="DB77" s="2407"/>
      <c r="DC77" s="2407"/>
      <c r="DD77" s="2407"/>
      <c r="DE77" s="2407"/>
      <c r="DF77" s="2407"/>
      <c r="DG77" s="2407"/>
      <c r="DH77" s="2407"/>
      <c r="DI77" s="2407"/>
      <c r="DJ77" s="2407"/>
      <c r="DK77" s="2407"/>
      <c r="DL77" s="2407"/>
      <c r="DM77" s="2407"/>
      <c r="DN77" s="2407"/>
      <c r="DO77" s="2407"/>
      <c r="DP77" s="2407"/>
      <c r="DQ77" s="2407"/>
      <c r="DR77" s="2407"/>
      <c r="DS77" s="2407"/>
      <c r="DT77" s="2407"/>
      <c r="DU77" s="2407"/>
      <c r="DV77" s="2407"/>
      <c r="DW77" s="2407"/>
      <c r="DX77" s="2407"/>
      <c r="DY77" s="2407"/>
      <c r="DZ77" s="2407"/>
      <c r="EA77" s="2407"/>
      <c r="EB77" s="2407"/>
      <c r="EC77" s="2407"/>
      <c r="ED77" s="2407"/>
      <c r="EE77" s="2407"/>
      <c r="EF77" s="2407"/>
      <c r="EG77" s="2407"/>
      <c r="EH77" s="2407"/>
      <c r="EI77" s="2407"/>
      <c r="EJ77" s="2407"/>
      <c r="EK77" s="2407"/>
      <c r="EL77" s="2407"/>
      <c r="EM77" s="2407"/>
      <c r="EN77" s="2407"/>
      <c r="EO77" s="2407"/>
      <c r="EP77" s="2407"/>
      <c r="EQ77" s="2407"/>
      <c r="ER77" s="2407"/>
      <c r="ES77" s="2407"/>
      <c r="ET77" s="2407"/>
      <c r="EU77" s="2407"/>
      <c r="EV77" s="2407"/>
      <c r="EW77" s="2407"/>
      <c r="EX77" s="2407"/>
      <c r="EY77" s="2407"/>
      <c r="EZ77" s="2407"/>
      <c r="FA77" s="2407"/>
      <c r="FB77" s="2407"/>
      <c r="FC77" s="2407"/>
      <c r="FD77" s="2407"/>
      <c r="FE77" s="2407"/>
      <c r="FF77" s="2407"/>
      <c r="FG77" s="2407"/>
      <c r="FH77" s="2407"/>
      <c r="FI77" s="2407"/>
      <c r="FJ77" s="2407"/>
      <c r="FK77" s="2407"/>
      <c r="FL77" s="2407"/>
      <c r="FM77" s="2407"/>
      <c r="FN77" s="2407"/>
      <c r="FO77" s="2407"/>
      <c r="FP77" s="2407"/>
      <c r="FQ77" s="2407"/>
      <c r="FR77" s="2407"/>
      <c r="FS77" s="2407"/>
      <c r="FT77" s="2407"/>
      <c r="FU77" s="2407"/>
      <c r="FV77" s="2407"/>
      <c r="FW77" s="2407"/>
      <c r="FX77" s="2407"/>
      <c r="FY77" s="2407"/>
      <c r="FZ77" s="2407"/>
      <c r="GA77" s="2407"/>
      <c r="GB77" s="2407"/>
      <c r="GC77" s="2407"/>
      <c r="GD77" s="2407"/>
      <c r="GE77" s="2407"/>
      <c r="GF77" s="2407"/>
      <c r="GG77" s="2407"/>
      <c r="GH77" s="2407"/>
      <c r="GI77" s="2407"/>
      <c r="GJ77" s="2407"/>
      <c r="GK77" s="2407"/>
      <c r="GL77" s="2407"/>
      <c r="GM77" s="2407"/>
      <c r="GN77" s="2407"/>
      <c r="GO77" s="2407"/>
      <c r="GP77" s="2407"/>
      <c r="GQ77" s="2407"/>
      <c r="GR77" s="2407"/>
      <c r="GS77" s="2407"/>
      <c r="GT77" s="2407"/>
      <c r="GU77" s="2407"/>
      <c r="GV77" s="2407"/>
      <c r="GW77" s="2407"/>
      <c r="GX77" s="2407"/>
      <c r="GY77" s="2407"/>
      <c r="GZ77" s="2407"/>
      <c r="HA77" s="2407"/>
      <c r="HB77" s="2407"/>
      <c r="HC77" s="2407"/>
      <c r="HD77" s="2407"/>
      <c r="HE77" s="2407"/>
      <c r="HF77" s="2407"/>
      <c r="HG77" s="2407"/>
      <c r="HH77" s="2407"/>
      <c r="HI77" s="2407"/>
      <c r="HJ77" s="2407"/>
      <c r="HK77" s="2407"/>
      <c r="HL77" s="2407"/>
      <c r="HM77" s="2407"/>
      <c r="HN77" s="2407"/>
      <c r="HO77" s="2407"/>
      <c r="HP77" s="2407"/>
      <c r="HQ77" s="2407"/>
      <c r="HR77" s="2407"/>
      <c r="HS77" s="2407"/>
      <c r="HT77" s="2407"/>
      <c r="HU77" s="2407"/>
      <c r="HV77" s="2407"/>
      <c r="HW77" s="2407"/>
      <c r="HX77" s="2407"/>
      <c r="HY77" s="2407"/>
      <c r="HZ77" s="2407"/>
      <c r="IA77" s="2407"/>
      <c r="IB77" s="2407"/>
      <c r="IC77" s="2407"/>
      <c r="ID77" s="2407"/>
      <c r="IE77" s="2407"/>
      <c r="IF77" s="2407"/>
    </row>
    <row r="78" spans="1:240" ht="16.5" customHeight="1" thickBot="1">
      <c r="A78" s="3237">
        <v>45</v>
      </c>
      <c r="B78" s="2524" t="s">
        <v>172</v>
      </c>
      <c r="C78" s="3238">
        <f>C26+C54+C63+SUM(C64:C77)</f>
        <v>45631838.25</v>
      </c>
      <c r="D78" s="3238">
        <f t="shared" ref="D78:M78" si="3">D26+D54+D63+SUM(D64:D77)</f>
        <v>48633844.709999919</v>
      </c>
      <c r="E78" s="3238">
        <f t="shared" si="3"/>
        <v>2097412278.6700001</v>
      </c>
      <c r="F78" s="3238">
        <f t="shared" si="3"/>
        <v>2040166312</v>
      </c>
      <c r="G78" s="3238" t="e">
        <f t="shared" si="3"/>
        <v>#REF!</v>
      </c>
      <c r="H78" s="3239">
        <f>H26+H54+H63+SUM(H64:H77)</f>
        <v>45111179.029999986</v>
      </c>
      <c r="I78" s="3240">
        <f t="shared" si="3"/>
        <v>32172595</v>
      </c>
      <c r="J78" s="3240">
        <f t="shared" si="3"/>
        <v>1626031701.9070001</v>
      </c>
      <c r="K78" s="3240">
        <f t="shared" si="3"/>
        <v>223634326.84755</v>
      </c>
      <c r="L78" s="3240">
        <f t="shared" si="3"/>
        <v>136802589.79545</v>
      </c>
      <c r="M78" s="3240">
        <f t="shared" si="3"/>
        <v>3964247.1299999971</v>
      </c>
      <c r="N78" s="3241">
        <v>45</v>
      </c>
      <c r="O78" s="2407"/>
      <c r="P78" s="3236"/>
      <c r="Q78" s="3236"/>
      <c r="R78" s="2407"/>
      <c r="S78" s="2407"/>
      <c r="T78" s="2407"/>
      <c r="U78" s="2407"/>
      <c r="V78" s="2407"/>
      <c r="W78" s="2407"/>
      <c r="X78" s="2407"/>
      <c r="Y78" s="2407"/>
      <c r="Z78" s="2407"/>
      <c r="AA78" s="2407"/>
      <c r="AB78" s="2407"/>
      <c r="AC78" s="2407"/>
      <c r="AD78" s="2407"/>
      <c r="AE78" s="2407"/>
      <c r="AF78" s="2407"/>
      <c r="AG78" s="2407"/>
      <c r="AH78" s="2407"/>
      <c r="AI78" s="2407"/>
      <c r="AJ78" s="2407"/>
      <c r="AK78" s="2407"/>
      <c r="AL78" s="2407"/>
      <c r="AM78" s="2407"/>
      <c r="AN78" s="2407"/>
      <c r="AO78" s="2407"/>
      <c r="AP78" s="2407"/>
      <c r="AQ78" s="2407"/>
      <c r="AR78" s="2407"/>
      <c r="AS78" s="2407"/>
      <c r="AT78" s="2407"/>
      <c r="AU78" s="2407"/>
      <c r="AV78" s="2407"/>
      <c r="AW78" s="2407"/>
      <c r="AX78" s="2407"/>
      <c r="AY78" s="2407"/>
      <c r="AZ78" s="2407"/>
      <c r="BA78" s="2407"/>
      <c r="BB78" s="2407"/>
      <c r="BC78" s="2407"/>
      <c r="BD78" s="2407"/>
      <c r="BE78" s="2407"/>
      <c r="BF78" s="2407"/>
      <c r="BG78" s="2407"/>
      <c r="BH78" s="2407"/>
      <c r="BI78" s="2407"/>
      <c r="BJ78" s="2407"/>
      <c r="BK78" s="2407"/>
      <c r="BL78" s="2407"/>
      <c r="BM78" s="2407"/>
      <c r="BN78" s="2407"/>
      <c r="BO78" s="2407"/>
      <c r="BP78" s="2407"/>
      <c r="BQ78" s="2407"/>
      <c r="BR78" s="2407"/>
      <c r="BS78" s="2407"/>
      <c r="BT78" s="2407"/>
      <c r="BU78" s="2407"/>
      <c r="BV78" s="2407"/>
      <c r="BW78" s="2407"/>
      <c r="BX78" s="2407"/>
      <c r="BY78" s="2407"/>
      <c r="BZ78" s="2407"/>
      <c r="CA78" s="2407"/>
      <c r="CB78" s="2407"/>
      <c r="CC78" s="2407"/>
      <c r="CD78" s="2407"/>
      <c r="CE78" s="2407"/>
      <c r="CF78" s="2407"/>
      <c r="CG78" s="2407"/>
      <c r="CH78" s="2407"/>
      <c r="CI78" s="2407"/>
      <c r="CJ78" s="2407"/>
      <c r="CK78" s="2407"/>
      <c r="CL78" s="2407"/>
      <c r="CM78" s="2407"/>
      <c r="CN78" s="2407"/>
      <c r="CO78" s="2407"/>
      <c r="CP78" s="2407"/>
      <c r="CQ78" s="2407"/>
      <c r="CR78" s="2407"/>
      <c r="CS78" s="2407"/>
      <c r="CT78" s="2407"/>
      <c r="CU78" s="2407"/>
      <c r="CV78" s="2407"/>
      <c r="CW78" s="2407"/>
      <c r="CX78" s="2407"/>
      <c r="CY78" s="2407"/>
      <c r="CZ78" s="2407"/>
      <c r="DA78" s="2407"/>
      <c r="DB78" s="2407"/>
      <c r="DC78" s="2407"/>
      <c r="DD78" s="2407"/>
      <c r="DE78" s="2407"/>
      <c r="DF78" s="2407"/>
      <c r="DG78" s="2407"/>
      <c r="DH78" s="2407"/>
      <c r="DI78" s="2407"/>
      <c r="DJ78" s="2407"/>
      <c r="DK78" s="2407"/>
      <c r="DL78" s="2407"/>
      <c r="DM78" s="2407"/>
      <c r="DN78" s="2407"/>
      <c r="DO78" s="2407"/>
      <c r="DP78" s="2407"/>
      <c r="DQ78" s="2407"/>
      <c r="DR78" s="2407"/>
      <c r="DS78" s="2407"/>
      <c r="DT78" s="2407"/>
      <c r="DU78" s="2407"/>
      <c r="DV78" s="2407"/>
      <c r="DW78" s="2407"/>
      <c r="DX78" s="2407"/>
      <c r="DY78" s="2407"/>
      <c r="DZ78" s="2407"/>
      <c r="EA78" s="2407"/>
      <c r="EB78" s="2407"/>
      <c r="EC78" s="2407"/>
      <c r="ED78" s="2407"/>
      <c r="EE78" s="2407"/>
      <c r="EF78" s="2407"/>
      <c r="EG78" s="2407"/>
      <c r="EH78" s="2407"/>
      <c r="EI78" s="2407"/>
      <c r="EJ78" s="2407"/>
      <c r="EK78" s="2407"/>
      <c r="EL78" s="2407"/>
      <c r="EM78" s="2407"/>
      <c r="EN78" s="2407"/>
      <c r="EO78" s="2407"/>
      <c r="EP78" s="2407"/>
      <c r="EQ78" s="2407"/>
      <c r="ER78" s="2407"/>
      <c r="ES78" s="2407"/>
      <c r="ET78" s="2407"/>
      <c r="EU78" s="2407"/>
      <c r="EV78" s="2407"/>
      <c r="EW78" s="2407"/>
      <c r="EX78" s="2407"/>
      <c r="EY78" s="2407"/>
      <c r="EZ78" s="2407"/>
      <c r="FA78" s="2407"/>
      <c r="FB78" s="2407"/>
      <c r="FC78" s="2407"/>
      <c r="FD78" s="2407"/>
      <c r="FE78" s="2407"/>
      <c r="FF78" s="2407"/>
      <c r="FG78" s="2407"/>
      <c r="FH78" s="2407"/>
      <c r="FI78" s="2407"/>
      <c r="FJ78" s="2407"/>
      <c r="FK78" s="2407"/>
      <c r="FL78" s="2407"/>
      <c r="FM78" s="2407"/>
      <c r="FN78" s="2407"/>
      <c r="FO78" s="2407"/>
      <c r="FP78" s="2407"/>
      <c r="FQ78" s="2407"/>
      <c r="FR78" s="2407"/>
      <c r="FS78" s="2407"/>
      <c r="FT78" s="2407"/>
      <c r="FU78" s="2407"/>
      <c r="FV78" s="2407"/>
      <c r="FW78" s="2407"/>
      <c r="FX78" s="2407"/>
      <c r="FY78" s="2407"/>
      <c r="FZ78" s="2407"/>
      <c r="GA78" s="2407"/>
      <c r="GB78" s="2407"/>
      <c r="GC78" s="2407"/>
      <c r="GD78" s="2407"/>
      <c r="GE78" s="2407"/>
      <c r="GF78" s="2407"/>
      <c r="GG78" s="2407"/>
      <c r="GH78" s="2407"/>
      <c r="GI78" s="2407"/>
      <c r="GJ78" s="2407"/>
      <c r="GK78" s="2407"/>
      <c r="GL78" s="2407"/>
      <c r="GM78" s="2407"/>
      <c r="GN78" s="2407"/>
      <c r="GO78" s="2407"/>
      <c r="GP78" s="2407"/>
      <c r="GQ78" s="2407"/>
      <c r="GR78" s="2407"/>
      <c r="GS78" s="2407"/>
      <c r="GT78" s="2407"/>
      <c r="GU78" s="2407"/>
      <c r="GV78" s="2407"/>
      <c r="GW78" s="2407"/>
      <c r="GX78" s="2407"/>
      <c r="GY78" s="2407"/>
      <c r="GZ78" s="2407"/>
      <c r="HA78" s="2407"/>
      <c r="HB78" s="2407"/>
      <c r="HC78" s="2407"/>
      <c r="HD78" s="2407"/>
      <c r="HE78" s="2407"/>
      <c r="HF78" s="2407"/>
      <c r="HG78" s="2407"/>
      <c r="HH78" s="2407"/>
      <c r="HI78" s="2407"/>
      <c r="HJ78" s="2407"/>
      <c r="HK78" s="2407"/>
      <c r="HL78" s="2407"/>
      <c r="HM78" s="2407"/>
      <c r="HN78" s="2407"/>
      <c r="HO78" s="2407"/>
      <c r="HP78" s="2407"/>
      <c r="HQ78" s="2407"/>
      <c r="HR78" s="2407"/>
      <c r="HS78" s="2407"/>
      <c r="HT78" s="2407"/>
      <c r="HU78" s="2407"/>
      <c r="HV78" s="2407"/>
      <c r="HW78" s="2407"/>
      <c r="HX78" s="2407"/>
      <c r="HY78" s="2407"/>
      <c r="HZ78" s="2407"/>
      <c r="IA78" s="2407"/>
      <c r="IB78" s="2407"/>
      <c r="IC78" s="2407"/>
      <c r="ID78" s="2407"/>
      <c r="IE78" s="2407"/>
      <c r="IF78" s="2407"/>
    </row>
    <row r="79" spans="1:240" ht="12.75" customHeight="1">
      <c r="A79" s="2407"/>
      <c r="B79" s="2407"/>
      <c r="C79" s="2407"/>
      <c r="D79" s="2407"/>
      <c r="E79" s="2407"/>
      <c r="F79" s="2407"/>
      <c r="G79" s="2407"/>
      <c r="H79" s="2407"/>
      <c r="I79" s="2407"/>
      <c r="J79" s="2407"/>
      <c r="K79" s="2407"/>
      <c r="L79" s="2407"/>
      <c r="M79" s="2407"/>
      <c r="N79" s="2407"/>
      <c r="O79" s="2407"/>
      <c r="P79" s="3236"/>
      <c r="Q79" s="2407"/>
      <c r="R79" s="2407"/>
      <c r="S79" s="2407"/>
      <c r="T79" s="2407"/>
      <c r="U79" s="2407"/>
      <c r="V79" s="2407"/>
      <c r="W79" s="2407"/>
      <c r="X79" s="2407"/>
      <c r="Y79" s="2407"/>
      <c r="Z79" s="2407"/>
      <c r="AA79" s="2407"/>
      <c r="AB79" s="2407"/>
      <c r="AC79" s="2407"/>
      <c r="AD79" s="2407"/>
      <c r="AE79" s="2407"/>
      <c r="AF79" s="2407"/>
      <c r="AG79" s="2407"/>
      <c r="AH79" s="2407"/>
      <c r="AI79" s="2407"/>
      <c r="AJ79" s="2407"/>
      <c r="AK79" s="2407"/>
      <c r="AL79" s="2407"/>
      <c r="AM79" s="2407"/>
      <c r="AN79" s="2407"/>
      <c r="AO79" s="2407"/>
      <c r="AP79" s="2407"/>
      <c r="AQ79" s="2407"/>
      <c r="AR79" s="2407"/>
      <c r="AS79" s="2407"/>
      <c r="AT79" s="2407"/>
      <c r="AU79" s="2407"/>
      <c r="AV79" s="2407"/>
      <c r="AW79" s="2407"/>
      <c r="AX79" s="2407"/>
      <c r="AY79" s="2407"/>
      <c r="AZ79" s="2407"/>
      <c r="BA79" s="2407"/>
      <c r="BB79" s="2407"/>
      <c r="BC79" s="2407"/>
      <c r="BD79" s="2407"/>
      <c r="BE79" s="2407"/>
      <c r="BF79" s="2407"/>
      <c r="BG79" s="2407"/>
      <c r="BH79" s="2407"/>
      <c r="BI79" s="2407"/>
      <c r="BJ79" s="2407"/>
      <c r="BK79" s="2407"/>
      <c r="BL79" s="2407"/>
      <c r="BM79" s="2407"/>
      <c r="BN79" s="2407"/>
      <c r="BO79" s="2407"/>
      <c r="BP79" s="2407"/>
      <c r="BQ79" s="2407"/>
      <c r="BR79" s="2407"/>
      <c r="BS79" s="2407"/>
      <c r="BT79" s="2407"/>
      <c r="BU79" s="2407"/>
      <c r="BV79" s="2407"/>
      <c r="BW79" s="2407"/>
      <c r="BX79" s="2407"/>
      <c r="BY79" s="2407"/>
      <c r="BZ79" s="2407"/>
      <c r="CA79" s="2407"/>
      <c r="CB79" s="2407"/>
      <c r="CC79" s="2407"/>
      <c r="CD79" s="2407"/>
      <c r="CE79" s="2407"/>
      <c r="CF79" s="2407"/>
      <c r="CG79" s="2407"/>
      <c r="CH79" s="2407"/>
      <c r="CI79" s="2407"/>
      <c r="CJ79" s="2407"/>
      <c r="CK79" s="2407"/>
      <c r="CL79" s="2407"/>
      <c r="CM79" s="2407"/>
      <c r="CN79" s="2407"/>
      <c r="CO79" s="2407"/>
      <c r="CP79" s="2407"/>
      <c r="CQ79" s="2407"/>
      <c r="CR79" s="2407"/>
      <c r="CS79" s="2407"/>
      <c r="CT79" s="2407"/>
      <c r="CU79" s="2407"/>
      <c r="CV79" s="2407"/>
      <c r="CW79" s="2407"/>
      <c r="CX79" s="2407"/>
      <c r="CY79" s="2407"/>
      <c r="CZ79" s="2407"/>
      <c r="DA79" s="2407"/>
      <c r="DB79" s="2407"/>
      <c r="DC79" s="2407"/>
      <c r="DD79" s="2407"/>
      <c r="DE79" s="2407"/>
      <c r="DF79" s="2407"/>
      <c r="DG79" s="2407"/>
      <c r="DH79" s="2407"/>
      <c r="DI79" s="2407"/>
      <c r="DJ79" s="2407"/>
      <c r="DK79" s="2407"/>
      <c r="DL79" s="2407"/>
      <c r="DM79" s="2407"/>
      <c r="DN79" s="2407"/>
      <c r="DO79" s="2407"/>
      <c r="DP79" s="2407"/>
      <c r="DQ79" s="2407"/>
      <c r="DR79" s="2407"/>
      <c r="DS79" s="2407"/>
      <c r="DT79" s="2407"/>
      <c r="DU79" s="2407"/>
      <c r="DV79" s="2407"/>
      <c r="DW79" s="2407"/>
      <c r="DX79" s="2407"/>
      <c r="DY79" s="2407"/>
      <c r="DZ79" s="2407"/>
      <c r="EA79" s="2407"/>
      <c r="EB79" s="2407"/>
      <c r="EC79" s="2407"/>
      <c r="ED79" s="2407"/>
      <c r="EE79" s="2407"/>
      <c r="EF79" s="2407"/>
      <c r="EG79" s="2407"/>
      <c r="EH79" s="2407"/>
      <c r="EI79" s="2407"/>
      <c r="EJ79" s="2407"/>
      <c r="EK79" s="2407"/>
      <c r="EL79" s="2407"/>
      <c r="EM79" s="2407"/>
      <c r="EN79" s="2407"/>
      <c r="EO79" s="2407"/>
      <c r="EP79" s="2407"/>
      <c r="EQ79" s="2407"/>
      <c r="ER79" s="2407"/>
      <c r="ES79" s="2407"/>
      <c r="ET79" s="2407"/>
      <c r="EU79" s="2407"/>
      <c r="EV79" s="2407"/>
      <c r="EW79" s="2407"/>
      <c r="EX79" s="2407"/>
      <c r="EY79" s="2407"/>
      <c r="EZ79" s="2407"/>
      <c r="FA79" s="2407"/>
      <c r="FB79" s="2407"/>
      <c r="FC79" s="2407"/>
      <c r="FD79" s="2407"/>
      <c r="FE79" s="2407"/>
      <c r="FF79" s="2407"/>
      <c r="FG79" s="2407"/>
      <c r="FH79" s="2407"/>
      <c r="FI79" s="2407"/>
      <c r="FJ79" s="2407"/>
      <c r="FK79" s="2407"/>
      <c r="FL79" s="2407"/>
      <c r="FM79" s="2407"/>
      <c r="FN79" s="2407"/>
      <c r="FO79" s="2407"/>
      <c r="FP79" s="2407"/>
      <c r="FQ79" s="2407"/>
      <c r="FR79" s="2407"/>
      <c r="FS79" s="2407"/>
      <c r="FT79" s="2407"/>
      <c r="FU79" s="2407"/>
      <c r="FV79" s="2407"/>
      <c r="FW79" s="2407"/>
      <c r="FX79" s="2407"/>
      <c r="FY79" s="2407"/>
      <c r="FZ79" s="2407"/>
      <c r="GA79" s="2407"/>
      <c r="GB79" s="2407"/>
      <c r="GC79" s="2407"/>
      <c r="GD79" s="2407"/>
      <c r="GE79" s="2407"/>
      <c r="GF79" s="2407"/>
      <c r="GG79" s="2407"/>
      <c r="GH79" s="2407"/>
      <c r="GI79" s="2407"/>
      <c r="GJ79" s="2407"/>
      <c r="GK79" s="2407"/>
      <c r="GL79" s="2407"/>
      <c r="GM79" s="2407"/>
      <c r="GN79" s="2407"/>
      <c r="GO79" s="2407"/>
      <c r="GP79" s="2407"/>
      <c r="GQ79" s="2407"/>
      <c r="GR79" s="2407"/>
      <c r="GS79" s="2407"/>
      <c r="GT79" s="2407"/>
      <c r="GU79" s="2407"/>
      <c r="GV79" s="2407"/>
      <c r="GW79" s="2407"/>
      <c r="GX79" s="2407"/>
      <c r="GY79" s="2407"/>
      <c r="GZ79" s="2407"/>
      <c r="HA79" s="2407"/>
      <c r="HB79" s="2407"/>
      <c r="HC79" s="2407"/>
      <c r="HD79" s="2407"/>
      <c r="HE79" s="2407"/>
      <c r="HF79" s="2407"/>
      <c r="HG79" s="2407"/>
      <c r="HH79" s="2407"/>
      <c r="HI79" s="2407"/>
      <c r="HJ79" s="2407"/>
      <c r="HK79" s="2407"/>
      <c r="HL79" s="2407"/>
      <c r="HM79" s="2407"/>
      <c r="HN79" s="2407"/>
      <c r="HO79" s="2407"/>
      <c r="HP79" s="2407"/>
      <c r="HQ79" s="2407"/>
      <c r="HR79" s="2407"/>
      <c r="HS79" s="2407"/>
      <c r="HT79" s="2407"/>
      <c r="HU79" s="2407"/>
      <c r="HV79" s="2407"/>
      <c r="HW79" s="2407"/>
      <c r="HX79" s="2407"/>
      <c r="HY79" s="2407"/>
      <c r="HZ79" s="2407"/>
      <c r="IA79" s="2407"/>
      <c r="IB79" s="2407"/>
      <c r="IC79" s="2407"/>
      <c r="ID79" s="2407"/>
      <c r="IE79" s="2407"/>
      <c r="IF79" s="2407"/>
    </row>
    <row r="80" spans="1:240" ht="18" customHeight="1">
      <c r="A80" s="2407" t="s">
        <v>1064</v>
      </c>
      <c r="B80" s="2407"/>
      <c r="C80" s="3242"/>
      <c r="D80" s="2407"/>
      <c r="E80" s="2407"/>
      <c r="F80" s="2407"/>
      <c r="G80" s="2407"/>
      <c r="H80" s="2407" t="str">
        <f>A80</f>
        <v>FERC FORM NO.1 (ED.  12-96) NYPSC Modified-96</v>
      </c>
      <c r="I80" s="2407"/>
      <c r="J80" s="3243"/>
      <c r="K80" s="2407"/>
      <c r="L80" s="2407"/>
      <c r="M80" s="2407"/>
      <c r="N80" s="2407"/>
      <c r="O80" s="2407"/>
      <c r="P80" s="2407"/>
      <c r="Q80" s="2407"/>
      <c r="R80" s="2407"/>
      <c r="S80" s="2407"/>
      <c r="T80" s="2407"/>
      <c r="U80" s="2407"/>
      <c r="V80" s="2407"/>
      <c r="W80" s="2407"/>
      <c r="X80" s="2407"/>
      <c r="Y80" s="2407"/>
      <c r="Z80" s="2407"/>
      <c r="AA80" s="2407"/>
      <c r="AB80" s="2407"/>
      <c r="AC80" s="2407"/>
      <c r="AD80" s="2407"/>
      <c r="AE80" s="2407"/>
      <c r="AF80" s="2407"/>
      <c r="AG80" s="2407"/>
      <c r="AH80" s="2407"/>
      <c r="AI80" s="2407"/>
      <c r="AJ80" s="2407"/>
      <c r="AK80" s="2407"/>
      <c r="AL80" s="2407"/>
      <c r="AM80" s="2407"/>
      <c r="AN80" s="2407"/>
      <c r="AO80" s="2407"/>
      <c r="AP80" s="2407"/>
      <c r="AQ80" s="2407"/>
      <c r="AR80" s="2407"/>
      <c r="AS80" s="2407"/>
      <c r="AT80" s="2407"/>
      <c r="AU80" s="2407"/>
      <c r="AV80" s="2407"/>
      <c r="AW80" s="2407"/>
      <c r="AX80" s="2407"/>
      <c r="AY80" s="2407"/>
      <c r="AZ80" s="2407"/>
      <c r="BA80" s="2407"/>
      <c r="BB80" s="2407"/>
      <c r="BC80" s="2407"/>
      <c r="BD80" s="2407"/>
      <c r="BE80" s="2407"/>
      <c r="BF80" s="2407"/>
      <c r="BG80" s="2407"/>
      <c r="BH80" s="2407"/>
      <c r="BI80" s="2407"/>
      <c r="BJ80" s="2407"/>
      <c r="BK80" s="2407"/>
      <c r="BL80" s="2407"/>
      <c r="BM80" s="2407"/>
      <c r="BN80" s="2407"/>
      <c r="BO80" s="2407"/>
      <c r="BP80" s="2407"/>
      <c r="BQ80" s="2407"/>
      <c r="BR80" s="2407"/>
      <c r="BS80" s="2407"/>
      <c r="BT80" s="2407"/>
      <c r="BU80" s="2407"/>
      <c r="BV80" s="2407"/>
      <c r="BW80" s="2407"/>
      <c r="BX80" s="2407"/>
      <c r="BY80" s="2407"/>
      <c r="BZ80" s="2407"/>
      <c r="CA80" s="2407"/>
      <c r="CB80" s="2407"/>
      <c r="CC80" s="2407"/>
      <c r="CD80" s="2407"/>
      <c r="CE80" s="2407"/>
      <c r="CF80" s="2407"/>
      <c r="CG80" s="2407"/>
      <c r="CH80" s="2407"/>
      <c r="CI80" s="2407"/>
      <c r="CJ80" s="2407"/>
      <c r="CK80" s="2407"/>
      <c r="CL80" s="2407"/>
      <c r="CM80" s="2407"/>
      <c r="CN80" s="2407"/>
      <c r="CO80" s="2407"/>
      <c r="CP80" s="2407"/>
      <c r="CQ80" s="2407"/>
      <c r="CR80" s="2407"/>
      <c r="CS80" s="2407"/>
      <c r="CT80" s="2407"/>
      <c r="CU80" s="2407"/>
      <c r="CV80" s="2407"/>
      <c r="CW80" s="2407"/>
      <c r="CX80" s="2407"/>
      <c r="CY80" s="2407"/>
      <c r="CZ80" s="2407"/>
      <c r="DA80" s="2407"/>
      <c r="DB80" s="2407"/>
      <c r="DC80" s="2407"/>
      <c r="DD80" s="2407"/>
      <c r="DE80" s="2407"/>
      <c r="DF80" s="2407"/>
      <c r="DG80" s="2407"/>
      <c r="DH80" s="2407"/>
      <c r="DI80" s="2407"/>
      <c r="DJ80" s="2407"/>
      <c r="DK80" s="2407"/>
      <c r="DL80" s="2407"/>
      <c r="DM80" s="2407"/>
      <c r="DN80" s="2407"/>
      <c r="DO80" s="2407"/>
      <c r="DP80" s="2407"/>
      <c r="DQ80" s="2407"/>
      <c r="DR80" s="2407"/>
      <c r="DS80" s="2407"/>
      <c r="DT80" s="2407"/>
      <c r="DU80" s="2407"/>
      <c r="DV80" s="2407"/>
      <c r="DW80" s="2407"/>
      <c r="DX80" s="2407"/>
      <c r="DY80" s="2407"/>
      <c r="DZ80" s="2407"/>
      <c r="EA80" s="2407"/>
      <c r="EB80" s="2407"/>
      <c r="EC80" s="2407"/>
      <c r="ED80" s="2407"/>
      <c r="EE80" s="2407"/>
      <c r="EF80" s="2407"/>
      <c r="EG80" s="2407"/>
      <c r="EH80" s="2407"/>
      <c r="EI80" s="2407"/>
      <c r="EJ80" s="2407"/>
      <c r="EK80" s="2407"/>
      <c r="EL80" s="2407"/>
      <c r="EM80" s="2407"/>
      <c r="EN80" s="2407"/>
      <c r="EO80" s="2407"/>
      <c r="EP80" s="2407"/>
      <c r="EQ80" s="2407"/>
      <c r="ER80" s="2407"/>
      <c r="ES80" s="2407"/>
      <c r="ET80" s="2407"/>
      <c r="EU80" s="2407"/>
      <c r="EV80" s="2407"/>
      <c r="EW80" s="2407"/>
      <c r="EX80" s="2407"/>
      <c r="EY80" s="2407"/>
      <c r="EZ80" s="2407"/>
      <c r="FA80" s="2407"/>
      <c r="FB80" s="2407"/>
      <c r="FC80" s="2407"/>
      <c r="FD80" s="2407"/>
      <c r="FE80" s="2407"/>
      <c r="FF80" s="2407"/>
      <c r="FG80" s="2407"/>
      <c r="FH80" s="2407"/>
      <c r="FI80" s="2407"/>
      <c r="FJ80" s="2407"/>
      <c r="FK80" s="2407"/>
      <c r="FL80" s="2407"/>
      <c r="FM80" s="2407"/>
      <c r="FN80" s="2407"/>
      <c r="FO80" s="2407"/>
      <c r="FP80" s="2407"/>
      <c r="FQ80" s="2407"/>
      <c r="FR80" s="2407"/>
      <c r="FS80" s="2407"/>
      <c r="FT80" s="2407"/>
      <c r="FU80" s="2407"/>
      <c r="FV80" s="2407"/>
      <c r="FW80" s="2407"/>
      <c r="FX80" s="2407"/>
      <c r="FY80" s="2407"/>
      <c r="FZ80" s="2407"/>
      <c r="GA80" s="2407"/>
      <c r="GB80" s="2407"/>
      <c r="GC80" s="2407"/>
      <c r="GD80" s="2407"/>
      <c r="GE80" s="2407"/>
      <c r="GF80" s="2407"/>
      <c r="GG80" s="2407"/>
      <c r="GH80" s="2407"/>
      <c r="GI80" s="2407"/>
      <c r="GJ80" s="2407"/>
      <c r="GK80" s="2407"/>
      <c r="GL80" s="2407"/>
      <c r="GM80" s="2407"/>
      <c r="GN80" s="2407"/>
      <c r="GO80" s="2407"/>
      <c r="GP80" s="2407"/>
      <c r="GQ80" s="2407"/>
      <c r="GR80" s="2407"/>
      <c r="GS80" s="2407"/>
      <c r="GT80" s="2407"/>
      <c r="GU80" s="2407"/>
      <c r="GV80" s="2407"/>
      <c r="GW80" s="2407"/>
      <c r="GX80" s="2407"/>
      <c r="GY80" s="2407"/>
      <c r="GZ80" s="2407"/>
      <c r="HA80" s="2407"/>
      <c r="HB80" s="2407"/>
      <c r="HC80" s="2407"/>
      <c r="HD80" s="2407"/>
      <c r="HE80" s="2407"/>
      <c r="HF80" s="2407"/>
      <c r="HG80" s="2407"/>
      <c r="HH80" s="2407"/>
      <c r="HI80" s="2407"/>
      <c r="HJ80" s="2407"/>
      <c r="HK80" s="2407"/>
      <c r="HL80" s="2407"/>
      <c r="HM80" s="2407"/>
      <c r="HN80" s="2407"/>
      <c r="HO80" s="2407"/>
      <c r="HP80" s="2407"/>
      <c r="HQ80" s="2407"/>
      <c r="HR80" s="2407"/>
      <c r="HS80" s="2407"/>
      <c r="HT80" s="2407"/>
      <c r="HU80" s="2407"/>
      <c r="HV80" s="2407"/>
      <c r="HW80" s="2407"/>
      <c r="HX80" s="2407"/>
      <c r="HY80" s="2407"/>
      <c r="HZ80" s="2407"/>
      <c r="IA80" s="2407"/>
      <c r="IB80" s="2407"/>
      <c r="IC80" s="2407"/>
      <c r="ID80" s="2407"/>
      <c r="IE80" s="2407"/>
      <c r="IF80" s="2407"/>
    </row>
    <row r="81" spans="1:240" ht="12.75" customHeight="1" thickBot="1">
      <c r="A81" s="2477" t="s">
        <v>1065</v>
      </c>
      <c r="B81" s="2477"/>
      <c r="C81" s="2477"/>
      <c r="D81" s="2477"/>
      <c r="E81" s="2477"/>
      <c r="F81" s="2477"/>
      <c r="G81" s="2477"/>
      <c r="H81" s="2477" t="s">
        <v>1066</v>
      </c>
      <c r="I81" s="2477"/>
      <c r="J81" s="2477"/>
      <c r="K81" s="2477"/>
      <c r="L81" s="2477"/>
      <c r="M81" s="2477"/>
      <c r="N81" s="2477"/>
      <c r="O81" s="2407"/>
      <c r="P81" s="2407"/>
      <c r="Q81" s="3235"/>
      <c r="R81" s="2407"/>
      <c r="S81" s="2407"/>
      <c r="T81" s="2407"/>
      <c r="U81" s="2407"/>
      <c r="V81" s="2407"/>
      <c r="W81" s="2407"/>
      <c r="X81" s="2407"/>
      <c r="Y81" s="2407"/>
      <c r="Z81" s="2407"/>
      <c r="AA81" s="2407"/>
      <c r="AB81" s="2407"/>
      <c r="AC81" s="2407"/>
      <c r="AD81" s="2407"/>
      <c r="AE81" s="2407"/>
      <c r="AF81" s="2407"/>
      <c r="AG81" s="2407"/>
      <c r="AH81" s="2407"/>
      <c r="AI81" s="2407"/>
      <c r="AJ81" s="2407"/>
      <c r="AK81" s="2407"/>
      <c r="AL81" s="2407"/>
      <c r="AM81" s="2407"/>
      <c r="AN81" s="2407"/>
      <c r="AO81" s="2407"/>
      <c r="AP81" s="2407"/>
      <c r="AQ81" s="2407"/>
      <c r="AR81" s="2407"/>
      <c r="AS81" s="2407"/>
      <c r="AT81" s="2407"/>
      <c r="AU81" s="2407"/>
      <c r="AV81" s="2407"/>
      <c r="AW81" s="2407"/>
      <c r="AX81" s="2407"/>
      <c r="AY81" s="2407"/>
      <c r="AZ81" s="2407"/>
      <c r="BA81" s="2407"/>
      <c r="BB81" s="2407"/>
      <c r="BC81" s="2407"/>
      <c r="BD81" s="2407"/>
      <c r="BE81" s="2407"/>
      <c r="BF81" s="2407"/>
      <c r="BG81" s="2407"/>
      <c r="BH81" s="2407"/>
      <c r="BI81" s="2407"/>
      <c r="BJ81" s="2407"/>
      <c r="BK81" s="2407"/>
      <c r="BL81" s="2407"/>
      <c r="BM81" s="2407"/>
      <c r="BN81" s="2407"/>
      <c r="BO81" s="2407"/>
      <c r="BP81" s="2407"/>
      <c r="BQ81" s="2407"/>
      <c r="BR81" s="2407"/>
      <c r="BS81" s="2407"/>
      <c r="BT81" s="2407"/>
      <c r="BU81" s="2407"/>
      <c r="BV81" s="2407"/>
      <c r="BW81" s="2407"/>
      <c r="BX81" s="2407"/>
      <c r="BY81" s="2407"/>
      <c r="BZ81" s="2407"/>
      <c r="CA81" s="2407"/>
      <c r="CB81" s="2407"/>
      <c r="CC81" s="2407"/>
      <c r="CD81" s="2407"/>
      <c r="CE81" s="2407"/>
      <c r="CF81" s="2407"/>
      <c r="CG81" s="2407"/>
      <c r="CH81" s="2407"/>
      <c r="CI81" s="2407"/>
      <c r="CJ81" s="2407"/>
      <c r="CK81" s="2407"/>
      <c r="CL81" s="2407"/>
      <c r="CM81" s="2407"/>
      <c r="CN81" s="2407"/>
      <c r="CO81" s="2407"/>
      <c r="CP81" s="2407"/>
      <c r="CQ81" s="2407"/>
      <c r="CR81" s="2407"/>
      <c r="CS81" s="2407"/>
      <c r="CT81" s="2407"/>
      <c r="CU81" s="2407"/>
      <c r="CV81" s="2407"/>
      <c r="CW81" s="2407"/>
      <c r="CX81" s="2407"/>
      <c r="CY81" s="2407"/>
      <c r="CZ81" s="2407"/>
      <c r="DA81" s="2407"/>
      <c r="DB81" s="2407"/>
      <c r="DC81" s="2407"/>
      <c r="DD81" s="2407"/>
      <c r="DE81" s="2407"/>
      <c r="DF81" s="2407"/>
      <c r="DG81" s="2407"/>
      <c r="DH81" s="2407"/>
      <c r="DI81" s="2407"/>
      <c r="DJ81" s="2407"/>
      <c r="DK81" s="2407"/>
      <c r="DL81" s="2407"/>
      <c r="DM81" s="2407"/>
      <c r="DN81" s="2407"/>
      <c r="DO81" s="2407"/>
      <c r="DP81" s="2407"/>
      <c r="DQ81" s="2407"/>
      <c r="DR81" s="2407"/>
      <c r="DS81" s="2407"/>
      <c r="DT81" s="2407"/>
      <c r="DU81" s="2407"/>
      <c r="DV81" s="2407"/>
      <c r="DW81" s="2407"/>
      <c r="DX81" s="2407"/>
      <c r="DY81" s="2407"/>
      <c r="DZ81" s="2407"/>
      <c r="EA81" s="2407"/>
      <c r="EB81" s="2407"/>
      <c r="EC81" s="2407"/>
      <c r="ED81" s="2407"/>
      <c r="EE81" s="2407"/>
      <c r="EF81" s="2407"/>
      <c r="EG81" s="2407"/>
      <c r="EH81" s="2407"/>
      <c r="EI81" s="2407"/>
      <c r="EJ81" s="2407"/>
      <c r="EK81" s="2407"/>
      <c r="EL81" s="2407"/>
      <c r="EM81" s="2407"/>
      <c r="EN81" s="2407"/>
      <c r="EO81" s="2407"/>
      <c r="EP81" s="2407"/>
      <c r="EQ81" s="2407"/>
      <c r="ER81" s="2407"/>
      <c r="ES81" s="2407"/>
      <c r="ET81" s="2407"/>
      <c r="EU81" s="2407"/>
      <c r="EV81" s="2407"/>
      <c r="EW81" s="2407"/>
      <c r="EX81" s="2407"/>
      <c r="EY81" s="2407"/>
      <c r="EZ81" s="2407"/>
      <c r="FA81" s="2407"/>
      <c r="FB81" s="2407"/>
      <c r="FC81" s="2407"/>
      <c r="FD81" s="2407"/>
      <c r="FE81" s="2407"/>
      <c r="FF81" s="2407"/>
      <c r="FG81" s="2407"/>
      <c r="FH81" s="2407"/>
      <c r="FI81" s="2407"/>
      <c r="FJ81" s="2407"/>
      <c r="FK81" s="2407"/>
      <c r="FL81" s="2407"/>
      <c r="FM81" s="2407"/>
      <c r="FN81" s="2407"/>
      <c r="FO81" s="2407"/>
      <c r="FP81" s="2407"/>
      <c r="FQ81" s="2407"/>
      <c r="FR81" s="2407"/>
      <c r="FS81" s="2407"/>
      <c r="FT81" s="2407"/>
      <c r="FU81" s="2407"/>
      <c r="FV81" s="2407"/>
      <c r="FW81" s="2407"/>
      <c r="FX81" s="2407"/>
      <c r="FY81" s="2407"/>
      <c r="FZ81" s="2407"/>
      <c r="GA81" s="2407"/>
      <c r="GB81" s="2407"/>
      <c r="GC81" s="2407"/>
      <c r="GD81" s="2407"/>
      <c r="GE81" s="2407"/>
      <c r="GF81" s="2407"/>
      <c r="GG81" s="2407"/>
      <c r="GH81" s="2407"/>
      <c r="GI81" s="2407"/>
      <c r="GJ81" s="2407"/>
      <c r="GK81" s="2407"/>
      <c r="GL81" s="2407"/>
      <c r="GM81" s="2407"/>
      <c r="GN81" s="2407"/>
      <c r="GO81" s="2407"/>
      <c r="GP81" s="2407"/>
      <c r="GQ81" s="2407"/>
      <c r="GR81" s="2407"/>
      <c r="GS81" s="2407"/>
      <c r="GT81" s="2407"/>
      <c r="GU81" s="2407"/>
      <c r="GV81" s="2407"/>
      <c r="GW81" s="2407"/>
      <c r="GX81" s="2407"/>
      <c r="GY81" s="2407"/>
      <c r="GZ81" s="2407"/>
      <c r="HA81" s="2407"/>
      <c r="HB81" s="2407"/>
      <c r="HC81" s="2407"/>
      <c r="HD81" s="2407"/>
      <c r="HE81" s="2407"/>
      <c r="HF81" s="2407"/>
      <c r="HG81" s="2407"/>
      <c r="HH81" s="2407"/>
      <c r="HI81" s="2407"/>
      <c r="HJ81" s="2407"/>
      <c r="HK81" s="2407"/>
      <c r="HL81" s="2407"/>
      <c r="HM81" s="2407"/>
      <c r="HN81" s="2407"/>
      <c r="HO81" s="2407"/>
      <c r="HP81" s="2407"/>
      <c r="HQ81" s="2407"/>
      <c r="HR81" s="2407"/>
      <c r="HS81" s="2407"/>
      <c r="HT81" s="2407"/>
      <c r="HU81" s="2407"/>
      <c r="HV81" s="2407"/>
      <c r="HW81" s="2407"/>
      <c r="HX81" s="2407"/>
      <c r="HY81" s="2407"/>
      <c r="HZ81" s="2407"/>
      <c r="IA81" s="2407"/>
      <c r="IB81" s="2407"/>
      <c r="IC81" s="2407"/>
      <c r="ID81" s="2407"/>
      <c r="IE81" s="2407"/>
      <c r="IF81" s="2407"/>
    </row>
    <row r="82" spans="1:240" ht="12.75" customHeight="1">
      <c r="A82" s="2401" t="s">
        <v>1795</v>
      </c>
      <c r="B82" s="2402"/>
      <c r="C82" s="2402"/>
      <c r="D82" s="2403" t="s">
        <v>1339</v>
      </c>
      <c r="E82" s="2403" t="s">
        <v>1797</v>
      </c>
      <c r="F82" s="2403" t="s">
        <v>1798</v>
      </c>
      <c r="G82" s="2402"/>
      <c r="H82" s="3308"/>
      <c r="I82" s="2402"/>
      <c r="J82" s="2402"/>
      <c r="K82" s="2402"/>
      <c r="L82" s="2402"/>
      <c r="M82" s="2402"/>
      <c r="N82" s="3244"/>
      <c r="O82" s="2407"/>
      <c r="P82" s="2407"/>
      <c r="Q82" s="2407"/>
      <c r="R82" s="2407"/>
      <c r="S82" s="2407"/>
      <c r="T82" s="2407"/>
      <c r="U82" s="2407"/>
      <c r="V82" s="2407"/>
      <c r="W82" s="2407"/>
      <c r="X82" s="2407"/>
      <c r="Y82" s="2407"/>
      <c r="Z82" s="2407"/>
      <c r="AA82" s="2407"/>
      <c r="AB82" s="2407"/>
      <c r="AC82" s="2407"/>
      <c r="AD82" s="2407"/>
      <c r="AE82" s="2407"/>
      <c r="AF82" s="2407"/>
      <c r="AG82" s="2407"/>
      <c r="AH82" s="2407"/>
      <c r="AI82" s="2407"/>
      <c r="AJ82" s="2407"/>
      <c r="AK82" s="2407"/>
      <c r="AL82" s="2407"/>
      <c r="AM82" s="2407"/>
      <c r="AN82" s="2407"/>
      <c r="AO82" s="2407"/>
      <c r="AP82" s="2407"/>
      <c r="AQ82" s="2407"/>
      <c r="AR82" s="2407"/>
      <c r="AS82" s="2407"/>
      <c r="AT82" s="2407"/>
      <c r="AU82" s="2407"/>
      <c r="AV82" s="2407"/>
      <c r="AW82" s="2407"/>
      <c r="AX82" s="2407"/>
      <c r="AY82" s="2407"/>
      <c r="AZ82" s="2407"/>
      <c r="BA82" s="2407"/>
      <c r="BB82" s="2407"/>
      <c r="BC82" s="2407"/>
      <c r="BD82" s="2407"/>
      <c r="BE82" s="2407"/>
      <c r="BF82" s="2407"/>
      <c r="BG82" s="2407"/>
      <c r="BH82" s="2407"/>
      <c r="BI82" s="2407"/>
      <c r="BJ82" s="2407"/>
      <c r="BK82" s="2407"/>
      <c r="BL82" s="2407"/>
      <c r="BM82" s="2407"/>
      <c r="BN82" s="2407"/>
      <c r="BO82" s="2407"/>
      <c r="BP82" s="2407"/>
      <c r="BQ82" s="2407"/>
      <c r="BR82" s="2407"/>
      <c r="BS82" s="2407"/>
      <c r="BT82" s="2407"/>
      <c r="BU82" s="2407"/>
      <c r="BV82" s="2407"/>
      <c r="BW82" s="2407"/>
      <c r="BX82" s="2407"/>
      <c r="BY82" s="2407"/>
      <c r="BZ82" s="2407"/>
      <c r="CA82" s="2407"/>
      <c r="CB82" s="2407"/>
      <c r="CC82" s="2407"/>
      <c r="CD82" s="2407"/>
      <c r="CE82" s="2407"/>
      <c r="CF82" s="2407"/>
      <c r="CG82" s="2407"/>
      <c r="CH82" s="2407"/>
      <c r="CI82" s="2407"/>
      <c r="CJ82" s="2407"/>
      <c r="CK82" s="2407"/>
      <c r="CL82" s="2407"/>
      <c r="CM82" s="2407"/>
      <c r="CN82" s="2407"/>
      <c r="CO82" s="2407"/>
      <c r="CP82" s="2407"/>
      <c r="CQ82" s="2407"/>
      <c r="CR82" s="2407"/>
      <c r="CS82" s="2407"/>
      <c r="CT82" s="2407"/>
      <c r="CU82" s="2407"/>
      <c r="CV82" s="2407"/>
      <c r="CW82" s="2407"/>
      <c r="CX82" s="2407"/>
      <c r="CY82" s="2407"/>
      <c r="CZ82" s="2407"/>
      <c r="DA82" s="2407"/>
      <c r="DB82" s="2407"/>
      <c r="DC82" s="2407"/>
      <c r="DD82" s="2407"/>
      <c r="DE82" s="2407"/>
      <c r="DF82" s="2407"/>
      <c r="DG82" s="2407"/>
      <c r="DH82" s="2407"/>
      <c r="DI82" s="2407"/>
      <c r="DJ82" s="2407"/>
      <c r="DK82" s="2407"/>
      <c r="DL82" s="2407"/>
      <c r="DM82" s="2407"/>
      <c r="DN82" s="2407"/>
      <c r="DO82" s="2407"/>
      <c r="DP82" s="2407"/>
      <c r="DQ82" s="2407"/>
      <c r="DR82" s="2407"/>
      <c r="DS82" s="2407"/>
      <c r="DT82" s="2407"/>
      <c r="DU82" s="2407"/>
      <c r="DV82" s="2407"/>
      <c r="DW82" s="2407"/>
      <c r="DX82" s="2407"/>
      <c r="DY82" s="2407"/>
      <c r="DZ82" s="2407"/>
      <c r="EA82" s="2407"/>
      <c r="EB82" s="2407"/>
      <c r="EC82" s="2407"/>
      <c r="ED82" s="2407"/>
      <c r="EE82" s="2407"/>
      <c r="EF82" s="2407"/>
      <c r="EG82" s="2407"/>
      <c r="EH82" s="2407"/>
      <c r="EI82" s="2407"/>
      <c r="EJ82" s="2407"/>
      <c r="EK82" s="2407"/>
      <c r="EL82" s="2407"/>
      <c r="EM82" s="2407"/>
      <c r="EN82" s="2407"/>
      <c r="EO82" s="2407"/>
      <c r="EP82" s="2407"/>
      <c r="EQ82" s="2407"/>
      <c r="ER82" s="2407"/>
      <c r="ES82" s="2407"/>
      <c r="ET82" s="2407"/>
      <c r="EU82" s="2407"/>
      <c r="EV82" s="2407"/>
      <c r="EW82" s="2407"/>
      <c r="EX82" s="2407"/>
      <c r="EY82" s="2407"/>
      <c r="EZ82" s="2407"/>
      <c r="FA82" s="2407"/>
      <c r="FB82" s="2407"/>
      <c r="FC82" s="2407"/>
      <c r="FD82" s="2407"/>
      <c r="FE82" s="2407"/>
      <c r="FF82" s="2407"/>
      <c r="FG82" s="2407"/>
      <c r="FH82" s="2407"/>
      <c r="FI82" s="2407"/>
      <c r="FJ82" s="2407"/>
      <c r="FK82" s="2407"/>
      <c r="FL82" s="2407"/>
      <c r="FM82" s="2407"/>
      <c r="FN82" s="2407"/>
      <c r="FO82" s="2407"/>
      <c r="FP82" s="2407"/>
      <c r="FQ82" s="2407"/>
      <c r="FR82" s="2407"/>
      <c r="FS82" s="2407"/>
      <c r="FT82" s="2407"/>
      <c r="FU82" s="2407"/>
      <c r="FV82" s="2407"/>
      <c r="FW82" s="2407"/>
      <c r="FX82" s="2407"/>
      <c r="FY82" s="2407"/>
      <c r="FZ82" s="2407"/>
      <c r="GA82" s="2407"/>
      <c r="GB82" s="2407"/>
      <c r="GC82" s="2407"/>
      <c r="GD82" s="2407"/>
      <c r="GE82" s="2407"/>
      <c r="GF82" s="2407"/>
      <c r="GG82" s="2407"/>
      <c r="GH82" s="2407"/>
      <c r="GI82" s="2407"/>
      <c r="GJ82" s="2407"/>
      <c r="GK82" s="2407"/>
      <c r="GL82" s="2407"/>
      <c r="GM82" s="2407"/>
      <c r="GN82" s="2407"/>
      <c r="GO82" s="2407"/>
      <c r="GP82" s="2407"/>
      <c r="GQ82" s="2407"/>
      <c r="GR82" s="2407"/>
      <c r="GS82" s="2407"/>
      <c r="GT82" s="2407"/>
      <c r="GU82" s="2407"/>
      <c r="GV82" s="2407"/>
      <c r="GW82" s="2407"/>
      <c r="GX82" s="2407"/>
      <c r="GY82" s="2407"/>
      <c r="GZ82" s="2407"/>
      <c r="HA82" s="2407"/>
      <c r="HB82" s="2407"/>
      <c r="HC82" s="2407"/>
      <c r="HD82" s="2407"/>
      <c r="HE82" s="2407"/>
      <c r="HF82" s="2407"/>
      <c r="HG82" s="2407"/>
      <c r="HH82" s="2407"/>
      <c r="HI82" s="2407"/>
      <c r="HJ82" s="2407"/>
      <c r="HK82" s="2407"/>
      <c r="HL82" s="2407"/>
      <c r="HM82" s="2407"/>
      <c r="HN82" s="2407"/>
      <c r="HO82" s="2407"/>
      <c r="HP82" s="2407"/>
      <c r="HQ82" s="2407"/>
      <c r="HR82" s="2407"/>
      <c r="HS82" s="2407"/>
      <c r="HT82" s="2407"/>
      <c r="HU82" s="2407"/>
      <c r="HV82" s="2407"/>
      <c r="HW82" s="2407"/>
      <c r="HX82" s="2407"/>
      <c r="HY82" s="2407"/>
      <c r="HZ82" s="2407"/>
      <c r="IA82" s="2407"/>
      <c r="IB82" s="2407"/>
      <c r="IC82" s="2407"/>
      <c r="ID82" s="2407"/>
      <c r="IE82" s="2407"/>
      <c r="IF82" s="2407"/>
    </row>
    <row r="83" spans="1:240" ht="12.75" customHeight="1">
      <c r="A83" s="2406" t="s">
        <v>1784</v>
      </c>
      <c r="B83" s="2407"/>
      <c r="C83" s="2407"/>
      <c r="D83" s="2408" t="s">
        <v>1156</v>
      </c>
      <c r="E83" s="2408" t="s">
        <v>3307</v>
      </c>
      <c r="F83" s="3245"/>
      <c r="G83" s="2564"/>
      <c r="H83" s="3309"/>
      <c r="I83" s="2407"/>
      <c r="J83" s="2407"/>
      <c r="K83" s="2407"/>
      <c r="L83" s="2407"/>
      <c r="M83" s="2506"/>
      <c r="N83" s="2432"/>
      <c r="O83" s="2407"/>
      <c r="P83" s="2407"/>
      <c r="Q83" s="2407"/>
      <c r="R83" s="2407"/>
      <c r="S83" s="2407"/>
      <c r="T83" s="2407"/>
      <c r="U83" s="2407"/>
      <c r="V83" s="2407"/>
      <c r="W83" s="2407"/>
      <c r="X83" s="2407"/>
      <c r="Y83" s="2407"/>
      <c r="Z83" s="2407"/>
      <c r="AA83" s="2407"/>
      <c r="AB83" s="2407"/>
      <c r="AC83" s="2407"/>
      <c r="AD83" s="2407"/>
      <c r="AE83" s="2407"/>
      <c r="AF83" s="2407"/>
      <c r="AG83" s="2407"/>
      <c r="AH83" s="2407"/>
      <c r="AI83" s="2407"/>
      <c r="AJ83" s="2407"/>
      <c r="AK83" s="2407"/>
      <c r="AL83" s="2407"/>
      <c r="AM83" s="2407"/>
      <c r="AN83" s="2407"/>
      <c r="AO83" s="2407"/>
      <c r="AP83" s="2407"/>
      <c r="AQ83" s="2407"/>
      <c r="AR83" s="2407"/>
      <c r="AS83" s="2407"/>
      <c r="AT83" s="2407"/>
      <c r="AU83" s="2407"/>
      <c r="AV83" s="2407"/>
      <c r="AW83" s="2407"/>
      <c r="AX83" s="2407"/>
      <c r="AY83" s="2407"/>
      <c r="AZ83" s="2407"/>
      <c r="BA83" s="2407"/>
      <c r="BB83" s="2407"/>
      <c r="BC83" s="2407"/>
      <c r="BD83" s="2407"/>
      <c r="BE83" s="2407"/>
      <c r="BF83" s="2407"/>
      <c r="BG83" s="2407"/>
      <c r="BH83" s="2407"/>
      <c r="BI83" s="2407"/>
      <c r="BJ83" s="2407"/>
      <c r="BK83" s="2407"/>
      <c r="BL83" s="2407"/>
      <c r="BM83" s="2407"/>
      <c r="BN83" s="2407"/>
      <c r="BO83" s="2407"/>
      <c r="BP83" s="2407"/>
      <c r="BQ83" s="2407"/>
      <c r="BR83" s="2407"/>
      <c r="BS83" s="2407"/>
      <c r="BT83" s="2407"/>
      <c r="BU83" s="2407"/>
      <c r="BV83" s="2407"/>
      <c r="BW83" s="2407"/>
      <c r="BX83" s="2407"/>
      <c r="BY83" s="2407"/>
      <c r="BZ83" s="2407"/>
      <c r="CA83" s="2407"/>
      <c r="CB83" s="2407"/>
      <c r="CC83" s="2407"/>
      <c r="CD83" s="2407"/>
      <c r="CE83" s="2407"/>
      <c r="CF83" s="2407"/>
      <c r="CG83" s="2407"/>
      <c r="CH83" s="2407"/>
      <c r="CI83" s="2407"/>
      <c r="CJ83" s="2407"/>
      <c r="CK83" s="2407"/>
      <c r="CL83" s="2407"/>
      <c r="CM83" s="2407"/>
      <c r="CN83" s="2407"/>
      <c r="CO83" s="2407"/>
      <c r="CP83" s="2407"/>
      <c r="CQ83" s="2407"/>
      <c r="CR83" s="2407"/>
      <c r="CS83" s="2407"/>
      <c r="CT83" s="2407"/>
      <c r="CU83" s="2407"/>
      <c r="CV83" s="2407"/>
      <c r="CW83" s="2407"/>
      <c r="CX83" s="2407"/>
      <c r="CY83" s="2407"/>
      <c r="CZ83" s="2407"/>
      <c r="DA83" s="2407"/>
      <c r="DB83" s="2407"/>
      <c r="DC83" s="2407"/>
      <c r="DD83" s="2407"/>
      <c r="DE83" s="2407"/>
      <c r="DF83" s="2407"/>
      <c r="DG83" s="2407"/>
      <c r="DH83" s="2407"/>
      <c r="DI83" s="2407"/>
      <c r="DJ83" s="2407"/>
      <c r="DK83" s="2407"/>
      <c r="DL83" s="2407"/>
      <c r="DM83" s="2407"/>
      <c r="DN83" s="2407"/>
      <c r="DO83" s="2407"/>
      <c r="DP83" s="2407"/>
      <c r="DQ83" s="2407"/>
      <c r="DR83" s="2407"/>
      <c r="DS83" s="2407"/>
      <c r="DT83" s="2407"/>
      <c r="DU83" s="2407"/>
      <c r="DV83" s="2407"/>
      <c r="DW83" s="2407"/>
      <c r="DX83" s="2407"/>
      <c r="DY83" s="2407"/>
      <c r="DZ83" s="2407"/>
      <c r="EA83" s="2407"/>
      <c r="EB83" s="2407"/>
      <c r="EC83" s="2407"/>
      <c r="ED83" s="2407"/>
      <c r="EE83" s="2407"/>
      <c r="EF83" s="2407"/>
      <c r="EG83" s="2407"/>
      <c r="EH83" s="2407"/>
      <c r="EI83" s="2407"/>
      <c r="EJ83" s="2407"/>
      <c r="EK83" s="2407"/>
      <c r="EL83" s="2407"/>
      <c r="EM83" s="2407"/>
      <c r="EN83" s="2407"/>
      <c r="EO83" s="2407"/>
      <c r="EP83" s="2407"/>
      <c r="EQ83" s="2407"/>
      <c r="ER83" s="2407"/>
      <c r="ES83" s="2407"/>
      <c r="ET83" s="2407"/>
      <c r="EU83" s="2407"/>
      <c r="EV83" s="2407"/>
      <c r="EW83" s="2407"/>
      <c r="EX83" s="2407"/>
      <c r="EY83" s="2407"/>
      <c r="EZ83" s="2407"/>
      <c r="FA83" s="2407"/>
      <c r="FB83" s="2407"/>
      <c r="FC83" s="2407"/>
      <c r="FD83" s="2407"/>
      <c r="FE83" s="2407"/>
      <c r="FF83" s="2407"/>
      <c r="FG83" s="2407"/>
      <c r="FH83" s="2407"/>
      <c r="FI83" s="2407"/>
      <c r="FJ83" s="2407"/>
      <c r="FK83" s="2407"/>
      <c r="FL83" s="2407"/>
      <c r="FM83" s="2407"/>
      <c r="FN83" s="2407"/>
      <c r="FO83" s="2407"/>
      <c r="FP83" s="2407"/>
      <c r="FQ83" s="2407"/>
      <c r="FR83" s="2407"/>
      <c r="FS83" s="2407"/>
      <c r="FT83" s="2407"/>
      <c r="FU83" s="2407"/>
      <c r="FV83" s="2407"/>
      <c r="FW83" s="2407"/>
      <c r="FX83" s="2407"/>
      <c r="FY83" s="2407"/>
      <c r="FZ83" s="2407"/>
      <c r="GA83" s="2407"/>
      <c r="GB83" s="2407"/>
      <c r="GC83" s="2407"/>
      <c r="GD83" s="2407"/>
      <c r="GE83" s="2407"/>
      <c r="GF83" s="2407"/>
      <c r="GG83" s="2407"/>
      <c r="GH83" s="2407"/>
      <c r="GI83" s="2407"/>
      <c r="GJ83" s="2407"/>
      <c r="GK83" s="2407"/>
      <c r="GL83" s="2407"/>
      <c r="GM83" s="2407"/>
      <c r="GN83" s="2407"/>
      <c r="GO83" s="2407"/>
      <c r="GP83" s="2407"/>
      <c r="GQ83" s="2407"/>
      <c r="GR83" s="2407"/>
      <c r="GS83" s="2407"/>
      <c r="GT83" s="2407"/>
      <c r="GU83" s="2407"/>
      <c r="GV83" s="2407"/>
      <c r="GW83" s="2407"/>
      <c r="GX83" s="2407"/>
      <c r="GY83" s="2407"/>
      <c r="GZ83" s="2407"/>
      <c r="HA83" s="2407"/>
      <c r="HB83" s="2407"/>
      <c r="HC83" s="2407"/>
      <c r="HD83" s="2407"/>
      <c r="HE83" s="2407"/>
      <c r="HF83" s="2407"/>
      <c r="HG83" s="2407"/>
      <c r="HH83" s="2407"/>
      <c r="HI83" s="2407"/>
      <c r="HJ83" s="2407"/>
      <c r="HK83" s="2407"/>
      <c r="HL83" s="2407"/>
      <c r="HM83" s="2407"/>
      <c r="HN83" s="2407"/>
      <c r="HO83" s="2407"/>
      <c r="HP83" s="2407"/>
      <c r="HQ83" s="2407"/>
      <c r="HR83" s="2407"/>
      <c r="HS83" s="2407"/>
      <c r="HT83" s="2407"/>
      <c r="HU83" s="2407"/>
      <c r="HV83" s="2407"/>
      <c r="HW83" s="2407"/>
      <c r="HX83" s="2407"/>
      <c r="HY83" s="2407"/>
      <c r="HZ83" s="2407"/>
      <c r="IA83" s="2407"/>
      <c r="IB83" s="2407"/>
      <c r="IC83" s="2407"/>
      <c r="ID83" s="2407"/>
      <c r="IE83" s="2407"/>
      <c r="IF83" s="2407"/>
    </row>
    <row r="84" spans="1:240" ht="12.75" customHeight="1">
      <c r="A84" s="2406"/>
      <c r="B84" s="2407"/>
      <c r="C84" s="2407"/>
      <c r="D84" s="2408" t="s">
        <v>1157</v>
      </c>
      <c r="E84" s="3246" t="s">
        <v>5207</v>
      </c>
      <c r="F84" s="3218" t="s">
        <v>4711</v>
      </c>
      <c r="G84" s="2564"/>
      <c r="H84" s="3309"/>
      <c r="I84" s="2407"/>
      <c r="J84" s="2407"/>
      <c r="K84" s="2407"/>
      <c r="L84" s="3247"/>
      <c r="M84" s="2407"/>
      <c r="N84" s="2432"/>
    </row>
    <row r="85" spans="1:240" ht="12.75" customHeight="1">
      <c r="A85" s="2429" t="s">
        <v>424</v>
      </c>
      <c r="B85" s="2430"/>
      <c r="C85" s="2430"/>
      <c r="D85" s="2430"/>
      <c r="E85" s="2430"/>
      <c r="F85" s="2430"/>
      <c r="G85" s="2430"/>
      <c r="H85" s="3309"/>
      <c r="I85" s="2407"/>
      <c r="J85" s="2407"/>
      <c r="K85" s="2407"/>
      <c r="L85" s="2407"/>
      <c r="M85" s="2407"/>
      <c r="N85" s="2432"/>
    </row>
    <row r="86" spans="1:240" ht="12.75" customHeight="1">
      <c r="A86" s="2429" t="s">
        <v>446</v>
      </c>
      <c r="B86" s="2430"/>
      <c r="C86" s="2430"/>
      <c r="D86" s="2430"/>
      <c r="E86" s="2430"/>
      <c r="F86" s="2430"/>
      <c r="G86" s="2430"/>
      <c r="H86" s="3309"/>
      <c r="I86" s="2407"/>
      <c r="J86" s="2407"/>
      <c r="K86" s="2407"/>
      <c r="L86" s="2407"/>
      <c r="M86" s="2407"/>
      <c r="N86" s="2432"/>
    </row>
    <row r="87" spans="1:240" ht="12.75" customHeight="1">
      <c r="A87" s="2475"/>
      <c r="B87" s="2408"/>
      <c r="C87" s="2649" t="s">
        <v>1437</v>
      </c>
      <c r="D87" s="2649" t="s">
        <v>1067</v>
      </c>
      <c r="E87" s="2649" t="s">
        <v>1068</v>
      </c>
      <c r="F87" s="2408"/>
      <c r="G87" s="2408"/>
      <c r="H87" s="3309"/>
      <c r="I87" s="2407"/>
      <c r="J87" s="2407"/>
      <c r="K87" s="2407"/>
      <c r="L87" s="2407"/>
      <c r="M87" s="2407"/>
      <c r="N87" s="2481"/>
    </row>
    <row r="88" spans="1:240" ht="12.75" customHeight="1">
      <c r="A88" s="2475"/>
      <c r="B88" s="2649" t="s">
        <v>449</v>
      </c>
      <c r="C88" s="2649" t="s">
        <v>1069</v>
      </c>
      <c r="D88" s="2649" t="s">
        <v>1070</v>
      </c>
      <c r="E88" s="2649" t="s">
        <v>1071</v>
      </c>
      <c r="F88" s="3218"/>
      <c r="G88" s="3218"/>
      <c r="H88" s="3309"/>
      <c r="I88" s="2407"/>
      <c r="J88" s="2407"/>
      <c r="K88" s="2407"/>
      <c r="L88" s="2407"/>
      <c r="M88" s="2407"/>
      <c r="N88" s="2481"/>
    </row>
    <row r="89" spans="1:240" ht="12.75" customHeight="1">
      <c r="A89" s="2475" t="s">
        <v>1724</v>
      </c>
      <c r="B89" s="2649" t="s">
        <v>457</v>
      </c>
      <c r="C89" s="2649" t="s">
        <v>1072</v>
      </c>
      <c r="D89" s="2649" t="s">
        <v>1073</v>
      </c>
      <c r="E89" s="2649" t="s">
        <v>1074</v>
      </c>
      <c r="F89" s="2649" t="s">
        <v>2327</v>
      </c>
      <c r="G89" s="2649" t="s">
        <v>2327</v>
      </c>
      <c r="H89" s="3309"/>
      <c r="I89" s="2407"/>
      <c r="J89" s="2407"/>
      <c r="K89" s="2407"/>
      <c r="L89" s="2407"/>
      <c r="M89" s="2407"/>
      <c r="N89" s="2481"/>
    </row>
    <row r="90" spans="1:240" ht="12.75" customHeight="1">
      <c r="A90" s="3229" t="s">
        <v>1727</v>
      </c>
      <c r="B90" s="3230" t="s">
        <v>3018</v>
      </c>
      <c r="C90" s="3230" t="s">
        <v>181</v>
      </c>
      <c r="D90" s="3230" t="s">
        <v>182</v>
      </c>
      <c r="E90" s="3230" t="s">
        <v>183</v>
      </c>
      <c r="F90" s="3230" t="s">
        <v>184</v>
      </c>
      <c r="G90" s="3230" t="s">
        <v>1075</v>
      </c>
      <c r="H90" s="3309"/>
      <c r="I90" s="2407"/>
      <c r="J90" s="2407"/>
      <c r="K90" s="2407"/>
      <c r="L90" s="2407"/>
      <c r="M90" s="2407"/>
      <c r="N90" s="2481"/>
    </row>
    <row r="91" spans="1:240" ht="12.75" customHeight="1">
      <c r="A91" s="2475"/>
      <c r="B91" s="2408" t="s">
        <v>463</v>
      </c>
      <c r="C91" s="2408"/>
      <c r="D91" s="2408"/>
      <c r="E91" s="2408"/>
      <c r="F91" s="2408"/>
      <c r="G91" s="2408"/>
      <c r="H91" s="3310"/>
      <c r="I91" s="2407"/>
      <c r="J91" s="2407"/>
      <c r="K91" s="2407"/>
      <c r="L91" s="2407"/>
      <c r="M91" s="2407"/>
      <c r="N91" s="2481"/>
    </row>
    <row r="92" spans="1:240" ht="12.75" customHeight="1">
      <c r="A92" s="2475">
        <v>1</v>
      </c>
      <c r="B92" s="2408" t="s">
        <v>6158</v>
      </c>
      <c r="C92" s="3200">
        <v>-9295074.9100000001</v>
      </c>
      <c r="D92" s="3200"/>
      <c r="E92" s="3200"/>
      <c r="F92" s="3200"/>
      <c r="G92" s="3200"/>
      <c r="H92" s="3310"/>
      <c r="I92" s="3236"/>
      <c r="J92" s="3236"/>
      <c r="K92" s="3208"/>
      <c r="L92" s="3208"/>
      <c r="M92" s="3236"/>
      <c r="N92" s="2481"/>
    </row>
    <row r="93" spans="1:240" ht="12.75" customHeight="1">
      <c r="A93" s="2475"/>
      <c r="B93" s="2408" t="s">
        <v>6159</v>
      </c>
      <c r="C93" s="3200">
        <v>3380627.68</v>
      </c>
      <c r="D93" s="3200"/>
      <c r="E93" s="3200"/>
      <c r="F93" s="3200"/>
      <c r="G93" s="3200"/>
      <c r="H93" s="3310"/>
      <c r="I93" s="3236"/>
      <c r="J93" s="3236"/>
      <c r="K93" s="3208"/>
      <c r="L93" s="3208"/>
      <c r="M93" s="3236"/>
      <c r="N93" s="2481"/>
    </row>
    <row r="94" spans="1:240" ht="12.75" customHeight="1">
      <c r="A94" s="2475">
        <v>2</v>
      </c>
      <c r="B94" s="2408" t="s">
        <v>464</v>
      </c>
      <c r="C94" s="3202"/>
      <c r="D94" s="3200"/>
      <c r="E94" s="3202"/>
      <c r="F94" s="3202"/>
      <c r="G94" s="3202"/>
      <c r="H94" s="3310"/>
      <c r="I94" s="3236"/>
      <c r="J94" s="3208"/>
      <c r="K94" s="3208"/>
      <c r="L94" s="3208"/>
      <c r="M94" s="3208"/>
      <c r="N94" s="2481"/>
    </row>
    <row r="95" spans="1:240" ht="12.75" customHeight="1">
      <c r="A95" s="2475">
        <v>3</v>
      </c>
      <c r="B95" s="2408" t="s">
        <v>465</v>
      </c>
      <c r="C95" s="3202"/>
      <c r="D95" s="3202"/>
      <c r="E95" s="3202"/>
      <c r="F95" s="3202"/>
      <c r="G95" s="3202"/>
      <c r="H95" s="3310"/>
      <c r="I95" s="3208"/>
      <c r="J95" s="3208"/>
      <c r="K95" s="3208"/>
      <c r="L95" s="3208"/>
      <c r="M95" s="3208"/>
      <c r="N95" s="2481"/>
    </row>
    <row r="96" spans="1:240" ht="12.75" customHeight="1">
      <c r="A96" s="2475">
        <v>4</v>
      </c>
      <c r="B96" s="2408" t="s">
        <v>466</v>
      </c>
      <c r="C96" s="3202"/>
      <c r="D96" s="3202"/>
      <c r="E96" s="3202"/>
      <c r="F96" s="3202"/>
      <c r="G96" s="3202"/>
      <c r="H96" s="3310"/>
      <c r="I96" s="3208"/>
      <c r="J96" s="3208"/>
      <c r="K96" s="3208"/>
      <c r="L96" s="3208"/>
      <c r="M96" s="3208"/>
      <c r="N96" s="2481"/>
    </row>
    <row r="97" spans="1:14" ht="12.75" customHeight="1">
      <c r="A97" s="2475">
        <v>5</v>
      </c>
      <c r="B97" s="2408" t="s">
        <v>467</v>
      </c>
      <c r="C97" s="2520">
        <f>SUM(C92:C96)</f>
        <v>-5914447.2300000004</v>
      </c>
      <c r="D97" s="2520">
        <f>SUM(D92:D96)</f>
        <v>0</v>
      </c>
      <c r="E97" s="2520">
        <f>SUM(E92:E96)</f>
        <v>0</v>
      </c>
      <c r="F97" s="2520">
        <f>SUM(F92:F96)</f>
        <v>0</v>
      </c>
      <c r="G97" s="2520">
        <f>SUM(G92:G96)</f>
        <v>0</v>
      </c>
      <c r="H97" s="3310"/>
      <c r="I97" s="3208"/>
      <c r="J97" s="3208"/>
      <c r="K97" s="3208"/>
      <c r="L97" s="3208"/>
      <c r="M97" s="3208"/>
      <c r="N97" s="2481"/>
    </row>
    <row r="98" spans="1:14" ht="12.75" customHeight="1">
      <c r="A98" s="2475"/>
      <c r="B98" s="2408" t="s">
        <v>468</v>
      </c>
      <c r="C98" s="3202"/>
      <c r="D98" s="3202"/>
      <c r="E98" s="3202"/>
      <c r="F98" s="3202"/>
      <c r="G98" s="3202"/>
      <c r="H98" s="3310"/>
      <c r="I98" s="3208"/>
      <c r="J98" s="3208"/>
      <c r="K98" s="3208"/>
      <c r="L98" s="3208"/>
      <c r="M98" s="3208"/>
      <c r="N98" s="2481"/>
    </row>
    <row r="99" spans="1:14" ht="12.75" customHeight="1">
      <c r="A99" s="2475">
        <v>6</v>
      </c>
      <c r="B99" s="2408" t="s">
        <v>469</v>
      </c>
      <c r="C99" s="3202"/>
      <c r="D99" s="3202"/>
      <c r="E99" s="3202"/>
      <c r="F99" s="3202"/>
      <c r="G99" s="3202"/>
      <c r="H99" s="3310"/>
      <c r="I99" s="3208"/>
      <c r="J99" s="3208"/>
      <c r="K99" s="3208"/>
      <c r="L99" s="3208"/>
      <c r="M99" s="3208"/>
      <c r="N99" s="2481"/>
    </row>
    <row r="100" spans="1:14" ht="19.899999999999999" customHeight="1">
      <c r="A100" s="2475">
        <v>7</v>
      </c>
      <c r="B100" s="2408" t="s">
        <v>470</v>
      </c>
      <c r="C100" s="3202"/>
      <c r="D100" s="3202"/>
      <c r="E100" s="3202"/>
      <c r="F100" s="3202">
        <v>241021.90999999642</v>
      </c>
      <c r="G100" s="3202"/>
      <c r="H100" s="3310"/>
      <c r="I100" s="3248"/>
      <c r="J100" s="3248"/>
      <c r="K100" s="3248"/>
      <c r="L100" s="3248"/>
      <c r="M100" s="3248"/>
      <c r="N100" s="2817"/>
    </row>
    <row r="101" spans="1:14" ht="12.75" customHeight="1">
      <c r="A101" s="2475">
        <v>8</v>
      </c>
      <c r="B101" s="2408" t="s">
        <v>471</v>
      </c>
      <c r="C101" s="3202"/>
      <c r="D101" s="3202"/>
      <c r="E101" s="3202"/>
      <c r="F101" s="3202"/>
      <c r="G101" s="3202"/>
      <c r="H101" s="3310"/>
      <c r="I101" s="3208"/>
      <c r="J101" s="3208"/>
      <c r="K101" s="3208"/>
      <c r="L101" s="3208"/>
      <c r="M101" s="3208"/>
      <c r="N101" s="2481"/>
    </row>
    <row r="102" spans="1:14" ht="12.75" customHeight="1">
      <c r="A102" s="2475"/>
      <c r="B102" s="2408" t="s">
        <v>472</v>
      </c>
      <c r="C102" s="3202"/>
      <c r="D102" s="3202"/>
      <c r="E102" s="3202"/>
      <c r="F102" s="3202"/>
      <c r="G102" s="3202"/>
      <c r="H102" s="3310"/>
      <c r="I102" s="3208"/>
      <c r="J102" s="3208"/>
      <c r="K102" s="3208"/>
      <c r="L102" s="3208"/>
      <c r="M102" s="3208"/>
      <c r="N102" s="2481"/>
    </row>
    <row r="103" spans="1:14" ht="12.75" customHeight="1">
      <c r="A103" s="2475">
        <v>9</v>
      </c>
      <c r="B103" s="2408" t="s">
        <v>191</v>
      </c>
      <c r="C103" s="3202" t="s">
        <v>1784</v>
      </c>
      <c r="D103" s="3202"/>
      <c r="E103" s="3202" t="s">
        <v>1784</v>
      </c>
      <c r="F103" s="3202" t="s">
        <v>1784</v>
      </c>
      <c r="G103" s="3202" t="s">
        <v>1784</v>
      </c>
      <c r="H103" s="3310"/>
      <c r="I103" s="3208"/>
      <c r="J103" s="3208"/>
      <c r="K103" s="3208"/>
      <c r="L103" s="3208"/>
      <c r="M103" s="3208"/>
      <c r="N103" s="2481"/>
    </row>
    <row r="104" spans="1:14" ht="12.75" customHeight="1">
      <c r="A104" s="2475">
        <v>10</v>
      </c>
      <c r="B104" s="2408" t="s">
        <v>192</v>
      </c>
      <c r="C104" s="3202"/>
      <c r="D104" s="3202"/>
      <c r="E104" s="3202"/>
      <c r="F104" s="3202"/>
      <c r="G104" s="3202"/>
      <c r="H104" s="3310"/>
      <c r="I104" s="3208"/>
      <c r="J104" s="3208"/>
      <c r="K104" s="3208"/>
      <c r="L104" s="3208"/>
      <c r="M104" s="3208"/>
      <c r="N104" s="2481"/>
    </row>
    <row r="105" spans="1:14" ht="12.75" customHeight="1">
      <c r="A105" s="2475">
        <v>11</v>
      </c>
      <c r="B105" s="2408" t="s">
        <v>193</v>
      </c>
      <c r="C105" s="3202"/>
      <c r="D105" s="3202"/>
      <c r="E105" s="3202"/>
      <c r="F105" s="3202"/>
      <c r="G105" s="3202"/>
      <c r="H105" s="3310"/>
      <c r="I105" s="3208"/>
      <c r="J105" s="3208"/>
      <c r="K105" s="3208"/>
      <c r="L105" s="3208"/>
      <c r="M105" s="3208"/>
      <c r="N105" s="2481"/>
    </row>
    <row r="106" spans="1:14" ht="12.75" customHeight="1">
      <c r="A106" s="2475">
        <v>12</v>
      </c>
      <c r="B106" s="2408" t="s">
        <v>194</v>
      </c>
      <c r="C106" s="3202"/>
      <c r="D106" s="3202"/>
      <c r="E106" s="3202"/>
      <c r="F106" s="3202"/>
      <c r="G106" s="3202"/>
      <c r="H106" s="3310"/>
      <c r="I106" s="3208"/>
      <c r="J106" s="3208"/>
      <c r="K106" s="3208"/>
      <c r="L106" s="3208"/>
      <c r="M106" s="3208"/>
      <c r="N106" s="2481"/>
    </row>
    <row r="107" spans="1:14" ht="12.75" customHeight="1">
      <c r="A107" s="2475">
        <v>13</v>
      </c>
      <c r="B107" s="2408" t="s">
        <v>2478</v>
      </c>
      <c r="C107" s="3202"/>
      <c r="D107" s="3202"/>
      <c r="E107" s="3202"/>
      <c r="F107" s="3202"/>
      <c r="G107" s="3202"/>
      <c r="H107" s="3310"/>
      <c r="I107" s="3208"/>
      <c r="J107" s="3208"/>
      <c r="K107" s="3208"/>
      <c r="L107" s="3208"/>
      <c r="M107" s="3208"/>
      <c r="N107" s="2481"/>
    </row>
    <row r="108" spans="1:14" ht="12.75" customHeight="1">
      <c r="A108" s="2475">
        <v>14</v>
      </c>
      <c r="B108" s="2408" t="s">
        <v>2479</v>
      </c>
      <c r="C108" s="3202"/>
      <c r="D108" s="3202"/>
      <c r="E108" s="3202"/>
      <c r="F108" s="3202"/>
      <c r="G108" s="3202"/>
      <c r="H108" s="3310"/>
      <c r="I108" s="3208"/>
      <c r="J108" s="3208"/>
      <c r="K108" s="3208"/>
      <c r="L108" s="3208"/>
      <c r="M108" s="3208"/>
      <c r="N108" s="2481"/>
    </row>
    <row r="109" spans="1:14" ht="12.75" customHeight="1">
      <c r="A109" s="2475">
        <v>15</v>
      </c>
      <c r="B109" s="2408" t="s">
        <v>2480</v>
      </c>
      <c r="C109" s="3202" t="s">
        <v>1784</v>
      </c>
      <c r="D109" s="3202"/>
      <c r="E109" s="3202" t="s">
        <v>1784</v>
      </c>
      <c r="F109" s="3202">
        <v>0</v>
      </c>
      <c r="G109" s="3202" t="s">
        <v>1784</v>
      </c>
      <c r="H109" s="3310"/>
      <c r="I109" s="3208"/>
      <c r="J109" s="3208"/>
      <c r="K109" s="3208"/>
      <c r="L109" s="3208"/>
      <c r="M109" s="3208"/>
      <c r="N109" s="2481"/>
    </row>
    <row r="110" spans="1:14" ht="12.75" customHeight="1">
      <c r="A110" s="2475">
        <v>16</v>
      </c>
      <c r="B110" s="2408" t="s">
        <v>2481</v>
      </c>
      <c r="C110" s="3202"/>
      <c r="D110" s="3202"/>
      <c r="E110" s="3202"/>
      <c r="F110" s="3202">
        <v>1139079.5</v>
      </c>
      <c r="G110" s="3202"/>
      <c r="H110" s="3310"/>
      <c r="I110" s="3208"/>
      <c r="J110" s="3208"/>
      <c r="K110" s="3208"/>
      <c r="L110" s="3208"/>
      <c r="M110" s="3208"/>
      <c r="N110" s="2481"/>
    </row>
    <row r="111" spans="1:14" ht="12.75" customHeight="1">
      <c r="A111" s="2475">
        <v>17</v>
      </c>
      <c r="B111" s="2408" t="s">
        <v>6175</v>
      </c>
      <c r="C111" s="3202"/>
      <c r="D111" s="3202"/>
      <c r="E111" s="3202"/>
      <c r="F111" s="3202">
        <v>3304.2300000000396</v>
      </c>
      <c r="G111" s="3202"/>
      <c r="H111" s="3310"/>
      <c r="I111" s="3208"/>
      <c r="J111" s="3208"/>
      <c r="K111" s="3208"/>
      <c r="L111" s="3208"/>
      <c r="M111" s="3208"/>
      <c r="N111" s="2481"/>
    </row>
    <row r="112" spans="1:14" ht="12.75" customHeight="1">
      <c r="A112" s="2475">
        <v>18</v>
      </c>
      <c r="B112" s="2408" t="s">
        <v>6160</v>
      </c>
      <c r="C112" s="3202"/>
      <c r="D112" s="3202"/>
      <c r="E112" s="3202"/>
      <c r="F112" s="3202"/>
      <c r="G112" s="3202"/>
      <c r="H112" s="3310"/>
      <c r="I112" s="3208"/>
      <c r="J112" s="3208"/>
      <c r="K112" s="3208"/>
      <c r="L112" s="3208"/>
      <c r="M112" s="3208"/>
      <c r="N112" s="2481"/>
    </row>
    <row r="113" spans="1:14" ht="12.75" customHeight="1">
      <c r="A113" s="2475"/>
      <c r="B113" s="2408" t="s">
        <v>6161</v>
      </c>
      <c r="C113" s="3202">
        <v>-2590030.0499999998</v>
      </c>
      <c r="D113" s="3202"/>
      <c r="E113" s="3202"/>
      <c r="F113" s="3202"/>
      <c r="G113" s="3202"/>
      <c r="H113" s="3310"/>
      <c r="I113" s="3208"/>
      <c r="J113" s="3208"/>
      <c r="K113" s="3208"/>
      <c r="L113" s="3208"/>
      <c r="M113" s="3208"/>
      <c r="N113" s="2481"/>
    </row>
    <row r="114" spans="1:14" ht="12.75" customHeight="1">
      <c r="A114" s="2475"/>
      <c r="B114" s="2408" t="s">
        <v>6162</v>
      </c>
      <c r="C114" s="3202">
        <v>-55954.54</v>
      </c>
      <c r="D114" s="3202"/>
      <c r="E114" s="3202"/>
      <c r="F114" s="3202"/>
      <c r="G114" s="3202"/>
      <c r="H114" s="3310"/>
      <c r="I114" s="3208"/>
      <c r="J114" s="3208"/>
      <c r="K114" s="3208"/>
      <c r="L114" s="3208"/>
      <c r="M114" s="3208"/>
      <c r="N114" s="2481"/>
    </row>
    <row r="115" spans="1:14" ht="12.75" customHeight="1">
      <c r="A115" s="2475"/>
      <c r="B115" s="2408" t="s">
        <v>6163</v>
      </c>
      <c r="C115" s="3202"/>
      <c r="D115" s="3202"/>
      <c r="E115" s="3202"/>
      <c r="F115" s="3202"/>
      <c r="G115" s="3202"/>
      <c r="H115" s="3310"/>
      <c r="I115" s="3208"/>
      <c r="J115" s="3208"/>
      <c r="K115" s="3208"/>
      <c r="L115" s="3208"/>
      <c r="M115" s="3208"/>
      <c r="N115" s="2481"/>
    </row>
    <row r="116" spans="1:14" ht="12.75" customHeight="1">
      <c r="A116" s="2475"/>
      <c r="B116" s="2408" t="s">
        <v>6164</v>
      </c>
      <c r="C116" s="3202"/>
      <c r="D116" s="3202"/>
      <c r="E116" s="3202"/>
      <c r="F116" s="3202"/>
      <c r="G116" s="3202"/>
      <c r="H116" s="3310"/>
      <c r="I116" s="3208"/>
      <c r="J116" s="3208"/>
      <c r="K116" s="3208"/>
      <c r="L116" s="3208"/>
      <c r="M116" s="3208"/>
      <c r="N116" s="2481"/>
    </row>
    <row r="117" spans="1:14" ht="12.75" customHeight="1">
      <c r="A117" s="2475"/>
      <c r="B117" s="3211" t="s">
        <v>6165</v>
      </c>
      <c r="C117" s="3202"/>
      <c r="D117" s="3202"/>
      <c r="E117" s="3202"/>
      <c r="F117" s="3202"/>
      <c r="G117" s="3202"/>
      <c r="H117" s="3310"/>
      <c r="I117" s="3208"/>
      <c r="J117" s="3208"/>
      <c r="K117" s="3208"/>
      <c r="L117" s="3208"/>
      <c r="M117" s="3208"/>
      <c r="N117" s="2481"/>
    </row>
    <row r="118" spans="1:14" ht="12.75" customHeight="1">
      <c r="A118" s="2475"/>
      <c r="B118" s="3212" t="s">
        <v>6166</v>
      </c>
      <c r="C118" s="3202"/>
      <c r="D118" s="3202"/>
      <c r="E118" s="3202"/>
      <c r="F118" s="3202"/>
      <c r="G118" s="3202"/>
      <c r="H118" s="3310"/>
      <c r="I118" s="3208"/>
      <c r="J118" s="3208"/>
      <c r="K118" s="3208"/>
      <c r="L118" s="3208"/>
      <c r="M118" s="3208"/>
      <c r="N118" s="2481"/>
    </row>
    <row r="119" spans="1:14" ht="12.75" customHeight="1">
      <c r="A119" s="2475"/>
      <c r="B119" s="3212" t="s">
        <v>6167</v>
      </c>
      <c r="C119" s="3202"/>
      <c r="D119" s="3202"/>
      <c r="E119" s="3202"/>
      <c r="F119" s="3202"/>
      <c r="G119" s="3202"/>
      <c r="H119" s="3310"/>
      <c r="I119" s="3208"/>
      <c r="J119" s="3208"/>
      <c r="K119" s="3208"/>
      <c r="L119" s="3208"/>
      <c r="M119" s="3208"/>
      <c r="N119" s="2481"/>
    </row>
    <row r="120" spans="1:14" ht="12.75" customHeight="1">
      <c r="A120" s="2475"/>
      <c r="B120" s="3212" t="s">
        <v>6168</v>
      </c>
      <c r="C120" s="3202"/>
      <c r="D120" s="3202"/>
      <c r="E120" s="3202"/>
      <c r="F120" s="3202"/>
      <c r="G120" s="3202"/>
      <c r="H120" s="3310"/>
      <c r="I120" s="3208"/>
      <c r="J120" s="3208"/>
      <c r="K120" s="3208"/>
      <c r="L120" s="3208"/>
      <c r="M120" s="3208"/>
      <c r="N120" s="2481"/>
    </row>
    <row r="121" spans="1:14" ht="12.75" customHeight="1">
      <c r="A121" s="2475"/>
      <c r="B121" s="3212" t="s">
        <v>6169</v>
      </c>
      <c r="C121" s="3202"/>
      <c r="D121" s="3202"/>
      <c r="E121" s="3202"/>
      <c r="F121" s="3202"/>
      <c r="G121" s="3202"/>
      <c r="H121" s="3310"/>
      <c r="I121" s="3208"/>
      <c r="J121" s="3208"/>
      <c r="K121" s="3208"/>
      <c r="L121" s="3208"/>
      <c r="M121" s="3208"/>
      <c r="N121" s="2481"/>
    </row>
    <row r="122" spans="1:14" ht="12.75" customHeight="1">
      <c r="A122" s="2475"/>
      <c r="B122" s="3212" t="s">
        <v>6170</v>
      </c>
      <c r="C122" s="3202"/>
      <c r="D122" s="3202"/>
      <c r="E122" s="3202"/>
      <c r="F122" s="3202"/>
      <c r="G122" s="3202"/>
      <c r="H122" s="3310"/>
      <c r="I122" s="3208"/>
      <c r="J122" s="3208"/>
      <c r="K122" s="3208"/>
      <c r="L122" s="3208"/>
      <c r="M122" s="3208"/>
      <c r="N122" s="2481"/>
    </row>
    <row r="123" spans="1:14" ht="12.75" customHeight="1">
      <c r="A123" s="2475"/>
      <c r="B123" s="3212" t="s">
        <v>6171</v>
      </c>
      <c r="C123" s="3202"/>
      <c r="D123" s="3202"/>
      <c r="E123" s="3202"/>
      <c r="F123" s="3202"/>
      <c r="G123" s="3202"/>
      <c r="H123" s="3310"/>
      <c r="I123" s="3208"/>
      <c r="J123" s="3208"/>
      <c r="K123" s="3208"/>
      <c r="L123" s="3208"/>
      <c r="M123" s="3208"/>
      <c r="N123" s="2481"/>
    </row>
    <row r="124" spans="1:14" ht="12.75" customHeight="1">
      <c r="A124" s="2475"/>
      <c r="B124" s="3212" t="s">
        <v>6172</v>
      </c>
      <c r="C124" s="3202"/>
      <c r="D124" s="3202"/>
      <c r="E124" s="3202"/>
      <c r="F124" s="3202"/>
      <c r="G124" s="3202"/>
      <c r="H124" s="3310"/>
      <c r="I124" s="3208"/>
      <c r="J124" s="3208"/>
      <c r="K124" s="3208"/>
      <c r="L124" s="3208"/>
      <c r="M124" s="3208"/>
      <c r="N124" s="2481"/>
    </row>
    <row r="125" spans="1:14" ht="12.75" customHeight="1">
      <c r="A125" s="2475"/>
      <c r="B125" s="2408"/>
      <c r="C125" s="3202"/>
      <c r="D125" s="3202"/>
      <c r="E125" s="3202"/>
      <c r="F125" s="3202"/>
      <c r="G125" s="3202"/>
      <c r="H125" s="3310"/>
      <c r="I125" s="3208"/>
      <c r="J125" s="3208"/>
      <c r="K125" s="3208"/>
      <c r="L125" s="3208"/>
      <c r="M125" s="3208"/>
      <c r="N125" s="2481"/>
    </row>
    <row r="126" spans="1:14" ht="12.75" customHeight="1">
      <c r="A126" s="2475"/>
      <c r="B126" s="2408" t="s">
        <v>467</v>
      </c>
      <c r="C126" s="2520">
        <f>SUM(C99:C125)</f>
        <v>-2645984.59</v>
      </c>
      <c r="D126" s="2520">
        <f>SUM(D99:D125)</f>
        <v>0</v>
      </c>
      <c r="E126" s="2520">
        <f>SUM(E99:E125)</f>
        <v>0</v>
      </c>
      <c r="F126" s="2520">
        <f>SUM(F99:F125)</f>
        <v>1383405.6399999964</v>
      </c>
      <c r="G126" s="2520">
        <f>SUM(G99:G111)</f>
        <v>0</v>
      </c>
      <c r="H126" s="3310"/>
      <c r="I126" s="3208"/>
      <c r="J126" s="3208"/>
      <c r="K126" s="3208"/>
      <c r="L126" s="3208"/>
      <c r="M126" s="3208"/>
      <c r="N126" s="2481"/>
    </row>
    <row r="127" spans="1:14" ht="12.75" customHeight="1">
      <c r="A127" s="2475"/>
      <c r="B127" s="2408" t="s">
        <v>2482</v>
      </c>
      <c r="C127" s="3202"/>
      <c r="D127" s="3202"/>
      <c r="E127" s="3202"/>
      <c r="F127" s="3202"/>
      <c r="G127" s="3202"/>
      <c r="H127" s="3310"/>
      <c r="I127" s="3208"/>
      <c r="J127" s="3208"/>
      <c r="K127" s="3208"/>
      <c r="L127" s="3208"/>
      <c r="M127" s="3208"/>
      <c r="N127" s="2481"/>
    </row>
    <row r="128" spans="1:14" ht="12.75" customHeight="1">
      <c r="A128" s="2475">
        <v>22</v>
      </c>
      <c r="B128" s="2408" t="s">
        <v>2483</v>
      </c>
      <c r="C128" s="3202"/>
      <c r="D128" s="3202"/>
      <c r="E128" s="3202"/>
      <c r="F128" s="3202"/>
      <c r="G128" s="3202"/>
      <c r="H128" s="3310"/>
      <c r="I128" s="3208"/>
      <c r="J128" s="3208"/>
      <c r="K128" s="3208"/>
      <c r="L128" s="3208"/>
      <c r="M128" s="3208"/>
      <c r="N128" s="2481"/>
    </row>
    <row r="129" spans="1:14" ht="12.75" customHeight="1">
      <c r="A129" s="2475">
        <v>23</v>
      </c>
      <c r="B129" s="2408" t="s">
        <v>2484</v>
      </c>
      <c r="C129" s="3202"/>
      <c r="D129" s="3202"/>
      <c r="E129" s="3202"/>
      <c r="F129" s="3202"/>
      <c r="G129" s="3202"/>
      <c r="H129" s="3310"/>
      <c r="I129" s="3208"/>
      <c r="J129" s="3208"/>
      <c r="K129" s="3208"/>
      <c r="L129" s="3208"/>
      <c r="M129" s="3208"/>
      <c r="N129" s="2481"/>
    </row>
    <row r="130" spans="1:14" ht="12.75" customHeight="1">
      <c r="A130" s="2475">
        <v>24</v>
      </c>
      <c r="B130" s="2408" t="s">
        <v>2485</v>
      </c>
      <c r="C130" s="3202"/>
      <c r="D130" s="3202"/>
      <c r="E130" s="3202"/>
      <c r="F130" s="3202"/>
      <c r="G130" s="3202"/>
      <c r="H130" s="3310"/>
      <c r="I130" s="3208"/>
      <c r="J130" s="3208"/>
      <c r="K130" s="3208"/>
      <c r="L130" s="3208"/>
      <c r="M130" s="3208"/>
      <c r="N130" s="2481"/>
    </row>
    <row r="131" spans="1:14" ht="12.75" customHeight="1">
      <c r="A131" s="2475">
        <v>25</v>
      </c>
      <c r="B131" s="2408" t="s">
        <v>1061</v>
      </c>
      <c r="C131" s="3202"/>
      <c r="D131" s="3202"/>
      <c r="E131" s="3202"/>
      <c r="F131" s="3202">
        <v>0</v>
      </c>
      <c r="G131" s="3202"/>
      <c r="H131" s="3310"/>
      <c r="I131" s="3208"/>
      <c r="J131" s="3208"/>
      <c r="K131" s="3208"/>
      <c r="L131" s="3208"/>
      <c r="M131" s="3208"/>
      <c r="N131" s="2481"/>
    </row>
    <row r="132" spans="1:14" ht="12.75" customHeight="1">
      <c r="A132" s="2475">
        <v>26</v>
      </c>
      <c r="B132" s="2408" t="s">
        <v>1062</v>
      </c>
      <c r="C132" s="3202"/>
      <c r="D132" s="3202"/>
      <c r="E132" s="3202"/>
      <c r="F132" s="3202">
        <v>319880.99999999255</v>
      </c>
      <c r="G132" s="3202"/>
      <c r="H132" s="3310"/>
      <c r="I132" s="3208"/>
      <c r="J132" s="3208"/>
      <c r="K132" s="3208"/>
      <c r="L132" s="3208"/>
      <c r="M132" s="3208"/>
      <c r="N132" s="2481"/>
    </row>
    <row r="133" spans="1:14" ht="12.75" customHeight="1">
      <c r="A133" s="2475">
        <v>27</v>
      </c>
      <c r="B133" s="2408" t="s">
        <v>2480</v>
      </c>
      <c r="C133" s="3202"/>
      <c r="D133" s="3202"/>
      <c r="E133" s="3202"/>
      <c r="F133" s="3202">
        <v>64940194</v>
      </c>
      <c r="G133" s="3202"/>
      <c r="H133" s="3310"/>
      <c r="I133" s="3208"/>
      <c r="J133" s="3208"/>
      <c r="K133" s="3208"/>
      <c r="L133" s="3208"/>
      <c r="M133" s="3208"/>
      <c r="N133" s="2481"/>
    </row>
    <row r="134" spans="1:14" ht="12.75" customHeight="1">
      <c r="A134" s="2475">
        <v>28</v>
      </c>
      <c r="B134" s="2408" t="s">
        <v>466</v>
      </c>
      <c r="C134" s="3202"/>
      <c r="D134" s="3202"/>
      <c r="E134" s="3202"/>
      <c r="F134" s="3202">
        <v>0</v>
      </c>
      <c r="G134" s="3202"/>
      <c r="H134" s="3310"/>
      <c r="I134" s="3208"/>
      <c r="J134" s="3208"/>
      <c r="K134" s="3208"/>
      <c r="L134" s="3208"/>
      <c r="M134" s="3208"/>
      <c r="N134" s="2481"/>
    </row>
    <row r="135" spans="1:14" ht="12.75" customHeight="1">
      <c r="A135" s="2475">
        <v>29</v>
      </c>
      <c r="B135" s="2408" t="s">
        <v>467</v>
      </c>
      <c r="C135" s="2520">
        <f>SUM(C128:C134)</f>
        <v>0</v>
      </c>
      <c r="D135" s="2520">
        <f>SUM(D128:D134)</f>
        <v>0</v>
      </c>
      <c r="E135" s="2520">
        <f>SUM(E128:E134)</f>
        <v>0</v>
      </c>
      <c r="F135" s="2520">
        <f>SUM(F128:F134)</f>
        <v>65260074.999999993</v>
      </c>
      <c r="G135" s="2520">
        <f>SUM(G128:G134)</f>
        <v>0</v>
      </c>
      <c r="H135" s="3310"/>
      <c r="I135" s="3208"/>
      <c r="J135" s="3208"/>
      <c r="K135" s="3208"/>
      <c r="L135" s="3208"/>
      <c r="M135" s="3208"/>
      <c r="N135" s="2481"/>
    </row>
    <row r="136" spans="1:14" ht="12.75" customHeight="1">
      <c r="A136" s="2475"/>
      <c r="B136" s="2408" t="s">
        <v>1063</v>
      </c>
      <c r="C136" s="3202"/>
      <c r="D136" s="3202"/>
      <c r="E136" s="3202"/>
      <c r="F136" s="3202"/>
      <c r="G136" s="3202"/>
      <c r="H136" s="3310"/>
      <c r="I136" s="3208"/>
      <c r="J136" s="3208"/>
      <c r="K136" s="3208"/>
      <c r="L136" s="3208"/>
      <c r="M136" s="3208"/>
      <c r="N136" s="2481"/>
    </row>
    <row r="137" spans="1:14" ht="12.75" customHeight="1">
      <c r="A137" s="2475">
        <v>30</v>
      </c>
      <c r="B137" s="2408"/>
      <c r="C137" s="3202"/>
      <c r="D137" s="3202"/>
      <c r="E137" s="3202"/>
      <c r="F137" s="3202"/>
      <c r="G137" s="3202"/>
      <c r="H137" s="3310"/>
      <c r="I137" s="3208"/>
      <c r="J137" s="3208"/>
      <c r="K137" s="3208"/>
      <c r="L137" s="3208"/>
      <c r="M137" s="3208"/>
      <c r="N137" s="2481"/>
    </row>
    <row r="138" spans="1:14" ht="12.75" customHeight="1">
      <c r="A138" s="2475">
        <v>31</v>
      </c>
      <c r="B138" s="2408"/>
      <c r="C138" s="3202"/>
      <c r="D138" s="3202"/>
      <c r="E138" s="3202"/>
      <c r="F138" s="3202"/>
      <c r="G138" s="3202"/>
      <c r="H138" s="3310"/>
      <c r="I138" s="3208"/>
      <c r="J138" s="3208"/>
      <c r="K138" s="3208"/>
      <c r="L138" s="3208"/>
      <c r="M138" s="3208"/>
      <c r="N138" s="2481"/>
    </row>
    <row r="139" spans="1:14" ht="12.75" customHeight="1">
      <c r="A139" s="2475">
        <v>32</v>
      </c>
      <c r="B139" s="2408"/>
      <c r="C139" s="2408"/>
      <c r="D139" s="2408"/>
      <c r="E139" s="2408"/>
      <c r="F139" s="2408"/>
      <c r="G139" s="2408"/>
      <c r="H139" s="3310"/>
      <c r="I139" s="2407"/>
      <c r="J139" s="2407"/>
      <c r="K139" s="2407"/>
      <c r="L139" s="2407"/>
      <c r="M139" s="2407"/>
      <c r="N139" s="2481"/>
    </row>
    <row r="140" spans="1:14" ht="12.75" customHeight="1">
      <c r="A140" s="2475">
        <v>33</v>
      </c>
      <c r="B140" s="2408"/>
      <c r="C140" s="3202"/>
      <c r="D140" s="3202"/>
      <c r="E140" s="3202"/>
      <c r="F140" s="3202"/>
      <c r="G140" s="3202"/>
      <c r="H140" s="3310"/>
      <c r="I140" s="3208"/>
      <c r="J140" s="3208"/>
      <c r="K140" s="3208"/>
      <c r="L140" s="3208"/>
      <c r="M140" s="3208"/>
      <c r="N140" s="2481"/>
    </row>
    <row r="141" spans="1:14" ht="12.75" customHeight="1">
      <c r="A141" s="2475">
        <v>34</v>
      </c>
      <c r="B141" s="3234"/>
      <c r="C141" s="3202"/>
      <c r="D141" s="3202"/>
      <c r="E141" s="3202"/>
      <c r="F141" s="3202"/>
      <c r="G141" s="3200"/>
      <c r="H141" s="3310"/>
      <c r="I141" s="3208"/>
      <c r="J141" s="3208"/>
      <c r="K141" s="3208"/>
      <c r="L141" s="3208"/>
      <c r="M141" s="3208"/>
      <c r="N141" s="2481"/>
    </row>
    <row r="142" spans="1:14" ht="12.75" customHeight="1">
      <c r="A142" s="2475">
        <v>35</v>
      </c>
      <c r="B142" s="2408"/>
      <c r="C142" s="2408"/>
      <c r="D142" s="2408"/>
      <c r="E142" s="2408"/>
      <c r="F142" s="2408"/>
      <c r="G142" s="3200"/>
      <c r="H142" s="3310"/>
      <c r="I142" s="2407"/>
      <c r="J142" s="2407"/>
      <c r="K142" s="2407"/>
      <c r="L142" s="2407"/>
      <c r="M142" s="2407"/>
      <c r="N142" s="2481"/>
    </row>
    <row r="143" spans="1:14" ht="12.75" customHeight="1">
      <c r="A143" s="2475">
        <v>36</v>
      </c>
      <c r="B143" s="2408"/>
      <c r="C143" s="3202"/>
      <c r="D143" s="3202"/>
      <c r="E143" s="3202"/>
      <c r="F143" s="3202"/>
      <c r="G143" s="3202"/>
      <c r="H143" s="3310"/>
      <c r="I143" s="3208"/>
      <c r="J143" s="3208"/>
      <c r="K143" s="3208"/>
      <c r="L143" s="3208"/>
      <c r="M143" s="3208"/>
      <c r="N143" s="2481"/>
    </row>
    <row r="144" spans="1:14" ht="12.75" customHeight="1">
      <c r="A144" s="2475">
        <v>37</v>
      </c>
      <c r="B144" s="2408"/>
      <c r="C144" s="2408"/>
      <c r="D144" s="2408"/>
      <c r="E144" s="2408"/>
      <c r="F144" s="2408"/>
      <c r="G144" s="3202"/>
      <c r="H144" s="3310"/>
      <c r="I144" s="2407"/>
      <c r="J144" s="2407"/>
      <c r="K144" s="2407"/>
      <c r="L144" s="2407"/>
      <c r="M144" s="2407"/>
      <c r="N144" s="2481"/>
    </row>
    <row r="145" spans="1:14" ht="12.75" customHeight="1">
      <c r="A145" s="2475">
        <v>38</v>
      </c>
      <c r="B145" s="2408"/>
      <c r="C145" s="2408"/>
      <c r="D145" s="2408"/>
      <c r="E145" s="2408"/>
      <c r="F145" s="2408"/>
      <c r="G145" s="3202"/>
      <c r="H145" s="3310"/>
      <c r="I145" s="2407"/>
      <c r="J145" s="2407"/>
      <c r="K145" s="2407"/>
      <c r="L145" s="2407"/>
      <c r="M145" s="2407"/>
      <c r="N145" s="2481"/>
    </row>
    <row r="146" spans="1:14" ht="12.75" customHeight="1">
      <c r="A146" s="2475">
        <v>39</v>
      </c>
      <c r="B146" s="2408"/>
      <c r="C146" s="3202"/>
      <c r="D146" s="2408"/>
      <c r="E146" s="2408"/>
      <c r="F146" s="2408"/>
      <c r="G146" s="3307"/>
      <c r="H146" s="3311"/>
      <c r="I146" s="3208"/>
      <c r="J146" s="3208"/>
      <c r="K146" s="3208"/>
      <c r="L146" s="3208"/>
      <c r="M146" s="3208"/>
      <c r="N146" s="2481"/>
    </row>
    <row r="147" spans="1:14" ht="12.75" customHeight="1">
      <c r="A147" s="2475">
        <v>40</v>
      </c>
      <c r="B147" s="2408"/>
      <c r="C147" s="2408"/>
      <c r="D147" s="3202"/>
      <c r="E147" s="3202"/>
      <c r="F147" s="3202"/>
      <c r="G147" s="3307"/>
      <c r="H147" s="3311"/>
      <c r="I147" s="3208"/>
      <c r="J147" s="3208"/>
      <c r="K147" s="3208"/>
      <c r="L147" s="3208"/>
      <c r="M147" s="3208"/>
      <c r="N147" s="2481"/>
    </row>
    <row r="148" spans="1:14" ht="12.75" customHeight="1">
      <c r="A148" s="2475">
        <v>41</v>
      </c>
      <c r="B148" s="2408"/>
      <c r="C148" s="3202"/>
      <c r="D148" s="3202"/>
      <c r="E148" s="3202"/>
      <c r="F148" s="3202"/>
      <c r="G148" s="3307"/>
      <c r="H148" s="3312" t="s">
        <v>6176</v>
      </c>
      <c r="I148" s="3208"/>
      <c r="J148" s="3208"/>
      <c r="K148" s="3208"/>
      <c r="L148" s="3208"/>
      <c r="M148" s="3208"/>
      <c r="N148" s="2481"/>
    </row>
    <row r="149" spans="1:14" ht="12.75" customHeight="1">
      <c r="A149" s="2475">
        <v>42</v>
      </c>
      <c r="B149" s="2408"/>
      <c r="C149" s="2408"/>
      <c r="D149" s="2408"/>
      <c r="E149" s="2408"/>
      <c r="F149" s="2408"/>
      <c r="G149" s="3307"/>
      <c r="H149" s="3313" t="s">
        <v>6177</v>
      </c>
      <c r="I149" s="3208"/>
      <c r="J149" s="3208"/>
      <c r="K149" s="3208"/>
      <c r="L149" s="3208"/>
      <c r="M149" s="3208"/>
      <c r="N149" s="2481"/>
    </row>
    <row r="150" spans="1:14" ht="16.5" customHeight="1" thickBot="1">
      <c r="A150" s="3237">
        <v>43</v>
      </c>
      <c r="B150" s="2524" t="s">
        <v>172</v>
      </c>
      <c r="C150" s="3238">
        <f>C97+C126+C135+SUM(C136:C149)</f>
        <v>-8560431.8200000003</v>
      </c>
      <c r="D150" s="3238">
        <f>D97+D126+D135+SUM(D136:D149)</f>
        <v>0</v>
      </c>
      <c r="E150" s="3238">
        <f>E97+E126+E135+SUM(E136:E149)</f>
        <v>0</v>
      </c>
      <c r="F150" s="3238">
        <f>F97+F126+F135+SUM(F136:F149)</f>
        <v>66643480.639999986</v>
      </c>
      <c r="G150" s="3238">
        <f>G97+G126+G135+SUM(G136:G149)</f>
        <v>0</v>
      </c>
      <c r="H150" s="3314">
        <f>G150+F150+E150+D150+C150+J78+K78+L78+M78</f>
        <v>2048515914.5</v>
      </c>
      <c r="I150" s="3249"/>
      <c r="J150" s="3249"/>
      <c r="K150" s="3249"/>
      <c r="L150" s="3249"/>
      <c r="M150" s="3249"/>
      <c r="N150" s="3250"/>
    </row>
    <row r="151" spans="1:14" ht="12.75" customHeight="1"/>
    <row r="152" spans="1:14" ht="12.75" customHeight="1">
      <c r="A152" s="2407" t="str">
        <f>A80</f>
        <v>FERC FORM NO.1 (ED.  12-96) NYPSC Modified-96</v>
      </c>
      <c r="B152" s="2407"/>
      <c r="C152" s="3242"/>
      <c r="D152" s="2407"/>
      <c r="E152" s="2477"/>
      <c r="F152" s="2477"/>
      <c r="G152" s="2477"/>
      <c r="H152" s="2407" t="s">
        <v>1076</v>
      </c>
      <c r="I152" s="3242"/>
      <c r="J152" s="2407"/>
      <c r="K152" s="2407"/>
      <c r="L152" s="2477"/>
      <c r="M152" s="2477" t="s">
        <v>1077</v>
      </c>
      <c r="N152" s="2477"/>
    </row>
    <row r="153" spans="1:14" ht="12.75" customHeight="1">
      <c r="A153" s="2477" t="s">
        <v>1078</v>
      </c>
      <c r="B153" s="2477"/>
      <c r="C153" s="2477"/>
      <c r="D153" s="2477"/>
      <c r="E153" s="2477"/>
      <c r="F153" s="2477"/>
      <c r="G153" s="2477"/>
      <c r="H153" s="2477" t="s">
        <v>1079</v>
      </c>
      <c r="I153" s="2477"/>
      <c r="J153" s="2477"/>
      <c r="K153" s="2477"/>
      <c r="L153" s="2477"/>
      <c r="M153" s="2477"/>
      <c r="N153" s="2477"/>
    </row>
    <row r="154" spans="1:14" ht="12.75" customHeight="1"/>
    <row r="155" spans="1:14" ht="12.75" customHeight="1"/>
    <row r="156" spans="1:14" ht="12.75" customHeight="1"/>
    <row r="157" spans="1:14" ht="12.75" customHeight="1"/>
    <row r="158" spans="1:14" ht="12.75" customHeight="1"/>
    <row r="159" spans="1:14" ht="12.75" customHeight="1">
      <c r="D159" s="3251"/>
      <c r="E159" s="3251"/>
      <c r="F159" s="3251"/>
      <c r="G159" s="3251"/>
      <c r="H159" s="3251"/>
      <c r="I159" s="3251"/>
      <c r="J159" s="3251"/>
      <c r="K159" s="3251"/>
      <c r="L159" s="3251"/>
      <c r="M159" s="3251"/>
    </row>
    <row r="160" spans="1:14" ht="12.75" customHeight="1"/>
    <row r="161" spans="1:3" ht="12.75" customHeight="1"/>
    <row r="162" spans="1:3" ht="12.75" customHeight="1">
      <c r="A162" s="2407"/>
      <c r="B162" s="1585"/>
      <c r="C162" s="2407"/>
    </row>
    <row r="163" spans="1:3" ht="12.75" customHeight="1">
      <c r="A163" s="2407"/>
      <c r="B163" s="1585"/>
    </row>
    <row r="164" spans="1:3" ht="12.75" customHeight="1">
      <c r="A164" s="2407"/>
      <c r="B164" s="1585"/>
    </row>
    <row r="165" spans="1:3" ht="12.75" customHeight="1">
      <c r="A165" s="2407"/>
      <c r="B165" s="1585"/>
    </row>
    <row r="166" spans="1:3" ht="12.75" customHeight="1">
      <c r="A166" s="2407"/>
      <c r="B166" s="1585"/>
    </row>
    <row r="167" spans="1:3" ht="12.75" customHeight="1">
      <c r="A167" s="2407"/>
      <c r="B167" s="1585"/>
    </row>
    <row r="168" spans="1:3" ht="12.75" customHeight="1">
      <c r="A168" s="2407"/>
      <c r="B168" s="1585"/>
    </row>
    <row r="169" spans="1:3" ht="12.75" customHeight="1">
      <c r="A169" s="2407"/>
      <c r="B169" s="1585"/>
    </row>
    <row r="170" spans="1:3" ht="12.75" customHeight="1">
      <c r="A170" s="2407"/>
      <c r="B170" s="1585"/>
    </row>
    <row r="171" spans="1:3" ht="12.75" customHeight="1">
      <c r="A171" s="2407"/>
      <c r="B171" s="1585"/>
    </row>
    <row r="172" spans="1:3" ht="12.75" customHeight="1">
      <c r="A172" s="2407"/>
      <c r="B172" s="1585"/>
    </row>
    <row r="204" spans="5:6">
      <c r="E204" s="3252"/>
      <c r="F204" s="3253"/>
    </row>
  </sheetData>
  <printOptions horizontalCentered="1" verticalCentered="1" gridLines="1"/>
  <pageMargins left="0.5" right="0.5" top="0.5" bottom="0.5" header="0.5" footer="0.5"/>
  <pageSetup paperSize="5" scale="50" fitToWidth="2" fitToHeight="2" pageOrder="overThenDown" orientation="landscape" r:id="rId1"/>
  <headerFooter alignWithMargins="0">
    <oddFooter>&amp;Z&amp;F</oddFooter>
  </headerFooter>
  <rowBreaks count="1" manualBreakCount="1">
    <brk id="79" max="13" man="1"/>
  </rowBreaks>
  <colBreaks count="1" manualBreakCount="1">
    <brk id="14"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4"/>
  <dimension ref="A1:O133"/>
  <sheetViews>
    <sheetView defaultGridColor="0" view="pageBreakPreview" colorId="22" zoomScale="50" zoomScaleNormal="100" zoomScaleSheetLayoutView="50" workbookViewId="0">
      <selection activeCell="C33" sqref="C33"/>
    </sheetView>
  </sheetViews>
  <sheetFormatPr defaultColWidth="9.6640625" defaultRowHeight="15"/>
  <cols>
    <col min="1" max="1" width="4.6640625" style="9" customWidth="1"/>
    <col min="2" max="2" width="17.6640625" style="9" customWidth="1"/>
    <col min="3" max="3" width="15.6640625" style="9" customWidth="1"/>
    <col min="4" max="4" width="7.6640625" style="9" customWidth="1"/>
    <col min="5" max="5" width="15.6640625" style="9" customWidth="1"/>
    <col min="6" max="6" width="7.6640625" style="9" customWidth="1"/>
    <col min="7" max="8" width="15.6640625" style="9" customWidth="1"/>
    <col min="9" max="10" width="19.33203125" style="9" customWidth="1"/>
    <col min="11" max="12" width="20.6640625" style="9" customWidth="1"/>
    <col min="13" max="13" width="16.6640625" style="9" customWidth="1"/>
    <col min="14" max="14" width="4.6640625" style="9" customWidth="1"/>
    <col min="15" max="16384" width="9.6640625" style="9"/>
  </cols>
  <sheetData>
    <row r="1" spans="1:15">
      <c r="A1" s="27" t="s">
        <v>1795</v>
      </c>
      <c r="B1" s="64"/>
      <c r="C1" s="224"/>
      <c r="D1" s="64" t="s">
        <v>3288</v>
      </c>
      <c r="E1" s="64"/>
      <c r="F1" s="226" t="s">
        <v>1374</v>
      </c>
      <c r="G1" s="64"/>
      <c r="H1" s="394" t="s">
        <v>1798</v>
      </c>
      <c r="I1" s="27" t="s">
        <v>1795</v>
      </c>
      <c r="J1" s="224"/>
      <c r="K1" s="224" t="s">
        <v>1339</v>
      </c>
      <c r="L1" s="224" t="s">
        <v>1797</v>
      </c>
      <c r="M1" s="64" t="s">
        <v>1798</v>
      </c>
      <c r="N1" s="65"/>
      <c r="O1" s="15"/>
    </row>
    <row r="2" spans="1:15">
      <c r="A2" s="70" t="str">
        <f>'Data Sheet'!$C$25</f>
        <v>Consolidated Edison Company of New York, Inc.</v>
      </c>
      <c r="B2" s="15"/>
      <c r="C2" s="79"/>
      <c r="D2" s="15" t="s">
        <v>1156</v>
      </c>
      <c r="E2" s="15"/>
      <c r="F2" s="95" t="s">
        <v>1080</v>
      </c>
      <c r="G2" s="15"/>
      <c r="H2" s="81"/>
      <c r="I2" s="70" t="str">
        <f>'Data Sheet'!$C$25</f>
        <v>Consolidated Edison Company of New York, Inc.</v>
      </c>
      <c r="J2" s="79"/>
      <c r="K2" s="79" t="s">
        <v>1156</v>
      </c>
      <c r="L2" s="79" t="s">
        <v>1800</v>
      </c>
      <c r="M2" s="15"/>
      <c r="N2" s="71"/>
      <c r="O2" s="15"/>
    </row>
    <row r="3" spans="1:15" ht="15" customHeight="1">
      <c r="A3" s="72"/>
      <c r="B3" s="75"/>
      <c r="C3" s="79"/>
      <c r="D3" s="15" t="s">
        <v>1157</v>
      </c>
      <c r="E3" s="15"/>
      <c r="F3" s="1169" t="str">
        <f>'Data Sheet'!$C$40</f>
        <v>4/28/2016</v>
      </c>
      <c r="G3" s="1170"/>
      <c r="H3" s="108" t="str">
        <f>'Data Sheet'!$C$38</f>
        <v>12/31/2015</v>
      </c>
      <c r="I3" s="70"/>
      <c r="J3" s="79"/>
      <c r="K3" s="79" t="s">
        <v>1157</v>
      </c>
      <c r="L3" s="655" t="str">
        <f>'Data Sheet'!$C$40</f>
        <v>4/28/2016</v>
      </c>
      <c r="M3" s="102" t="str">
        <f>'Data Sheet'!$C$38</f>
        <v>12/31/2015</v>
      </c>
      <c r="N3" s="71"/>
      <c r="O3" s="15"/>
    </row>
    <row r="4" spans="1:15" ht="15" customHeight="1">
      <c r="A4" s="395" t="s">
        <v>1081</v>
      </c>
      <c r="B4" s="73"/>
      <c r="C4" s="228"/>
      <c r="D4" s="228"/>
      <c r="E4" s="228"/>
      <c r="F4" s="228"/>
      <c r="G4" s="228"/>
      <c r="H4" s="229"/>
      <c r="I4" s="395" t="s">
        <v>1082</v>
      </c>
      <c r="J4" s="228"/>
      <c r="K4" s="228"/>
      <c r="L4" s="228"/>
      <c r="M4" s="228"/>
      <c r="N4" s="229"/>
      <c r="O4" s="15"/>
    </row>
    <row r="5" spans="1:15">
      <c r="A5" s="70"/>
      <c r="B5" s="15" t="s">
        <v>1083</v>
      </c>
      <c r="C5" s="15"/>
      <c r="D5" s="15"/>
      <c r="E5" s="15"/>
      <c r="F5" s="15"/>
      <c r="G5" s="15"/>
      <c r="H5" s="71"/>
      <c r="I5" s="70"/>
      <c r="J5" s="15"/>
      <c r="K5" s="15"/>
      <c r="L5" s="15"/>
      <c r="M5" s="15"/>
      <c r="N5" s="71"/>
      <c r="O5" s="15"/>
    </row>
    <row r="6" spans="1:15">
      <c r="A6" s="70"/>
      <c r="B6" s="15" t="s">
        <v>875</v>
      </c>
      <c r="C6" s="15"/>
      <c r="D6" s="15"/>
      <c r="E6" s="15"/>
      <c r="F6" s="15"/>
      <c r="G6" s="15"/>
      <c r="H6" s="71"/>
      <c r="I6" s="70"/>
      <c r="J6" s="15"/>
      <c r="K6" s="15"/>
      <c r="L6" s="15"/>
      <c r="M6" s="15"/>
      <c r="N6" s="71"/>
      <c r="O6" s="15"/>
    </row>
    <row r="7" spans="1:15">
      <c r="A7" s="70"/>
      <c r="B7" s="15" t="s">
        <v>876</v>
      </c>
      <c r="C7" s="15"/>
      <c r="D7" s="15"/>
      <c r="E7" s="15"/>
      <c r="F7" s="15"/>
      <c r="G7" s="15"/>
      <c r="H7" s="71"/>
      <c r="I7" s="70"/>
      <c r="J7" s="15"/>
      <c r="K7" s="15"/>
      <c r="L7" s="15"/>
      <c r="M7" s="15"/>
      <c r="N7" s="71"/>
      <c r="O7" s="15"/>
    </row>
    <row r="8" spans="1:15">
      <c r="A8" s="72"/>
      <c r="B8" s="75"/>
      <c r="C8" s="75"/>
      <c r="D8" s="75"/>
      <c r="E8" s="75"/>
      <c r="F8" s="75"/>
      <c r="G8" s="75"/>
      <c r="H8" s="74"/>
      <c r="I8" s="72"/>
      <c r="J8" s="75"/>
      <c r="K8" s="75"/>
      <c r="L8" s="75"/>
      <c r="M8" s="75"/>
      <c r="N8" s="74"/>
      <c r="O8" s="15"/>
    </row>
    <row r="9" spans="1:15">
      <c r="A9" s="273" t="s">
        <v>1724</v>
      </c>
      <c r="B9" s="79"/>
      <c r="C9" s="79"/>
      <c r="D9" s="67" t="s">
        <v>2322</v>
      </c>
      <c r="E9" s="396"/>
      <c r="F9" s="77" t="s">
        <v>877</v>
      </c>
      <c r="G9" s="396"/>
      <c r="H9" s="81"/>
      <c r="I9" s="70"/>
      <c r="J9" s="95"/>
      <c r="K9" s="102"/>
      <c r="L9" s="73" t="s">
        <v>878</v>
      </c>
      <c r="M9" s="75"/>
      <c r="N9" s="234" t="s">
        <v>1724</v>
      </c>
      <c r="O9" s="15"/>
    </row>
    <row r="10" spans="1:15">
      <c r="A10" s="273" t="s">
        <v>1727</v>
      </c>
      <c r="B10" s="79"/>
      <c r="C10" s="288" t="s">
        <v>1831</v>
      </c>
      <c r="D10" s="73" t="s">
        <v>3073</v>
      </c>
      <c r="E10" s="311"/>
      <c r="F10" s="310" t="s">
        <v>879</v>
      </c>
      <c r="G10" s="311"/>
      <c r="H10" s="81"/>
      <c r="I10" s="235" t="s">
        <v>1831</v>
      </c>
      <c r="J10" s="286" t="s">
        <v>880</v>
      </c>
      <c r="K10" s="95"/>
      <c r="L10" s="15"/>
      <c r="M10" s="15"/>
      <c r="N10" s="234" t="s">
        <v>1727</v>
      </c>
      <c r="O10" s="15"/>
    </row>
    <row r="11" spans="1:15">
      <c r="A11" s="273"/>
      <c r="B11" s="288" t="s">
        <v>176</v>
      </c>
      <c r="C11" s="288" t="s">
        <v>881</v>
      </c>
      <c r="D11" s="67" t="s">
        <v>176</v>
      </c>
      <c r="E11" s="76"/>
      <c r="F11" s="397" t="s">
        <v>176</v>
      </c>
      <c r="G11" s="76"/>
      <c r="H11" s="81"/>
      <c r="I11" s="235" t="s">
        <v>575</v>
      </c>
      <c r="J11" s="286" t="s">
        <v>2185</v>
      </c>
      <c r="K11" s="95"/>
      <c r="L11" s="15"/>
      <c r="M11" s="15"/>
      <c r="N11" s="234"/>
      <c r="O11" s="15"/>
    </row>
    <row r="12" spans="1:15">
      <c r="A12" s="273"/>
      <c r="B12" s="288" t="s">
        <v>2186</v>
      </c>
      <c r="C12" s="288" t="s">
        <v>557</v>
      </c>
      <c r="D12" s="287" t="s">
        <v>1727</v>
      </c>
      <c r="E12" s="604" t="s">
        <v>1835</v>
      </c>
      <c r="F12" s="604" t="s">
        <v>1727</v>
      </c>
      <c r="G12" s="604" t="s">
        <v>1835</v>
      </c>
      <c r="H12" s="234" t="s">
        <v>308</v>
      </c>
      <c r="I12" s="235" t="s">
        <v>2333</v>
      </c>
      <c r="J12" s="286" t="s">
        <v>2187</v>
      </c>
      <c r="K12" s="95"/>
      <c r="L12" s="15"/>
      <c r="M12" s="15"/>
      <c r="N12" s="234"/>
      <c r="O12" s="15"/>
    </row>
    <row r="13" spans="1:15">
      <c r="A13" s="274"/>
      <c r="B13" s="398" t="s">
        <v>3018</v>
      </c>
      <c r="C13" s="398" t="s">
        <v>3019</v>
      </c>
      <c r="D13" s="617" t="s">
        <v>3020</v>
      </c>
      <c r="E13" s="616" t="s">
        <v>3021</v>
      </c>
      <c r="F13" s="616" t="s">
        <v>2343</v>
      </c>
      <c r="G13" s="616" t="s">
        <v>2344</v>
      </c>
      <c r="H13" s="237" t="s">
        <v>2345</v>
      </c>
      <c r="I13" s="236" t="s">
        <v>2346</v>
      </c>
      <c r="J13" s="324" t="s">
        <v>2347</v>
      </c>
      <c r="K13" s="310"/>
      <c r="L13" s="73"/>
      <c r="M13" s="73"/>
      <c r="N13" s="237"/>
      <c r="O13" s="15"/>
    </row>
    <row r="14" spans="1:15">
      <c r="A14" s="273">
        <v>1</v>
      </c>
      <c r="B14" s="398" t="s">
        <v>173</v>
      </c>
      <c r="C14" s="399"/>
      <c r="D14" s="400"/>
      <c r="E14" s="399"/>
      <c r="F14" s="400"/>
      <c r="G14" s="399"/>
      <c r="H14" s="401"/>
      <c r="I14" s="402"/>
      <c r="J14" s="403"/>
      <c r="K14" s="404"/>
      <c r="L14" s="405"/>
      <c r="M14" s="405"/>
      <c r="N14" s="234">
        <v>1</v>
      </c>
      <c r="O14" s="15"/>
    </row>
    <row r="15" spans="1:15">
      <c r="A15" s="273">
        <v>2</v>
      </c>
      <c r="B15" s="288"/>
      <c r="C15" s="365"/>
      <c r="D15" s="76"/>
      <c r="E15" s="365"/>
      <c r="F15" s="76"/>
      <c r="G15" s="365"/>
      <c r="H15" s="313"/>
      <c r="I15" s="387">
        <f t="shared" ref="I15:I25" si="0">C15+E15-G15+H15</f>
        <v>0</v>
      </c>
      <c r="J15" s="95"/>
      <c r="K15" s="404"/>
      <c r="L15" s="405"/>
      <c r="M15" s="405"/>
      <c r="N15" s="234">
        <v>2</v>
      </c>
      <c r="O15" s="15"/>
    </row>
    <row r="16" spans="1:15">
      <c r="A16" s="273">
        <v>3</v>
      </c>
      <c r="B16" s="288"/>
      <c r="C16" s="348"/>
      <c r="D16" s="76"/>
      <c r="E16" s="348"/>
      <c r="F16" s="76"/>
      <c r="G16" s="348"/>
      <c r="H16" s="406"/>
      <c r="I16" s="345">
        <f t="shared" si="0"/>
        <v>0</v>
      </c>
      <c r="J16" s="95"/>
      <c r="K16" s="404"/>
      <c r="L16" s="405"/>
      <c r="M16" s="405"/>
      <c r="N16" s="234">
        <v>3</v>
      </c>
      <c r="O16" s="15"/>
    </row>
    <row r="17" spans="1:15">
      <c r="A17" s="273">
        <v>4</v>
      </c>
      <c r="B17" s="288"/>
      <c r="C17" s="348"/>
      <c r="D17" s="76"/>
      <c r="E17" s="348"/>
      <c r="F17" s="76"/>
      <c r="G17" s="348"/>
      <c r="H17" s="406"/>
      <c r="I17" s="345">
        <f t="shared" si="0"/>
        <v>0</v>
      </c>
      <c r="J17" s="95"/>
      <c r="K17" s="404"/>
      <c r="L17" s="405"/>
      <c r="M17" s="405"/>
      <c r="N17" s="234">
        <v>4</v>
      </c>
      <c r="O17" s="15"/>
    </row>
    <row r="18" spans="1:15">
      <c r="A18" s="273">
        <v>5</v>
      </c>
      <c r="B18" s="288"/>
      <c r="C18" s="348"/>
      <c r="D18" s="76"/>
      <c r="E18" s="348"/>
      <c r="F18" s="76"/>
      <c r="G18" s="348"/>
      <c r="H18" s="406"/>
      <c r="I18" s="345">
        <f t="shared" si="0"/>
        <v>0</v>
      </c>
      <c r="J18" s="95"/>
      <c r="K18" s="404"/>
      <c r="L18" s="405"/>
      <c r="M18" s="405"/>
      <c r="N18" s="234">
        <v>5</v>
      </c>
      <c r="O18" s="15"/>
    </row>
    <row r="19" spans="1:15">
      <c r="A19" s="273">
        <v>6</v>
      </c>
      <c r="B19" s="79"/>
      <c r="C19" s="348"/>
      <c r="D19" s="76"/>
      <c r="E19" s="348"/>
      <c r="F19" s="76"/>
      <c r="G19" s="348"/>
      <c r="H19" s="406"/>
      <c r="I19" s="345">
        <f t="shared" si="0"/>
        <v>0</v>
      </c>
      <c r="J19" s="95"/>
      <c r="K19" s="404"/>
      <c r="L19" s="405"/>
      <c r="M19" s="405"/>
      <c r="N19" s="234">
        <v>6</v>
      </c>
      <c r="O19" s="15"/>
    </row>
    <row r="20" spans="1:15">
      <c r="A20" s="273">
        <v>7</v>
      </c>
      <c r="B20" s="79" t="s">
        <v>173</v>
      </c>
      <c r="C20" s="348">
        <v>19772997</v>
      </c>
      <c r="D20" s="76">
        <v>411.4</v>
      </c>
      <c r="E20" s="348">
        <v>915988</v>
      </c>
      <c r="F20" s="76">
        <v>411.4</v>
      </c>
      <c r="G20" s="348">
        <v>3526367</v>
      </c>
      <c r="H20" s="406"/>
      <c r="I20" s="345">
        <f t="shared" si="0"/>
        <v>17162618</v>
      </c>
      <c r="J20" s="95">
        <v>35.270000000000003</v>
      </c>
      <c r="K20" s="404"/>
      <c r="L20" s="405"/>
      <c r="M20" s="405"/>
      <c r="N20" s="234">
        <v>7</v>
      </c>
      <c r="O20" s="15"/>
    </row>
    <row r="21" spans="1:15">
      <c r="A21" s="273">
        <v>8</v>
      </c>
      <c r="B21" s="407"/>
      <c r="C21" s="348"/>
      <c r="D21" s="312"/>
      <c r="E21" s="348"/>
      <c r="F21" s="312"/>
      <c r="G21" s="348"/>
      <c r="H21" s="406"/>
      <c r="I21" s="345">
        <f t="shared" si="0"/>
        <v>0</v>
      </c>
      <c r="J21" s="95"/>
      <c r="K21" s="404"/>
      <c r="L21" s="405"/>
      <c r="M21" s="405"/>
      <c r="N21" s="234">
        <v>8</v>
      </c>
      <c r="O21" s="15"/>
    </row>
    <row r="22" spans="1:15">
      <c r="A22" s="273">
        <v>9</v>
      </c>
      <c r="B22" s="407"/>
      <c r="C22" s="348"/>
      <c r="D22" s="312"/>
      <c r="E22" s="348"/>
      <c r="F22" s="312"/>
      <c r="G22" s="348"/>
      <c r="H22" s="406"/>
      <c r="I22" s="345">
        <f t="shared" si="0"/>
        <v>0</v>
      </c>
      <c r="J22" s="95"/>
      <c r="K22" s="404"/>
      <c r="L22" s="405"/>
      <c r="M22" s="405"/>
      <c r="N22" s="234">
        <v>9</v>
      </c>
      <c r="O22" s="15"/>
    </row>
    <row r="23" spans="1:15">
      <c r="A23" s="273">
        <v>10</v>
      </c>
      <c r="B23" s="407"/>
      <c r="C23" s="348"/>
      <c r="D23" s="312"/>
      <c r="E23" s="348"/>
      <c r="F23" s="312"/>
      <c r="G23" s="348"/>
      <c r="H23" s="406"/>
      <c r="I23" s="345">
        <f t="shared" si="0"/>
        <v>0</v>
      </c>
      <c r="J23" s="95"/>
      <c r="K23" s="404"/>
      <c r="L23" s="405"/>
      <c r="M23" s="405"/>
      <c r="N23" s="234">
        <v>10</v>
      </c>
      <c r="O23" s="15"/>
    </row>
    <row r="24" spans="1:15">
      <c r="A24" s="273">
        <v>11</v>
      </c>
      <c r="B24" s="79"/>
      <c r="C24" s="348"/>
      <c r="D24" s="76"/>
      <c r="E24" s="348"/>
      <c r="F24" s="76"/>
      <c r="G24" s="348"/>
      <c r="H24" s="406"/>
      <c r="I24" s="345">
        <f t="shared" si="0"/>
        <v>0</v>
      </c>
      <c r="J24" s="95"/>
      <c r="K24" s="404"/>
      <c r="L24" s="405"/>
      <c r="M24" s="405"/>
      <c r="N24" s="234">
        <v>11</v>
      </c>
      <c r="O24" s="15"/>
    </row>
    <row r="25" spans="1:15">
      <c r="A25" s="273">
        <v>12</v>
      </c>
      <c r="B25" s="622" t="s">
        <v>2192</v>
      </c>
      <c r="C25" s="246">
        <f>SUM(C15:C24)</f>
        <v>19772997</v>
      </c>
      <c r="D25" s="243"/>
      <c r="E25" s="246">
        <f>SUM(E15:E24)</f>
        <v>915988</v>
      </c>
      <c r="F25" s="243"/>
      <c r="G25" s="246">
        <f>SUM(G15:G24)</f>
        <v>3526367</v>
      </c>
      <c r="H25" s="244">
        <f>SUM(H15:H24)</f>
        <v>0</v>
      </c>
      <c r="I25" s="408">
        <f t="shared" si="0"/>
        <v>17162618</v>
      </c>
      <c r="J25" s="409"/>
      <c r="K25" s="404"/>
      <c r="L25" s="15"/>
      <c r="M25" s="15"/>
      <c r="N25" s="234">
        <v>12</v>
      </c>
      <c r="O25" s="15"/>
    </row>
    <row r="26" spans="1:15">
      <c r="A26" s="273">
        <v>13</v>
      </c>
      <c r="B26" s="398" t="s">
        <v>174</v>
      </c>
      <c r="C26" s="410"/>
      <c r="D26" s="411"/>
      <c r="E26" s="410"/>
      <c r="F26" s="411"/>
      <c r="G26" s="410"/>
      <c r="H26" s="412"/>
      <c r="I26" s="413"/>
      <c r="J26" s="414"/>
      <c r="K26" s="95"/>
      <c r="L26" s="15"/>
      <c r="M26" s="15"/>
      <c r="N26" s="234">
        <v>13</v>
      </c>
      <c r="O26" s="15"/>
    </row>
    <row r="27" spans="1:15">
      <c r="A27" s="273">
        <v>14</v>
      </c>
      <c r="B27" s="288"/>
      <c r="C27" s="348"/>
      <c r="D27" s="76"/>
      <c r="E27" s="348"/>
      <c r="F27" s="76"/>
      <c r="G27" s="348"/>
      <c r="H27" s="406"/>
      <c r="I27" s="345">
        <f t="shared" ref="I27:I37" si="1">C27+E27-G27+H27</f>
        <v>0</v>
      </c>
      <c r="J27" s="95"/>
      <c r="K27" s="404"/>
      <c r="L27" s="405"/>
      <c r="M27" s="405"/>
      <c r="N27" s="234">
        <v>14</v>
      </c>
      <c r="O27" s="15"/>
    </row>
    <row r="28" spans="1:15">
      <c r="A28" s="273">
        <v>15</v>
      </c>
      <c r="B28" s="288"/>
      <c r="C28" s="348"/>
      <c r="D28" s="76"/>
      <c r="E28" s="348"/>
      <c r="F28" s="76"/>
      <c r="G28" s="348"/>
      <c r="H28" s="406"/>
      <c r="I28" s="345">
        <f t="shared" si="1"/>
        <v>0</v>
      </c>
      <c r="J28" s="95"/>
      <c r="K28" s="95"/>
      <c r="L28" s="15"/>
      <c r="M28" s="15"/>
      <c r="N28" s="234">
        <v>15</v>
      </c>
      <c r="O28" s="15"/>
    </row>
    <row r="29" spans="1:15">
      <c r="A29" s="273">
        <v>16</v>
      </c>
      <c r="B29" s="288"/>
      <c r="C29" s="348"/>
      <c r="D29" s="76"/>
      <c r="E29" s="348"/>
      <c r="F29" s="76"/>
      <c r="G29" s="348"/>
      <c r="H29" s="406"/>
      <c r="I29" s="345">
        <f t="shared" si="1"/>
        <v>0</v>
      </c>
      <c r="J29" s="95"/>
      <c r="K29" s="95"/>
      <c r="L29" s="15"/>
      <c r="M29" s="15"/>
      <c r="N29" s="234">
        <v>16</v>
      </c>
      <c r="O29" s="15"/>
    </row>
    <row r="30" spans="1:15">
      <c r="A30" s="273">
        <v>17</v>
      </c>
      <c r="B30" s="288"/>
      <c r="C30" s="348"/>
      <c r="D30" s="76"/>
      <c r="E30" s="348"/>
      <c r="F30" s="76"/>
      <c r="G30" s="348"/>
      <c r="H30" s="406"/>
      <c r="I30" s="345">
        <f t="shared" si="1"/>
        <v>0</v>
      </c>
      <c r="J30" s="95"/>
      <c r="K30" s="95"/>
      <c r="L30" s="15"/>
      <c r="M30" s="15"/>
      <c r="N30" s="234">
        <v>17</v>
      </c>
      <c r="O30" s="15"/>
    </row>
    <row r="31" spans="1:15">
      <c r="A31" s="273">
        <v>18</v>
      </c>
      <c r="B31" s="407"/>
      <c r="C31" s="348"/>
      <c r="D31" s="312"/>
      <c r="E31" s="348"/>
      <c r="F31" s="312"/>
      <c r="G31" s="348"/>
      <c r="H31" s="406"/>
      <c r="I31" s="345">
        <f t="shared" si="1"/>
        <v>0</v>
      </c>
      <c r="J31" s="95"/>
      <c r="K31" s="95"/>
      <c r="L31" s="15"/>
      <c r="M31" s="15"/>
      <c r="N31" s="234">
        <v>18</v>
      </c>
      <c r="O31" s="15"/>
    </row>
    <row r="32" spans="1:15">
      <c r="A32" s="273">
        <v>19</v>
      </c>
      <c r="B32" s="79" t="s">
        <v>174</v>
      </c>
      <c r="C32" s="348">
        <v>14266000</v>
      </c>
      <c r="D32" s="76">
        <v>411.4</v>
      </c>
      <c r="E32" s="348">
        <v>187612</v>
      </c>
      <c r="F32" s="312">
        <v>411.4</v>
      </c>
      <c r="G32" s="348">
        <v>762894</v>
      </c>
      <c r="H32" s="406"/>
      <c r="I32" s="345">
        <f t="shared" si="1"/>
        <v>13690718</v>
      </c>
      <c r="J32" s="95"/>
      <c r="K32" s="95"/>
      <c r="L32" s="15"/>
      <c r="M32" s="15"/>
      <c r="N32" s="234">
        <v>19</v>
      </c>
      <c r="O32" s="15"/>
    </row>
    <row r="33" spans="1:15">
      <c r="A33" s="273">
        <v>20</v>
      </c>
      <c r="B33" s="79"/>
      <c r="C33" s="348"/>
      <c r="D33" s="312"/>
      <c r="E33" s="348"/>
      <c r="F33" s="312"/>
      <c r="G33" s="348"/>
      <c r="H33" s="308"/>
      <c r="I33" s="345">
        <f t="shared" si="1"/>
        <v>0</v>
      </c>
      <c r="J33" s="95"/>
      <c r="K33" s="95"/>
      <c r="L33" s="15"/>
      <c r="M33" s="15"/>
      <c r="N33" s="234">
        <v>20</v>
      </c>
      <c r="O33" s="15"/>
    </row>
    <row r="34" spans="1:15">
      <c r="A34" s="273">
        <v>21</v>
      </c>
      <c r="B34" s="407"/>
      <c r="C34" s="365"/>
      <c r="D34" s="312"/>
      <c r="E34" s="365"/>
      <c r="F34" s="312"/>
      <c r="G34" s="365"/>
      <c r="H34" s="313"/>
      <c r="I34" s="345">
        <f t="shared" si="1"/>
        <v>0</v>
      </c>
      <c r="J34" s="415"/>
      <c r="K34" s="404"/>
      <c r="L34" s="15"/>
      <c r="M34" s="15"/>
      <c r="N34" s="234">
        <v>21</v>
      </c>
      <c r="O34" s="15"/>
    </row>
    <row r="35" spans="1:15">
      <c r="A35" s="273" t="s">
        <v>590</v>
      </c>
      <c r="B35" s="407"/>
      <c r="C35" s="365"/>
      <c r="D35" s="312"/>
      <c r="E35" s="365"/>
      <c r="F35" s="312"/>
      <c r="G35" s="365"/>
      <c r="H35" s="313"/>
      <c r="I35" s="345">
        <f t="shared" si="1"/>
        <v>0</v>
      </c>
      <c r="J35" s="415"/>
      <c r="K35" s="404"/>
      <c r="L35" s="15"/>
      <c r="M35" s="15"/>
      <c r="N35" s="234" t="s">
        <v>590</v>
      </c>
      <c r="O35" s="15"/>
    </row>
    <row r="36" spans="1:15">
      <c r="A36" s="273">
        <v>23</v>
      </c>
      <c r="B36" s="79"/>
      <c r="C36" s="365"/>
      <c r="D36" s="76"/>
      <c r="E36" s="365"/>
      <c r="F36" s="76"/>
      <c r="G36" s="365"/>
      <c r="H36" s="416"/>
      <c r="I36" s="345">
        <f t="shared" si="1"/>
        <v>0</v>
      </c>
      <c r="J36" s="95"/>
      <c r="K36" s="95"/>
      <c r="L36" s="15"/>
      <c r="M36" s="15"/>
      <c r="N36" s="234">
        <v>23</v>
      </c>
      <c r="O36" s="15"/>
    </row>
    <row r="37" spans="1:15">
      <c r="A37" s="273">
        <v>24</v>
      </c>
      <c r="B37" s="622" t="s">
        <v>2192</v>
      </c>
      <c r="C37" s="246">
        <f>SUM(C27:C36)</f>
        <v>14266000</v>
      </c>
      <c r="D37" s="243"/>
      <c r="E37" s="246">
        <f>SUM(E27:E36)</f>
        <v>187612</v>
      </c>
      <c r="F37" s="243"/>
      <c r="G37" s="246">
        <f>SUM(G27:G36)</f>
        <v>762894</v>
      </c>
      <c r="H37" s="244">
        <f>SUM(H27:H36)</f>
        <v>0</v>
      </c>
      <c r="I37" s="408">
        <f t="shared" si="1"/>
        <v>13690718</v>
      </c>
      <c r="J37" s="409"/>
      <c r="K37" s="404"/>
      <c r="L37" s="15"/>
      <c r="M37" s="15"/>
      <c r="N37" s="234">
        <v>24</v>
      </c>
      <c r="O37" s="15"/>
    </row>
    <row r="38" spans="1:15">
      <c r="A38" s="273">
        <v>25</v>
      </c>
      <c r="B38" s="398" t="s">
        <v>6178</v>
      </c>
      <c r="C38" s="410"/>
      <c r="D38" s="411"/>
      <c r="E38" s="410"/>
      <c r="F38" s="411"/>
      <c r="G38" s="410"/>
      <c r="H38" s="412"/>
      <c r="I38" s="413"/>
      <c r="J38" s="414"/>
      <c r="K38" s="95"/>
      <c r="L38" s="15"/>
      <c r="M38" s="15"/>
      <c r="N38" s="234">
        <v>25</v>
      </c>
      <c r="O38" s="15"/>
    </row>
    <row r="39" spans="1:15">
      <c r="A39" s="273">
        <v>26</v>
      </c>
      <c r="B39" s="288"/>
      <c r="C39" s="348"/>
      <c r="D39" s="76"/>
      <c r="E39" s="348"/>
      <c r="F39" s="76"/>
      <c r="G39" s="348"/>
      <c r="H39" s="406"/>
      <c r="I39" s="345">
        <f t="shared" ref="I39:I49" si="2">C39+E39-G39+H39</f>
        <v>0</v>
      </c>
      <c r="J39" s="95"/>
      <c r="K39" s="95"/>
      <c r="L39" s="15"/>
      <c r="M39" s="15"/>
      <c r="N39" s="234">
        <v>26</v>
      </c>
      <c r="O39" s="15"/>
    </row>
    <row r="40" spans="1:15">
      <c r="A40" s="273">
        <v>27</v>
      </c>
      <c r="B40" s="288"/>
      <c r="C40" s="348"/>
      <c r="D40" s="76"/>
      <c r="E40" s="348"/>
      <c r="F40" s="76"/>
      <c r="G40" s="348"/>
      <c r="H40" s="406"/>
      <c r="I40" s="345">
        <f t="shared" si="2"/>
        <v>0</v>
      </c>
      <c r="J40" s="95"/>
      <c r="K40" s="95"/>
      <c r="L40" s="15"/>
      <c r="M40" s="15"/>
      <c r="N40" s="234">
        <v>27</v>
      </c>
      <c r="O40" s="15"/>
    </row>
    <row r="41" spans="1:15">
      <c r="A41" s="273">
        <v>28</v>
      </c>
      <c r="B41" s="288"/>
      <c r="C41" s="348"/>
      <c r="D41" s="76"/>
      <c r="E41" s="348"/>
      <c r="F41" s="76"/>
      <c r="G41" s="348"/>
      <c r="H41" s="406"/>
      <c r="I41" s="345">
        <f t="shared" si="2"/>
        <v>0</v>
      </c>
      <c r="J41" s="95"/>
      <c r="K41" s="95"/>
      <c r="L41" s="15"/>
      <c r="M41" s="15"/>
      <c r="N41" s="234">
        <v>28</v>
      </c>
      <c r="O41" s="15"/>
    </row>
    <row r="42" spans="1:15">
      <c r="A42" s="273">
        <v>29</v>
      </c>
      <c r="B42" s="288"/>
      <c r="C42" s="348"/>
      <c r="D42" s="76"/>
      <c r="E42" s="348"/>
      <c r="F42" s="76"/>
      <c r="G42" s="348"/>
      <c r="H42" s="406"/>
      <c r="I42" s="345">
        <f t="shared" si="2"/>
        <v>0</v>
      </c>
      <c r="J42" s="95"/>
      <c r="K42" s="95"/>
      <c r="L42" s="15"/>
      <c r="M42" s="15"/>
      <c r="N42" s="234">
        <v>29</v>
      </c>
      <c r="O42" s="15"/>
    </row>
    <row r="43" spans="1:15">
      <c r="A43" s="273">
        <v>30</v>
      </c>
      <c r="B43" s="79"/>
      <c r="C43" s="348"/>
      <c r="D43" s="76"/>
      <c r="E43" s="348"/>
      <c r="F43" s="76"/>
      <c r="G43" s="348"/>
      <c r="H43" s="406"/>
      <c r="I43" s="345">
        <f t="shared" si="2"/>
        <v>0</v>
      </c>
      <c r="J43" s="95"/>
      <c r="K43" s="95"/>
      <c r="L43" s="15"/>
      <c r="M43" s="15"/>
      <c r="N43" s="234">
        <v>30</v>
      </c>
      <c r="O43" s="15"/>
    </row>
    <row r="44" spans="1:15">
      <c r="A44" s="273">
        <v>31</v>
      </c>
      <c r="B44" s="79" t="s">
        <v>6178</v>
      </c>
      <c r="C44" s="348">
        <v>2675997</v>
      </c>
      <c r="D44" s="76">
        <v>411.4</v>
      </c>
      <c r="E44" s="348"/>
      <c r="F44" s="76">
        <v>411.4</v>
      </c>
      <c r="G44" s="348">
        <v>249000</v>
      </c>
      <c r="H44" s="406"/>
      <c r="I44" s="345">
        <f t="shared" si="2"/>
        <v>2426997</v>
      </c>
      <c r="J44" s="95"/>
      <c r="K44" s="95"/>
      <c r="L44" s="15"/>
      <c r="M44" s="15"/>
      <c r="N44" s="234">
        <v>31</v>
      </c>
      <c r="O44" s="15"/>
    </row>
    <row r="45" spans="1:15">
      <c r="A45" s="273">
        <v>32</v>
      </c>
      <c r="B45" s="79"/>
      <c r="C45" s="348"/>
      <c r="D45" s="76"/>
      <c r="E45" s="348"/>
      <c r="F45" s="76"/>
      <c r="G45" s="348"/>
      <c r="H45" s="406"/>
      <c r="I45" s="345">
        <f t="shared" si="2"/>
        <v>0</v>
      </c>
      <c r="J45" s="95"/>
      <c r="K45" s="95"/>
      <c r="L45" s="15"/>
      <c r="M45" s="15"/>
      <c r="N45" s="234">
        <v>32</v>
      </c>
      <c r="O45" s="15"/>
    </row>
    <row r="46" spans="1:15">
      <c r="A46" s="273">
        <v>33</v>
      </c>
      <c r="B46" s="79"/>
      <c r="C46" s="348"/>
      <c r="D46" s="76"/>
      <c r="E46" s="348"/>
      <c r="F46" s="76"/>
      <c r="G46" s="348"/>
      <c r="H46" s="406"/>
      <c r="I46" s="345">
        <f t="shared" si="2"/>
        <v>0</v>
      </c>
      <c r="J46" s="95"/>
      <c r="K46" s="95"/>
      <c r="L46" s="15"/>
      <c r="M46" s="15"/>
      <c r="N46" s="234">
        <v>33</v>
      </c>
      <c r="O46" s="15"/>
    </row>
    <row r="47" spans="1:15">
      <c r="A47" s="273">
        <v>34</v>
      </c>
      <c r="B47" s="79"/>
      <c r="C47" s="348"/>
      <c r="D47" s="76"/>
      <c r="E47" s="348"/>
      <c r="F47" s="76"/>
      <c r="G47" s="348"/>
      <c r="H47" s="406"/>
      <c r="I47" s="345">
        <f t="shared" si="2"/>
        <v>0</v>
      </c>
      <c r="J47" s="95"/>
      <c r="K47" s="95"/>
      <c r="L47" s="15"/>
      <c r="M47" s="15"/>
      <c r="N47" s="234">
        <v>34</v>
      </c>
      <c r="O47" s="15"/>
    </row>
    <row r="48" spans="1:15">
      <c r="A48" s="273">
        <v>35</v>
      </c>
      <c r="B48" s="79"/>
      <c r="C48" s="348"/>
      <c r="D48" s="76"/>
      <c r="E48" s="348"/>
      <c r="F48" s="76"/>
      <c r="G48" s="348"/>
      <c r="H48" s="406"/>
      <c r="I48" s="345">
        <f t="shared" si="2"/>
        <v>0</v>
      </c>
      <c r="J48" s="95"/>
      <c r="K48" s="95"/>
      <c r="L48" s="15"/>
      <c r="M48" s="15"/>
      <c r="N48" s="234">
        <v>35</v>
      </c>
      <c r="O48" s="15"/>
    </row>
    <row r="49" spans="1:15">
      <c r="A49" s="273">
        <v>36</v>
      </c>
      <c r="B49" s="622" t="s">
        <v>2192</v>
      </c>
      <c r="C49" s="246">
        <f>SUM(C39:C48)</f>
        <v>2675997</v>
      </c>
      <c r="D49" s="243"/>
      <c r="E49" s="246">
        <f>SUM(E39:E48)</f>
        <v>0</v>
      </c>
      <c r="F49" s="243"/>
      <c r="G49" s="246">
        <f>SUM(G39:G48)</f>
        <v>249000</v>
      </c>
      <c r="H49" s="244">
        <f>SUM(H39:H48)</f>
        <v>0</v>
      </c>
      <c r="I49" s="408">
        <f t="shared" si="2"/>
        <v>2426997</v>
      </c>
      <c r="J49" s="409"/>
      <c r="K49" s="404"/>
      <c r="L49" s="15"/>
      <c r="M49" s="15"/>
      <c r="N49" s="234">
        <v>36</v>
      </c>
      <c r="O49" s="15"/>
    </row>
    <row r="50" spans="1:15">
      <c r="A50" s="273">
        <v>37</v>
      </c>
      <c r="B50" s="398" t="s">
        <v>2194</v>
      </c>
      <c r="C50" s="410"/>
      <c r="D50" s="411"/>
      <c r="E50" s="410"/>
      <c r="F50" s="411"/>
      <c r="G50" s="410"/>
      <c r="H50" s="412"/>
      <c r="I50" s="413"/>
      <c r="J50" s="414"/>
      <c r="K50" s="95"/>
      <c r="L50" s="15"/>
      <c r="M50" s="15"/>
      <c r="N50" s="234">
        <v>37</v>
      </c>
      <c r="O50" s="15"/>
    </row>
    <row r="51" spans="1:15">
      <c r="A51" s="273">
        <v>38</v>
      </c>
      <c r="B51" s="288"/>
      <c r="C51" s="365"/>
      <c r="D51" s="76"/>
      <c r="E51" s="365"/>
      <c r="F51" s="76"/>
      <c r="G51" s="365"/>
      <c r="H51" s="416"/>
      <c r="I51" s="387">
        <f t="shared" ref="I51:I59" si="3">C51+E51-G51+H51</f>
        <v>0</v>
      </c>
      <c r="J51" s="95"/>
      <c r="K51" s="95"/>
      <c r="L51" s="15"/>
      <c r="M51" s="15"/>
      <c r="N51" s="234">
        <v>38</v>
      </c>
      <c r="O51" s="15"/>
    </row>
    <row r="52" spans="1:15">
      <c r="A52" s="273">
        <v>39</v>
      </c>
      <c r="B52" s="288"/>
      <c r="C52" s="348"/>
      <c r="D52" s="76"/>
      <c r="E52" s="348"/>
      <c r="F52" s="76"/>
      <c r="G52" s="348"/>
      <c r="H52" s="406"/>
      <c r="I52" s="345">
        <f t="shared" si="3"/>
        <v>0</v>
      </c>
      <c r="J52" s="95"/>
      <c r="K52" s="95"/>
      <c r="L52" s="15"/>
      <c r="M52" s="15"/>
      <c r="N52" s="234">
        <v>39</v>
      </c>
      <c r="O52" s="15"/>
    </row>
    <row r="53" spans="1:15">
      <c r="A53" s="273">
        <v>40</v>
      </c>
      <c r="B53" s="288"/>
      <c r="C53" s="348"/>
      <c r="D53" s="76"/>
      <c r="E53" s="348"/>
      <c r="F53" s="76"/>
      <c r="G53" s="348"/>
      <c r="H53" s="406"/>
      <c r="I53" s="345">
        <f t="shared" si="3"/>
        <v>0</v>
      </c>
      <c r="J53" s="95"/>
      <c r="K53" s="95"/>
      <c r="L53" s="15"/>
      <c r="M53" s="15"/>
      <c r="N53" s="234">
        <v>40</v>
      </c>
      <c r="O53" s="15"/>
    </row>
    <row r="54" spans="1:15">
      <c r="A54" s="273">
        <v>41</v>
      </c>
      <c r="B54" s="288"/>
      <c r="C54" s="348"/>
      <c r="D54" s="76"/>
      <c r="E54" s="348"/>
      <c r="F54" s="76"/>
      <c r="G54" s="348"/>
      <c r="H54" s="406"/>
      <c r="I54" s="345">
        <f t="shared" si="3"/>
        <v>0</v>
      </c>
      <c r="J54" s="95"/>
      <c r="K54" s="95"/>
      <c r="L54" s="15"/>
      <c r="M54" s="15"/>
      <c r="N54" s="234">
        <v>41</v>
      </c>
      <c r="O54" s="15"/>
    </row>
    <row r="55" spans="1:15">
      <c r="A55" s="273">
        <v>42</v>
      </c>
      <c r="B55" s="79"/>
      <c r="C55" s="348"/>
      <c r="D55" s="76"/>
      <c r="E55" s="348"/>
      <c r="F55" s="76"/>
      <c r="G55" s="348"/>
      <c r="H55" s="406"/>
      <c r="I55" s="345">
        <f t="shared" si="3"/>
        <v>0</v>
      </c>
      <c r="J55" s="95"/>
      <c r="K55" s="95"/>
      <c r="L55" s="15"/>
      <c r="M55" s="15"/>
      <c r="N55" s="234">
        <v>42</v>
      </c>
      <c r="O55" s="15"/>
    </row>
    <row r="56" spans="1:15">
      <c r="A56" s="273">
        <v>43</v>
      </c>
      <c r="B56" s="79"/>
      <c r="C56" s="348"/>
      <c r="D56" s="76"/>
      <c r="E56" s="348"/>
      <c r="F56" s="76"/>
      <c r="G56" s="348"/>
      <c r="H56" s="406"/>
      <c r="I56" s="345">
        <f t="shared" si="3"/>
        <v>0</v>
      </c>
      <c r="J56" s="95"/>
      <c r="K56" s="95"/>
      <c r="L56" s="15"/>
      <c r="M56" s="15"/>
      <c r="N56" s="234">
        <v>43</v>
      </c>
      <c r="O56" s="15"/>
    </row>
    <row r="57" spans="1:15">
      <c r="A57" s="273">
        <v>44</v>
      </c>
      <c r="B57" s="79"/>
      <c r="C57" s="348"/>
      <c r="D57" s="76"/>
      <c r="E57" s="348"/>
      <c r="F57" s="76"/>
      <c r="G57" s="348"/>
      <c r="H57" s="406"/>
      <c r="I57" s="345">
        <f t="shared" si="3"/>
        <v>0</v>
      </c>
      <c r="J57" s="95"/>
      <c r="K57" s="95"/>
      <c r="L57" s="15"/>
      <c r="M57" s="15"/>
      <c r="N57" s="234">
        <v>44</v>
      </c>
      <c r="O57" s="15"/>
    </row>
    <row r="58" spans="1:15">
      <c r="A58" s="273">
        <v>45</v>
      </c>
      <c r="B58" s="79"/>
      <c r="C58" s="348"/>
      <c r="D58" s="76"/>
      <c r="E58" s="348"/>
      <c r="F58" s="76"/>
      <c r="G58" s="348"/>
      <c r="H58" s="406"/>
      <c r="I58" s="345">
        <f t="shared" si="3"/>
        <v>0</v>
      </c>
      <c r="J58" s="95"/>
      <c r="K58" s="95"/>
      <c r="L58" s="15"/>
      <c r="M58" s="15"/>
      <c r="N58" s="234">
        <v>45</v>
      </c>
      <c r="O58" s="15"/>
    </row>
    <row r="59" spans="1:15">
      <c r="A59" s="273">
        <v>46</v>
      </c>
      <c r="B59" s="79"/>
      <c r="C59" s="348"/>
      <c r="D59" s="76"/>
      <c r="E59" s="348"/>
      <c r="F59" s="76"/>
      <c r="G59" s="348"/>
      <c r="H59" s="406"/>
      <c r="I59" s="345">
        <f t="shared" si="3"/>
        <v>0</v>
      </c>
      <c r="J59" s="95"/>
      <c r="K59" s="95"/>
      <c r="L59" s="15"/>
      <c r="M59" s="15"/>
      <c r="N59" s="234">
        <v>46</v>
      </c>
      <c r="O59" s="15"/>
    </row>
    <row r="60" spans="1:15">
      <c r="A60" s="273">
        <v>47</v>
      </c>
      <c r="B60" s="622" t="s">
        <v>2192</v>
      </c>
      <c r="C60" s="246">
        <f>SUM(C51:C59)</f>
        <v>0</v>
      </c>
      <c r="D60" s="243"/>
      <c r="E60" s="246">
        <f>SUM(E51:E59)</f>
        <v>0</v>
      </c>
      <c r="F60" s="243"/>
      <c r="G60" s="246">
        <f>SUM(G51:G59)</f>
        <v>0</v>
      </c>
      <c r="H60" s="244">
        <f>SUM(H51:H59)</f>
        <v>0</v>
      </c>
      <c r="I60" s="245">
        <f>SUM(I51:I59)</f>
        <v>0</v>
      </c>
      <c r="J60" s="239"/>
      <c r="K60" s="95"/>
      <c r="L60" s="15"/>
      <c r="M60" s="15"/>
      <c r="N60" s="234">
        <v>47</v>
      </c>
      <c r="O60" s="15"/>
    </row>
    <row r="61" spans="1:15" ht="15.75" thickBot="1">
      <c r="A61" s="281">
        <v>48</v>
      </c>
      <c r="B61" s="623" t="s">
        <v>172</v>
      </c>
      <c r="C61" s="417">
        <f>C25+C37+C49+C60</f>
        <v>36714994</v>
      </c>
      <c r="D61" s="418"/>
      <c r="E61" s="417">
        <f>E25+E37+E49+E60</f>
        <v>1103600</v>
      </c>
      <c r="F61" s="418"/>
      <c r="G61" s="417">
        <f>G25+G37+G49+G60</f>
        <v>4538261</v>
      </c>
      <c r="H61" s="323">
        <f>H25+H37+H49+H60</f>
        <v>0</v>
      </c>
      <c r="I61" s="419">
        <f>C61+E61-G61+H61</f>
        <v>33280333</v>
      </c>
      <c r="J61" s="321"/>
      <c r="K61" s="321"/>
      <c r="L61" s="110"/>
      <c r="M61" s="110"/>
      <c r="N61" s="254">
        <v>48</v>
      </c>
      <c r="O61" s="15"/>
    </row>
    <row r="62" spans="1:15">
      <c r="A62" s="15"/>
      <c r="B62" s="15"/>
      <c r="C62" s="15"/>
      <c r="D62" s="15"/>
      <c r="E62" s="15"/>
      <c r="F62" s="15"/>
      <c r="G62" s="15"/>
      <c r="H62" s="15"/>
      <c r="I62" s="15"/>
      <c r="J62" s="15"/>
      <c r="K62" s="15"/>
      <c r="L62" s="15"/>
      <c r="M62" s="15"/>
      <c r="N62" s="287"/>
      <c r="O62" s="15"/>
    </row>
    <row r="63" spans="1:15" ht="15.75">
      <c r="A63" s="112" t="s">
        <v>2195</v>
      </c>
      <c r="B63" s="67"/>
      <c r="C63" s="67"/>
      <c r="D63" s="15"/>
      <c r="E63" s="67"/>
      <c r="F63" s="67"/>
      <c r="G63" s="67"/>
      <c r="H63" s="67"/>
      <c r="I63" s="112" t="str">
        <f>A63</f>
        <v>FERC FORM NO.1 (ED.  12-89) NYPSC Modified-96</v>
      </c>
      <c r="J63" s="67"/>
      <c r="K63" s="15"/>
      <c r="L63" s="67"/>
      <c r="M63" s="67" t="s">
        <v>2196</v>
      </c>
      <c r="N63" s="67"/>
      <c r="O63" s="15"/>
    </row>
    <row r="64" spans="1:15">
      <c r="A64" s="67" t="s">
        <v>2197</v>
      </c>
      <c r="B64" s="67"/>
      <c r="C64" s="67"/>
      <c r="D64" s="67"/>
      <c r="E64" s="67"/>
      <c r="F64" s="67"/>
      <c r="G64" s="67"/>
      <c r="H64" s="67"/>
      <c r="I64" s="67" t="s">
        <v>2198</v>
      </c>
      <c r="J64" s="67"/>
      <c r="K64" s="67"/>
      <c r="L64" s="67"/>
      <c r="M64" s="67"/>
      <c r="N64" s="67"/>
      <c r="O64" s="15"/>
    </row>
    <row r="65" spans="1:15">
      <c r="A65" s="15"/>
      <c r="B65" s="15"/>
      <c r="C65" s="15"/>
      <c r="D65" s="15"/>
      <c r="E65" s="15"/>
      <c r="F65" s="15"/>
      <c r="G65" s="15"/>
      <c r="H65" s="15"/>
      <c r="I65" s="15"/>
      <c r="J65" s="15"/>
      <c r="K65" s="15"/>
      <c r="L65" s="15"/>
      <c r="M65" s="15"/>
      <c r="N65" s="15"/>
      <c r="O65" s="15"/>
    </row>
    <row r="66" spans="1:15">
      <c r="A66" s="15"/>
      <c r="B66" s="15"/>
      <c r="C66" s="15"/>
      <c r="D66" s="15"/>
      <c r="E66" s="15"/>
      <c r="F66" s="15"/>
      <c r="G66" s="15"/>
      <c r="H66" s="15"/>
      <c r="I66" s="15"/>
      <c r="J66" s="15"/>
      <c r="K66" s="15"/>
      <c r="L66" s="15"/>
      <c r="M66" s="15"/>
      <c r="N66" s="15"/>
      <c r="O66" s="15"/>
    </row>
    <row r="67" spans="1:15" ht="15.75">
      <c r="A67" s="69" t="s">
        <v>2199</v>
      </c>
      <c r="B67" s="67"/>
      <c r="C67" s="67"/>
      <c r="D67" s="67"/>
      <c r="E67" s="67"/>
      <c r="F67" s="67"/>
      <c r="G67" s="67"/>
      <c r="H67" s="67"/>
      <c r="I67" s="15"/>
      <c r="J67" s="15"/>
      <c r="K67" s="15"/>
      <c r="L67" s="15"/>
      <c r="M67" s="15"/>
      <c r="N67" s="15"/>
      <c r="O67" s="15"/>
    </row>
    <row r="68" spans="1:15">
      <c r="A68" s="15"/>
      <c r="B68" s="15"/>
      <c r="C68" s="15"/>
      <c r="D68" s="15"/>
      <c r="E68" s="15"/>
      <c r="F68" s="15"/>
      <c r="G68" s="15"/>
      <c r="H68" s="15"/>
      <c r="I68" s="15"/>
      <c r="J68" s="15"/>
      <c r="K68" s="15"/>
      <c r="L68" s="15"/>
      <c r="M68" s="15"/>
      <c r="N68" s="15"/>
      <c r="O68" s="15"/>
    </row>
    <row r="69" spans="1:15" ht="15.75" thickBot="1">
      <c r="A69" s="15"/>
      <c r="B69" s="15"/>
      <c r="C69" s="15"/>
      <c r="D69" s="15"/>
      <c r="E69" s="15"/>
      <c r="F69" s="15"/>
      <c r="G69" s="15"/>
      <c r="H69" s="15"/>
      <c r="I69" s="15"/>
      <c r="J69" s="15"/>
      <c r="K69" s="15"/>
      <c r="L69" s="15"/>
      <c r="M69" s="15"/>
      <c r="N69" s="15"/>
      <c r="O69" s="15"/>
    </row>
    <row r="70" spans="1:15">
      <c r="A70" s="27" t="s">
        <v>1795</v>
      </c>
      <c r="B70" s="64"/>
      <c r="C70" s="224"/>
      <c r="D70" s="64" t="s">
        <v>3288</v>
      </c>
      <c r="E70" s="64"/>
      <c r="F70" s="226" t="s">
        <v>1374</v>
      </c>
      <c r="G70" s="64"/>
      <c r="H70" s="394" t="s">
        <v>1798</v>
      </c>
      <c r="I70" s="27" t="s">
        <v>1795</v>
      </c>
      <c r="J70" s="224"/>
      <c r="K70" s="224" t="s">
        <v>1339</v>
      </c>
      <c r="L70" s="224" t="s">
        <v>1797</v>
      </c>
      <c r="M70" s="64" t="s">
        <v>1798</v>
      </c>
      <c r="N70" s="65"/>
      <c r="O70" s="15"/>
    </row>
    <row r="71" spans="1:15">
      <c r="A71" s="70" t="str">
        <f>'Data Sheet'!$C$25</f>
        <v>Consolidated Edison Company of New York, Inc.</v>
      </c>
      <c r="B71" s="15"/>
      <c r="C71" s="79"/>
      <c r="D71" s="15" t="s">
        <v>1156</v>
      </c>
      <c r="E71" s="15"/>
      <c r="F71" s="95" t="s">
        <v>1080</v>
      </c>
      <c r="G71" s="15"/>
      <c r="H71" s="81"/>
      <c r="I71" s="70" t="str">
        <f>'Data Sheet'!$C$25</f>
        <v>Consolidated Edison Company of New York, Inc.</v>
      </c>
      <c r="J71" s="79"/>
      <c r="K71" s="79" t="s">
        <v>1156</v>
      </c>
      <c r="L71" s="79" t="s">
        <v>1800</v>
      </c>
      <c r="M71" s="15"/>
      <c r="N71" s="71"/>
      <c r="O71" s="15"/>
    </row>
    <row r="72" spans="1:15">
      <c r="A72" s="72"/>
      <c r="B72" s="75"/>
      <c r="C72" s="79"/>
      <c r="D72" s="15" t="s">
        <v>1157</v>
      </c>
      <c r="E72" s="15"/>
      <c r="F72" s="648" t="str">
        <f>'Data Sheet'!$C$40</f>
        <v>4/28/2016</v>
      </c>
      <c r="G72" s="655"/>
      <c r="H72" s="108" t="str">
        <f>'Data Sheet'!$C$38</f>
        <v>12/31/2015</v>
      </c>
      <c r="I72" s="70"/>
      <c r="J72" s="79"/>
      <c r="K72" s="79" t="s">
        <v>1157</v>
      </c>
      <c r="L72" s="655" t="str">
        <f>'Data Sheet'!$C$40</f>
        <v>4/28/2016</v>
      </c>
      <c r="M72" s="102" t="str">
        <f>'Data Sheet'!$C$38</f>
        <v>12/31/2015</v>
      </c>
      <c r="N72" s="71"/>
      <c r="O72" s="15"/>
    </row>
    <row r="73" spans="1:15">
      <c r="A73" s="395" t="s">
        <v>1081</v>
      </c>
      <c r="B73" s="73"/>
      <c r="C73" s="228"/>
      <c r="D73" s="228"/>
      <c r="E73" s="228"/>
      <c r="F73" s="228"/>
      <c r="G73" s="228"/>
      <c r="H73" s="229"/>
      <c r="I73" s="395" t="s">
        <v>1082</v>
      </c>
      <c r="J73" s="228"/>
      <c r="K73" s="228"/>
      <c r="L73" s="228"/>
      <c r="M73" s="228"/>
      <c r="N73" s="229"/>
      <c r="O73" s="15"/>
    </row>
    <row r="74" spans="1:15">
      <c r="A74" s="70"/>
      <c r="B74" s="15" t="s">
        <v>1083</v>
      </c>
      <c r="C74" s="15"/>
      <c r="D74" s="15"/>
      <c r="E74" s="15"/>
      <c r="F74" s="15"/>
      <c r="G74" s="15"/>
      <c r="H74" s="71"/>
      <c r="I74" s="70"/>
      <c r="J74" s="15"/>
      <c r="K74" s="15"/>
      <c r="L74" s="15"/>
      <c r="M74" s="15"/>
      <c r="N74" s="71"/>
      <c r="O74" s="15"/>
    </row>
    <row r="75" spans="1:15">
      <c r="A75" s="70"/>
      <c r="B75" s="15" t="s">
        <v>875</v>
      </c>
      <c r="C75" s="15"/>
      <c r="D75" s="15"/>
      <c r="E75" s="15"/>
      <c r="F75" s="15"/>
      <c r="G75" s="15"/>
      <c r="H75" s="71"/>
      <c r="I75" s="70"/>
      <c r="J75" s="15"/>
      <c r="K75" s="15"/>
      <c r="L75" s="15"/>
      <c r="M75" s="15"/>
      <c r="N75" s="71"/>
      <c r="O75" s="15"/>
    </row>
    <row r="76" spans="1:15">
      <c r="A76" s="70"/>
      <c r="B76" s="15" t="s">
        <v>876</v>
      </c>
      <c r="C76" s="15"/>
      <c r="D76" s="15"/>
      <c r="E76" s="15"/>
      <c r="F76" s="15"/>
      <c r="G76" s="15"/>
      <c r="H76" s="71"/>
      <c r="I76" s="70"/>
      <c r="J76" s="15"/>
      <c r="K76" s="15"/>
      <c r="L76" s="15"/>
      <c r="M76" s="15"/>
      <c r="N76" s="71"/>
      <c r="O76" s="15"/>
    </row>
    <row r="77" spans="1:15">
      <c r="A77" s="72"/>
      <c r="B77" s="75"/>
      <c r="C77" s="75"/>
      <c r="D77" s="75"/>
      <c r="E77" s="75"/>
      <c r="F77" s="75"/>
      <c r="G77" s="75"/>
      <c r="H77" s="74"/>
      <c r="I77" s="72"/>
      <c r="J77" s="75"/>
      <c r="K77" s="75"/>
      <c r="L77" s="75"/>
      <c r="M77" s="75"/>
      <c r="N77" s="74"/>
      <c r="O77" s="15"/>
    </row>
    <row r="78" spans="1:15">
      <c r="A78" s="273" t="s">
        <v>1724</v>
      </c>
      <c r="B78" s="79"/>
      <c r="C78" s="79"/>
      <c r="D78" s="67" t="s">
        <v>2322</v>
      </c>
      <c r="E78" s="396"/>
      <c r="F78" s="77" t="s">
        <v>877</v>
      </c>
      <c r="G78" s="396"/>
      <c r="H78" s="81"/>
      <c r="I78" s="70"/>
      <c r="J78" s="95"/>
      <c r="K78" s="102"/>
      <c r="L78" s="73" t="s">
        <v>878</v>
      </c>
      <c r="M78" s="75"/>
      <c r="N78" s="234" t="s">
        <v>1724</v>
      </c>
      <c r="O78" s="15"/>
    </row>
    <row r="79" spans="1:15">
      <c r="A79" s="273" t="s">
        <v>1727</v>
      </c>
      <c r="B79" s="79"/>
      <c r="C79" s="288" t="s">
        <v>1831</v>
      </c>
      <c r="D79" s="73" t="s">
        <v>3073</v>
      </c>
      <c r="E79" s="311"/>
      <c r="F79" s="310" t="s">
        <v>879</v>
      </c>
      <c r="G79" s="311"/>
      <c r="H79" s="81"/>
      <c r="I79" s="235" t="s">
        <v>1831</v>
      </c>
      <c r="J79" s="286" t="s">
        <v>880</v>
      </c>
      <c r="K79" s="95"/>
      <c r="L79" s="15"/>
      <c r="M79" s="15"/>
      <c r="N79" s="234" t="s">
        <v>1727</v>
      </c>
      <c r="O79" s="15"/>
    </row>
    <row r="80" spans="1:15">
      <c r="A80" s="273"/>
      <c r="B80" s="288" t="s">
        <v>176</v>
      </c>
      <c r="C80" s="288" t="s">
        <v>881</v>
      </c>
      <c r="D80" s="67" t="s">
        <v>176</v>
      </c>
      <c r="E80" s="76"/>
      <c r="F80" s="397" t="s">
        <v>176</v>
      </c>
      <c r="G80" s="76"/>
      <c r="H80" s="81"/>
      <c r="I80" s="235" t="s">
        <v>575</v>
      </c>
      <c r="J80" s="286" t="s">
        <v>2185</v>
      </c>
      <c r="K80" s="95"/>
      <c r="L80" s="15"/>
      <c r="M80" s="15"/>
      <c r="N80" s="234"/>
      <c r="O80" s="15"/>
    </row>
    <row r="81" spans="1:15">
      <c r="A81" s="273"/>
      <c r="B81" s="288" t="s">
        <v>2186</v>
      </c>
      <c r="C81" s="288" t="s">
        <v>557</v>
      </c>
      <c r="D81" s="287" t="s">
        <v>1727</v>
      </c>
      <c r="E81" s="604" t="s">
        <v>1835</v>
      </c>
      <c r="F81" s="604" t="s">
        <v>1727</v>
      </c>
      <c r="G81" s="604" t="s">
        <v>1835</v>
      </c>
      <c r="H81" s="234" t="s">
        <v>308</v>
      </c>
      <c r="I81" s="235" t="s">
        <v>2333</v>
      </c>
      <c r="J81" s="286" t="s">
        <v>2187</v>
      </c>
      <c r="K81" s="95"/>
      <c r="L81" s="15"/>
      <c r="M81" s="15"/>
      <c r="N81" s="234"/>
      <c r="O81" s="15"/>
    </row>
    <row r="82" spans="1:15">
      <c r="A82" s="274"/>
      <c r="B82" s="398" t="s">
        <v>3018</v>
      </c>
      <c r="C82" s="398" t="s">
        <v>3019</v>
      </c>
      <c r="D82" s="617" t="s">
        <v>3020</v>
      </c>
      <c r="E82" s="616" t="s">
        <v>3021</v>
      </c>
      <c r="F82" s="616" t="s">
        <v>2343</v>
      </c>
      <c r="G82" s="616" t="s">
        <v>2344</v>
      </c>
      <c r="H82" s="237" t="s">
        <v>2345</v>
      </c>
      <c r="I82" s="236" t="s">
        <v>2346</v>
      </c>
      <c r="J82" s="324" t="s">
        <v>2347</v>
      </c>
      <c r="K82" s="310"/>
      <c r="L82" s="73"/>
      <c r="M82" s="73"/>
      <c r="N82" s="237"/>
      <c r="O82" s="15"/>
    </row>
    <row r="83" spans="1:15">
      <c r="A83" s="273">
        <v>1</v>
      </c>
      <c r="B83" s="398" t="s">
        <v>173</v>
      </c>
      <c r="C83" s="399"/>
      <c r="D83" s="400"/>
      <c r="E83" s="399"/>
      <c r="F83" s="400"/>
      <c r="G83" s="399"/>
      <c r="H83" s="401"/>
      <c r="I83" s="402"/>
      <c r="J83" s="403"/>
      <c r="K83" s="404"/>
      <c r="L83" s="405"/>
      <c r="M83" s="405"/>
      <c r="N83" s="234">
        <v>1</v>
      </c>
      <c r="O83" s="15"/>
    </row>
    <row r="84" spans="1:15">
      <c r="A84" s="273">
        <v>2</v>
      </c>
      <c r="B84" s="288" t="s">
        <v>2188</v>
      </c>
      <c r="C84" s="365"/>
      <c r="D84" s="76"/>
      <c r="E84" s="365"/>
      <c r="F84" s="76"/>
      <c r="G84" s="365"/>
      <c r="H84" s="313"/>
      <c r="I84" s="387">
        <f t="shared" ref="I84:I94" si="4">C84+E84-G84+H84</f>
        <v>0</v>
      </c>
      <c r="J84" s="95"/>
      <c r="K84" s="404"/>
      <c r="L84" s="405"/>
      <c r="M84" s="405"/>
      <c r="N84" s="234">
        <v>2</v>
      </c>
      <c r="O84" s="15"/>
    </row>
    <row r="85" spans="1:15">
      <c r="A85" s="273">
        <v>3</v>
      </c>
      <c r="B85" s="288" t="s">
        <v>2189</v>
      </c>
      <c r="C85" s="348"/>
      <c r="D85" s="76"/>
      <c r="E85" s="348"/>
      <c r="F85" s="76"/>
      <c r="G85" s="348"/>
      <c r="H85" s="406"/>
      <c r="I85" s="345">
        <f t="shared" si="4"/>
        <v>0</v>
      </c>
      <c r="J85" s="95"/>
      <c r="K85" s="404"/>
      <c r="L85" s="405"/>
      <c r="M85" s="405"/>
      <c r="N85" s="234">
        <v>3</v>
      </c>
      <c r="O85" s="15"/>
    </row>
    <row r="86" spans="1:15">
      <c r="A86" s="273">
        <v>4</v>
      </c>
      <c r="B86" s="288" t="s">
        <v>2190</v>
      </c>
      <c r="C86" s="348"/>
      <c r="D86" s="76"/>
      <c r="E86" s="348"/>
      <c r="F86" s="76"/>
      <c r="G86" s="348"/>
      <c r="H86" s="406"/>
      <c r="I86" s="345">
        <f t="shared" si="4"/>
        <v>0</v>
      </c>
      <c r="J86" s="95"/>
      <c r="K86" s="404"/>
      <c r="L86" s="405"/>
      <c r="M86" s="405"/>
      <c r="N86" s="234">
        <v>4</v>
      </c>
      <c r="O86" s="15"/>
    </row>
    <row r="87" spans="1:15">
      <c r="A87" s="273">
        <v>5</v>
      </c>
      <c r="B87" s="288" t="s">
        <v>2191</v>
      </c>
      <c r="C87" s="348"/>
      <c r="D87" s="76"/>
      <c r="E87" s="348"/>
      <c r="F87" s="76"/>
      <c r="G87" s="348"/>
      <c r="H87" s="406"/>
      <c r="I87" s="345">
        <f t="shared" si="4"/>
        <v>0</v>
      </c>
      <c r="J87" s="95"/>
      <c r="K87" s="404"/>
      <c r="L87" s="405"/>
      <c r="M87" s="405"/>
      <c r="N87" s="234">
        <v>5</v>
      </c>
      <c r="O87" s="15"/>
    </row>
    <row r="88" spans="1:15">
      <c r="A88" s="273">
        <v>6</v>
      </c>
      <c r="B88" s="79"/>
      <c r="C88" s="348"/>
      <c r="D88" s="76"/>
      <c r="E88" s="348"/>
      <c r="F88" s="76"/>
      <c r="G88" s="348"/>
      <c r="H88" s="406"/>
      <c r="I88" s="345">
        <f t="shared" si="4"/>
        <v>0</v>
      </c>
      <c r="J88" s="95"/>
      <c r="K88" s="404"/>
      <c r="L88" s="405"/>
      <c r="M88" s="405"/>
      <c r="N88" s="234">
        <v>6</v>
      </c>
      <c r="O88" s="15"/>
    </row>
    <row r="89" spans="1:15">
      <c r="A89" s="273">
        <v>7</v>
      </c>
      <c r="B89" s="79"/>
      <c r="C89" s="348"/>
      <c r="D89" s="76"/>
      <c r="E89" s="348"/>
      <c r="F89" s="76"/>
      <c r="G89" s="348"/>
      <c r="H89" s="406"/>
      <c r="I89" s="345">
        <f t="shared" si="4"/>
        <v>0</v>
      </c>
      <c r="J89" s="95"/>
      <c r="K89" s="404"/>
      <c r="L89" s="405"/>
      <c r="M89" s="405"/>
      <c r="N89" s="234">
        <v>7</v>
      </c>
      <c r="O89" s="15"/>
    </row>
    <row r="90" spans="1:15">
      <c r="A90" s="273">
        <v>8</v>
      </c>
      <c r="B90" s="407"/>
      <c r="C90" s="348"/>
      <c r="D90" s="312"/>
      <c r="E90" s="348"/>
      <c r="F90" s="312"/>
      <c r="G90" s="348"/>
      <c r="H90" s="406"/>
      <c r="I90" s="345">
        <f t="shared" si="4"/>
        <v>0</v>
      </c>
      <c r="J90" s="95"/>
      <c r="K90" s="404"/>
      <c r="L90" s="405"/>
      <c r="M90" s="405"/>
      <c r="N90" s="234">
        <v>8</v>
      </c>
      <c r="O90" s="15"/>
    </row>
    <row r="91" spans="1:15">
      <c r="A91" s="273">
        <v>9</v>
      </c>
      <c r="B91" s="407"/>
      <c r="C91" s="348"/>
      <c r="D91" s="312"/>
      <c r="E91" s="348"/>
      <c r="F91" s="312"/>
      <c r="G91" s="348"/>
      <c r="H91" s="406"/>
      <c r="I91" s="345">
        <f t="shared" si="4"/>
        <v>0</v>
      </c>
      <c r="J91" s="95"/>
      <c r="K91" s="404"/>
      <c r="L91" s="405"/>
      <c r="M91" s="405"/>
      <c r="N91" s="234">
        <v>9</v>
      </c>
      <c r="O91" s="15"/>
    </row>
    <row r="92" spans="1:15">
      <c r="A92" s="273">
        <v>10</v>
      </c>
      <c r="B92" s="407"/>
      <c r="C92" s="348"/>
      <c r="D92" s="312"/>
      <c r="E92" s="348"/>
      <c r="F92" s="312"/>
      <c r="G92" s="348"/>
      <c r="H92" s="406"/>
      <c r="I92" s="345">
        <f t="shared" si="4"/>
        <v>0</v>
      </c>
      <c r="J92" s="95"/>
      <c r="K92" s="404"/>
      <c r="L92" s="405"/>
      <c r="M92" s="405"/>
      <c r="N92" s="234">
        <v>10</v>
      </c>
      <c r="O92" s="15"/>
    </row>
    <row r="93" spans="1:15">
      <c r="A93" s="273">
        <v>11</v>
      </c>
      <c r="B93" s="79"/>
      <c r="C93" s="348"/>
      <c r="D93" s="76"/>
      <c r="E93" s="348"/>
      <c r="F93" s="76"/>
      <c r="G93" s="348"/>
      <c r="H93" s="406"/>
      <c r="I93" s="345">
        <f t="shared" si="4"/>
        <v>0</v>
      </c>
      <c r="J93" s="95"/>
      <c r="K93" s="404"/>
      <c r="L93" s="405"/>
      <c r="M93" s="405"/>
      <c r="N93" s="234">
        <v>11</v>
      </c>
      <c r="O93" s="15"/>
    </row>
    <row r="94" spans="1:15">
      <c r="A94" s="273">
        <v>12</v>
      </c>
      <c r="B94" s="622" t="s">
        <v>2192</v>
      </c>
      <c r="C94" s="246">
        <f>SUM(C84:C93)</f>
        <v>0</v>
      </c>
      <c r="D94" s="243"/>
      <c r="E94" s="246">
        <f>SUM(E84:E93)</f>
        <v>0</v>
      </c>
      <c r="F94" s="243"/>
      <c r="G94" s="246">
        <f>SUM(G84:G93)</f>
        <v>0</v>
      </c>
      <c r="H94" s="244">
        <f>SUM(H84:H93)</f>
        <v>0</v>
      </c>
      <c r="I94" s="408">
        <f t="shared" si="4"/>
        <v>0</v>
      </c>
      <c r="J94" s="409"/>
      <c r="K94" s="404"/>
      <c r="L94" s="15"/>
      <c r="M94" s="15"/>
      <c r="N94" s="234">
        <v>12</v>
      </c>
      <c r="O94" s="15"/>
    </row>
    <row r="95" spans="1:15">
      <c r="A95" s="273">
        <v>13</v>
      </c>
      <c r="B95" s="398" t="s">
        <v>174</v>
      </c>
      <c r="C95" s="410"/>
      <c r="D95" s="411"/>
      <c r="E95" s="410"/>
      <c r="F95" s="411"/>
      <c r="G95" s="410"/>
      <c r="H95" s="412"/>
      <c r="I95" s="413"/>
      <c r="J95" s="414"/>
      <c r="K95" s="95"/>
      <c r="L95" s="15"/>
      <c r="M95" s="15"/>
      <c r="N95" s="234">
        <v>13</v>
      </c>
      <c r="O95" s="15"/>
    </row>
    <row r="96" spans="1:15">
      <c r="A96" s="273">
        <v>14</v>
      </c>
      <c r="B96" s="288" t="s">
        <v>2188</v>
      </c>
      <c r="C96" s="348"/>
      <c r="D96" s="76"/>
      <c r="E96" s="348"/>
      <c r="F96" s="76"/>
      <c r="G96" s="348"/>
      <c r="H96" s="406"/>
      <c r="I96" s="345">
        <f t="shared" ref="I96:I106" si="5">C96+E96-G96+H96</f>
        <v>0</v>
      </c>
      <c r="J96" s="95"/>
      <c r="K96" s="404"/>
      <c r="L96" s="405"/>
      <c r="M96" s="405"/>
      <c r="N96" s="234">
        <v>14</v>
      </c>
      <c r="O96" s="15"/>
    </row>
    <row r="97" spans="1:15">
      <c r="A97" s="273">
        <v>15</v>
      </c>
      <c r="B97" s="288" t="s">
        <v>2189</v>
      </c>
      <c r="C97" s="348"/>
      <c r="D97" s="76"/>
      <c r="E97" s="348"/>
      <c r="F97" s="76"/>
      <c r="G97" s="348"/>
      <c r="H97" s="406"/>
      <c r="I97" s="345">
        <f t="shared" si="5"/>
        <v>0</v>
      </c>
      <c r="J97" s="95"/>
      <c r="K97" s="95"/>
      <c r="L97" s="15"/>
      <c r="M97" s="15"/>
      <c r="N97" s="234">
        <v>15</v>
      </c>
      <c r="O97" s="15"/>
    </row>
    <row r="98" spans="1:15">
      <c r="A98" s="273">
        <v>16</v>
      </c>
      <c r="B98" s="288" t="s">
        <v>2190</v>
      </c>
      <c r="C98" s="348"/>
      <c r="D98" s="76"/>
      <c r="E98" s="348"/>
      <c r="F98" s="76"/>
      <c r="G98" s="348"/>
      <c r="H98" s="406"/>
      <c r="I98" s="345">
        <f t="shared" si="5"/>
        <v>0</v>
      </c>
      <c r="J98" s="95"/>
      <c r="K98" s="95"/>
      <c r="L98" s="15"/>
      <c r="M98" s="15"/>
      <c r="N98" s="234">
        <v>16</v>
      </c>
      <c r="O98" s="15"/>
    </row>
    <row r="99" spans="1:15">
      <c r="A99" s="273">
        <v>17</v>
      </c>
      <c r="B99" s="288" t="s">
        <v>2191</v>
      </c>
      <c r="C99" s="348"/>
      <c r="D99" s="76"/>
      <c r="E99" s="348"/>
      <c r="F99" s="76"/>
      <c r="G99" s="348"/>
      <c r="H99" s="406"/>
      <c r="I99" s="345">
        <f t="shared" si="5"/>
        <v>0</v>
      </c>
      <c r="J99" s="95"/>
      <c r="K99" s="95"/>
      <c r="L99" s="15"/>
      <c r="M99" s="15"/>
      <c r="N99" s="234">
        <v>17</v>
      </c>
      <c r="O99" s="15"/>
    </row>
    <row r="100" spans="1:15">
      <c r="A100" s="273">
        <v>18</v>
      </c>
      <c r="B100" s="407"/>
      <c r="C100" s="348"/>
      <c r="D100" s="312"/>
      <c r="E100" s="348"/>
      <c r="F100" s="312"/>
      <c r="G100" s="348"/>
      <c r="H100" s="406"/>
      <c r="I100" s="345">
        <f t="shared" si="5"/>
        <v>0</v>
      </c>
      <c r="J100" s="95"/>
      <c r="K100" s="95"/>
      <c r="L100" s="15"/>
      <c r="M100" s="15"/>
      <c r="N100" s="234">
        <v>18</v>
      </c>
      <c r="O100" s="15"/>
    </row>
    <row r="101" spans="1:15">
      <c r="A101" s="273">
        <v>19</v>
      </c>
      <c r="B101" s="79"/>
      <c r="C101" s="348"/>
      <c r="D101" s="312"/>
      <c r="E101" s="348"/>
      <c r="F101" s="312"/>
      <c r="G101" s="348"/>
      <c r="H101" s="406"/>
      <c r="I101" s="345">
        <f t="shared" si="5"/>
        <v>0</v>
      </c>
      <c r="J101" s="95"/>
      <c r="K101" s="95"/>
      <c r="L101" s="15"/>
      <c r="M101" s="15"/>
      <c r="N101" s="234">
        <v>19</v>
      </c>
      <c r="O101" s="15"/>
    </row>
    <row r="102" spans="1:15">
      <c r="A102" s="273">
        <v>20</v>
      </c>
      <c r="B102" s="79"/>
      <c r="C102" s="348"/>
      <c r="D102" s="312"/>
      <c r="E102" s="348"/>
      <c r="F102" s="312"/>
      <c r="G102" s="348"/>
      <c r="H102" s="308"/>
      <c r="I102" s="345">
        <f t="shared" si="5"/>
        <v>0</v>
      </c>
      <c r="J102" s="95"/>
      <c r="K102" s="95"/>
      <c r="L102" s="15"/>
      <c r="M102" s="15"/>
      <c r="N102" s="234">
        <v>20</v>
      </c>
      <c r="O102" s="15"/>
    </row>
    <row r="103" spans="1:15">
      <c r="A103" s="273">
        <v>21</v>
      </c>
      <c r="B103" s="407"/>
      <c r="C103" s="365"/>
      <c r="D103" s="312"/>
      <c r="E103" s="365"/>
      <c r="F103" s="312"/>
      <c r="G103" s="365"/>
      <c r="H103" s="313"/>
      <c r="I103" s="345">
        <f t="shared" si="5"/>
        <v>0</v>
      </c>
      <c r="J103" s="415"/>
      <c r="K103" s="404"/>
      <c r="L103" s="15"/>
      <c r="M103" s="15"/>
      <c r="N103" s="234">
        <v>21</v>
      </c>
      <c r="O103" s="15"/>
    </row>
    <row r="104" spans="1:15">
      <c r="A104" s="273" t="s">
        <v>590</v>
      </c>
      <c r="B104" s="407"/>
      <c r="C104" s="365"/>
      <c r="D104" s="312"/>
      <c r="E104" s="365"/>
      <c r="F104" s="312"/>
      <c r="G104" s="365"/>
      <c r="H104" s="313"/>
      <c r="I104" s="345">
        <f t="shared" si="5"/>
        <v>0</v>
      </c>
      <c r="J104" s="415"/>
      <c r="K104" s="404"/>
      <c r="L104" s="15"/>
      <c r="M104" s="15"/>
      <c r="N104" s="234" t="s">
        <v>590</v>
      </c>
      <c r="O104" s="15"/>
    </row>
    <row r="105" spans="1:15">
      <c r="A105" s="273">
        <v>23</v>
      </c>
      <c r="B105" s="79"/>
      <c r="C105" s="365"/>
      <c r="D105" s="76"/>
      <c r="E105" s="365"/>
      <c r="F105" s="76"/>
      <c r="G105" s="365"/>
      <c r="H105" s="416"/>
      <c r="I105" s="345">
        <f t="shared" si="5"/>
        <v>0</v>
      </c>
      <c r="J105" s="95"/>
      <c r="K105" s="95"/>
      <c r="L105" s="15"/>
      <c r="M105" s="15"/>
      <c r="N105" s="234">
        <v>23</v>
      </c>
      <c r="O105" s="15"/>
    </row>
    <row r="106" spans="1:15">
      <c r="A106" s="273">
        <v>24</v>
      </c>
      <c r="B106" s="622" t="s">
        <v>2192</v>
      </c>
      <c r="C106" s="246">
        <f>SUM(C96:C105)</f>
        <v>0</v>
      </c>
      <c r="D106" s="243"/>
      <c r="E106" s="246">
        <f>SUM(E96:E105)</f>
        <v>0</v>
      </c>
      <c r="F106" s="243"/>
      <c r="G106" s="246">
        <f>SUM(G96:G105)</f>
        <v>0</v>
      </c>
      <c r="H106" s="244">
        <f>SUM(H96:H105)</f>
        <v>0</v>
      </c>
      <c r="I106" s="408">
        <f t="shared" si="5"/>
        <v>0</v>
      </c>
      <c r="J106" s="409"/>
      <c r="K106" s="404"/>
      <c r="L106" s="15"/>
      <c r="M106" s="15"/>
      <c r="N106" s="234">
        <v>24</v>
      </c>
      <c r="O106" s="15"/>
    </row>
    <row r="107" spans="1:15">
      <c r="A107" s="273">
        <v>25</v>
      </c>
      <c r="B107" s="398" t="s">
        <v>2193</v>
      </c>
      <c r="C107" s="410"/>
      <c r="D107" s="411"/>
      <c r="E107" s="410"/>
      <c r="F107" s="411"/>
      <c r="G107" s="410"/>
      <c r="H107" s="412"/>
      <c r="I107" s="413"/>
      <c r="J107" s="414"/>
      <c r="K107" s="95"/>
      <c r="L107" s="15"/>
      <c r="M107" s="15"/>
      <c r="N107" s="234">
        <v>25</v>
      </c>
      <c r="O107" s="15"/>
    </row>
    <row r="108" spans="1:15">
      <c r="A108" s="273">
        <v>26</v>
      </c>
      <c r="B108" s="288" t="s">
        <v>2188</v>
      </c>
      <c r="C108" s="348"/>
      <c r="D108" s="76"/>
      <c r="E108" s="348"/>
      <c r="F108" s="76"/>
      <c r="G108" s="348"/>
      <c r="H108" s="406"/>
      <c r="I108" s="345">
        <f t="shared" ref="I108:I118" si="6">C108+E108-G108+H108</f>
        <v>0</v>
      </c>
      <c r="J108" s="95"/>
      <c r="K108" s="95"/>
      <c r="L108" s="15"/>
      <c r="M108" s="15"/>
      <c r="N108" s="234">
        <v>26</v>
      </c>
      <c r="O108" s="15"/>
    </row>
    <row r="109" spans="1:15">
      <c r="A109" s="273">
        <v>27</v>
      </c>
      <c r="B109" s="288" t="s">
        <v>2189</v>
      </c>
      <c r="C109" s="348"/>
      <c r="D109" s="76"/>
      <c r="E109" s="348"/>
      <c r="F109" s="76"/>
      <c r="G109" s="348"/>
      <c r="H109" s="406"/>
      <c r="I109" s="345">
        <f t="shared" si="6"/>
        <v>0</v>
      </c>
      <c r="J109" s="95"/>
      <c r="K109" s="95"/>
      <c r="L109" s="15"/>
      <c r="M109" s="15"/>
      <c r="N109" s="234">
        <v>27</v>
      </c>
      <c r="O109" s="15"/>
    </row>
    <row r="110" spans="1:15">
      <c r="A110" s="273">
        <v>28</v>
      </c>
      <c r="B110" s="288" t="s">
        <v>2190</v>
      </c>
      <c r="C110" s="348"/>
      <c r="D110" s="76"/>
      <c r="E110" s="348"/>
      <c r="F110" s="76"/>
      <c r="G110" s="348"/>
      <c r="H110" s="406"/>
      <c r="I110" s="345">
        <f t="shared" si="6"/>
        <v>0</v>
      </c>
      <c r="J110" s="95"/>
      <c r="K110" s="95"/>
      <c r="L110" s="15"/>
      <c r="M110" s="15"/>
      <c r="N110" s="234">
        <v>28</v>
      </c>
      <c r="O110" s="15"/>
    </row>
    <row r="111" spans="1:15">
      <c r="A111" s="273">
        <v>29</v>
      </c>
      <c r="B111" s="288" t="s">
        <v>2188</v>
      </c>
      <c r="C111" s="348"/>
      <c r="D111" s="76"/>
      <c r="E111" s="348"/>
      <c r="F111" s="76"/>
      <c r="G111" s="348"/>
      <c r="H111" s="406"/>
      <c r="I111" s="345">
        <f t="shared" si="6"/>
        <v>0</v>
      </c>
      <c r="J111" s="95"/>
      <c r="K111" s="95"/>
      <c r="L111" s="15"/>
      <c r="M111" s="15"/>
      <c r="N111" s="234">
        <v>29</v>
      </c>
      <c r="O111" s="15"/>
    </row>
    <row r="112" spans="1:15">
      <c r="A112" s="273">
        <v>30</v>
      </c>
      <c r="B112" s="79"/>
      <c r="C112" s="348"/>
      <c r="D112" s="76"/>
      <c r="E112" s="348"/>
      <c r="F112" s="76"/>
      <c r="G112" s="348"/>
      <c r="H112" s="406"/>
      <c r="I112" s="345">
        <f t="shared" si="6"/>
        <v>0</v>
      </c>
      <c r="J112" s="95"/>
      <c r="K112" s="95"/>
      <c r="L112" s="15"/>
      <c r="M112" s="15"/>
      <c r="N112" s="234">
        <v>30</v>
      </c>
      <c r="O112" s="15"/>
    </row>
    <row r="113" spans="1:15">
      <c r="A113" s="273">
        <v>31</v>
      </c>
      <c r="B113" s="79"/>
      <c r="C113" s="348"/>
      <c r="D113" s="76"/>
      <c r="E113" s="348"/>
      <c r="F113" s="76"/>
      <c r="G113" s="348"/>
      <c r="H113" s="406"/>
      <c r="I113" s="345">
        <f t="shared" si="6"/>
        <v>0</v>
      </c>
      <c r="J113" s="95"/>
      <c r="K113" s="95"/>
      <c r="L113" s="15"/>
      <c r="M113" s="15"/>
      <c r="N113" s="234">
        <v>31</v>
      </c>
      <c r="O113" s="15"/>
    </row>
    <row r="114" spans="1:15">
      <c r="A114" s="273">
        <v>32</v>
      </c>
      <c r="B114" s="79"/>
      <c r="C114" s="348"/>
      <c r="D114" s="76"/>
      <c r="E114" s="348"/>
      <c r="F114" s="76"/>
      <c r="G114" s="348"/>
      <c r="H114" s="406"/>
      <c r="I114" s="345">
        <f t="shared" si="6"/>
        <v>0</v>
      </c>
      <c r="J114" s="95"/>
      <c r="K114" s="95"/>
      <c r="L114" s="15"/>
      <c r="M114" s="15"/>
      <c r="N114" s="234">
        <v>32</v>
      </c>
      <c r="O114" s="15"/>
    </row>
    <row r="115" spans="1:15">
      <c r="A115" s="273">
        <v>33</v>
      </c>
      <c r="B115" s="79"/>
      <c r="C115" s="348"/>
      <c r="D115" s="76"/>
      <c r="E115" s="348"/>
      <c r="F115" s="76"/>
      <c r="G115" s="348"/>
      <c r="H115" s="406"/>
      <c r="I115" s="345">
        <f t="shared" si="6"/>
        <v>0</v>
      </c>
      <c r="J115" s="95"/>
      <c r="K115" s="95"/>
      <c r="L115" s="15"/>
      <c r="M115" s="15"/>
      <c r="N115" s="234">
        <v>33</v>
      </c>
      <c r="O115" s="15"/>
    </row>
    <row r="116" spans="1:15">
      <c r="A116" s="273">
        <v>34</v>
      </c>
      <c r="B116" s="79"/>
      <c r="C116" s="348"/>
      <c r="D116" s="76"/>
      <c r="E116" s="348"/>
      <c r="F116" s="76"/>
      <c r="G116" s="348"/>
      <c r="H116" s="406"/>
      <c r="I116" s="345">
        <f t="shared" si="6"/>
        <v>0</v>
      </c>
      <c r="J116" s="95"/>
      <c r="K116" s="95"/>
      <c r="L116" s="15"/>
      <c r="M116" s="15"/>
      <c r="N116" s="234">
        <v>34</v>
      </c>
      <c r="O116" s="15"/>
    </row>
    <row r="117" spans="1:15">
      <c r="A117" s="273">
        <v>35</v>
      </c>
      <c r="B117" s="79"/>
      <c r="C117" s="348"/>
      <c r="D117" s="76"/>
      <c r="E117" s="348"/>
      <c r="F117" s="76"/>
      <c r="G117" s="348"/>
      <c r="H117" s="406"/>
      <c r="I117" s="345">
        <f t="shared" si="6"/>
        <v>0</v>
      </c>
      <c r="J117" s="95"/>
      <c r="K117" s="95"/>
      <c r="L117" s="15"/>
      <c r="M117" s="15"/>
      <c r="N117" s="234">
        <v>35</v>
      </c>
      <c r="O117" s="15"/>
    </row>
    <row r="118" spans="1:15">
      <c r="A118" s="273">
        <v>36</v>
      </c>
      <c r="B118" s="622" t="s">
        <v>2192</v>
      </c>
      <c r="C118" s="246">
        <f>SUM(C108:C117)</f>
        <v>0</v>
      </c>
      <c r="D118" s="243"/>
      <c r="E118" s="246">
        <f>SUM(E108:E117)</f>
        <v>0</v>
      </c>
      <c r="F118" s="243"/>
      <c r="G118" s="246">
        <f>SUM(G108:G117)</f>
        <v>0</v>
      </c>
      <c r="H118" s="244">
        <f>SUM(H108:H117)</f>
        <v>0</v>
      </c>
      <c r="I118" s="408">
        <f t="shared" si="6"/>
        <v>0</v>
      </c>
      <c r="J118" s="409"/>
      <c r="K118" s="404"/>
      <c r="L118" s="15"/>
      <c r="M118" s="15"/>
      <c r="N118" s="234">
        <v>36</v>
      </c>
      <c r="O118" s="15"/>
    </row>
    <row r="119" spans="1:15">
      <c r="A119" s="273">
        <v>37</v>
      </c>
      <c r="B119" s="398" t="s">
        <v>2194</v>
      </c>
      <c r="C119" s="410"/>
      <c r="D119" s="411"/>
      <c r="E119" s="410"/>
      <c r="F119" s="411"/>
      <c r="G119" s="410"/>
      <c r="H119" s="412"/>
      <c r="I119" s="413"/>
      <c r="J119" s="414"/>
      <c r="K119" s="95"/>
      <c r="L119" s="15"/>
      <c r="M119" s="15"/>
      <c r="N119" s="234">
        <v>37</v>
      </c>
      <c r="O119" s="15"/>
    </row>
    <row r="120" spans="1:15">
      <c r="A120" s="273">
        <v>38</v>
      </c>
      <c r="B120" s="288" t="s">
        <v>2188</v>
      </c>
      <c r="C120" s="365"/>
      <c r="D120" s="76"/>
      <c r="E120" s="365"/>
      <c r="F120" s="76"/>
      <c r="G120" s="365"/>
      <c r="H120" s="416"/>
      <c r="I120" s="387">
        <f t="shared" ref="I120:I128" si="7">C120+E120-G120+H120</f>
        <v>0</v>
      </c>
      <c r="J120" s="95"/>
      <c r="K120" s="95"/>
      <c r="L120" s="15"/>
      <c r="M120" s="15"/>
      <c r="N120" s="234">
        <v>38</v>
      </c>
      <c r="O120" s="15"/>
    </row>
    <row r="121" spans="1:15">
      <c r="A121" s="273">
        <v>39</v>
      </c>
      <c r="B121" s="288" t="s">
        <v>2189</v>
      </c>
      <c r="C121" s="348"/>
      <c r="D121" s="76"/>
      <c r="E121" s="348"/>
      <c r="F121" s="76"/>
      <c r="G121" s="348"/>
      <c r="H121" s="406"/>
      <c r="I121" s="345">
        <f t="shared" si="7"/>
        <v>0</v>
      </c>
      <c r="J121" s="95"/>
      <c r="K121" s="95"/>
      <c r="L121" s="15"/>
      <c r="M121" s="15"/>
      <c r="N121" s="234">
        <v>39</v>
      </c>
      <c r="O121" s="15"/>
    </row>
    <row r="122" spans="1:15">
      <c r="A122" s="273">
        <v>40</v>
      </c>
      <c r="B122" s="288" t="s">
        <v>2190</v>
      </c>
      <c r="C122" s="348"/>
      <c r="D122" s="76"/>
      <c r="E122" s="348"/>
      <c r="F122" s="76"/>
      <c r="G122" s="348"/>
      <c r="H122" s="406"/>
      <c r="I122" s="345">
        <f t="shared" si="7"/>
        <v>0</v>
      </c>
      <c r="J122" s="95"/>
      <c r="K122" s="95"/>
      <c r="L122" s="15"/>
      <c r="M122" s="15"/>
      <c r="N122" s="234">
        <v>40</v>
      </c>
      <c r="O122" s="15"/>
    </row>
    <row r="123" spans="1:15">
      <c r="A123" s="273">
        <v>41</v>
      </c>
      <c r="B123" s="288" t="s">
        <v>2191</v>
      </c>
      <c r="C123" s="348"/>
      <c r="D123" s="76"/>
      <c r="E123" s="348"/>
      <c r="F123" s="76"/>
      <c r="G123" s="348"/>
      <c r="H123" s="406"/>
      <c r="I123" s="345">
        <f t="shared" si="7"/>
        <v>0</v>
      </c>
      <c r="J123" s="95"/>
      <c r="K123" s="95"/>
      <c r="L123" s="15"/>
      <c r="M123" s="15"/>
      <c r="N123" s="234">
        <v>41</v>
      </c>
      <c r="O123" s="15"/>
    </row>
    <row r="124" spans="1:15">
      <c r="A124" s="273">
        <v>42</v>
      </c>
      <c r="B124" s="79"/>
      <c r="C124" s="348"/>
      <c r="D124" s="76"/>
      <c r="E124" s="348"/>
      <c r="F124" s="76"/>
      <c r="G124" s="348"/>
      <c r="H124" s="406"/>
      <c r="I124" s="345">
        <f t="shared" si="7"/>
        <v>0</v>
      </c>
      <c r="J124" s="95"/>
      <c r="K124" s="95"/>
      <c r="L124" s="15"/>
      <c r="M124" s="15"/>
      <c r="N124" s="234">
        <v>42</v>
      </c>
      <c r="O124" s="15"/>
    </row>
    <row r="125" spans="1:15">
      <c r="A125" s="273">
        <v>43</v>
      </c>
      <c r="B125" s="79"/>
      <c r="C125" s="348"/>
      <c r="D125" s="76"/>
      <c r="E125" s="348"/>
      <c r="F125" s="76"/>
      <c r="G125" s="348"/>
      <c r="H125" s="406"/>
      <c r="I125" s="345">
        <f t="shared" si="7"/>
        <v>0</v>
      </c>
      <c r="J125" s="95"/>
      <c r="K125" s="95"/>
      <c r="L125" s="15"/>
      <c r="M125" s="15"/>
      <c r="N125" s="234">
        <v>43</v>
      </c>
      <c r="O125" s="15"/>
    </row>
    <row r="126" spans="1:15">
      <c r="A126" s="273">
        <v>44</v>
      </c>
      <c r="B126" s="79"/>
      <c r="C126" s="348"/>
      <c r="D126" s="76"/>
      <c r="E126" s="348"/>
      <c r="F126" s="76"/>
      <c r="G126" s="348"/>
      <c r="H126" s="406"/>
      <c r="I126" s="345">
        <f t="shared" si="7"/>
        <v>0</v>
      </c>
      <c r="J126" s="95"/>
      <c r="K126" s="95"/>
      <c r="L126" s="15"/>
      <c r="M126" s="15"/>
      <c r="N126" s="234">
        <v>44</v>
      </c>
      <c r="O126" s="15"/>
    </row>
    <row r="127" spans="1:15">
      <c r="A127" s="273">
        <v>45</v>
      </c>
      <c r="B127" s="79"/>
      <c r="C127" s="348"/>
      <c r="D127" s="76"/>
      <c r="E127" s="348"/>
      <c r="F127" s="76"/>
      <c r="G127" s="348"/>
      <c r="H127" s="406"/>
      <c r="I127" s="345">
        <f t="shared" si="7"/>
        <v>0</v>
      </c>
      <c r="J127" s="95"/>
      <c r="K127" s="95"/>
      <c r="L127" s="15"/>
      <c r="M127" s="15"/>
      <c r="N127" s="234">
        <v>45</v>
      </c>
      <c r="O127" s="15"/>
    </row>
    <row r="128" spans="1:15">
      <c r="A128" s="273">
        <v>46</v>
      </c>
      <c r="B128" s="79"/>
      <c r="C128" s="348"/>
      <c r="D128" s="76"/>
      <c r="E128" s="348"/>
      <c r="F128" s="76"/>
      <c r="G128" s="348"/>
      <c r="H128" s="406"/>
      <c r="I128" s="345">
        <f t="shared" si="7"/>
        <v>0</v>
      </c>
      <c r="J128" s="95"/>
      <c r="K128" s="95"/>
      <c r="L128" s="15"/>
      <c r="M128" s="15"/>
      <c r="N128" s="234">
        <v>46</v>
      </c>
      <c r="O128" s="15"/>
    </row>
    <row r="129" spans="1:15">
      <c r="A129" s="273">
        <v>47</v>
      </c>
      <c r="B129" s="622" t="s">
        <v>2192</v>
      </c>
      <c r="C129" s="246">
        <f>SUM(C120:C128)</f>
        <v>0</v>
      </c>
      <c r="D129" s="243"/>
      <c r="E129" s="246">
        <f>SUM(E120:E128)</f>
        <v>0</v>
      </c>
      <c r="F129" s="243"/>
      <c r="G129" s="246">
        <f>SUM(G120:G128)</f>
        <v>0</v>
      </c>
      <c r="H129" s="244">
        <f>SUM(H120:H128)</f>
        <v>0</v>
      </c>
      <c r="I129" s="245">
        <f>SUM(I120:I128)</f>
        <v>0</v>
      </c>
      <c r="J129" s="239"/>
      <c r="K129" s="95"/>
      <c r="L129" s="15"/>
      <c r="M129" s="15"/>
      <c r="N129" s="234">
        <v>47</v>
      </c>
      <c r="O129" s="15"/>
    </row>
    <row r="130" spans="1:15" ht="15.75" thickBot="1">
      <c r="A130" s="281">
        <v>48</v>
      </c>
      <c r="B130" s="623" t="s">
        <v>172</v>
      </c>
      <c r="C130" s="417">
        <f>C94+C106+C118+C129</f>
        <v>0</v>
      </c>
      <c r="D130" s="418"/>
      <c r="E130" s="417">
        <f>E94+E106+E118+E129</f>
        <v>0</v>
      </c>
      <c r="F130" s="418"/>
      <c r="G130" s="417">
        <f>G94+G106+G118+G129</f>
        <v>0</v>
      </c>
      <c r="H130" s="323">
        <f>H94+H106+H118+H129</f>
        <v>0</v>
      </c>
      <c r="I130" s="419">
        <f>C130+E130-G130+H130</f>
        <v>0</v>
      </c>
      <c r="J130" s="321"/>
      <c r="K130" s="321"/>
      <c r="L130" s="110"/>
      <c r="M130" s="110"/>
      <c r="N130" s="254">
        <v>48</v>
      </c>
      <c r="O130" s="15"/>
    </row>
    <row r="131" spans="1:15">
      <c r="A131" s="15"/>
      <c r="B131" s="15"/>
      <c r="C131" s="15"/>
      <c r="D131" s="15"/>
      <c r="E131" s="15"/>
      <c r="F131" s="15"/>
      <c r="G131" s="15"/>
      <c r="H131" s="15"/>
      <c r="I131" s="15"/>
      <c r="J131" s="15"/>
      <c r="K131" s="15"/>
      <c r="L131" s="15"/>
      <c r="M131" s="15"/>
      <c r="N131" s="287"/>
      <c r="O131" s="15"/>
    </row>
    <row r="132" spans="1:15" ht="15.75">
      <c r="A132" s="112" t="s">
        <v>2195</v>
      </c>
      <c r="B132" s="67"/>
      <c r="C132" s="67"/>
      <c r="D132" s="15"/>
      <c r="E132" s="67"/>
      <c r="F132" s="67"/>
      <c r="G132" s="67"/>
      <c r="H132" s="67"/>
      <c r="I132" s="112" t="str">
        <f>A132</f>
        <v>FERC FORM NO.1 (ED.  12-89) NYPSC Modified-96</v>
      </c>
      <c r="J132" s="67"/>
      <c r="K132" s="15"/>
      <c r="L132" s="67"/>
      <c r="M132" s="67" t="s">
        <v>2196</v>
      </c>
      <c r="N132" s="67"/>
      <c r="O132" s="15"/>
    </row>
    <row r="133" spans="1:15">
      <c r="A133" s="67" t="s">
        <v>2200</v>
      </c>
      <c r="B133" s="67"/>
      <c r="C133" s="67"/>
      <c r="D133" s="67"/>
      <c r="E133" s="67"/>
      <c r="F133" s="67"/>
      <c r="G133" s="67"/>
      <c r="H133" s="67"/>
      <c r="I133" s="67" t="s">
        <v>2201</v>
      </c>
      <c r="J133" s="67"/>
      <c r="K133" s="67"/>
      <c r="L133" s="67"/>
      <c r="M133" s="67"/>
      <c r="N133" s="67"/>
    </row>
  </sheetData>
  <printOptions horizontalCentered="1" verticalCentered="1"/>
  <pageMargins left="0.5" right="0.5" top="0.5" bottom="0.5" header="0.5" footer="0.5"/>
  <pageSetup scale="70" orientation="portrait" horizontalDpi="300" verticalDpi="300" r:id="rId1"/>
  <headerFooter alignWithMargins="0"/>
  <rowBreaks count="1" manualBreakCount="1">
    <brk id="66" max="16383" man="1"/>
  </rowBreaks>
  <colBreaks count="1" manualBreakCount="1">
    <brk id="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5"/>
  <dimension ref="A1:H128"/>
  <sheetViews>
    <sheetView defaultGridColor="0" view="pageBreakPreview" colorId="22" zoomScale="60" zoomScaleNormal="100" workbookViewId="0">
      <selection activeCell="C33" sqref="C33"/>
    </sheetView>
  </sheetViews>
  <sheetFormatPr defaultColWidth="9.6640625" defaultRowHeight="15"/>
  <cols>
    <col min="1" max="1" width="4.6640625" style="1451" customWidth="1"/>
    <col min="2" max="2" width="28.6640625" style="1451" customWidth="1"/>
    <col min="3" max="3" width="16.6640625" style="1451" customWidth="1"/>
    <col min="4" max="4" width="7.6640625" style="1451" customWidth="1"/>
    <col min="5" max="7" width="16.6640625" style="1451" customWidth="1"/>
    <col min="8" max="16384" width="9.6640625" style="1451"/>
  </cols>
  <sheetData>
    <row r="1" spans="1:8">
      <c r="A1" s="1938" t="s">
        <v>1795</v>
      </c>
      <c r="B1" s="1939"/>
      <c r="C1" s="1941"/>
      <c r="D1" s="1939" t="s">
        <v>3288</v>
      </c>
      <c r="E1" s="1939"/>
      <c r="F1" s="1985" t="s">
        <v>1797</v>
      </c>
      <c r="G1" s="2033" t="s">
        <v>1798</v>
      </c>
      <c r="H1" s="1474"/>
    </row>
    <row r="2" spans="1:8">
      <c r="A2" s="1452" t="str">
        <f>'Data Sheet'!$C$25</f>
        <v>Consolidated Edison Company of New York, Inc.</v>
      </c>
      <c r="C2" s="1504"/>
      <c r="D2" s="1451" t="s">
        <v>1156</v>
      </c>
      <c r="F2" s="1964" t="s">
        <v>1800</v>
      </c>
      <c r="G2" s="1999"/>
      <c r="H2" s="1474"/>
    </row>
    <row r="3" spans="1:8" ht="15" customHeight="1">
      <c r="A3" s="1944"/>
      <c r="B3" s="1512"/>
      <c r="C3" s="1504"/>
      <c r="D3" s="1451" t="s">
        <v>1157</v>
      </c>
      <c r="F3" s="1513" t="str">
        <f>'Data Sheet'!$C$40</f>
        <v>4/28/2016</v>
      </c>
      <c r="G3" s="1947" t="str">
        <f>'Data Sheet'!$C$38</f>
        <v>12/31/2015</v>
      </c>
      <c r="H3" s="1474"/>
    </row>
    <row r="4" spans="1:8" ht="15" customHeight="1">
      <c r="A4" s="1948" t="s">
        <v>2202</v>
      </c>
      <c r="B4" s="1949"/>
      <c r="C4" s="1950"/>
      <c r="D4" s="1950"/>
      <c r="E4" s="1950"/>
      <c r="F4" s="1950"/>
      <c r="G4" s="1951"/>
      <c r="H4" s="1474"/>
    </row>
    <row r="5" spans="1:8">
      <c r="A5" s="1953" t="s">
        <v>2395</v>
      </c>
      <c r="B5" s="1451" t="s">
        <v>2203</v>
      </c>
      <c r="G5" s="1943"/>
      <c r="H5" s="1474"/>
    </row>
    <row r="6" spans="1:8">
      <c r="A6" s="1953" t="s">
        <v>2312</v>
      </c>
      <c r="B6" s="1451" t="s">
        <v>2204</v>
      </c>
      <c r="G6" s="1943"/>
      <c r="H6" s="1474"/>
    </row>
    <row r="7" spans="1:8">
      <c r="A7" s="2566" t="s">
        <v>2313</v>
      </c>
      <c r="B7" s="3603" t="s">
        <v>4630</v>
      </c>
      <c r="C7" s="3603"/>
      <c r="D7" s="3603"/>
      <c r="E7" s="3603"/>
      <c r="F7" s="3603"/>
      <c r="G7" s="3604"/>
      <c r="H7" s="1474"/>
    </row>
    <row r="8" spans="1:8">
      <c r="A8" s="2567"/>
      <c r="B8" s="3605"/>
      <c r="C8" s="3605"/>
      <c r="D8" s="3605"/>
      <c r="E8" s="3605"/>
      <c r="F8" s="3605"/>
      <c r="G8" s="3606"/>
      <c r="H8" s="1474"/>
    </row>
    <row r="9" spans="1:8">
      <c r="A9" s="2037"/>
      <c r="B9" s="1964"/>
      <c r="C9" s="1960" t="s">
        <v>1831</v>
      </c>
      <c r="D9" s="2034" t="s">
        <v>542</v>
      </c>
      <c r="E9" s="1949"/>
      <c r="F9" s="1964"/>
      <c r="G9" s="2092" t="s">
        <v>1831</v>
      </c>
      <c r="H9" s="1474"/>
    </row>
    <row r="10" spans="1:8">
      <c r="A10" s="2037"/>
      <c r="B10" s="2093" t="s">
        <v>2205</v>
      </c>
      <c r="C10" s="1960" t="s">
        <v>881</v>
      </c>
      <c r="D10" s="2093" t="s">
        <v>1833</v>
      </c>
      <c r="E10" s="1964"/>
      <c r="F10" s="2093" t="s">
        <v>539</v>
      </c>
      <c r="G10" s="2092" t="s">
        <v>2514</v>
      </c>
      <c r="H10" s="1474"/>
    </row>
    <row r="11" spans="1:8">
      <c r="A11" s="2037" t="s">
        <v>1724</v>
      </c>
      <c r="B11" s="2093" t="s">
        <v>2206</v>
      </c>
      <c r="C11" s="1960" t="s">
        <v>557</v>
      </c>
      <c r="D11" s="2093" t="s">
        <v>176</v>
      </c>
      <c r="E11" s="1960" t="s">
        <v>1835</v>
      </c>
      <c r="F11" s="1964"/>
      <c r="G11" s="2092"/>
      <c r="H11" s="1474"/>
    </row>
    <row r="12" spans="1:8">
      <c r="A12" s="2038" t="s">
        <v>1727</v>
      </c>
      <c r="B12" s="2040" t="s">
        <v>3018</v>
      </c>
      <c r="C12" s="2040" t="s">
        <v>3019</v>
      </c>
      <c r="D12" s="2040" t="s">
        <v>3020</v>
      </c>
      <c r="E12" s="2040" t="s">
        <v>3021</v>
      </c>
      <c r="F12" s="2034" t="s">
        <v>2343</v>
      </c>
      <c r="G12" s="1967" t="s">
        <v>2344</v>
      </c>
      <c r="H12" s="1474"/>
    </row>
    <row r="13" spans="1:8">
      <c r="A13" s="2037">
        <v>1</v>
      </c>
      <c r="B13" s="1960" t="s">
        <v>6179</v>
      </c>
      <c r="C13" s="2094">
        <v>5859144</v>
      </c>
      <c r="D13" s="2095"/>
      <c r="E13" s="2094"/>
      <c r="F13" s="2094"/>
      <c r="G13" s="2096">
        <f t="shared" ref="G13:G57" si="0">C13-E13+F13</f>
        <v>5859144</v>
      </c>
      <c r="H13" s="1474"/>
    </row>
    <row r="14" spans="1:8">
      <c r="A14" s="2037">
        <v>2</v>
      </c>
      <c r="B14" s="1964" t="s">
        <v>6180</v>
      </c>
      <c r="C14" s="2097"/>
      <c r="D14" s="2095"/>
      <c r="E14" s="2097">
        <v>32402049</v>
      </c>
      <c r="F14" s="2097">
        <v>40833422</v>
      </c>
      <c r="G14" s="2098">
        <f t="shared" si="0"/>
        <v>8431373</v>
      </c>
      <c r="H14" s="1474"/>
    </row>
    <row r="15" spans="1:8">
      <c r="A15" s="2037">
        <v>3</v>
      </c>
      <c r="B15" s="1964" t="s">
        <v>6181</v>
      </c>
      <c r="C15" s="2097"/>
      <c r="D15" s="2095"/>
      <c r="E15" s="2097"/>
      <c r="F15" s="2097"/>
      <c r="G15" s="2098">
        <f t="shared" si="0"/>
        <v>0</v>
      </c>
      <c r="H15" s="1474"/>
    </row>
    <row r="16" spans="1:8">
      <c r="A16" s="2037">
        <v>4</v>
      </c>
      <c r="B16" s="1964" t="s">
        <v>6182</v>
      </c>
      <c r="C16" s="2097"/>
      <c r="D16" s="2095"/>
      <c r="E16" s="2097"/>
      <c r="F16" s="2097"/>
      <c r="G16" s="2098">
        <f t="shared" si="0"/>
        <v>0</v>
      </c>
      <c r="H16" s="1474"/>
    </row>
    <row r="17" spans="1:8">
      <c r="A17" s="2037">
        <v>5</v>
      </c>
      <c r="B17" s="1964" t="s">
        <v>6183</v>
      </c>
      <c r="C17" s="2097"/>
      <c r="D17" s="2095"/>
      <c r="E17" s="2097"/>
      <c r="F17" s="2097"/>
      <c r="G17" s="2098">
        <f t="shared" si="0"/>
        <v>0</v>
      </c>
      <c r="H17" s="1474"/>
    </row>
    <row r="18" spans="1:8">
      <c r="A18" s="2037">
        <v>6</v>
      </c>
      <c r="B18" s="1964" t="s">
        <v>6184</v>
      </c>
      <c r="C18" s="2097">
        <v>1771653</v>
      </c>
      <c r="D18" s="2095"/>
      <c r="E18" s="2097">
        <v>20456844</v>
      </c>
      <c r="F18" s="2097">
        <v>20376768</v>
      </c>
      <c r="G18" s="2098">
        <f t="shared" si="0"/>
        <v>1691577</v>
      </c>
      <c r="H18" s="1474"/>
    </row>
    <row r="19" spans="1:8">
      <c r="A19" s="2037">
        <v>7</v>
      </c>
      <c r="B19" s="1964" t="s">
        <v>6185</v>
      </c>
      <c r="C19" s="2097">
        <v>630287</v>
      </c>
      <c r="D19" s="2095"/>
      <c r="E19" s="2097">
        <v>630286</v>
      </c>
      <c r="F19" s="2097"/>
      <c r="G19" s="2098">
        <f t="shared" si="0"/>
        <v>1</v>
      </c>
      <c r="H19" s="1474"/>
    </row>
    <row r="20" spans="1:8">
      <c r="A20" s="2037">
        <v>8</v>
      </c>
      <c r="B20" s="1964"/>
      <c r="C20" s="2097"/>
      <c r="D20" s="2095"/>
      <c r="E20" s="2097"/>
      <c r="F20" s="2097"/>
      <c r="G20" s="2098">
        <f t="shared" si="0"/>
        <v>0</v>
      </c>
      <c r="H20" s="1474"/>
    </row>
    <row r="21" spans="1:8">
      <c r="A21" s="2037">
        <v>9</v>
      </c>
      <c r="B21" s="1964"/>
      <c r="C21" s="2097"/>
      <c r="D21" s="2095"/>
      <c r="E21" s="2097"/>
      <c r="F21" s="2097"/>
      <c r="G21" s="2098">
        <f t="shared" si="0"/>
        <v>0</v>
      </c>
      <c r="H21" s="1474"/>
    </row>
    <row r="22" spans="1:8">
      <c r="A22" s="2037">
        <v>10</v>
      </c>
      <c r="B22" s="1964"/>
      <c r="C22" s="2097"/>
      <c r="D22" s="2095"/>
      <c r="E22" s="2097"/>
      <c r="F22" s="2097"/>
      <c r="G22" s="2098">
        <f t="shared" si="0"/>
        <v>0</v>
      </c>
      <c r="H22" s="1474"/>
    </row>
    <row r="23" spans="1:8">
      <c r="A23" s="2037">
        <v>11</v>
      </c>
      <c r="B23" s="1964"/>
      <c r="C23" s="2097"/>
      <c r="D23" s="2095"/>
      <c r="E23" s="2097"/>
      <c r="F23" s="2097"/>
      <c r="G23" s="2098">
        <f t="shared" si="0"/>
        <v>0</v>
      </c>
      <c r="H23" s="1474"/>
    </row>
    <row r="24" spans="1:8">
      <c r="A24" s="2037">
        <v>12</v>
      </c>
      <c r="B24" s="1964"/>
      <c r="C24" s="2097"/>
      <c r="D24" s="2095"/>
      <c r="E24" s="2097"/>
      <c r="F24" s="2097"/>
      <c r="G24" s="2098">
        <f t="shared" si="0"/>
        <v>0</v>
      </c>
      <c r="H24" s="1474"/>
    </row>
    <row r="25" spans="1:8">
      <c r="A25" s="2037">
        <v>13</v>
      </c>
      <c r="B25" s="1964"/>
      <c r="C25" s="2097"/>
      <c r="D25" s="2095"/>
      <c r="E25" s="2097"/>
      <c r="F25" s="2097"/>
      <c r="G25" s="2098">
        <f t="shared" si="0"/>
        <v>0</v>
      </c>
      <c r="H25" s="1474"/>
    </row>
    <row r="26" spans="1:8">
      <c r="A26" s="2037">
        <v>14</v>
      </c>
      <c r="B26" s="1964"/>
      <c r="C26" s="2097"/>
      <c r="D26" s="2095"/>
      <c r="E26" s="2097"/>
      <c r="F26" s="2097"/>
      <c r="G26" s="2098">
        <f t="shared" si="0"/>
        <v>0</v>
      </c>
      <c r="H26" s="1474"/>
    </row>
    <row r="27" spans="1:8">
      <c r="A27" s="2037">
        <v>15</v>
      </c>
      <c r="B27" s="1964"/>
      <c r="C27" s="2097"/>
      <c r="D27" s="2095"/>
      <c r="E27" s="2097"/>
      <c r="F27" s="2097"/>
      <c r="G27" s="2098">
        <f t="shared" si="0"/>
        <v>0</v>
      </c>
      <c r="H27" s="1474"/>
    </row>
    <row r="28" spans="1:8">
      <c r="A28" s="2037">
        <v>16</v>
      </c>
      <c r="B28" s="1964"/>
      <c r="C28" s="2097"/>
      <c r="D28" s="2095"/>
      <c r="E28" s="2097"/>
      <c r="F28" s="2097"/>
      <c r="G28" s="2098">
        <f t="shared" si="0"/>
        <v>0</v>
      </c>
      <c r="H28" s="1474"/>
    </row>
    <row r="29" spans="1:8">
      <c r="A29" s="2037">
        <v>17</v>
      </c>
      <c r="B29" s="1964"/>
      <c r="C29" s="2097"/>
      <c r="D29" s="2095"/>
      <c r="E29" s="2097"/>
      <c r="F29" s="2097"/>
      <c r="G29" s="2098">
        <f t="shared" si="0"/>
        <v>0</v>
      </c>
      <c r="H29" s="1474"/>
    </row>
    <row r="30" spans="1:8">
      <c r="A30" s="2037">
        <v>18</v>
      </c>
      <c r="B30" s="1964"/>
      <c r="C30" s="2097"/>
      <c r="D30" s="2095"/>
      <c r="E30" s="2097"/>
      <c r="F30" s="2097"/>
      <c r="G30" s="2098">
        <f t="shared" si="0"/>
        <v>0</v>
      </c>
      <c r="H30" s="1474"/>
    </row>
    <row r="31" spans="1:8">
      <c r="A31" s="2037">
        <v>19</v>
      </c>
      <c r="B31" s="1964"/>
      <c r="C31" s="1933"/>
      <c r="D31" s="1726"/>
      <c r="E31" s="1933"/>
      <c r="F31" s="1933"/>
      <c r="G31" s="2098">
        <f t="shared" si="0"/>
        <v>0</v>
      </c>
      <c r="H31" s="1474"/>
    </row>
    <row r="32" spans="1:8">
      <c r="A32" s="2037">
        <v>20</v>
      </c>
      <c r="B32" s="1964"/>
      <c r="C32" s="1933"/>
      <c r="D32" s="1726"/>
      <c r="E32" s="1933"/>
      <c r="F32" s="1933"/>
      <c r="G32" s="2098">
        <f t="shared" si="0"/>
        <v>0</v>
      </c>
      <c r="H32" s="1474"/>
    </row>
    <row r="33" spans="1:8">
      <c r="A33" s="2037">
        <v>21</v>
      </c>
      <c r="B33" s="1964"/>
      <c r="C33" s="1933"/>
      <c r="D33" s="1726"/>
      <c r="E33" s="1933"/>
      <c r="F33" s="1933"/>
      <c r="G33" s="2098">
        <f t="shared" si="0"/>
        <v>0</v>
      </c>
      <c r="H33" s="1474"/>
    </row>
    <row r="34" spans="1:8">
      <c r="A34" s="2037">
        <v>22</v>
      </c>
      <c r="B34" s="1964"/>
      <c r="C34" s="1933"/>
      <c r="D34" s="1726"/>
      <c r="E34" s="1933"/>
      <c r="F34" s="1933"/>
      <c r="G34" s="2098">
        <f t="shared" si="0"/>
        <v>0</v>
      </c>
      <c r="H34" s="1474"/>
    </row>
    <row r="35" spans="1:8">
      <c r="A35" s="2037">
        <v>23</v>
      </c>
      <c r="B35" s="1964"/>
      <c r="C35" s="1933"/>
      <c r="D35" s="1726"/>
      <c r="E35" s="1933"/>
      <c r="F35" s="1933"/>
      <c r="G35" s="2098">
        <f t="shared" si="0"/>
        <v>0</v>
      </c>
      <c r="H35" s="1474"/>
    </row>
    <row r="36" spans="1:8">
      <c r="A36" s="2037">
        <v>24</v>
      </c>
      <c r="B36" s="1964"/>
      <c r="C36" s="1933"/>
      <c r="D36" s="1726"/>
      <c r="E36" s="1933"/>
      <c r="F36" s="1933"/>
      <c r="G36" s="2098">
        <f t="shared" si="0"/>
        <v>0</v>
      </c>
      <c r="H36" s="1474"/>
    </row>
    <row r="37" spans="1:8">
      <c r="A37" s="2037">
        <v>25</v>
      </c>
      <c r="B37" s="1964"/>
      <c r="C37" s="1933"/>
      <c r="D37" s="1726"/>
      <c r="E37" s="1933"/>
      <c r="F37" s="1933"/>
      <c r="G37" s="2098">
        <f t="shared" si="0"/>
        <v>0</v>
      </c>
      <c r="H37" s="1474"/>
    </row>
    <row r="38" spans="1:8">
      <c r="A38" s="2037">
        <v>26</v>
      </c>
      <c r="B38" s="1964"/>
      <c r="C38" s="1933"/>
      <c r="D38" s="1726"/>
      <c r="E38" s="1933"/>
      <c r="F38" s="1933"/>
      <c r="G38" s="2098">
        <f t="shared" si="0"/>
        <v>0</v>
      </c>
      <c r="H38" s="1474"/>
    </row>
    <row r="39" spans="1:8">
      <c r="A39" s="2037">
        <v>27</v>
      </c>
      <c r="B39" s="1964"/>
      <c r="C39" s="1933"/>
      <c r="D39" s="1726"/>
      <c r="E39" s="1933"/>
      <c r="F39" s="1933"/>
      <c r="G39" s="2098">
        <f t="shared" si="0"/>
        <v>0</v>
      </c>
      <c r="H39" s="1474"/>
    </row>
    <row r="40" spans="1:8">
      <c r="A40" s="2037">
        <v>28</v>
      </c>
      <c r="B40" s="1964"/>
      <c r="C40" s="1933"/>
      <c r="D40" s="1726"/>
      <c r="E40" s="1933"/>
      <c r="F40" s="1933"/>
      <c r="G40" s="2098">
        <f t="shared" si="0"/>
        <v>0</v>
      </c>
      <c r="H40" s="1474"/>
    </row>
    <row r="41" spans="1:8">
      <c r="A41" s="2037">
        <v>29</v>
      </c>
      <c r="B41" s="1964"/>
      <c r="C41" s="1933"/>
      <c r="D41" s="1726"/>
      <c r="E41" s="1933"/>
      <c r="F41" s="1933"/>
      <c r="G41" s="2098">
        <f t="shared" si="0"/>
        <v>0</v>
      </c>
      <c r="H41" s="1474"/>
    </row>
    <row r="42" spans="1:8">
      <c r="A42" s="2037">
        <v>30</v>
      </c>
      <c r="B42" s="1964"/>
      <c r="C42" s="1933"/>
      <c r="D42" s="1726"/>
      <c r="E42" s="1933"/>
      <c r="F42" s="1933"/>
      <c r="G42" s="2098">
        <f t="shared" si="0"/>
        <v>0</v>
      </c>
      <c r="H42" s="1474"/>
    </row>
    <row r="43" spans="1:8">
      <c r="A43" s="2037">
        <v>31</v>
      </c>
      <c r="B43" s="1964"/>
      <c r="C43" s="1933"/>
      <c r="D43" s="1726"/>
      <c r="E43" s="1933"/>
      <c r="F43" s="1933"/>
      <c r="G43" s="2098">
        <f t="shared" si="0"/>
        <v>0</v>
      </c>
      <c r="H43" s="1474"/>
    </row>
    <row r="44" spans="1:8">
      <c r="A44" s="2037">
        <v>32</v>
      </c>
      <c r="B44" s="1964"/>
      <c r="C44" s="1933"/>
      <c r="D44" s="1726"/>
      <c r="E44" s="1933"/>
      <c r="F44" s="1933"/>
      <c r="G44" s="2098">
        <f t="shared" si="0"/>
        <v>0</v>
      </c>
      <c r="H44" s="1474"/>
    </row>
    <row r="45" spans="1:8">
      <c r="A45" s="2037">
        <v>33</v>
      </c>
      <c r="B45" s="1964"/>
      <c r="C45" s="1933"/>
      <c r="D45" s="1726"/>
      <c r="E45" s="1933"/>
      <c r="F45" s="1933"/>
      <c r="G45" s="2098">
        <f t="shared" si="0"/>
        <v>0</v>
      </c>
      <c r="H45" s="1474"/>
    </row>
    <row r="46" spans="1:8">
      <c r="A46" s="2037">
        <v>34</v>
      </c>
      <c r="B46" s="1964"/>
      <c r="C46" s="1933"/>
      <c r="D46" s="1726"/>
      <c r="E46" s="1933"/>
      <c r="F46" s="1933"/>
      <c r="G46" s="2098">
        <f t="shared" si="0"/>
        <v>0</v>
      </c>
      <c r="H46" s="1474"/>
    </row>
    <row r="47" spans="1:8">
      <c r="A47" s="2037">
        <v>35</v>
      </c>
      <c r="B47" s="1964"/>
      <c r="C47" s="1933"/>
      <c r="D47" s="1726"/>
      <c r="E47" s="1933"/>
      <c r="F47" s="1933"/>
      <c r="G47" s="2098">
        <f t="shared" si="0"/>
        <v>0</v>
      </c>
      <c r="H47" s="1474"/>
    </row>
    <row r="48" spans="1:8">
      <c r="A48" s="2037">
        <v>36</v>
      </c>
      <c r="B48" s="1964"/>
      <c r="C48" s="1933"/>
      <c r="D48" s="1726"/>
      <c r="E48" s="1933"/>
      <c r="F48" s="1933"/>
      <c r="G48" s="2098">
        <f t="shared" si="0"/>
        <v>0</v>
      </c>
      <c r="H48" s="1474"/>
    </row>
    <row r="49" spans="1:8">
      <c r="A49" s="2037">
        <v>37</v>
      </c>
      <c r="B49" s="1964"/>
      <c r="C49" s="1933"/>
      <c r="D49" s="1726"/>
      <c r="E49" s="1933"/>
      <c r="F49" s="1933"/>
      <c r="G49" s="2098">
        <f t="shared" si="0"/>
        <v>0</v>
      </c>
      <c r="H49" s="1474"/>
    </row>
    <row r="50" spans="1:8">
      <c r="A50" s="2037">
        <v>38</v>
      </c>
      <c r="B50" s="1964"/>
      <c r="C50" s="1933"/>
      <c r="D50" s="1726"/>
      <c r="E50" s="1933"/>
      <c r="F50" s="1933"/>
      <c r="G50" s="2098">
        <f t="shared" si="0"/>
        <v>0</v>
      </c>
      <c r="H50" s="1474"/>
    </row>
    <row r="51" spans="1:8">
      <c r="A51" s="2037">
        <v>39</v>
      </c>
      <c r="B51" s="1964"/>
      <c r="C51" s="1933"/>
      <c r="D51" s="1726"/>
      <c r="E51" s="1933"/>
      <c r="F51" s="1933"/>
      <c r="G51" s="2098">
        <f t="shared" si="0"/>
        <v>0</v>
      </c>
      <c r="H51" s="1474"/>
    </row>
    <row r="52" spans="1:8">
      <c r="A52" s="2037">
        <v>40</v>
      </c>
      <c r="B52" s="1964"/>
      <c r="C52" s="1933"/>
      <c r="D52" s="1726"/>
      <c r="E52" s="1933"/>
      <c r="F52" s="1933"/>
      <c r="G52" s="2098">
        <f t="shared" si="0"/>
        <v>0</v>
      </c>
      <c r="H52" s="1474"/>
    </row>
    <row r="53" spans="1:8">
      <c r="A53" s="2037">
        <v>41</v>
      </c>
      <c r="B53" s="1964"/>
      <c r="C53" s="1933"/>
      <c r="D53" s="1726"/>
      <c r="E53" s="1933"/>
      <c r="F53" s="1933"/>
      <c r="G53" s="2098">
        <f t="shared" si="0"/>
        <v>0</v>
      </c>
      <c r="H53" s="1474"/>
    </row>
    <row r="54" spans="1:8">
      <c r="A54" s="2037">
        <v>42</v>
      </c>
      <c r="B54" s="1964"/>
      <c r="C54" s="1933"/>
      <c r="D54" s="1726"/>
      <c r="E54" s="1933"/>
      <c r="F54" s="1933"/>
      <c r="G54" s="2098">
        <f t="shared" si="0"/>
        <v>0</v>
      </c>
      <c r="H54" s="1474"/>
    </row>
    <row r="55" spans="1:8">
      <c r="A55" s="2037">
        <v>43</v>
      </c>
      <c r="B55" s="1964"/>
      <c r="C55" s="1933"/>
      <c r="D55" s="1726"/>
      <c r="E55" s="1933"/>
      <c r="F55" s="1933"/>
      <c r="G55" s="2098">
        <f t="shared" si="0"/>
        <v>0</v>
      </c>
      <c r="H55" s="1474"/>
    </row>
    <row r="56" spans="1:8">
      <c r="A56" s="2037">
        <v>44</v>
      </c>
      <c r="B56" s="1964"/>
      <c r="C56" s="1933"/>
      <c r="D56" s="1726"/>
      <c r="E56" s="1933"/>
      <c r="F56" s="1933"/>
      <c r="G56" s="2098">
        <f t="shared" si="0"/>
        <v>0</v>
      </c>
      <c r="H56" s="1474"/>
    </row>
    <row r="57" spans="1:8">
      <c r="A57" s="2037">
        <v>45</v>
      </c>
      <c r="B57" s="1964"/>
      <c r="C57" s="1933"/>
      <c r="D57" s="1726"/>
      <c r="E57" s="1933"/>
      <c r="F57" s="1933"/>
      <c r="G57" s="2098">
        <f t="shared" si="0"/>
        <v>0</v>
      </c>
      <c r="H57" s="1474"/>
    </row>
    <row r="58" spans="1:8">
      <c r="A58" s="2037">
        <v>46</v>
      </c>
      <c r="B58" s="1964" t="s">
        <v>545</v>
      </c>
      <c r="C58" s="1933">
        <f>C119</f>
        <v>0</v>
      </c>
      <c r="D58" s="2099"/>
      <c r="E58" s="1933">
        <f>E119</f>
        <v>0</v>
      </c>
      <c r="F58" s="1933">
        <f>F119</f>
        <v>0</v>
      </c>
      <c r="G58" s="2098">
        <f>G119</f>
        <v>0</v>
      </c>
      <c r="H58" s="1474"/>
    </row>
    <row r="59" spans="1:8" ht="15.75" thickBot="1">
      <c r="A59" s="2100">
        <v>47</v>
      </c>
      <c r="B59" s="2101" t="s">
        <v>172</v>
      </c>
      <c r="C59" s="1894">
        <f>SUM(C13:C58)</f>
        <v>8261084</v>
      </c>
      <c r="D59" s="2102"/>
      <c r="E59" s="1894">
        <f>SUM(E13:E58)</f>
        <v>53489179</v>
      </c>
      <c r="F59" s="1894">
        <f>SUM(F13:F58)</f>
        <v>61210190</v>
      </c>
      <c r="G59" s="1891">
        <f>SUM(G13:G58)</f>
        <v>15982095</v>
      </c>
      <c r="H59" s="1474"/>
    </row>
    <row r="60" spans="1:8">
      <c r="A60" s="2568" t="s">
        <v>4682</v>
      </c>
      <c r="B60" s="2563"/>
      <c r="C60" s="1551"/>
      <c r="E60" s="1551"/>
      <c r="F60" s="1551"/>
      <c r="G60" s="1551" t="s">
        <v>2207</v>
      </c>
      <c r="H60" s="1474"/>
    </row>
    <row r="61" spans="1:8">
      <c r="A61" s="1551" t="s">
        <v>2208</v>
      </c>
      <c r="B61" s="1551"/>
      <c r="C61" s="1551"/>
      <c r="D61" s="1551"/>
      <c r="E61" s="1551"/>
      <c r="F61" s="1551"/>
      <c r="G61" s="1551"/>
      <c r="H61" s="1474"/>
    </row>
    <row r="62" spans="1:8">
      <c r="H62" s="1474"/>
    </row>
    <row r="63" spans="1:8" ht="15.75">
      <c r="A63" s="2103" t="s">
        <v>565</v>
      </c>
      <c r="B63" s="1551"/>
      <c r="C63" s="1551"/>
      <c r="D63" s="1551"/>
      <c r="E63" s="1551"/>
      <c r="F63" s="1551"/>
      <c r="G63" s="1551"/>
      <c r="H63" s="1474"/>
    </row>
    <row r="64" spans="1:8">
      <c r="H64" s="1474"/>
    </row>
    <row r="65" spans="1:8" ht="15.75" thickBot="1">
      <c r="A65" s="1451" t="str">
        <f>'Data Sheet'!$C$22</f>
        <v>Please fill in the following:</v>
      </c>
      <c r="F65" s="2104" t="str">
        <f>'Data Sheet'!$C$40</f>
        <v>4/28/2016</v>
      </c>
      <c r="G65" s="3315" t="str">
        <f>'Data Sheet'!$C$38</f>
        <v>12/31/2015</v>
      </c>
      <c r="H65" s="1474"/>
    </row>
    <row r="66" spans="1:8">
      <c r="A66" s="2105"/>
      <c r="B66" s="2106"/>
      <c r="C66" s="2106"/>
      <c r="D66" s="2106"/>
      <c r="E66" s="2106"/>
      <c r="F66" s="2106"/>
      <c r="G66" s="2107"/>
      <c r="H66" s="1474"/>
    </row>
    <row r="67" spans="1:8">
      <c r="A67" s="2108" t="s">
        <v>2202</v>
      </c>
      <c r="B67" s="1551"/>
      <c r="C67" s="1551"/>
      <c r="D67" s="1551"/>
      <c r="E67" s="1551"/>
      <c r="F67" s="1551"/>
      <c r="G67" s="2109"/>
      <c r="H67" s="1474"/>
    </row>
    <row r="68" spans="1:8">
      <c r="A68" s="1953"/>
      <c r="G68" s="1943"/>
      <c r="H68" s="1474"/>
    </row>
    <row r="69" spans="1:8">
      <c r="A69" s="2110"/>
      <c r="B69" s="1955"/>
      <c r="C69" s="2111" t="s">
        <v>1831</v>
      </c>
      <c r="D69" s="1993" t="s">
        <v>542</v>
      </c>
      <c r="E69" s="1950"/>
      <c r="F69" s="1955"/>
      <c r="G69" s="2112" t="s">
        <v>1831</v>
      </c>
      <c r="H69" s="1474"/>
    </row>
    <row r="70" spans="1:8">
      <c r="A70" s="2037"/>
      <c r="B70" s="2093" t="s">
        <v>2205</v>
      </c>
      <c r="C70" s="1960" t="s">
        <v>881</v>
      </c>
      <c r="D70" s="2093" t="s">
        <v>1833</v>
      </c>
      <c r="E70" s="1964"/>
      <c r="F70" s="2093" t="s">
        <v>539</v>
      </c>
      <c r="G70" s="2092" t="s">
        <v>2514</v>
      </c>
      <c r="H70" s="1474"/>
    </row>
    <row r="71" spans="1:8">
      <c r="A71" s="2037" t="s">
        <v>1724</v>
      </c>
      <c r="B71" s="2093" t="s">
        <v>2206</v>
      </c>
      <c r="C71" s="1960" t="s">
        <v>557</v>
      </c>
      <c r="D71" s="2093" t="s">
        <v>176</v>
      </c>
      <c r="E71" s="1960" t="s">
        <v>1835</v>
      </c>
      <c r="F71" s="1964"/>
      <c r="G71" s="2092"/>
      <c r="H71" s="1474"/>
    </row>
    <row r="72" spans="1:8">
      <c r="A72" s="2038" t="s">
        <v>1727</v>
      </c>
      <c r="B72" s="2040" t="s">
        <v>3018</v>
      </c>
      <c r="C72" s="2040" t="s">
        <v>3019</v>
      </c>
      <c r="D72" s="2040" t="s">
        <v>3020</v>
      </c>
      <c r="E72" s="2040" t="s">
        <v>3021</v>
      </c>
      <c r="F72" s="2034" t="s">
        <v>2343</v>
      </c>
      <c r="G72" s="1967" t="s">
        <v>2344</v>
      </c>
      <c r="H72" s="1474"/>
    </row>
    <row r="73" spans="1:8">
      <c r="A73" s="2037">
        <v>1</v>
      </c>
      <c r="B73" s="1960"/>
      <c r="C73" s="2097"/>
      <c r="D73" s="2113"/>
      <c r="E73" s="2097"/>
      <c r="F73" s="2097"/>
      <c r="G73" s="2096">
        <f t="shared" ref="G73:G118" si="1">C73-E73+F73</f>
        <v>0</v>
      </c>
      <c r="H73" s="1474"/>
    </row>
    <row r="74" spans="1:8">
      <c r="A74" s="2037">
        <v>2</v>
      </c>
      <c r="B74" s="1964"/>
      <c r="C74" s="2097"/>
      <c r="D74" s="2113"/>
      <c r="E74" s="2097"/>
      <c r="F74" s="2097"/>
      <c r="G74" s="2098">
        <f t="shared" si="1"/>
        <v>0</v>
      </c>
      <c r="H74" s="1474"/>
    </row>
    <row r="75" spans="1:8">
      <c r="A75" s="2037">
        <v>3</v>
      </c>
      <c r="B75" s="1964"/>
      <c r="C75" s="2097"/>
      <c r="D75" s="2113"/>
      <c r="E75" s="2097"/>
      <c r="F75" s="2097"/>
      <c r="G75" s="2098">
        <f t="shared" si="1"/>
        <v>0</v>
      </c>
      <c r="H75" s="1474"/>
    </row>
    <row r="76" spans="1:8">
      <c r="A76" s="2037">
        <v>4</v>
      </c>
      <c r="B76" s="1964"/>
      <c r="C76" s="2097"/>
      <c r="D76" s="2113"/>
      <c r="E76" s="2097"/>
      <c r="F76" s="2097"/>
      <c r="G76" s="2098">
        <f t="shared" si="1"/>
        <v>0</v>
      </c>
      <c r="H76" s="1474"/>
    </row>
    <row r="77" spans="1:8">
      <c r="A77" s="2037">
        <v>5</v>
      </c>
      <c r="B77" s="1964"/>
      <c r="C77" s="2097"/>
      <c r="D77" s="2113"/>
      <c r="E77" s="2097"/>
      <c r="F77" s="2097"/>
      <c r="G77" s="2098">
        <f t="shared" si="1"/>
        <v>0</v>
      </c>
      <c r="H77" s="1474"/>
    </row>
    <row r="78" spans="1:8">
      <c r="A78" s="2037">
        <v>6</v>
      </c>
      <c r="B78" s="1964"/>
      <c r="C78" s="2097"/>
      <c r="D78" s="2113"/>
      <c r="E78" s="2097"/>
      <c r="F78" s="2097"/>
      <c r="G78" s="2098">
        <f t="shared" si="1"/>
        <v>0</v>
      </c>
      <c r="H78" s="1474"/>
    </row>
    <row r="79" spans="1:8">
      <c r="A79" s="2037">
        <v>7</v>
      </c>
      <c r="B79" s="1964"/>
      <c r="C79" s="2097"/>
      <c r="D79" s="2113"/>
      <c r="E79" s="2097"/>
      <c r="F79" s="2097"/>
      <c r="G79" s="2098">
        <f t="shared" si="1"/>
        <v>0</v>
      </c>
      <c r="H79" s="1474"/>
    </row>
    <row r="80" spans="1:8">
      <c r="A80" s="2037">
        <v>8</v>
      </c>
      <c r="B80" s="1964"/>
      <c r="C80" s="2097"/>
      <c r="D80" s="2113"/>
      <c r="E80" s="2097"/>
      <c r="F80" s="2097"/>
      <c r="G80" s="2098">
        <f t="shared" si="1"/>
        <v>0</v>
      </c>
      <c r="H80" s="1474"/>
    </row>
    <row r="81" spans="1:8">
      <c r="A81" s="2037">
        <v>9</v>
      </c>
      <c r="B81" s="1964"/>
      <c r="C81" s="2097"/>
      <c r="D81" s="2113"/>
      <c r="E81" s="2097"/>
      <c r="F81" s="2097"/>
      <c r="G81" s="2098">
        <f t="shared" si="1"/>
        <v>0</v>
      </c>
      <c r="H81" s="1474"/>
    </row>
    <row r="82" spans="1:8">
      <c r="A82" s="2037">
        <v>10</v>
      </c>
      <c r="B82" s="1964"/>
      <c r="C82" s="2097"/>
      <c r="D82" s="2113"/>
      <c r="E82" s="2097"/>
      <c r="F82" s="2097"/>
      <c r="G82" s="2098">
        <f t="shared" si="1"/>
        <v>0</v>
      </c>
      <c r="H82" s="1474"/>
    </row>
    <row r="83" spans="1:8">
      <c r="A83" s="2037">
        <v>11</v>
      </c>
      <c r="B83" s="1964"/>
      <c r="C83" s="2097"/>
      <c r="D83" s="2094"/>
      <c r="E83" s="2097"/>
      <c r="F83" s="2097"/>
      <c r="G83" s="2098">
        <f t="shared" si="1"/>
        <v>0</v>
      </c>
      <c r="H83" s="1474"/>
    </row>
    <row r="84" spans="1:8">
      <c r="A84" s="2037">
        <v>12</v>
      </c>
      <c r="B84" s="1964"/>
      <c r="C84" s="2097"/>
      <c r="D84" s="2113"/>
      <c r="E84" s="2097"/>
      <c r="F84" s="2097"/>
      <c r="G84" s="2098">
        <f t="shared" si="1"/>
        <v>0</v>
      </c>
      <c r="H84" s="1474"/>
    </row>
    <row r="85" spans="1:8">
      <c r="A85" s="2037">
        <v>13</v>
      </c>
      <c r="B85" s="1964"/>
      <c r="C85" s="2097"/>
      <c r="D85" s="2113"/>
      <c r="E85" s="2097"/>
      <c r="F85" s="2097"/>
      <c r="G85" s="2098">
        <f t="shared" si="1"/>
        <v>0</v>
      </c>
      <c r="H85" s="1474"/>
    </row>
    <row r="86" spans="1:8">
      <c r="A86" s="2037">
        <v>14</v>
      </c>
      <c r="B86" s="1964"/>
      <c r="C86" s="2097"/>
      <c r="D86" s="2113"/>
      <c r="E86" s="2097"/>
      <c r="F86" s="2097"/>
      <c r="G86" s="2098">
        <f t="shared" si="1"/>
        <v>0</v>
      </c>
      <c r="H86" s="1474"/>
    </row>
    <row r="87" spans="1:8">
      <c r="A87" s="2037">
        <v>15</v>
      </c>
      <c r="B87" s="1964"/>
      <c r="C87" s="2097"/>
      <c r="D87" s="2113"/>
      <c r="E87" s="2097"/>
      <c r="F87" s="2097"/>
      <c r="G87" s="2098">
        <f t="shared" si="1"/>
        <v>0</v>
      </c>
      <c r="H87" s="1474"/>
    </row>
    <row r="88" spans="1:8">
      <c r="A88" s="2037">
        <v>16</v>
      </c>
      <c r="B88" s="1964"/>
      <c r="C88" s="2097"/>
      <c r="D88" s="2113"/>
      <c r="E88" s="2097"/>
      <c r="F88" s="2097"/>
      <c r="G88" s="2098">
        <f t="shared" si="1"/>
        <v>0</v>
      </c>
      <c r="H88" s="1474"/>
    </row>
    <row r="89" spans="1:8">
      <c r="A89" s="2037">
        <v>17</v>
      </c>
      <c r="B89" s="1964"/>
      <c r="C89" s="2097"/>
      <c r="D89" s="2113"/>
      <c r="E89" s="2097"/>
      <c r="F89" s="2097"/>
      <c r="G89" s="2098">
        <f t="shared" si="1"/>
        <v>0</v>
      </c>
      <c r="H89" s="1474"/>
    </row>
    <row r="90" spans="1:8">
      <c r="A90" s="2037">
        <v>18</v>
      </c>
      <c r="B90" s="1964"/>
      <c r="C90" s="2097"/>
      <c r="D90" s="2113"/>
      <c r="E90" s="2097"/>
      <c r="F90" s="2097"/>
      <c r="G90" s="2098">
        <f t="shared" si="1"/>
        <v>0</v>
      </c>
      <c r="H90" s="1474"/>
    </row>
    <row r="91" spans="1:8">
      <c r="A91" s="2037">
        <v>19</v>
      </c>
      <c r="B91" s="1964"/>
      <c r="C91" s="1933"/>
      <c r="D91" s="1964"/>
      <c r="E91" s="1933"/>
      <c r="F91" s="1933"/>
      <c r="G91" s="2098">
        <f t="shared" si="1"/>
        <v>0</v>
      </c>
      <c r="H91" s="1474"/>
    </row>
    <row r="92" spans="1:8">
      <c r="A92" s="2037">
        <v>20</v>
      </c>
      <c r="B92" s="1964"/>
      <c r="C92" s="1933"/>
      <c r="D92" s="1964"/>
      <c r="E92" s="1933"/>
      <c r="F92" s="1933"/>
      <c r="G92" s="2098">
        <f t="shared" si="1"/>
        <v>0</v>
      </c>
      <c r="H92" s="1474"/>
    </row>
    <row r="93" spans="1:8">
      <c r="A93" s="2037">
        <v>21</v>
      </c>
      <c r="B93" s="1964"/>
      <c r="C93" s="1933"/>
      <c r="D93" s="1964"/>
      <c r="E93" s="1933"/>
      <c r="F93" s="1933"/>
      <c r="G93" s="2098">
        <f t="shared" si="1"/>
        <v>0</v>
      </c>
      <c r="H93" s="1474"/>
    </row>
    <row r="94" spans="1:8">
      <c r="A94" s="2037">
        <v>22</v>
      </c>
      <c r="B94" s="1964"/>
      <c r="C94" s="1933"/>
      <c r="D94" s="2042"/>
      <c r="E94" s="1933"/>
      <c r="F94" s="1933"/>
      <c r="G94" s="2098">
        <f t="shared" si="1"/>
        <v>0</v>
      </c>
      <c r="H94" s="1474"/>
    </row>
    <row r="95" spans="1:8">
      <c r="A95" s="2037">
        <v>23</v>
      </c>
      <c r="B95" s="1964"/>
      <c r="C95" s="1933"/>
      <c r="D95" s="2042"/>
      <c r="E95" s="1933"/>
      <c r="F95" s="1933"/>
      <c r="G95" s="2098">
        <f t="shared" si="1"/>
        <v>0</v>
      </c>
    </row>
    <row r="96" spans="1:8">
      <c r="A96" s="2037">
        <v>24</v>
      </c>
      <c r="B96" s="1964"/>
      <c r="C96" s="1933"/>
      <c r="D96" s="2042"/>
      <c r="E96" s="1933"/>
      <c r="F96" s="1933"/>
      <c r="G96" s="2098">
        <f t="shared" si="1"/>
        <v>0</v>
      </c>
    </row>
    <row r="97" spans="1:7">
      <c r="A97" s="2037">
        <v>25</v>
      </c>
      <c r="B97" s="1964"/>
      <c r="C97" s="1933"/>
      <c r="D97" s="1964"/>
      <c r="E97" s="1933"/>
      <c r="F97" s="1933"/>
      <c r="G97" s="2098">
        <f t="shared" si="1"/>
        <v>0</v>
      </c>
    </row>
    <row r="98" spans="1:7">
      <c r="A98" s="2037">
        <v>26</v>
      </c>
      <c r="B98" s="1964"/>
      <c r="C98" s="1933"/>
      <c r="D98" s="1964"/>
      <c r="E98" s="1933"/>
      <c r="F98" s="1933"/>
      <c r="G98" s="2098">
        <f t="shared" si="1"/>
        <v>0</v>
      </c>
    </row>
    <row r="99" spans="1:7">
      <c r="A99" s="2037">
        <v>27</v>
      </c>
      <c r="B99" s="1964"/>
      <c r="C99" s="1933"/>
      <c r="D99" s="1964"/>
      <c r="E99" s="1933"/>
      <c r="F99" s="1933"/>
      <c r="G99" s="2098">
        <f t="shared" si="1"/>
        <v>0</v>
      </c>
    </row>
    <row r="100" spans="1:7">
      <c r="A100" s="2037">
        <v>28</v>
      </c>
      <c r="B100" s="1964"/>
      <c r="C100" s="1933"/>
      <c r="D100" s="1964"/>
      <c r="E100" s="1933"/>
      <c r="F100" s="1933"/>
      <c r="G100" s="2098">
        <f t="shared" si="1"/>
        <v>0</v>
      </c>
    </row>
    <row r="101" spans="1:7">
      <c r="A101" s="2037">
        <v>29</v>
      </c>
      <c r="B101" s="1964"/>
      <c r="C101" s="1933"/>
      <c r="D101" s="1964"/>
      <c r="E101" s="1933"/>
      <c r="F101" s="1933"/>
      <c r="G101" s="2098">
        <f t="shared" si="1"/>
        <v>0</v>
      </c>
    </row>
    <row r="102" spans="1:7">
      <c r="A102" s="2037">
        <v>30</v>
      </c>
      <c r="B102" s="1964"/>
      <c r="C102" s="1933"/>
      <c r="D102" s="1964"/>
      <c r="E102" s="1933"/>
      <c r="F102" s="1933"/>
      <c r="G102" s="2098">
        <f t="shared" si="1"/>
        <v>0</v>
      </c>
    </row>
    <row r="103" spans="1:7">
      <c r="A103" s="2037">
        <v>31</v>
      </c>
      <c r="B103" s="1964"/>
      <c r="C103" s="1933"/>
      <c r="D103" s="1964"/>
      <c r="E103" s="1933"/>
      <c r="F103" s="1933"/>
      <c r="G103" s="2098">
        <f t="shared" si="1"/>
        <v>0</v>
      </c>
    </row>
    <row r="104" spans="1:7">
      <c r="A104" s="2037">
        <v>32</v>
      </c>
      <c r="B104" s="1964"/>
      <c r="C104" s="1933"/>
      <c r="D104" s="1964"/>
      <c r="E104" s="1933"/>
      <c r="F104" s="1933"/>
      <c r="G104" s="2098">
        <f t="shared" si="1"/>
        <v>0</v>
      </c>
    </row>
    <row r="105" spans="1:7">
      <c r="A105" s="2037">
        <v>33</v>
      </c>
      <c r="B105" s="1964"/>
      <c r="C105" s="1933"/>
      <c r="D105" s="1964"/>
      <c r="E105" s="1933"/>
      <c r="F105" s="1933"/>
      <c r="G105" s="2098">
        <f t="shared" si="1"/>
        <v>0</v>
      </c>
    </row>
    <row r="106" spans="1:7">
      <c r="A106" s="2037">
        <v>34</v>
      </c>
      <c r="B106" s="1964"/>
      <c r="C106" s="1933"/>
      <c r="D106" s="1964"/>
      <c r="E106" s="1933"/>
      <c r="F106" s="1933"/>
      <c r="G106" s="2098">
        <f t="shared" si="1"/>
        <v>0</v>
      </c>
    </row>
    <row r="107" spans="1:7">
      <c r="A107" s="2037">
        <v>35</v>
      </c>
      <c r="B107" s="1964"/>
      <c r="C107" s="1933"/>
      <c r="D107" s="1964"/>
      <c r="E107" s="1933"/>
      <c r="F107" s="1933"/>
      <c r="G107" s="2098">
        <f t="shared" si="1"/>
        <v>0</v>
      </c>
    </row>
    <row r="108" spans="1:7">
      <c r="A108" s="2037">
        <v>36</v>
      </c>
      <c r="B108" s="1964"/>
      <c r="C108" s="1933"/>
      <c r="D108" s="1964"/>
      <c r="E108" s="1933"/>
      <c r="F108" s="1933"/>
      <c r="G108" s="2098">
        <f t="shared" si="1"/>
        <v>0</v>
      </c>
    </row>
    <row r="109" spans="1:7">
      <c r="A109" s="2037">
        <v>37</v>
      </c>
      <c r="B109" s="1964"/>
      <c r="C109" s="1933"/>
      <c r="D109" s="1964"/>
      <c r="E109" s="1933"/>
      <c r="F109" s="1933"/>
      <c r="G109" s="2098">
        <f t="shared" si="1"/>
        <v>0</v>
      </c>
    </row>
    <row r="110" spans="1:7">
      <c r="A110" s="2037">
        <v>38</v>
      </c>
      <c r="B110" s="1964"/>
      <c r="C110" s="1933"/>
      <c r="D110" s="1964"/>
      <c r="E110" s="1933"/>
      <c r="F110" s="1933"/>
      <c r="G110" s="2098">
        <f t="shared" si="1"/>
        <v>0</v>
      </c>
    </row>
    <row r="111" spans="1:7">
      <c r="A111" s="2037">
        <v>39</v>
      </c>
      <c r="B111" s="1964"/>
      <c r="C111" s="1933"/>
      <c r="D111" s="1964"/>
      <c r="E111" s="1933"/>
      <c r="F111" s="1933"/>
      <c r="G111" s="2098">
        <f t="shared" si="1"/>
        <v>0</v>
      </c>
    </row>
    <row r="112" spans="1:7">
      <c r="A112" s="2037">
        <v>40</v>
      </c>
      <c r="B112" s="1964"/>
      <c r="C112" s="1933"/>
      <c r="D112" s="1964"/>
      <c r="E112" s="1933"/>
      <c r="F112" s="1933"/>
      <c r="G112" s="2098">
        <f t="shared" si="1"/>
        <v>0</v>
      </c>
    </row>
    <row r="113" spans="1:7">
      <c r="A113" s="2037">
        <v>41</v>
      </c>
      <c r="B113" s="1964"/>
      <c r="C113" s="1933"/>
      <c r="D113" s="1964"/>
      <c r="E113" s="1933"/>
      <c r="F113" s="1933"/>
      <c r="G113" s="2098">
        <f t="shared" si="1"/>
        <v>0</v>
      </c>
    </row>
    <row r="114" spans="1:7">
      <c r="A114" s="2037">
        <v>42</v>
      </c>
      <c r="B114" s="1964"/>
      <c r="C114" s="1933"/>
      <c r="D114" s="1964"/>
      <c r="E114" s="1933"/>
      <c r="F114" s="1933"/>
      <c r="G114" s="2098">
        <f t="shared" si="1"/>
        <v>0</v>
      </c>
    </row>
    <row r="115" spans="1:7">
      <c r="A115" s="2037">
        <v>43</v>
      </c>
      <c r="B115" s="1964"/>
      <c r="C115" s="1933"/>
      <c r="D115" s="1964"/>
      <c r="E115" s="1933"/>
      <c r="F115" s="1933"/>
      <c r="G115" s="2098">
        <f t="shared" si="1"/>
        <v>0</v>
      </c>
    </row>
    <row r="116" spans="1:7">
      <c r="A116" s="2037">
        <v>44</v>
      </c>
      <c r="B116" s="1964"/>
      <c r="C116" s="1933"/>
      <c r="D116" s="1964"/>
      <c r="E116" s="1933"/>
      <c r="F116" s="1933"/>
      <c r="G116" s="2098">
        <f t="shared" si="1"/>
        <v>0</v>
      </c>
    </row>
    <row r="117" spans="1:7">
      <c r="A117" s="2037">
        <v>45</v>
      </c>
      <c r="B117" s="1964"/>
      <c r="C117" s="1933"/>
      <c r="D117" s="1964"/>
      <c r="E117" s="1933"/>
      <c r="F117" s="1933"/>
      <c r="G117" s="2098">
        <f t="shared" si="1"/>
        <v>0</v>
      </c>
    </row>
    <row r="118" spans="1:7">
      <c r="A118" s="2037">
        <v>46</v>
      </c>
      <c r="B118" s="1964"/>
      <c r="C118" s="1933"/>
      <c r="D118" s="1964"/>
      <c r="E118" s="1933"/>
      <c r="F118" s="1933"/>
      <c r="G118" s="2098">
        <f t="shared" si="1"/>
        <v>0</v>
      </c>
    </row>
    <row r="119" spans="1:7" ht="15.75" thickBot="1">
      <c r="A119" s="2100">
        <v>47</v>
      </c>
      <c r="B119" s="2101" t="s">
        <v>172</v>
      </c>
      <c r="C119" s="1894">
        <f>SUM(C73:C118)</f>
        <v>0</v>
      </c>
      <c r="D119" s="2102"/>
      <c r="E119" s="1894">
        <f>SUM(E73:E118)</f>
        <v>0</v>
      </c>
      <c r="F119" s="1894">
        <f>SUM(F73:F118)</f>
        <v>0</v>
      </c>
      <c r="G119" s="1891">
        <f>SUM(G73:G118)</f>
        <v>0</v>
      </c>
    </row>
    <row r="120" spans="1:7">
      <c r="A120" s="2568" t="s">
        <v>4682</v>
      </c>
      <c r="B120" s="2563"/>
    </row>
    <row r="121" spans="1:7">
      <c r="A121" s="1551" t="s">
        <v>2209</v>
      </c>
      <c r="B121" s="1551"/>
      <c r="C121" s="1551"/>
      <c r="D121" s="1551"/>
      <c r="E121" s="1551"/>
      <c r="F121" s="1551"/>
      <c r="G121" s="1551"/>
    </row>
    <row r="123" spans="1:7">
      <c r="A123" s="1496"/>
      <c r="B123" s="1496"/>
      <c r="C123" s="1496"/>
      <c r="D123" s="1496"/>
      <c r="E123" s="1496"/>
      <c r="F123" s="1496"/>
      <c r="G123" s="1496"/>
    </row>
    <row r="124" spans="1:7">
      <c r="A124" s="1496"/>
      <c r="B124" s="1496"/>
      <c r="C124" s="1496"/>
      <c r="D124" s="1496"/>
      <c r="E124" s="1496"/>
      <c r="F124" s="1496"/>
      <c r="G124" s="1496"/>
    </row>
    <row r="125" spans="1:7">
      <c r="A125" s="1496"/>
      <c r="B125" s="1496"/>
      <c r="C125" s="1496"/>
      <c r="D125" s="1496"/>
      <c r="E125" s="1496"/>
      <c r="F125" s="1496"/>
      <c r="G125" s="1496"/>
    </row>
    <row r="126" spans="1:7">
      <c r="A126" s="1496"/>
      <c r="B126" s="1496"/>
      <c r="C126" s="1496"/>
      <c r="D126" s="1496"/>
      <c r="E126" s="1496"/>
      <c r="F126" s="1496"/>
      <c r="G126" s="1496"/>
    </row>
    <row r="127" spans="1:7">
      <c r="A127" s="1496"/>
      <c r="B127" s="1496"/>
      <c r="C127" s="1496"/>
      <c r="D127" s="1496"/>
      <c r="E127" s="1496"/>
      <c r="F127" s="1496"/>
      <c r="G127" s="1496"/>
    </row>
    <row r="128" spans="1:7">
      <c r="A128" s="1496"/>
      <c r="B128" s="1496"/>
      <c r="C128" s="1496"/>
      <c r="D128" s="1496"/>
      <c r="E128" s="1496"/>
      <c r="F128" s="1496"/>
      <c r="G128" s="1496"/>
    </row>
  </sheetData>
  <mergeCells count="1">
    <mergeCell ref="B7:G8"/>
  </mergeCells>
  <printOptions horizontalCentered="1" verticalCentered="1"/>
  <pageMargins left="0.5" right="0.5" top="0.5" bottom="0.5" header="0.5" footer="0.5"/>
  <pageSetup scale="70" orientation="portrait" horizontalDpi="300" verticalDpi="300" r:id="rId1"/>
  <headerFooter alignWithMargins="0"/>
  <rowBreaks count="1" manualBreakCount="1">
    <brk id="62"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6">
    <tabColor theme="1"/>
  </sheetPr>
  <dimension ref="A1:N122"/>
  <sheetViews>
    <sheetView defaultGridColor="0" view="pageBreakPreview" colorId="22" zoomScale="60" zoomScaleNormal="100" workbookViewId="0">
      <selection activeCell="J33" sqref="J33"/>
    </sheetView>
  </sheetViews>
  <sheetFormatPr defaultColWidth="9.6640625" defaultRowHeight="15"/>
  <cols>
    <col min="1" max="1" width="4.6640625" style="9" customWidth="1"/>
    <col min="2" max="2" width="45.6640625" style="9" customWidth="1"/>
    <col min="3" max="3" width="20.6640625" style="9" customWidth="1"/>
    <col min="4" max="5" width="15.6640625" style="9" customWidth="1"/>
    <col min="6" max="7" width="19.5546875" style="9" customWidth="1"/>
    <col min="8" max="12" width="12.6640625" style="9" customWidth="1"/>
    <col min="13" max="13" width="4.6640625" style="9" customWidth="1"/>
    <col min="14" max="16384" width="9.6640625" style="9"/>
  </cols>
  <sheetData>
    <row r="1" spans="1:14">
      <c r="A1" s="749" t="s">
        <v>2210</v>
      </c>
      <c r="B1" s="750"/>
      <c r="C1" s="750" t="s">
        <v>1339</v>
      </c>
      <c r="D1" s="750" t="s">
        <v>1797</v>
      </c>
      <c r="E1" s="1014" t="s">
        <v>1798</v>
      </c>
      <c r="F1" s="749" t="s">
        <v>1795</v>
      </c>
      <c r="G1" s="750"/>
      <c r="H1" s="752" t="s">
        <v>1339</v>
      </c>
      <c r="I1" s="750"/>
      <c r="J1" s="752" t="s">
        <v>1797</v>
      </c>
      <c r="K1" s="750"/>
      <c r="L1" s="752" t="s">
        <v>1798</v>
      </c>
      <c r="M1" s="1014"/>
      <c r="N1" s="15"/>
    </row>
    <row r="2" spans="1:14">
      <c r="A2" s="70" t="str">
        <f>'Data Sheet'!$C$25</f>
        <v>Consolidated Edison Company of New York, Inc.</v>
      </c>
      <c r="B2" s="755"/>
      <c r="C2" s="755" t="s">
        <v>1156</v>
      </c>
      <c r="D2" s="755" t="s">
        <v>1800</v>
      </c>
      <c r="E2" s="1017"/>
      <c r="F2" s="70" t="str">
        <f>'Data Sheet'!$C$25</f>
        <v>Consolidated Edison Company of New York, Inc.</v>
      </c>
      <c r="G2" s="755"/>
      <c r="H2" s="9" t="s">
        <v>1156</v>
      </c>
      <c r="J2" s="415" t="s">
        <v>1800</v>
      </c>
      <c r="K2" s="755"/>
      <c r="M2" s="1017"/>
      <c r="N2" s="15"/>
    </row>
    <row r="3" spans="1:14" ht="15" customHeight="1">
      <c r="A3" s="758"/>
      <c r="B3" s="759"/>
      <c r="C3" s="759" t="s">
        <v>1157</v>
      </c>
      <c r="D3" s="655" t="str">
        <f>'Data Sheet'!$C$40</f>
        <v>4/28/2016</v>
      </c>
      <c r="E3" s="1160" t="str">
        <f>'Data Sheet'!$C$38</f>
        <v>12/31/2015</v>
      </c>
      <c r="F3" s="758"/>
      <c r="G3" s="759"/>
      <c r="H3" s="447" t="s">
        <v>1157</v>
      </c>
      <c r="I3" s="759"/>
      <c r="J3" s="645" t="str">
        <f>'Data Sheet'!$C$40</f>
        <v>4/28/2016</v>
      </c>
      <c r="K3" s="759"/>
      <c r="L3" s="1167" t="str">
        <f>'Data Sheet'!$C$38</f>
        <v>12/31/2015</v>
      </c>
      <c r="M3" s="1019"/>
      <c r="N3" s="15"/>
    </row>
    <row r="4" spans="1:14" ht="15" customHeight="1">
      <c r="A4" s="1057" t="s">
        <v>2211</v>
      </c>
      <c r="B4" s="1058"/>
      <c r="C4" s="1058"/>
      <c r="D4" s="1058"/>
      <c r="E4" s="1059"/>
      <c r="F4" s="1057" t="s">
        <v>2212</v>
      </c>
      <c r="G4" s="1058"/>
      <c r="H4" s="1058"/>
      <c r="I4" s="1058"/>
      <c r="J4" s="1058"/>
      <c r="K4" s="1058"/>
      <c r="L4" s="1058"/>
      <c r="M4" s="1059"/>
      <c r="N4" s="15"/>
    </row>
    <row r="5" spans="1:14">
      <c r="A5" s="3607" t="s">
        <v>3540</v>
      </c>
      <c r="B5" s="3410"/>
      <c r="C5" s="3410"/>
      <c r="D5" s="3410"/>
      <c r="E5" s="3411"/>
      <c r="F5" s="754" t="s">
        <v>2213</v>
      </c>
      <c r="M5" s="1017"/>
      <c r="N5" s="15"/>
    </row>
    <row r="6" spans="1:14">
      <c r="A6" s="3536"/>
      <c r="B6" s="3538"/>
      <c r="C6" s="3538"/>
      <c r="D6" s="3538"/>
      <c r="E6" s="3413"/>
      <c r="F6" s="754"/>
      <c r="M6" s="1017"/>
      <c r="N6" s="15"/>
    </row>
    <row r="7" spans="1:14">
      <c r="A7" s="754" t="s">
        <v>2214</v>
      </c>
      <c r="E7" s="1017"/>
      <c r="F7" s="754"/>
      <c r="M7" s="1017"/>
      <c r="N7" s="15"/>
    </row>
    <row r="8" spans="1:14">
      <c r="A8" s="1090"/>
      <c r="B8" s="1033"/>
      <c r="C8" s="1034"/>
      <c r="D8" s="1089" t="s">
        <v>2215</v>
      </c>
      <c r="E8" s="1059"/>
      <c r="F8" s="1057" t="s">
        <v>2215</v>
      </c>
      <c r="G8" s="1058"/>
      <c r="H8" s="1089" t="s">
        <v>2216</v>
      </c>
      <c r="I8" s="1058"/>
      <c r="J8" s="1058"/>
      <c r="K8" s="1058"/>
      <c r="L8" s="1034"/>
      <c r="M8" s="1035"/>
      <c r="N8" s="15"/>
    </row>
    <row r="9" spans="1:14">
      <c r="A9" s="1026"/>
      <c r="C9" s="1068" t="s">
        <v>1831</v>
      </c>
      <c r="D9" s="1068" t="s">
        <v>299</v>
      </c>
      <c r="E9" s="1029" t="s">
        <v>299</v>
      </c>
      <c r="F9" s="1018" t="s">
        <v>299</v>
      </c>
      <c r="G9" s="1068" t="s">
        <v>299</v>
      </c>
      <c r="H9" s="1075" t="s">
        <v>2217</v>
      </c>
      <c r="I9" s="447"/>
      <c r="J9" s="465" t="s">
        <v>2218</v>
      </c>
      <c r="K9" s="447"/>
      <c r="L9" s="1068" t="s">
        <v>1831</v>
      </c>
      <c r="M9" s="1029"/>
      <c r="N9" s="15"/>
    </row>
    <row r="10" spans="1:14">
      <c r="A10" s="1026" t="s">
        <v>1724</v>
      </c>
      <c r="B10" s="1028" t="s">
        <v>176</v>
      </c>
      <c r="C10" s="1068" t="s">
        <v>881</v>
      </c>
      <c r="D10" s="1068" t="s">
        <v>2219</v>
      </c>
      <c r="E10" s="1029" t="s">
        <v>2220</v>
      </c>
      <c r="F10" s="1018" t="s">
        <v>2219</v>
      </c>
      <c r="G10" s="1068" t="s">
        <v>2220</v>
      </c>
      <c r="H10" s="1068" t="s">
        <v>2221</v>
      </c>
      <c r="I10" s="415"/>
      <c r="J10" s="1068" t="s">
        <v>2221</v>
      </c>
      <c r="K10" s="415"/>
      <c r="L10" s="1068" t="s">
        <v>2514</v>
      </c>
      <c r="M10" s="1029" t="s">
        <v>1724</v>
      </c>
      <c r="N10" s="15"/>
    </row>
    <row r="11" spans="1:14">
      <c r="A11" s="1026" t="s">
        <v>1727</v>
      </c>
      <c r="C11" s="1068" t="s">
        <v>557</v>
      </c>
      <c r="D11" s="1068" t="s">
        <v>2222</v>
      </c>
      <c r="E11" s="1029" t="s">
        <v>2223</v>
      </c>
      <c r="F11" s="1018" t="s">
        <v>2224</v>
      </c>
      <c r="G11" s="1068" t="s">
        <v>2225</v>
      </c>
      <c r="H11" s="1021" t="s">
        <v>2226</v>
      </c>
      <c r="I11" s="1068" t="s">
        <v>1835</v>
      </c>
      <c r="J11" s="1021" t="s">
        <v>2227</v>
      </c>
      <c r="K11" s="1068" t="s">
        <v>1835</v>
      </c>
      <c r="L11" s="415"/>
      <c r="M11" s="1029" t="s">
        <v>1727</v>
      </c>
      <c r="N11" s="15"/>
    </row>
    <row r="12" spans="1:14">
      <c r="A12" s="1091"/>
      <c r="B12" s="1073" t="s">
        <v>3018</v>
      </c>
      <c r="C12" s="1075" t="s">
        <v>3019</v>
      </c>
      <c r="D12" s="1075" t="s">
        <v>3020</v>
      </c>
      <c r="E12" s="1037" t="s">
        <v>3021</v>
      </c>
      <c r="F12" s="1036" t="s">
        <v>2343</v>
      </c>
      <c r="G12" s="1075" t="s">
        <v>2344</v>
      </c>
      <c r="H12" s="1075" t="s">
        <v>2345</v>
      </c>
      <c r="I12" s="1075" t="s">
        <v>2346</v>
      </c>
      <c r="J12" s="1075" t="s">
        <v>2347</v>
      </c>
      <c r="K12" s="1075" t="s">
        <v>2348</v>
      </c>
      <c r="L12" s="1075" t="s">
        <v>2349</v>
      </c>
      <c r="M12" s="1037"/>
      <c r="N12" s="15"/>
    </row>
    <row r="13" spans="1:14">
      <c r="A13" s="1091">
        <v>1</v>
      </c>
      <c r="B13" s="447" t="s">
        <v>2228</v>
      </c>
      <c r="C13" s="1096"/>
      <c r="D13" s="1097"/>
      <c r="E13" s="1098"/>
      <c r="F13" s="1099"/>
      <c r="G13" s="1097"/>
      <c r="H13" s="1097"/>
      <c r="I13" s="1097"/>
      <c r="J13" s="1097"/>
      <c r="K13" s="1097"/>
      <c r="L13" s="1100"/>
      <c r="M13" s="1037">
        <v>1</v>
      </c>
      <c r="N13" s="15"/>
    </row>
    <row r="14" spans="1:14">
      <c r="A14" s="1091">
        <v>2</v>
      </c>
      <c r="B14" s="447" t="s">
        <v>2229</v>
      </c>
      <c r="C14" s="1101" t="s">
        <v>1087</v>
      </c>
      <c r="D14" s="1102" t="s">
        <v>1087</v>
      </c>
      <c r="E14" s="1103" t="s">
        <v>1784</v>
      </c>
      <c r="F14" s="1104"/>
      <c r="G14" s="1102"/>
      <c r="H14" s="1105" t="s">
        <v>1784</v>
      </c>
      <c r="I14" s="1102" t="s">
        <v>1784</v>
      </c>
      <c r="J14" s="1105"/>
      <c r="K14" s="1102"/>
      <c r="L14" s="1106" t="s">
        <v>1784</v>
      </c>
      <c r="M14" s="1037">
        <v>2</v>
      </c>
      <c r="N14" s="15"/>
    </row>
    <row r="15" spans="1:14">
      <c r="A15" s="1091">
        <v>3</v>
      </c>
      <c r="B15" s="447" t="s">
        <v>2230</v>
      </c>
      <c r="C15" s="243"/>
      <c r="D15" s="246"/>
      <c r="E15" s="260"/>
      <c r="F15" s="245"/>
      <c r="G15" s="243"/>
      <c r="H15" s="266"/>
      <c r="I15" s="243"/>
      <c r="J15" s="266"/>
      <c r="K15" s="243"/>
      <c r="L15" s="246">
        <f>C15+D15-E15+F15-G15-I15+K15</f>
        <v>0</v>
      </c>
      <c r="M15" s="1037">
        <v>3</v>
      </c>
      <c r="N15" s="15"/>
    </row>
    <row r="16" spans="1:14">
      <c r="A16" s="1091">
        <v>4</v>
      </c>
      <c r="B16" s="447" t="s">
        <v>2167</v>
      </c>
      <c r="C16" s="249"/>
      <c r="D16" s="248"/>
      <c r="E16" s="263"/>
      <c r="F16" s="247"/>
      <c r="G16" s="249"/>
      <c r="H16" s="266"/>
      <c r="I16" s="249"/>
      <c r="J16" s="266"/>
      <c r="K16" s="249"/>
      <c r="L16" s="248">
        <f>C16+D16-E16+F16-G16-I16+K16</f>
        <v>0</v>
      </c>
      <c r="M16" s="1037">
        <v>4</v>
      </c>
      <c r="N16" s="15"/>
    </row>
    <row r="17" spans="1:14">
      <c r="A17" s="1091">
        <v>5</v>
      </c>
      <c r="B17" s="447" t="s">
        <v>2168</v>
      </c>
      <c r="C17" s="249"/>
      <c r="D17" s="248"/>
      <c r="E17" s="263"/>
      <c r="F17" s="247"/>
      <c r="G17" s="249"/>
      <c r="H17" s="266"/>
      <c r="I17" s="249"/>
      <c r="J17" s="266"/>
      <c r="K17" s="249"/>
      <c r="L17" s="248">
        <f>C17+D17-E17+F17-G17-I17+K17</f>
        <v>0</v>
      </c>
      <c r="M17" s="1037">
        <v>5</v>
      </c>
      <c r="N17" s="15"/>
    </row>
    <row r="18" spans="1:14">
      <c r="A18" s="1091">
        <v>6</v>
      </c>
      <c r="B18" s="447" t="s">
        <v>1087</v>
      </c>
      <c r="C18" s="315"/>
      <c r="D18" s="451"/>
      <c r="E18" s="280"/>
      <c r="F18" s="105"/>
      <c r="G18" s="315"/>
      <c r="H18" s="84"/>
      <c r="I18" s="315"/>
      <c r="J18" s="84"/>
      <c r="K18" s="315"/>
      <c r="L18" s="451">
        <f>C18+D18-E18+F18-G18-I18+K18</f>
        <v>0</v>
      </c>
      <c r="M18" s="1037">
        <v>6</v>
      </c>
      <c r="N18" s="15"/>
    </row>
    <row r="19" spans="1:14">
      <c r="A19" s="1091">
        <v>7</v>
      </c>
      <c r="B19" s="447" t="s">
        <v>1087</v>
      </c>
      <c r="C19" s="315"/>
      <c r="D19" s="451"/>
      <c r="E19" s="280"/>
      <c r="F19" s="105"/>
      <c r="G19" s="315"/>
      <c r="H19" s="84"/>
      <c r="I19" s="315"/>
      <c r="J19" s="84"/>
      <c r="K19" s="315"/>
      <c r="L19" s="451">
        <f>C19+D19-E19+F19-G19-I19+K19</f>
        <v>0</v>
      </c>
      <c r="M19" s="1037">
        <v>7</v>
      </c>
      <c r="N19" s="15"/>
    </row>
    <row r="20" spans="1:14">
      <c r="A20" s="1091">
        <v>8</v>
      </c>
      <c r="B20" s="447" t="s">
        <v>2169</v>
      </c>
      <c r="C20" s="243">
        <f>SUM(C15:C19)</f>
        <v>0</v>
      </c>
      <c r="D20" s="246">
        <f>SUM(D15:D19)</f>
        <v>0</v>
      </c>
      <c r="E20" s="260">
        <f>SUM(E15:E19)</f>
        <v>0</v>
      </c>
      <c r="F20" s="245">
        <f>SUM(F15:F19)</f>
        <v>0</v>
      </c>
      <c r="G20" s="243">
        <f>SUM(G15:G19)</f>
        <v>0</v>
      </c>
      <c r="H20" s="266"/>
      <c r="I20" s="243">
        <f>SUM(I15:I19)</f>
        <v>0</v>
      </c>
      <c r="J20" s="266"/>
      <c r="K20" s="243">
        <f>SUM(K15:K19)</f>
        <v>0</v>
      </c>
      <c r="L20" s="246">
        <f>SUM(L15:L19)</f>
        <v>0</v>
      </c>
      <c r="M20" s="1037">
        <v>8</v>
      </c>
      <c r="N20" s="15"/>
    </row>
    <row r="21" spans="1:14">
      <c r="A21" s="1091">
        <v>9</v>
      </c>
      <c r="B21" s="447" t="s">
        <v>2170</v>
      </c>
      <c r="C21" s="1107"/>
      <c r="D21" s="1108"/>
      <c r="E21" s="1109"/>
      <c r="F21" s="1110"/>
      <c r="G21" s="1108"/>
      <c r="H21" s="1111"/>
      <c r="I21" s="1108"/>
      <c r="J21" s="1111"/>
      <c r="K21" s="1108"/>
      <c r="L21" s="1112" t="s">
        <v>1784</v>
      </c>
      <c r="M21" s="1037">
        <v>9</v>
      </c>
      <c r="N21" s="15"/>
    </row>
    <row r="22" spans="1:14">
      <c r="A22" s="1091">
        <v>10</v>
      </c>
      <c r="B22" s="447" t="s">
        <v>2230</v>
      </c>
      <c r="C22" s="243"/>
      <c r="D22" s="246"/>
      <c r="E22" s="260"/>
      <c r="F22" s="245"/>
      <c r="G22" s="243"/>
      <c r="H22" s="266"/>
      <c r="I22" s="243"/>
      <c r="J22" s="266"/>
      <c r="K22" s="243"/>
      <c r="L22" s="246">
        <f>C22+D22-E22+F22-G22-I22+K22</f>
        <v>0</v>
      </c>
      <c r="M22" s="1037">
        <v>10</v>
      </c>
      <c r="N22" s="15"/>
    </row>
    <row r="23" spans="1:14">
      <c r="A23" s="1091">
        <v>11</v>
      </c>
      <c r="B23" s="447" t="s">
        <v>2171</v>
      </c>
      <c r="C23" s="249"/>
      <c r="D23" s="248"/>
      <c r="E23" s="263"/>
      <c r="F23" s="247"/>
      <c r="G23" s="249"/>
      <c r="H23" s="266"/>
      <c r="I23" s="249"/>
      <c r="J23" s="266"/>
      <c r="K23" s="249"/>
      <c r="L23" s="248">
        <f>C23+D23-E23+F23-G23-I23+K23</f>
        <v>0</v>
      </c>
      <c r="M23" s="1037">
        <v>11</v>
      </c>
      <c r="N23" s="15"/>
    </row>
    <row r="24" spans="1:14">
      <c r="A24" s="1091">
        <v>12</v>
      </c>
      <c r="B24" s="447" t="s">
        <v>2168</v>
      </c>
      <c r="C24" s="315"/>
      <c r="D24" s="451"/>
      <c r="E24" s="280"/>
      <c r="F24" s="105"/>
      <c r="G24" s="315"/>
      <c r="H24" s="84"/>
      <c r="I24" s="315"/>
      <c r="J24" s="84"/>
      <c r="K24" s="315"/>
      <c r="L24" s="451">
        <f>C24+D24-E24+F24-G24-I24+K24</f>
        <v>0</v>
      </c>
      <c r="M24" s="1037">
        <v>12</v>
      </c>
      <c r="N24" s="15"/>
    </row>
    <row r="25" spans="1:14">
      <c r="A25" s="1091">
        <v>13</v>
      </c>
      <c r="B25" s="447" t="s">
        <v>1087</v>
      </c>
      <c r="C25" s="315"/>
      <c r="D25" s="451"/>
      <c r="E25" s="280"/>
      <c r="F25" s="105"/>
      <c r="G25" s="315"/>
      <c r="H25" s="84"/>
      <c r="I25" s="315"/>
      <c r="J25" s="84"/>
      <c r="K25" s="315"/>
      <c r="L25" s="451">
        <f>C25+D25-E25+F25-G25-I25+K25</f>
        <v>0</v>
      </c>
      <c r="M25" s="1037">
        <v>13</v>
      </c>
      <c r="N25" s="15"/>
    </row>
    <row r="26" spans="1:14">
      <c r="A26" s="1091">
        <v>14</v>
      </c>
      <c r="B26" s="447" t="s">
        <v>1087</v>
      </c>
      <c r="C26" s="315"/>
      <c r="D26" s="451"/>
      <c r="E26" s="280"/>
      <c r="F26" s="105"/>
      <c r="G26" s="315"/>
      <c r="H26" s="84"/>
      <c r="I26" s="315"/>
      <c r="J26" s="84"/>
      <c r="K26" s="315"/>
      <c r="L26" s="451">
        <f>C26+D26-E26+F26-G26-I26+K26</f>
        <v>0</v>
      </c>
      <c r="M26" s="1037">
        <v>14</v>
      </c>
      <c r="N26" s="15"/>
    </row>
    <row r="27" spans="1:14">
      <c r="A27" s="1091">
        <v>15</v>
      </c>
      <c r="B27" s="447" t="s">
        <v>3716</v>
      </c>
      <c r="C27" s="315">
        <f>SUM(C22:C26)</f>
        <v>0</v>
      </c>
      <c r="D27" s="451">
        <f>SUM(D22:D26)</f>
        <v>0</v>
      </c>
      <c r="E27" s="280">
        <f>SUM(E22:E26)</f>
        <v>0</v>
      </c>
      <c r="F27" s="105">
        <f>SUM(F22:F26)</f>
        <v>0</v>
      </c>
      <c r="G27" s="315">
        <f>SUM(G22:G26)</f>
        <v>0</v>
      </c>
      <c r="H27" s="84"/>
      <c r="I27" s="315">
        <f>SUM(I22:I26)</f>
        <v>0</v>
      </c>
      <c r="J27" s="84"/>
      <c r="K27" s="315">
        <f>SUM(K22:K26)</f>
        <v>0</v>
      </c>
      <c r="L27" s="451">
        <f>SUM(L22:L26)</f>
        <v>0</v>
      </c>
      <c r="M27" s="1037">
        <v>15</v>
      </c>
      <c r="N27" s="15"/>
    </row>
    <row r="28" spans="1:14">
      <c r="A28" s="1091">
        <v>16</v>
      </c>
      <c r="B28" s="447" t="s">
        <v>3717</v>
      </c>
      <c r="C28" s="315"/>
      <c r="D28" s="451"/>
      <c r="E28" s="280"/>
      <c r="F28" s="105"/>
      <c r="G28" s="315"/>
      <c r="H28" s="84"/>
      <c r="I28" s="315"/>
      <c r="J28" s="84"/>
      <c r="K28" s="315"/>
      <c r="L28" s="451">
        <f>C28+D28-E28+F28-G28-I28+K28</f>
        <v>0</v>
      </c>
      <c r="M28" s="1037">
        <v>16</v>
      </c>
      <c r="N28" s="15"/>
    </row>
    <row r="29" spans="1:14">
      <c r="A29" s="1091">
        <v>17</v>
      </c>
      <c r="B29" s="447" t="s">
        <v>3718</v>
      </c>
      <c r="C29" s="243">
        <f>C20+C27+C28</f>
        <v>0</v>
      </c>
      <c r="D29" s="246">
        <f>D20+D27+D28</f>
        <v>0</v>
      </c>
      <c r="E29" s="260">
        <f>E20+E27+E28</f>
        <v>0</v>
      </c>
      <c r="F29" s="245">
        <f>F20+F27+F28</f>
        <v>0</v>
      </c>
      <c r="G29" s="243">
        <f>G20+G27+G28</f>
        <v>0</v>
      </c>
      <c r="H29" s="266"/>
      <c r="I29" s="243">
        <f>I20+I27+I28</f>
        <v>0</v>
      </c>
      <c r="J29" s="266"/>
      <c r="K29" s="243">
        <f>K20+K27+K28</f>
        <v>0</v>
      </c>
      <c r="L29" s="246">
        <f>L20+L27+L28</f>
        <v>0</v>
      </c>
      <c r="M29" s="1037">
        <v>17</v>
      </c>
      <c r="N29" s="15"/>
    </row>
    <row r="30" spans="1:14">
      <c r="A30" s="1026" t="s">
        <v>1784</v>
      </c>
      <c r="C30" s="1113"/>
      <c r="D30" s="1114"/>
      <c r="E30" s="1115"/>
      <c r="F30" s="1116"/>
      <c r="G30" s="1114"/>
      <c r="H30" s="1117"/>
      <c r="I30" s="1114"/>
      <c r="J30" s="1117"/>
      <c r="K30" s="1114"/>
      <c r="L30" s="1118"/>
      <c r="M30" s="1029" t="s">
        <v>1784</v>
      </c>
      <c r="N30" s="15"/>
    </row>
    <row r="31" spans="1:14">
      <c r="A31" s="1091">
        <v>18</v>
      </c>
      <c r="B31" s="447" t="s">
        <v>3719</v>
      </c>
      <c r="C31" s="1101"/>
      <c r="D31" s="1102"/>
      <c r="E31" s="1103"/>
      <c r="F31" s="1104"/>
      <c r="G31" s="1102"/>
      <c r="H31" s="1119"/>
      <c r="I31" s="1102"/>
      <c r="J31" s="1119"/>
      <c r="K31" s="1102"/>
      <c r="L31" s="1106" t="s">
        <v>1784</v>
      </c>
      <c r="M31" s="1037">
        <v>18</v>
      </c>
      <c r="N31" s="15"/>
    </row>
    <row r="32" spans="1:14">
      <c r="A32" s="1091">
        <v>19</v>
      </c>
      <c r="B32" s="447" t="s">
        <v>3720</v>
      </c>
      <c r="C32" s="243"/>
      <c r="D32" s="246"/>
      <c r="E32" s="260"/>
      <c r="F32" s="245"/>
      <c r="G32" s="243"/>
      <c r="H32" s="266"/>
      <c r="I32" s="243"/>
      <c r="J32" s="266"/>
      <c r="K32" s="243"/>
      <c r="L32" s="246">
        <f>C32+D32-E32+F32-G32-I32+K32</f>
        <v>0</v>
      </c>
      <c r="M32" s="1037">
        <v>19</v>
      </c>
      <c r="N32" s="15"/>
    </row>
    <row r="33" spans="1:14">
      <c r="A33" s="1091">
        <v>20</v>
      </c>
      <c r="B33" s="447" t="s">
        <v>3721</v>
      </c>
      <c r="C33" s="249"/>
      <c r="D33" s="248"/>
      <c r="E33" s="263"/>
      <c r="F33" s="247"/>
      <c r="G33" s="249"/>
      <c r="H33" s="266"/>
      <c r="I33" s="249"/>
      <c r="J33" s="266"/>
      <c r="K33" s="249"/>
      <c r="L33" s="248">
        <f>C33+D33-E33+F33-G33-I33+K33</f>
        <v>0</v>
      </c>
      <c r="M33" s="1037">
        <v>20</v>
      </c>
      <c r="N33" s="15"/>
    </row>
    <row r="34" spans="1:14">
      <c r="A34" s="1091">
        <v>21</v>
      </c>
      <c r="B34" s="447" t="s">
        <v>3722</v>
      </c>
      <c r="C34" s="243"/>
      <c r="D34" s="246"/>
      <c r="E34" s="260"/>
      <c r="F34" s="245"/>
      <c r="G34" s="243"/>
      <c r="H34" s="266"/>
      <c r="I34" s="243"/>
      <c r="J34" s="266"/>
      <c r="K34" s="243"/>
      <c r="L34" s="246">
        <f>C34+D34-E34+F34-G34-I34+K34</f>
        <v>0</v>
      </c>
      <c r="M34" s="1037">
        <v>21</v>
      </c>
      <c r="N34" s="15"/>
    </row>
    <row r="35" spans="1:14">
      <c r="A35" s="754"/>
      <c r="B35" s="12" t="s">
        <v>3723</v>
      </c>
      <c r="C35" s="12"/>
      <c r="D35" s="12"/>
      <c r="E35" s="766"/>
      <c r="F35" s="1081" t="s">
        <v>3724</v>
      </c>
      <c r="G35" s="12"/>
      <c r="H35" s="12"/>
      <c r="I35" s="12"/>
      <c r="J35" s="12"/>
      <c r="K35" s="12"/>
      <c r="L35" s="12"/>
      <c r="M35" s="766"/>
      <c r="N35" s="15"/>
    </row>
    <row r="36" spans="1:14">
      <c r="A36" s="754"/>
      <c r="E36" s="1017"/>
      <c r="F36" s="754"/>
      <c r="M36" s="1017"/>
      <c r="N36" s="15"/>
    </row>
    <row r="37" spans="1:14">
      <c r="A37" s="754"/>
      <c r="E37" s="1017"/>
      <c r="F37" s="754"/>
      <c r="M37" s="1017"/>
      <c r="N37" s="15"/>
    </row>
    <row r="38" spans="1:14">
      <c r="A38" s="754"/>
      <c r="E38" s="1017"/>
      <c r="F38" s="754"/>
      <c r="M38" s="1017"/>
      <c r="N38" s="15"/>
    </row>
    <row r="39" spans="1:14">
      <c r="A39" s="754"/>
      <c r="E39" s="1017"/>
      <c r="F39" s="754"/>
      <c r="M39" s="1017"/>
      <c r="N39" s="15"/>
    </row>
    <row r="40" spans="1:14">
      <c r="A40" s="754"/>
      <c r="E40" s="1017"/>
      <c r="F40" s="754"/>
      <c r="M40" s="1017"/>
      <c r="N40" s="15"/>
    </row>
    <row r="41" spans="1:14">
      <c r="A41" s="754"/>
      <c r="E41" s="1017"/>
      <c r="F41" s="754"/>
      <c r="M41" s="1017"/>
      <c r="N41" s="15"/>
    </row>
    <row r="42" spans="1:14">
      <c r="A42" s="754"/>
      <c r="E42" s="1017"/>
      <c r="F42" s="754"/>
      <c r="M42" s="1017"/>
      <c r="N42" s="15"/>
    </row>
    <row r="43" spans="1:14">
      <c r="A43" s="754"/>
      <c r="E43" s="1017"/>
      <c r="F43" s="754"/>
      <c r="M43" s="1017"/>
      <c r="N43" s="15"/>
    </row>
    <row r="44" spans="1:14">
      <c r="A44" s="754"/>
      <c r="E44" s="1017"/>
      <c r="F44" s="754"/>
      <c r="M44" s="1017"/>
      <c r="N44" s="15"/>
    </row>
    <row r="45" spans="1:14">
      <c r="A45" s="754"/>
      <c r="E45" s="1017"/>
      <c r="F45" s="754"/>
      <c r="M45" s="1017"/>
      <c r="N45" s="15"/>
    </row>
    <row r="46" spans="1:14">
      <c r="A46" s="754"/>
      <c r="E46" s="1017"/>
      <c r="F46" s="754"/>
      <c r="M46" s="1017"/>
      <c r="N46" s="15"/>
    </row>
    <row r="47" spans="1:14">
      <c r="A47" s="754"/>
      <c r="E47" s="1017"/>
      <c r="F47" s="754"/>
      <c r="M47" s="1017"/>
      <c r="N47" s="15"/>
    </row>
    <row r="48" spans="1:14">
      <c r="A48" s="754"/>
      <c r="E48" s="1017"/>
      <c r="F48" s="754"/>
      <c r="M48" s="1017"/>
      <c r="N48" s="15"/>
    </row>
    <row r="49" spans="1:14">
      <c r="A49" s="754"/>
      <c r="E49" s="1017"/>
      <c r="F49" s="754"/>
      <c r="M49" s="1017"/>
      <c r="N49" s="15"/>
    </row>
    <row r="50" spans="1:14">
      <c r="A50" s="754"/>
      <c r="E50" s="1017"/>
      <c r="F50" s="754"/>
      <c r="M50" s="1017"/>
      <c r="N50" s="15"/>
    </row>
    <row r="51" spans="1:14">
      <c r="A51" s="754" t="s">
        <v>3725</v>
      </c>
      <c r="D51" s="9" t="s">
        <v>3725</v>
      </c>
      <c r="E51" s="1017"/>
      <c r="F51" s="754"/>
      <c r="M51" s="1017"/>
      <c r="N51" s="15"/>
    </row>
    <row r="52" spans="1:14">
      <c r="A52" s="754"/>
      <c r="E52" s="1017"/>
      <c r="F52" s="754"/>
      <c r="M52" s="1017"/>
      <c r="N52" s="15"/>
    </row>
    <row r="53" spans="1:14">
      <c r="A53" s="754"/>
      <c r="E53" s="1017"/>
      <c r="F53" s="754"/>
      <c r="M53" s="1017"/>
      <c r="N53" s="15"/>
    </row>
    <row r="54" spans="1:14" ht="15.75" thickBot="1">
      <c r="A54" s="770"/>
      <c r="B54" s="771"/>
      <c r="C54" s="771"/>
      <c r="D54" s="771"/>
      <c r="E54" s="1038"/>
      <c r="F54" s="770"/>
      <c r="G54" s="771"/>
      <c r="H54" s="771"/>
      <c r="I54" s="771"/>
      <c r="J54" s="771"/>
      <c r="K54" s="771"/>
      <c r="L54" s="771"/>
      <c r="M54" s="1038"/>
      <c r="N54" s="15"/>
    </row>
    <row r="55" spans="1:14">
      <c r="A55" s="9" t="s">
        <v>3726</v>
      </c>
      <c r="B55" s="12"/>
      <c r="D55" s="12"/>
      <c r="E55" s="12"/>
      <c r="F55" s="9" t="s">
        <v>3726</v>
      </c>
      <c r="G55" s="12"/>
      <c r="H55" s="12"/>
      <c r="J55" s="12"/>
      <c r="K55" s="12"/>
      <c r="L55" s="12"/>
      <c r="M55" s="12"/>
      <c r="N55" s="15"/>
    </row>
    <row r="56" spans="1:14">
      <c r="A56" s="12" t="s">
        <v>3727</v>
      </c>
      <c r="B56" s="12"/>
      <c r="C56" s="12"/>
      <c r="D56" s="12"/>
      <c r="E56" s="12"/>
      <c r="F56" s="12" t="s">
        <v>3728</v>
      </c>
      <c r="G56" s="12"/>
      <c r="H56" s="12"/>
      <c r="I56" s="12"/>
      <c r="J56" s="12"/>
      <c r="K56" s="12"/>
      <c r="L56" s="12"/>
      <c r="M56" s="12"/>
      <c r="N56" s="15"/>
    </row>
    <row r="57" spans="1:14">
      <c r="N57" s="15"/>
    </row>
    <row r="58" spans="1:14" ht="15.75">
      <c r="A58" s="1016" t="s">
        <v>419</v>
      </c>
      <c r="B58" s="12"/>
      <c r="C58" s="12"/>
      <c r="D58" s="12"/>
      <c r="E58" s="12"/>
      <c r="N58" s="15"/>
    </row>
    <row r="59" spans="1:14">
      <c r="N59" s="15"/>
    </row>
    <row r="60" spans="1:14" ht="15.75" thickBot="1">
      <c r="A60" s="9" t="str">
        <f>'Data Sheet'!$C$22</f>
        <v>Please fill in the following:</v>
      </c>
      <c r="D60" s="1012">
        <f>'Data Sheet'!$C$37</f>
        <v>0</v>
      </c>
      <c r="E60" s="9">
        <f>'Data Sheet'!$C$35</f>
        <v>0</v>
      </c>
      <c r="F60" s="9" t="str">
        <f>'Data Sheet'!$C$22</f>
        <v>Please fill in the following:</v>
      </c>
      <c r="J60" s="1012">
        <f>'Data Sheet'!$C$37</f>
        <v>0</v>
      </c>
      <c r="L60" s="9">
        <f>'Data Sheet'!$C$35</f>
        <v>0</v>
      </c>
      <c r="N60" s="15"/>
    </row>
    <row r="61" spans="1:14">
      <c r="A61" s="749"/>
      <c r="B61" s="752"/>
      <c r="C61" s="752"/>
      <c r="D61" s="752"/>
      <c r="E61" s="1014"/>
      <c r="F61" s="749"/>
      <c r="G61" s="752"/>
      <c r="H61" s="752"/>
      <c r="I61" s="752"/>
      <c r="J61" s="752"/>
      <c r="K61" s="752"/>
      <c r="L61" s="752"/>
      <c r="M61" s="1014"/>
      <c r="N61" s="15"/>
    </row>
    <row r="62" spans="1:14">
      <c r="A62" s="1081" t="s">
        <v>2211</v>
      </c>
      <c r="B62" s="12"/>
      <c r="C62" s="12"/>
      <c r="D62" s="12"/>
      <c r="E62" s="766"/>
      <c r="F62" s="1081" t="s">
        <v>2212</v>
      </c>
      <c r="G62" s="12"/>
      <c r="H62" s="12"/>
      <c r="I62" s="12"/>
      <c r="J62" s="12"/>
      <c r="K62" s="12"/>
      <c r="L62" s="12"/>
      <c r="M62" s="766"/>
    </row>
    <row r="63" spans="1:14">
      <c r="A63" s="760"/>
      <c r="B63" s="761"/>
      <c r="C63" s="761"/>
      <c r="D63" s="761"/>
      <c r="E63" s="762"/>
      <c r="F63" s="760"/>
      <c r="G63" s="761"/>
      <c r="H63" s="761"/>
      <c r="I63" s="761"/>
      <c r="J63" s="761"/>
      <c r="K63" s="761"/>
      <c r="L63" s="761"/>
      <c r="M63" s="762"/>
    </row>
    <row r="64" spans="1:14">
      <c r="A64" s="435"/>
      <c r="B64" s="100"/>
      <c r="C64" s="100"/>
      <c r="D64" s="436"/>
      <c r="E64" s="437"/>
      <c r="F64" s="438"/>
      <c r="G64" s="436"/>
      <c r="H64" s="436"/>
      <c r="I64" s="436"/>
      <c r="J64" s="436"/>
      <c r="K64" s="436"/>
      <c r="L64" s="100"/>
      <c r="M64" s="439"/>
    </row>
    <row r="65" spans="1:13">
      <c r="A65" s="435"/>
      <c r="B65" s="100"/>
      <c r="C65" s="100"/>
      <c r="D65" s="100"/>
      <c r="E65" s="440"/>
      <c r="F65" s="441"/>
      <c r="G65" s="100"/>
      <c r="H65" s="442"/>
      <c r="I65" s="100"/>
      <c r="J65" s="100"/>
      <c r="K65" s="100"/>
      <c r="L65" s="100"/>
      <c r="M65" s="439"/>
    </row>
    <row r="66" spans="1:13">
      <c r="A66" s="435"/>
      <c r="B66" s="100"/>
      <c r="C66" s="100"/>
      <c r="D66" s="100"/>
      <c r="E66" s="440"/>
      <c r="F66" s="441"/>
      <c r="G66" s="100"/>
      <c r="H66" s="100"/>
      <c r="I66" s="100"/>
      <c r="J66" s="100"/>
      <c r="K66" s="100"/>
      <c r="L66" s="100"/>
      <c r="M66" s="439"/>
    </row>
    <row r="67" spans="1:13">
      <c r="A67" s="435"/>
      <c r="B67" s="100"/>
      <c r="C67" s="100"/>
      <c r="D67" s="100"/>
      <c r="E67" s="440"/>
      <c r="F67" s="441"/>
      <c r="G67" s="100"/>
      <c r="H67" s="436"/>
      <c r="I67" s="100"/>
      <c r="J67" s="436"/>
      <c r="K67" s="100"/>
      <c r="L67" s="100"/>
      <c r="M67" s="439"/>
    </row>
    <row r="68" spans="1:13">
      <c r="A68" s="435"/>
      <c r="B68" s="100"/>
      <c r="C68" s="100"/>
      <c r="D68" s="100"/>
      <c r="E68" s="440"/>
      <c r="F68" s="441"/>
      <c r="G68" s="100"/>
      <c r="H68" s="100"/>
      <c r="I68" s="100"/>
      <c r="J68" s="100"/>
      <c r="K68" s="100"/>
      <c r="L68" s="100"/>
      <c r="M68" s="439"/>
    </row>
    <row r="69" spans="1:13">
      <c r="A69" s="435"/>
      <c r="B69" s="100"/>
      <c r="C69" s="100"/>
      <c r="D69" s="100"/>
      <c r="E69" s="440"/>
      <c r="F69" s="441"/>
      <c r="G69" s="100"/>
      <c r="H69" s="100"/>
      <c r="I69" s="100"/>
      <c r="J69" s="100"/>
      <c r="K69" s="100"/>
      <c r="L69" s="100"/>
      <c r="M69" s="439"/>
    </row>
    <row r="70" spans="1:13">
      <c r="A70" s="435"/>
      <c r="B70" s="100"/>
      <c r="C70" s="100"/>
      <c r="D70" s="100"/>
      <c r="E70" s="440"/>
      <c r="F70" s="441"/>
      <c r="G70" s="100"/>
      <c r="H70" s="100"/>
      <c r="I70" s="100"/>
      <c r="J70" s="100"/>
      <c r="K70" s="100"/>
      <c r="L70" s="100"/>
      <c r="M70" s="439"/>
    </row>
    <row r="71" spans="1:13">
      <c r="A71" s="435"/>
      <c r="B71" s="100"/>
      <c r="C71" s="100"/>
      <c r="D71" s="100"/>
      <c r="E71" s="440"/>
      <c r="F71" s="441"/>
      <c r="G71" s="100"/>
      <c r="H71" s="100"/>
      <c r="I71" s="100"/>
      <c r="J71" s="100"/>
      <c r="K71" s="100"/>
      <c r="L71" s="100"/>
      <c r="M71" s="439"/>
    </row>
    <row r="72" spans="1:13">
      <c r="A72" s="435"/>
      <c r="B72" s="100"/>
      <c r="C72" s="100"/>
      <c r="D72" s="100"/>
      <c r="E72" s="440"/>
      <c r="F72" s="441"/>
      <c r="G72" s="100"/>
      <c r="H72" s="100"/>
      <c r="I72" s="100"/>
      <c r="J72" s="100"/>
      <c r="K72" s="100"/>
      <c r="L72" s="100"/>
      <c r="M72" s="439"/>
    </row>
    <row r="73" spans="1:13">
      <c r="A73" s="435"/>
      <c r="B73" s="100"/>
      <c r="C73" s="100"/>
      <c r="D73" s="100"/>
      <c r="E73" s="440"/>
      <c r="F73" s="441"/>
      <c r="G73" s="100"/>
      <c r="H73" s="100"/>
      <c r="I73" s="100"/>
      <c r="J73" s="100"/>
      <c r="K73" s="100"/>
      <c r="L73" s="100"/>
      <c r="M73" s="439"/>
    </row>
    <row r="74" spans="1:13">
      <c r="A74" s="435"/>
      <c r="B74" s="100"/>
      <c r="C74" s="100"/>
      <c r="D74" s="100"/>
      <c r="E74" s="440"/>
      <c r="F74" s="441"/>
      <c r="G74" s="100"/>
      <c r="H74" s="100"/>
      <c r="I74" s="100"/>
      <c r="J74" s="100"/>
      <c r="K74" s="100"/>
      <c r="L74" s="100"/>
      <c r="M74" s="439"/>
    </row>
    <row r="75" spans="1:13">
      <c r="A75" s="435"/>
      <c r="B75" s="100"/>
      <c r="C75" s="100"/>
      <c r="D75" s="100"/>
      <c r="E75" s="440"/>
      <c r="F75" s="441"/>
      <c r="G75" s="100"/>
      <c r="H75" s="100"/>
      <c r="I75" s="100"/>
      <c r="J75" s="100"/>
      <c r="K75" s="100"/>
      <c r="L75" s="100"/>
      <c r="M75" s="439"/>
    </row>
    <row r="76" spans="1:13">
      <c r="A76" s="435"/>
      <c r="B76" s="100"/>
      <c r="C76" s="100"/>
      <c r="D76" s="100"/>
      <c r="E76" s="440"/>
      <c r="F76" s="441"/>
      <c r="G76" s="100"/>
      <c r="H76" s="100"/>
      <c r="I76" s="100"/>
      <c r="J76" s="100"/>
      <c r="K76" s="100"/>
      <c r="L76" s="100"/>
      <c r="M76" s="439"/>
    </row>
    <row r="77" spans="1:13">
      <c r="A77" s="435"/>
      <c r="B77" s="100"/>
      <c r="C77" s="100"/>
      <c r="D77" s="100"/>
      <c r="E77" s="440"/>
      <c r="F77" s="441"/>
      <c r="G77" s="100"/>
      <c r="H77" s="100"/>
      <c r="I77" s="100"/>
      <c r="J77" s="100"/>
      <c r="K77" s="100"/>
      <c r="L77" s="100"/>
      <c r="M77" s="439"/>
    </row>
    <row r="78" spans="1:13">
      <c r="A78" s="435"/>
      <c r="B78" s="100"/>
      <c r="C78" s="100"/>
      <c r="D78" s="100"/>
      <c r="E78" s="440"/>
      <c r="F78" s="441"/>
      <c r="G78" s="100"/>
      <c r="H78" s="100"/>
      <c r="I78" s="100"/>
      <c r="J78" s="100"/>
      <c r="K78" s="100"/>
      <c r="L78" s="100"/>
      <c r="M78" s="439"/>
    </row>
    <row r="79" spans="1:13">
      <c r="A79" s="435"/>
      <c r="B79" s="100"/>
      <c r="C79" s="100"/>
      <c r="D79" s="100"/>
      <c r="E79" s="440"/>
      <c r="F79" s="441"/>
      <c r="G79" s="100"/>
      <c r="H79" s="100"/>
      <c r="I79" s="100"/>
      <c r="J79" s="100"/>
      <c r="K79" s="100"/>
      <c r="L79" s="100"/>
      <c r="M79" s="439"/>
    </row>
    <row r="80" spans="1:13">
      <c r="A80" s="435"/>
      <c r="B80" s="100"/>
      <c r="C80" s="100"/>
      <c r="D80" s="100"/>
      <c r="E80" s="440"/>
      <c r="F80" s="441"/>
      <c r="G80" s="100"/>
      <c r="H80" s="100"/>
      <c r="I80" s="100"/>
      <c r="J80" s="100"/>
      <c r="K80" s="100"/>
      <c r="L80" s="100"/>
      <c r="M80" s="439"/>
    </row>
    <row r="81" spans="1:13">
      <c r="A81" s="435"/>
      <c r="B81" s="100"/>
      <c r="C81" s="100"/>
      <c r="D81" s="100"/>
      <c r="E81" s="440"/>
      <c r="F81" s="441"/>
      <c r="G81" s="100"/>
      <c r="H81" s="100"/>
      <c r="I81" s="100"/>
      <c r="J81" s="100"/>
      <c r="K81" s="100"/>
      <c r="L81" s="100"/>
      <c r="M81" s="439"/>
    </row>
    <row r="82" spans="1:13">
      <c r="A82" s="435"/>
      <c r="B82" s="100"/>
      <c r="C82" s="100"/>
      <c r="D82" s="100"/>
      <c r="E82" s="440"/>
      <c r="F82" s="441"/>
      <c r="G82" s="100"/>
      <c r="H82" s="100"/>
      <c r="I82" s="100"/>
      <c r="J82" s="100"/>
      <c r="K82" s="100"/>
      <c r="L82" s="100"/>
      <c r="M82" s="439"/>
    </row>
    <row r="83" spans="1:13">
      <c r="A83" s="435"/>
      <c r="B83" s="100"/>
      <c r="C83" s="100"/>
      <c r="D83" s="100"/>
      <c r="E83" s="440"/>
      <c r="F83" s="441"/>
      <c r="G83" s="100"/>
      <c r="H83" s="100"/>
      <c r="I83" s="100"/>
      <c r="J83" s="100"/>
      <c r="K83" s="100"/>
      <c r="L83" s="100"/>
      <c r="M83" s="439"/>
    </row>
    <row r="84" spans="1:13">
      <c r="A84" s="435"/>
      <c r="B84" s="100"/>
      <c r="C84" s="100"/>
      <c r="D84" s="100"/>
      <c r="E84" s="440"/>
      <c r="F84" s="441"/>
      <c r="G84" s="100"/>
      <c r="H84" s="100"/>
      <c r="I84" s="100"/>
      <c r="J84" s="100"/>
      <c r="K84" s="100"/>
      <c r="L84" s="100"/>
      <c r="M84" s="439"/>
    </row>
    <row r="85" spans="1:13">
      <c r="A85" s="435"/>
      <c r="B85" s="100"/>
      <c r="C85" s="100"/>
      <c r="D85" s="100"/>
      <c r="E85" s="440"/>
      <c r="F85" s="441"/>
      <c r="G85" s="100"/>
      <c r="H85" s="100"/>
      <c r="I85" s="100"/>
      <c r="J85" s="100"/>
      <c r="K85" s="100"/>
      <c r="L85" s="100"/>
      <c r="M85" s="439"/>
    </row>
    <row r="86" spans="1:13">
      <c r="A86" s="435"/>
      <c r="B86" s="100"/>
      <c r="C86" s="100"/>
      <c r="D86" s="100"/>
      <c r="E86" s="440"/>
      <c r="F86" s="441"/>
      <c r="G86" s="100"/>
      <c r="H86" s="100"/>
      <c r="I86" s="100"/>
      <c r="J86" s="100"/>
      <c r="K86" s="100"/>
      <c r="L86" s="100"/>
      <c r="M86" s="439"/>
    </row>
    <row r="87" spans="1:13">
      <c r="A87" s="435"/>
      <c r="B87" s="100"/>
      <c r="C87" s="100"/>
      <c r="D87" s="100"/>
      <c r="E87" s="440"/>
      <c r="F87" s="441"/>
      <c r="G87" s="100"/>
      <c r="H87" s="100"/>
      <c r="I87" s="100"/>
      <c r="J87" s="100"/>
      <c r="K87" s="100"/>
      <c r="L87" s="100"/>
      <c r="M87" s="439"/>
    </row>
    <row r="88" spans="1:13">
      <c r="A88" s="435"/>
      <c r="B88" s="100"/>
      <c r="C88" s="100"/>
      <c r="D88" s="100"/>
      <c r="E88" s="440"/>
      <c r="F88" s="441"/>
      <c r="G88" s="100"/>
      <c r="H88" s="100"/>
      <c r="I88" s="100"/>
      <c r="J88" s="100"/>
      <c r="K88" s="100"/>
      <c r="L88" s="100"/>
      <c r="M88" s="439"/>
    </row>
    <row r="89" spans="1:13">
      <c r="A89" s="435"/>
      <c r="B89" s="100"/>
      <c r="C89" s="100"/>
      <c r="D89" s="100"/>
      <c r="E89" s="440"/>
      <c r="F89" s="441"/>
      <c r="G89" s="100"/>
      <c r="H89" s="100"/>
      <c r="I89" s="100"/>
      <c r="J89" s="100"/>
      <c r="K89" s="100"/>
      <c r="L89" s="100"/>
      <c r="M89" s="439"/>
    </row>
    <row r="90" spans="1:13">
      <c r="A90" s="435"/>
      <c r="B90" s="100"/>
      <c r="C90" s="100"/>
      <c r="D90" s="100"/>
      <c r="E90" s="440"/>
      <c r="F90" s="441"/>
      <c r="G90" s="100"/>
      <c r="H90" s="100"/>
      <c r="I90" s="100"/>
      <c r="J90" s="100"/>
      <c r="K90" s="100"/>
      <c r="L90" s="100"/>
      <c r="M90" s="439"/>
    </row>
    <row r="91" spans="1:13">
      <c r="A91" s="435"/>
      <c r="B91" s="100"/>
      <c r="C91" s="100"/>
      <c r="D91" s="100"/>
      <c r="E91" s="440"/>
      <c r="F91" s="441"/>
      <c r="G91" s="100"/>
      <c r="H91" s="100"/>
      <c r="I91" s="100"/>
      <c r="J91" s="100"/>
      <c r="K91" s="100"/>
      <c r="L91" s="100"/>
      <c r="M91" s="439"/>
    </row>
    <row r="92" spans="1:13">
      <c r="A92" s="435"/>
      <c r="B92" s="100"/>
      <c r="C92" s="100"/>
      <c r="D92" s="100"/>
      <c r="E92" s="440"/>
      <c r="F92" s="441"/>
      <c r="G92" s="100"/>
      <c r="H92" s="100"/>
      <c r="I92" s="100"/>
      <c r="J92" s="100"/>
      <c r="K92" s="100"/>
      <c r="L92" s="100"/>
      <c r="M92" s="439"/>
    </row>
    <row r="93" spans="1:13">
      <c r="A93" s="435"/>
      <c r="B93" s="100"/>
      <c r="C93" s="100"/>
      <c r="D93" s="100"/>
      <c r="E93" s="440"/>
      <c r="F93" s="441"/>
      <c r="G93" s="100"/>
      <c r="H93" s="100"/>
      <c r="I93" s="100"/>
      <c r="J93" s="100"/>
      <c r="K93" s="100"/>
      <c r="L93" s="100"/>
      <c r="M93" s="439"/>
    </row>
    <row r="94" spans="1:13">
      <c r="A94" s="435"/>
      <c r="B94" s="100"/>
      <c r="C94" s="100"/>
      <c r="D94" s="100"/>
      <c r="E94" s="440"/>
      <c r="F94" s="441"/>
      <c r="G94" s="100"/>
      <c r="H94" s="100"/>
      <c r="I94" s="100"/>
      <c r="J94" s="100"/>
      <c r="K94" s="100"/>
      <c r="L94" s="100"/>
      <c r="M94" s="439"/>
    </row>
    <row r="95" spans="1:13">
      <c r="A95" s="435"/>
      <c r="B95" s="100"/>
      <c r="C95" s="100"/>
      <c r="D95" s="100"/>
      <c r="E95" s="440"/>
      <c r="F95" s="441"/>
      <c r="G95" s="100"/>
      <c r="H95" s="100"/>
      <c r="I95" s="100"/>
      <c r="J95" s="100"/>
      <c r="K95" s="100"/>
      <c r="L95" s="100"/>
      <c r="M95" s="439"/>
    </row>
    <row r="96" spans="1:13">
      <c r="A96" s="435"/>
      <c r="B96" s="100"/>
      <c r="C96" s="100"/>
      <c r="D96" s="100"/>
      <c r="E96" s="440"/>
      <c r="F96" s="441"/>
      <c r="G96" s="100"/>
      <c r="H96" s="100"/>
      <c r="I96" s="100"/>
      <c r="J96" s="100"/>
      <c r="K96" s="100"/>
      <c r="L96" s="100"/>
      <c r="M96" s="439"/>
    </row>
    <row r="97" spans="1:13">
      <c r="A97" s="435"/>
      <c r="B97" s="100"/>
      <c r="C97" s="100"/>
      <c r="D97" s="100"/>
      <c r="E97" s="440"/>
      <c r="F97" s="441"/>
      <c r="G97" s="100"/>
      <c r="H97" s="100"/>
      <c r="I97" s="100"/>
      <c r="J97" s="100"/>
      <c r="K97" s="100"/>
      <c r="L97" s="100"/>
      <c r="M97" s="439"/>
    </row>
    <row r="98" spans="1:13">
      <c r="A98" s="435"/>
      <c r="B98" s="100"/>
      <c r="C98" s="100"/>
      <c r="D98" s="100"/>
      <c r="E98" s="440"/>
      <c r="F98" s="441"/>
      <c r="G98" s="100"/>
      <c r="H98" s="100"/>
      <c r="I98" s="100"/>
      <c r="J98" s="100"/>
      <c r="K98" s="100"/>
      <c r="L98" s="100"/>
      <c r="M98" s="439"/>
    </row>
    <row r="99" spans="1:13">
      <c r="A99" s="435"/>
      <c r="B99" s="100"/>
      <c r="C99" s="100"/>
      <c r="D99" s="100"/>
      <c r="E99" s="440"/>
      <c r="F99" s="441"/>
      <c r="G99" s="100"/>
      <c r="H99" s="100"/>
      <c r="I99" s="100"/>
      <c r="J99" s="100"/>
      <c r="K99" s="100"/>
      <c r="L99" s="100"/>
      <c r="M99" s="439"/>
    </row>
    <row r="100" spans="1:13">
      <c r="A100" s="435"/>
      <c r="B100" s="100"/>
      <c r="C100" s="100"/>
      <c r="D100" s="100"/>
      <c r="E100" s="440"/>
      <c r="F100" s="441"/>
      <c r="G100" s="100"/>
      <c r="H100" s="100"/>
      <c r="I100" s="100"/>
      <c r="J100" s="100"/>
      <c r="K100" s="100"/>
      <c r="L100" s="100"/>
      <c r="M100" s="439"/>
    </row>
    <row r="101" spans="1:13">
      <c r="A101" s="435"/>
      <c r="B101" s="100"/>
      <c r="C101" s="100"/>
      <c r="D101" s="100"/>
      <c r="E101" s="440"/>
      <c r="F101" s="441"/>
      <c r="G101" s="100"/>
      <c r="H101" s="100"/>
      <c r="I101" s="100"/>
      <c r="J101" s="100"/>
      <c r="K101" s="100"/>
      <c r="L101" s="100"/>
      <c r="M101" s="439"/>
    </row>
    <row r="102" spans="1:13">
      <c r="A102" s="435"/>
      <c r="B102" s="100"/>
      <c r="C102" s="100"/>
      <c r="D102" s="100"/>
      <c r="E102" s="440"/>
      <c r="F102" s="441"/>
      <c r="G102" s="100"/>
      <c r="H102" s="100"/>
      <c r="I102" s="100"/>
      <c r="J102" s="100"/>
      <c r="K102" s="100"/>
      <c r="L102" s="100"/>
      <c r="M102" s="439"/>
    </row>
    <row r="103" spans="1:13">
      <c r="A103" s="435"/>
      <c r="B103" s="100"/>
      <c r="C103" s="100"/>
      <c r="D103" s="100"/>
      <c r="E103" s="440"/>
      <c r="F103" s="441"/>
      <c r="G103" s="100"/>
      <c r="H103" s="100"/>
      <c r="I103" s="100"/>
      <c r="J103" s="100"/>
      <c r="K103" s="100"/>
      <c r="L103" s="100"/>
      <c r="M103" s="439"/>
    </row>
    <row r="104" spans="1:13">
      <c r="A104" s="435"/>
      <c r="B104" s="100"/>
      <c r="C104" s="100"/>
      <c r="D104" s="100"/>
      <c r="E104" s="440"/>
      <c r="F104" s="441"/>
      <c r="G104" s="100"/>
      <c r="H104" s="100"/>
      <c r="I104" s="100"/>
      <c r="J104" s="100"/>
      <c r="K104" s="100"/>
      <c r="L104" s="100"/>
      <c r="M104" s="439"/>
    </row>
    <row r="105" spans="1:13">
      <c r="A105" s="435"/>
      <c r="B105" s="100"/>
      <c r="C105" s="100"/>
      <c r="D105" s="100"/>
      <c r="E105" s="440"/>
      <c r="F105" s="441"/>
      <c r="G105" s="100"/>
      <c r="H105" s="100"/>
      <c r="I105" s="100"/>
      <c r="J105" s="100"/>
      <c r="K105" s="100"/>
      <c r="L105" s="100"/>
      <c r="M105" s="439"/>
    </row>
    <row r="106" spans="1:13">
      <c r="A106" s="435"/>
      <c r="B106" s="100"/>
      <c r="C106" s="100"/>
      <c r="D106" s="100"/>
      <c r="E106" s="440"/>
      <c r="F106" s="441"/>
      <c r="G106" s="100"/>
      <c r="H106" s="100"/>
      <c r="I106" s="100"/>
      <c r="J106" s="100"/>
      <c r="K106" s="100"/>
      <c r="L106" s="100"/>
      <c r="M106" s="439"/>
    </row>
    <row r="107" spans="1:13">
      <c r="A107" s="435"/>
      <c r="B107" s="100"/>
      <c r="C107" s="100"/>
      <c r="D107" s="100"/>
      <c r="E107" s="440"/>
      <c r="F107" s="441"/>
      <c r="G107" s="100"/>
      <c r="H107" s="100"/>
      <c r="I107" s="100"/>
      <c r="J107" s="100"/>
      <c r="K107" s="100"/>
      <c r="L107" s="100"/>
      <c r="M107" s="439"/>
    </row>
    <row r="108" spans="1:13">
      <c r="A108" s="435"/>
      <c r="B108" s="100"/>
      <c r="C108" s="100"/>
      <c r="D108" s="100"/>
      <c r="E108" s="440"/>
      <c r="F108" s="441"/>
      <c r="G108" s="100"/>
      <c r="H108" s="100"/>
      <c r="I108" s="100"/>
      <c r="J108" s="100"/>
      <c r="K108" s="100"/>
      <c r="L108" s="100"/>
      <c r="M108" s="439"/>
    </row>
    <row r="109" spans="1:13">
      <c r="A109" s="435"/>
      <c r="B109" s="100"/>
      <c r="C109" s="100"/>
      <c r="D109" s="100"/>
      <c r="E109" s="440"/>
      <c r="F109" s="441"/>
      <c r="G109" s="100"/>
      <c r="H109" s="100"/>
      <c r="I109" s="100"/>
      <c r="J109" s="100"/>
      <c r="K109" s="100"/>
      <c r="L109" s="100"/>
      <c r="M109" s="439"/>
    </row>
    <row r="110" spans="1:13">
      <c r="A110" s="441"/>
      <c r="B110" s="100"/>
      <c r="C110" s="100"/>
      <c r="D110" s="100"/>
      <c r="E110" s="440"/>
      <c r="F110" s="441"/>
      <c r="G110" s="100"/>
      <c r="H110" s="100"/>
      <c r="I110" s="100"/>
      <c r="J110" s="100"/>
      <c r="K110" s="100"/>
      <c r="L110" s="100"/>
      <c r="M110" s="440"/>
    </row>
    <row r="111" spans="1:13">
      <c r="A111" s="441"/>
      <c r="B111" s="100"/>
      <c r="C111" s="100"/>
      <c r="D111" s="100"/>
      <c r="E111" s="440"/>
      <c r="F111" s="441"/>
      <c r="G111" s="100"/>
      <c r="H111" s="100"/>
      <c r="I111" s="100"/>
      <c r="J111" s="100"/>
      <c r="K111" s="100"/>
      <c r="L111" s="100"/>
      <c r="M111" s="440"/>
    </row>
    <row r="112" spans="1:13">
      <c r="A112" s="441"/>
      <c r="B112" s="100"/>
      <c r="C112" s="100"/>
      <c r="D112" s="100"/>
      <c r="E112" s="440"/>
      <c r="F112" s="441"/>
      <c r="G112" s="100"/>
      <c r="H112" s="100"/>
      <c r="I112" s="100"/>
      <c r="J112" s="100"/>
      <c r="K112" s="100"/>
      <c r="L112" s="100"/>
      <c r="M112" s="440"/>
    </row>
    <row r="113" spans="1:13">
      <c r="A113" s="441"/>
      <c r="B113" s="100"/>
      <c r="C113" s="100"/>
      <c r="D113" s="100"/>
      <c r="E113" s="440"/>
      <c r="F113" s="441"/>
      <c r="G113" s="100"/>
      <c r="H113" s="100"/>
      <c r="I113" s="100"/>
      <c r="J113" s="100"/>
      <c r="K113" s="100"/>
      <c r="L113" s="100"/>
      <c r="M113" s="440"/>
    </row>
    <row r="114" spans="1:13">
      <c r="A114" s="441"/>
      <c r="B114" s="100"/>
      <c r="C114" s="100"/>
      <c r="D114" s="100"/>
      <c r="E114" s="440"/>
      <c r="F114" s="441"/>
      <c r="G114" s="100"/>
      <c r="H114" s="100"/>
      <c r="I114" s="100"/>
      <c r="J114" s="100"/>
      <c r="K114" s="100"/>
      <c r="L114" s="100"/>
      <c r="M114" s="440"/>
    </row>
    <row r="115" spans="1:13">
      <c r="A115" s="441"/>
      <c r="B115" s="100"/>
      <c r="C115" s="100"/>
      <c r="D115" s="100"/>
      <c r="E115" s="440"/>
      <c r="F115" s="441"/>
      <c r="G115" s="100"/>
      <c r="H115" s="100"/>
      <c r="I115" s="100"/>
      <c r="J115" s="100"/>
      <c r="K115" s="100"/>
      <c r="L115" s="100"/>
      <c r="M115" s="440"/>
    </row>
    <row r="116" spans="1:13" ht="15.75" thickBot="1">
      <c r="A116" s="443"/>
      <c r="B116" s="444"/>
      <c r="C116" s="444"/>
      <c r="D116" s="444"/>
      <c r="E116" s="445"/>
      <c r="F116" s="443"/>
      <c r="G116" s="444"/>
      <c r="H116" s="444"/>
      <c r="I116" s="444"/>
      <c r="J116" s="444"/>
      <c r="K116" s="444"/>
      <c r="L116" s="444"/>
      <c r="M116" s="445"/>
    </row>
    <row r="117" spans="1:13">
      <c r="A117" s="13" t="s">
        <v>3726</v>
      </c>
      <c r="B117" s="1120"/>
      <c r="D117" s="12"/>
      <c r="E117" s="12"/>
      <c r="F117" s="9" t="s">
        <v>3726</v>
      </c>
      <c r="G117" s="1120"/>
      <c r="H117" s="12"/>
      <c r="J117" s="12"/>
      <c r="K117" s="12"/>
      <c r="L117" s="12"/>
      <c r="M117" s="12"/>
    </row>
    <row r="118" spans="1:13">
      <c r="A118" s="12" t="s">
        <v>3729</v>
      </c>
      <c r="B118" s="12"/>
      <c r="C118" s="12"/>
      <c r="D118" s="12"/>
      <c r="E118" s="12"/>
      <c r="F118" s="12" t="s">
        <v>3730</v>
      </c>
      <c r="G118" s="12"/>
      <c r="H118" s="12"/>
      <c r="I118" s="12"/>
      <c r="J118" s="12"/>
      <c r="K118" s="12"/>
      <c r="L118" s="12"/>
      <c r="M118" s="12"/>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mergeCells count="1">
    <mergeCell ref="A5:E6"/>
  </mergeCells>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8" max="16383" man="1"/>
  </rowBreaks>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47"/>
  <dimension ref="A1:IK125"/>
  <sheetViews>
    <sheetView defaultGridColor="0" view="pageBreakPreview" topLeftCell="A66" colorId="22" zoomScale="60" zoomScaleNormal="100" workbookViewId="0">
      <selection activeCell="C33" sqref="C33"/>
    </sheetView>
  </sheetViews>
  <sheetFormatPr defaultColWidth="9.6640625" defaultRowHeight="15"/>
  <cols>
    <col min="1" max="1" width="4.6640625" style="9" customWidth="1"/>
    <col min="2" max="2" width="1.6640625" style="9" customWidth="1"/>
    <col min="3" max="3" width="43.6640625" style="9" customWidth="1"/>
    <col min="4" max="4" width="19.5546875" style="9" customWidth="1"/>
    <col min="5" max="6" width="13.6640625" style="9" customWidth="1"/>
    <col min="7" max="8" width="20.109375" style="9" customWidth="1"/>
    <col min="9" max="9" width="9.6640625" style="9"/>
    <col min="10" max="10" width="14.6640625" style="9" customWidth="1"/>
    <col min="11" max="11" width="9.6640625" style="9"/>
    <col min="12" max="13" width="14.6640625" style="9" customWidth="1"/>
    <col min="14" max="14" width="4.6640625" style="9" customWidth="1"/>
    <col min="15" max="16384" width="9.6640625" style="9"/>
  </cols>
  <sheetData>
    <row r="1" spans="1:245">
      <c r="A1" s="749" t="s">
        <v>2210</v>
      </c>
      <c r="B1" s="752"/>
      <c r="C1" s="752"/>
      <c r="D1" s="1056" t="s">
        <v>1339</v>
      </c>
      <c r="E1" s="752" t="s">
        <v>3731</v>
      </c>
      <c r="F1" s="753" t="s">
        <v>1798</v>
      </c>
      <c r="G1" s="749" t="s">
        <v>2210</v>
      </c>
      <c r="H1" s="752"/>
      <c r="I1" s="751" t="s">
        <v>1339</v>
      </c>
      <c r="J1" s="752"/>
      <c r="K1" s="751" t="s">
        <v>1797</v>
      </c>
      <c r="L1" s="752"/>
      <c r="M1" s="751" t="s">
        <v>1798</v>
      </c>
      <c r="N1" s="1014"/>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row>
    <row r="2" spans="1:245">
      <c r="A2" s="70" t="str">
        <f>'Data Sheet'!$C$25</f>
        <v>Consolidated Edison Company of New York, Inc.</v>
      </c>
      <c r="D2" s="1020" t="s">
        <v>1156</v>
      </c>
      <c r="E2" s="9" t="s">
        <v>1800</v>
      </c>
      <c r="F2" s="757"/>
      <c r="G2" s="70" t="str">
        <f>'Data Sheet'!$C$25</f>
        <v>Consolidated Edison Company of New York, Inc.</v>
      </c>
      <c r="I2" s="415" t="s">
        <v>1156</v>
      </c>
      <c r="K2" s="415" t="s">
        <v>1800</v>
      </c>
      <c r="M2" s="415" t="s">
        <v>1784</v>
      </c>
      <c r="N2" s="1017"/>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row>
    <row r="3" spans="1:245" ht="15" customHeight="1">
      <c r="A3" s="754"/>
      <c r="D3" s="1020" t="s">
        <v>1157</v>
      </c>
      <c r="E3" s="655" t="str">
        <f>'Data Sheet'!$C$40</f>
        <v>4/28/2016</v>
      </c>
      <c r="F3" s="1161" t="str">
        <f>'Data Sheet'!$C$38</f>
        <v>12/31/2015</v>
      </c>
      <c r="G3" s="758"/>
      <c r="H3" s="447"/>
      <c r="I3" s="465" t="s">
        <v>1157</v>
      </c>
      <c r="J3" s="447"/>
      <c r="K3" s="648" t="str">
        <f>'Data Sheet'!$C$40</f>
        <v>4/28/2016</v>
      </c>
      <c r="L3" s="655"/>
      <c r="M3" s="1167" t="str">
        <f>'Data Sheet'!$C$38</f>
        <v>12/31/2015</v>
      </c>
      <c r="N3" s="1019"/>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row>
    <row r="4" spans="1:245" ht="15" customHeight="1">
      <c r="A4" s="1060" t="s">
        <v>1784</v>
      </c>
      <c r="B4" s="1033"/>
      <c r="C4" s="1033"/>
      <c r="D4" s="1033"/>
      <c r="E4" s="1033"/>
      <c r="F4" s="1088"/>
      <c r="G4" s="754"/>
      <c r="N4" s="1017"/>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row>
    <row r="5" spans="1:245">
      <c r="A5" s="1081" t="s">
        <v>3732</v>
      </c>
      <c r="B5" s="12"/>
      <c r="C5" s="12"/>
      <c r="D5" s="12"/>
      <c r="E5" s="12"/>
      <c r="F5" s="766"/>
      <c r="G5" s="1081" t="s">
        <v>3733</v>
      </c>
      <c r="H5" s="12"/>
      <c r="I5" s="12"/>
      <c r="J5" s="12"/>
      <c r="K5" s="12"/>
      <c r="L5" s="12"/>
      <c r="M5" s="12"/>
      <c r="N5" s="76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row>
    <row r="6" spans="1:245">
      <c r="A6" s="758"/>
      <c r="B6" s="447"/>
      <c r="C6" s="447"/>
      <c r="D6" s="447"/>
      <c r="E6" s="447"/>
      <c r="F6" s="1019"/>
      <c r="G6" s="758"/>
      <c r="H6" s="447"/>
      <c r="I6" s="447"/>
      <c r="J6" s="447"/>
      <c r="K6" s="447"/>
      <c r="L6" s="447"/>
      <c r="M6" s="447"/>
      <c r="N6" s="1019"/>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row>
    <row r="7" spans="1:245">
      <c r="A7" s="754"/>
      <c r="F7" s="1017"/>
      <c r="G7" s="754"/>
      <c r="N7" s="1017"/>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row>
    <row r="8" spans="1:245">
      <c r="A8" s="1121" t="s">
        <v>2395</v>
      </c>
      <c r="B8" s="1007" t="s">
        <v>3734</v>
      </c>
      <c r="C8" s="1007"/>
      <c r="D8" s="1007"/>
      <c r="E8" s="1007"/>
      <c r="F8" s="1122"/>
      <c r="G8" s="1121" t="s">
        <v>3735</v>
      </c>
      <c r="H8" s="1007"/>
      <c r="I8" s="1007"/>
      <c r="J8" s="1007"/>
      <c r="K8" s="1007"/>
      <c r="L8" s="1007"/>
      <c r="M8" s="1007"/>
      <c r="N8" s="1122"/>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row>
    <row r="9" spans="1:245">
      <c r="A9" s="1121"/>
      <c r="B9" s="1007" t="s">
        <v>3736</v>
      </c>
      <c r="C9" s="1007"/>
      <c r="D9" s="1007"/>
      <c r="E9" s="1007"/>
      <c r="F9" s="1122"/>
      <c r="G9" s="1121"/>
      <c r="H9" s="1007"/>
      <c r="I9" s="1007"/>
      <c r="J9" s="1007"/>
      <c r="K9" s="1007"/>
      <c r="L9" s="1007"/>
      <c r="M9" s="1007"/>
      <c r="N9" s="1122"/>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row>
    <row r="10" spans="1:245">
      <c r="A10" s="1121" t="s">
        <v>2312</v>
      </c>
      <c r="B10" s="1007" t="s">
        <v>2267</v>
      </c>
      <c r="C10" s="1007"/>
      <c r="D10" s="1007"/>
      <c r="E10" s="1007"/>
      <c r="F10" s="1122"/>
      <c r="G10" s="1121"/>
      <c r="H10" s="1007"/>
      <c r="I10" s="1007"/>
      <c r="J10" s="1007"/>
      <c r="K10" s="1007"/>
      <c r="L10" s="1007"/>
      <c r="M10" s="1007"/>
      <c r="N10" s="1122"/>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row>
    <row r="11" spans="1:245">
      <c r="A11" s="758"/>
      <c r="B11" s="447"/>
      <c r="C11" s="447"/>
      <c r="D11" s="447"/>
      <c r="E11" s="447"/>
      <c r="F11" s="1019"/>
      <c r="G11" s="758"/>
      <c r="H11" s="447"/>
      <c r="I11" s="447"/>
      <c r="J11" s="447"/>
      <c r="K11" s="447"/>
      <c r="L11" s="447"/>
      <c r="M11" s="447"/>
      <c r="N11" s="1019"/>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row>
    <row r="12" spans="1:245">
      <c r="A12" s="1022"/>
      <c r="C12" s="755"/>
      <c r="D12" s="755"/>
      <c r="E12" s="761" t="s">
        <v>2215</v>
      </c>
      <c r="F12" s="762"/>
      <c r="G12" s="760" t="s">
        <v>2215</v>
      </c>
      <c r="H12" s="1072"/>
      <c r="I12" s="761" t="s">
        <v>2216</v>
      </c>
      <c r="J12" s="761"/>
      <c r="K12" s="761"/>
      <c r="L12" s="761"/>
      <c r="M12" s="448"/>
      <c r="N12" s="757"/>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row>
    <row r="13" spans="1:245">
      <c r="A13" s="1022"/>
      <c r="C13" s="755"/>
      <c r="D13" s="755"/>
      <c r="E13" s="755"/>
      <c r="F13" s="1017"/>
      <c r="G13" s="1022"/>
      <c r="H13" s="755"/>
      <c r="I13" s="761" t="s">
        <v>542</v>
      </c>
      <c r="J13" s="761"/>
      <c r="K13" s="1071" t="s">
        <v>539</v>
      </c>
      <c r="L13" s="761"/>
      <c r="M13" s="1030" t="s">
        <v>1831</v>
      </c>
      <c r="N13" s="757"/>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row>
    <row r="14" spans="1:245">
      <c r="A14" s="1022"/>
      <c r="C14" s="755"/>
      <c r="D14" s="1027" t="s">
        <v>1831</v>
      </c>
      <c r="E14" s="1027" t="s">
        <v>299</v>
      </c>
      <c r="F14" s="1031" t="s">
        <v>299</v>
      </c>
      <c r="G14" s="1026" t="s">
        <v>299</v>
      </c>
      <c r="H14" s="1027" t="s">
        <v>299</v>
      </c>
      <c r="J14" s="415"/>
      <c r="K14" s="1020"/>
      <c r="M14" s="1030" t="s">
        <v>2514</v>
      </c>
      <c r="N14" s="757"/>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row>
    <row r="15" spans="1:245">
      <c r="A15" s="1026" t="s">
        <v>1724</v>
      </c>
      <c r="C15" s="1027" t="s">
        <v>573</v>
      </c>
      <c r="D15" s="1027" t="s">
        <v>881</v>
      </c>
      <c r="E15" s="1027" t="s">
        <v>2219</v>
      </c>
      <c r="F15" s="1031" t="s">
        <v>2220</v>
      </c>
      <c r="G15" s="1026" t="s">
        <v>2219</v>
      </c>
      <c r="H15" s="1027" t="s">
        <v>2220</v>
      </c>
      <c r="I15" s="1028" t="s">
        <v>176</v>
      </c>
      <c r="J15" s="1068" t="s">
        <v>1835</v>
      </c>
      <c r="K15" s="1030" t="s">
        <v>176</v>
      </c>
      <c r="L15" s="1028" t="s">
        <v>1835</v>
      </c>
      <c r="M15" s="1020"/>
      <c r="N15" s="1029" t="s">
        <v>1724</v>
      </c>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row>
    <row r="16" spans="1:245">
      <c r="A16" s="1026" t="s">
        <v>1727</v>
      </c>
      <c r="C16" s="755"/>
      <c r="D16" s="1027" t="s">
        <v>557</v>
      </c>
      <c r="E16" s="1027" t="s">
        <v>2268</v>
      </c>
      <c r="F16" s="1031" t="s">
        <v>2269</v>
      </c>
      <c r="G16" s="1026" t="s">
        <v>2270</v>
      </c>
      <c r="H16" s="1027" t="s">
        <v>2271</v>
      </c>
      <c r="I16" s="12" t="s">
        <v>2226</v>
      </c>
      <c r="J16" s="415"/>
      <c r="K16" s="1123" t="s">
        <v>2227</v>
      </c>
      <c r="M16" s="1020"/>
      <c r="N16" s="1029" t="s">
        <v>1727</v>
      </c>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row>
    <row r="17" spans="1:245">
      <c r="A17" s="1070"/>
      <c r="B17" s="447"/>
      <c r="C17" s="1083" t="s">
        <v>3018</v>
      </c>
      <c r="D17" s="1083" t="s">
        <v>3019</v>
      </c>
      <c r="E17" s="1083" t="s">
        <v>3020</v>
      </c>
      <c r="F17" s="1092" t="s">
        <v>3021</v>
      </c>
      <c r="G17" s="1091" t="s">
        <v>2343</v>
      </c>
      <c r="H17" s="1083" t="s">
        <v>2344</v>
      </c>
      <c r="I17" s="1073" t="s">
        <v>2345</v>
      </c>
      <c r="J17" s="1075" t="s">
        <v>2346</v>
      </c>
      <c r="K17" s="1074" t="s">
        <v>2347</v>
      </c>
      <c r="L17" s="1073" t="s">
        <v>2348</v>
      </c>
      <c r="M17" s="1074" t="s">
        <v>2349</v>
      </c>
      <c r="N17" s="1076"/>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row>
    <row r="18" spans="1:245">
      <c r="A18" s="1070">
        <v>1</v>
      </c>
      <c r="B18" s="447"/>
      <c r="C18" s="759" t="s">
        <v>2272</v>
      </c>
      <c r="D18" s="422"/>
      <c r="E18" s="423"/>
      <c r="F18" s="424"/>
      <c r="G18" s="425" t="s">
        <v>1784</v>
      </c>
      <c r="H18" s="423" t="s">
        <v>1784</v>
      </c>
      <c r="I18" s="426"/>
      <c r="J18" s="426"/>
      <c r="K18" s="426"/>
      <c r="L18" s="426"/>
      <c r="M18" s="1124"/>
      <c r="N18" s="1076">
        <v>1</v>
      </c>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row>
    <row r="19" spans="1:245">
      <c r="A19" s="1070">
        <v>2</v>
      </c>
      <c r="B19" s="447"/>
      <c r="C19" s="759" t="s">
        <v>2229</v>
      </c>
      <c r="D19" s="319">
        <v>4878342133</v>
      </c>
      <c r="E19" s="319">
        <v>860561135</v>
      </c>
      <c r="F19" s="320">
        <v>437391977</v>
      </c>
      <c r="G19" s="446"/>
      <c r="H19" s="319"/>
      <c r="I19" s="75" t="s">
        <v>5896</v>
      </c>
      <c r="J19" s="317">
        <v>494827287</v>
      </c>
      <c r="K19" s="84"/>
      <c r="L19" s="449">
        <v>561097984</v>
      </c>
      <c r="M19" s="450">
        <f>D19+E19-F19+G19-H19-J19+L19</f>
        <v>5367781988</v>
      </c>
      <c r="N19" s="1076">
        <v>2</v>
      </c>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row>
    <row r="20" spans="1:245">
      <c r="A20" s="1070">
        <v>3</v>
      </c>
      <c r="B20" s="447"/>
      <c r="C20" s="759" t="s">
        <v>2170</v>
      </c>
      <c r="D20" s="451">
        <v>1021412504</v>
      </c>
      <c r="E20" s="451">
        <v>206038652</v>
      </c>
      <c r="F20" s="316">
        <v>61049326</v>
      </c>
      <c r="G20" s="105"/>
      <c r="H20" s="451"/>
      <c r="I20" s="75" t="s">
        <v>5896</v>
      </c>
      <c r="J20" s="301">
        <v>70892965</v>
      </c>
      <c r="K20" s="84"/>
      <c r="L20" s="452">
        <v>81391225</v>
      </c>
      <c r="M20" s="315">
        <f>D20+E20-F20+G20-H20-J20+L20</f>
        <v>1176900090</v>
      </c>
      <c r="N20" s="1076">
        <v>3</v>
      </c>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row>
    <row r="21" spans="1:245">
      <c r="A21" s="1070">
        <v>4</v>
      </c>
      <c r="B21" s="447"/>
      <c r="C21" s="759" t="s">
        <v>905</v>
      </c>
      <c r="D21" s="451">
        <v>414243610</v>
      </c>
      <c r="E21" s="451">
        <v>102922612</v>
      </c>
      <c r="F21" s="316">
        <v>82872749</v>
      </c>
      <c r="G21" s="105"/>
      <c r="H21" s="451"/>
      <c r="I21" s="75" t="s">
        <v>5896</v>
      </c>
      <c r="J21" s="301">
        <v>45941457</v>
      </c>
      <c r="K21" s="84"/>
      <c r="L21" s="452">
        <v>51389374</v>
      </c>
      <c r="M21" s="315">
        <f>D21+E21-F21+G21-H21-J21+L21</f>
        <v>439741390</v>
      </c>
      <c r="N21" s="1076">
        <v>4</v>
      </c>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row>
    <row r="22" spans="1:245">
      <c r="A22" s="1070">
        <v>5</v>
      </c>
      <c r="B22" s="447"/>
      <c r="C22" s="759" t="s">
        <v>906</v>
      </c>
      <c r="D22" s="451">
        <f>SUM(D19:D21)</f>
        <v>6313998247</v>
      </c>
      <c r="E22" s="451">
        <f>SUM(E19:E21)</f>
        <v>1169522399</v>
      </c>
      <c r="F22" s="316">
        <f>SUM(F19:F21)</f>
        <v>581314052</v>
      </c>
      <c r="G22" s="105">
        <f>SUM(G19:G21)</f>
        <v>0</v>
      </c>
      <c r="H22" s="315">
        <f>SUM(H19:H21)</f>
        <v>0</v>
      </c>
      <c r="I22" s="75"/>
      <c r="J22" s="301">
        <f>SUM(J19:J21)</f>
        <v>611661709</v>
      </c>
      <c r="K22" s="84"/>
      <c r="L22" s="452">
        <f>SUM(L19:L21)</f>
        <v>693878583</v>
      </c>
      <c r="M22" s="301">
        <f>SUM(M19:M21)</f>
        <v>6984423468</v>
      </c>
      <c r="N22" s="1076">
        <v>5</v>
      </c>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row>
    <row r="23" spans="1:245">
      <c r="A23" s="1070">
        <v>6</v>
      </c>
      <c r="B23" s="447"/>
      <c r="C23" s="759" t="s">
        <v>2994</v>
      </c>
      <c r="D23" s="451"/>
      <c r="E23" s="451"/>
      <c r="F23" s="316"/>
      <c r="G23" s="105"/>
      <c r="H23" s="451"/>
      <c r="I23" s="75"/>
      <c r="J23" s="301"/>
      <c r="K23" s="84"/>
      <c r="L23" s="452"/>
      <c r="M23" s="315">
        <f>D23+E23-F23+G23-H23-J23+L23</f>
        <v>0</v>
      </c>
      <c r="N23" s="1076">
        <v>6</v>
      </c>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row>
    <row r="24" spans="1:245">
      <c r="A24" s="1070">
        <v>7</v>
      </c>
      <c r="B24" s="447"/>
      <c r="C24" s="759"/>
      <c r="D24" s="451"/>
      <c r="E24" s="451"/>
      <c r="F24" s="316"/>
      <c r="G24" s="105"/>
      <c r="H24" s="451"/>
      <c r="I24" s="75"/>
      <c r="J24" s="301"/>
      <c r="K24" s="84"/>
      <c r="L24" s="452"/>
      <c r="M24" s="315">
        <f>D24+E24-F24+G24-H24-J24+L24</f>
        <v>0</v>
      </c>
      <c r="N24" s="1076">
        <v>7</v>
      </c>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row>
    <row r="25" spans="1:245">
      <c r="A25" s="1070">
        <v>8</v>
      </c>
      <c r="B25" s="447"/>
      <c r="C25" s="759"/>
      <c r="D25" s="451"/>
      <c r="E25" s="451"/>
      <c r="F25" s="316"/>
      <c r="G25" s="105"/>
      <c r="H25" s="451"/>
      <c r="I25" s="75"/>
      <c r="J25" s="301"/>
      <c r="K25" s="84"/>
      <c r="L25" s="452"/>
      <c r="M25" s="315">
        <f>D25+E25-F25+G25-H25-J25+L25</f>
        <v>0</v>
      </c>
      <c r="N25" s="1076">
        <v>8</v>
      </c>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row>
    <row r="26" spans="1:245">
      <c r="A26" s="1070">
        <v>9</v>
      </c>
      <c r="B26" s="447"/>
      <c r="C26" s="759" t="s">
        <v>907</v>
      </c>
      <c r="D26" s="319">
        <f>D22+SUM(D23:D25)</f>
        <v>6313998247</v>
      </c>
      <c r="E26" s="319">
        <f>E22+SUM(E23:E25)</f>
        <v>1169522399</v>
      </c>
      <c r="F26" s="320">
        <f>F22+SUM(F23:F25)</f>
        <v>581314052</v>
      </c>
      <c r="G26" s="446">
        <f>G22+SUM(G23:G25)</f>
        <v>0</v>
      </c>
      <c r="H26" s="319">
        <f>H22+SUM(H23:H25)</f>
        <v>0</v>
      </c>
      <c r="I26" s="75"/>
      <c r="J26" s="450">
        <f>J22+SUM(J23:J25)</f>
        <v>611661709</v>
      </c>
      <c r="K26" s="84"/>
      <c r="L26" s="450">
        <f>L22+SUM(L23:L25)</f>
        <v>693878583</v>
      </c>
      <c r="M26" s="319">
        <f>M22+SUM(M23:M25)</f>
        <v>6984423468</v>
      </c>
      <c r="N26" s="1076">
        <v>9</v>
      </c>
      <c r="O26" s="390"/>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row>
    <row r="27" spans="1:245">
      <c r="A27" s="1022"/>
      <c r="C27" s="755"/>
      <c r="D27" s="453"/>
      <c r="E27" s="454"/>
      <c r="F27" s="455"/>
      <c r="G27" s="456"/>
      <c r="H27" s="454"/>
      <c r="I27" s="431"/>
      <c r="J27" s="454"/>
      <c r="K27" s="431"/>
      <c r="L27" s="454"/>
      <c r="M27" s="457"/>
      <c r="N27" s="757"/>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row>
    <row r="28" spans="1:245">
      <c r="A28" s="1070">
        <v>10</v>
      </c>
      <c r="B28" s="447"/>
      <c r="C28" s="759" t="s">
        <v>3719</v>
      </c>
      <c r="D28" s="420"/>
      <c r="E28" s="399"/>
      <c r="F28" s="401"/>
      <c r="G28" s="402"/>
      <c r="H28" s="399"/>
      <c r="I28" s="433"/>
      <c r="J28" s="399"/>
      <c r="K28" s="433"/>
      <c r="L28" s="399"/>
      <c r="M28" s="421"/>
      <c r="N28" s="1076">
        <v>10</v>
      </c>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row>
    <row r="29" spans="1:245">
      <c r="A29" s="1070">
        <v>11</v>
      </c>
      <c r="B29" s="447"/>
      <c r="C29" s="759" t="s">
        <v>3720</v>
      </c>
      <c r="D29" s="319">
        <v>6174373803</v>
      </c>
      <c r="E29" s="319">
        <v>939308986</v>
      </c>
      <c r="F29" s="320">
        <v>459129082</v>
      </c>
      <c r="G29" s="446"/>
      <c r="H29" s="450"/>
      <c r="I29" s="452"/>
      <c r="J29" s="317">
        <v>410208652</v>
      </c>
      <c r="K29" s="315"/>
      <c r="L29" s="449">
        <v>528120110</v>
      </c>
      <c r="M29" s="450">
        <f>D29+E29-F29+G29-H29-J29+L29</f>
        <v>6772465165</v>
      </c>
      <c r="N29" s="1076">
        <v>11</v>
      </c>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row>
    <row r="30" spans="1:245">
      <c r="A30" s="1070">
        <v>12</v>
      </c>
      <c r="B30" s="447"/>
      <c r="C30" s="759" t="s">
        <v>3721</v>
      </c>
      <c r="D30" s="451">
        <v>139624444</v>
      </c>
      <c r="E30" s="451">
        <v>230213413</v>
      </c>
      <c r="F30" s="316">
        <v>122184971</v>
      </c>
      <c r="G30" s="105"/>
      <c r="H30" s="451"/>
      <c r="I30" s="447"/>
      <c r="J30" s="317">
        <v>201453057</v>
      </c>
      <c r="K30" s="448"/>
      <c r="L30" s="447">
        <v>165758474</v>
      </c>
      <c r="M30" s="315">
        <f>D30+E30-F30+G30-H30-J30+L30</f>
        <v>211958303</v>
      </c>
      <c r="N30" s="1076">
        <v>12</v>
      </c>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row>
    <row r="31" spans="1:245">
      <c r="A31" s="1070">
        <v>13</v>
      </c>
      <c r="B31" s="447"/>
      <c r="C31" s="759" t="s">
        <v>3722</v>
      </c>
      <c r="D31" s="319"/>
      <c r="E31" s="319"/>
      <c r="F31" s="320"/>
      <c r="G31" s="446"/>
      <c r="H31" s="319"/>
      <c r="I31" s="447"/>
      <c r="J31" s="317"/>
      <c r="K31" s="448"/>
      <c r="L31" s="449"/>
      <c r="M31" s="450">
        <f>D31+E31-F31+G31-H31-J31+L31</f>
        <v>0</v>
      </c>
      <c r="N31" s="1076">
        <v>13</v>
      </c>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row>
    <row r="32" spans="1:245">
      <c r="A32" s="1081" t="s">
        <v>3723</v>
      </c>
      <c r="B32" s="12"/>
      <c r="C32" s="12"/>
      <c r="D32" s="12"/>
      <c r="E32" s="12"/>
      <c r="F32" s="766"/>
      <c r="G32" s="1081" t="s">
        <v>3724</v>
      </c>
      <c r="H32" s="12"/>
      <c r="I32" s="12"/>
      <c r="J32" s="12"/>
      <c r="K32" s="12"/>
      <c r="L32" s="12"/>
      <c r="M32" s="12"/>
      <c r="N32" s="766"/>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row>
    <row r="33" spans="1:245">
      <c r="A33" s="754"/>
      <c r="F33" s="1017"/>
      <c r="G33" s="754"/>
      <c r="N33" s="1017"/>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row>
    <row r="34" spans="1:245">
      <c r="A34" s="754"/>
      <c r="D34" s="303"/>
      <c r="E34" s="303"/>
      <c r="F34" s="308"/>
      <c r="G34" s="345"/>
      <c r="H34" s="303"/>
      <c r="N34" s="308"/>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row>
    <row r="35" spans="1:245">
      <c r="A35" s="754"/>
      <c r="D35" s="303"/>
      <c r="E35" s="303"/>
      <c r="F35" s="308"/>
      <c r="G35" s="345"/>
      <c r="H35" s="303"/>
      <c r="N35" s="308"/>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row>
    <row r="36" spans="1:245">
      <c r="A36" s="754"/>
      <c r="D36" s="303"/>
      <c r="E36" s="303"/>
      <c r="F36" s="308"/>
      <c r="G36" s="345"/>
      <c r="H36" s="303"/>
      <c r="N36" s="308"/>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row>
    <row r="37" spans="1:245">
      <c r="A37" s="754"/>
      <c r="D37" s="303"/>
      <c r="E37" s="303"/>
      <c r="F37" s="308"/>
      <c r="G37" s="345"/>
      <c r="H37" s="303"/>
      <c r="N37" s="308"/>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row>
    <row r="38" spans="1:245">
      <c r="A38" s="754"/>
      <c r="D38" s="303"/>
      <c r="E38" s="303"/>
      <c r="F38" s="308"/>
      <c r="G38" s="345"/>
      <c r="H38" s="303"/>
      <c r="N38" s="308"/>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row>
    <row r="39" spans="1:245">
      <c r="A39" s="754"/>
      <c r="D39" s="303"/>
      <c r="E39" s="303"/>
      <c r="F39" s="308"/>
      <c r="G39" s="345"/>
      <c r="H39" s="303"/>
      <c r="N39" s="308"/>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row>
    <row r="40" spans="1:245">
      <c r="A40" s="754"/>
      <c r="D40" s="303"/>
      <c r="E40" s="303"/>
      <c r="F40" s="308"/>
      <c r="G40" s="345"/>
      <c r="H40" s="303"/>
      <c r="N40" s="308"/>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row>
    <row r="41" spans="1:245">
      <c r="A41" s="754"/>
      <c r="D41" s="303"/>
      <c r="E41" s="303"/>
      <c r="F41" s="308"/>
      <c r="G41" s="345"/>
      <c r="H41" s="303"/>
      <c r="N41" s="308"/>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row>
    <row r="42" spans="1:245">
      <c r="A42" s="754"/>
      <c r="D42" s="303"/>
      <c r="E42" s="303"/>
      <c r="F42" s="308"/>
      <c r="G42" s="345"/>
      <c r="H42" s="303"/>
      <c r="N42" s="308"/>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row>
    <row r="43" spans="1:245">
      <c r="A43" s="754"/>
      <c r="D43" s="303"/>
      <c r="E43" s="303"/>
      <c r="F43" s="308"/>
      <c r="G43" s="345"/>
      <c r="H43" s="303"/>
      <c r="N43" s="308"/>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row>
    <row r="44" spans="1:245">
      <c r="A44" s="754"/>
      <c r="D44" s="303"/>
      <c r="E44" s="303"/>
      <c r="F44" s="308"/>
      <c r="G44" s="345"/>
      <c r="H44" s="303"/>
      <c r="N44" s="308"/>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row>
    <row r="45" spans="1:245">
      <c r="A45" s="754"/>
      <c r="D45" s="303"/>
      <c r="E45" s="303"/>
      <c r="F45" s="308"/>
      <c r="G45" s="345"/>
      <c r="H45" s="303"/>
      <c r="N45" s="308"/>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row>
    <row r="46" spans="1:245">
      <c r="A46" s="754"/>
      <c r="D46" s="303"/>
      <c r="E46" s="303"/>
      <c r="F46" s="308"/>
      <c r="G46" s="345"/>
      <c r="H46" s="303"/>
      <c r="N46" s="308"/>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row>
    <row r="47" spans="1:245">
      <c r="A47" s="754"/>
      <c r="F47" s="1017"/>
      <c r="G47" s="754"/>
      <c r="N47" s="1017"/>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row>
    <row r="48" spans="1:245">
      <c r="A48" s="754"/>
      <c r="F48" s="1017"/>
      <c r="G48" s="754"/>
      <c r="N48" s="1017"/>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row>
    <row r="49" spans="1:245">
      <c r="A49" s="754"/>
      <c r="F49" s="1017"/>
      <c r="G49" s="754"/>
      <c r="N49" s="1017"/>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row>
    <row r="50" spans="1:245">
      <c r="A50" s="754"/>
      <c r="F50" s="1017"/>
      <c r="G50" s="754"/>
      <c r="N50" s="1017"/>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row>
    <row r="51" spans="1:245">
      <c r="A51" s="754"/>
      <c r="F51" s="1017"/>
      <c r="G51" s="754"/>
      <c r="N51" s="1017"/>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row>
    <row r="52" spans="1:245">
      <c r="A52" s="754"/>
      <c r="F52" s="1017"/>
      <c r="G52" s="754"/>
      <c r="N52" s="1017"/>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5"/>
      <c r="GG52" s="15"/>
      <c r="GH52" s="15"/>
      <c r="GI52" s="15"/>
      <c r="GJ52" s="15"/>
      <c r="GK52" s="15"/>
      <c r="GL52" s="15"/>
      <c r="GM52" s="15"/>
      <c r="GN52" s="15"/>
      <c r="GO52" s="15"/>
      <c r="GP52" s="15"/>
      <c r="GQ52" s="15"/>
      <c r="GR52" s="15"/>
      <c r="GS52" s="15"/>
      <c r="GT52" s="15"/>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c r="IH52" s="15"/>
      <c r="II52" s="15"/>
      <c r="IJ52" s="15"/>
      <c r="IK52" s="15"/>
    </row>
    <row r="53" spans="1:245">
      <c r="A53" s="754"/>
      <c r="F53" s="1017"/>
      <c r="G53" s="754"/>
      <c r="N53" s="1017"/>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5"/>
      <c r="EV53" s="15"/>
      <c r="EW53" s="15"/>
      <c r="EX53" s="15"/>
      <c r="EY53" s="15"/>
      <c r="EZ53" s="15"/>
      <c r="FA53" s="15"/>
      <c r="FB53" s="15"/>
      <c r="FC53" s="15"/>
      <c r="FD53" s="15"/>
      <c r="FE53" s="15"/>
      <c r="FF53" s="15"/>
      <c r="FG53" s="15"/>
      <c r="FH53" s="15"/>
      <c r="FI53" s="15"/>
      <c r="FJ53" s="15"/>
      <c r="FK53" s="15"/>
      <c r="FL53" s="15"/>
      <c r="FM53" s="15"/>
      <c r="FN53" s="15"/>
      <c r="FO53" s="15"/>
      <c r="FP53" s="15"/>
      <c r="FQ53" s="15"/>
      <c r="FR53" s="15"/>
      <c r="FS53" s="15"/>
      <c r="FT53" s="15"/>
      <c r="FU53" s="15"/>
      <c r="FV53" s="15"/>
      <c r="FW53" s="15"/>
      <c r="FX53" s="15"/>
      <c r="FY53" s="15"/>
      <c r="FZ53" s="15"/>
      <c r="GA53" s="15"/>
      <c r="GB53" s="15"/>
      <c r="GC53" s="15"/>
      <c r="GD53" s="15"/>
      <c r="GE53" s="15"/>
      <c r="GF53" s="15"/>
      <c r="GG53" s="15"/>
      <c r="GH53" s="15"/>
      <c r="GI53" s="15"/>
      <c r="GJ53" s="15"/>
      <c r="GK53" s="15"/>
      <c r="GL53" s="15"/>
      <c r="GM53" s="15"/>
      <c r="GN53" s="15"/>
      <c r="GO53" s="15"/>
      <c r="GP53" s="15"/>
      <c r="GQ53" s="15"/>
      <c r="GR53" s="15"/>
      <c r="GS53" s="15"/>
      <c r="GT53" s="15"/>
      <c r="GU53" s="15"/>
      <c r="GV53" s="15"/>
      <c r="GW53" s="15"/>
      <c r="GX53" s="15"/>
      <c r="GY53" s="15"/>
      <c r="GZ53" s="15"/>
      <c r="HA53" s="15"/>
      <c r="HB53" s="15"/>
      <c r="HC53" s="15"/>
      <c r="HD53" s="15"/>
      <c r="HE53" s="15"/>
      <c r="HF53" s="15"/>
      <c r="HG53" s="15"/>
      <c r="HH53" s="15"/>
      <c r="HI53" s="15"/>
      <c r="HJ53" s="15"/>
      <c r="HK53" s="15"/>
      <c r="HL53" s="15"/>
      <c r="HM53" s="15"/>
      <c r="HN53" s="15"/>
      <c r="HO53" s="15"/>
      <c r="HP53" s="15"/>
      <c r="HQ53" s="15"/>
      <c r="HR53" s="15"/>
      <c r="HS53" s="15"/>
      <c r="HT53" s="15"/>
      <c r="HU53" s="15"/>
      <c r="HV53" s="15"/>
      <c r="HW53" s="15"/>
      <c r="HX53" s="15"/>
      <c r="HY53" s="15"/>
      <c r="HZ53" s="15"/>
      <c r="IA53" s="15"/>
      <c r="IB53" s="15"/>
      <c r="IC53" s="15"/>
      <c r="ID53" s="15"/>
      <c r="IE53" s="15"/>
      <c r="IF53" s="15"/>
      <c r="IG53" s="15"/>
      <c r="IH53" s="15"/>
      <c r="II53" s="15"/>
      <c r="IJ53" s="15"/>
      <c r="IK53" s="15"/>
    </row>
    <row r="54" spans="1:245">
      <c r="A54" s="754"/>
      <c r="F54" s="1017"/>
      <c r="G54" s="754"/>
      <c r="N54" s="1017"/>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c r="FF54" s="15"/>
      <c r="FG54" s="15"/>
      <c r="FH54" s="15"/>
      <c r="FI54" s="15"/>
      <c r="FJ54" s="15"/>
      <c r="FK54" s="15"/>
      <c r="FL54" s="15"/>
      <c r="FM54" s="15"/>
      <c r="FN54" s="15"/>
      <c r="FO54" s="15"/>
      <c r="FP54" s="15"/>
      <c r="FQ54" s="15"/>
      <c r="FR54" s="15"/>
      <c r="FS54" s="15"/>
      <c r="FT54" s="15"/>
      <c r="FU54" s="15"/>
      <c r="FV54" s="15"/>
      <c r="FW54" s="15"/>
      <c r="FX54" s="15"/>
      <c r="FY54" s="15"/>
      <c r="FZ54" s="15"/>
      <c r="GA54" s="15"/>
      <c r="GB54" s="15"/>
      <c r="GC54" s="15"/>
      <c r="GD54" s="15"/>
      <c r="GE54" s="15"/>
      <c r="GF54" s="15"/>
      <c r="GG54" s="15"/>
      <c r="GH54" s="15"/>
      <c r="GI54" s="15"/>
      <c r="GJ54" s="15"/>
      <c r="GK54" s="15"/>
      <c r="GL54" s="15"/>
      <c r="GM54" s="15"/>
      <c r="GN54" s="15"/>
      <c r="GO54" s="15"/>
      <c r="GP54" s="15"/>
      <c r="GQ54" s="15"/>
      <c r="GR54" s="15"/>
      <c r="GS54" s="15"/>
      <c r="GT54" s="15"/>
      <c r="GU54" s="15"/>
      <c r="GV54" s="15"/>
      <c r="GW54" s="15"/>
      <c r="GX54" s="15"/>
      <c r="GY54" s="15"/>
      <c r="GZ54" s="15"/>
      <c r="HA54" s="15"/>
      <c r="HB54" s="15"/>
      <c r="HC54" s="15"/>
      <c r="HD54" s="15"/>
      <c r="HE54" s="15"/>
      <c r="HF54" s="15"/>
      <c r="HG54" s="15"/>
      <c r="HH54" s="15"/>
      <c r="HI54" s="15"/>
      <c r="HJ54" s="15"/>
      <c r="HK54" s="15"/>
      <c r="HL54" s="15"/>
      <c r="HM54" s="15"/>
      <c r="HN54" s="15"/>
      <c r="HO54" s="15"/>
      <c r="HP54" s="15"/>
      <c r="HQ54" s="15"/>
      <c r="HR54" s="15"/>
      <c r="HS54" s="15"/>
      <c r="HT54" s="15"/>
      <c r="HU54" s="15"/>
      <c r="HV54" s="15"/>
      <c r="HW54" s="15"/>
      <c r="HX54" s="15"/>
      <c r="HY54" s="15"/>
      <c r="HZ54" s="15"/>
      <c r="IA54" s="15"/>
      <c r="IB54" s="15"/>
      <c r="IC54" s="15"/>
      <c r="ID54" s="15"/>
      <c r="IE54" s="15"/>
      <c r="IF54" s="15"/>
      <c r="IG54" s="15"/>
      <c r="IH54" s="15"/>
      <c r="II54" s="15"/>
      <c r="IJ54" s="15"/>
      <c r="IK54" s="15"/>
    </row>
    <row r="55" spans="1:245">
      <c r="A55" s="754"/>
      <c r="F55" s="1017"/>
      <c r="G55" s="754"/>
      <c r="N55" s="1017"/>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c r="ET55" s="15"/>
      <c r="EU55" s="15"/>
      <c r="EV55" s="15"/>
      <c r="EW55" s="15"/>
      <c r="EX55" s="15"/>
      <c r="EY55" s="15"/>
      <c r="EZ55" s="15"/>
      <c r="FA55" s="15"/>
      <c r="FB55" s="15"/>
      <c r="FC55" s="15"/>
      <c r="FD55" s="15"/>
      <c r="FE55" s="15"/>
      <c r="FF55" s="15"/>
      <c r="FG55" s="15"/>
      <c r="FH55" s="15"/>
      <c r="FI55" s="15"/>
      <c r="FJ55" s="15"/>
      <c r="FK55" s="15"/>
      <c r="FL55" s="15"/>
      <c r="FM55" s="15"/>
      <c r="FN55" s="15"/>
      <c r="FO55" s="15"/>
      <c r="FP55" s="15"/>
      <c r="FQ55" s="15"/>
      <c r="FR55" s="15"/>
      <c r="FS55" s="15"/>
      <c r="FT55" s="15"/>
      <c r="FU55" s="15"/>
      <c r="FV55" s="15"/>
      <c r="FW55" s="15"/>
      <c r="FX55" s="15"/>
      <c r="FY55" s="15"/>
      <c r="FZ55" s="15"/>
      <c r="GA55" s="15"/>
      <c r="GB55" s="15"/>
      <c r="GC55" s="15"/>
      <c r="GD55" s="15"/>
      <c r="GE55" s="15"/>
      <c r="GF55" s="15"/>
      <c r="GG55" s="15"/>
      <c r="GH55" s="15"/>
      <c r="GI55" s="15"/>
      <c r="GJ55" s="15"/>
      <c r="GK55" s="15"/>
      <c r="GL55" s="15"/>
      <c r="GM55" s="15"/>
      <c r="GN55" s="15"/>
      <c r="GO55" s="15"/>
      <c r="GP55" s="15"/>
      <c r="GQ55" s="15"/>
      <c r="GR55" s="15"/>
      <c r="GS55" s="15"/>
      <c r="GT55" s="15"/>
      <c r="GU55" s="15"/>
      <c r="GV55" s="15"/>
      <c r="GW55" s="15"/>
      <c r="GX55" s="15"/>
      <c r="GY55" s="15"/>
      <c r="GZ55" s="15"/>
      <c r="HA55" s="15"/>
      <c r="HB55" s="15"/>
      <c r="HC55" s="15"/>
      <c r="HD55" s="15"/>
      <c r="HE55" s="15"/>
      <c r="HF55" s="15"/>
      <c r="HG55" s="15"/>
      <c r="HH55" s="15"/>
      <c r="HI55" s="15"/>
      <c r="HJ55" s="15"/>
      <c r="HK55" s="15"/>
      <c r="HL55" s="15"/>
      <c r="HM55" s="15"/>
      <c r="HN55" s="15"/>
      <c r="HO55" s="15"/>
      <c r="HP55" s="15"/>
      <c r="HQ55" s="15"/>
      <c r="HR55" s="15"/>
      <c r="HS55" s="15"/>
      <c r="HT55" s="15"/>
      <c r="HU55" s="15"/>
      <c r="HV55" s="15"/>
      <c r="HW55" s="15"/>
      <c r="HX55" s="15"/>
      <c r="HY55" s="15"/>
      <c r="HZ55" s="15"/>
      <c r="IA55" s="15"/>
      <c r="IB55" s="15"/>
      <c r="IC55" s="15"/>
      <c r="ID55" s="15"/>
      <c r="IE55" s="15"/>
      <c r="IF55" s="15"/>
      <c r="IG55" s="15"/>
      <c r="IH55" s="15"/>
      <c r="II55" s="15"/>
      <c r="IJ55" s="15"/>
      <c r="IK55" s="15"/>
    </row>
    <row r="56" spans="1:245">
      <c r="A56" s="754"/>
      <c r="F56" s="1017"/>
      <c r="G56" s="754"/>
      <c r="N56" s="1017"/>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5"/>
      <c r="FH56" s="15"/>
      <c r="FI56" s="15"/>
      <c r="FJ56" s="15"/>
      <c r="FK56" s="15"/>
      <c r="FL56" s="15"/>
      <c r="FM56" s="15"/>
      <c r="FN56" s="15"/>
      <c r="FO56" s="15"/>
      <c r="FP56" s="15"/>
      <c r="FQ56" s="15"/>
      <c r="FR56" s="15"/>
      <c r="FS56" s="15"/>
      <c r="FT56" s="15"/>
      <c r="FU56" s="15"/>
      <c r="FV56" s="15"/>
      <c r="FW56" s="15"/>
      <c r="FX56" s="15"/>
      <c r="FY56" s="15"/>
      <c r="FZ56" s="15"/>
      <c r="GA56" s="15"/>
      <c r="GB56" s="15"/>
      <c r="GC56" s="15"/>
      <c r="GD56" s="15"/>
      <c r="GE56" s="15"/>
      <c r="GF56" s="15"/>
      <c r="GG56" s="15"/>
      <c r="GH56" s="15"/>
      <c r="GI56" s="15"/>
      <c r="GJ56" s="15"/>
      <c r="GK56" s="15"/>
      <c r="GL56" s="15"/>
      <c r="GM56" s="15"/>
      <c r="GN56" s="15"/>
      <c r="GO56" s="15"/>
      <c r="GP56" s="15"/>
      <c r="GQ56" s="15"/>
      <c r="GR56" s="15"/>
      <c r="GS56" s="15"/>
      <c r="GT56" s="15"/>
      <c r="GU56" s="15"/>
      <c r="GV56" s="15"/>
      <c r="GW56" s="15"/>
      <c r="GX56" s="15"/>
      <c r="GY56" s="15"/>
      <c r="GZ56" s="15"/>
      <c r="HA56" s="15"/>
      <c r="HB56" s="15"/>
      <c r="HC56" s="15"/>
      <c r="HD56" s="15"/>
      <c r="HE56" s="15"/>
      <c r="HF56" s="15"/>
      <c r="HG56" s="15"/>
      <c r="HH56" s="15"/>
      <c r="HI56" s="15"/>
      <c r="HJ56" s="15"/>
      <c r="HK56" s="15"/>
      <c r="HL56" s="15"/>
      <c r="HM56" s="15"/>
      <c r="HN56" s="15"/>
      <c r="HO56" s="15"/>
      <c r="HP56" s="15"/>
      <c r="HQ56" s="15"/>
      <c r="HR56" s="15"/>
      <c r="HS56" s="15"/>
      <c r="HT56" s="15"/>
      <c r="HU56" s="15"/>
      <c r="HV56" s="15"/>
      <c r="HW56" s="15"/>
      <c r="HX56" s="15"/>
      <c r="HY56" s="15"/>
      <c r="HZ56" s="15"/>
      <c r="IA56" s="15"/>
      <c r="IB56" s="15"/>
      <c r="IC56" s="15"/>
      <c r="ID56" s="15"/>
      <c r="IE56" s="15"/>
      <c r="IF56" s="15"/>
      <c r="IG56" s="15"/>
      <c r="IH56" s="15"/>
      <c r="II56" s="15"/>
      <c r="IJ56" s="15"/>
      <c r="IK56" s="15"/>
    </row>
    <row r="57" spans="1:245" ht="15.75" thickBot="1">
      <c r="A57" s="770"/>
      <c r="B57" s="771"/>
      <c r="C57" s="771"/>
      <c r="D57" s="392"/>
      <c r="E57" s="392"/>
      <c r="F57" s="323"/>
      <c r="G57" s="770"/>
      <c r="H57" s="392"/>
      <c r="I57" s="771"/>
      <c r="J57" s="392"/>
      <c r="K57" s="771"/>
      <c r="L57" s="392"/>
      <c r="M57" s="771"/>
      <c r="N57" s="323"/>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row>
    <row r="58" spans="1:245">
      <c r="A58" s="12"/>
      <c r="B58" s="12"/>
      <c r="C58" s="12"/>
      <c r="D58" s="391"/>
      <c r="E58" s="391"/>
      <c r="F58" s="391"/>
      <c r="G58" s="362"/>
      <c r="H58" s="391"/>
      <c r="I58" s="12"/>
      <c r="J58" s="12"/>
      <c r="K58" s="12"/>
      <c r="L58" s="12"/>
      <c r="M58" s="391"/>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c r="FF58" s="15"/>
      <c r="FG58" s="15"/>
      <c r="FH58" s="15"/>
      <c r="FI58" s="15"/>
      <c r="FJ58" s="15"/>
      <c r="FK58" s="15"/>
      <c r="FL58" s="15"/>
      <c r="FM58" s="15"/>
      <c r="FN58" s="15"/>
      <c r="FO58" s="15"/>
      <c r="FP58" s="15"/>
      <c r="FQ58" s="15"/>
      <c r="FR58" s="15"/>
      <c r="FS58" s="15"/>
      <c r="FT58" s="15"/>
      <c r="FU58" s="15"/>
      <c r="FV58" s="15"/>
      <c r="FW58" s="15"/>
      <c r="FX58" s="15"/>
      <c r="FY58" s="15"/>
      <c r="FZ58" s="15"/>
      <c r="GA58" s="15"/>
      <c r="GB58" s="15"/>
      <c r="GC58" s="15"/>
      <c r="GD58" s="15"/>
      <c r="GE58" s="15"/>
      <c r="GF58" s="15"/>
      <c r="GG58" s="15"/>
      <c r="GH58" s="15"/>
      <c r="GI58" s="15"/>
      <c r="GJ58" s="15"/>
      <c r="GK58" s="15"/>
      <c r="GL58" s="15"/>
      <c r="GM58" s="15"/>
      <c r="GN58" s="15"/>
      <c r="GO58" s="15"/>
      <c r="GP58" s="15"/>
      <c r="GQ58" s="15"/>
      <c r="GR58" s="15"/>
      <c r="GS58" s="15"/>
      <c r="GT58" s="15"/>
      <c r="GU58" s="15"/>
      <c r="GV58" s="15"/>
      <c r="GW58" s="15"/>
      <c r="GX58" s="15"/>
      <c r="GY58" s="15"/>
      <c r="GZ58" s="15"/>
      <c r="HA58" s="15"/>
      <c r="HB58" s="15"/>
      <c r="HC58" s="15"/>
      <c r="HD58" s="15"/>
      <c r="HE58" s="15"/>
      <c r="HF58" s="15"/>
      <c r="HG58" s="15"/>
      <c r="HH58" s="15"/>
      <c r="HI58" s="15"/>
      <c r="HJ58" s="15"/>
      <c r="HK58" s="15"/>
      <c r="HL58" s="15"/>
      <c r="HM58" s="15"/>
      <c r="HN58" s="15"/>
      <c r="HO58" s="15"/>
      <c r="HP58" s="15"/>
      <c r="HQ58" s="15"/>
      <c r="HR58" s="15"/>
      <c r="HS58" s="15"/>
      <c r="HT58" s="15"/>
      <c r="HU58" s="15"/>
      <c r="HV58" s="15"/>
      <c r="HW58" s="15"/>
      <c r="HX58" s="15"/>
      <c r="HY58" s="15"/>
      <c r="HZ58" s="15"/>
      <c r="IA58" s="15"/>
      <c r="IB58" s="15"/>
      <c r="IC58" s="15"/>
      <c r="ID58" s="15"/>
      <c r="IE58" s="15"/>
      <c r="IF58" s="15"/>
      <c r="IG58" s="15"/>
      <c r="IH58" s="15"/>
      <c r="II58" s="15"/>
      <c r="IJ58" s="15"/>
      <c r="IK58" s="15"/>
    </row>
    <row r="59" spans="1:245">
      <c r="A59" s="1120" t="s">
        <v>908</v>
      </c>
      <c r="B59" s="1120"/>
      <c r="C59" s="1120"/>
      <c r="E59" s="390"/>
      <c r="F59" s="390"/>
      <c r="G59" s="2389" t="s">
        <v>908</v>
      </c>
      <c r="H59" s="391"/>
      <c r="I59" s="12"/>
      <c r="K59" s="391"/>
      <c r="L59" s="362"/>
      <c r="M59" s="362"/>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c r="IH59" s="15"/>
      <c r="II59" s="15"/>
      <c r="IJ59" s="15"/>
      <c r="IK59" s="15"/>
    </row>
    <row r="60" spans="1:245">
      <c r="A60" s="3608" t="s">
        <v>909</v>
      </c>
      <c r="B60" s="3608"/>
      <c r="C60" s="3608"/>
      <c r="D60" s="3608"/>
      <c r="E60" s="3608"/>
      <c r="F60" s="3608"/>
      <c r="G60" s="12" t="s">
        <v>910</v>
      </c>
      <c r="H60" s="391"/>
      <c r="I60" s="391"/>
      <c r="J60" s="391"/>
      <c r="K60" s="391"/>
      <c r="L60" s="391"/>
      <c r="M60" s="391"/>
      <c r="N60" s="12"/>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c r="FF60" s="15"/>
      <c r="FG60" s="15"/>
      <c r="FH60" s="15"/>
      <c r="FI60" s="15"/>
      <c r="FJ60" s="15"/>
      <c r="FK60" s="15"/>
      <c r="FL60" s="15"/>
      <c r="FM60" s="15"/>
      <c r="FN60" s="15"/>
      <c r="FO60" s="15"/>
      <c r="FP60" s="15"/>
      <c r="FQ60" s="15"/>
      <c r="FR60" s="15"/>
      <c r="FS60" s="15"/>
      <c r="FT60" s="15"/>
      <c r="FU60" s="15"/>
      <c r="FV60" s="15"/>
      <c r="FW60" s="15"/>
      <c r="FX60" s="15"/>
      <c r="FY60" s="15"/>
      <c r="FZ60" s="15"/>
      <c r="GA60" s="15"/>
      <c r="GB60" s="15"/>
      <c r="GC60" s="15"/>
      <c r="GD60" s="15"/>
      <c r="GE60" s="15"/>
      <c r="GF60" s="15"/>
      <c r="GG60" s="15"/>
      <c r="GH60" s="15"/>
      <c r="GI60" s="15"/>
      <c r="GJ60" s="15"/>
      <c r="GK60" s="15"/>
      <c r="GL60" s="15"/>
      <c r="GM60" s="15"/>
      <c r="GN60" s="15"/>
      <c r="GO60" s="15"/>
      <c r="GP60" s="15"/>
      <c r="GQ60" s="15"/>
      <c r="GR60" s="15"/>
      <c r="GS60" s="15"/>
      <c r="GT60" s="15"/>
      <c r="GU60" s="15"/>
      <c r="GV60" s="15"/>
      <c r="GW60" s="15"/>
      <c r="GX60" s="15"/>
      <c r="GY60" s="15"/>
      <c r="GZ60" s="15"/>
      <c r="HA60" s="15"/>
      <c r="HB60" s="15"/>
      <c r="HC60" s="15"/>
      <c r="HD60" s="15"/>
      <c r="HE60" s="15"/>
      <c r="HF60" s="15"/>
      <c r="HG60" s="15"/>
      <c r="HH60" s="15"/>
      <c r="HI60" s="15"/>
      <c r="HJ60" s="15"/>
      <c r="HK60" s="15"/>
      <c r="HL60" s="15"/>
      <c r="HM60" s="15"/>
      <c r="HN60" s="15"/>
      <c r="HO60" s="15"/>
      <c r="HP60" s="15"/>
      <c r="HQ60" s="15"/>
      <c r="HR60" s="15"/>
      <c r="HS60" s="15"/>
      <c r="HT60" s="15"/>
      <c r="HU60" s="15"/>
      <c r="HV60" s="15"/>
      <c r="HW60" s="15"/>
      <c r="HX60" s="15"/>
      <c r="HY60" s="15"/>
      <c r="HZ60" s="15"/>
      <c r="IA60" s="15"/>
      <c r="IB60" s="15"/>
      <c r="IC60" s="15"/>
      <c r="ID60" s="15"/>
      <c r="IE60" s="15"/>
      <c r="IF60" s="15"/>
      <c r="IG60" s="15"/>
      <c r="IH60" s="15"/>
      <c r="II60" s="15"/>
      <c r="IJ60" s="15"/>
      <c r="IK60" s="15"/>
    </row>
    <row r="61" spans="1:245">
      <c r="D61" s="744"/>
    </row>
    <row r="62" spans="1:245" ht="15.75">
      <c r="A62" s="1016" t="s">
        <v>419</v>
      </c>
      <c r="B62" s="12"/>
      <c r="C62" s="12"/>
      <c r="D62" s="12"/>
      <c r="E62" s="12"/>
      <c r="F62" s="12"/>
    </row>
    <row r="64" spans="1:245" ht="15.75" thickBot="1">
      <c r="A64" s="9" t="str">
        <f>'Data Sheet'!$C$25</f>
        <v>Consolidated Edison Company of New York, Inc.</v>
      </c>
      <c r="E64" s="1012" t="s">
        <v>1784</v>
      </c>
      <c r="F64" s="1228" t="str">
        <f>'Data Sheet'!$C$38</f>
        <v>12/31/2015</v>
      </c>
      <c r="G64" s="9" t="str">
        <f>'Data Sheet'!$C$25</f>
        <v>Consolidated Edison Company of New York, Inc.</v>
      </c>
      <c r="K64" s="1012" t="s">
        <v>1784</v>
      </c>
      <c r="M64" s="1228" t="str">
        <f>'Data Sheet'!$C$38</f>
        <v>12/31/2015</v>
      </c>
    </row>
    <row r="65" spans="1:14">
      <c r="A65" s="749" t="s">
        <v>1784</v>
      </c>
      <c r="B65" s="752"/>
      <c r="C65" s="752"/>
      <c r="D65" s="752"/>
      <c r="E65" s="752"/>
      <c r="F65" s="1014"/>
      <c r="G65" s="749"/>
      <c r="H65" s="752"/>
      <c r="I65" s="752"/>
      <c r="J65" s="752"/>
      <c r="K65" s="752"/>
      <c r="L65" s="752"/>
      <c r="M65" s="752"/>
      <c r="N65" s="1014"/>
    </row>
    <row r="66" spans="1:14">
      <c r="A66" s="1081" t="s">
        <v>3732</v>
      </c>
      <c r="B66" s="12"/>
      <c r="C66" s="12"/>
      <c r="D66" s="12"/>
      <c r="E66" s="12"/>
      <c r="F66" s="766"/>
      <c r="G66" s="1081" t="s">
        <v>3733</v>
      </c>
      <c r="H66" s="12"/>
      <c r="I66" s="12"/>
      <c r="J66" s="12"/>
      <c r="K66" s="12"/>
      <c r="L66" s="12"/>
      <c r="M66" s="12"/>
      <c r="N66" s="766"/>
    </row>
    <row r="67" spans="1:14">
      <c r="A67" s="758"/>
      <c r="B67" s="447"/>
      <c r="C67" s="447"/>
      <c r="D67" s="447"/>
      <c r="E67" s="447"/>
      <c r="F67" s="1019"/>
      <c r="G67" s="758"/>
      <c r="H67" s="447"/>
      <c r="I67" s="447"/>
      <c r="J67" s="447"/>
      <c r="K67" s="447"/>
      <c r="L67" s="447"/>
      <c r="M67" s="447"/>
      <c r="N67" s="1019"/>
    </row>
    <row r="68" spans="1:14">
      <c r="A68" s="345"/>
      <c r="B68" s="303"/>
      <c r="C68" s="303"/>
      <c r="D68" s="303"/>
      <c r="E68" s="391"/>
      <c r="F68" s="458"/>
      <c r="G68" s="459"/>
      <c r="H68" s="391"/>
      <c r="I68" s="391"/>
      <c r="J68" s="391"/>
      <c r="K68" s="391"/>
      <c r="L68" s="391"/>
      <c r="M68" s="303"/>
      <c r="N68" s="308"/>
    </row>
    <row r="69" spans="1:14">
      <c r="A69" s="345"/>
      <c r="B69" s="303"/>
      <c r="C69" s="303"/>
      <c r="D69" s="303"/>
      <c r="E69" s="303"/>
      <c r="F69" s="308"/>
      <c r="G69" s="345"/>
      <c r="H69" s="303"/>
      <c r="I69" s="391"/>
      <c r="J69" s="391"/>
      <c r="K69" s="391"/>
      <c r="L69" s="391"/>
      <c r="M69" s="303"/>
      <c r="N69" s="308"/>
    </row>
    <row r="70" spans="1:14">
      <c r="A70" s="345"/>
      <c r="B70" s="303"/>
      <c r="C70" s="303"/>
      <c r="D70" s="303"/>
      <c r="E70" s="303"/>
      <c r="F70" s="308"/>
      <c r="G70" s="345"/>
      <c r="H70" s="303"/>
      <c r="I70" s="303"/>
      <c r="J70" s="303"/>
      <c r="K70" s="303"/>
      <c r="L70" s="303"/>
      <c r="M70" s="303"/>
      <c r="N70" s="308"/>
    </row>
    <row r="71" spans="1:14">
      <c r="A71" s="345"/>
      <c r="B71" s="303"/>
      <c r="C71" s="303"/>
      <c r="D71" s="303"/>
      <c r="E71" s="303"/>
      <c r="F71" s="308"/>
      <c r="G71" s="345"/>
      <c r="H71" s="303"/>
      <c r="I71" s="329"/>
      <c r="J71" s="303"/>
      <c r="K71" s="303"/>
      <c r="L71" s="303"/>
      <c r="M71" s="303"/>
      <c r="N71" s="308"/>
    </row>
    <row r="72" spans="1:14">
      <c r="A72" s="345"/>
      <c r="B72" s="303"/>
      <c r="C72" s="303"/>
      <c r="D72" s="303"/>
      <c r="E72" s="303"/>
      <c r="F72" s="308"/>
      <c r="G72" s="345"/>
      <c r="H72" s="303"/>
      <c r="I72" s="391"/>
      <c r="J72" s="303"/>
      <c r="K72" s="391"/>
      <c r="L72" s="303"/>
      <c r="M72" s="303"/>
      <c r="N72" s="308"/>
    </row>
    <row r="73" spans="1:14">
      <c r="A73" s="345"/>
      <c r="B73" s="303"/>
      <c r="C73" s="303"/>
      <c r="D73" s="303"/>
      <c r="E73" s="303"/>
      <c r="F73" s="308"/>
      <c r="G73" s="345"/>
      <c r="H73" s="303"/>
      <c r="I73" s="303"/>
      <c r="J73" s="303"/>
      <c r="K73" s="303"/>
      <c r="L73" s="303"/>
      <c r="M73" s="303"/>
      <c r="N73" s="308"/>
    </row>
    <row r="74" spans="1:14">
      <c r="A74" s="345"/>
      <c r="B74" s="303"/>
      <c r="C74" s="303"/>
      <c r="D74" s="303"/>
      <c r="E74" s="303"/>
      <c r="F74" s="308"/>
      <c r="G74" s="345"/>
      <c r="H74" s="303"/>
      <c r="I74" s="303"/>
      <c r="J74" s="303"/>
      <c r="K74" s="303"/>
      <c r="L74" s="303"/>
      <c r="M74" s="303"/>
      <c r="N74" s="308"/>
    </row>
    <row r="75" spans="1:14">
      <c r="A75" s="345"/>
      <c r="B75" s="303"/>
      <c r="C75" s="303"/>
      <c r="D75" s="303"/>
      <c r="E75" s="303"/>
      <c r="F75" s="308"/>
      <c r="G75" s="345"/>
      <c r="H75" s="303"/>
      <c r="I75" s="303"/>
      <c r="J75" s="303"/>
      <c r="K75" s="303"/>
      <c r="L75" s="303"/>
      <c r="M75" s="303"/>
      <c r="N75" s="308"/>
    </row>
    <row r="76" spans="1:14">
      <c r="A76" s="345"/>
      <c r="B76" s="303"/>
      <c r="C76" s="303"/>
      <c r="D76" s="303"/>
      <c r="E76" s="303"/>
      <c r="F76" s="308"/>
      <c r="G76" s="345"/>
      <c r="H76" s="303"/>
      <c r="I76" s="303"/>
      <c r="J76" s="303"/>
      <c r="K76" s="303"/>
      <c r="L76" s="303"/>
      <c r="M76" s="303"/>
      <c r="N76" s="308"/>
    </row>
    <row r="77" spans="1:14">
      <c r="A77" s="345"/>
      <c r="B77" s="303"/>
      <c r="C77" s="303"/>
      <c r="D77" s="303"/>
      <c r="E77" s="303"/>
      <c r="F77" s="308"/>
      <c r="G77" s="345"/>
      <c r="H77" s="303"/>
      <c r="I77" s="303"/>
      <c r="J77" s="303"/>
      <c r="K77" s="303"/>
      <c r="L77" s="303"/>
      <c r="M77" s="303"/>
      <c r="N77" s="308"/>
    </row>
    <row r="78" spans="1:14">
      <c r="A78" s="345"/>
      <c r="B78" s="303"/>
      <c r="C78" s="303"/>
      <c r="D78" s="303"/>
      <c r="E78" s="303"/>
      <c r="F78" s="308"/>
      <c r="G78" s="345"/>
      <c r="H78" s="303"/>
      <c r="I78" s="303"/>
      <c r="J78" s="303"/>
      <c r="K78" s="303"/>
      <c r="L78" s="303"/>
      <c r="M78" s="303"/>
      <c r="N78" s="308"/>
    </row>
    <row r="79" spans="1:14">
      <c r="A79" s="345"/>
      <c r="B79" s="303"/>
      <c r="C79" s="303"/>
      <c r="D79" s="303"/>
      <c r="E79" s="303"/>
      <c r="F79" s="308"/>
      <c r="G79" s="345"/>
      <c r="H79" s="303"/>
      <c r="I79" s="303"/>
      <c r="J79" s="303"/>
      <c r="K79" s="303"/>
      <c r="L79" s="303"/>
      <c r="M79" s="303"/>
      <c r="N79" s="308"/>
    </row>
    <row r="80" spans="1:14">
      <c r="A80" s="345"/>
      <c r="B80" s="303"/>
      <c r="C80" s="303"/>
      <c r="D80" s="303"/>
      <c r="E80" s="303"/>
      <c r="F80" s="308"/>
      <c r="G80" s="345"/>
      <c r="H80" s="303"/>
      <c r="I80" s="303"/>
      <c r="J80" s="303"/>
      <c r="K80" s="303"/>
      <c r="L80" s="303"/>
      <c r="M80" s="303"/>
      <c r="N80" s="308"/>
    </row>
    <row r="81" spans="1:14">
      <c r="A81" s="345"/>
      <c r="B81" s="303"/>
      <c r="C81" s="303"/>
      <c r="D81" s="303"/>
      <c r="E81" s="303"/>
      <c r="F81" s="308"/>
      <c r="G81" s="345"/>
      <c r="H81" s="303"/>
      <c r="I81" s="303"/>
      <c r="J81" s="303"/>
      <c r="K81" s="303"/>
      <c r="L81" s="303"/>
      <c r="M81" s="303"/>
      <c r="N81" s="308"/>
    </row>
    <row r="82" spans="1:14">
      <c r="A82" s="345"/>
      <c r="B82" s="303"/>
      <c r="C82" s="303"/>
      <c r="D82" s="303"/>
      <c r="E82" s="303"/>
      <c r="F82" s="308"/>
      <c r="G82" s="345"/>
      <c r="H82" s="303"/>
      <c r="I82" s="303"/>
      <c r="J82" s="303"/>
      <c r="K82" s="303"/>
      <c r="L82" s="303"/>
      <c r="M82" s="303"/>
      <c r="N82" s="308"/>
    </row>
    <row r="83" spans="1:14">
      <c r="A83" s="345"/>
      <c r="B83" s="303"/>
      <c r="C83" s="303"/>
      <c r="D83" s="303"/>
      <c r="E83" s="303"/>
      <c r="F83" s="308"/>
      <c r="G83" s="345"/>
      <c r="H83" s="303"/>
      <c r="I83" s="303"/>
      <c r="J83" s="303"/>
      <c r="K83" s="303"/>
      <c r="L83" s="303"/>
      <c r="M83" s="303"/>
      <c r="N83" s="308"/>
    </row>
    <row r="84" spans="1:14">
      <c r="A84" s="345"/>
      <c r="B84" s="303"/>
      <c r="C84" s="303"/>
      <c r="D84" s="303"/>
      <c r="E84" s="303"/>
      <c r="F84" s="308"/>
      <c r="G84" s="345"/>
      <c r="H84" s="303"/>
      <c r="I84" s="303"/>
      <c r="J84" s="303"/>
      <c r="K84" s="303"/>
      <c r="L84" s="303"/>
      <c r="M84" s="303"/>
      <c r="N84" s="308"/>
    </row>
    <row r="85" spans="1:14">
      <c r="A85" s="345"/>
      <c r="B85" s="303"/>
      <c r="C85" s="303"/>
      <c r="D85" s="303"/>
      <c r="E85" s="303"/>
      <c r="F85" s="308"/>
      <c r="G85" s="345"/>
      <c r="H85" s="303"/>
      <c r="I85" s="303"/>
      <c r="J85" s="303"/>
      <c r="K85" s="303"/>
      <c r="L85" s="303"/>
      <c r="M85" s="303"/>
      <c r="N85" s="308"/>
    </row>
    <row r="86" spans="1:14">
      <c r="A86" s="345"/>
      <c r="B86" s="303"/>
      <c r="C86" s="303"/>
      <c r="D86" s="303"/>
      <c r="E86" s="303"/>
      <c r="F86" s="308"/>
      <c r="G86" s="345"/>
      <c r="H86" s="303"/>
      <c r="I86" s="303"/>
      <c r="J86" s="303"/>
      <c r="K86" s="303"/>
      <c r="L86" s="303"/>
      <c r="M86" s="303"/>
      <c r="N86" s="308"/>
    </row>
    <row r="87" spans="1:14">
      <c r="A87" s="345"/>
      <c r="B87" s="303"/>
      <c r="C87" s="303"/>
      <c r="D87" s="303"/>
      <c r="E87" s="303"/>
      <c r="F87" s="308"/>
      <c r="G87" s="345"/>
      <c r="H87" s="303"/>
      <c r="I87" s="303"/>
      <c r="J87" s="303"/>
      <c r="K87" s="303"/>
      <c r="L87" s="303"/>
      <c r="M87" s="303"/>
      <c r="N87" s="308"/>
    </row>
    <row r="88" spans="1:14">
      <c r="A88" s="345"/>
      <c r="B88" s="303"/>
      <c r="C88" s="303"/>
      <c r="D88" s="303"/>
      <c r="E88" s="303"/>
      <c r="F88" s="308"/>
      <c r="G88" s="345"/>
      <c r="H88" s="303"/>
      <c r="I88" s="303"/>
      <c r="J88" s="303"/>
      <c r="K88" s="303"/>
      <c r="L88" s="303"/>
      <c r="M88" s="303"/>
      <c r="N88" s="308"/>
    </row>
    <row r="89" spans="1:14">
      <c r="A89" s="345"/>
      <c r="B89" s="303"/>
      <c r="C89" s="303"/>
      <c r="D89" s="303"/>
      <c r="E89" s="303"/>
      <c r="F89" s="308"/>
      <c r="G89" s="345"/>
      <c r="H89" s="303"/>
      <c r="I89" s="303"/>
      <c r="J89" s="303"/>
      <c r="K89" s="303"/>
      <c r="L89" s="303"/>
      <c r="M89" s="303"/>
      <c r="N89" s="308"/>
    </row>
    <row r="90" spans="1:14">
      <c r="A90" s="345"/>
      <c r="B90" s="303"/>
      <c r="C90" s="303"/>
      <c r="D90" s="303"/>
      <c r="E90" s="303"/>
      <c r="F90" s="308"/>
      <c r="G90" s="345"/>
      <c r="H90" s="303"/>
      <c r="I90" s="303"/>
      <c r="J90" s="303"/>
      <c r="K90" s="303"/>
      <c r="L90" s="303"/>
      <c r="M90" s="303"/>
      <c r="N90" s="308"/>
    </row>
    <row r="91" spans="1:14">
      <c r="A91" s="345"/>
      <c r="B91" s="303"/>
      <c r="C91" s="303"/>
      <c r="D91" s="303"/>
      <c r="E91" s="303"/>
      <c r="F91" s="308"/>
      <c r="G91" s="345"/>
      <c r="H91" s="303"/>
      <c r="I91" s="303"/>
      <c r="J91" s="303"/>
      <c r="K91" s="303"/>
      <c r="L91" s="303"/>
      <c r="M91" s="303"/>
      <c r="N91" s="308"/>
    </row>
    <row r="92" spans="1:14">
      <c r="A92" s="345"/>
      <c r="B92" s="303"/>
      <c r="C92" s="303"/>
      <c r="D92" s="303"/>
      <c r="E92" s="303"/>
      <c r="F92" s="308"/>
      <c r="G92" s="345"/>
      <c r="H92" s="303"/>
      <c r="I92" s="303"/>
      <c r="J92" s="303"/>
      <c r="K92" s="303"/>
      <c r="L92" s="303"/>
      <c r="M92" s="303"/>
      <c r="N92" s="308"/>
    </row>
    <row r="93" spans="1:14">
      <c r="A93" s="345"/>
      <c r="B93" s="303"/>
      <c r="C93" s="303"/>
      <c r="D93" s="303"/>
      <c r="E93" s="303"/>
      <c r="F93" s="308"/>
      <c r="G93" s="345"/>
      <c r="H93" s="303"/>
      <c r="I93" s="303"/>
      <c r="J93" s="303"/>
      <c r="K93" s="303"/>
      <c r="L93" s="303"/>
      <c r="M93" s="303"/>
      <c r="N93" s="308"/>
    </row>
    <row r="94" spans="1:14">
      <c r="A94" s="345"/>
      <c r="B94" s="303"/>
      <c r="C94" s="303"/>
      <c r="D94" s="303"/>
      <c r="E94" s="303"/>
      <c r="F94" s="308"/>
      <c r="G94" s="345"/>
      <c r="H94" s="303"/>
      <c r="I94" s="303"/>
      <c r="J94" s="303"/>
      <c r="K94" s="303"/>
      <c r="L94" s="303"/>
      <c r="M94" s="303"/>
      <c r="N94" s="308"/>
    </row>
    <row r="95" spans="1:14">
      <c r="A95" s="345"/>
      <c r="B95" s="303"/>
      <c r="C95" s="303"/>
      <c r="D95" s="303"/>
      <c r="E95" s="303"/>
      <c r="F95" s="308"/>
      <c r="G95" s="345"/>
      <c r="H95" s="303"/>
      <c r="I95" s="303"/>
      <c r="J95" s="303"/>
      <c r="K95" s="303"/>
      <c r="L95" s="303"/>
      <c r="M95" s="303"/>
      <c r="N95" s="308"/>
    </row>
    <row r="96" spans="1:14">
      <c r="A96" s="345"/>
      <c r="B96" s="303"/>
      <c r="C96" s="303"/>
      <c r="D96" s="303"/>
      <c r="E96" s="303"/>
      <c r="F96" s="308"/>
      <c r="G96" s="345"/>
      <c r="H96" s="303"/>
      <c r="I96" s="303"/>
      <c r="J96" s="303"/>
      <c r="K96" s="303"/>
      <c r="L96" s="303"/>
      <c r="M96" s="303"/>
      <c r="N96" s="308"/>
    </row>
    <row r="97" spans="1:14">
      <c r="A97" s="345"/>
      <c r="B97" s="303"/>
      <c r="C97" s="303"/>
      <c r="D97" s="303"/>
      <c r="E97" s="303"/>
      <c r="F97" s="308"/>
      <c r="G97" s="345"/>
      <c r="H97" s="303"/>
      <c r="I97" s="303"/>
      <c r="J97" s="303"/>
      <c r="K97" s="303"/>
      <c r="L97" s="303"/>
      <c r="M97" s="303"/>
      <c r="N97" s="308"/>
    </row>
    <row r="98" spans="1:14">
      <c r="A98" s="345"/>
      <c r="B98" s="303"/>
      <c r="C98" s="303"/>
      <c r="D98" s="303"/>
      <c r="E98" s="303"/>
      <c r="F98" s="308"/>
      <c r="G98" s="345"/>
      <c r="H98" s="303"/>
      <c r="I98" s="303"/>
      <c r="J98" s="303"/>
      <c r="K98" s="303"/>
      <c r="L98" s="303"/>
      <c r="M98" s="303"/>
      <c r="N98" s="308"/>
    </row>
    <row r="99" spans="1:14">
      <c r="A99" s="345"/>
      <c r="B99" s="303"/>
      <c r="C99" s="303"/>
      <c r="D99" s="303"/>
      <c r="E99" s="303"/>
      <c r="F99" s="308"/>
      <c r="G99" s="345"/>
      <c r="H99" s="303"/>
      <c r="I99" s="303"/>
      <c r="J99" s="303"/>
      <c r="K99" s="303"/>
      <c r="L99" s="303"/>
      <c r="M99" s="303"/>
      <c r="N99" s="308"/>
    </row>
    <row r="100" spans="1:14">
      <c r="A100" s="345"/>
      <c r="B100" s="303"/>
      <c r="C100" s="303"/>
      <c r="D100" s="303"/>
      <c r="E100" s="303"/>
      <c r="F100" s="308"/>
      <c r="G100" s="345"/>
      <c r="H100" s="303"/>
      <c r="I100" s="303"/>
      <c r="J100" s="303"/>
      <c r="K100" s="303"/>
      <c r="L100" s="303"/>
      <c r="M100" s="303"/>
      <c r="N100" s="308"/>
    </row>
    <row r="101" spans="1:14">
      <c r="A101" s="345"/>
      <c r="B101" s="303"/>
      <c r="C101" s="303"/>
      <c r="D101" s="303"/>
      <c r="E101" s="303"/>
      <c r="F101" s="308"/>
      <c r="G101" s="345"/>
      <c r="H101" s="303"/>
      <c r="I101" s="303"/>
      <c r="J101" s="303"/>
      <c r="K101" s="303"/>
      <c r="L101" s="303"/>
      <c r="M101" s="303"/>
      <c r="N101" s="308"/>
    </row>
    <row r="102" spans="1:14">
      <c r="A102" s="345"/>
      <c r="B102" s="303"/>
      <c r="C102" s="303"/>
      <c r="D102" s="303"/>
      <c r="E102" s="303"/>
      <c r="F102" s="308"/>
      <c r="G102" s="345"/>
      <c r="H102" s="303"/>
      <c r="I102" s="303"/>
      <c r="J102" s="303"/>
      <c r="K102" s="303"/>
      <c r="L102" s="303"/>
      <c r="M102" s="303"/>
      <c r="N102" s="308"/>
    </row>
    <row r="103" spans="1:14">
      <c r="A103" s="345"/>
      <c r="B103" s="303"/>
      <c r="C103" s="303"/>
      <c r="D103" s="303"/>
      <c r="E103" s="303"/>
      <c r="F103" s="308"/>
      <c r="G103" s="345"/>
      <c r="H103" s="303"/>
      <c r="I103" s="303"/>
      <c r="J103" s="303"/>
      <c r="K103" s="303"/>
      <c r="L103" s="303"/>
      <c r="M103" s="303"/>
      <c r="N103" s="308"/>
    </row>
    <row r="104" spans="1:14">
      <c r="A104" s="345"/>
      <c r="B104" s="303"/>
      <c r="C104" s="303"/>
      <c r="D104" s="303"/>
      <c r="E104" s="303"/>
      <c r="F104" s="308"/>
      <c r="G104" s="345"/>
      <c r="H104" s="303"/>
      <c r="I104" s="303"/>
      <c r="J104" s="303"/>
      <c r="K104" s="303"/>
      <c r="L104" s="303"/>
      <c r="M104" s="303"/>
      <c r="N104" s="308"/>
    </row>
    <row r="105" spans="1:14">
      <c r="A105" s="345"/>
      <c r="B105" s="303"/>
      <c r="C105" s="303"/>
      <c r="D105" s="303"/>
      <c r="E105" s="303"/>
      <c r="F105" s="308"/>
      <c r="G105" s="345"/>
      <c r="H105" s="303"/>
      <c r="I105" s="303"/>
      <c r="J105" s="303"/>
      <c r="K105" s="303"/>
      <c r="L105" s="303"/>
      <c r="M105" s="303"/>
      <c r="N105" s="308"/>
    </row>
    <row r="106" spans="1:14">
      <c r="A106" s="345"/>
      <c r="B106" s="303"/>
      <c r="C106" s="303"/>
      <c r="D106" s="303"/>
      <c r="E106" s="303"/>
      <c r="F106" s="308"/>
      <c r="G106" s="345"/>
      <c r="H106" s="303"/>
      <c r="I106" s="303"/>
      <c r="J106" s="303"/>
      <c r="K106" s="303"/>
      <c r="L106" s="303"/>
      <c r="M106" s="303"/>
      <c r="N106" s="308"/>
    </row>
    <row r="107" spans="1:14">
      <c r="A107" s="345"/>
      <c r="B107" s="303"/>
      <c r="C107" s="303"/>
      <c r="D107" s="303"/>
      <c r="E107" s="303"/>
      <c r="F107" s="308"/>
      <c r="G107" s="345"/>
      <c r="H107" s="303"/>
      <c r="I107" s="303"/>
      <c r="J107" s="303"/>
      <c r="K107" s="303"/>
      <c r="L107" s="303"/>
      <c r="M107" s="303"/>
      <c r="N107" s="308"/>
    </row>
    <row r="108" spans="1:14">
      <c r="A108" s="345"/>
      <c r="B108" s="303"/>
      <c r="C108" s="303"/>
      <c r="D108" s="303"/>
      <c r="E108" s="303"/>
      <c r="F108" s="308"/>
      <c r="G108" s="345"/>
      <c r="H108" s="303"/>
      <c r="I108" s="303"/>
      <c r="J108" s="303"/>
      <c r="K108" s="303"/>
      <c r="L108" s="303"/>
      <c r="M108" s="303"/>
      <c r="N108" s="308"/>
    </row>
    <row r="109" spans="1:14">
      <c r="A109" s="345"/>
      <c r="B109" s="303"/>
      <c r="C109" s="303"/>
      <c r="D109" s="303"/>
      <c r="E109" s="303"/>
      <c r="F109" s="308"/>
      <c r="G109" s="345"/>
      <c r="H109" s="303"/>
      <c r="I109" s="303"/>
      <c r="J109" s="303"/>
      <c r="K109" s="303"/>
      <c r="L109" s="303"/>
      <c r="M109" s="303"/>
      <c r="N109" s="308"/>
    </row>
    <row r="110" spans="1:14">
      <c r="A110" s="345"/>
      <c r="B110" s="303"/>
      <c r="C110" s="303"/>
      <c r="D110" s="303"/>
      <c r="E110" s="303"/>
      <c r="F110" s="308"/>
      <c r="G110" s="345"/>
      <c r="H110" s="303"/>
      <c r="I110" s="303"/>
      <c r="J110" s="303"/>
      <c r="K110" s="303"/>
      <c r="L110" s="303"/>
      <c r="M110" s="303"/>
      <c r="N110" s="308"/>
    </row>
    <row r="111" spans="1:14">
      <c r="A111" s="345"/>
      <c r="B111" s="303"/>
      <c r="C111" s="303"/>
      <c r="D111" s="303"/>
      <c r="E111" s="303"/>
      <c r="F111" s="308"/>
      <c r="G111" s="345"/>
      <c r="H111" s="303"/>
      <c r="I111" s="303"/>
      <c r="J111" s="303"/>
      <c r="K111" s="303"/>
      <c r="L111" s="303"/>
      <c r="M111" s="303"/>
      <c r="N111" s="308"/>
    </row>
    <row r="112" spans="1:14">
      <c r="A112" s="345"/>
      <c r="B112" s="303"/>
      <c r="C112" s="303"/>
      <c r="D112" s="303"/>
      <c r="E112" s="303"/>
      <c r="F112" s="308"/>
      <c r="G112" s="345"/>
      <c r="H112" s="303"/>
      <c r="I112" s="303"/>
      <c r="J112" s="303"/>
      <c r="K112" s="303"/>
      <c r="L112" s="303"/>
      <c r="M112" s="303"/>
      <c r="N112" s="308"/>
    </row>
    <row r="113" spans="1:14">
      <c r="A113" s="345"/>
      <c r="B113" s="303"/>
      <c r="C113" s="303"/>
      <c r="D113" s="303"/>
      <c r="E113" s="303"/>
      <c r="F113" s="308"/>
      <c r="G113" s="345"/>
      <c r="H113" s="303"/>
      <c r="I113" s="303"/>
      <c r="J113" s="303"/>
      <c r="K113" s="303"/>
      <c r="L113" s="303"/>
      <c r="M113" s="303"/>
      <c r="N113" s="308"/>
    </row>
    <row r="114" spans="1:14">
      <c r="A114" s="345"/>
      <c r="B114" s="303"/>
      <c r="C114" s="303"/>
      <c r="D114" s="303"/>
      <c r="E114" s="303"/>
      <c r="F114" s="308"/>
      <c r="G114" s="345"/>
      <c r="H114" s="303"/>
      <c r="I114" s="303"/>
      <c r="J114" s="303"/>
      <c r="K114" s="303"/>
      <c r="L114" s="303"/>
      <c r="M114" s="303"/>
      <c r="N114" s="308"/>
    </row>
    <row r="115" spans="1:14">
      <c r="A115" s="345"/>
      <c r="B115" s="303"/>
      <c r="C115" s="303"/>
      <c r="D115" s="303"/>
      <c r="E115" s="303"/>
      <c r="F115" s="308"/>
      <c r="G115" s="345"/>
      <c r="H115" s="303"/>
      <c r="I115" s="303"/>
      <c r="J115" s="303"/>
      <c r="K115" s="303"/>
      <c r="L115" s="303"/>
      <c r="M115" s="303"/>
      <c r="N115" s="308"/>
    </row>
    <row r="116" spans="1:14">
      <c r="A116" s="345"/>
      <c r="B116" s="303"/>
      <c r="C116" s="303"/>
      <c r="D116" s="303"/>
      <c r="E116" s="303"/>
      <c r="F116" s="308"/>
      <c r="G116" s="345"/>
      <c r="H116" s="303"/>
      <c r="I116" s="303"/>
      <c r="J116" s="303"/>
      <c r="K116" s="303"/>
      <c r="L116" s="303"/>
      <c r="M116" s="303"/>
      <c r="N116" s="308"/>
    </row>
    <row r="117" spans="1:14">
      <c r="A117" s="345"/>
      <c r="B117" s="303"/>
      <c r="C117" s="303"/>
      <c r="D117" s="303"/>
      <c r="E117" s="303"/>
      <c r="F117" s="308"/>
      <c r="G117" s="345"/>
      <c r="H117" s="303"/>
      <c r="I117" s="303"/>
      <c r="J117" s="303"/>
      <c r="K117" s="303"/>
      <c r="L117" s="303"/>
      <c r="M117" s="303"/>
      <c r="N117" s="308"/>
    </row>
    <row r="118" spans="1:14">
      <c r="A118" s="345"/>
      <c r="B118" s="303"/>
      <c r="C118" s="303"/>
      <c r="D118" s="303"/>
      <c r="E118" s="303"/>
      <c r="F118" s="308"/>
      <c r="G118" s="345"/>
      <c r="H118" s="303"/>
      <c r="I118" s="303"/>
      <c r="J118" s="303"/>
      <c r="K118" s="303"/>
      <c r="L118" s="303"/>
      <c r="M118" s="303"/>
      <c r="N118" s="308"/>
    </row>
    <row r="119" spans="1:14">
      <c r="A119" s="345"/>
      <c r="B119" s="303"/>
      <c r="C119" s="303"/>
      <c r="D119" s="303"/>
      <c r="E119" s="303"/>
      <c r="F119" s="308"/>
      <c r="G119" s="345"/>
      <c r="H119" s="303"/>
      <c r="I119" s="303"/>
      <c r="J119" s="303"/>
      <c r="K119" s="303"/>
      <c r="L119" s="303"/>
      <c r="M119" s="303"/>
      <c r="N119" s="308"/>
    </row>
    <row r="120" spans="1:14">
      <c r="A120" s="345"/>
      <c r="B120" s="303"/>
      <c r="C120" s="303"/>
      <c r="D120" s="303"/>
      <c r="E120" s="303"/>
      <c r="F120" s="308"/>
      <c r="G120" s="345"/>
      <c r="H120" s="303"/>
      <c r="I120" s="303"/>
      <c r="J120" s="303"/>
      <c r="K120" s="303"/>
      <c r="L120" s="303"/>
      <c r="M120" s="303"/>
      <c r="N120" s="308"/>
    </row>
    <row r="121" spans="1:14">
      <c r="A121" s="345"/>
      <c r="B121" s="303"/>
      <c r="C121" s="303"/>
      <c r="D121" s="303"/>
      <c r="E121" s="303"/>
      <c r="F121" s="308"/>
      <c r="G121" s="345"/>
      <c r="H121" s="303"/>
      <c r="I121" s="303"/>
      <c r="J121" s="303"/>
      <c r="K121" s="303"/>
      <c r="L121" s="303"/>
      <c r="M121" s="303"/>
      <c r="N121" s="308"/>
    </row>
    <row r="122" spans="1:14" ht="15.75" thickBot="1">
      <c r="A122" s="460"/>
      <c r="B122" s="461"/>
      <c r="C122" s="461"/>
      <c r="D122" s="461"/>
      <c r="E122" s="461"/>
      <c r="F122" s="335"/>
      <c r="G122" s="460"/>
      <c r="H122" s="461"/>
      <c r="I122" s="461"/>
      <c r="J122" s="461"/>
      <c r="K122" s="461"/>
      <c r="L122" s="461"/>
      <c r="M122" s="461"/>
      <c r="N122" s="335"/>
    </row>
    <row r="123" spans="1:14">
      <c r="A123" s="12"/>
      <c r="B123" s="12"/>
      <c r="C123" s="12"/>
      <c r="D123" s="391"/>
      <c r="E123" s="391"/>
      <c r="F123" s="391"/>
      <c r="G123" s="362"/>
      <c r="H123" s="391"/>
      <c r="I123" s="12"/>
      <c r="J123" s="12"/>
      <c r="K123" s="12"/>
      <c r="L123" s="12"/>
      <c r="M123" s="391"/>
    </row>
    <row r="124" spans="1:14">
      <c r="A124" s="2389" t="s">
        <v>908</v>
      </c>
      <c r="B124" s="12"/>
      <c r="C124" s="12"/>
      <c r="E124" s="390"/>
      <c r="F124" s="390"/>
      <c r="G124" s="2389" t="s">
        <v>908</v>
      </c>
      <c r="H124" s="391"/>
      <c r="I124" s="12"/>
      <c r="K124" s="391"/>
      <c r="L124" s="362"/>
      <c r="M124" s="362"/>
    </row>
    <row r="125" spans="1:14">
      <c r="A125" s="391" t="s">
        <v>911</v>
      </c>
      <c r="B125" s="12"/>
      <c r="C125" s="12"/>
      <c r="D125" s="391"/>
      <c r="E125" s="391"/>
      <c r="F125" s="391"/>
      <c r="G125" s="12" t="s">
        <v>912</v>
      </c>
      <c r="H125" s="391"/>
      <c r="I125" s="391"/>
      <c r="J125" s="391"/>
      <c r="K125" s="391"/>
      <c r="L125" s="391"/>
      <c r="M125" s="391"/>
      <c r="N125" s="12"/>
    </row>
  </sheetData>
  <mergeCells count="1">
    <mergeCell ref="A60:F60"/>
  </mergeCells>
  <printOptions horizontalCentered="1" verticalCentered="1"/>
  <pageMargins left="0.5" right="0.5" top="0.5" bottom="0.5" header="0.5" footer="0.5"/>
  <pageSetup scale="70" orientation="portrait" horizontalDpi="300" verticalDpi="300" r:id="rId1"/>
  <headerFooter alignWithMargins="0"/>
  <rowBreaks count="1" manualBreakCount="1">
    <brk id="63"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6132" r:id="rId4" name="Button 52">
              <controlPr locked="0" defaultSize="0" autoFill="0" autoLine="0" autoPict="0">
                <anchor moveWithCells="1" sizeWithCells="1">
                  <from>
                    <xdr:col>2</xdr:col>
                    <xdr:colOff>923925</xdr:colOff>
                    <xdr:row>20</xdr:row>
                    <xdr:rowOff>95250</xdr:rowOff>
                  </from>
                  <to>
                    <xdr:col>2</xdr:col>
                    <xdr:colOff>1419225</xdr:colOff>
                    <xdr:row>20</xdr:row>
                    <xdr:rowOff>95250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48"/>
  <dimension ref="A1:IL189"/>
  <sheetViews>
    <sheetView defaultGridColor="0" view="pageBreakPreview" topLeftCell="B144" colorId="22" zoomScale="80" zoomScaleNormal="100" zoomScaleSheetLayoutView="80" workbookViewId="0">
      <selection activeCell="C33" sqref="C33"/>
    </sheetView>
  </sheetViews>
  <sheetFormatPr defaultColWidth="9.6640625" defaultRowHeight="15"/>
  <cols>
    <col min="1" max="1" width="4.6640625" style="9" customWidth="1"/>
    <col min="2" max="2" width="2.6640625" style="9" customWidth="1"/>
    <col min="3" max="3" width="45.6640625" style="9" customWidth="1"/>
    <col min="4" max="4" width="18.6640625" style="9" customWidth="1"/>
    <col min="5" max="6" width="16.6640625" style="9" customWidth="1"/>
    <col min="7" max="8" width="20.109375" style="9" customWidth="1"/>
    <col min="9" max="9" width="7.6640625" style="9" customWidth="1"/>
    <col min="10" max="10" width="16.6640625" style="9" customWidth="1"/>
    <col min="11" max="11" width="8.5546875" style="9" customWidth="1"/>
    <col min="12" max="13" width="16.6640625" style="9" customWidth="1"/>
    <col min="14" max="14" width="4.6640625" style="9" customWidth="1"/>
    <col min="15" max="16384" width="9.6640625" style="9"/>
  </cols>
  <sheetData>
    <row r="1" spans="1:246">
      <c r="A1" s="749" t="s">
        <v>1795</v>
      </c>
      <c r="B1" s="752"/>
      <c r="C1" s="752"/>
      <c r="D1" s="751" t="s">
        <v>1339</v>
      </c>
      <c r="E1" s="751" t="s">
        <v>1797</v>
      </c>
      <c r="F1" s="753" t="s">
        <v>1798</v>
      </c>
      <c r="G1" s="749" t="s">
        <v>1795</v>
      </c>
      <c r="H1" s="750"/>
      <c r="I1" s="752" t="s">
        <v>1339</v>
      </c>
      <c r="J1" s="750"/>
      <c r="K1" s="752" t="s">
        <v>1797</v>
      </c>
      <c r="L1" s="750"/>
      <c r="M1" s="752" t="s">
        <v>1798</v>
      </c>
      <c r="N1" s="1014"/>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row>
    <row r="2" spans="1:246">
      <c r="A2" s="70" t="str">
        <f>'Data Sheet'!$C$25</f>
        <v>Consolidated Edison Company of New York, Inc.</v>
      </c>
      <c r="D2" s="415" t="s">
        <v>1156</v>
      </c>
      <c r="E2" s="415" t="s">
        <v>1800</v>
      </c>
      <c r="F2" s="757"/>
      <c r="G2" s="70" t="str">
        <f>'Data Sheet'!$C$25</f>
        <v>Consolidated Edison Company of New York, Inc.</v>
      </c>
      <c r="H2" s="755"/>
      <c r="I2" s="9" t="s">
        <v>1156</v>
      </c>
      <c r="J2" s="755"/>
      <c r="K2" s="9" t="s">
        <v>1800</v>
      </c>
      <c r="L2" s="755"/>
      <c r="N2" s="1017"/>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row>
    <row r="3" spans="1:246" ht="15" customHeight="1">
      <c r="A3" s="754" t="s">
        <v>1784</v>
      </c>
      <c r="D3" s="415" t="s">
        <v>1157</v>
      </c>
      <c r="E3" s="654" t="str">
        <f>'Data Sheet'!$C$40</f>
        <v>4/28/2016</v>
      </c>
      <c r="F3" s="1161" t="str">
        <f>'Data Sheet'!$C$38</f>
        <v>12/31/2015</v>
      </c>
      <c r="G3" s="754"/>
      <c r="H3" s="755"/>
      <c r="I3" s="9" t="s">
        <v>1157</v>
      </c>
      <c r="J3" s="755"/>
      <c r="K3" s="1171" t="str">
        <f>'Data Sheet'!$C$40</f>
        <v>4/28/2016</v>
      </c>
      <c r="L3" s="655"/>
      <c r="M3" s="1167" t="str">
        <f>'Data Sheet'!$C$38</f>
        <v>12/31/2015</v>
      </c>
      <c r="N3" s="1019"/>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row>
    <row r="4" spans="1:246" ht="15" customHeight="1">
      <c r="A4" s="1057" t="s">
        <v>913</v>
      </c>
      <c r="B4" s="1058"/>
      <c r="C4" s="1058"/>
      <c r="D4" s="1058"/>
      <c r="E4" s="1058"/>
      <c r="F4" s="1059"/>
      <c r="G4" s="1057" t="s">
        <v>914</v>
      </c>
      <c r="H4" s="1058"/>
      <c r="I4" s="1058"/>
      <c r="J4" s="1058"/>
      <c r="K4" s="1058"/>
      <c r="L4" s="1058"/>
      <c r="M4" s="1058"/>
      <c r="N4" s="1019"/>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row>
    <row r="5" spans="1:246">
      <c r="A5" s="754"/>
      <c r="F5" s="1017"/>
      <c r="G5" s="754"/>
      <c r="N5" s="1017"/>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row>
    <row r="6" spans="1:246">
      <c r="A6" s="754" t="s">
        <v>915</v>
      </c>
      <c r="F6" s="1017"/>
      <c r="G6" s="754" t="s">
        <v>916</v>
      </c>
      <c r="N6" s="1017"/>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row>
    <row r="7" spans="1:246">
      <c r="A7" s="754"/>
      <c r="B7" s="9" t="s">
        <v>917</v>
      </c>
      <c r="F7" s="1017"/>
      <c r="G7" s="754" t="s">
        <v>918</v>
      </c>
      <c r="N7" s="1017"/>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row>
    <row r="8" spans="1:246">
      <c r="A8" s="754" t="s">
        <v>2214</v>
      </c>
      <c r="F8" s="1017"/>
      <c r="G8" s="754" t="s">
        <v>919</v>
      </c>
      <c r="N8" s="1017"/>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row>
    <row r="9" spans="1:246">
      <c r="A9" s="758"/>
      <c r="B9" s="447"/>
      <c r="C9" s="447"/>
      <c r="D9" s="447"/>
      <c r="E9" s="447"/>
      <c r="F9" s="1019"/>
      <c r="G9" s="758"/>
      <c r="H9" s="447"/>
      <c r="I9" s="447"/>
      <c r="J9" s="447"/>
      <c r="K9" s="447"/>
      <c r="L9" s="447"/>
      <c r="M9" s="447"/>
      <c r="N9" s="1019"/>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row>
    <row r="10" spans="1:246">
      <c r="A10" s="1018"/>
      <c r="B10" s="415"/>
      <c r="D10" s="415"/>
      <c r="E10" s="1071" t="s">
        <v>2215</v>
      </c>
      <c r="F10" s="762"/>
      <c r="G10" s="760" t="s">
        <v>2215</v>
      </c>
      <c r="H10" s="761"/>
      <c r="I10" s="1071" t="s">
        <v>2216</v>
      </c>
      <c r="J10" s="761"/>
      <c r="K10" s="761"/>
      <c r="L10" s="761"/>
      <c r="M10" s="1020"/>
      <c r="N10" s="1029"/>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row>
    <row r="11" spans="1:246">
      <c r="A11" s="1018" t="s">
        <v>1724</v>
      </c>
      <c r="B11" s="415"/>
      <c r="D11" s="1068" t="s">
        <v>1831</v>
      </c>
      <c r="E11" s="1068" t="s">
        <v>299</v>
      </c>
      <c r="F11" s="1029" t="s">
        <v>299</v>
      </c>
      <c r="G11" s="1018" t="s">
        <v>299</v>
      </c>
      <c r="H11" s="1068" t="s">
        <v>299</v>
      </c>
      <c r="I11" s="1071" t="s">
        <v>542</v>
      </c>
      <c r="J11" s="761"/>
      <c r="K11" s="1071" t="s">
        <v>539</v>
      </c>
      <c r="L11" s="761"/>
      <c r="M11" s="1030" t="s">
        <v>1831</v>
      </c>
      <c r="N11" s="1029" t="s">
        <v>1724</v>
      </c>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row>
    <row r="12" spans="1:246">
      <c r="A12" s="1018" t="s">
        <v>1727</v>
      </c>
      <c r="B12" s="415"/>
      <c r="C12" s="1028" t="s">
        <v>573</v>
      </c>
      <c r="D12" s="1068" t="s">
        <v>881</v>
      </c>
      <c r="E12" s="1068" t="s">
        <v>2219</v>
      </c>
      <c r="F12" s="1029" t="s">
        <v>2220</v>
      </c>
      <c r="G12" s="1018" t="s">
        <v>2219</v>
      </c>
      <c r="H12" s="1068" t="s">
        <v>2220</v>
      </c>
      <c r="I12" s="1068" t="s">
        <v>2221</v>
      </c>
      <c r="J12" s="1068" t="s">
        <v>1835</v>
      </c>
      <c r="K12" s="1068" t="s">
        <v>2221</v>
      </c>
      <c r="L12" s="1068" t="s">
        <v>1835</v>
      </c>
      <c r="M12" s="1030" t="s">
        <v>2514</v>
      </c>
      <c r="N12" s="1029" t="s">
        <v>1727</v>
      </c>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row>
    <row r="13" spans="1:246">
      <c r="A13" s="1018"/>
      <c r="B13" s="415"/>
      <c r="D13" s="1068" t="s">
        <v>557</v>
      </c>
      <c r="E13" s="1068" t="s">
        <v>2268</v>
      </c>
      <c r="F13" s="1029" t="s">
        <v>2269</v>
      </c>
      <c r="G13" s="1018" t="s">
        <v>2270</v>
      </c>
      <c r="H13" s="1068" t="s">
        <v>2225</v>
      </c>
      <c r="I13" s="1068" t="s">
        <v>2226</v>
      </c>
      <c r="J13" s="415"/>
      <c r="K13" s="1068" t="s">
        <v>2227</v>
      </c>
      <c r="L13" s="415"/>
      <c r="M13" s="1020"/>
      <c r="N13" s="1029"/>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row>
    <row r="14" spans="1:246">
      <c r="A14" s="1036"/>
      <c r="B14" s="465"/>
      <c r="C14" s="1073" t="s">
        <v>3018</v>
      </c>
      <c r="D14" s="1075" t="s">
        <v>3019</v>
      </c>
      <c r="E14" s="1075" t="s">
        <v>3020</v>
      </c>
      <c r="F14" s="1037" t="s">
        <v>3021</v>
      </c>
      <c r="G14" s="1036" t="s">
        <v>2343</v>
      </c>
      <c r="H14" s="1075" t="s">
        <v>2344</v>
      </c>
      <c r="I14" s="1075" t="s">
        <v>2345</v>
      </c>
      <c r="J14" s="1075" t="s">
        <v>2346</v>
      </c>
      <c r="K14" s="1075" t="s">
        <v>2347</v>
      </c>
      <c r="L14" s="1075" t="s">
        <v>2348</v>
      </c>
      <c r="M14" s="1074" t="s">
        <v>2349</v>
      </c>
      <c r="N14" s="1037"/>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row>
    <row r="15" spans="1:246">
      <c r="A15" s="1036">
        <v>1</v>
      </c>
      <c r="B15" s="465"/>
      <c r="C15" s="447" t="s">
        <v>920</v>
      </c>
      <c r="D15" s="427"/>
      <c r="E15" s="428"/>
      <c r="F15" s="429"/>
      <c r="G15" s="430" t="s">
        <v>1784</v>
      </c>
      <c r="H15" s="428" t="s">
        <v>1784</v>
      </c>
      <c r="I15" s="431"/>
      <c r="J15" s="431"/>
      <c r="K15" s="431"/>
      <c r="L15" s="431"/>
      <c r="M15" s="1125"/>
      <c r="N15" s="1037">
        <v>1</v>
      </c>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row>
    <row r="16" spans="1:246">
      <c r="A16" s="1036">
        <v>2</v>
      </c>
      <c r="B16" s="465"/>
      <c r="C16" s="447" t="s">
        <v>2229</v>
      </c>
      <c r="D16" s="1126"/>
      <c r="E16" s="433"/>
      <c r="F16" s="1127"/>
      <c r="G16" s="402" t="s">
        <v>1784</v>
      </c>
      <c r="H16" s="399" t="s">
        <v>1784</v>
      </c>
      <c r="I16" s="433"/>
      <c r="J16" s="433"/>
      <c r="K16" s="433"/>
      <c r="L16" s="433"/>
      <c r="M16" s="1128"/>
      <c r="N16" s="1037">
        <v>2</v>
      </c>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row>
    <row r="17" spans="1:246">
      <c r="A17" s="1036">
        <v>3</v>
      </c>
      <c r="B17" s="465"/>
      <c r="C17" s="447"/>
      <c r="D17" s="317">
        <v>1517616454</v>
      </c>
      <c r="E17" s="317">
        <v>574806167</v>
      </c>
      <c r="F17" s="376">
        <v>573220388</v>
      </c>
      <c r="G17" s="462"/>
      <c r="H17" s="317"/>
      <c r="I17" s="465" t="s">
        <v>5896</v>
      </c>
      <c r="J17" s="317">
        <v>560195470</v>
      </c>
      <c r="K17" s="465" t="s">
        <v>5896</v>
      </c>
      <c r="L17" s="317">
        <v>592874417</v>
      </c>
      <c r="M17" s="450">
        <f t="shared" ref="M17:M22" si="0">D17+E17-F17+G17-H17-J17+L17</f>
        <v>1551881180</v>
      </c>
      <c r="N17" s="1037">
        <v>3</v>
      </c>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row>
    <row r="18" spans="1:246">
      <c r="A18" s="1036">
        <v>4</v>
      </c>
      <c r="B18" s="465"/>
      <c r="C18" s="447"/>
      <c r="D18" s="301"/>
      <c r="E18" s="301"/>
      <c r="F18" s="280"/>
      <c r="G18" s="463"/>
      <c r="H18" s="301"/>
      <c r="I18" s="465"/>
      <c r="J18" s="301"/>
      <c r="K18" s="465"/>
      <c r="L18" s="301"/>
      <c r="M18" s="315">
        <f t="shared" si="0"/>
        <v>0</v>
      </c>
      <c r="N18" s="1037">
        <v>4</v>
      </c>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row>
    <row r="19" spans="1:246">
      <c r="A19" s="1036">
        <v>5</v>
      </c>
      <c r="B19" s="465"/>
      <c r="C19" s="447"/>
      <c r="D19" s="301"/>
      <c r="E19" s="301"/>
      <c r="F19" s="280"/>
      <c r="G19" s="463"/>
      <c r="H19" s="301"/>
      <c r="I19" s="465"/>
      <c r="J19" s="301"/>
      <c r="K19" s="465"/>
      <c r="L19" s="301"/>
      <c r="M19" s="315">
        <f t="shared" si="0"/>
        <v>0</v>
      </c>
      <c r="N19" s="1037">
        <v>5</v>
      </c>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row>
    <row r="20" spans="1:246">
      <c r="A20" s="1036">
        <v>6</v>
      </c>
      <c r="B20" s="465"/>
      <c r="C20" s="447"/>
      <c r="D20" s="301"/>
      <c r="E20" s="301"/>
      <c r="F20" s="280"/>
      <c r="G20" s="463"/>
      <c r="H20" s="301"/>
      <c r="I20" s="465"/>
      <c r="J20" s="301"/>
      <c r="K20" s="465"/>
      <c r="L20" s="301"/>
      <c r="M20" s="315">
        <f t="shared" si="0"/>
        <v>0</v>
      </c>
      <c r="N20" s="1037">
        <v>6</v>
      </c>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row>
    <row r="21" spans="1:246">
      <c r="A21" s="1036">
        <v>7</v>
      </c>
      <c r="B21" s="465"/>
      <c r="C21" s="447"/>
      <c r="D21" s="301"/>
      <c r="E21" s="301"/>
      <c r="F21" s="280"/>
      <c r="G21" s="463"/>
      <c r="H21" s="301"/>
      <c r="I21" s="465"/>
      <c r="J21" s="301"/>
      <c r="K21" s="465"/>
      <c r="L21" s="301"/>
      <c r="M21" s="315">
        <f t="shared" si="0"/>
        <v>0</v>
      </c>
      <c r="N21" s="1037">
        <v>7</v>
      </c>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row>
    <row r="22" spans="1:246">
      <c r="A22" s="1036">
        <v>8</v>
      </c>
      <c r="B22" s="465"/>
      <c r="C22" s="447" t="s">
        <v>921</v>
      </c>
      <c r="D22" s="301"/>
      <c r="E22" s="301"/>
      <c r="F22" s="280"/>
      <c r="G22" s="463"/>
      <c r="H22" s="301"/>
      <c r="I22" s="465"/>
      <c r="J22" s="301"/>
      <c r="K22" s="465"/>
      <c r="L22" s="301"/>
      <c r="M22" s="315">
        <f t="shared" si="0"/>
        <v>0</v>
      </c>
      <c r="N22" s="1037">
        <v>8</v>
      </c>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row>
    <row r="23" spans="1:246">
      <c r="A23" s="1036">
        <v>9</v>
      </c>
      <c r="B23" s="465"/>
      <c r="C23" s="447" t="s">
        <v>922</v>
      </c>
      <c r="D23" s="261">
        <f>SUM(D16:D22)</f>
        <v>1517616454</v>
      </c>
      <c r="E23" s="261">
        <f>SUM(E16:E22)</f>
        <v>574806167</v>
      </c>
      <c r="F23" s="260">
        <f>SUM(F16:F22)</f>
        <v>573220388</v>
      </c>
      <c r="G23" s="408">
        <f>SUM(G16:G22)</f>
        <v>0</v>
      </c>
      <c r="H23" s="261">
        <f>SUM(H16:H22)</f>
        <v>0</v>
      </c>
      <c r="I23" s="239"/>
      <c r="J23" s="261">
        <f>SUM(J17:J22)</f>
        <v>560195470</v>
      </c>
      <c r="K23" s="239"/>
      <c r="L23" s="261">
        <f>SUM(L16:L22)</f>
        <v>592874417</v>
      </c>
      <c r="M23" s="261">
        <f>SUM(M16:M22)</f>
        <v>1551881180</v>
      </c>
      <c r="N23" s="1037">
        <v>9</v>
      </c>
      <c r="O23" s="390"/>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row>
    <row r="24" spans="1:246">
      <c r="A24" s="1036">
        <v>10</v>
      </c>
      <c r="B24" s="465"/>
      <c r="C24" s="447" t="s">
        <v>923</v>
      </c>
      <c r="D24" s="422"/>
      <c r="E24" s="423"/>
      <c r="F24" s="424"/>
      <c r="G24" s="425"/>
      <c r="H24" s="423"/>
      <c r="I24" s="426"/>
      <c r="J24" s="423"/>
      <c r="K24" s="426"/>
      <c r="L24" s="423"/>
      <c r="M24" s="464"/>
      <c r="N24" s="1037">
        <v>10</v>
      </c>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row>
    <row r="25" spans="1:246">
      <c r="A25" s="1036">
        <v>11</v>
      </c>
      <c r="B25" s="465"/>
      <c r="C25" s="447"/>
      <c r="D25" s="317">
        <v>279345375</v>
      </c>
      <c r="E25" s="317">
        <v>133988024</v>
      </c>
      <c r="F25" s="376">
        <v>138552073</v>
      </c>
      <c r="G25" s="462"/>
      <c r="H25" s="317"/>
      <c r="I25" s="465" t="s">
        <v>5896</v>
      </c>
      <c r="J25" s="317">
        <v>78993773</v>
      </c>
      <c r="K25" s="465" t="s">
        <v>5896</v>
      </c>
      <c r="L25" s="317">
        <v>86668042</v>
      </c>
      <c r="M25" s="450">
        <f t="shared" ref="M25:M30" si="1">D25+E25-F25+G25-H25-J25+L25</f>
        <v>282455595</v>
      </c>
      <c r="N25" s="1037">
        <v>11</v>
      </c>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row>
    <row r="26" spans="1:246">
      <c r="A26" s="1036">
        <v>12</v>
      </c>
      <c r="B26" s="465"/>
      <c r="C26" s="447"/>
      <c r="D26" s="301"/>
      <c r="E26" s="301"/>
      <c r="F26" s="280"/>
      <c r="G26" s="463"/>
      <c r="H26" s="301"/>
      <c r="I26" s="465"/>
      <c r="J26" s="301"/>
      <c r="K26" s="465"/>
      <c r="L26" s="301"/>
      <c r="M26" s="315">
        <f t="shared" si="1"/>
        <v>0</v>
      </c>
      <c r="N26" s="1037">
        <v>12</v>
      </c>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row>
    <row r="27" spans="1:246">
      <c r="A27" s="1036">
        <v>13</v>
      </c>
      <c r="B27" s="465"/>
      <c r="C27" s="447"/>
      <c r="D27" s="301"/>
      <c r="E27" s="301"/>
      <c r="F27" s="280"/>
      <c r="G27" s="463"/>
      <c r="H27" s="301"/>
      <c r="I27" s="465"/>
      <c r="J27" s="301"/>
      <c r="K27" s="465"/>
      <c r="L27" s="301"/>
      <c r="M27" s="315">
        <f t="shared" si="1"/>
        <v>0</v>
      </c>
      <c r="N27" s="1037">
        <v>13</v>
      </c>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row>
    <row r="28" spans="1:246">
      <c r="A28" s="1036">
        <v>14</v>
      </c>
      <c r="B28" s="465"/>
      <c r="C28" s="447"/>
      <c r="D28" s="301"/>
      <c r="E28" s="301"/>
      <c r="F28" s="280"/>
      <c r="G28" s="463"/>
      <c r="H28" s="301"/>
      <c r="I28" s="465"/>
      <c r="J28" s="301"/>
      <c r="K28" s="465"/>
      <c r="L28" s="301"/>
      <c r="M28" s="315">
        <f t="shared" si="1"/>
        <v>0</v>
      </c>
      <c r="N28" s="1037">
        <v>14</v>
      </c>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row>
    <row r="29" spans="1:246">
      <c r="A29" s="1036">
        <v>15</v>
      </c>
      <c r="B29" s="465"/>
      <c r="C29" s="447"/>
      <c r="D29" s="301"/>
      <c r="E29" s="301"/>
      <c r="F29" s="280"/>
      <c r="G29" s="463"/>
      <c r="H29" s="301"/>
      <c r="I29" s="465"/>
      <c r="J29" s="301"/>
      <c r="K29" s="465"/>
      <c r="L29" s="301"/>
      <c r="M29" s="315">
        <f t="shared" si="1"/>
        <v>0</v>
      </c>
      <c r="N29" s="1037">
        <v>15</v>
      </c>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row>
    <row r="30" spans="1:246">
      <c r="A30" s="1036">
        <v>16</v>
      </c>
      <c r="B30" s="465"/>
      <c r="C30" s="447" t="s">
        <v>921</v>
      </c>
      <c r="D30" s="301"/>
      <c r="E30" s="301"/>
      <c r="F30" s="280"/>
      <c r="G30" s="463"/>
      <c r="H30" s="301"/>
      <c r="I30" s="465"/>
      <c r="J30" s="301"/>
      <c r="K30" s="465"/>
      <c r="L30" s="301"/>
      <c r="M30" s="315">
        <f t="shared" si="1"/>
        <v>0</v>
      </c>
      <c r="N30" s="1037">
        <v>16</v>
      </c>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row>
    <row r="31" spans="1:246">
      <c r="A31" s="1036">
        <v>17</v>
      </c>
      <c r="B31" s="465"/>
      <c r="C31" s="447" t="s">
        <v>924</v>
      </c>
      <c r="D31" s="261">
        <f>SUM(D24:D30)</f>
        <v>279345375</v>
      </c>
      <c r="E31" s="261">
        <f>SUM(E24:E30)</f>
        <v>133988024</v>
      </c>
      <c r="F31" s="260">
        <f>SUM(F24:F30)</f>
        <v>138552073</v>
      </c>
      <c r="G31" s="408">
        <f>SUM(G24:G30)</f>
        <v>0</v>
      </c>
      <c r="H31" s="261">
        <f>SUM(H24:H30)</f>
        <v>0</v>
      </c>
      <c r="I31" s="239"/>
      <c r="J31" s="261">
        <f>SUM(J24:J30)</f>
        <v>78993773</v>
      </c>
      <c r="K31" s="239"/>
      <c r="L31" s="261">
        <f>SUM(L24:L30)</f>
        <v>86668042</v>
      </c>
      <c r="M31" s="261">
        <f>SUM(M24:M30)</f>
        <v>282455595</v>
      </c>
      <c r="N31" s="1037">
        <v>17</v>
      </c>
      <c r="O31" s="390"/>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row>
    <row r="32" spans="1:246">
      <c r="A32" s="1036">
        <v>18</v>
      </c>
      <c r="B32" s="465"/>
      <c r="C32" s="447" t="s">
        <v>6157</v>
      </c>
      <c r="D32" s="301">
        <v>226049027</v>
      </c>
      <c r="E32" s="301">
        <v>57331691</v>
      </c>
      <c r="F32" s="280">
        <v>57077693</v>
      </c>
      <c r="G32" s="463"/>
      <c r="H32" s="301"/>
      <c r="I32" s="465" t="s">
        <v>5896</v>
      </c>
      <c r="J32" s="301">
        <v>904272800</v>
      </c>
      <c r="K32" s="465" t="s">
        <v>5896</v>
      </c>
      <c r="L32" s="301">
        <v>818073741</v>
      </c>
      <c r="M32" s="315">
        <f>D32+E32-F32+G32-H32-J32+L32</f>
        <v>140103966</v>
      </c>
      <c r="N32" s="1037">
        <v>18</v>
      </c>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row>
    <row r="33" spans="1:246">
      <c r="A33" s="1036">
        <v>19</v>
      </c>
      <c r="B33" s="465"/>
      <c r="C33" s="447" t="s">
        <v>925</v>
      </c>
      <c r="D33" s="317">
        <f>D23+D31+D32</f>
        <v>2023010856</v>
      </c>
      <c r="E33" s="317">
        <f>E23+E31+E32</f>
        <v>766125882</v>
      </c>
      <c r="F33" s="376">
        <f>F23+F31+F32</f>
        <v>768850154</v>
      </c>
      <c r="G33" s="462">
        <f>G23+G31+G32</f>
        <v>0</v>
      </c>
      <c r="H33" s="317">
        <f>H23+H31+H32</f>
        <v>0</v>
      </c>
      <c r="I33" s="102"/>
      <c r="J33" s="317">
        <f>J23+J31+J32</f>
        <v>1543462043</v>
      </c>
      <c r="K33" s="465"/>
      <c r="L33" s="317">
        <f>L23+L31+L32</f>
        <v>1497616200</v>
      </c>
      <c r="M33" s="317">
        <f>M23+M31+M32</f>
        <v>1974440741</v>
      </c>
      <c r="N33" s="1037">
        <v>19</v>
      </c>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row>
    <row r="34" spans="1:246">
      <c r="A34" s="1018">
        <v>20</v>
      </c>
      <c r="B34" s="415"/>
      <c r="C34" s="9" t="s">
        <v>3719</v>
      </c>
      <c r="D34" s="427"/>
      <c r="E34" s="428"/>
      <c r="F34" s="429"/>
      <c r="G34" s="430"/>
      <c r="H34" s="428"/>
      <c r="I34" s="428"/>
      <c r="J34" s="431"/>
      <c r="K34" s="431"/>
      <c r="L34" s="431"/>
      <c r="M34" s="432" t="s">
        <v>1784</v>
      </c>
      <c r="N34" s="1029">
        <v>20</v>
      </c>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row>
    <row r="35" spans="1:246">
      <c r="A35" s="1036"/>
      <c r="B35" s="465"/>
      <c r="C35" s="447"/>
      <c r="D35" s="420"/>
      <c r="E35" s="399"/>
      <c r="F35" s="401"/>
      <c r="G35" s="402"/>
      <c r="H35" s="399"/>
      <c r="I35" s="399"/>
      <c r="J35" s="433"/>
      <c r="K35" s="433"/>
      <c r="L35" s="433"/>
      <c r="M35" s="421"/>
      <c r="N35" s="1037"/>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row>
    <row r="36" spans="1:246">
      <c r="A36" s="1036">
        <v>21</v>
      </c>
      <c r="B36" s="465"/>
      <c r="C36" s="447" t="s">
        <v>3720</v>
      </c>
      <c r="D36" s="317">
        <v>1176189464</v>
      </c>
      <c r="E36" s="317">
        <v>648411999</v>
      </c>
      <c r="F36" s="376">
        <v>647903115</v>
      </c>
      <c r="G36" s="462"/>
      <c r="H36" s="317"/>
      <c r="I36" s="317"/>
      <c r="J36" s="317">
        <v>1111654708</v>
      </c>
      <c r="K36" s="301"/>
      <c r="L36" s="317">
        <v>1113356397</v>
      </c>
      <c r="M36" s="450">
        <f>D36+E36-F36+G36-H36-J36+L36</f>
        <v>1178400037</v>
      </c>
      <c r="N36" s="1037">
        <v>21</v>
      </c>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row>
    <row r="37" spans="1:246">
      <c r="A37" s="1036">
        <v>22</v>
      </c>
      <c r="B37" s="465"/>
      <c r="C37" s="447" t="s">
        <v>3721</v>
      </c>
      <c r="D37" s="301">
        <v>846821394</v>
      </c>
      <c r="E37" s="301">
        <v>117713883</v>
      </c>
      <c r="F37" s="280">
        <v>120947040</v>
      </c>
      <c r="G37" s="463"/>
      <c r="H37" s="301"/>
      <c r="I37" s="301"/>
      <c r="J37" s="301">
        <v>431807335</v>
      </c>
      <c r="K37" s="301"/>
      <c r="L37" s="301">
        <v>384259803</v>
      </c>
      <c r="M37" s="315">
        <f>D37+E37-F37+G37-H37-J37+L37</f>
        <v>796040705</v>
      </c>
      <c r="N37" s="1037">
        <v>22</v>
      </c>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row>
    <row r="38" spans="1:246">
      <c r="A38" s="1036">
        <v>23</v>
      </c>
      <c r="B38" s="465"/>
      <c r="C38" s="447" t="s">
        <v>3722</v>
      </c>
      <c r="D38" s="317"/>
      <c r="E38" s="317"/>
      <c r="F38" s="376"/>
      <c r="G38" s="462"/>
      <c r="H38" s="317"/>
      <c r="I38" s="301"/>
      <c r="J38" s="317"/>
      <c r="K38" s="301"/>
      <c r="L38" s="317"/>
      <c r="M38" s="450">
        <f>D38+E38-F38+G38-H38-J38+L38</f>
        <v>0</v>
      </c>
      <c r="N38" s="1037">
        <v>23</v>
      </c>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row>
    <row r="39" spans="1:246">
      <c r="A39" s="1081" t="s">
        <v>3723</v>
      </c>
      <c r="B39" s="12"/>
      <c r="C39" s="12"/>
      <c r="D39" s="12"/>
      <c r="E39" s="12"/>
      <c r="F39" s="766"/>
      <c r="G39" s="1081" t="s">
        <v>3724</v>
      </c>
      <c r="H39" s="12"/>
      <c r="I39" s="12"/>
      <c r="J39" s="12"/>
      <c r="K39" s="12"/>
      <c r="L39" s="12"/>
      <c r="M39" s="12"/>
      <c r="N39" s="766"/>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row>
    <row r="40" spans="1:246">
      <c r="A40" s="754"/>
      <c r="C40" s="12"/>
      <c r="D40" s="12"/>
      <c r="E40" s="12"/>
      <c r="F40" s="766"/>
      <c r="G40" s="1081"/>
      <c r="H40" s="12"/>
      <c r="I40" s="12"/>
      <c r="J40" s="12"/>
      <c r="K40" s="12"/>
      <c r="L40" s="12"/>
      <c r="M40" s="12"/>
      <c r="N40" s="766"/>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row>
    <row r="41" spans="1:246">
      <c r="A41" s="754"/>
      <c r="C41" s="12"/>
      <c r="D41" s="12"/>
      <c r="E41" s="12"/>
      <c r="F41" s="766"/>
      <c r="G41" s="1081"/>
      <c r="H41" s="12"/>
      <c r="I41" s="12"/>
      <c r="J41" s="12"/>
      <c r="K41" s="12"/>
      <c r="L41" s="12"/>
      <c r="M41" s="12"/>
      <c r="N41" s="766"/>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row>
    <row r="42" spans="1:246">
      <c r="A42" s="754"/>
      <c r="F42" s="1017"/>
      <c r="G42" s="754"/>
      <c r="N42" s="1017"/>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row>
    <row r="43" spans="1:246">
      <c r="A43" s="754"/>
      <c r="F43" s="1017"/>
      <c r="G43" s="754"/>
      <c r="N43" s="1017"/>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row>
    <row r="44" spans="1:246">
      <c r="A44" s="754"/>
      <c r="F44" s="1017"/>
      <c r="G44" s="754"/>
      <c r="N44" s="1017"/>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row>
    <row r="45" spans="1:246">
      <c r="A45" s="754"/>
      <c r="F45" s="1017"/>
      <c r="G45" s="754"/>
      <c r="N45" s="1017"/>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row>
    <row r="46" spans="1:246">
      <c r="A46" s="754"/>
      <c r="F46" s="1017"/>
      <c r="G46" s="754"/>
      <c r="N46" s="1017"/>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row>
    <row r="47" spans="1:246">
      <c r="A47" s="754"/>
      <c r="F47" s="1017"/>
      <c r="G47" s="754"/>
      <c r="N47" s="1017"/>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row>
    <row r="48" spans="1:246">
      <c r="A48" s="754"/>
      <c r="F48" s="1017"/>
      <c r="G48" s="754"/>
      <c r="N48" s="1017"/>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row>
    <row r="49" spans="1:246">
      <c r="A49" s="754"/>
      <c r="F49" s="1017"/>
      <c r="G49" s="754"/>
      <c r="N49" s="1017"/>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row>
    <row r="50" spans="1:246">
      <c r="A50" s="754"/>
      <c r="F50" s="1017"/>
      <c r="G50" s="754"/>
      <c r="N50" s="1017"/>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row>
    <row r="51" spans="1:246">
      <c r="A51" s="754"/>
      <c r="F51" s="1017"/>
      <c r="G51" s="754"/>
      <c r="N51" s="1017"/>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row>
    <row r="52" spans="1:246">
      <c r="A52" s="754"/>
      <c r="F52" s="1017"/>
      <c r="G52" s="754"/>
      <c r="N52" s="1017"/>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5"/>
      <c r="GG52" s="15"/>
      <c r="GH52" s="15"/>
      <c r="GI52" s="15"/>
      <c r="GJ52" s="15"/>
      <c r="GK52" s="15"/>
      <c r="GL52" s="15"/>
      <c r="GM52" s="15"/>
      <c r="GN52" s="15"/>
      <c r="GO52" s="15"/>
      <c r="GP52" s="15"/>
      <c r="GQ52" s="15"/>
      <c r="GR52" s="15"/>
      <c r="GS52" s="15"/>
      <c r="GT52" s="15"/>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c r="IH52" s="15"/>
      <c r="II52" s="15"/>
      <c r="IJ52" s="15"/>
      <c r="IK52" s="15"/>
      <c r="IL52" s="15"/>
    </row>
    <row r="53" spans="1:246">
      <c r="A53" s="754"/>
      <c r="F53" s="1017"/>
      <c r="G53" s="754"/>
      <c r="N53" s="1017"/>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5"/>
      <c r="EV53" s="15"/>
      <c r="EW53" s="15"/>
      <c r="EX53" s="15"/>
      <c r="EY53" s="15"/>
      <c r="EZ53" s="15"/>
      <c r="FA53" s="15"/>
      <c r="FB53" s="15"/>
      <c r="FC53" s="15"/>
      <c r="FD53" s="15"/>
      <c r="FE53" s="15"/>
      <c r="FF53" s="15"/>
      <c r="FG53" s="15"/>
      <c r="FH53" s="15"/>
      <c r="FI53" s="15"/>
      <c r="FJ53" s="15"/>
      <c r="FK53" s="15"/>
      <c r="FL53" s="15"/>
      <c r="FM53" s="15"/>
      <c r="FN53" s="15"/>
      <c r="FO53" s="15"/>
      <c r="FP53" s="15"/>
      <c r="FQ53" s="15"/>
      <c r="FR53" s="15"/>
      <c r="FS53" s="15"/>
      <c r="FT53" s="15"/>
      <c r="FU53" s="15"/>
      <c r="FV53" s="15"/>
      <c r="FW53" s="15"/>
      <c r="FX53" s="15"/>
      <c r="FY53" s="15"/>
      <c r="FZ53" s="15"/>
      <c r="GA53" s="15"/>
      <c r="GB53" s="15"/>
      <c r="GC53" s="15"/>
      <c r="GD53" s="15"/>
      <c r="GE53" s="15"/>
      <c r="GF53" s="15"/>
      <c r="GG53" s="15"/>
      <c r="GH53" s="15"/>
      <c r="GI53" s="15"/>
      <c r="GJ53" s="15"/>
      <c r="GK53" s="15"/>
      <c r="GL53" s="15"/>
      <c r="GM53" s="15"/>
      <c r="GN53" s="15"/>
      <c r="GO53" s="15"/>
      <c r="GP53" s="15"/>
      <c r="GQ53" s="15"/>
      <c r="GR53" s="15"/>
      <c r="GS53" s="15"/>
      <c r="GT53" s="15"/>
      <c r="GU53" s="15"/>
      <c r="GV53" s="15"/>
      <c r="GW53" s="15"/>
      <c r="GX53" s="15"/>
      <c r="GY53" s="15"/>
      <c r="GZ53" s="15"/>
      <c r="HA53" s="15"/>
      <c r="HB53" s="15"/>
      <c r="HC53" s="15"/>
      <c r="HD53" s="15"/>
      <c r="HE53" s="15"/>
      <c r="HF53" s="15"/>
      <c r="HG53" s="15"/>
      <c r="HH53" s="15"/>
      <c r="HI53" s="15"/>
      <c r="HJ53" s="15"/>
      <c r="HK53" s="15"/>
      <c r="HL53" s="15"/>
      <c r="HM53" s="15"/>
      <c r="HN53" s="15"/>
      <c r="HO53" s="15"/>
      <c r="HP53" s="15"/>
      <c r="HQ53" s="15"/>
      <c r="HR53" s="15"/>
      <c r="HS53" s="15"/>
      <c r="HT53" s="15"/>
      <c r="HU53" s="15"/>
      <c r="HV53" s="15"/>
      <c r="HW53" s="15"/>
      <c r="HX53" s="15"/>
      <c r="HY53" s="15"/>
      <c r="HZ53" s="15"/>
      <c r="IA53" s="15"/>
      <c r="IB53" s="15"/>
      <c r="IC53" s="15"/>
      <c r="ID53" s="15"/>
      <c r="IE53" s="15"/>
      <c r="IF53" s="15"/>
      <c r="IG53" s="15"/>
      <c r="IH53" s="15"/>
      <c r="II53" s="15"/>
      <c r="IJ53" s="15"/>
      <c r="IK53" s="15"/>
      <c r="IL53" s="15"/>
    </row>
    <row r="54" spans="1:246">
      <c r="A54" s="754"/>
      <c r="F54" s="1017"/>
      <c r="G54" s="754"/>
      <c r="N54" s="1017"/>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c r="FF54" s="15"/>
      <c r="FG54" s="15"/>
      <c r="FH54" s="15"/>
      <c r="FI54" s="15"/>
      <c r="FJ54" s="15"/>
      <c r="FK54" s="15"/>
      <c r="FL54" s="15"/>
      <c r="FM54" s="15"/>
      <c r="FN54" s="15"/>
      <c r="FO54" s="15"/>
      <c r="FP54" s="15"/>
      <c r="FQ54" s="15"/>
      <c r="FR54" s="15"/>
      <c r="FS54" s="15"/>
      <c r="FT54" s="15"/>
      <c r="FU54" s="15"/>
      <c r="FV54" s="15"/>
      <c r="FW54" s="15"/>
      <c r="FX54" s="15"/>
      <c r="FY54" s="15"/>
      <c r="FZ54" s="15"/>
      <c r="GA54" s="15"/>
      <c r="GB54" s="15"/>
      <c r="GC54" s="15"/>
      <c r="GD54" s="15"/>
      <c r="GE54" s="15"/>
      <c r="GF54" s="15"/>
      <c r="GG54" s="15"/>
      <c r="GH54" s="15"/>
      <c r="GI54" s="15"/>
      <c r="GJ54" s="15"/>
      <c r="GK54" s="15"/>
      <c r="GL54" s="15"/>
      <c r="GM54" s="15"/>
      <c r="GN54" s="15"/>
      <c r="GO54" s="15"/>
      <c r="GP54" s="15"/>
      <c r="GQ54" s="15"/>
      <c r="GR54" s="15"/>
      <c r="GS54" s="15"/>
      <c r="GT54" s="15"/>
      <c r="GU54" s="15"/>
      <c r="GV54" s="15"/>
      <c r="GW54" s="15"/>
      <c r="GX54" s="15"/>
      <c r="GY54" s="15"/>
      <c r="GZ54" s="15"/>
      <c r="HA54" s="15"/>
      <c r="HB54" s="15"/>
      <c r="HC54" s="15"/>
      <c r="HD54" s="15"/>
      <c r="HE54" s="15"/>
      <c r="HF54" s="15"/>
      <c r="HG54" s="15"/>
      <c r="HH54" s="15"/>
      <c r="HI54" s="15"/>
      <c r="HJ54" s="15"/>
      <c r="HK54" s="15"/>
      <c r="HL54" s="15"/>
      <c r="HM54" s="15"/>
      <c r="HN54" s="15"/>
      <c r="HO54" s="15"/>
      <c r="HP54" s="15"/>
      <c r="HQ54" s="15"/>
      <c r="HR54" s="15"/>
      <c r="HS54" s="15"/>
      <c r="HT54" s="15"/>
      <c r="HU54" s="15"/>
      <c r="HV54" s="15"/>
      <c r="HW54" s="15"/>
      <c r="HX54" s="15"/>
      <c r="HY54" s="15"/>
      <c r="HZ54" s="15"/>
      <c r="IA54" s="15"/>
      <c r="IB54" s="15"/>
      <c r="IC54" s="15"/>
      <c r="ID54" s="15"/>
      <c r="IE54" s="15"/>
      <c r="IF54" s="15"/>
      <c r="IG54" s="15"/>
      <c r="IH54" s="15"/>
      <c r="II54" s="15"/>
      <c r="IJ54" s="15"/>
      <c r="IK54" s="15"/>
      <c r="IL54" s="15"/>
    </row>
    <row r="55" spans="1:246">
      <c r="A55" s="754"/>
      <c r="F55" s="1017"/>
      <c r="G55" s="754"/>
      <c r="N55" s="1017"/>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c r="ET55" s="15"/>
      <c r="EU55" s="15"/>
      <c r="EV55" s="15"/>
      <c r="EW55" s="15"/>
      <c r="EX55" s="15"/>
      <c r="EY55" s="15"/>
      <c r="EZ55" s="15"/>
      <c r="FA55" s="15"/>
      <c r="FB55" s="15"/>
      <c r="FC55" s="15"/>
      <c r="FD55" s="15"/>
      <c r="FE55" s="15"/>
      <c r="FF55" s="15"/>
      <c r="FG55" s="15"/>
      <c r="FH55" s="15"/>
      <c r="FI55" s="15"/>
      <c r="FJ55" s="15"/>
      <c r="FK55" s="15"/>
      <c r="FL55" s="15"/>
      <c r="FM55" s="15"/>
      <c r="FN55" s="15"/>
      <c r="FO55" s="15"/>
      <c r="FP55" s="15"/>
      <c r="FQ55" s="15"/>
      <c r="FR55" s="15"/>
      <c r="FS55" s="15"/>
      <c r="FT55" s="15"/>
      <c r="FU55" s="15"/>
      <c r="FV55" s="15"/>
      <c r="FW55" s="15"/>
      <c r="FX55" s="15"/>
      <c r="FY55" s="15"/>
      <c r="FZ55" s="15"/>
      <c r="GA55" s="15"/>
      <c r="GB55" s="15"/>
      <c r="GC55" s="15"/>
      <c r="GD55" s="15"/>
      <c r="GE55" s="15"/>
      <c r="GF55" s="15"/>
      <c r="GG55" s="15"/>
      <c r="GH55" s="15"/>
      <c r="GI55" s="15"/>
      <c r="GJ55" s="15"/>
      <c r="GK55" s="15"/>
      <c r="GL55" s="15"/>
      <c r="GM55" s="15"/>
      <c r="GN55" s="15"/>
      <c r="GO55" s="15"/>
      <c r="GP55" s="15"/>
      <c r="GQ55" s="15"/>
      <c r="GR55" s="15"/>
      <c r="GS55" s="15"/>
      <c r="GT55" s="15"/>
      <c r="GU55" s="15"/>
      <c r="GV55" s="15"/>
      <c r="GW55" s="15"/>
      <c r="GX55" s="15"/>
      <c r="GY55" s="15"/>
      <c r="GZ55" s="15"/>
      <c r="HA55" s="15"/>
      <c r="HB55" s="15"/>
      <c r="HC55" s="15"/>
      <c r="HD55" s="15"/>
      <c r="HE55" s="15"/>
      <c r="HF55" s="15"/>
      <c r="HG55" s="15"/>
      <c r="HH55" s="15"/>
      <c r="HI55" s="15"/>
      <c r="HJ55" s="15"/>
      <c r="HK55" s="15"/>
      <c r="HL55" s="15"/>
      <c r="HM55" s="15"/>
      <c r="HN55" s="15"/>
      <c r="HO55" s="15"/>
      <c r="HP55" s="15"/>
      <c r="HQ55" s="15"/>
      <c r="HR55" s="15"/>
      <c r="HS55" s="15"/>
      <c r="HT55" s="15"/>
      <c r="HU55" s="15"/>
      <c r="HV55" s="15"/>
      <c r="HW55" s="15"/>
      <c r="HX55" s="15"/>
      <c r="HY55" s="15"/>
      <c r="HZ55" s="15"/>
      <c r="IA55" s="15"/>
      <c r="IB55" s="15"/>
      <c r="IC55" s="15"/>
      <c r="ID55" s="15"/>
      <c r="IE55" s="15"/>
      <c r="IF55" s="15"/>
      <c r="IG55" s="15"/>
      <c r="IH55" s="15"/>
      <c r="II55" s="15"/>
      <c r="IJ55" s="15"/>
      <c r="IK55" s="15"/>
      <c r="IL55" s="15"/>
    </row>
    <row r="56" spans="1:246">
      <c r="A56" s="754"/>
      <c r="F56" s="1017"/>
      <c r="G56" s="754"/>
      <c r="N56" s="1017"/>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5"/>
      <c r="FH56" s="15"/>
      <c r="FI56" s="15"/>
      <c r="FJ56" s="15"/>
      <c r="FK56" s="15"/>
      <c r="FL56" s="15"/>
      <c r="FM56" s="15"/>
      <c r="FN56" s="15"/>
      <c r="FO56" s="15"/>
      <c r="FP56" s="15"/>
      <c r="FQ56" s="15"/>
      <c r="FR56" s="15"/>
      <c r="FS56" s="15"/>
      <c r="FT56" s="15"/>
      <c r="FU56" s="15"/>
      <c r="FV56" s="15"/>
      <c r="FW56" s="15"/>
      <c r="FX56" s="15"/>
      <c r="FY56" s="15"/>
      <c r="FZ56" s="15"/>
      <c r="GA56" s="15"/>
      <c r="GB56" s="15"/>
      <c r="GC56" s="15"/>
      <c r="GD56" s="15"/>
      <c r="GE56" s="15"/>
      <c r="GF56" s="15"/>
      <c r="GG56" s="15"/>
      <c r="GH56" s="15"/>
      <c r="GI56" s="15"/>
      <c r="GJ56" s="15"/>
      <c r="GK56" s="15"/>
      <c r="GL56" s="15"/>
      <c r="GM56" s="15"/>
      <c r="GN56" s="15"/>
      <c r="GO56" s="15"/>
      <c r="GP56" s="15"/>
      <c r="GQ56" s="15"/>
      <c r="GR56" s="15"/>
      <c r="GS56" s="15"/>
      <c r="GT56" s="15"/>
      <c r="GU56" s="15"/>
      <c r="GV56" s="15"/>
      <c r="GW56" s="15"/>
      <c r="GX56" s="15"/>
      <c r="GY56" s="15"/>
      <c r="GZ56" s="15"/>
      <c r="HA56" s="15"/>
      <c r="HB56" s="15"/>
      <c r="HC56" s="15"/>
      <c r="HD56" s="15"/>
      <c r="HE56" s="15"/>
      <c r="HF56" s="15"/>
      <c r="HG56" s="15"/>
      <c r="HH56" s="15"/>
      <c r="HI56" s="15"/>
      <c r="HJ56" s="15"/>
      <c r="HK56" s="15"/>
      <c r="HL56" s="15"/>
      <c r="HM56" s="15"/>
      <c r="HN56" s="15"/>
      <c r="HO56" s="15"/>
      <c r="HP56" s="15"/>
      <c r="HQ56" s="15"/>
      <c r="HR56" s="15"/>
      <c r="HS56" s="15"/>
      <c r="HT56" s="15"/>
      <c r="HU56" s="15"/>
      <c r="HV56" s="15"/>
      <c r="HW56" s="15"/>
      <c r="HX56" s="15"/>
      <c r="HY56" s="15"/>
      <c r="HZ56" s="15"/>
      <c r="IA56" s="15"/>
      <c r="IB56" s="15"/>
      <c r="IC56" s="15"/>
      <c r="ID56" s="15"/>
      <c r="IE56" s="15"/>
      <c r="IF56" s="15"/>
      <c r="IG56" s="15"/>
      <c r="IH56" s="15"/>
      <c r="II56" s="15"/>
      <c r="IJ56" s="15"/>
      <c r="IK56" s="15"/>
      <c r="IL56" s="15"/>
    </row>
    <row r="57" spans="1:246">
      <c r="A57" s="754"/>
      <c r="F57" s="1017"/>
      <c r="G57" s="754"/>
      <c r="N57" s="1017"/>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row>
    <row r="58" spans="1:246">
      <c r="A58" s="1129"/>
      <c r="B58" s="1130"/>
      <c r="C58" s="1130"/>
      <c r="D58" s="1130"/>
      <c r="E58" s="1130"/>
      <c r="F58" s="1131"/>
      <c r="G58" s="1129"/>
      <c r="H58" s="1130"/>
      <c r="I58" s="1130"/>
      <c r="J58" s="1130"/>
      <c r="K58" s="1130"/>
      <c r="L58" s="1130"/>
      <c r="M58" s="1130"/>
      <c r="N58" s="1131"/>
      <c r="O58" s="466"/>
      <c r="P58" s="466"/>
      <c r="Q58" s="466"/>
      <c r="R58" s="466"/>
      <c r="S58" s="466"/>
      <c r="T58" s="466"/>
      <c r="U58" s="466"/>
      <c r="V58" s="466"/>
      <c r="W58" s="466"/>
      <c r="X58" s="466"/>
      <c r="Y58" s="466"/>
      <c r="Z58" s="466"/>
      <c r="AA58" s="466"/>
      <c r="AB58" s="466"/>
      <c r="AC58" s="466"/>
      <c r="AD58" s="466"/>
      <c r="AE58" s="466"/>
      <c r="AF58" s="466"/>
      <c r="AG58" s="466"/>
      <c r="AH58" s="466"/>
      <c r="AI58" s="466"/>
      <c r="AJ58" s="466"/>
      <c r="AK58" s="466"/>
    </row>
    <row r="59" spans="1:246" ht="15.75" thickBot="1">
      <c r="A59" s="1132"/>
      <c r="B59" s="1133"/>
      <c r="C59" s="1133"/>
      <c r="D59" s="1133"/>
      <c r="E59" s="1133"/>
      <c r="F59" s="1134"/>
      <c r="G59" s="1132"/>
      <c r="H59" s="1133"/>
      <c r="I59" s="1133"/>
      <c r="J59" s="1133"/>
      <c r="K59" s="1133"/>
      <c r="L59" s="1133"/>
      <c r="M59" s="1133"/>
      <c r="N59" s="1134"/>
      <c r="O59" s="466"/>
      <c r="P59" s="466"/>
      <c r="Q59" s="466"/>
      <c r="R59" s="466"/>
      <c r="S59" s="466"/>
      <c r="T59" s="466"/>
      <c r="U59" s="466"/>
      <c r="V59" s="466"/>
      <c r="W59" s="466"/>
      <c r="X59" s="466"/>
      <c r="Y59" s="466"/>
      <c r="Z59" s="466"/>
      <c r="AA59" s="466"/>
      <c r="AB59" s="466"/>
      <c r="AC59" s="466"/>
      <c r="AD59" s="466"/>
      <c r="AE59" s="466"/>
      <c r="AF59" s="466"/>
      <c r="AG59" s="466"/>
      <c r="AH59" s="466"/>
      <c r="AI59" s="466"/>
      <c r="AJ59" s="466"/>
      <c r="AK59" s="466"/>
    </row>
    <row r="60" spans="1:246">
      <c r="A60" s="1130"/>
      <c r="B60" s="1130"/>
      <c r="C60" s="1130"/>
      <c r="D60" s="1130"/>
      <c r="E60" s="1130"/>
      <c r="F60" s="1130"/>
      <c r="G60" s="1130"/>
      <c r="H60" s="1130"/>
      <c r="I60" s="1130"/>
      <c r="J60" s="1130"/>
      <c r="K60" s="1130"/>
      <c r="L60" s="1130"/>
      <c r="M60" s="1130"/>
      <c r="N60" s="1130"/>
      <c r="O60" s="466"/>
      <c r="P60" s="466"/>
      <c r="Q60" s="466"/>
      <c r="R60" s="466"/>
      <c r="S60" s="466"/>
      <c r="T60" s="466"/>
      <c r="U60" s="466"/>
      <c r="V60" s="466"/>
      <c r="W60" s="466"/>
      <c r="X60" s="466"/>
      <c r="Y60" s="466"/>
      <c r="Z60" s="466"/>
      <c r="AA60" s="466"/>
      <c r="AB60" s="466"/>
      <c r="AC60" s="466"/>
      <c r="AD60" s="466"/>
      <c r="AE60" s="466"/>
      <c r="AF60" s="466"/>
      <c r="AG60" s="466"/>
      <c r="AH60" s="466"/>
      <c r="AI60" s="466"/>
      <c r="AJ60" s="466"/>
      <c r="AK60" s="466"/>
    </row>
    <row r="61" spans="1:246">
      <c r="A61" s="1120" t="s">
        <v>3561</v>
      </c>
      <c r="B61" s="1120"/>
      <c r="C61" s="1120"/>
      <c r="E61" s="1135"/>
      <c r="F61" s="1135"/>
      <c r="G61" s="12" t="s">
        <v>3561</v>
      </c>
      <c r="H61" s="1135"/>
      <c r="I61" s="1135"/>
      <c r="K61" s="1135"/>
      <c r="L61" s="1135"/>
      <c r="M61" s="1135"/>
      <c r="N61" s="1130"/>
      <c r="O61" s="466"/>
      <c r="P61" s="466"/>
      <c r="Q61" s="466"/>
      <c r="R61" s="466"/>
      <c r="S61" s="466"/>
      <c r="T61" s="466"/>
      <c r="U61" s="466"/>
      <c r="V61" s="466"/>
      <c r="W61" s="466"/>
      <c r="X61" s="466"/>
      <c r="Y61" s="466"/>
      <c r="Z61" s="466"/>
      <c r="AA61" s="466"/>
      <c r="AB61" s="466"/>
      <c r="AC61" s="466"/>
      <c r="AD61" s="466"/>
      <c r="AE61" s="466"/>
      <c r="AF61" s="466"/>
      <c r="AG61" s="466"/>
      <c r="AH61" s="466"/>
      <c r="AI61" s="466"/>
      <c r="AJ61" s="466"/>
      <c r="AK61" s="466"/>
    </row>
    <row r="62" spans="1:246">
      <c r="A62" s="12" t="s">
        <v>926</v>
      </c>
      <c r="B62" s="12"/>
      <c r="C62" s="12"/>
      <c r="D62" s="12"/>
      <c r="E62" s="1135"/>
      <c r="F62" s="1135"/>
      <c r="G62" s="12" t="s">
        <v>927</v>
      </c>
      <c r="H62" s="1135"/>
      <c r="I62" s="1135"/>
      <c r="J62" s="1135"/>
      <c r="K62" s="1135"/>
      <c r="L62" s="1135"/>
      <c r="M62" s="1135"/>
      <c r="N62" s="1135"/>
      <c r="O62" s="466"/>
      <c r="P62" s="466"/>
      <c r="Q62" s="466"/>
      <c r="R62" s="466"/>
      <c r="S62" s="466"/>
      <c r="T62" s="466"/>
      <c r="U62" s="466"/>
      <c r="V62" s="466"/>
      <c r="W62" s="466"/>
      <c r="X62" s="466"/>
      <c r="Y62" s="466"/>
      <c r="Z62" s="466"/>
      <c r="AA62" s="466"/>
      <c r="AB62" s="466"/>
      <c r="AC62" s="466"/>
      <c r="AD62" s="466"/>
      <c r="AE62" s="466"/>
      <c r="AF62" s="466"/>
      <c r="AG62" s="466"/>
      <c r="AH62" s="466"/>
      <c r="AI62" s="466"/>
      <c r="AJ62" s="466"/>
      <c r="AK62" s="466"/>
    </row>
    <row r="64" spans="1:246" ht="15.75">
      <c r="A64" s="1016" t="s">
        <v>565</v>
      </c>
      <c r="B64" s="1016"/>
      <c r="C64" s="12"/>
      <c r="D64" s="12"/>
      <c r="E64" s="12"/>
      <c r="F64" s="12"/>
    </row>
    <row r="66" spans="1:14" ht="15.75" thickBot="1">
      <c r="A66" s="9" t="str">
        <f>'Data Sheet'!$C$25</f>
        <v>Consolidated Edison Company of New York, Inc.</v>
      </c>
      <c r="E66" s="1012"/>
      <c r="F66" s="1228" t="str">
        <f>'Data Sheet'!$C$38</f>
        <v>12/31/2015</v>
      </c>
      <c r="G66" s="9" t="str">
        <f>'Data Sheet'!$C$25</f>
        <v>Consolidated Edison Company of New York, Inc.</v>
      </c>
      <c r="K66" s="1012"/>
      <c r="M66" s="1228" t="str">
        <f>'Data Sheet'!$C$38</f>
        <v>12/31/2015</v>
      </c>
    </row>
    <row r="67" spans="1:14">
      <c r="A67" s="1093" t="s">
        <v>913</v>
      </c>
      <c r="B67" s="1094"/>
      <c r="C67" s="1094"/>
      <c r="D67" s="1094"/>
      <c r="E67" s="1094"/>
      <c r="F67" s="1095"/>
      <c r="G67" s="1093" t="s">
        <v>914</v>
      </c>
      <c r="H67" s="1094"/>
      <c r="I67" s="1094"/>
      <c r="J67" s="1094"/>
      <c r="K67" s="1094"/>
      <c r="L67" s="1094"/>
      <c r="M67" s="1094"/>
      <c r="N67" s="1014"/>
    </row>
    <row r="68" spans="1:14">
      <c r="A68" s="754"/>
      <c r="F68" s="1017"/>
      <c r="G68" s="754"/>
      <c r="N68" s="1017"/>
    </row>
    <row r="69" spans="1:14">
      <c r="A69" s="1032"/>
      <c r="B69" s="1034"/>
      <c r="C69" s="1033"/>
      <c r="D69" s="1034"/>
      <c r="E69" s="1089" t="s">
        <v>2215</v>
      </c>
      <c r="F69" s="1059"/>
      <c r="G69" s="1057" t="s">
        <v>2215</v>
      </c>
      <c r="H69" s="1058"/>
      <c r="I69" s="1089" t="s">
        <v>2216</v>
      </c>
      <c r="J69" s="1058"/>
      <c r="K69" s="1058"/>
      <c r="L69" s="1058"/>
      <c r="M69" s="1062"/>
      <c r="N69" s="1035"/>
    </row>
    <row r="70" spans="1:14">
      <c r="A70" s="1018" t="s">
        <v>1724</v>
      </c>
      <c r="B70" s="415"/>
      <c r="D70" s="1068" t="s">
        <v>1831</v>
      </c>
      <c r="E70" s="1068" t="s">
        <v>299</v>
      </c>
      <c r="F70" s="1029" t="s">
        <v>299</v>
      </c>
      <c r="G70" s="1018" t="s">
        <v>299</v>
      </c>
      <c r="H70" s="1068" t="s">
        <v>299</v>
      </c>
      <c r="I70" s="1071" t="s">
        <v>542</v>
      </c>
      <c r="J70" s="761"/>
      <c r="K70" s="1071" t="s">
        <v>539</v>
      </c>
      <c r="L70" s="761"/>
      <c r="M70" s="1030" t="s">
        <v>1831</v>
      </c>
      <c r="N70" s="1029" t="s">
        <v>1724</v>
      </c>
    </row>
    <row r="71" spans="1:14">
      <c r="A71" s="1018" t="s">
        <v>1727</v>
      </c>
      <c r="B71" s="415"/>
      <c r="C71" s="1028" t="s">
        <v>573</v>
      </c>
      <c r="D71" s="1068" t="s">
        <v>881</v>
      </c>
      <c r="E71" s="1068" t="s">
        <v>2219</v>
      </c>
      <c r="F71" s="1029" t="s">
        <v>2220</v>
      </c>
      <c r="G71" s="1018" t="s">
        <v>2219</v>
      </c>
      <c r="H71" s="1068" t="s">
        <v>2220</v>
      </c>
      <c r="I71" s="1068" t="s">
        <v>2221</v>
      </c>
      <c r="J71" s="1068" t="s">
        <v>1835</v>
      </c>
      <c r="K71" s="1068" t="s">
        <v>2221</v>
      </c>
      <c r="L71" s="1068" t="s">
        <v>1835</v>
      </c>
      <c r="M71" s="1030" t="s">
        <v>2514</v>
      </c>
      <c r="N71" s="1029" t="s">
        <v>1727</v>
      </c>
    </row>
    <row r="72" spans="1:14">
      <c r="A72" s="1018"/>
      <c r="B72" s="415"/>
      <c r="D72" s="1068" t="s">
        <v>557</v>
      </c>
      <c r="E72" s="1068" t="s">
        <v>2268</v>
      </c>
      <c r="F72" s="1029" t="s">
        <v>2269</v>
      </c>
      <c r="G72" s="1018" t="s">
        <v>2270</v>
      </c>
      <c r="H72" s="1068" t="s">
        <v>2225</v>
      </c>
      <c r="I72" s="1068" t="s">
        <v>2226</v>
      </c>
      <c r="J72" s="415"/>
      <c r="K72" s="1068" t="s">
        <v>2227</v>
      </c>
      <c r="L72" s="415"/>
      <c r="M72" s="1020"/>
      <c r="N72" s="1029"/>
    </row>
    <row r="73" spans="1:14">
      <c r="A73" s="1036"/>
      <c r="B73" s="465"/>
      <c r="C73" s="1073" t="s">
        <v>3018</v>
      </c>
      <c r="D73" s="1075" t="s">
        <v>3019</v>
      </c>
      <c r="E73" s="1075" t="s">
        <v>3020</v>
      </c>
      <c r="F73" s="1037" t="s">
        <v>3021</v>
      </c>
      <c r="G73" s="1036" t="s">
        <v>2343</v>
      </c>
      <c r="H73" s="1075" t="s">
        <v>2344</v>
      </c>
      <c r="I73" s="1075" t="s">
        <v>2345</v>
      </c>
      <c r="J73" s="1075" t="s">
        <v>2346</v>
      </c>
      <c r="K73" s="1075" t="s">
        <v>2347</v>
      </c>
      <c r="L73" s="1075" t="s">
        <v>2348</v>
      </c>
      <c r="M73" s="1074" t="s">
        <v>2349</v>
      </c>
      <c r="N73" s="1037"/>
    </row>
    <row r="74" spans="1:14">
      <c r="A74" s="1036">
        <v>1</v>
      </c>
      <c r="B74" s="415"/>
      <c r="C74" s="447" t="s">
        <v>920</v>
      </c>
      <c r="D74" s="427"/>
      <c r="E74" s="428"/>
      <c r="F74" s="429"/>
      <c r="G74" s="430" t="s">
        <v>1784</v>
      </c>
      <c r="H74" s="428" t="s">
        <v>1784</v>
      </c>
      <c r="I74" s="431"/>
      <c r="J74" s="431"/>
      <c r="K74" s="431"/>
      <c r="L74" s="431"/>
      <c r="M74" s="1125"/>
      <c r="N74" s="1037">
        <v>1</v>
      </c>
    </row>
    <row r="75" spans="1:14">
      <c r="A75" s="1036">
        <v>2</v>
      </c>
      <c r="B75" s="1034"/>
      <c r="C75" s="447" t="s">
        <v>2229</v>
      </c>
      <c r="D75" s="1126"/>
      <c r="E75" s="433"/>
      <c r="F75" s="1127"/>
      <c r="G75" s="402" t="s">
        <v>1784</v>
      </c>
      <c r="H75" s="399" t="s">
        <v>1784</v>
      </c>
      <c r="I75" s="433"/>
      <c r="J75" s="433"/>
      <c r="K75" s="433"/>
      <c r="L75" s="433"/>
      <c r="M75" s="1128"/>
      <c r="N75" s="1037">
        <v>2</v>
      </c>
    </row>
    <row r="76" spans="1:14">
      <c r="A76" s="1036">
        <v>3</v>
      </c>
      <c r="B76" s="1034"/>
      <c r="C76" s="447"/>
      <c r="D76" s="317"/>
      <c r="E76" s="317"/>
      <c r="F76" s="376"/>
      <c r="G76" s="462"/>
      <c r="H76" s="317"/>
      <c r="I76" s="465"/>
      <c r="J76" s="317"/>
      <c r="K76" s="465"/>
      <c r="L76" s="317"/>
      <c r="M76" s="450">
        <f t="shared" ref="M76:M96" si="2">D76+E76-F76+G76-H76-J76+L76</f>
        <v>0</v>
      </c>
      <c r="N76" s="1037">
        <v>3</v>
      </c>
    </row>
    <row r="77" spans="1:14">
      <c r="A77" s="1036">
        <v>4</v>
      </c>
      <c r="B77" s="1034"/>
      <c r="C77" s="447"/>
      <c r="D77" s="301"/>
      <c r="E77" s="301"/>
      <c r="F77" s="280"/>
      <c r="G77" s="463"/>
      <c r="H77" s="301"/>
      <c r="I77" s="465"/>
      <c r="J77" s="301"/>
      <c r="K77" s="465"/>
      <c r="L77" s="301"/>
      <c r="M77" s="315">
        <f t="shared" si="2"/>
        <v>0</v>
      </c>
      <c r="N77" s="1037">
        <v>4</v>
      </c>
    </row>
    <row r="78" spans="1:14">
      <c r="A78" s="1036">
        <v>5</v>
      </c>
      <c r="B78" s="1034"/>
      <c r="C78" s="447"/>
      <c r="D78" s="301"/>
      <c r="E78" s="301"/>
      <c r="F78" s="280"/>
      <c r="G78" s="463"/>
      <c r="H78" s="301"/>
      <c r="I78" s="465"/>
      <c r="J78" s="301"/>
      <c r="K78" s="465"/>
      <c r="L78" s="301"/>
      <c r="M78" s="315">
        <f t="shared" si="2"/>
        <v>0</v>
      </c>
      <c r="N78" s="1037">
        <v>5</v>
      </c>
    </row>
    <row r="79" spans="1:14">
      <c r="A79" s="1036">
        <v>6</v>
      </c>
      <c r="B79" s="1034"/>
      <c r="C79" s="447"/>
      <c r="D79" s="301"/>
      <c r="E79" s="301"/>
      <c r="F79" s="280"/>
      <c r="G79" s="463"/>
      <c r="H79" s="301"/>
      <c r="I79" s="465"/>
      <c r="J79" s="301"/>
      <c r="K79" s="465"/>
      <c r="L79" s="301"/>
      <c r="M79" s="315">
        <f t="shared" si="2"/>
        <v>0</v>
      </c>
      <c r="N79" s="1037">
        <v>6</v>
      </c>
    </row>
    <row r="80" spans="1:14">
      <c r="A80" s="1036">
        <v>7</v>
      </c>
      <c r="B80" s="1034"/>
      <c r="C80" s="447"/>
      <c r="D80" s="301"/>
      <c r="E80" s="301"/>
      <c r="F80" s="280"/>
      <c r="G80" s="463"/>
      <c r="H80" s="301"/>
      <c r="I80" s="465"/>
      <c r="J80" s="301"/>
      <c r="K80" s="465"/>
      <c r="L80" s="301"/>
      <c r="M80" s="315">
        <f t="shared" si="2"/>
        <v>0</v>
      </c>
      <c r="N80" s="1037">
        <v>7</v>
      </c>
    </row>
    <row r="81" spans="1:14">
      <c r="A81" s="1036">
        <v>8</v>
      </c>
      <c r="B81" s="1034"/>
      <c r="C81" s="447"/>
      <c r="D81" s="301"/>
      <c r="E81" s="301"/>
      <c r="F81" s="280"/>
      <c r="G81" s="463"/>
      <c r="H81" s="301"/>
      <c r="I81" s="465"/>
      <c r="J81" s="301"/>
      <c r="K81" s="465"/>
      <c r="L81" s="301"/>
      <c r="M81" s="315">
        <f t="shared" si="2"/>
        <v>0</v>
      </c>
      <c r="N81" s="1037">
        <v>8</v>
      </c>
    </row>
    <row r="82" spans="1:14">
      <c r="A82" s="1036">
        <v>9</v>
      </c>
      <c r="B82" s="1034"/>
      <c r="C82" s="447"/>
      <c r="D82" s="264"/>
      <c r="E82" s="264"/>
      <c r="F82" s="263"/>
      <c r="G82" s="349"/>
      <c r="H82" s="264"/>
      <c r="I82" s="261"/>
      <c r="J82" s="264"/>
      <c r="K82" s="261"/>
      <c r="L82" s="264"/>
      <c r="M82" s="315">
        <f t="shared" si="2"/>
        <v>0</v>
      </c>
      <c r="N82" s="1037">
        <v>9</v>
      </c>
    </row>
    <row r="83" spans="1:14">
      <c r="A83" s="1036">
        <v>10</v>
      </c>
      <c r="B83" s="1034"/>
      <c r="C83" s="447"/>
      <c r="D83" s="301"/>
      <c r="E83" s="301"/>
      <c r="F83" s="280"/>
      <c r="G83" s="463"/>
      <c r="H83" s="301"/>
      <c r="I83" s="465"/>
      <c r="J83" s="301"/>
      <c r="K83" s="465"/>
      <c r="L83" s="301"/>
      <c r="M83" s="315">
        <f t="shared" si="2"/>
        <v>0</v>
      </c>
      <c r="N83" s="1037">
        <v>10</v>
      </c>
    </row>
    <row r="84" spans="1:14">
      <c r="A84" s="1036">
        <v>11</v>
      </c>
      <c r="B84" s="1034"/>
      <c r="C84" s="447"/>
      <c r="D84" s="301"/>
      <c r="E84" s="301"/>
      <c r="F84" s="280"/>
      <c r="G84" s="463"/>
      <c r="H84" s="301"/>
      <c r="I84" s="465"/>
      <c r="J84" s="301"/>
      <c r="K84" s="465"/>
      <c r="L84" s="301"/>
      <c r="M84" s="315">
        <f t="shared" si="2"/>
        <v>0</v>
      </c>
      <c r="N84" s="1037">
        <v>11</v>
      </c>
    </row>
    <row r="85" spans="1:14">
      <c r="A85" s="1036">
        <v>12</v>
      </c>
      <c r="B85" s="1034"/>
      <c r="C85" s="447"/>
      <c r="D85" s="301"/>
      <c r="E85" s="301"/>
      <c r="F85" s="280"/>
      <c r="G85" s="463"/>
      <c r="H85" s="301"/>
      <c r="I85" s="465"/>
      <c r="J85" s="301"/>
      <c r="K85" s="465"/>
      <c r="L85" s="301"/>
      <c r="M85" s="315">
        <f t="shared" si="2"/>
        <v>0</v>
      </c>
      <c r="N85" s="1037">
        <v>12</v>
      </c>
    </row>
    <row r="86" spans="1:14">
      <c r="A86" s="1036">
        <v>13</v>
      </c>
      <c r="B86" s="1034"/>
      <c r="C86" s="447"/>
      <c r="D86" s="301"/>
      <c r="E86" s="301"/>
      <c r="F86" s="280"/>
      <c r="G86" s="463"/>
      <c r="H86" s="301"/>
      <c r="I86" s="465"/>
      <c r="J86" s="301"/>
      <c r="K86" s="465"/>
      <c r="L86" s="301"/>
      <c r="M86" s="315">
        <f t="shared" si="2"/>
        <v>0</v>
      </c>
      <c r="N86" s="1037">
        <v>13</v>
      </c>
    </row>
    <row r="87" spans="1:14">
      <c r="A87" s="1036">
        <v>14</v>
      </c>
      <c r="B87" s="1034"/>
      <c r="C87" s="447"/>
      <c r="D87" s="301"/>
      <c r="E87" s="301"/>
      <c r="F87" s="280"/>
      <c r="G87" s="463"/>
      <c r="H87" s="301"/>
      <c r="I87" s="465"/>
      <c r="J87" s="301"/>
      <c r="K87" s="465"/>
      <c r="L87" s="301"/>
      <c r="M87" s="315">
        <f t="shared" si="2"/>
        <v>0</v>
      </c>
      <c r="N87" s="1037">
        <v>14</v>
      </c>
    </row>
    <row r="88" spans="1:14">
      <c r="A88" s="1036">
        <v>15</v>
      </c>
      <c r="B88" s="1034"/>
      <c r="C88" s="447"/>
      <c r="D88" s="264"/>
      <c r="E88" s="264"/>
      <c r="F88" s="263"/>
      <c r="G88" s="349"/>
      <c r="H88" s="264"/>
      <c r="I88" s="261"/>
      <c r="J88" s="264"/>
      <c r="K88" s="261"/>
      <c r="L88" s="264"/>
      <c r="M88" s="315">
        <f t="shared" si="2"/>
        <v>0</v>
      </c>
      <c r="N88" s="1037">
        <v>15</v>
      </c>
    </row>
    <row r="89" spans="1:14">
      <c r="A89" s="1036">
        <v>16</v>
      </c>
      <c r="B89" s="1034"/>
      <c r="C89" s="447"/>
      <c r="D89" s="301"/>
      <c r="E89" s="301"/>
      <c r="F89" s="280"/>
      <c r="G89" s="463"/>
      <c r="H89" s="301"/>
      <c r="I89" s="465"/>
      <c r="J89" s="301"/>
      <c r="K89" s="465"/>
      <c r="L89" s="301"/>
      <c r="M89" s="315">
        <f t="shared" si="2"/>
        <v>0</v>
      </c>
      <c r="N89" s="1037">
        <v>16</v>
      </c>
    </row>
    <row r="90" spans="1:14">
      <c r="A90" s="1036">
        <v>17</v>
      </c>
      <c r="B90" s="1034"/>
      <c r="C90" s="447"/>
      <c r="D90" s="301"/>
      <c r="E90" s="301"/>
      <c r="F90" s="280"/>
      <c r="G90" s="463"/>
      <c r="H90" s="301"/>
      <c r="I90" s="465"/>
      <c r="J90" s="301"/>
      <c r="K90" s="465"/>
      <c r="L90" s="301"/>
      <c r="M90" s="315">
        <f t="shared" si="2"/>
        <v>0</v>
      </c>
      <c r="N90" s="1037">
        <v>17</v>
      </c>
    </row>
    <row r="91" spans="1:14">
      <c r="A91" s="1036">
        <v>18</v>
      </c>
      <c r="B91" s="1034"/>
      <c r="C91" s="447"/>
      <c r="D91" s="264"/>
      <c r="E91" s="264"/>
      <c r="F91" s="263"/>
      <c r="G91" s="349"/>
      <c r="H91" s="264"/>
      <c r="I91" s="261"/>
      <c r="J91" s="264"/>
      <c r="K91" s="261"/>
      <c r="L91" s="264"/>
      <c r="M91" s="315">
        <f t="shared" si="2"/>
        <v>0</v>
      </c>
      <c r="N91" s="1037">
        <v>18</v>
      </c>
    </row>
    <row r="92" spans="1:14">
      <c r="A92" s="1036">
        <v>19</v>
      </c>
      <c r="B92" s="1034"/>
      <c r="C92" s="447"/>
      <c r="D92" s="301"/>
      <c r="E92" s="301"/>
      <c r="F92" s="280"/>
      <c r="G92" s="463"/>
      <c r="H92" s="301"/>
      <c r="I92" s="465"/>
      <c r="J92" s="301"/>
      <c r="K92" s="465"/>
      <c r="L92" s="301"/>
      <c r="M92" s="315">
        <f t="shared" si="2"/>
        <v>0</v>
      </c>
      <c r="N92" s="1037">
        <v>19</v>
      </c>
    </row>
    <row r="93" spans="1:14">
      <c r="A93" s="1018">
        <v>20</v>
      </c>
      <c r="B93" s="1034"/>
      <c r="C93" s="447"/>
      <c r="D93" s="301"/>
      <c r="E93" s="301"/>
      <c r="F93" s="280"/>
      <c r="G93" s="463"/>
      <c r="H93" s="301"/>
      <c r="I93" s="465"/>
      <c r="J93" s="301"/>
      <c r="K93" s="465"/>
      <c r="L93" s="301"/>
      <c r="M93" s="315">
        <f t="shared" si="2"/>
        <v>0</v>
      </c>
      <c r="N93" s="1037">
        <v>20</v>
      </c>
    </row>
    <row r="94" spans="1:14">
      <c r="A94" s="1036">
        <v>21</v>
      </c>
      <c r="B94" s="1034"/>
      <c r="C94" s="447"/>
      <c r="D94" s="301"/>
      <c r="E94" s="301"/>
      <c r="F94" s="280"/>
      <c r="G94" s="463"/>
      <c r="H94" s="301"/>
      <c r="I94" s="465"/>
      <c r="J94" s="301"/>
      <c r="K94" s="465"/>
      <c r="L94" s="301"/>
      <c r="M94" s="315">
        <f t="shared" si="2"/>
        <v>0</v>
      </c>
      <c r="N94" s="1037">
        <v>21</v>
      </c>
    </row>
    <row r="95" spans="1:14">
      <c r="A95" s="1036">
        <v>22</v>
      </c>
      <c r="B95" s="1034"/>
      <c r="C95" s="447"/>
      <c r="D95" s="301"/>
      <c r="E95" s="301"/>
      <c r="F95" s="280"/>
      <c r="G95" s="463"/>
      <c r="H95" s="301"/>
      <c r="I95" s="465"/>
      <c r="J95" s="301"/>
      <c r="K95" s="465"/>
      <c r="L95" s="301"/>
      <c r="M95" s="315">
        <f t="shared" si="2"/>
        <v>0</v>
      </c>
      <c r="N95" s="1037">
        <v>22</v>
      </c>
    </row>
    <row r="96" spans="1:14">
      <c r="A96" s="1036">
        <v>23</v>
      </c>
      <c r="B96" s="1034"/>
      <c r="C96" s="447"/>
      <c r="D96" s="301"/>
      <c r="E96" s="301"/>
      <c r="F96" s="280"/>
      <c r="G96" s="463"/>
      <c r="H96" s="301"/>
      <c r="I96" s="465"/>
      <c r="J96" s="301"/>
      <c r="K96" s="465"/>
      <c r="L96" s="301"/>
      <c r="M96" s="315">
        <f t="shared" si="2"/>
        <v>0</v>
      </c>
      <c r="N96" s="1037">
        <v>23</v>
      </c>
    </row>
    <row r="97" spans="1:14">
      <c r="A97" s="1036">
        <v>24</v>
      </c>
      <c r="B97" s="1034"/>
      <c r="C97" s="447" t="s">
        <v>928</v>
      </c>
      <c r="D97" s="261">
        <f>SUM(D76:D96)</f>
        <v>0</v>
      </c>
      <c r="E97" s="261">
        <f>SUM(E76:E96)</f>
        <v>0</v>
      </c>
      <c r="F97" s="260">
        <f>SUM(F76:F96)</f>
        <v>0</v>
      </c>
      <c r="G97" s="408">
        <f>SUM(G76:G96)</f>
        <v>0</v>
      </c>
      <c r="H97" s="261">
        <f>SUM(H76:H96)</f>
        <v>0</v>
      </c>
      <c r="I97" s="239"/>
      <c r="J97" s="261">
        <f>SUM(J76:J96)</f>
        <v>0</v>
      </c>
      <c r="K97" s="239"/>
      <c r="L97" s="261">
        <f>SUM(L76:L96)</f>
        <v>0</v>
      </c>
      <c r="M97" s="261">
        <f>SUM(M76:M96)</f>
        <v>0</v>
      </c>
      <c r="N97" s="1037">
        <v>24</v>
      </c>
    </row>
    <row r="98" spans="1:14">
      <c r="A98" s="1036">
        <v>25</v>
      </c>
      <c r="B98" s="1034"/>
      <c r="C98" s="447" t="s">
        <v>923</v>
      </c>
      <c r="D98" s="422"/>
      <c r="E98" s="423"/>
      <c r="F98" s="424"/>
      <c r="G98" s="425"/>
      <c r="H98" s="423"/>
      <c r="I98" s="426"/>
      <c r="J98" s="423"/>
      <c r="K98" s="426"/>
      <c r="L98" s="423"/>
      <c r="M98" s="464"/>
      <c r="N98" s="1037">
        <v>25</v>
      </c>
    </row>
    <row r="99" spans="1:14">
      <c r="A99" s="1036">
        <v>26</v>
      </c>
      <c r="B99" s="1034"/>
      <c r="C99" s="447"/>
      <c r="D99" s="317"/>
      <c r="E99" s="317"/>
      <c r="F99" s="376"/>
      <c r="G99" s="462"/>
      <c r="H99" s="317"/>
      <c r="I99" s="465"/>
      <c r="J99" s="317"/>
      <c r="K99" s="465"/>
      <c r="L99" s="317"/>
      <c r="M99" s="450">
        <f t="shared" ref="M99:M115" si="3">D99+E99-F99+G99-H99-J99+L99</f>
        <v>0</v>
      </c>
      <c r="N99" s="1037">
        <v>26</v>
      </c>
    </row>
    <row r="100" spans="1:14">
      <c r="A100" s="1036">
        <v>27</v>
      </c>
      <c r="B100" s="1034"/>
      <c r="C100" s="447"/>
      <c r="D100" s="301"/>
      <c r="E100" s="301"/>
      <c r="F100" s="280"/>
      <c r="G100" s="463"/>
      <c r="H100" s="301"/>
      <c r="I100" s="465"/>
      <c r="J100" s="301"/>
      <c r="K100" s="465"/>
      <c r="L100" s="301"/>
      <c r="M100" s="315">
        <f t="shared" si="3"/>
        <v>0</v>
      </c>
      <c r="N100" s="1037">
        <v>27</v>
      </c>
    </row>
    <row r="101" spans="1:14">
      <c r="A101" s="1036">
        <v>28</v>
      </c>
      <c r="B101" s="1034"/>
      <c r="C101" s="447"/>
      <c r="D101" s="301"/>
      <c r="E101" s="301"/>
      <c r="F101" s="280"/>
      <c r="G101" s="463"/>
      <c r="H101" s="301"/>
      <c r="I101" s="465"/>
      <c r="J101" s="301"/>
      <c r="K101" s="465"/>
      <c r="L101" s="301"/>
      <c r="M101" s="315">
        <f t="shared" si="3"/>
        <v>0</v>
      </c>
      <c r="N101" s="1037">
        <v>28</v>
      </c>
    </row>
    <row r="102" spans="1:14">
      <c r="A102" s="1036">
        <v>29</v>
      </c>
      <c r="B102" s="1034"/>
      <c r="C102" s="447"/>
      <c r="D102" s="301"/>
      <c r="E102" s="301"/>
      <c r="F102" s="280"/>
      <c r="G102" s="463"/>
      <c r="H102" s="301"/>
      <c r="I102" s="465"/>
      <c r="J102" s="301"/>
      <c r="K102" s="465"/>
      <c r="L102" s="301"/>
      <c r="M102" s="315">
        <f t="shared" si="3"/>
        <v>0</v>
      </c>
      <c r="N102" s="1037">
        <v>29</v>
      </c>
    </row>
    <row r="103" spans="1:14">
      <c r="A103" s="1036">
        <v>30</v>
      </c>
      <c r="B103" s="1034"/>
      <c r="C103" s="447"/>
      <c r="D103" s="301"/>
      <c r="E103" s="301"/>
      <c r="F103" s="280"/>
      <c r="G103" s="463"/>
      <c r="H103" s="301"/>
      <c r="I103" s="465"/>
      <c r="J103" s="301"/>
      <c r="K103" s="465"/>
      <c r="L103" s="301"/>
      <c r="M103" s="315">
        <f t="shared" si="3"/>
        <v>0</v>
      </c>
      <c r="N103" s="1037">
        <v>30</v>
      </c>
    </row>
    <row r="104" spans="1:14">
      <c r="A104" s="1036">
        <v>31</v>
      </c>
      <c r="B104" s="1034"/>
      <c r="C104" s="447"/>
      <c r="D104" s="301"/>
      <c r="E104" s="301"/>
      <c r="F104" s="280"/>
      <c r="G104" s="463"/>
      <c r="H104" s="301"/>
      <c r="I104" s="465"/>
      <c r="J104" s="301"/>
      <c r="K104" s="465"/>
      <c r="L104" s="301"/>
      <c r="M104" s="315">
        <f t="shared" si="3"/>
        <v>0</v>
      </c>
      <c r="N104" s="1037">
        <v>31</v>
      </c>
    </row>
    <row r="105" spans="1:14">
      <c r="A105" s="1036">
        <v>32</v>
      </c>
      <c r="B105" s="1034"/>
      <c r="C105" s="447"/>
      <c r="D105" s="264"/>
      <c r="E105" s="264"/>
      <c r="F105" s="263"/>
      <c r="G105" s="349"/>
      <c r="H105" s="264"/>
      <c r="I105" s="261"/>
      <c r="J105" s="264"/>
      <c r="K105" s="261"/>
      <c r="L105" s="264"/>
      <c r="M105" s="315">
        <f t="shared" si="3"/>
        <v>0</v>
      </c>
      <c r="N105" s="1037">
        <v>32</v>
      </c>
    </row>
    <row r="106" spans="1:14">
      <c r="A106" s="1036">
        <v>33</v>
      </c>
      <c r="B106" s="1034"/>
      <c r="C106" s="447"/>
      <c r="D106" s="301"/>
      <c r="E106" s="301"/>
      <c r="F106" s="280"/>
      <c r="G106" s="463"/>
      <c r="H106" s="301"/>
      <c r="I106" s="465"/>
      <c r="J106" s="301"/>
      <c r="K106" s="465"/>
      <c r="L106" s="301"/>
      <c r="M106" s="315">
        <f t="shared" si="3"/>
        <v>0</v>
      </c>
      <c r="N106" s="1037">
        <v>33</v>
      </c>
    </row>
    <row r="107" spans="1:14">
      <c r="A107" s="1036">
        <v>34</v>
      </c>
      <c r="B107" s="1034"/>
      <c r="C107" s="447"/>
      <c r="D107" s="301"/>
      <c r="E107" s="301"/>
      <c r="F107" s="280"/>
      <c r="G107" s="463"/>
      <c r="H107" s="301"/>
      <c r="I107" s="465"/>
      <c r="J107" s="301"/>
      <c r="K107" s="465"/>
      <c r="L107" s="301"/>
      <c r="M107" s="315">
        <f t="shared" si="3"/>
        <v>0</v>
      </c>
      <c r="N107" s="1037">
        <v>34</v>
      </c>
    </row>
    <row r="108" spans="1:14">
      <c r="A108" s="1036">
        <v>35</v>
      </c>
      <c r="B108" s="1034"/>
      <c r="C108" s="447"/>
      <c r="D108" s="301"/>
      <c r="E108" s="301"/>
      <c r="F108" s="280"/>
      <c r="G108" s="463"/>
      <c r="H108" s="301"/>
      <c r="I108" s="465"/>
      <c r="J108" s="301"/>
      <c r="K108" s="465"/>
      <c r="L108" s="301"/>
      <c r="M108" s="315">
        <f t="shared" si="3"/>
        <v>0</v>
      </c>
      <c r="N108" s="1037">
        <v>35</v>
      </c>
    </row>
    <row r="109" spans="1:14">
      <c r="A109" s="1036">
        <v>36</v>
      </c>
      <c r="B109" s="1034"/>
      <c r="C109" s="447"/>
      <c r="D109" s="301"/>
      <c r="E109" s="301"/>
      <c r="F109" s="280"/>
      <c r="G109" s="463"/>
      <c r="H109" s="301"/>
      <c r="I109" s="465"/>
      <c r="J109" s="301"/>
      <c r="K109" s="465"/>
      <c r="L109" s="301"/>
      <c r="M109" s="315">
        <f t="shared" si="3"/>
        <v>0</v>
      </c>
      <c r="N109" s="1037">
        <v>36</v>
      </c>
    </row>
    <row r="110" spans="1:14">
      <c r="A110" s="1036">
        <v>37</v>
      </c>
      <c r="B110" s="1034"/>
      <c r="C110" s="447"/>
      <c r="D110" s="301"/>
      <c r="E110" s="301"/>
      <c r="F110" s="280"/>
      <c r="G110" s="463"/>
      <c r="H110" s="301"/>
      <c r="I110" s="465"/>
      <c r="J110" s="301"/>
      <c r="K110" s="465"/>
      <c r="L110" s="301"/>
      <c r="M110" s="315">
        <f t="shared" si="3"/>
        <v>0</v>
      </c>
      <c r="N110" s="1037">
        <v>37</v>
      </c>
    </row>
    <row r="111" spans="1:14">
      <c r="A111" s="1036">
        <v>38</v>
      </c>
      <c r="B111" s="1034"/>
      <c r="C111" s="447"/>
      <c r="D111" s="301"/>
      <c r="E111" s="301"/>
      <c r="F111" s="280"/>
      <c r="G111" s="463"/>
      <c r="H111" s="301"/>
      <c r="I111" s="465"/>
      <c r="J111" s="301"/>
      <c r="K111" s="465"/>
      <c r="L111" s="301"/>
      <c r="M111" s="315">
        <f t="shared" si="3"/>
        <v>0</v>
      </c>
      <c r="N111" s="1037">
        <v>38</v>
      </c>
    </row>
    <row r="112" spans="1:14">
      <c r="A112" s="1036">
        <v>39</v>
      </c>
      <c r="B112" s="1034"/>
      <c r="C112" s="447"/>
      <c r="D112" s="264"/>
      <c r="E112" s="264"/>
      <c r="F112" s="263"/>
      <c r="G112" s="349"/>
      <c r="H112" s="264"/>
      <c r="I112" s="261"/>
      <c r="J112" s="264"/>
      <c r="K112" s="261"/>
      <c r="L112" s="264"/>
      <c r="M112" s="315">
        <f t="shared" si="3"/>
        <v>0</v>
      </c>
      <c r="N112" s="1037">
        <v>39</v>
      </c>
    </row>
    <row r="113" spans="1:14">
      <c r="A113" s="1018">
        <v>40</v>
      </c>
      <c r="B113" s="1034"/>
      <c r="C113" s="447"/>
      <c r="D113" s="301"/>
      <c r="E113" s="301"/>
      <c r="F113" s="280"/>
      <c r="G113" s="463"/>
      <c r="H113" s="301"/>
      <c r="I113" s="465"/>
      <c r="J113" s="301"/>
      <c r="K113" s="465"/>
      <c r="L113" s="301"/>
      <c r="M113" s="315">
        <f t="shared" si="3"/>
        <v>0</v>
      </c>
      <c r="N113" s="1029">
        <v>40</v>
      </c>
    </row>
    <row r="114" spans="1:14">
      <c r="A114" s="1036">
        <v>41</v>
      </c>
      <c r="B114" s="1034"/>
      <c r="C114" s="447"/>
      <c r="D114" s="301"/>
      <c r="E114" s="301"/>
      <c r="F114" s="280"/>
      <c r="G114" s="463"/>
      <c r="H114" s="301"/>
      <c r="I114" s="465"/>
      <c r="J114" s="301"/>
      <c r="K114" s="465"/>
      <c r="L114" s="301"/>
      <c r="M114" s="315">
        <f t="shared" si="3"/>
        <v>0</v>
      </c>
      <c r="N114" s="1037">
        <v>41</v>
      </c>
    </row>
    <row r="115" spans="1:14">
      <c r="A115" s="1036">
        <v>42</v>
      </c>
      <c r="B115" s="1034"/>
      <c r="C115" s="447"/>
      <c r="D115" s="301"/>
      <c r="E115" s="301"/>
      <c r="F115" s="280"/>
      <c r="G115" s="463"/>
      <c r="H115" s="301"/>
      <c r="I115" s="465"/>
      <c r="J115" s="301"/>
      <c r="K115" s="465"/>
      <c r="L115" s="301"/>
      <c r="M115" s="315">
        <f t="shared" si="3"/>
        <v>0</v>
      </c>
      <c r="N115" s="1037">
        <v>42</v>
      </c>
    </row>
    <row r="116" spans="1:14">
      <c r="A116" s="1036">
        <v>43</v>
      </c>
      <c r="B116" s="1034"/>
      <c r="C116" s="447" t="s">
        <v>929</v>
      </c>
      <c r="D116" s="261">
        <f>SUM(D99:D115)</f>
        <v>0</v>
      </c>
      <c r="E116" s="261">
        <f>SUM(E99:E115)</f>
        <v>0</v>
      </c>
      <c r="F116" s="260">
        <f>SUM(F99:F115)</f>
        <v>0</v>
      </c>
      <c r="G116" s="408">
        <f>SUM(G99:G115)</f>
        <v>0</v>
      </c>
      <c r="H116" s="261">
        <f>SUM(H99:H115)</f>
        <v>0</v>
      </c>
      <c r="I116" s="239"/>
      <c r="J116" s="261">
        <f>SUM(J99:J115)</f>
        <v>0</v>
      </c>
      <c r="K116" s="239"/>
      <c r="L116" s="261">
        <f>SUM(L99:L115)</f>
        <v>0</v>
      </c>
      <c r="M116" s="261">
        <f>SUM(M99:M115)</f>
        <v>0</v>
      </c>
      <c r="N116" s="1037">
        <v>43</v>
      </c>
    </row>
    <row r="117" spans="1:14">
      <c r="A117" s="1036">
        <v>44</v>
      </c>
      <c r="B117" s="1034"/>
      <c r="C117" s="447" t="s">
        <v>930</v>
      </c>
      <c r="D117" s="422"/>
      <c r="E117" s="423"/>
      <c r="F117" s="424"/>
      <c r="G117" s="425"/>
      <c r="H117" s="423"/>
      <c r="I117" s="426"/>
      <c r="J117" s="423"/>
      <c r="K117" s="426"/>
      <c r="L117" s="423"/>
      <c r="M117" s="464"/>
      <c r="N117" s="1037">
        <v>44</v>
      </c>
    </row>
    <row r="118" spans="1:14">
      <c r="A118" s="1036">
        <v>45</v>
      </c>
      <c r="B118" s="1034"/>
      <c r="C118" s="447"/>
      <c r="D118" s="317"/>
      <c r="E118" s="317"/>
      <c r="F118" s="376"/>
      <c r="G118" s="462"/>
      <c r="H118" s="317"/>
      <c r="I118" s="465"/>
      <c r="J118" s="317"/>
      <c r="K118" s="465"/>
      <c r="L118" s="317"/>
      <c r="M118" s="450">
        <f t="shared" ref="M118:M124" si="4">D118+E118-F118+G118-H118-J118+L118</f>
        <v>0</v>
      </c>
      <c r="N118" s="1037">
        <v>45</v>
      </c>
    </row>
    <row r="119" spans="1:14">
      <c r="A119" s="1036">
        <v>46</v>
      </c>
      <c r="B119" s="1034"/>
      <c r="C119" s="447"/>
      <c r="D119" s="301"/>
      <c r="E119" s="301"/>
      <c r="F119" s="280"/>
      <c r="G119" s="463"/>
      <c r="H119" s="301"/>
      <c r="I119" s="465"/>
      <c r="J119" s="301"/>
      <c r="K119" s="465"/>
      <c r="L119" s="301"/>
      <c r="M119" s="315">
        <f t="shared" si="4"/>
        <v>0</v>
      </c>
      <c r="N119" s="1037">
        <v>46</v>
      </c>
    </row>
    <row r="120" spans="1:14">
      <c r="A120" s="1036">
        <v>47</v>
      </c>
      <c r="B120" s="1034"/>
      <c r="C120" s="447"/>
      <c r="D120" s="264"/>
      <c r="E120" s="264"/>
      <c r="F120" s="263"/>
      <c r="G120" s="349"/>
      <c r="H120" s="264"/>
      <c r="I120" s="261"/>
      <c r="J120" s="264"/>
      <c r="K120" s="261"/>
      <c r="L120" s="264"/>
      <c r="M120" s="315">
        <f t="shared" si="4"/>
        <v>0</v>
      </c>
      <c r="N120" s="1037">
        <v>47</v>
      </c>
    </row>
    <row r="121" spans="1:14">
      <c r="A121" s="1036">
        <v>48</v>
      </c>
      <c r="B121" s="1034"/>
      <c r="C121" s="447"/>
      <c r="D121" s="301"/>
      <c r="E121" s="301"/>
      <c r="F121" s="280"/>
      <c r="G121" s="463"/>
      <c r="H121" s="301"/>
      <c r="I121" s="465"/>
      <c r="J121" s="301"/>
      <c r="K121" s="465"/>
      <c r="L121" s="301"/>
      <c r="M121" s="315">
        <f t="shared" si="4"/>
        <v>0</v>
      </c>
      <c r="N121" s="1037">
        <v>48</v>
      </c>
    </row>
    <row r="122" spans="1:14">
      <c r="A122" s="1036">
        <v>49</v>
      </c>
      <c r="B122" s="1034"/>
      <c r="C122" s="447"/>
      <c r="D122" s="301"/>
      <c r="E122" s="301"/>
      <c r="F122" s="280"/>
      <c r="G122" s="463"/>
      <c r="H122" s="301"/>
      <c r="I122" s="465"/>
      <c r="J122" s="301"/>
      <c r="K122" s="465"/>
      <c r="L122" s="301"/>
      <c r="M122" s="315">
        <f t="shared" si="4"/>
        <v>0</v>
      </c>
      <c r="N122" s="1037">
        <v>49</v>
      </c>
    </row>
    <row r="123" spans="1:14">
      <c r="A123" s="1036">
        <v>50</v>
      </c>
      <c r="B123" s="1034"/>
      <c r="C123" s="447"/>
      <c r="D123" s="301"/>
      <c r="E123" s="301"/>
      <c r="F123" s="280"/>
      <c r="G123" s="463"/>
      <c r="H123" s="301"/>
      <c r="I123" s="465"/>
      <c r="J123" s="301"/>
      <c r="K123" s="465"/>
      <c r="L123" s="301"/>
      <c r="M123" s="315">
        <f t="shared" si="4"/>
        <v>0</v>
      </c>
      <c r="N123" s="1037">
        <v>50</v>
      </c>
    </row>
    <row r="124" spans="1:14">
      <c r="A124" s="1036">
        <v>51</v>
      </c>
      <c r="B124" s="1034"/>
      <c r="C124" s="447"/>
      <c r="D124" s="264"/>
      <c r="E124" s="264"/>
      <c r="F124" s="263"/>
      <c r="G124" s="349"/>
      <c r="H124" s="264"/>
      <c r="I124" s="261"/>
      <c r="J124" s="264"/>
      <c r="K124" s="261"/>
      <c r="L124" s="264"/>
      <c r="M124" s="315">
        <f t="shared" si="4"/>
        <v>0</v>
      </c>
      <c r="N124" s="1037">
        <v>51</v>
      </c>
    </row>
    <row r="125" spans="1:14" ht="15.75" thickBot="1">
      <c r="A125" s="1136">
        <v>52</v>
      </c>
      <c r="B125" s="467"/>
      <c r="C125" s="771" t="s">
        <v>1621</v>
      </c>
      <c r="D125" s="270">
        <f>SUM(D118:D124)</f>
        <v>0</v>
      </c>
      <c r="E125" s="270">
        <f>SUM(E118:E124)</f>
        <v>0</v>
      </c>
      <c r="F125" s="268">
        <f>SUM(F118:F124)</f>
        <v>0</v>
      </c>
      <c r="G125" s="419">
        <f>SUM(G118:G124)</f>
        <v>0</v>
      </c>
      <c r="H125" s="270">
        <f>SUM(H118:H124)</f>
        <v>0</v>
      </c>
      <c r="I125" s="251"/>
      <c r="J125" s="270">
        <f>SUM(J118:J124)</f>
        <v>0</v>
      </c>
      <c r="K125" s="251"/>
      <c r="L125" s="270">
        <f>SUM(L118:L124)</f>
        <v>0</v>
      </c>
      <c r="M125" s="253">
        <f>SUM(M118:M124)</f>
        <v>0</v>
      </c>
      <c r="N125" s="1137">
        <v>52</v>
      </c>
    </row>
    <row r="127" spans="1:14">
      <c r="A127" s="12" t="s">
        <v>1622</v>
      </c>
      <c r="B127" s="12"/>
      <c r="C127" s="12"/>
      <c r="D127" s="12"/>
      <c r="E127" s="12"/>
      <c r="F127" s="12"/>
      <c r="G127" s="12" t="s">
        <v>1623</v>
      </c>
      <c r="H127" s="12"/>
      <c r="I127" s="12"/>
      <c r="J127" s="12"/>
      <c r="K127" s="12"/>
      <c r="L127" s="12"/>
      <c r="M127" s="12"/>
      <c r="N127" s="12"/>
    </row>
    <row r="128" spans="1:14" ht="15.75" thickBot="1">
      <c r="A128" s="9" t="str">
        <f>'Data Sheet'!$C$25</f>
        <v>Consolidated Edison Company of New York, Inc.</v>
      </c>
      <c r="E128" s="1012" t="str">
        <f>'Data Sheet'!$C$38</f>
        <v>12/31/2015</v>
      </c>
      <c r="G128" s="9" t="str">
        <f>'Data Sheet'!$C$25</f>
        <v>Consolidated Edison Company of New York, Inc.</v>
      </c>
      <c r="K128" s="1012"/>
      <c r="M128" s="1228" t="str">
        <f>'Data Sheet'!$C$38</f>
        <v>12/31/2015</v>
      </c>
    </row>
    <row r="129" spans="1:14">
      <c r="A129" s="1093" t="s">
        <v>913</v>
      </c>
      <c r="B129" s="1094"/>
      <c r="C129" s="1094"/>
      <c r="D129" s="1094"/>
      <c r="E129" s="1094"/>
      <c r="F129" s="1095"/>
      <c r="G129" s="1093" t="s">
        <v>914</v>
      </c>
      <c r="H129" s="1094"/>
      <c r="I129" s="1094"/>
      <c r="J129" s="1094"/>
      <c r="K129" s="1094"/>
      <c r="L129" s="1094"/>
      <c r="M129" s="1094"/>
      <c r="N129" s="1014"/>
    </row>
    <row r="130" spans="1:14">
      <c r="A130" s="754"/>
      <c r="F130" s="1017"/>
      <c r="G130" s="754"/>
      <c r="N130" s="1017"/>
    </row>
    <row r="131" spans="1:14">
      <c r="A131" s="1032"/>
      <c r="B131" s="1034"/>
      <c r="C131" s="1033"/>
      <c r="D131" s="1034"/>
      <c r="E131" s="1089" t="s">
        <v>2215</v>
      </c>
      <c r="F131" s="1059"/>
      <c r="G131" s="1057" t="s">
        <v>2215</v>
      </c>
      <c r="H131" s="1058"/>
      <c r="I131" s="1089" t="s">
        <v>2216</v>
      </c>
      <c r="J131" s="1058"/>
      <c r="K131" s="1058"/>
      <c r="L131" s="1058"/>
      <c r="M131" s="1062"/>
      <c r="N131" s="1035"/>
    </row>
    <row r="132" spans="1:14">
      <c r="A132" s="1018" t="s">
        <v>1724</v>
      </c>
      <c r="B132" s="415"/>
      <c r="D132" s="1068" t="s">
        <v>1831</v>
      </c>
      <c r="E132" s="1068" t="s">
        <v>299</v>
      </c>
      <c r="F132" s="1029" t="s">
        <v>299</v>
      </c>
      <c r="G132" s="1018" t="s">
        <v>299</v>
      </c>
      <c r="H132" s="1068" t="s">
        <v>299</v>
      </c>
      <c r="I132" s="1071" t="s">
        <v>542</v>
      </c>
      <c r="J132" s="761"/>
      <c r="K132" s="1071" t="s">
        <v>539</v>
      </c>
      <c r="L132" s="761"/>
      <c r="M132" s="1030" t="s">
        <v>1831</v>
      </c>
      <c r="N132" s="1029" t="s">
        <v>1724</v>
      </c>
    </row>
    <row r="133" spans="1:14">
      <c r="A133" s="1018" t="s">
        <v>1727</v>
      </c>
      <c r="B133" s="415"/>
      <c r="C133" s="1028" t="s">
        <v>573</v>
      </c>
      <c r="D133" s="1068" t="s">
        <v>881</v>
      </c>
      <c r="E133" s="1068" t="s">
        <v>2219</v>
      </c>
      <c r="F133" s="1029" t="s">
        <v>2220</v>
      </c>
      <c r="G133" s="1018" t="s">
        <v>2219</v>
      </c>
      <c r="H133" s="1068" t="s">
        <v>2220</v>
      </c>
      <c r="I133" s="1068" t="s">
        <v>2221</v>
      </c>
      <c r="J133" s="1068" t="s">
        <v>1835</v>
      </c>
      <c r="K133" s="1068" t="s">
        <v>2221</v>
      </c>
      <c r="L133" s="1068" t="s">
        <v>1835</v>
      </c>
      <c r="M133" s="1030" t="s">
        <v>2514</v>
      </c>
      <c r="N133" s="1029" t="s">
        <v>1727</v>
      </c>
    </row>
    <row r="134" spans="1:14">
      <c r="A134" s="1018"/>
      <c r="B134" s="415"/>
      <c r="D134" s="1068" t="s">
        <v>557</v>
      </c>
      <c r="E134" s="1068" t="s">
        <v>2268</v>
      </c>
      <c r="F134" s="1029" t="s">
        <v>2269</v>
      </c>
      <c r="G134" s="1018" t="s">
        <v>2270</v>
      </c>
      <c r="H134" s="1068" t="s">
        <v>2225</v>
      </c>
      <c r="I134" s="1068" t="s">
        <v>2226</v>
      </c>
      <c r="J134" s="415"/>
      <c r="K134" s="1068" t="s">
        <v>2227</v>
      </c>
      <c r="L134" s="415"/>
      <c r="M134" s="1020"/>
      <c r="N134" s="1029"/>
    </row>
    <row r="135" spans="1:14">
      <c r="A135" s="1036"/>
      <c r="B135" s="465"/>
      <c r="C135" s="1073" t="s">
        <v>3018</v>
      </c>
      <c r="D135" s="1075" t="s">
        <v>3019</v>
      </c>
      <c r="E135" s="1075" t="s">
        <v>3020</v>
      </c>
      <c r="F135" s="1037" t="s">
        <v>3021</v>
      </c>
      <c r="G135" s="1036" t="s">
        <v>2343</v>
      </c>
      <c r="H135" s="1075" t="s">
        <v>2344</v>
      </c>
      <c r="I135" s="1075" t="s">
        <v>2345</v>
      </c>
      <c r="J135" s="1075" t="s">
        <v>2346</v>
      </c>
      <c r="K135" s="1075" t="s">
        <v>2347</v>
      </c>
      <c r="L135" s="1075" t="s">
        <v>2348</v>
      </c>
      <c r="M135" s="1074" t="s">
        <v>2349</v>
      </c>
      <c r="N135" s="1037"/>
    </row>
    <row r="136" spans="1:14">
      <c r="A136" s="1036">
        <v>1</v>
      </c>
      <c r="B136" s="415"/>
      <c r="C136" s="447"/>
      <c r="D136" s="427"/>
      <c r="E136" s="428"/>
      <c r="F136" s="429"/>
      <c r="G136" s="430" t="s">
        <v>1784</v>
      </c>
      <c r="H136" s="428" t="s">
        <v>1784</v>
      </c>
      <c r="I136" s="431"/>
      <c r="J136" s="431"/>
      <c r="K136" s="431"/>
      <c r="L136" s="431"/>
      <c r="M136" s="1125"/>
      <c r="N136" s="1037">
        <v>1</v>
      </c>
    </row>
    <row r="137" spans="1:14">
      <c r="A137" s="1036">
        <v>2</v>
      </c>
      <c r="B137" s="1034"/>
      <c r="C137" s="447"/>
      <c r="D137" s="1126"/>
      <c r="E137" s="433"/>
      <c r="F137" s="1127"/>
      <c r="G137" s="402" t="s">
        <v>1784</v>
      </c>
      <c r="H137" s="399" t="s">
        <v>1784</v>
      </c>
      <c r="I137" s="433"/>
      <c r="J137" s="433"/>
      <c r="K137" s="433"/>
      <c r="L137" s="433"/>
      <c r="M137" s="1128"/>
      <c r="N137" s="1037">
        <v>2</v>
      </c>
    </row>
    <row r="138" spans="1:14">
      <c r="A138" s="1036">
        <v>3</v>
      </c>
      <c r="B138" s="1034"/>
      <c r="C138" s="447"/>
      <c r="D138" s="317"/>
      <c r="E138" s="317"/>
      <c r="F138" s="376"/>
      <c r="G138" s="462"/>
      <c r="H138" s="317"/>
      <c r="I138" s="465"/>
      <c r="J138" s="317"/>
      <c r="K138" s="465"/>
      <c r="L138" s="317"/>
      <c r="M138" s="450">
        <f t="shared" ref="M138:M186" si="5">D138+E138-F138+G138-H138-J138+L138</f>
        <v>0</v>
      </c>
      <c r="N138" s="1037">
        <v>3</v>
      </c>
    </row>
    <row r="139" spans="1:14">
      <c r="A139" s="1036">
        <v>4</v>
      </c>
      <c r="B139" s="1034"/>
      <c r="C139" s="447"/>
      <c r="D139" s="301"/>
      <c r="E139" s="301"/>
      <c r="F139" s="280"/>
      <c r="G139" s="463"/>
      <c r="H139" s="301"/>
      <c r="I139" s="465"/>
      <c r="J139" s="301"/>
      <c r="K139" s="465"/>
      <c r="L139" s="301"/>
      <c r="M139" s="315">
        <f t="shared" si="5"/>
        <v>0</v>
      </c>
      <c r="N139" s="1037">
        <v>4</v>
      </c>
    </row>
    <row r="140" spans="1:14">
      <c r="A140" s="1036">
        <v>5</v>
      </c>
      <c r="B140" s="1034"/>
      <c r="C140" s="447"/>
      <c r="D140" s="301"/>
      <c r="E140" s="301"/>
      <c r="F140" s="280"/>
      <c r="G140" s="463"/>
      <c r="H140" s="301"/>
      <c r="I140" s="465"/>
      <c r="J140" s="301"/>
      <c r="K140" s="465"/>
      <c r="L140" s="301"/>
      <c r="M140" s="315">
        <f t="shared" si="5"/>
        <v>0</v>
      </c>
      <c r="N140" s="1037">
        <v>5</v>
      </c>
    </row>
    <row r="141" spans="1:14">
      <c r="A141" s="1036">
        <v>6</v>
      </c>
      <c r="B141" s="1034"/>
      <c r="C141" s="447"/>
      <c r="D141" s="301"/>
      <c r="E141" s="301"/>
      <c r="F141" s="280"/>
      <c r="G141" s="463"/>
      <c r="H141" s="301"/>
      <c r="I141" s="465"/>
      <c r="J141" s="301"/>
      <c r="K141" s="465"/>
      <c r="L141" s="301"/>
      <c r="M141" s="315">
        <f t="shared" si="5"/>
        <v>0</v>
      </c>
      <c r="N141" s="1037">
        <v>6</v>
      </c>
    </row>
    <row r="142" spans="1:14">
      <c r="A142" s="1036">
        <v>7</v>
      </c>
      <c r="B142" s="1034"/>
      <c r="C142" s="447"/>
      <c r="D142" s="301"/>
      <c r="E142" s="301"/>
      <c r="F142" s="280"/>
      <c r="G142" s="463"/>
      <c r="H142" s="301"/>
      <c r="I142" s="465"/>
      <c r="J142" s="301"/>
      <c r="K142" s="465"/>
      <c r="L142" s="301"/>
      <c r="M142" s="315">
        <f t="shared" si="5"/>
        <v>0</v>
      </c>
      <c r="N142" s="1037">
        <v>7</v>
      </c>
    </row>
    <row r="143" spans="1:14">
      <c r="A143" s="1036">
        <v>8</v>
      </c>
      <c r="B143" s="1034"/>
      <c r="C143" s="447"/>
      <c r="D143" s="301"/>
      <c r="E143" s="301"/>
      <c r="F143" s="280"/>
      <c r="G143" s="463"/>
      <c r="H143" s="301"/>
      <c r="I143" s="465"/>
      <c r="J143" s="301"/>
      <c r="K143" s="465"/>
      <c r="L143" s="301"/>
      <c r="M143" s="315">
        <f t="shared" si="5"/>
        <v>0</v>
      </c>
      <c r="N143" s="1037">
        <v>8</v>
      </c>
    </row>
    <row r="144" spans="1:14">
      <c r="A144" s="1036">
        <v>9</v>
      </c>
      <c r="B144" s="1034"/>
      <c r="C144" s="447"/>
      <c r="D144" s="264"/>
      <c r="E144" s="264"/>
      <c r="F144" s="263"/>
      <c r="G144" s="349"/>
      <c r="H144" s="264"/>
      <c r="I144" s="261"/>
      <c r="J144" s="264"/>
      <c r="K144" s="261"/>
      <c r="L144" s="264"/>
      <c r="M144" s="315">
        <f t="shared" si="5"/>
        <v>0</v>
      </c>
      <c r="N144" s="1037">
        <v>9</v>
      </c>
    </row>
    <row r="145" spans="1:14">
      <c r="A145" s="1036">
        <v>10</v>
      </c>
      <c r="B145" s="1034"/>
      <c r="C145" s="447"/>
      <c r="D145" s="301"/>
      <c r="E145" s="301"/>
      <c r="F145" s="280"/>
      <c r="G145" s="463"/>
      <c r="H145" s="301"/>
      <c r="I145" s="465"/>
      <c r="J145" s="301"/>
      <c r="K145" s="465"/>
      <c r="L145" s="301"/>
      <c r="M145" s="315">
        <f t="shared" si="5"/>
        <v>0</v>
      </c>
      <c r="N145" s="1037">
        <v>10</v>
      </c>
    </row>
    <row r="146" spans="1:14">
      <c r="A146" s="1036">
        <v>11</v>
      </c>
      <c r="B146" s="1034"/>
      <c r="C146" s="447"/>
      <c r="D146" s="301"/>
      <c r="E146" s="301"/>
      <c r="F146" s="280"/>
      <c r="G146" s="463"/>
      <c r="H146" s="301"/>
      <c r="I146" s="465"/>
      <c r="J146" s="301"/>
      <c r="K146" s="465"/>
      <c r="L146" s="301"/>
      <c r="M146" s="315">
        <f t="shared" si="5"/>
        <v>0</v>
      </c>
      <c r="N146" s="1037">
        <v>11</v>
      </c>
    </row>
    <row r="147" spans="1:14">
      <c r="A147" s="1036">
        <v>12</v>
      </c>
      <c r="B147" s="1034"/>
      <c r="C147" s="447"/>
      <c r="D147" s="301"/>
      <c r="E147" s="301"/>
      <c r="F147" s="280"/>
      <c r="G147" s="463"/>
      <c r="H147" s="301"/>
      <c r="I147" s="465"/>
      <c r="J147" s="301"/>
      <c r="K147" s="465"/>
      <c r="L147" s="301"/>
      <c r="M147" s="315">
        <f t="shared" si="5"/>
        <v>0</v>
      </c>
      <c r="N147" s="1037">
        <v>12</v>
      </c>
    </row>
    <row r="148" spans="1:14">
      <c r="A148" s="1036">
        <v>13</v>
      </c>
      <c r="B148" s="1034"/>
      <c r="C148" s="447"/>
      <c r="D148" s="301"/>
      <c r="E148" s="301"/>
      <c r="F148" s="280"/>
      <c r="G148" s="463"/>
      <c r="H148" s="301"/>
      <c r="I148" s="465"/>
      <c r="J148" s="301"/>
      <c r="K148" s="465"/>
      <c r="L148" s="301"/>
      <c r="M148" s="315">
        <f t="shared" si="5"/>
        <v>0</v>
      </c>
      <c r="N148" s="1037">
        <v>13</v>
      </c>
    </row>
    <row r="149" spans="1:14">
      <c r="A149" s="1036">
        <v>14</v>
      </c>
      <c r="B149" s="1034"/>
      <c r="C149" s="447"/>
      <c r="D149" s="301"/>
      <c r="E149" s="301"/>
      <c r="F149" s="280"/>
      <c r="G149" s="463"/>
      <c r="H149" s="301"/>
      <c r="I149" s="465"/>
      <c r="J149" s="301"/>
      <c r="K149" s="465"/>
      <c r="L149" s="301"/>
      <c r="M149" s="315">
        <f t="shared" si="5"/>
        <v>0</v>
      </c>
      <c r="N149" s="1037">
        <v>14</v>
      </c>
    </row>
    <row r="150" spans="1:14">
      <c r="A150" s="1036">
        <v>15</v>
      </c>
      <c r="B150" s="1034"/>
      <c r="C150" s="447"/>
      <c r="D150" s="264"/>
      <c r="E150" s="264"/>
      <c r="F150" s="263"/>
      <c r="G150" s="349"/>
      <c r="H150" s="264"/>
      <c r="I150" s="261"/>
      <c r="J150" s="264"/>
      <c r="K150" s="261"/>
      <c r="L150" s="264"/>
      <c r="M150" s="315">
        <f t="shared" si="5"/>
        <v>0</v>
      </c>
      <c r="N150" s="1037">
        <v>15</v>
      </c>
    </row>
    <row r="151" spans="1:14">
      <c r="A151" s="1036">
        <v>16</v>
      </c>
      <c r="B151" s="1034"/>
      <c r="C151" s="447"/>
      <c r="D151" s="301"/>
      <c r="E151" s="301"/>
      <c r="F151" s="280"/>
      <c r="G151" s="463"/>
      <c r="H151" s="301"/>
      <c r="I151" s="465"/>
      <c r="J151" s="301"/>
      <c r="K151" s="465"/>
      <c r="L151" s="301"/>
      <c r="M151" s="315">
        <f t="shared" si="5"/>
        <v>0</v>
      </c>
      <c r="N151" s="1037">
        <v>16</v>
      </c>
    </row>
    <row r="152" spans="1:14">
      <c r="A152" s="1036">
        <v>17</v>
      </c>
      <c r="B152" s="1034"/>
      <c r="C152" s="447"/>
      <c r="D152" s="301"/>
      <c r="E152" s="301"/>
      <c r="F152" s="280"/>
      <c r="G152" s="463"/>
      <c r="H152" s="301"/>
      <c r="I152" s="465"/>
      <c r="J152" s="301"/>
      <c r="K152" s="465"/>
      <c r="L152" s="301"/>
      <c r="M152" s="315">
        <f t="shared" si="5"/>
        <v>0</v>
      </c>
      <c r="N152" s="1037">
        <v>17</v>
      </c>
    </row>
    <row r="153" spans="1:14">
      <c r="A153" s="1036">
        <v>18</v>
      </c>
      <c r="B153" s="1034"/>
      <c r="C153" s="447"/>
      <c r="D153" s="264"/>
      <c r="E153" s="264"/>
      <c r="F153" s="263"/>
      <c r="G153" s="349"/>
      <c r="H153" s="264"/>
      <c r="I153" s="261"/>
      <c r="J153" s="264"/>
      <c r="K153" s="261"/>
      <c r="L153" s="264"/>
      <c r="M153" s="315">
        <f t="shared" si="5"/>
        <v>0</v>
      </c>
      <c r="N153" s="1037">
        <v>18</v>
      </c>
    </row>
    <row r="154" spans="1:14">
      <c r="A154" s="1036">
        <v>19</v>
      </c>
      <c r="B154" s="1034"/>
      <c r="C154" s="447"/>
      <c r="D154" s="301"/>
      <c r="E154" s="301"/>
      <c r="F154" s="280"/>
      <c r="G154" s="463"/>
      <c r="H154" s="301"/>
      <c r="I154" s="465"/>
      <c r="J154" s="301"/>
      <c r="K154" s="465"/>
      <c r="L154" s="301"/>
      <c r="M154" s="315">
        <f t="shared" si="5"/>
        <v>0</v>
      </c>
      <c r="N154" s="1037">
        <v>19</v>
      </c>
    </row>
    <row r="155" spans="1:14">
      <c r="A155" s="1018">
        <v>20</v>
      </c>
      <c r="B155" s="1034"/>
      <c r="C155" s="447"/>
      <c r="D155" s="301"/>
      <c r="E155" s="301"/>
      <c r="F155" s="280"/>
      <c r="G155" s="463"/>
      <c r="H155" s="301"/>
      <c r="I155" s="465"/>
      <c r="J155" s="301"/>
      <c r="K155" s="465"/>
      <c r="L155" s="301"/>
      <c r="M155" s="315">
        <f t="shared" si="5"/>
        <v>0</v>
      </c>
      <c r="N155" s="1037">
        <v>20</v>
      </c>
    </row>
    <row r="156" spans="1:14">
      <c r="A156" s="1036">
        <v>21</v>
      </c>
      <c r="B156" s="1034"/>
      <c r="C156" s="447"/>
      <c r="D156" s="301"/>
      <c r="E156" s="301"/>
      <c r="F156" s="280"/>
      <c r="G156" s="463"/>
      <c r="H156" s="301"/>
      <c r="I156" s="465"/>
      <c r="J156" s="301"/>
      <c r="K156" s="465"/>
      <c r="L156" s="301"/>
      <c r="M156" s="315">
        <f t="shared" si="5"/>
        <v>0</v>
      </c>
      <c r="N156" s="1037">
        <v>21</v>
      </c>
    </row>
    <row r="157" spans="1:14">
      <c r="A157" s="1036">
        <v>22</v>
      </c>
      <c r="B157" s="1034"/>
      <c r="C157" s="447"/>
      <c r="D157" s="301"/>
      <c r="E157" s="301"/>
      <c r="F157" s="280"/>
      <c r="G157" s="463"/>
      <c r="H157" s="301"/>
      <c r="I157" s="465"/>
      <c r="J157" s="301"/>
      <c r="K157" s="465"/>
      <c r="L157" s="301"/>
      <c r="M157" s="315">
        <f t="shared" si="5"/>
        <v>0</v>
      </c>
      <c r="N157" s="1037">
        <v>22</v>
      </c>
    </row>
    <row r="158" spans="1:14">
      <c r="A158" s="1036">
        <v>23</v>
      </c>
      <c r="B158" s="1034"/>
      <c r="C158" s="447"/>
      <c r="D158" s="301"/>
      <c r="E158" s="301"/>
      <c r="F158" s="280"/>
      <c r="G158" s="463"/>
      <c r="H158" s="301"/>
      <c r="I158" s="465"/>
      <c r="J158" s="301"/>
      <c r="K158" s="465"/>
      <c r="L158" s="301"/>
      <c r="M158" s="315">
        <f t="shared" si="5"/>
        <v>0</v>
      </c>
      <c r="N158" s="1037">
        <v>23</v>
      </c>
    </row>
    <row r="159" spans="1:14">
      <c r="A159" s="1036">
        <v>24</v>
      </c>
      <c r="B159" s="1034"/>
      <c r="C159" s="447"/>
      <c r="D159" s="301"/>
      <c r="E159" s="301"/>
      <c r="F159" s="280"/>
      <c r="G159" s="463"/>
      <c r="H159" s="301"/>
      <c r="I159" s="465"/>
      <c r="J159" s="301"/>
      <c r="K159" s="465"/>
      <c r="L159" s="301"/>
      <c r="M159" s="315">
        <f t="shared" si="5"/>
        <v>0</v>
      </c>
      <c r="N159" s="1037">
        <v>24</v>
      </c>
    </row>
    <row r="160" spans="1:14">
      <c r="A160" s="1036">
        <v>25</v>
      </c>
      <c r="B160" s="1034"/>
      <c r="C160" s="447"/>
      <c r="D160" s="301"/>
      <c r="E160" s="301"/>
      <c r="F160" s="280"/>
      <c r="G160" s="463"/>
      <c r="H160" s="301"/>
      <c r="I160" s="465"/>
      <c r="J160" s="301"/>
      <c r="K160" s="465"/>
      <c r="L160" s="301"/>
      <c r="M160" s="315">
        <f t="shared" si="5"/>
        <v>0</v>
      </c>
      <c r="N160" s="1037">
        <v>25</v>
      </c>
    </row>
    <row r="161" spans="1:14">
      <c r="A161" s="1036">
        <v>26</v>
      </c>
      <c r="B161" s="1034"/>
      <c r="C161" s="447"/>
      <c r="D161" s="301"/>
      <c r="E161" s="301"/>
      <c r="F161" s="280"/>
      <c r="G161" s="463"/>
      <c r="H161" s="301"/>
      <c r="I161" s="465"/>
      <c r="J161" s="301"/>
      <c r="K161" s="465"/>
      <c r="L161" s="301"/>
      <c r="M161" s="315">
        <f t="shared" si="5"/>
        <v>0</v>
      </c>
      <c r="N161" s="1037">
        <v>26</v>
      </c>
    </row>
    <row r="162" spans="1:14">
      <c r="A162" s="1036">
        <v>27</v>
      </c>
      <c r="B162" s="1034"/>
      <c r="C162" s="447"/>
      <c r="D162" s="301"/>
      <c r="E162" s="301"/>
      <c r="F162" s="280"/>
      <c r="G162" s="463"/>
      <c r="H162" s="301"/>
      <c r="I162" s="465"/>
      <c r="J162" s="301"/>
      <c r="K162" s="465"/>
      <c r="L162" s="301"/>
      <c r="M162" s="315">
        <f t="shared" si="5"/>
        <v>0</v>
      </c>
      <c r="N162" s="1037">
        <v>27</v>
      </c>
    </row>
    <row r="163" spans="1:14">
      <c r="A163" s="1036">
        <v>28</v>
      </c>
      <c r="B163" s="1034"/>
      <c r="C163" s="447"/>
      <c r="D163" s="301"/>
      <c r="E163" s="301"/>
      <c r="F163" s="280"/>
      <c r="G163" s="463"/>
      <c r="H163" s="301"/>
      <c r="I163" s="465"/>
      <c r="J163" s="301"/>
      <c r="K163" s="465"/>
      <c r="L163" s="301"/>
      <c r="M163" s="315">
        <f t="shared" si="5"/>
        <v>0</v>
      </c>
      <c r="N163" s="1037">
        <v>28</v>
      </c>
    </row>
    <row r="164" spans="1:14">
      <c r="A164" s="1036">
        <v>29</v>
      </c>
      <c r="B164" s="1034"/>
      <c r="C164" s="447"/>
      <c r="D164" s="301"/>
      <c r="E164" s="301"/>
      <c r="F164" s="280"/>
      <c r="G164" s="463"/>
      <c r="H164" s="301"/>
      <c r="I164" s="465"/>
      <c r="J164" s="301"/>
      <c r="K164" s="465"/>
      <c r="L164" s="301"/>
      <c r="M164" s="315">
        <f t="shared" si="5"/>
        <v>0</v>
      </c>
      <c r="N164" s="1037">
        <v>29</v>
      </c>
    </row>
    <row r="165" spans="1:14">
      <c r="A165" s="1036">
        <v>30</v>
      </c>
      <c r="B165" s="1034"/>
      <c r="C165" s="447"/>
      <c r="D165" s="301"/>
      <c r="E165" s="301"/>
      <c r="F165" s="280"/>
      <c r="G165" s="463"/>
      <c r="H165" s="301"/>
      <c r="I165" s="465"/>
      <c r="J165" s="301"/>
      <c r="K165" s="465"/>
      <c r="L165" s="301"/>
      <c r="M165" s="315">
        <f t="shared" si="5"/>
        <v>0</v>
      </c>
      <c r="N165" s="1037">
        <v>30</v>
      </c>
    </row>
    <row r="166" spans="1:14">
      <c r="A166" s="1036">
        <v>31</v>
      </c>
      <c r="B166" s="1034"/>
      <c r="C166" s="447"/>
      <c r="D166" s="301"/>
      <c r="E166" s="301"/>
      <c r="F166" s="280"/>
      <c r="G166" s="463"/>
      <c r="H166" s="301"/>
      <c r="I166" s="465"/>
      <c r="J166" s="301"/>
      <c r="K166" s="465"/>
      <c r="L166" s="301"/>
      <c r="M166" s="315">
        <f t="shared" si="5"/>
        <v>0</v>
      </c>
      <c r="N166" s="1037">
        <v>31</v>
      </c>
    </row>
    <row r="167" spans="1:14">
      <c r="A167" s="1036">
        <v>32</v>
      </c>
      <c r="B167" s="1034"/>
      <c r="C167" s="447"/>
      <c r="D167" s="264"/>
      <c r="E167" s="264"/>
      <c r="F167" s="263"/>
      <c r="G167" s="349"/>
      <c r="H167" s="264"/>
      <c r="I167" s="261"/>
      <c r="J167" s="264"/>
      <c r="K167" s="261"/>
      <c r="L167" s="264"/>
      <c r="M167" s="315">
        <f t="shared" si="5"/>
        <v>0</v>
      </c>
      <c r="N167" s="1037">
        <v>32</v>
      </c>
    </row>
    <row r="168" spans="1:14">
      <c r="A168" s="1036">
        <v>33</v>
      </c>
      <c r="B168" s="1034"/>
      <c r="C168" s="447"/>
      <c r="D168" s="301"/>
      <c r="E168" s="301"/>
      <c r="F168" s="280"/>
      <c r="G168" s="463"/>
      <c r="H168" s="301"/>
      <c r="I168" s="465"/>
      <c r="J168" s="301"/>
      <c r="K168" s="465"/>
      <c r="L168" s="301"/>
      <c r="M168" s="315">
        <f t="shared" si="5"/>
        <v>0</v>
      </c>
      <c r="N168" s="1037">
        <v>33</v>
      </c>
    </row>
    <row r="169" spans="1:14">
      <c r="A169" s="1036">
        <v>34</v>
      </c>
      <c r="B169" s="1034"/>
      <c r="C169" s="447"/>
      <c r="D169" s="301"/>
      <c r="E169" s="301"/>
      <c r="F169" s="280"/>
      <c r="G169" s="463"/>
      <c r="H169" s="301"/>
      <c r="I169" s="465"/>
      <c r="J169" s="301"/>
      <c r="K169" s="465"/>
      <c r="L169" s="301"/>
      <c r="M169" s="315">
        <f t="shared" si="5"/>
        <v>0</v>
      </c>
      <c r="N169" s="1037">
        <v>34</v>
      </c>
    </row>
    <row r="170" spans="1:14">
      <c r="A170" s="1036">
        <v>35</v>
      </c>
      <c r="B170" s="1034"/>
      <c r="C170" s="447"/>
      <c r="D170" s="301"/>
      <c r="E170" s="301"/>
      <c r="F170" s="280"/>
      <c r="G170" s="463"/>
      <c r="H170" s="301"/>
      <c r="I170" s="465"/>
      <c r="J170" s="301"/>
      <c r="K170" s="465"/>
      <c r="L170" s="301"/>
      <c r="M170" s="315">
        <f t="shared" si="5"/>
        <v>0</v>
      </c>
      <c r="N170" s="1037">
        <v>35</v>
      </c>
    </row>
    <row r="171" spans="1:14">
      <c r="A171" s="1036">
        <v>36</v>
      </c>
      <c r="B171" s="1034"/>
      <c r="C171" s="447"/>
      <c r="D171" s="301"/>
      <c r="E171" s="301"/>
      <c r="F171" s="280"/>
      <c r="G171" s="463"/>
      <c r="H171" s="301"/>
      <c r="I171" s="465"/>
      <c r="J171" s="301"/>
      <c r="K171" s="465"/>
      <c r="L171" s="301"/>
      <c r="M171" s="315">
        <f t="shared" si="5"/>
        <v>0</v>
      </c>
      <c r="N171" s="1037">
        <v>36</v>
      </c>
    </row>
    <row r="172" spans="1:14">
      <c r="A172" s="1036">
        <v>37</v>
      </c>
      <c r="B172" s="1034"/>
      <c r="C172" s="447"/>
      <c r="D172" s="301"/>
      <c r="E172" s="301"/>
      <c r="F172" s="280"/>
      <c r="G172" s="463"/>
      <c r="H172" s="301"/>
      <c r="I172" s="465"/>
      <c r="J172" s="301"/>
      <c r="K172" s="465"/>
      <c r="L172" s="301"/>
      <c r="M172" s="315">
        <f t="shared" si="5"/>
        <v>0</v>
      </c>
      <c r="N172" s="1037">
        <v>37</v>
      </c>
    </row>
    <row r="173" spans="1:14">
      <c r="A173" s="1036">
        <v>38</v>
      </c>
      <c r="B173" s="1034"/>
      <c r="C173" s="447"/>
      <c r="D173" s="301"/>
      <c r="E173" s="301"/>
      <c r="F173" s="280"/>
      <c r="G173" s="463"/>
      <c r="H173" s="301"/>
      <c r="I173" s="465"/>
      <c r="J173" s="301"/>
      <c r="K173" s="465"/>
      <c r="L173" s="301"/>
      <c r="M173" s="315">
        <f t="shared" si="5"/>
        <v>0</v>
      </c>
      <c r="N173" s="1037">
        <v>38</v>
      </c>
    </row>
    <row r="174" spans="1:14">
      <c r="A174" s="1036">
        <v>39</v>
      </c>
      <c r="B174" s="1034"/>
      <c r="C174" s="447"/>
      <c r="D174" s="264"/>
      <c r="E174" s="264"/>
      <c r="F174" s="263"/>
      <c r="G174" s="349"/>
      <c r="H174" s="264"/>
      <c r="I174" s="261"/>
      <c r="J174" s="264"/>
      <c r="K174" s="261"/>
      <c r="L174" s="264"/>
      <c r="M174" s="315">
        <f t="shared" si="5"/>
        <v>0</v>
      </c>
      <c r="N174" s="1037">
        <v>39</v>
      </c>
    </row>
    <row r="175" spans="1:14">
      <c r="A175" s="1018">
        <v>40</v>
      </c>
      <c r="B175" s="1034"/>
      <c r="C175" s="447"/>
      <c r="D175" s="301"/>
      <c r="E175" s="301"/>
      <c r="F175" s="280"/>
      <c r="G175" s="463"/>
      <c r="H175" s="301"/>
      <c r="I175" s="465"/>
      <c r="J175" s="301"/>
      <c r="K175" s="465"/>
      <c r="L175" s="301"/>
      <c r="M175" s="315">
        <f t="shared" si="5"/>
        <v>0</v>
      </c>
      <c r="N175" s="1029">
        <v>40</v>
      </c>
    </row>
    <row r="176" spans="1:14">
      <c r="A176" s="1036">
        <v>41</v>
      </c>
      <c r="B176" s="1034"/>
      <c r="C176" s="447"/>
      <c r="D176" s="301"/>
      <c r="E176" s="301"/>
      <c r="F176" s="280"/>
      <c r="G176" s="463"/>
      <c r="H176" s="301"/>
      <c r="I176" s="465"/>
      <c r="J176" s="301"/>
      <c r="K176" s="465"/>
      <c r="L176" s="301"/>
      <c r="M176" s="315">
        <f t="shared" si="5"/>
        <v>0</v>
      </c>
      <c r="N176" s="1037">
        <v>41</v>
      </c>
    </row>
    <row r="177" spans="1:14">
      <c r="A177" s="1036">
        <v>42</v>
      </c>
      <c r="B177" s="1034"/>
      <c r="C177" s="447"/>
      <c r="D177" s="301"/>
      <c r="E177" s="301"/>
      <c r="F177" s="280"/>
      <c r="G177" s="463"/>
      <c r="H177" s="301"/>
      <c r="I177" s="465"/>
      <c r="J177" s="301"/>
      <c r="K177" s="465"/>
      <c r="L177" s="301"/>
      <c r="M177" s="315">
        <f t="shared" si="5"/>
        <v>0</v>
      </c>
      <c r="N177" s="1037">
        <v>42</v>
      </c>
    </row>
    <row r="178" spans="1:14">
      <c r="A178" s="1036">
        <v>43</v>
      </c>
      <c r="B178" s="1034"/>
      <c r="C178" s="447"/>
      <c r="D178" s="301"/>
      <c r="E178" s="301"/>
      <c r="F178" s="280"/>
      <c r="G178" s="463"/>
      <c r="H178" s="301"/>
      <c r="I178" s="465"/>
      <c r="J178" s="301"/>
      <c r="K178" s="465"/>
      <c r="L178" s="301"/>
      <c r="M178" s="315">
        <f t="shared" si="5"/>
        <v>0</v>
      </c>
      <c r="N178" s="1037">
        <v>43</v>
      </c>
    </row>
    <row r="179" spans="1:14">
      <c r="A179" s="1036">
        <v>44</v>
      </c>
      <c r="B179" s="1034"/>
      <c r="C179" s="447"/>
      <c r="D179" s="301"/>
      <c r="E179" s="301"/>
      <c r="F179" s="280"/>
      <c r="G179" s="463"/>
      <c r="H179" s="301"/>
      <c r="I179" s="465"/>
      <c r="J179" s="301"/>
      <c r="K179" s="465"/>
      <c r="L179" s="301"/>
      <c r="M179" s="315">
        <f t="shared" si="5"/>
        <v>0</v>
      </c>
      <c r="N179" s="1037">
        <v>44</v>
      </c>
    </row>
    <row r="180" spans="1:14">
      <c r="A180" s="1036">
        <v>45</v>
      </c>
      <c r="B180" s="1034"/>
      <c r="C180" s="447"/>
      <c r="D180" s="301"/>
      <c r="E180" s="301"/>
      <c r="F180" s="280"/>
      <c r="G180" s="463"/>
      <c r="H180" s="301"/>
      <c r="I180" s="465"/>
      <c r="J180" s="301"/>
      <c r="K180" s="465"/>
      <c r="L180" s="301"/>
      <c r="M180" s="315">
        <f t="shared" si="5"/>
        <v>0</v>
      </c>
      <c r="N180" s="1037">
        <v>45</v>
      </c>
    </row>
    <row r="181" spans="1:14">
      <c r="A181" s="1036">
        <v>46</v>
      </c>
      <c r="B181" s="1034"/>
      <c r="C181" s="447"/>
      <c r="D181" s="301"/>
      <c r="E181" s="301"/>
      <c r="F181" s="280"/>
      <c r="G181" s="463"/>
      <c r="H181" s="301"/>
      <c r="I181" s="465"/>
      <c r="J181" s="301"/>
      <c r="K181" s="465"/>
      <c r="L181" s="301"/>
      <c r="M181" s="315">
        <f t="shared" si="5"/>
        <v>0</v>
      </c>
      <c r="N181" s="1037">
        <v>46</v>
      </c>
    </row>
    <row r="182" spans="1:14">
      <c r="A182" s="1036">
        <v>47</v>
      </c>
      <c r="B182" s="1034"/>
      <c r="C182" s="447"/>
      <c r="D182" s="264"/>
      <c r="E182" s="264"/>
      <c r="F182" s="263"/>
      <c r="G182" s="349"/>
      <c r="H182" s="264"/>
      <c r="I182" s="261"/>
      <c r="J182" s="264"/>
      <c r="K182" s="261"/>
      <c r="L182" s="264"/>
      <c r="M182" s="315">
        <f t="shared" si="5"/>
        <v>0</v>
      </c>
      <c r="N182" s="1037">
        <v>47</v>
      </c>
    </row>
    <row r="183" spans="1:14">
      <c r="A183" s="1036">
        <v>48</v>
      </c>
      <c r="B183" s="1034"/>
      <c r="C183" s="447"/>
      <c r="D183" s="301"/>
      <c r="E183" s="301"/>
      <c r="F183" s="280"/>
      <c r="G183" s="463"/>
      <c r="H183" s="301"/>
      <c r="I183" s="465"/>
      <c r="J183" s="301"/>
      <c r="K183" s="465"/>
      <c r="L183" s="301"/>
      <c r="M183" s="315">
        <f t="shared" si="5"/>
        <v>0</v>
      </c>
      <c r="N183" s="1037">
        <v>48</v>
      </c>
    </row>
    <row r="184" spans="1:14">
      <c r="A184" s="1036">
        <v>49</v>
      </c>
      <c r="B184" s="1034"/>
      <c r="C184" s="447"/>
      <c r="D184" s="301"/>
      <c r="E184" s="301"/>
      <c r="F184" s="280"/>
      <c r="G184" s="463"/>
      <c r="H184" s="301"/>
      <c r="I184" s="465"/>
      <c r="J184" s="301"/>
      <c r="K184" s="465"/>
      <c r="L184" s="301"/>
      <c r="M184" s="315">
        <f t="shared" si="5"/>
        <v>0</v>
      </c>
      <c r="N184" s="1037">
        <v>49</v>
      </c>
    </row>
    <row r="185" spans="1:14">
      <c r="A185" s="1036">
        <v>50</v>
      </c>
      <c r="B185" s="1034"/>
      <c r="C185" s="447"/>
      <c r="D185" s="301"/>
      <c r="E185" s="301"/>
      <c r="F185" s="280"/>
      <c r="G185" s="463"/>
      <c r="H185" s="301"/>
      <c r="I185" s="465"/>
      <c r="J185" s="301"/>
      <c r="K185" s="465"/>
      <c r="L185" s="301"/>
      <c r="M185" s="315">
        <f t="shared" si="5"/>
        <v>0</v>
      </c>
      <c r="N185" s="1037">
        <v>50</v>
      </c>
    </row>
    <row r="186" spans="1:14">
      <c r="A186" s="1036">
        <v>51</v>
      </c>
      <c r="B186" s="1034"/>
      <c r="C186" s="447"/>
      <c r="D186" s="264"/>
      <c r="E186" s="264"/>
      <c r="F186" s="263"/>
      <c r="G186" s="349"/>
      <c r="H186" s="264"/>
      <c r="I186" s="261"/>
      <c r="J186" s="264"/>
      <c r="K186" s="261"/>
      <c r="L186" s="264"/>
      <c r="M186" s="315">
        <f t="shared" si="5"/>
        <v>0</v>
      </c>
      <c r="N186" s="1037">
        <v>51</v>
      </c>
    </row>
    <row r="187" spans="1:14" ht="15.75" thickBot="1">
      <c r="A187" s="1136">
        <v>52</v>
      </c>
      <c r="B187" s="467"/>
      <c r="C187" s="771"/>
      <c r="D187" s="468"/>
      <c r="E187" s="468"/>
      <c r="F187" s="469"/>
      <c r="G187" s="470"/>
      <c r="H187" s="468"/>
      <c r="I187" s="251"/>
      <c r="J187" s="468"/>
      <c r="K187" s="251"/>
      <c r="L187" s="468"/>
      <c r="M187" s="471">
        <f>SUM(M180:M186)</f>
        <v>0</v>
      </c>
      <c r="N187" s="1137">
        <v>52</v>
      </c>
    </row>
    <row r="189" spans="1:14">
      <c r="A189" s="12" t="s">
        <v>1624</v>
      </c>
      <c r="B189" s="12"/>
      <c r="C189" s="12"/>
      <c r="D189" s="12"/>
      <c r="E189" s="12"/>
      <c r="F189" s="12"/>
      <c r="G189" s="12" t="s">
        <v>1625</v>
      </c>
      <c r="H189" s="12"/>
      <c r="I189" s="12"/>
      <c r="J189" s="12"/>
      <c r="K189" s="12"/>
      <c r="L189" s="12"/>
      <c r="M189" s="12"/>
      <c r="N189" s="12"/>
    </row>
  </sheetData>
  <printOptions horizontalCentered="1" verticalCentered="1"/>
  <pageMargins left="0.5" right="0.5" top="0.5" bottom="0.5" header="0.5" footer="0.5"/>
  <pageSetup scale="70" orientation="portrait" horizontalDpi="300" verticalDpi="300" r:id="rId1"/>
  <headerFooter alignWithMargins="0"/>
  <rowBreaks count="2" manualBreakCount="2">
    <brk id="62" max="16383" man="1"/>
    <brk id="127"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7157" r:id="rId4" name="Button 53">
              <controlPr locked="0" defaultSize="0" autoFill="0" autoLine="0" autoPict="0">
                <anchor moveWithCells="1" sizeWithCells="1">
                  <from>
                    <xdr:col>2</xdr:col>
                    <xdr:colOff>1009650</xdr:colOff>
                    <xdr:row>21</xdr:row>
                    <xdr:rowOff>38100</xdr:rowOff>
                  </from>
                  <to>
                    <xdr:col>2</xdr:col>
                    <xdr:colOff>1581150</xdr:colOff>
                    <xdr:row>21</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
    <pageSetUpPr fitToPage="1"/>
  </sheetPr>
  <dimension ref="A1:D68"/>
  <sheetViews>
    <sheetView defaultGridColor="0" view="pageBreakPreview" colorId="22" zoomScale="60" zoomScaleNormal="100" workbookViewId="0">
      <selection activeCell="B33" sqref="B33:D33"/>
    </sheetView>
  </sheetViews>
  <sheetFormatPr defaultColWidth="9.6640625" defaultRowHeight="15"/>
  <cols>
    <col min="1" max="1" width="4.6640625" style="9" customWidth="1"/>
    <col min="2" max="2" width="7" style="9" customWidth="1"/>
    <col min="3" max="3" width="64.33203125" style="9" customWidth="1"/>
    <col min="4" max="4" width="6.6640625" style="9" customWidth="1"/>
    <col min="5" max="16384" width="9.6640625" style="9"/>
  </cols>
  <sheetData>
    <row r="1" spans="1:4" ht="22.15" customHeight="1" thickBot="1">
      <c r="A1" s="3403" t="str">
        <f>'Data Sheet'!A56</f>
        <v>Annual Report of Consolidated Edison Company of New York, Inc.                                                       Year ended 12/31/2015</v>
      </c>
      <c r="B1" s="3403"/>
      <c r="C1" s="3403"/>
      <c r="D1" s="3403"/>
    </row>
    <row r="2" spans="1:4">
      <c r="A2" s="717"/>
      <c r="B2" s="18"/>
      <c r="C2" s="18"/>
      <c r="D2" s="19"/>
    </row>
    <row r="3" spans="1:4" ht="15" customHeight="1">
      <c r="A3" s="20" t="s">
        <v>1784</v>
      </c>
      <c r="B3" s="17" t="s">
        <v>1784</v>
      </c>
      <c r="C3" s="17" t="s">
        <v>1784</v>
      </c>
      <c r="D3" s="21"/>
    </row>
    <row r="4" spans="1:4" ht="15" customHeight="1">
      <c r="A4" s="22" t="s">
        <v>1785</v>
      </c>
      <c r="B4" s="16"/>
      <c r="C4" s="16"/>
      <c r="D4" s="23"/>
    </row>
    <row r="5" spans="1:4">
      <c r="A5" s="20"/>
      <c r="B5" s="17"/>
      <c r="C5" s="17"/>
      <c r="D5" s="21"/>
    </row>
    <row r="6" spans="1:4">
      <c r="A6" s="20"/>
      <c r="B6" s="17"/>
      <c r="C6" s="17"/>
      <c r="D6" s="21"/>
    </row>
    <row r="7" spans="1:4">
      <c r="A7" s="20"/>
      <c r="B7" s="17"/>
      <c r="C7" s="17"/>
      <c r="D7" s="21"/>
    </row>
    <row r="8" spans="1:4">
      <c r="A8" s="716" t="s">
        <v>3566</v>
      </c>
      <c r="B8" s="3404" t="s">
        <v>1353</v>
      </c>
      <c r="C8" s="3404"/>
      <c r="D8" s="3405"/>
    </row>
    <row r="9" spans="1:4">
      <c r="A9" s="20"/>
      <c r="B9" s="3401" t="s">
        <v>2708</v>
      </c>
      <c r="C9" s="3401"/>
      <c r="D9" s="3402"/>
    </row>
    <row r="10" spans="1:4">
      <c r="A10" s="20"/>
      <c r="B10" s="3401" t="s">
        <v>2707</v>
      </c>
      <c r="C10" s="3401"/>
      <c r="D10" s="3402"/>
    </row>
    <row r="11" spans="1:4">
      <c r="A11" s="20"/>
      <c r="B11"/>
      <c r="C11"/>
      <c r="D11" s="718"/>
    </row>
    <row r="12" spans="1:4">
      <c r="A12" s="716" t="s">
        <v>3567</v>
      </c>
      <c r="B12" s="715" t="s">
        <v>1354</v>
      </c>
      <c r="C12" s="16"/>
      <c r="D12" s="21"/>
    </row>
    <row r="13" spans="1:4">
      <c r="A13" s="20"/>
      <c r="B13" s="3401" t="s">
        <v>2709</v>
      </c>
      <c r="C13" s="3401"/>
      <c r="D13" s="3402"/>
    </row>
    <row r="14" spans="1:4">
      <c r="A14" s="20"/>
      <c r="B14" s="3401" t="s">
        <v>2710</v>
      </c>
      <c r="C14" s="3401"/>
      <c r="D14" s="3402"/>
    </row>
    <row r="15" spans="1:4">
      <c r="A15" s="20"/>
      <c r="B15" s="3401" t="s">
        <v>2711</v>
      </c>
      <c r="C15" s="3401"/>
      <c r="D15" s="3402"/>
    </row>
    <row r="16" spans="1:4">
      <c r="A16" s="20"/>
      <c r="B16" s="16"/>
      <c r="C16" s="16"/>
      <c r="D16" s="21"/>
    </row>
    <row r="17" spans="1:4">
      <c r="A17" s="716" t="s">
        <v>3568</v>
      </c>
      <c r="B17" s="3401" t="s">
        <v>1352</v>
      </c>
      <c r="C17" s="3401"/>
      <c r="D17" s="3402"/>
    </row>
    <row r="18" spans="1:4">
      <c r="A18" s="20"/>
      <c r="B18" s="3401" t="s">
        <v>1786</v>
      </c>
      <c r="C18" s="3401"/>
      <c r="D18" s="3402"/>
    </row>
    <row r="19" spans="1:4">
      <c r="A19" s="20"/>
      <c r="B19" s="3401" t="s">
        <v>1787</v>
      </c>
      <c r="C19" s="3401"/>
      <c r="D19" s="3402"/>
    </row>
    <row r="20" spans="1:4">
      <c r="A20" s="20"/>
      <c r="B20" s="16"/>
      <c r="C20" s="16"/>
      <c r="D20" s="21"/>
    </row>
    <row r="21" spans="1:4">
      <c r="A21" s="716" t="s">
        <v>3569</v>
      </c>
      <c r="B21" s="3401" t="s">
        <v>1355</v>
      </c>
      <c r="C21" s="3401"/>
      <c r="D21" s="3402"/>
    </row>
    <row r="22" spans="1:4">
      <c r="A22" s="20"/>
      <c r="B22" s="3401" t="s">
        <v>1788</v>
      </c>
      <c r="C22" s="3401"/>
      <c r="D22" s="3402"/>
    </row>
    <row r="23" spans="1:4">
      <c r="A23" s="20"/>
      <c r="B23" s="3401" t="s">
        <v>1356</v>
      </c>
      <c r="C23" s="3401"/>
      <c r="D23" s="3402"/>
    </row>
    <row r="24" spans="1:4">
      <c r="A24" s="20"/>
      <c r="B24" s="3401" t="s">
        <v>1357</v>
      </c>
      <c r="C24" s="3401"/>
      <c r="D24" s="3402"/>
    </row>
    <row r="25" spans="1:4">
      <c r="A25" s="20"/>
      <c r="B25" s="3401" t="s">
        <v>1358</v>
      </c>
      <c r="C25" s="3401"/>
      <c r="D25" s="3402"/>
    </row>
    <row r="26" spans="1:4">
      <c r="A26" s="20"/>
      <c r="B26" s="3401" t="s">
        <v>3838</v>
      </c>
      <c r="C26" s="3401"/>
      <c r="D26" s="3402"/>
    </row>
    <row r="27" spans="1:4">
      <c r="A27" s="20"/>
      <c r="B27" s="16"/>
      <c r="C27" s="16"/>
      <c r="D27" s="21"/>
    </row>
    <row r="28" spans="1:4">
      <c r="A28" s="716" t="s">
        <v>3570</v>
      </c>
      <c r="B28" s="3401" t="s">
        <v>3839</v>
      </c>
      <c r="C28" s="3401"/>
      <c r="D28" s="3402"/>
    </row>
    <row r="29" spans="1:4">
      <c r="A29" s="20"/>
      <c r="B29" s="3401" t="s">
        <v>3840</v>
      </c>
      <c r="C29" s="3401"/>
      <c r="D29" s="3402"/>
    </row>
    <row r="30" spans="1:4">
      <c r="A30" s="20"/>
      <c r="B30" s="3401" t="s">
        <v>3841</v>
      </c>
      <c r="C30" s="3401"/>
      <c r="D30" s="3402"/>
    </row>
    <row r="31" spans="1:4">
      <c r="A31" s="20"/>
      <c r="B31" s="16"/>
      <c r="C31" s="16"/>
      <c r="D31" s="21"/>
    </row>
    <row r="32" spans="1:4">
      <c r="A32" s="716" t="s">
        <v>3571</v>
      </c>
      <c r="B32" s="715" t="s">
        <v>3842</v>
      </c>
      <c r="C32" s="16"/>
      <c r="D32" s="21"/>
    </row>
    <row r="33" spans="1:4">
      <c r="A33" s="20"/>
      <c r="B33" s="3401" t="s">
        <v>3843</v>
      </c>
      <c r="C33" s="3401"/>
      <c r="D33" s="3402"/>
    </row>
    <row r="34" spans="1:4">
      <c r="A34" s="20"/>
      <c r="B34" s="3401" t="s">
        <v>1789</v>
      </c>
      <c r="C34" s="3401"/>
      <c r="D34" s="3402"/>
    </row>
    <row r="35" spans="1:4">
      <c r="A35" s="20"/>
      <c r="B35" s="16"/>
      <c r="C35" s="16"/>
      <c r="D35" s="21"/>
    </row>
    <row r="36" spans="1:4">
      <c r="A36" s="716" t="s">
        <v>3572</v>
      </c>
      <c r="B36" s="3401" t="s">
        <v>3844</v>
      </c>
      <c r="C36" s="3401"/>
      <c r="D36" s="3402"/>
    </row>
    <row r="37" spans="1:4">
      <c r="A37" s="20"/>
      <c r="B37" s="3401" t="s">
        <v>3845</v>
      </c>
      <c r="C37" s="3401"/>
      <c r="D37" s="3402"/>
    </row>
    <row r="38" spans="1:4">
      <c r="A38" s="20"/>
      <c r="B38" s="3401" t="s">
        <v>3846</v>
      </c>
      <c r="C38" s="3401"/>
      <c r="D38" s="3402"/>
    </row>
    <row r="39" spans="1:4">
      <c r="A39" s="20"/>
      <c r="B39" s="3401" t="s">
        <v>3847</v>
      </c>
      <c r="C39" s="3401"/>
      <c r="D39" s="3402"/>
    </row>
    <row r="40" spans="1:4">
      <c r="A40" s="20"/>
      <c r="B40" s="16"/>
      <c r="C40" s="16"/>
      <c r="D40" s="21"/>
    </row>
    <row r="41" spans="1:4">
      <c r="A41" s="716" t="s">
        <v>3573</v>
      </c>
      <c r="B41" s="3401" t="s">
        <v>3848</v>
      </c>
      <c r="C41" s="3401"/>
      <c r="D41" s="3402"/>
    </row>
    <row r="42" spans="1:4">
      <c r="A42" s="20"/>
      <c r="B42" s="3401" t="s">
        <v>1790</v>
      </c>
      <c r="C42" s="3401"/>
      <c r="D42" s="3402"/>
    </row>
    <row r="43" spans="1:4">
      <c r="A43" s="20"/>
      <c r="B43" s="3401" t="s">
        <v>1791</v>
      </c>
      <c r="C43" s="3401"/>
      <c r="D43" s="3402"/>
    </row>
    <row r="44" spans="1:4">
      <c r="A44" s="20"/>
      <c r="B44" s="16"/>
      <c r="C44" s="16"/>
      <c r="D44" s="21"/>
    </row>
    <row r="45" spans="1:4">
      <c r="A45" s="716" t="s">
        <v>3574</v>
      </c>
      <c r="B45" s="3401" t="s">
        <v>3563</v>
      </c>
      <c r="C45" s="3401"/>
      <c r="D45" s="3402"/>
    </row>
    <row r="46" spans="1:4">
      <c r="A46" s="20"/>
      <c r="B46" s="3401" t="s">
        <v>3564</v>
      </c>
      <c r="C46" s="3401"/>
      <c r="D46" s="3402"/>
    </row>
    <row r="47" spans="1:4">
      <c r="A47" s="20"/>
      <c r="B47" s="16"/>
      <c r="C47" s="16"/>
      <c r="D47" s="21"/>
    </row>
    <row r="48" spans="1:4">
      <c r="A48" s="716" t="s">
        <v>3575</v>
      </c>
      <c r="B48" s="3401" t="s">
        <v>3565</v>
      </c>
      <c r="C48" s="3401"/>
      <c r="D48" s="3402"/>
    </row>
    <row r="49" spans="1:4">
      <c r="A49" s="20"/>
      <c r="B49" s="3401" t="s">
        <v>1792</v>
      </c>
      <c r="C49" s="3401"/>
      <c r="D49" s="3402"/>
    </row>
    <row r="50" spans="1:4">
      <c r="A50" s="20"/>
      <c r="B50" s="3401" t="s">
        <v>1793</v>
      </c>
      <c r="C50" s="3401"/>
      <c r="D50" s="3402"/>
    </row>
    <row r="51" spans="1:4">
      <c r="A51" s="20"/>
      <c r="B51" s="16"/>
      <c r="C51" s="16"/>
      <c r="D51" s="21"/>
    </row>
    <row r="52" spans="1:4">
      <c r="A52" s="20"/>
      <c r="B52" s="17"/>
      <c r="C52" s="17"/>
      <c r="D52" s="21"/>
    </row>
    <row r="53" spans="1:4" ht="15.75" thickBot="1">
      <c r="A53" s="24"/>
      <c r="B53" s="25"/>
      <c r="C53" s="25"/>
      <c r="D53" s="26"/>
    </row>
    <row r="54" spans="1:4">
      <c r="A54" s="17"/>
      <c r="B54" s="17"/>
      <c r="C54" s="601" t="s">
        <v>1794</v>
      </c>
      <c r="D54" s="17"/>
    </row>
    <row r="55" spans="1:4">
      <c r="A55" s="17"/>
      <c r="B55" s="17"/>
      <c r="C55" s="17"/>
      <c r="D55" s="17"/>
    </row>
    <row r="60" spans="1:4">
      <c r="A60" s="15"/>
      <c r="B60" s="15"/>
      <c r="C60"/>
    </row>
    <row r="61" spans="1:4">
      <c r="A61" s="15"/>
      <c r="B61" s="15"/>
      <c r="C61"/>
    </row>
    <row r="62" spans="1:4">
      <c r="A62" s="15"/>
      <c r="B62" s="15"/>
      <c r="C62"/>
    </row>
    <row r="63" spans="1:4">
      <c r="A63" s="15"/>
      <c r="B63" s="15"/>
      <c r="C63"/>
    </row>
    <row r="64" spans="1:4">
      <c r="A64" s="15"/>
      <c r="B64" s="15"/>
      <c r="C64"/>
    </row>
    <row r="65" spans="1:3">
      <c r="A65" s="15"/>
      <c r="B65" s="15"/>
      <c r="C65"/>
    </row>
    <row r="66" spans="1:3">
      <c r="A66" s="15"/>
      <c r="B66" s="15"/>
      <c r="C66"/>
    </row>
    <row r="67" spans="1:3">
      <c r="A67" s="15"/>
      <c r="B67" s="15"/>
      <c r="C67"/>
    </row>
    <row r="68" spans="1:3">
      <c r="A68" s="15"/>
      <c r="B68" s="15"/>
      <c r="C68"/>
    </row>
  </sheetData>
  <mergeCells count="33">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 ref="A1:D1"/>
    <mergeCell ref="B17:D17"/>
    <mergeCell ref="B18:D18"/>
    <mergeCell ref="B19:D19"/>
    <mergeCell ref="B8:D8"/>
    <mergeCell ref="B13:D13"/>
    <mergeCell ref="B9:D9"/>
    <mergeCell ref="B10:D10"/>
    <mergeCell ref="B14:D14"/>
    <mergeCell ref="B15:D15"/>
    <mergeCell ref="B46:D46"/>
    <mergeCell ref="B25:D25"/>
    <mergeCell ref="B33:D33"/>
    <mergeCell ref="B36:D36"/>
    <mergeCell ref="B37:D37"/>
    <mergeCell ref="B45:D45"/>
    <mergeCell ref="B26:D26"/>
  </mergeCells>
  <printOptions horizontalCentered="1" verticalCentered="1"/>
  <pageMargins left="0.5" right="0.5" top="0" bottom="0" header="0.5" footer="0.5"/>
  <pageSetup scale="92"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49">
    <pageSetUpPr fitToPage="1"/>
  </sheetPr>
  <dimension ref="A1:K191"/>
  <sheetViews>
    <sheetView defaultGridColor="0" view="pageBreakPreview" topLeftCell="A155" colorId="22" zoomScale="80" zoomScaleNormal="100" zoomScaleSheetLayoutView="80" workbookViewId="0">
      <selection activeCell="C33" sqref="C33"/>
    </sheetView>
  </sheetViews>
  <sheetFormatPr defaultColWidth="9.6640625" defaultRowHeight="15"/>
  <cols>
    <col min="1" max="1" width="4.6640625" style="1451" customWidth="1"/>
    <col min="2" max="2" width="100" style="1451" bestFit="1" customWidth="1"/>
    <col min="3" max="3" width="19.88671875" style="1451" bestFit="1" customWidth="1"/>
    <col min="4" max="4" width="10.6640625" style="1451" customWidth="1"/>
    <col min="5" max="5" width="17" style="1451" bestFit="1" customWidth="1"/>
    <col min="6" max="6" width="17.6640625" style="1451" customWidth="1"/>
    <col min="7" max="7" width="16.6640625" style="1451" customWidth="1"/>
    <col min="8" max="16384" width="9.6640625" style="1451"/>
  </cols>
  <sheetData>
    <row r="1" spans="1:10">
      <c r="A1" s="1938" t="s">
        <v>1795</v>
      </c>
      <c r="B1" s="1939"/>
      <c r="C1" s="1939"/>
      <c r="D1" s="1985" t="s">
        <v>1339</v>
      </c>
      <c r="E1" s="1939"/>
      <c r="F1" s="1985" t="s">
        <v>1797</v>
      </c>
      <c r="G1" s="2033" t="s">
        <v>1798</v>
      </c>
    </row>
    <row r="2" spans="1:10">
      <c r="A2" s="1452" t="str">
        <f>'Data Sheet'!$C$25</f>
        <v>Consolidated Edison Company of New York, Inc.</v>
      </c>
      <c r="D2" s="1964" t="s">
        <v>1626</v>
      </c>
      <c r="F2" s="1964" t="s">
        <v>1800</v>
      </c>
      <c r="G2" s="1999"/>
    </row>
    <row r="3" spans="1:10" ht="15" customHeight="1">
      <c r="A3" s="1953"/>
      <c r="D3" s="1964" t="s">
        <v>1627</v>
      </c>
      <c r="F3" s="1513" t="str">
        <f>'Data Sheet'!$C$40</f>
        <v>4/28/2016</v>
      </c>
      <c r="G3" s="1514" t="str">
        <f>'Data Sheet'!$C$38</f>
        <v>12/31/2015</v>
      </c>
    </row>
    <row r="4" spans="1:10" ht="15" customHeight="1">
      <c r="A4" s="2114" t="s">
        <v>1628</v>
      </c>
      <c r="B4" s="2115"/>
      <c r="C4" s="2115"/>
      <c r="D4" s="2115"/>
      <c r="E4" s="2115"/>
      <c r="F4" s="2115"/>
      <c r="G4" s="2116"/>
    </row>
    <row r="5" spans="1:10">
      <c r="A5" s="1991"/>
      <c r="B5" s="1957"/>
      <c r="C5" s="1957"/>
      <c r="D5" s="1957"/>
      <c r="E5" s="1957"/>
      <c r="F5" s="1957"/>
      <c r="G5" s="1992"/>
    </row>
    <row r="6" spans="1:10">
      <c r="A6" s="1953"/>
      <c r="B6" s="1451" t="s">
        <v>1840</v>
      </c>
      <c r="G6" s="1943"/>
    </row>
    <row r="7" spans="1:10">
      <c r="A7" s="1953"/>
      <c r="B7" s="1451" t="s">
        <v>536</v>
      </c>
      <c r="G7" s="1943"/>
    </row>
    <row r="8" spans="1:10">
      <c r="A8" s="1953"/>
      <c r="B8" s="1451" t="s">
        <v>1841</v>
      </c>
      <c r="G8" s="1943"/>
    </row>
    <row r="9" spans="1:10">
      <c r="A9" s="2566"/>
      <c r="B9" s="1855" t="s">
        <v>210</v>
      </c>
      <c r="C9" s="1855"/>
      <c r="D9" s="1855"/>
      <c r="E9" s="1855"/>
      <c r="F9" s="1855"/>
      <c r="G9" s="2569"/>
    </row>
    <row r="10" spans="1:10">
      <c r="A10" s="2566"/>
      <c r="B10" s="1855" t="s">
        <v>4631</v>
      </c>
      <c r="C10" s="1855"/>
      <c r="D10" s="1855"/>
      <c r="E10" s="1855"/>
      <c r="F10" s="1855"/>
      <c r="G10" s="2569" t="s">
        <v>1784</v>
      </c>
      <c r="H10" s="1451" t="s">
        <v>1784</v>
      </c>
      <c r="I10" s="1451" t="s">
        <v>1784</v>
      </c>
      <c r="J10" s="1451" t="s">
        <v>1784</v>
      </c>
    </row>
    <row r="11" spans="1:10">
      <c r="A11" s="2566"/>
      <c r="B11" s="2564" t="s">
        <v>4371</v>
      </c>
      <c r="C11" s="1855"/>
      <c r="D11" s="1855"/>
      <c r="E11" s="1855"/>
      <c r="F11" s="1855"/>
      <c r="G11" s="2569"/>
    </row>
    <row r="12" spans="1:10">
      <c r="A12" s="2566"/>
      <c r="B12" s="2564" t="s">
        <v>4416</v>
      </c>
      <c r="C12" s="1855"/>
      <c r="D12" s="1855"/>
      <c r="E12" s="1855"/>
      <c r="F12" s="1855"/>
      <c r="G12" s="2569"/>
    </row>
    <row r="13" spans="1:10">
      <c r="A13" s="2566"/>
      <c r="B13" s="2564" t="s">
        <v>4372</v>
      </c>
      <c r="C13" s="1855"/>
      <c r="D13" s="1855"/>
      <c r="E13" s="1855"/>
      <c r="F13" s="1855"/>
      <c r="G13" s="2569"/>
    </row>
    <row r="14" spans="1:10">
      <c r="A14" s="2566"/>
      <c r="B14" s="1855" t="s">
        <v>4417</v>
      </c>
      <c r="C14" s="1855"/>
      <c r="D14" s="1855"/>
      <c r="E14" s="1855"/>
      <c r="F14" s="1855"/>
      <c r="G14" s="2569"/>
    </row>
    <row r="15" spans="1:10">
      <c r="A15" s="1953"/>
      <c r="G15" s="1943"/>
    </row>
    <row r="16" spans="1:10">
      <c r="A16" s="2110"/>
      <c r="B16" s="1955"/>
      <c r="C16" s="2570" t="s">
        <v>3974</v>
      </c>
      <c r="D16" s="1993" t="s">
        <v>1453</v>
      </c>
      <c r="E16" s="1950"/>
      <c r="F16" s="1955"/>
      <c r="G16" s="1995"/>
    </row>
    <row r="17" spans="1:7">
      <c r="A17" s="2037"/>
      <c r="B17" s="1960" t="s">
        <v>1454</v>
      </c>
      <c r="C17" s="2571" t="s">
        <v>3975</v>
      </c>
      <c r="D17" s="1960" t="s">
        <v>176</v>
      </c>
      <c r="E17" s="1960" t="s">
        <v>1835</v>
      </c>
      <c r="F17" s="1960" t="s">
        <v>539</v>
      </c>
      <c r="G17" s="1963" t="s">
        <v>3189</v>
      </c>
    </row>
    <row r="18" spans="1:7">
      <c r="A18" s="2037" t="s">
        <v>572</v>
      </c>
      <c r="B18" s="1960" t="s">
        <v>1678</v>
      </c>
      <c r="C18" s="2571" t="s">
        <v>4418</v>
      </c>
      <c r="D18" s="1960" t="s">
        <v>2226</v>
      </c>
      <c r="E18" s="1964"/>
      <c r="F18" s="1964"/>
      <c r="G18" s="1963" t="s">
        <v>2514</v>
      </c>
    </row>
    <row r="19" spans="1:7">
      <c r="A19" s="2038" t="s">
        <v>1455</v>
      </c>
      <c r="B19" s="2040" t="s">
        <v>3551</v>
      </c>
      <c r="C19" s="2572" t="s">
        <v>3019</v>
      </c>
      <c r="D19" s="2040" t="s">
        <v>3020</v>
      </c>
      <c r="E19" s="2040" t="s">
        <v>3021</v>
      </c>
      <c r="F19" s="2040" t="s">
        <v>544</v>
      </c>
      <c r="G19" s="1967" t="s">
        <v>559</v>
      </c>
    </row>
    <row r="20" spans="1:7">
      <c r="A20" s="2037">
        <v>1</v>
      </c>
      <c r="B20" s="1964" t="s">
        <v>5813</v>
      </c>
      <c r="C20" s="3146">
        <v>10487158.029999999</v>
      </c>
      <c r="D20" s="1964"/>
      <c r="E20" s="3146">
        <v>10634184.010000002</v>
      </c>
      <c r="F20" s="3146">
        <v>760329.79999999993</v>
      </c>
      <c r="G20" s="3151">
        <f>C20-E20+F20</f>
        <v>613303.81999999762</v>
      </c>
    </row>
    <row r="21" spans="1:7">
      <c r="A21" s="2037">
        <v>2</v>
      </c>
      <c r="B21" s="1964" t="s">
        <v>5814</v>
      </c>
      <c r="C21" s="3147">
        <v>-51280929.130000003</v>
      </c>
      <c r="D21" s="1964"/>
      <c r="E21" s="3147">
        <v>410297855.32000005</v>
      </c>
      <c r="F21" s="3147">
        <v>359396481.25999987</v>
      </c>
      <c r="G21" s="3151">
        <f t="shared" ref="G21:G59" si="0">C21-E21+F21</f>
        <v>-102182303.19000018</v>
      </c>
    </row>
    <row r="22" spans="1:7">
      <c r="A22" s="2037">
        <v>3</v>
      </c>
      <c r="B22" s="1964" t="s">
        <v>5901</v>
      </c>
      <c r="C22" s="3147">
        <v>23697120.91</v>
      </c>
      <c r="D22" s="1964"/>
      <c r="E22" s="3147">
        <v>152067.07999999999</v>
      </c>
      <c r="F22" s="3147">
        <v>0</v>
      </c>
      <c r="G22" s="3151">
        <f t="shared" si="0"/>
        <v>23545053.830000002</v>
      </c>
    </row>
    <row r="23" spans="1:7">
      <c r="A23" s="2037">
        <v>4</v>
      </c>
      <c r="B23" s="1964" t="s">
        <v>5831</v>
      </c>
      <c r="C23" s="3147">
        <v>0</v>
      </c>
      <c r="D23" s="1964"/>
      <c r="E23" s="3147">
        <v>74861.11</v>
      </c>
      <c r="F23" s="3147">
        <v>74861.11</v>
      </c>
      <c r="G23" s="3151">
        <f t="shared" si="0"/>
        <v>0</v>
      </c>
    </row>
    <row r="24" spans="1:7">
      <c r="A24" s="2037">
        <v>5</v>
      </c>
      <c r="B24" s="1964" t="s">
        <v>5902</v>
      </c>
      <c r="C24" s="3147">
        <v>0</v>
      </c>
      <c r="D24" s="1964"/>
      <c r="E24" s="3147">
        <v>26130130</v>
      </c>
      <c r="F24" s="3147">
        <v>26990928.189999998</v>
      </c>
      <c r="G24" s="3151">
        <f t="shared" si="0"/>
        <v>860798.18999999762</v>
      </c>
    </row>
    <row r="25" spans="1:7">
      <c r="A25" s="2037">
        <v>6</v>
      </c>
      <c r="B25" s="1964" t="s">
        <v>5903</v>
      </c>
      <c r="C25" s="3147">
        <v>0</v>
      </c>
      <c r="D25" s="1964"/>
      <c r="E25" s="3147">
        <v>7093260</v>
      </c>
      <c r="F25" s="3147">
        <v>7093260</v>
      </c>
      <c r="G25" s="3151">
        <f t="shared" si="0"/>
        <v>0</v>
      </c>
    </row>
    <row r="26" spans="1:7">
      <c r="A26" s="2037">
        <v>7</v>
      </c>
      <c r="B26" s="1964" t="s">
        <v>5904</v>
      </c>
      <c r="C26" s="3147">
        <v>3848331.28</v>
      </c>
      <c r="D26" s="1964"/>
      <c r="E26" s="3147">
        <v>48613663.449999996</v>
      </c>
      <c r="F26" s="3147">
        <v>49501561.960000001</v>
      </c>
      <c r="G26" s="3151">
        <f t="shared" si="0"/>
        <v>4736229.7900000066</v>
      </c>
    </row>
    <row r="27" spans="1:7">
      <c r="A27" s="2037">
        <v>8</v>
      </c>
      <c r="B27" s="1964" t="s">
        <v>5905</v>
      </c>
      <c r="C27" s="3147">
        <v>55633.120000000003</v>
      </c>
      <c r="D27" s="1964"/>
      <c r="E27" s="3147">
        <v>2833785.6100000003</v>
      </c>
      <c r="F27" s="3147">
        <v>2860508.39</v>
      </c>
      <c r="G27" s="3151">
        <f t="shared" si="0"/>
        <v>82355.899999999907</v>
      </c>
    </row>
    <row r="28" spans="1:7">
      <c r="A28" s="2037">
        <v>9</v>
      </c>
      <c r="B28" s="1964" t="s">
        <v>5906</v>
      </c>
      <c r="C28" s="3147">
        <v>0</v>
      </c>
      <c r="D28" s="1964"/>
      <c r="E28" s="3147">
        <v>7540141.8799999999</v>
      </c>
      <c r="F28" s="3147">
        <v>7540141.8799999999</v>
      </c>
      <c r="G28" s="3151">
        <f t="shared" si="0"/>
        <v>0</v>
      </c>
    </row>
    <row r="29" spans="1:7">
      <c r="A29" s="2037">
        <v>10</v>
      </c>
      <c r="B29" s="1964" t="s">
        <v>5907</v>
      </c>
      <c r="C29" s="3147">
        <v>36155233.25</v>
      </c>
      <c r="D29" s="2117"/>
      <c r="E29" s="3147">
        <v>64848251.730000004</v>
      </c>
      <c r="F29" s="3147">
        <v>50281200.950000003</v>
      </c>
      <c r="G29" s="3151">
        <f t="shared" si="0"/>
        <v>21588182.469999999</v>
      </c>
    </row>
    <row r="30" spans="1:7">
      <c r="A30" s="2037">
        <v>11</v>
      </c>
      <c r="B30" s="1964" t="s">
        <v>5908</v>
      </c>
      <c r="C30" s="3147">
        <v>7368984.1299999999</v>
      </c>
      <c r="D30" s="1964"/>
      <c r="E30" s="3147">
        <v>7853793.7700000005</v>
      </c>
      <c r="F30" s="3147">
        <v>484809.63999999996</v>
      </c>
      <c r="G30" s="3151">
        <f t="shared" si="0"/>
        <v>-6.4028427004814148E-10</v>
      </c>
    </row>
    <row r="31" spans="1:7">
      <c r="A31" s="2037">
        <v>12</v>
      </c>
      <c r="B31" s="1964" t="s">
        <v>5909</v>
      </c>
      <c r="C31" s="3147">
        <v>862.82</v>
      </c>
      <c r="D31" s="1964"/>
      <c r="E31" s="3147">
        <v>54601.569999999992</v>
      </c>
      <c r="F31" s="3147">
        <v>45002.97</v>
      </c>
      <c r="G31" s="3151">
        <f t="shared" si="0"/>
        <v>-8735.7799999999916</v>
      </c>
    </row>
    <row r="32" spans="1:7">
      <c r="A32" s="2037">
        <v>13</v>
      </c>
      <c r="B32" s="1964" t="s">
        <v>5910</v>
      </c>
      <c r="C32" s="3147">
        <v>13647970.369999999</v>
      </c>
      <c r="D32" s="1964"/>
      <c r="E32" s="3147">
        <v>22383934.490000002</v>
      </c>
      <c r="F32" s="3147">
        <v>17548187.23</v>
      </c>
      <c r="G32" s="3151">
        <f t="shared" si="0"/>
        <v>8812223.1099999975</v>
      </c>
    </row>
    <row r="33" spans="1:7">
      <c r="A33" s="2037">
        <v>14</v>
      </c>
      <c r="B33" s="1964" t="s">
        <v>5911</v>
      </c>
      <c r="C33" s="3147">
        <v>110905000</v>
      </c>
      <c r="D33" s="1964"/>
      <c r="E33" s="3147">
        <v>1256250000</v>
      </c>
      <c r="F33" s="3147">
        <v>1228113000</v>
      </c>
      <c r="G33" s="3151">
        <f t="shared" si="0"/>
        <v>82768000</v>
      </c>
    </row>
    <row r="34" spans="1:7">
      <c r="A34" s="2037">
        <v>15</v>
      </c>
      <c r="B34" s="1964" t="s">
        <v>5912</v>
      </c>
      <c r="C34" s="3147">
        <v>3536676.2</v>
      </c>
      <c r="D34" s="1964"/>
      <c r="E34" s="3147">
        <v>4253370.41</v>
      </c>
      <c r="F34" s="3147">
        <v>1247261.3400000001</v>
      </c>
      <c r="G34" s="3151">
        <f t="shared" si="0"/>
        <v>530567.13000000012</v>
      </c>
    </row>
    <row r="35" spans="1:7">
      <c r="A35" s="2037">
        <v>16</v>
      </c>
      <c r="B35" s="1964" t="s">
        <v>5913</v>
      </c>
      <c r="C35" s="3147">
        <v>2197105.09</v>
      </c>
      <c r="D35" s="1964"/>
      <c r="E35" s="3147">
        <v>41693142.330000013</v>
      </c>
      <c r="F35" s="3147">
        <v>23707421.989999998</v>
      </c>
      <c r="G35" s="3151">
        <f t="shared" si="0"/>
        <v>-15788615.250000011</v>
      </c>
    </row>
    <row r="36" spans="1:7">
      <c r="A36" s="2037">
        <v>17</v>
      </c>
      <c r="B36" s="1964" t="s">
        <v>5914</v>
      </c>
      <c r="C36" s="3147">
        <v>-4114468.27</v>
      </c>
      <c r="D36" s="1964"/>
      <c r="E36" s="3147">
        <v>64220032.829999998</v>
      </c>
      <c r="F36" s="3147">
        <v>74109186.970000029</v>
      </c>
      <c r="G36" s="3151">
        <f t="shared" si="0"/>
        <v>5774685.8700000346</v>
      </c>
    </row>
    <row r="37" spans="1:7">
      <c r="A37" s="2037">
        <v>18</v>
      </c>
      <c r="B37" s="1964" t="s">
        <v>5915</v>
      </c>
      <c r="C37" s="3147">
        <v>137736000</v>
      </c>
      <c r="D37" s="1964"/>
      <c r="E37" s="3147">
        <v>3355769000</v>
      </c>
      <c r="F37" s="3147">
        <v>3327159000</v>
      </c>
      <c r="G37" s="3151">
        <f t="shared" si="0"/>
        <v>109126000</v>
      </c>
    </row>
    <row r="38" spans="1:7">
      <c r="A38" s="2037">
        <v>19</v>
      </c>
      <c r="B38" s="1964" t="s">
        <v>5916</v>
      </c>
      <c r="C38" s="3147">
        <v>240324.09</v>
      </c>
      <c r="D38" s="1964"/>
      <c r="E38" s="3147">
        <v>1538438.3800000001</v>
      </c>
      <c r="F38" s="3147">
        <v>1762693.59</v>
      </c>
      <c r="G38" s="3151">
        <f t="shared" si="0"/>
        <v>464579.30000000005</v>
      </c>
    </row>
    <row r="39" spans="1:7">
      <c r="A39" s="2037">
        <v>20</v>
      </c>
      <c r="B39" s="1964" t="s">
        <v>5917</v>
      </c>
      <c r="C39" s="3147">
        <v>815331.71</v>
      </c>
      <c r="D39" s="1964"/>
      <c r="E39" s="3147">
        <v>8962462.0600000005</v>
      </c>
      <c r="F39" s="3147">
        <v>8585840.5999999996</v>
      </c>
      <c r="G39" s="3151">
        <f t="shared" si="0"/>
        <v>438710.24999999907</v>
      </c>
    </row>
    <row r="40" spans="1:7">
      <c r="A40" s="2037">
        <v>21</v>
      </c>
      <c r="B40" s="1964" t="s">
        <v>5918</v>
      </c>
      <c r="C40" s="3147">
        <v>29695476.780000001</v>
      </c>
      <c r="D40" s="1964"/>
      <c r="E40" s="3147">
        <v>44710946.68</v>
      </c>
      <c r="F40" s="3147">
        <v>60054308.280000009</v>
      </c>
      <c r="G40" s="3151">
        <f t="shared" si="0"/>
        <v>45038838.38000001</v>
      </c>
    </row>
    <row r="41" spans="1:7">
      <c r="A41" s="2037">
        <v>22</v>
      </c>
      <c r="B41" s="1964" t="s">
        <v>5919</v>
      </c>
      <c r="C41" s="3147">
        <v>8954950.9399999995</v>
      </c>
      <c r="D41" s="1964"/>
      <c r="E41" s="3147">
        <v>8954950.9400000013</v>
      </c>
      <c r="F41" s="3147">
        <v>0</v>
      </c>
      <c r="G41" s="3151">
        <f t="shared" si="0"/>
        <v>-1.862645149230957E-9</v>
      </c>
    </row>
    <row r="42" spans="1:7">
      <c r="A42" s="2037">
        <v>23</v>
      </c>
      <c r="B42" s="1964" t="s">
        <v>5920</v>
      </c>
      <c r="C42" s="3147">
        <v>24445101.898446396</v>
      </c>
      <c r="D42" s="1964"/>
      <c r="E42" s="3147">
        <v>32437431.248446394</v>
      </c>
      <c r="F42" s="3147">
        <v>7992329.3499999996</v>
      </c>
      <c r="G42" s="3151">
        <f t="shared" si="0"/>
        <v>0</v>
      </c>
    </row>
    <row r="43" spans="1:7">
      <c r="A43" s="2037">
        <v>24</v>
      </c>
      <c r="B43" s="1964" t="s">
        <v>5921</v>
      </c>
      <c r="C43" s="3147">
        <v>-5000</v>
      </c>
      <c r="D43" s="1964"/>
      <c r="E43" s="3147">
        <v>0</v>
      </c>
      <c r="F43" s="3147">
        <v>0</v>
      </c>
      <c r="G43" s="3151">
        <f t="shared" si="0"/>
        <v>-5000</v>
      </c>
    </row>
    <row r="44" spans="1:7">
      <c r="A44" s="2037">
        <v>25</v>
      </c>
      <c r="B44" s="1964" t="s">
        <v>5922</v>
      </c>
      <c r="C44" s="3147">
        <v>-5000</v>
      </c>
      <c r="D44" s="1964"/>
      <c r="E44" s="3147">
        <v>0</v>
      </c>
      <c r="F44" s="3147">
        <v>0</v>
      </c>
      <c r="G44" s="3151">
        <f t="shared" si="0"/>
        <v>-5000</v>
      </c>
    </row>
    <row r="45" spans="1:7">
      <c r="A45" s="2037">
        <v>26</v>
      </c>
      <c r="B45" s="1964" t="s">
        <v>5923</v>
      </c>
      <c r="C45" s="3147">
        <v>521366.7</v>
      </c>
      <c r="D45" s="1964"/>
      <c r="E45" s="3147">
        <v>1435125.64</v>
      </c>
      <c r="F45" s="3147">
        <v>1435906.43</v>
      </c>
      <c r="G45" s="3151">
        <f t="shared" si="0"/>
        <v>522147.49</v>
      </c>
    </row>
    <row r="46" spans="1:7">
      <c r="A46" s="2037">
        <v>27</v>
      </c>
      <c r="B46" s="1964" t="s">
        <v>5924</v>
      </c>
      <c r="C46" s="3147">
        <v>1447604.81</v>
      </c>
      <c r="D46" s="1964"/>
      <c r="E46" s="3147">
        <v>0</v>
      </c>
      <c r="F46" s="3147">
        <v>0</v>
      </c>
      <c r="G46" s="3151">
        <f t="shared" si="0"/>
        <v>1447604.81</v>
      </c>
    </row>
    <row r="47" spans="1:7">
      <c r="A47" s="2037">
        <v>28</v>
      </c>
      <c r="B47" s="1964" t="s">
        <v>5925</v>
      </c>
      <c r="C47" s="3147">
        <v>2427382.2200000002</v>
      </c>
      <c r="D47" s="1964"/>
      <c r="E47" s="3147">
        <v>113181.6</v>
      </c>
      <c r="F47" s="3147">
        <v>38058.97</v>
      </c>
      <c r="G47" s="3151">
        <f t="shared" si="0"/>
        <v>2352259.5900000003</v>
      </c>
    </row>
    <row r="48" spans="1:7">
      <c r="A48" s="2037">
        <v>29</v>
      </c>
      <c r="B48" s="1964" t="s">
        <v>5926</v>
      </c>
      <c r="C48" s="3147">
        <v>616996.43000000005</v>
      </c>
      <c r="D48" s="1964"/>
      <c r="E48" s="3147">
        <v>308000.03999999992</v>
      </c>
      <c r="F48" s="3147">
        <v>0</v>
      </c>
      <c r="G48" s="3151">
        <f t="shared" si="0"/>
        <v>308996.39000000013</v>
      </c>
    </row>
    <row r="49" spans="1:11">
      <c r="A49" s="2037">
        <v>30</v>
      </c>
      <c r="B49" s="1964" t="s">
        <v>5927</v>
      </c>
      <c r="C49" s="3147">
        <v>78495609.049999997</v>
      </c>
      <c r="D49" s="1964"/>
      <c r="E49" s="3147">
        <v>30302000.039999999</v>
      </c>
      <c r="F49" s="3147">
        <v>11671524.26</v>
      </c>
      <c r="G49" s="3151">
        <f t="shared" si="0"/>
        <v>59865133.269999996</v>
      </c>
    </row>
    <row r="50" spans="1:11">
      <c r="A50" s="2037">
        <v>31</v>
      </c>
      <c r="B50" s="1964" t="s">
        <v>5928</v>
      </c>
      <c r="C50" s="3147">
        <v>17591543.859999999</v>
      </c>
      <c r="D50" s="1964"/>
      <c r="E50" s="3147">
        <v>42421413.210000001</v>
      </c>
      <c r="F50" s="3147">
        <v>34343751.109999999</v>
      </c>
      <c r="G50" s="3151">
        <f t="shared" si="0"/>
        <v>9513881.7599999979</v>
      </c>
    </row>
    <row r="51" spans="1:11">
      <c r="A51" s="2037">
        <v>32</v>
      </c>
      <c r="B51" s="1964" t="s">
        <v>5929</v>
      </c>
      <c r="C51" s="3147">
        <v>331577.46999999997</v>
      </c>
      <c r="D51" s="1964"/>
      <c r="E51" s="3147">
        <v>2024257.2300000002</v>
      </c>
      <c r="F51" s="3147">
        <v>1711416.13</v>
      </c>
      <c r="G51" s="3151">
        <f t="shared" si="0"/>
        <v>18736.369999999646</v>
      </c>
    </row>
    <row r="52" spans="1:11">
      <c r="A52" s="2037">
        <v>33</v>
      </c>
      <c r="B52" s="1964" t="s">
        <v>5930</v>
      </c>
      <c r="C52" s="3147">
        <v>6012530.9699999997</v>
      </c>
      <c r="D52" s="1964"/>
      <c r="E52" s="3147">
        <v>0</v>
      </c>
      <c r="F52" s="3147">
        <v>0</v>
      </c>
      <c r="G52" s="3151">
        <f t="shared" si="0"/>
        <v>6012530.9699999997</v>
      </c>
    </row>
    <row r="53" spans="1:11">
      <c r="A53" s="1959">
        <v>34</v>
      </c>
      <c r="B53" s="1986" t="s">
        <v>5931</v>
      </c>
      <c r="C53" s="3148">
        <v>435999.96</v>
      </c>
      <c r="D53" s="1504"/>
      <c r="E53" s="3148">
        <v>218000.03999999992</v>
      </c>
      <c r="F53" s="3148">
        <v>0</v>
      </c>
      <c r="G53" s="3151">
        <f t="shared" si="0"/>
        <v>217999.9200000001</v>
      </c>
    </row>
    <row r="54" spans="1:11">
      <c r="A54" s="1959">
        <v>35</v>
      </c>
      <c r="B54" s="1986" t="s">
        <v>5932</v>
      </c>
      <c r="C54" s="3148">
        <v>463559.12</v>
      </c>
      <c r="D54" s="1504"/>
      <c r="E54" s="3148">
        <v>463559</v>
      </c>
      <c r="F54" s="3148">
        <v>0</v>
      </c>
      <c r="G54" s="3151">
        <f t="shared" si="0"/>
        <v>0.11999999999534339</v>
      </c>
      <c r="K54" s="1451" t="s">
        <v>1784</v>
      </c>
    </row>
    <row r="55" spans="1:11">
      <c r="A55" s="1959">
        <v>36</v>
      </c>
      <c r="B55" s="1986" t="s">
        <v>5933</v>
      </c>
      <c r="C55" s="3148">
        <v>500000</v>
      </c>
      <c r="D55" s="1504"/>
      <c r="E55" s="3148">
        <v>0</v>
      </c>
      <c r="F55" s="3148">
        <v>0</v>
      </c>
      <c r="G55" s="3151">
        <f t="shared" si="0"/>
        <v>500000</v>
      </c>
    </row>
    <row r="56" spans="1:11">
      <c r="A56" s="1959">
        <v>37</v>
      </c>
      <c r="B56" s="1986" t="s">
        <v>5934</v>
      </c>
      <c r="C56" s="3148">
        <v>600</v>
      </c>
      <c r="D56" s="1504"/>
      <c r="E56" s="3148">
        <v>245409</v>
      </c>
      <c r="F56" s="3148">
        <v>244809</v>
      </c>
      <c r="G56" s="3151">
        <f t="shared" si="0"/>
        <v>0</v>
      </c>
    </row>
    <row r="57" spans="1:11">
      <c r="A57" s="1959">
        <v>38</v>
      </c>
      <c r="B57" s="1986" t="s">
        <v>5935</v>
      </c>
      <c r="C57" s="3148">
        <v>0</v>
      </c>
      <c r="D57" s="1504"/>
      <c r="E57" s="3148">
        <v>809596.50999999989</v>
      </c>
      <c r="F57" s="3148">
        <v>204224.11000000002</v>
      </c>
      <c r="G57" s="3151">
        <f t="shared" si="0"/>
        <v>-605372.39999999991</v>
      </c>
    </row>
    <row r="58" spans="1:11">
      <c r="A58" s="1959">
        <v>39</v>
      </c>
      <c r="B58" s="1504" t="s">
        <v>545</v>
      </c>
      <c r="C58" s="3148">
        <f>C124</f>
        <v>697556472.75999987</v>
      </c>
      <c r="D58" s="1504"/>
      <c r="E58" s="3148">
        <f>E124</f>
        <v>378738245.74999994</v>
      </c>
      <c r="F58" s="3148">
        <f>F124</f>
        <v>398136201.51000005</v>
      </c>
      <c r="G58" s="3151">
        <f>C58-E58+F58</f>
        <v>716954428.51999998</v>
      </c>
    </row>
    <row r="59" spans="1:11">
      <c r="A59" s="1959">
        <v>40</v>
      </c>
      <c r="B59" s="1986" t="s">
        <v>546</v>
      </c>
      <c r="C59" s="3148">
        <f>C188</f>
        <v>344269331.5365541</v>
      </c>
      <c r="D59" s="1504"/>
      <c r="E59" s="3148">
        <f>E188</f>
        <v>166971664.80655405</v>
      </c>
      <c r="F59" s="3148">
        <f>F188</f>
        <v>108498790.82195953</v>
      </c>
      <c r="G59" s="3151">
        <f t="shared" si="0"/>
        <v>285796457.55195957</v>
      </c>
    </row>
    <row r="60" spans="1:11" ht="15.75" thickBot="1">
      <c r="A60" s="2100">
        <v>41</v>
      </c>
      <c r="B60" s="2118" t="s">
        <v>1456</v>
      </c>
      <c r="C60" s="3149">
        <f>SUM(C20:C59)</f>
        <v>1509052438.1050003</v>
      </c>
      <c r="D60" s="2119"/>
      <c r="E60" s="3149">
        <f>SUM(E20:E59)</f>
        <v>6051350757.7650013</v>
      </c>
      <c r="F60" s="3149">
        <f>SUM(F20:F59)</f>
        <v>5811592997.8419609</v>
      </c>
      <c r="G60" s="1891">
        <f>SUM(G20:G59)</f>
        <v>1269294678.1819594</v>
      </c>
    </row>
    <row r="61" spans="1:11">
      <c r="A61" s="1451" t="s">
        <v>1784</v>
      </c>
      <c r="C61" s="1451" t="s">
        <v>3894</v>
      </c>
    </row>
    <row r="62" spans="1:11">
      <c r="A62" s="2573" t="s">
        <v>4673</v>
      </c>
      <c r="B62" s="2573"/>
      <c r="C62" s="2120"/>
      <c r="D62" s="2120"/>
      <c r="F62" s="1551" t="s">
        <v>1457</v>
      </c>
      <c r="G62" s="1551"/>
    </row>
    <row r="63" spans="1:11">
      <c r="A63" s="1551" t="s">
        <v>1458</v>
      </c>
      <c r="B63" s="1551"/>
      <c r="C63" s="1551"/>
      <c r="D63" s="1551"/>
      <c r="E63" s="1551"/>
      <c r="F63" s="1551"/>
      <c r="G63" s="1551"/>
      <c r="H63" s="1451" t="s">
        <v>1784</v>
      </c>
    </row>
    <row r="64" spans="1:11">
      <c r="A64" s="2575"/>
      <c r="B64" s="1808"/>
      <c r="C64" s="2574"/>
      <c r="D64" s="1808"/>
      <c r="E64" s="1808"/>
      <c r="F64" s="1808"/>
      <c r="G64" s="1808"/>
    </row>
    <row r="65" spans="1:7">
      <c r="B65" s="1808"/>
      <c r="C65" s="1808"/>
      <c r="D65" s="1808"/>
      <c r="E65" s="1808"/>
      <c r="F65" s="1808"/>
      <c r="G65" s="1808"/>
    </row>
    <row r="66" spans="1:7" ht="15.75">
      <c r="A66" s="2103" t="s">
        <v>565</v>
      </c>
      <c r="B66" s="1551"/>
      <c r="C66" s="1551"/>
      <c r="D66" s="1551"/>
      <c r="E66" s="1551"/>
      <c r="F66" s="1551"/>
      <c r="G66" s="1551"/>
    </row>
    <row r="68" spans="1:7" ht="15.75" thickBot="1">
      <c r="A68" s="1451" t="str">
        <f>'Data Sheet'!$C$25</f>
        <v>Consolidated Edison Company of New York, Inc.</v>
      </c>
      <c r="F68" s="2104"/>
      <c r="G68" s="2121" t="str">
        <f>'Data Sheet'!$C$38</f>
        <v>12/31/2015</v>
      </c>
    </row>
    <row r="69" spans="1:7">
      <c r="A69" s="1938"/>
      <c r="B69" s="1939"/>
      <c r="C69" s="1939"/>
      <c r="D69" s="1939"/>
      <c r="E69" s="1939"/>
      <c r="F69" s="1939"/>
      <c r="G69" s="1502"/>
    </row>
    <row r="70" spans="1:7">
      <c r="A70" s="2108" t="s">
        <v>1628</v>
      </c>
      <c r="B70" s="1551"/>
      <c r="C70" s="1551"/>
      <c r="D70" s="1551"/>
      <c r="E70" s="1551"/>
      <c r="F70" s="1551"/>
      <c r="G70" s="2109"/>
    </row>
    <row r="71" spans="1:7">
      <c r="A71" s="1944"/>
      <c r="B71" s="1512"/>
      <c r="C71" s="1512"/>
      <c r="D71" s="1512"/>
      <c r="E71" s="1512"/>
      <c r="F71" s="1512"/>
      <c r="G71" s="1989"/>
    </row>
    <row r="72" spans="1:7">
      <c r="A72" s="2110"/>
      <c r="B72" s="1955"/>
      <c r="C72" s="2570" t="s">
        <v>3974</v>
      </c>
      <c r="D72" s="1993" t="s">
        <v>1453</v>
      </c>
      <c r="E72" s="1950"/>
      <c r="F72" s="1955"/>
      <c r="G72" s="1995"/>
    </row>
    <row r="73" spans="1:7">
      <c r="A73" s="2037"/>
      <c r="B73" s="1960" t="s">
        <v>1454</v>
      </c>
      <c r="C73" s="2571" t="s">
        <v>3975</v>
      </c>
      <c r="D73" s="1960" t="s">
        <v>176</v>
      </c>
      <c r="E73" s="1960" t="s">
        <v>1835</v>
      </c>
      <c r="F73" s="1960" t="s">
        <v>539</v>
      </c>
      <c r="G73" s="1963" t="s">
        <v>3189</v>
      </c>
    </row>
    <row r="74" spans="1:7">
      <c r="A74" s="2037" t="s">
        <v>572</v>
      </c>
      <c r="B74" s="1960" t="s">
        <v>1678</v>
      </c>
      <c r="C74" s="2571" t="s">
        <v>4418</v>
      </c>
      <c r="D74" s="1960" t="s">
        <v>2226</v>
      </c>
      <c r="E74" s="1964"/>
      <c r="F74" s="1964"/>
      <c r="G74" s="1963" t="s">
        <v>2514</v>
      </c>
    </row>
    <row r="75" spans="1:7">
      <c r="A75" s="2038" t="s">
        <v>1455</v>
      </c>
      <c r="B75" s="2040" t="s">
        <v>3551</v>
      </c>
      <c r="C75" s="2572" t="s">
        <v>3019</v>
      </c>
      <c r="D75" s="2040" t="s">
        <v>3020</v>
      </c>
      <c r="E75" s="2040" t="s">
        <v>3021</v>
      </c>
      <c r="F75" s="2040" t="s">
        <v>544</v>
      </c>
      <c r="G75" s="1967" t="s">
        <v>559</v>
      </c>
    </row>
    <row r="76" spans="1:7">
      <c r="A76" s="2037">
        <v>1</v>
      </c>
      <c r="B76" s="1964" t="s">
        <v>5936</v>
      </c>
      <c r="C76" s="3145">
        <v>3204193.9</v>
      </c>
      <c r="D76" s="1964"/>
      <c r="E76" s="3145">
        <v>1670789.05</v>
      </c>
      <c r="F76" s="3145">
        <v>2456134.8000000003</v>
      </c>
      <c r="G76" s="3151">
        <f>C76-E76+F76</f>
        <v>3989539.6500000004</v>
      </c>
    </row>
    <row r="77" spans="1:7">
      <c r="A77" s="2037">
        <v>2</v>
      </c>
      <c r="B77" s="1964" t="s">
        <v>5937</v>
      </c>
      <c r="C77" s="3143">
        <v>35790018.409999996</v>
      </c>
      <c r="D77" s="1964"/>
      <c r="E77" s="3143">
        <v>16655232.520000003</v>
      </c>
      <c r="F77" s="3143">
        <v>5733441.6399999997</v>
      </c>
      <c r="G77" s="3151">
        <f t="shared" ref="G77:G123" si="1">C77-E77+F77</f>
        <v>24868227.529999994</v>
      </c>
    </row>
    <row r="78" spans="1:7">
      <c r="A78" s="2037">
        <v>3</v>
      </c>
      <c r="B78" s="1964" t="s">
        <v>5938</v>
      </c>
      <c r="C78" s="3143">
        <v>96978.29</v>
      </c>
      <c r="D78" s="1964"/>
      <c r="E78" s="3143">
        <v>0</v>
      </c>
      <c r="F78" s="3143">
        <v>0</v>
      </c>
      <c r="G78" s="3151">
        <f t="shared" si="1"/>
        <v>96978.29</v>
      </c>
    </row>
    <row r="79" spans="1:7">
      <c r="A79" s="2037">
        <v>4</v>
      </c>
      <c r="B79" s="1964" t="s">
        <v>5939</v>
      </c>
      <c r="C79" s="3143">
        <v>105295.34</v>
      </c>
      <c r="D79" s="1964"/>
      <c r="E79" s="3143">
        <v>6021073.3200000003</v>
      </c>
      <c r="F79" s="3143">
        <v>5915777.629999999</v>
      </c>
      <c r="G79" s="3151">
        <f t="shared" si="1"/>
        <v>-0.35000000149011612</v>
      </c>
    </row>
    <row r="80" spans="1:7">
      <c r="A80" s="2037">
        <v>5</v>
      </c>
      <c r="B80" s="1964" t="s">
        <v>5940</v>
      </c>
      <c r="C80" s="3143">
        <v>432062.07</v>
      </c>
      <c r="D80" s="1964"/>
      <c r="E80" s="3143">
        <v>452729.63</v>
      </c>
      <c r="F80" s="3143">
        <v>285931.46999999997</v>
      </c>
      <c r="G80" s="3151">
        <f t="shared" si="1"/>
        <v>265263.90999999997</v>
      </c>
    </row>
    <row r="81" spans="1:7">
      <c r="A81" s="2037">
        <v>6</v>
      </c>
      <c r="B81" s="1964" t="s">
        <v>5941</v>
      </c>
      <c r="C81" s="3143">
        <v>4362217.29</v>
      </c>
      <c r="D81" s="1964"/>
      <c r="E81" s="3143">
        <v>2906170.959999999</v>
      </c>
      <c r="F81" s="3143">
        <v>775085.95000000007</v>
      </c>
      <c r="G81" s="3151">
        <f t="shared" si="1"/>
        <v>2231132.2800000012</v>
      </c>
    </row>
    <row r="82" spans="1:7">
      <c r="A82" s="2037">
        <v>7</v>
      </c>
      <c r="B82" s="1964" t="s">
        <v>5942</v>
      </c>
      <c r="C82" s="3143">
        <v>132.09</v>
      </c>
      <c r="D82" s="1964"/>
      <c r="E82" s="3143">
        <v>768.53</v>
      </c>
      <c r="F82" s="3143">
        <v>537.52</v>
      </c>
      <c r="G82" s="3151">
        <f t="shared" si="1"/>
        <v>-98.919999999999959</v>
      </c>
    </row>
    <row r="83" spans="1:7">
      <c r="A83" s="2037">
        <v>8</v>
      </c>
      <c r="B83" s="1964" t="s">
        <v>5943</v>
      </c>
      <c r="C83" s="3143">
        <v>19834053.800000001</v>
      </c>
      <c r="D83" s="1964"/>
      <c r="E83" s="3143">
        <v>7194359.5099999988</v>
      </c>
      <c r="F83" s="3143">
        <v>18676243.029999997</v>
      </c>
      <c r="G83" s="3151">
        <f t="shared" si="1"/>
        <v>31315937.32</v>
      </c>
    </row>
    <row r="84" spans="1:7">
      <c r="A84" s="2037">
        <v>9</v>
      </c>
      <c r="B84" s="1964" t="s">
        <v>5944</v>
      </c>
      <c r="C84" s="3143">
        <v>1780983.89</v>
      </c>
      <c r="D84" s="1964"/>
      <c r="E84" s="3143">
        <v>2576000.0399999996</v>
      </c>
      <c r="F84" s="3143">
        <v>0</v>
      </c>
      <c r="G84" s="3151">
        <f t="shared" si="1"/>
        <v>-795016.14999999967</v>
      </c>
    </row>
    <row r="85" spans="1:7">
      <c r="A85" s="2037">
        <v>10</v>
      </c>
      <c r="B85" s="1964" t="s">
        <v>5945</v>
      </c>
      <c r="C85" s="3143">
        <v>20644.04</v>
      </c>
      <c r="D85" s="2117"/>
      <c r="E85" s="3143">
        <v>25471.47</v>
      </c>
      <c r="F85" s="3143">
        <v>15614.469999999998</v>
      </c>
      <c r="G85" s="3151">
        <f t="shared" si="1"/>
        <v>10787.039999999997</v>
      </c>
    </row>
    <row r="86" spans="1:7">
      <c r="A86" s="2037">
        <v>11</v>
      </c>
      <c r="B86" s="1964" t="s">
        <v>5946</v>
      </c>
      <c r="C86" s="3143">
        <v>4110294.77</v>
      </c>
      <c r="D86" s="1964"/>
      <c r="E86" s="3143">
        <v>722000.04</v>
      </c>
      <c r="F86" s="3143">
        <v>591240.88</v>
      </c>
      <c r="G86" s="3151">
        <f t="shared" si="1"/>
        <v>3979535.61</v>
      </c>
    </row>
    <row r="87" spans="1:7">
      <c r="A87" s="2037">
        <v>12</v>
      </c>
      <c r="B87" s="1964" t="s">
        <v>5947</v>
      </c>
      <c r="C87" s="3143">
        <v>1802814.87</v>
      </c>
      <c r="D87" s="1964"/>
      <c r="E87" s="3143">
        <v>3163145.7299999981</v>
      </c>
      <c r="F87" s="3143">
        <v>2100482.7999999998</v>
      </c>
      <c r="G87" s="3151">
        <f t="shared" si="1"/>
        <v>740151.94000000181</v>
      </c>
    </row>
    <row r="88" spans="1:7">
      <c r="A88" s="2037">
        <v>13</v>
      </c>
      <c r="B88" s="1964" t="s">
        <v>5948</v>
      </c>
      <c r="C88" s="3143">
        <v>3000000</v>
      </c>
      <c r="D88" s="1964"/>
      <c r="E88" s="3143">
        <v>6878.6299999999992</v>
      </c>
      <c r="F88" s="3143">
        <v>0</v>
      </c>
      <c r="G88" s="3151">
        <f t="shared" si="1"/>
        <v>2993121.37</v>
      </c>
    </row>
    <row r="89" spans="1:7">
      <c r="A89" s="2037">
        <v>14</v>
      </c>
      <c r="B89" s="1964" t="s">
        <v>5949</v>
      </c>
      <c r="C89" s="3143">
        <v>58919532.549999997</v>
      </c>
      <c r="D89" s="1964"/>
      <c r="E89" s="3143">
        <v>72708132.460000038</v>
      </c>
      <c r="F89" s="3143">
        <v>85687775.859999999</v>
      </c>
      <c r="G89" s="3151">
        <f t="shared" si="1"/>
        <v>71899175.949999958</v>
      </c>
    </row>
    <row r="90" spans="1:7">
      <c r="A90" s="2037">
        <v>15</v>
      </c>
      <c r="B90" s="1964" t="s">
        <v>5950</v>
      </c>
      <c r="C90" s="3143">
        <v>3995967.84</v>
      </c>
      <c r="D90" s="1964"/>
      <c r="E90" s="3143">
        <v>451222.81999999989</v>
      </c>
      <c r="F90" s="3143">
        <v>1201598.06</v>
      </c>
      <c r="G90" s="3151">
        <f t="shared" si="1"/>
        <v>4746343.08</v>
      </c>
    </row>
    <row r="91" spans="1:7">
      <c r="A91" s="2037">
        <v>16</v>
      </c>
      <c r="B91" s="1964" t="s">
        <v>5951</v>
      </c>
      <c r="C91" s="3143">
        <v>294596618.49000001</v>
      </c>
      <c r="D91" s="1964"/>
      <c r="E91" s="3143">
        <v>134569933.17000002</v>
      </c>
      <c r="F91" s="3143">
        <v>142640423.67000002</v>
      </c>
      <c r="G91" s="3151">
        <f t="shared" si="1"/>
        <v>302667108.99000001</v>
      </c>
    </row>
    <row r="92" spans="1:7">
      <c r="A92" s="2037">
        <v>17</v>
      </c>
      <c r="B92" s="1964" t="s">
        <v>5952</v>
      </c>
      <c r="C92" s="3143">
        <v>83044575.090000004</v>
      </c>
      <c r="D92" s="1964"/>
      <c r="E92" s="3143">
        <v>41475666.719999991</v>
      </c>
      <c r="F92" s="3143">
        <v>0</v>
      </c>
      <c r="G92" s="3151">
        <f t="shared" si="1"/>
        <v>41568908.370000012</v>
      </c>
    </row>
    <row r="93" spans="1:7">
      <c r="A93" s="2037">
        <v>18</v>
      </c>
      <c r="B93" s="1964" t="s">
        <v>5953</v>
      </c>
      <c r="C93" s="3143">
        <v>3750074.26</v>
      </c>
      <c r="D93" s="1964"/>
      <c r="E93" s="3143">
        <v>2220900.56</v>
      </c>
      <c r="F93" s="3143">
        <v>820031.79</v>
      </c>
      <c r="G93" s="3151">
        <f t="shared" si="1"/>
        <v>2349205.4899999998</v>
      </c>
    </row>
    <row r="94" spans="1:7">
      <c r="A94" s="2037">
        <v>19</v>
      </c>
      <c r="B94" s="1964" t="s">
        <v>5954</v>
      </c>
      <c r="C94" s="3143">
        <v>2834775.28</v>
      </c>
      <c r="D94" s="1964"/>
      <c r="E94" s="3143">
        <v>1781521.46</v>
      </c>
      <c r="F94" s="3143">
        <v>819753.90999999992</v>
      </c>
      <c r="G94" s="3151">
        <f t="shared" si="1"/>
        <v>1873007.7299999997</v>
      </c>
    </row>
    <row r="95" spans="1:7">
      <c r="A95" s="2037">
        <v>20</v>
      </c>
      <c r="B95" s="1964" t="s">
        <v>5955</v>
      </c>
      <c r="C95" s="3143">
        <v>7813684.46</v>
      </c>
      <c r="D95" s="1964"/>
      <c r="E95" s="3143">
        <v>2348513.5699999998</v>
      </c>
      <c r="F95" s="3143">
        <v>2807811.63</v>
      </c>
      <c r="G95" s="3151">
        <f t="shared" si="1"/>
        <v>8272982.5200000005</v>
      </c>
    </row>
    <row r="96" spans="1:7">
      <c r="A96" s="2037">
        <v>21</v>
      </c>
      <c r="B96" s="1964" t="s">
        <v>5956</v>
      </c>
      <c r="C96" s="3143">
        <v>-775304.61</v>
      </c>
      <c r="D96" s="1964"/>
      <c r="E96" s="3143">
        <v>14032757.610000003</v>
      </c>
      <c r="F96" s="3143">
        <v>13670491.32</v>
      </c>
      <c r="G96" s="3151">
        <f t="shared" si="1"/>
        <v>-1137570.9000000022</v>
      </c>
    </row>
    <row r="97" spans="1:7">
      <c r="A97" s="2037">
        <v>22</v>
      </c>
      <c r="B97" s="1964" t="s">
        <v>5957</v>
      </c>
      <c r="C97" s="3143">
        <v>3290000.04</v>
      </c>
      <c r="D97" s="1964"/>
      <c r="E97" s="3143">
        <v>1667337.85</v>
      </c>
      <c r="F97" s="3143">
        <v>17254.8</v>
      </c>
      <c r="G97" s="3151">
        <f t="shared" si="1"/>
        <v>1639916.99</v>
      </c>
    </row>
    <row r="98" spans="1:7">
      <c r="A98" s="2037">
        <v>23</v>
      </c>
      <c r="B98" s="1964" t="s">
        <v>5958</v>
      </c>
      <c r="C98" s="3143">
        <v>11045407.4</v>
      </c>
      <c r="D98" s="1964"/>
      <c r="E98" s="3143">
        <v>11821126.050000001</v>
      </c>
      <c r="F98" s="3143">
        <v>11821126.049999999</v>
      </c>
      <c r="G98" s="3151">
        <f t="shared" si="1"/>
        <v>11045407.399999999</v>
      </c>
    </row>
    <row r="99" spans="1:7">
      <c r="A99" s="2037">
        <v>24</v>
      </c>
      <c r="B99" s="1964" t="s">
        <v>5959</v>
      </c>
      <c r="C99" s="3143">
        <v>-10307.65</v>
      </c>
      <c r="D99" s="1964"/>
      <c r="E99" s="3143">
        <v>0</v>
      </c>
      <c r="F99" s="3143">
        <v>0</v>
      </c>
      <c r="G99" s="3151">
        <f t="shared" si="1"/>
        <v>-10307.65</v>
      </c>
    </row>
    <row r="100" spans="1:7">
      <c r="A100" s="2037">
        <v>25</v>
      </c>
      <c r="B100" s="1964" t="s">
        <v>5960</v>
      </c>
      <c r="C100" s="3143">
        <v>210242.84</v>
      </c>
      <c r="D100" s="1964"/>
      <c r="E100" s="3143">
        <v>218601.84</v>
      </c>
      <c r="F100" s="3143">
        <v>218601.84</v>
      </c>
      <c r="G100" s="3151">
        <f t="shared" si="1"/>
        <v>210242.84</v>
      </c>
    </row>
    <row r="101" spans="1:7">
      <c r="A101" s="2037">
        <v>26</v>
      </c>
      <c r="B101" s="1964" t="s">
        <v>5961</v>
      </c>
      <c r="C101" s="3143">
        <v>137123.35</v>
      </c>
      <c r="D101" s="1964"/>
      <c r="E101" s="3143">
        <v>137123.35</v>
      </c>
      <c r="F101" s="3143">
        <v>137123.35</v>
      </c>
      <c r="G101" s="3151">
        <f t="shared" si="1"/>
        <v>137123.35</v>
      </c>
    </row>
    <row r="102" spans="1:7">
      <c r="A102" s="2037">
        <v>27</v>
      </c>
      <c r="B102" s="1964" t="s">
        <v>5962</v>
      </c>
      <c r="C102" s="3143">
        <v>-61186.32</v>
      </c>
      <c r="D102" s="1964"/>
      <c r="E102" s="3143">
        <v>0</v>
      </c>
      <c r="F102" s="3143">
        <v>0</v>
      </c>
      <c r="G102" s="3151">
        <f t="shared" si="1"/>
        <v>-61186.32</v>
      </c>
    </row>
    <row r="103" spans="1:7">
      <c r="A103" s="2037">
        <v>28</v>
      </c>
      <c r="B103" s="1964" t="s">
        <v>5963</v>
      </c>
      <c r="C103" s="3143">
        <v>99999.96</v>
      </c>
      <c r="D103" s="1964"/>
      <c r="E103" s="3143">
        <v>50000.039999999986</v>
      </c>
      <c r="F103" s="3143">
        <v>0</v>
      </c>
      <c r="G103" s="3151">
        <f t="shared" si="1"/>
        <v>49999.92000000002</v>
      </c>
    </row>
    <row r="104" spans="1:7">
      <c r="A104" s="2037">
        <v>29</v>
      </c>
      <c r="B104" s="1964" t="s">
        <v>5964</v>
      </c>
      <c r="C104" s="3143">
        <v>-85028.46</v>
      </c>
      <c r="D104" s="1964"/>
      <c r="E104" s="3143">
        <v>127667.94</v>
      </c>
      <c r="F104" s="3143">
        <v>44500</v>
      </c>
      <c r="G104" s="3151">
        <f t="shared" si="1"/>
        <v>-168196.40000000002</v>
      </c>
    </row>
    <row r="105" spans="1:7">
      <c r="A105" s="2037">
        <v>30</v>
      </c>
      <c r="B105" s="1964" t="s">
        <v>5965</v>
      </c>
      <c r="C105" s="3143">
        <v>-22559.95</v>
      </c>
      <c r="D105" s="1964"/>
      <c r="E105" s="3143">
        <v>0</v>
      </c>
      <c r="F105" s="3143">
        <v>0</v>
      </c>
      <c r="G105" s="3151">
        <f t="shared" si="1"/>
        <v>-22559.95</v>
      </c>
    </row>
    <row r="106" spans="1:7">
      <c r="A106" s="2037">
        <v>31</v>
      </c>
      <c r="B106" s="1964" t="s">
        <v>5966</v>
      </c>
      <c r="C106" s="3143">
        <v>-114331.89</v>
      </c>
      <c r="D106" s="1964"/>
      <c r="E106" s="3143">
        <v>12000</v>
      </c>
      <c r="F106" s="3143">
        <v>0</v>
      </c>
      <c r="G106" s="3151">
        <f t="shared" si="1"/>
        <v>-126331.89</v>
      </c>
    </row>
    <row r="107" spans="1:7">
      <c r="A107" s="2037">
        <v>32</v>
      </c>
      <c r="B107" s="1964" t="s">
        <v>5967</v>
      </c>
      <c r="C107" s="3143">
        <v>520999.96</v>
      </c>
      <c r="D107" s="1964"/>
      <c r="E107" s="3143">
        <v>276999.96000000008</v>
      </c>
      <c r="F107" s="3143">
        <v>16999.920000000002</v>
      </c>
      <c r="G107" s="3151">
        <f t="shared" si="1"/>
        <v>260999.91999999995</v>
      </c>
    </row>
    <row r="108" spans="1:7">
      <c r="A108" s="2037">
        <v>33</v>
      </c>
      <c r="B108" s="1964" t="s">
        <v>5968</v>
      </c>
      <c r="C108" s="3143">
        <v>-185259.3</v>
      </c>
      <c r="D108" s="1964"/>
      <c r="E108" s="3143">
        <v>0</v>
      </c>
      <c r="F108" s="3143">
        <v>0</v>
      </c>
      <c r="G108" s="3151">
        <f t="shared" si="1"/>
        <v>-185259.3</v>
      </c>
    </row>
    <row r="109" spans="1:7">
      <c r="A109" s="1959">
        <v>34</v>
      </c>
      <c r="B109" s="1964" t="s">
        <v>5969</v>
      </c>
      <c r="C109" s="3143">
        <v>58072.67</v>
      </c>
      <c r="D109" s="2021"/>
      <c r="E109" s="3150">
        <v>59856.5</v>
      </c>
      <c r="F109" s="3150">
        <v>0</v>
      </c>
      <c r="G109" s="3151">
        <f t="shared" si="1"/>
        <v>-1783.8300000000017</v>
      </c>
    </row>
    <row r="110" spans="1:7">
      <c r="A110" s="1959">
        <v>35</v>
      </c>
      <c r="B110" s="1986" t="s">
        <v>5970</v>
      </c>
      <c r="C110" s="3144">
        <v>2655552.4700000002</v>
      </c>
      <c r="D110" s="1504"/>
      <c r="E110" s="3144">
        <v>10478456.699999999</v>
      </c>
      <c r="F110" s="3144">
        <v>10680719.75</v>
      </c>
      <c r="G110" s="3151">
        <f t="shared" si="1"/>
        <v>2857815.5200000014</v>
      </c>
    </row>
    <row r="111" spans="1:7">
      <c r="A111" s="1959">
        <v>36</v>
      </c>
      <c r="B111" s="1986" t="s">
        <v>5971</v>
      </c>
      <c r="C111" s="3144">
        <v>459249.03</v>
      </c>
      <c r="D111" s="1504"/>
      <c r="E111" s="3144">
        <v>2671483.2799999998</v>
      </c>
      <c r="F111" s="3144">
        <v>2884914.12</v>
      </c>
      <c r="G111" s="3151">
        <f t="shared" si="1"/>
        <v>672679.87000000011</v>
      </c>
    </row>
    <row r="112" spans="1:7">
      <c r="A112" s="1959">
        <v>37</v>
      </c>
      <c r="B112" s="1986" t="s">
        <v>5972</v>
      </c>
      <c r="C112" s="3144">
        <v>6978882.9900000002</v>
      </c>
      <c r="D112" s="1504"/>
      <c r="E112" s="3144">
        <v>2803197.0100000002</v>
      </c>
      <c r="F112" s="3144">
        <v>1078679.2500000002</v>
      </c>
      <c r="G112" s="3151">
        <f t="shared" si="1"/>
        <v>5254365.2300000004</v>
      </c>
    </row>
    <row r="113" spans="1:7">
      <c r="A113" s="1959">
        <v>38</v>
      </c>
      <c r="B113" s="1986" t="s">
        <v>5973</v>
      </c>
      <c r="C113" s="3144">
        <v>458967.99</v>
      </c>
      <c r="D113" s="1504"/>
      <c r="E113" s="3144">
        <v>167000.04000000004</v>
      </c>
      <c r="F113" s="3144">
        <v>1125</v>
      </c>
      <c r="G113" s="3151">
        <f t="shared" si="1"/>
        <v>293092.94999999995</v>
      </c>
    </row>
    <row r="114" spans="1:7">
      <c r="A114" s="1959">
        <v>39</v>
      </c>
      <c r="B114" s="1986" t="s">
        <v>5974</v>
      </c>
      <c r="C114" s="3144">
        <v>8612520.1500000004</v>
      </c>
      <c r="D114" s="1504"/>
      <c r="E114" s="3144">
        <v>9109477.3800000008</v>
      </c>
      <c r="F114" s="3144">
        <v>11277489.939999998</v>
      </c>
      <c r="G114" s="3151">
        <f t="shared" si="1"/>
        <v>10780532.709999997</v>
      </c>
    </row>
    <row r="115" spans="1:7">
      <c r="A115" s="1959">
        <v>40</v>
      </c>
      <c r="B115" s="1986" t="s">
        <v>5975</v>
      </c>
      <c r="C115" s="3144">
        <v>6993032.1799999997</v>
      </c>
      <c r="D115" s="1504"/>
      <c r="E115" s="3144">
        <v>3495999.9600000004</v>
      </c>
      <c r="F115" s="3144">
        <v>0</v>
      </c>
      <c r="G115" s="3151">
        <f t="shared" si="1"/>
        <v>3497032.2199999993</v>
      </c>
    </row>
    <row r="116" spans="1:7">
      <c r="A116" s="1959">
        <v>41</v>
      </c>
      <c r="B116" s="1986" t="s">
        <v>5976</v>
      </c>
      <c r="C116" s="3144">
        <v>780707.41</v>
      </c>
      <c r="D116" s="1504"/>
      <c r="E116" s="3144">
        <v>2095575.3299999996</v>
      </c>
      <c r="F116" s="3144">
        <v>520043.41</v>
      </c>
      <c r="G116" s="3151">
        <f t="shared" si="1"/>
        <v>-794824.50999999954</v>
      </c>
    </row>
    <row r="117" spans="1:7">
      <c r="A117" s="1959">
        <v>42</v>
      </c>
      <c r="B117" s="1986" t="s">
        <v>5977</v>
      </c>
      <c r="C117" s="3144">
        <v>-2427.48</v>
      </c>
      <c r="D117" s="1504"/>
      <c r="E117" s="3144">
        <v>0</v>
      </c>
      <c r="F117" s="3144">
        <v>0</v>
      </c>
      <c r="G117" s="3151">
        <f t="shared" si="1"/>
        <v>-2427.48</v>
      </c>
    </row>
    <row r="118" spans="1:7">
      <c r="A118" s="1959">
        <v>43</v>
      </c>
      <c r="B118" s="1986" t="s">
        <v>5978</v>
      </c>
      <c r="C118" s="3144">
        <v>3104651.85</v>
      </c>
      <c r="D118" s="1504"/>
      <c r="E118" s="3144">
        <v>2658900.2799999998</v>
      </c>
      <c r="F118" s="3144">
        <v>0</v>
      </c>
      <c r="G118" s="3151">
        <f t="shared" si="1"/>
        <v>445751.5700000003</v>
      </c>
    </row>
    <row r="119" spans="1:7">
      <c r="A119" s="1959">
        <v>44</v>
      </c>
      <c r="B119" s="1986" t="s">
        <v>5979</v>
      </c>
      <c r="C119" s="3144">
        <v>51930.85</v>
      </c>
      <c r="D119" s="1504"/>
      <c r="E119" s="3144">
        <v>74672.73000000001</v>
      </c>
      <c r="F119" s="3144">
        <v>59230.079999999994</v>
      </c>
      <c r="G119" s="3151">
        <f t="shared" si="1"/>
        <v>36488.199999999983</v>
      </c>
    </row>
    <row r="120" spans="1:7">
      <c r="A120" s="1959">
        <v>45</v>
      </c>
      <c r="B120" s="1986" t="s">
        <v>5980</v>
      </c>
      <c r="C120" s="3144">
        <v>18328000</v>
      </c>
      <c r="D120" s="1504"/>
      <c r="E120" s="3144">
        <v>7100000</v>
      </c>
      <c r="F120" s="3144">
        <v>68597000</v>
      </c>
      <c r="G120" s="3151">
        <f t="shared" si="1"/>
        <v>79825000</v>
      </c>
    </row>
    <row r="121" spans="1:7">
      <c r="A121" s="1959">
        <v>46</v>
      </c>
      <c r="B121" s="1986" t="s">
        <v>5981</v>
      </c>
      <c r="C121" s="3144">
        <v>344.78</v>
      </c>
      <c r="D121" s="1504"/>
      <c r="E121" s="3144">
        <v>344.78</v>
      </c>
      <c r="F121" s="3144">
        <v>0</v>
      </c>
      <c r="G121" s="3151">
        <f t="shared" si="1"/>
        <v>0</v>
      </c>
    </row>
    <row r="122" spans="1:7">
      <c r="A122" s="1959">
        <v>47</v>
      </c>
      <c r="B122" s="1986" t="s">
        <v>5982</v>
      </c>
      <c r="C122" s="3144">
        <v>176349.97</v>
      </c>
      <c r="D122" s="1504"/>
      <c r="E122" s="3144">
        <v>4380554.6999999993</v>
      </c>
      <c r="F122" s="3144">
        <v>4380554.7</v>
      </c>
      <c r="G122" s="3151">
        <f t="shared" si="1"/>
        <v>176349.97000000067</v>
      </c>
    </row>
    <row r="123" spans="1:7">
      <c r="A123" s="1959">
        <v>48</v>
      </c>
      <c r="B123" s="1504" t="s">
        <v>5983</v>
      </c>
      <c r="C123" s="3144">
        <v>105355925.8</v>
      </c>
      <c r="D123" s="1504"/>
      <c r="E123" s="3144">
        <v>8348602.2300000004</v>
      </c>
      <c r="F123" s="3144">
        <v>2202462.8699999992</v>
      </c>
      <c r="G123" s="3151">
        <f t="shared" si="1"/>
        <v>99209786.439999998</v>
      </c>
    </row>
    <row r="124" spans="1:7" ht="15.75" thickBot="1">
      <c r="A124" s="2100">
        <v>49</v>
      </c>
      <c r="B124" s="2118" t="s">
        <v>1456</v>
      </c>
      <c r="C124" s="3149">
        <f>SUM(C76:C123)</f>
        <v>697556472.75999987</v>
      </c>
      <c r="D124" s="2119"/>
      <c r="E124" s="3149">
        <f>SUM(E76:E123)</f>
        <v>378738245.74999994</v>
      </c>
      <c r="F124" s="3149">
        <f>SUM(F76:F123)</f>
        <v>398136201.51000005</v>
      </c>
      <c r="G124" s="3152">
        <f>SUM(G76:G123)</f>
        <v>716954428.52000022</v>
      </c>
    </row>
    <row r="125" spans="1:7">
      <c r="A125" s="1451" t="s">
        <v>1784</v>
      </c>
    </row>
    <row r="126" spans="1:7">
      <c r="A126" s="2573" t="s">
        <v>4673</v>
      </c>
      <c r="B126" s="2573"/>
      <c r="C126" s="1551"/>
      <c r="D126" s="1551"/>
      <c r="F126" s="1551" t="s">
        <v>1457</v>
      </c>
      <c r="G126" s="1551"/>
    </row>
    <row r="127" spans="1:7">
      <c r="A127" s="1551" t="s">
        <v>1459</v>
      </c>
      <c r="B127" s="1551"/>
      <c r="C127" s="1551"/>
      <c r="D127" s="1551"/>
      <c r="E127" s="1551"/>
      <c r="F127" s="1551"/>
      <c r="G127" s="1551"/>
    </row>
    <row r="130" spans="1:7" ht="15.75">
      <c r="A130" s="2103" t="s">
        <v>565</v>
      </c>
      <c r="B130" s="1551"/>
      <c r="C130" s="1551"/>
      <c r="D130" s="1551"/>
      <c r="E130" s="1551"/>
      <c r="F130" s="1551"/>
      <c r="G130" s="1551"/>
    </row>
    <row r="132" spans="1:7" ht="15.75" thickBot="1">
      <c r="A132" s="1451" t="str">
        <f>'Data Sheet'!$C$25</f>
        <v>Consolidated Edison Company of New York, Inc.</v>
      </c>
      <c r="F132" s="2104"/>
      <c r="G132" s="2121" t="str">
        <f>'Data Sheet'!$C$38</f>
        <v>12/31/2015</v>
      </c>
    </row>
    <row r="133" spans="1:7">
      <c r="A133" s="1938"/>
      <c r="B133" s="1939"/>
      <c r="C133" s="1939"/>
      <c r="D133" s="1939"/>
      <c r="E133" s="1939"/>
      <c r="F133" s="1939"/>
      <c r="G133" s="1502"/>
    </row>
    <row r="134" spans="1:7">
      <c r="A134" s="2108" t="s">
        <v>1628</v>
      </c>
      <c r="B134" s="1551"/>
      <c r="C134" s="1551"/>
      <c r="D134" s="1551"/>
      <c r="E134" s="1551"/>
      <c r="F134" s="1551"/>
      <c r="G134" s="2109"/>
    </row>
    <row r="135" spans="1:7">
      <c r="A135" s="1944"/>
      <c r="B135" s="1512"/>
      <c r="C135" s="1512"/>
      <c r="D135" s="1512"/>
      <c r="E135" s="1512"/>
      <c r="F135" s="1512"/>
      <c r="G135" s="1989"/>
    </row>
    <row r="136" spans="1:7">
      <c r="A136" s="2110"/>
      <c r="B136" s="1955"/>
      <c r="C136" s="2570" t="s">
        <v>3974</v>
      </c>
      <c r="D136" s="1993" t="s">
        <v>1453</v>
      </c>
      <c r="E136" s="1950"/>
      <c r="F136" s="1955"/>
      <c r="G136" s="1995"/>
    </row>
    <row r="137" spans="1:7">
      <c r="A137" s="2037"/>
      <c r="B137" s="1960" t="s">
        <v>1454</v>
      </c>
      <c r="C137" s="2571" t="s">
        <v>3975</v>
      </c>
      <c r="D137" s="1960" t="s">
        <v>176</v>
      </c>
      <c r="E137" s="1960" t="s">
        <v>1835</v>
      </c>
      <c r="F137" s="1960" t="s">
        <v>539</v>
      </c>
      <c r="G137" s="1963" t="s">
        <v>3189</v>
      </c>
    </row>
    <row r="138" spans="1:7">
      <c r="A138" s="2037" t="s">
        <v>572</v>
      </c>
      <c r="B138" s="1960" t="s">
        <v>1678</v>
      </c>
      <c r="C138" s="2571" t="s">
        <v>4418</v>
      </c>
      <c r="D138" s="1960" t="s">
        <v>2226</v>
      </c>
      <c r="E138" s="1964"/>
      <c r="F138" s="1964"/>
      <c r="G138" s="1963" t="s">
        <v>2514</v>
      </c>
    </row>
    <row r="139" spans="1:7">
      <c r="A139" s="2038" t="s">
        <v>1455</v>
      </c>
      <c r="B139" s="2040" t="s">
        <v>3551</v>
      </c>
      <c r="C139" s="2572" t="s">
        <v>3019</v>
      </c>
      <c r="D139" s="2040" t="s">
        <v>3020</v>
      </c>
      <c r="E139" s="2040" t="s">
        <v>3021</v>
      </c>
      <c r="F139" s="2040" t="s">
        <v>544</v>
      </c>
      <c r="G139" s="1967" t="s">
        <v>559</v>
      </c>
    </row>
    <row r="140" spans="1:7">
      <c r="A140" s="2037">
        <v>1</v>
      </c>
      <c r="B140" s="1986" t="s">
        <v>5984</v>
      </c>
      <c r="C140" s="3145">
        <v>56825038.950000003</v>
      </c>
      <c r="D140" s="1964"/>
      <c r="E140" s="2042">
        <v>30550000.080000017</v>
      </c>
      <c r="F140" s="2042">
        <v>21469311.43</v>
      </c>
      <c r="G140" s="3151">
        <f>C140-E140+F140</f>
        <v>47744350.299999982</v>
      </c>
    </row>
    <row r="141" spans="1:7">
      <c r="A141" s="2037">
        <v>2</v>
      </c>
      <c r="B141" s="1964" t="s">
        <v>5986</v>
      </c>
      <c r="C141" s="3143">
        <v>-2877379.69</v>
      </c>
      <c r="D141" s="1964"/>
      <c r="E141" s="1933">
        <v>4968906.620000001</v>
      </c>
      <c r="F141" s="1933">
        <v>7760408.3800000008</v>
      </c>
      <c r="G141" s="3151">
        <f t="shared" ref="G141:G169" si="2">C141-E141+F141</f>
        <v>-85877.929999999702</v>
      </c>
    </row>
    <row r="142" spans="1:7">
      <c r="A142" s="2037">
        <v>3</v>
      </c>
      <c r="B142" s="1964" t="s">
        <v>5987</v>
      </c>
      <c r="C142" s="3143">
        <v>1041548.22</v>
      </c>
      <c r="D142" s="1964"/>
      <c r="E142" s="1933">
        <v>527219.99</v>
      </c>
      <c r="F142" s="1933">
        <v>0</v>
      </c>
      <c r="G142" s="3151">
        <f t="shared" si="2"/>
        <v>514328.23</v>
      </c>
    </row>
    <row r="143" spans="1:7">
      <c r="A143" s="2037">
        <v>4</v>
      </c>
      <c r="B143" s="1964" t="s">
        <v>5988</v>
      </c>
      <c r="C143" s="3143">
        <v>41289727.939999998</v>
      </c>
      <c r="D143" s="1964"/>
      <c r="E143" s="1933">
        <v>20650000.079999998</v>
      </c>
      <c r="F143" s="1933">
        <v>0</v>
      </c>
      <c r="G143" s="3151">
        <f t="shared" si="2"/>
        <v>20639727.859999999</v>
      </c>
    </row>
    <row r="144" spans="1:7">
      <c r="A144" s="2037">
        <v>5</v>
      </c>
      <c r="B144" s="1964" t="s">
        <v>5989</v>
      </c>
      <c r="C144" s="3143">
        <v>6364576.04</v>
      </c>
      <c r="D144" s="1964"/>
      <c r="E144" s="1933">
        <v>47000.039999999986</v>
      </c>
      <c r="F144" s="1933">
        <v>0</v>
      </c>
      <c r="G144" s="3151">
        <f t="shared" si="2"/>
        <v>6317576</v>
      </c>
    </row>
    <row r="145" spans="1:7">
      <c r="A145" s="2037">
        <v>6</v>
      </c>
      <c r="B145" s="1964" t="s">
        <v>5990</v>
      </c>
      <c r="C145" s="3143">
        <v>3386999.97</v>
      </c>
      <c r="D145" s="1964"/>
      <c r="E145" s="1933">
        <v>1694000.0399999991</v>
      </c>
      <c r="F145" s="1933">
        <v>0</v>
      </c>
      <c r="G145" s="3151">
        <f t="shared" si="2"/>
        <v>1692999.9300000011</v>
      </c>
    </row>
    <row r="146" spans="1:7">
      <c r="A146" s="2037">
        <v>7</v>
      </c>
      <c r="B146" s="1964" t="s">
        <v>5991</v>
      </c>
      <c r="C146" s="3143">
        <v>3408563.54</v>
      </c>
      <c r="D146" s="1964"/>
      <c r="E146" s="1933">
        <v>1609000.0799999998</v>
      </c>
      <c r="F146" s="1933">
        <v>538225.33000000007</v>
      </c>
      <c r="G146" s="3151">
        <f t="shared" si="2"/>
        <v>2337788.79</v>
      </c>
    </row>
    <row r="147" spans="1:7">
      <c r="A147" s="2037">
        <v>8</v>
      </c>
      <c r="B147" s="1964" t="s">
        <v>5992</v>
      </c>
      <c r="C147" s="3143">
        <v>3663676.33</v>
      </c>
      <c r="D147" s="1964"/>
      <c r="E147" s="1933">
        <v>3353045.3699999996</v>
      </c>
      <c r="F147" s="1933">
        <v>0</v>
      </c>
      <c r="G147" s="3151">
        <f t="shared" si="2"/>
        <v>310630.96000000043</v>
      </c>
    </row>
    <row r="148" spans="1:7">
      <c r="A148" s="2037">
        <v>9</v>
      </c>
      <c r="B148" s="1964" t="s">
        <v>5993</v>
      </c>
      <c r="C148" s="3143">
        <v>860398.87</v>
      </c>
      <c r="D148" s="1964"/>
      <c r="E148" s="1933">
        <v>0</v>
      </c>
      <c r="F148" s="1933">
        <v>101658.65000000001</v>
      </c>
      <c r="G148" s="3151">
        <f t="shared" si="2"/>
        <v>962057.52</v>
      </c>
    </row>
    <row r="149" spans="1:7">
      <c r="A149" s="2037">
        <v>10</v>
      </c>
      <c r="B149" s="1964" t="s">
        <v>5994</v>
      </c>
      <c r="C149" s="3143">
        <v>795567.96</v>
      </c>
      <c r="D149" s="2117"/>
      <c r="E149" s="1933">
        <v>398000.03999999986</v>
      </c>
      <c r="F149" s="1933">
        <v>0</v>
      </c>
      <c r="G149" s="3151">
        <f t="shared" si="2"/>
        <v>397567.9200000001</v>
      </c>
    </row>
    <row r="150" spans="1:7">
      <c r="A150" s="2037">
        <v>11</v>
      </c>
      <c r="B150" s="1964" t="s">
        <v>5995</v>
      </c>
      <c r="C150" s="3143">
        <v>3796483.72</v>
      </c>
      <c r="D150" s="1964"/>
      <c r="E150" s="1933">
        <v>1855000.0799999989</v>
      </c>
      <c r="F150" s="1933">
        <v>0</v>
      </c>
      <c r="G150" s="3151">
        <f t="shared" si="2"/>
        <v>1941483.6400000013</v>
      </c>
    </row>
    <row r="151" spans="1:7">
      <c r="A151" s="2037">
        <v>12</v>
      </c>
      <c r="B151" s="1964" t="s">
        <v>5996</v>
      </c>
      <c r="C151" s="3143">
        <v>9593769.9900000002</v>
      </c>
      <c r="D151" s="1964"/>
      <c r="E151" s="1933">
        <v>5013999.96</v>
      </c>
      <c r="F151" s="1933">
        <v>31427</v>
      </c>
      <c r="G151" s="3151">
        <f t="shared" si="2"/>
        <v>4611197.03</v>
      </c>
    </row>
    <row r="152" spans="1:7">
      <c r="A152" s="2037">
        <v>13</v>
      </c>
      <c r="B152" s="1964" t="s">
        <v>5997</v>
      </c>
      <c r="C152" s="3143">
        <v>153151998</v>
      </c>
      <c r="D152" s="1964"/>
      <c r="E152" s="1933">
        <v>47775999.789999999</v>
      </c>
      <c r="F152" s="1933">
        <v>18556000.559999999</v>
      </c>
      <c r="G152" s="3151">
        <f t="shared" si="2"/>
        <v>123931998.77000001</v>
      </c>
    </row>
    <row r="153" spans="1:7">
      <c r="A153" s="2037">
        <v>14</v>
      </c>
      <c r="B153" s="1964" t="s">
        <v>5998</v>
      </c>
      <c r="C153" s="3143">
        <v>6648566.75</v>
      </c>
      <c r="D153" s="1964"/>
      <c r="E153" s="1933">
        <v>6648566.75</v>
      </c>
      <c r="F153" s="1933">
        <v>0</v>
      </c>
      <c r="G153" s="3151">
        <f t="shared" si="2"/>
        <v>0</v>
      </c>
    </row>
    <row r="154" spans="1:7">
      <c r="A154" s="2037">
        <v>15</v>
      </c>
      <c r="B154" s="1964" t="s">
        <v>5999</v>
      </c>
      <c r="C154" s="3143">
        <v>1142018.6665540184</v>
      </c>
      <c r="D154" s="1964"/>
      <c r="E154" s="1933">
        <v>-3.4459815360605717E-3</v>
      </c>
      <c r="F154" s="1933">
        <v>26758917.55195953</v>
      </c>
      <c r="G154" s="3151">
        <f t="shared" si="2"/>
        <v>27900936.221959531</v>
      </c>
    </row>
    <row r="155" spans="1:7">
      <c r="A155" s="2037">
        <v>16</v>
      </c>
      <c r="B155" s="1964" t="s">
        <v>6000</v>
      </c>
      <c r="C155" s="3143">
        <v>11271094.119999999</v>
      </c>
      <c r="D155" s="1964"/>
      <c r="E155" s="1933">
        <v>11271094.119999999</v>
      </c>
      <c r="F155" s="1933">
        <v>0</v>
      </c>
      <c r="G155" s="3151">
        <f t="shared" si="2"/>
        <v>0</v>
      </c>
    </row>
    <row r="156" spans="1:7">
      <c r="A156" s="2037">
        <v>17</v>
      </c>
      <c r="B156" s="1964" t="s">
        <v>6001</v>
      </c>
      <c r="C156" s="3143">
        <v>1380361.53</v>
      </c>
      <c r="D156" s="1964"/>
      <c r="E156" s="1933">
        <v>1380361.55</v>
      </c>
      <c r="F156" s="1933">
        <v>0.02</v>
      </c>
      <c r="G156" s="3151">
        <f t="shared" si="2"/>
        <v>-1.8626451075975936E-11</v>
      </c>
    </row>
    <row r="157" spans="1:7">
      <c r="A157" s="2037">
        <v>18</v>
      </c>
      <c r="B157" s="1964" t="s">
        <v>6002</v>
      </c>
      <c r="C157" s="3143">
        <v>-22902.080000000002</v>
      </c>
      <c r="D157" s="1964"/>
      <c r="E157" s="1933">
        <v>217143.46</v>
      </c>
      <c r="F157" s="1933">
        <v>10294609.559999999</v>
      </c>
      <c r="G157" s="3151">
        <f t="shared" si="2"/>
        <v>10054564.02</v>
      </c>
    </row>
    <row r="158" spans="1:7">
      <c r="A158" s="2037">
        <v>19</v>
      </c>
      <c r="B158" s="1964" t="s">
        <v>6003</v>
      </c>
      <c r="C158" s="3143">
        <v>8430350.6300000008</v>
      </c>
      <c r="D158" s="1964"/>
      <c r="E158" s="1933">
        <v>1734000</v>
      </c>
      <c r="F158" s="1933">
        <v>91443.010000000009</v>
      </c>
      <c r="G158" s="3151">
        <f t="shared" si="2"/>
        <v>6787793.6400000006</v>
      </c>
    </row>
    <row r="159" spans="1:7">
      <c r="A159" s="2037">
        <v>20</v>
      </c>
      <c r="B159" s="1964" t="s">
        <v>6004</v>
      </c>
      <c r="C159" s="3143">
        <v>7653314.04</v>
      </c>
      <c r="D159" s="1964"/>
      <c r="E159" s="1933">
        <v>1599999.9600000002</v>
      </c>
      <c r="F159" s="1933">
        <v>0</v>
      </c>
      <c r="G159" s="3151">
        <f t="shared" si="2"/>
        <v>6053314.0800000001</v>
      </c>
    </row>
    <row r="160" spans="1:7">
      <c r="A160" s="2037">
        <v>21</v>
      </c>
      <c r="B160" s="1964" t="s">
        <v>6005</v>
      </c>
      <c r="C160" s="3143">
        <v>4410312.04</v>
      </c>
      <c r="D160" s="1964"/>
      <c r="E160" s="1933">
        <v>2845347.37</v>
      </c>
      <c r="F160" s="1933">
        <v>6646500.1099999994</v>
      </c>
      <c r="G160" s="3151">
        <f t="shared" si="2"/>
        <v>8211464.7799999993</v>
      </c>
    </row>
    <row r="161" spans="1:7">
      <c r="A161" s="2037">
        <v>22</v>
      </c>
      <c r="B161" s="1964" t="s">
        <v>6006</v>
      </c>
      <c r="C161" s="3143">
        <v>1471095</v>
      </c>
      <c r="D161" s="1964"/>
      <c r="E161" s="1933">
        <v>7684</v>
      </c>
      <c r="F161" s="1933">
        <v>2472610.27</v>
      </c>
      <c r="G161" s="3151">
        <f t="shared" si="2"/>
        <v>3936021.27</v>
      </c>
    </row>
    <row r="162" spans="1:7">
      <c r="A162" s="2037">
        <v>23</v>
      </c>
      <c r="B162" s="1964" t="s">
        <v>6007</v>
      </c>
      <c r="C162" s="3143">
        <v>1259400</v>
      </c>
      <c r="D162" s="1964"/>
      <c r="E162" s="1933">
        <v>4537000</v>
      </c>
      <c r="F162" s="1933">
        <v>4347600</v>
      </c>
      <c r="G162" s="3151">
        <f t="shared" si="2"/>
        <v>1070000</v>
      </c>
    </row>
    <row r="163" spans="1:7">
      <c r="A163" s="2037">
        <v>24</v>
      </c>
      <c r="B163" s="1964" t="s">
        <v>6008</v>
      </c>
      <c r="C163" s="3143">
        <v>0</v>
      </c>
      <c r="D163" s="1964"/>
      <c r="E163" s="1933">
        <v>0</v>
      </c>
      <c r="F163" s="1933">
        <v>7896.5499999999993</v>
      </c>
      <c r="G163" s="3151">
        <f t="shared" si="2"/>
        <v>7896.5499999999993</v>
      </c>
    </row>
    <row r="164" spans="1:7">
      <c r="A164" s="2037">
        <v>25</v>
      </c>
      <c r="B164" s="1964" t="s">
        <v>6009</v>
      </c>
      <c r="C164" s="3143">
        <v>0</v>
      </c>
      <c r="D164" s="1964"/>
      <c r="E164" s="1933">
        <v>0</v>
      </c>
      <c r="F164" s="1933">
        <v>4332000</v>
      </c>
      <c r="G164" s="3151">
        <f t="shared" si="2"/>
        <v>4332000</v>
      </c>
    </row>
    <row r="165" spans="1:7">
      <c r="A165" s="2037">
        <v>26</v>
      </c>
      <c r="B165" s="1964" t="s">
        <v>6010</v>
      </c>
      <c r="C165" s="3143">
        <v>6631261.0999999996</v>
      </c>
      <c r="D165" s="1964"/>
      <c r="E165" s="1933">
        <v>6631261.0999999996</v>
      </c>
      <c r="F165" s="1933">
        <v>0</v>
      </c>
      <c r="G165" s="3151">
        <f t="shared" si="2"/>
        <v>0</v>
      </c>
    </row>
    <row r="166" spans="1:7">
      <c r="A166" s="2037">
        <v>27</v>
      </c>
      <c r="B166" s="1964" t="s">
        <v>6011</v>
      </c>
      <c r="C166" s="3143">
        <v>4331514.57</v>
      </c>
      <c r="D166" s="1964"/>
      <c r="E166" s="1933">
        <v>2165000.04</v>
      </c>
      <c r="F166" s="1933">
        <v>0</v>
      </c>
      <c r="G166" s="3151">
        <f t="shared" si="2"/>
        <v>2166514.5300000003</v>
      </c>
    </row>
    <row r="167" spans="1:7">
      <c r="A167" s="2037">
        <v>28</v>
      </c>
      <c r="B167" s="1964" t="s">
        <v>6012</v>
      </c>
      <c r="C167" s="3143">
        <v>4833471.63</v>
      </c>
      <c r="D167" s="1964"/>
      <c r="E167" s="1933">
        <v>5464411.2600000007</v>
      </c>
      <c r="F167" s="1933">
        <v>3276984.67</v>
      </c>
      <c r="G167" s="3151">
        <f t="shared" si="2"/>
        <v>2646045.0399999991</v>
      </c>
    </row>
    <row r="168" spans="1:7">
      <c r="A168" s="2037">
        <v>29</v>
      </c>
      <c r="B168" s="1964" t="s">
        <v>6013</v>
      </c>
      <c r="C168" s="3143">
        <v>10750.89</v>
      </c>
      <c r="D168" s="1964"/>
      <c r="E168" s="1933">
        <v>69396.44</v>
      </c>
      <c r="F168" s="1933">
        <v>52710.83</v>
      </c>
      <c r="G168" s="3151">
        <f t="shared" si="2"/>
        <v>-5934.7200000000012</v>
      </c>
    </row>
    <row r="169" spans="1:7">
      <c r="A169" s="2037">
        <v>30</v>
      </c>
      <c r="B169" s="1964" t="s">
        <v>6014</v>
      </c>
      <c r="C169" s="3143">
        <v>3517752.81</v>
      </c>
      <c r="D169" s="1964"/>
      <c r="E169" s="1933">
        <v>3958226.5900000008</v>
      </c>
      <c r="F169" s="1933">
        <v>1760486.9</v>
      </c>
      <c r="G169" s="3151">
        <f t="shared" si="2"/>
        <v>1320013.1199999992</v>
      </c>
    </row>
    <row r="170" spans="1:7">
      <c r="A170" s="2037">
        <v>31</v>
      </c>
      <c r="B170" s="1964"/>
      <c r="C170" s="1964"/>
      <c r="D170" s="1964"/>
      <c r="E170" s="1933"/>
      <c r="F170" s="1933"/>
      <c r="G170" s="1901"/>
    </row>
    <row r="171" spans="1:7">
      <c r="A171" s="2037">
        <v>32</v>
      </c>
      <c r="B171" s="1964"/>
      <c r="C171" s="1964"/>
      <c r="D171" s="1964"/>
      <c r="E171" s="1933"/>
      <c r="F171" s="1933"/>
      <c r="G171" s="1901"/>
    </row>
    <row r="172" spans="1:7">
      <c r="A172" s="2037">
        <v>33</v>
      </c>
      <c r="B172" s="1964"/>
      <c r="C172" s="1964"/>
      <c r="D172" s="1964"/>
      <c r="E172" s="1933"/>
      <c r="F172" s="1933"/>
      <c r="G172" s="1901"/>
    </row>
    <row r="173" spans="1:7">
      <c r="A173" s="1959">
        <v>34</v>
      </c>
      <c r="B173" s="1986"/>
      <c r="C173" s="1504"/>
      <c r="D173" s="1504"/>
      <c r="E173" s="2021"/>
      <c r="F173" s="2022"/>
      <c r="G173" s="1901"/>
    </row>
    <row r="174" spans="1:7">
      <c r="A174" s="1959">
        <v>35</v>
      </c>
      <c r="B174" s="1986"/>
      <c r="C174" s="1504"/>
      <c r="D174" s="1504"/>
      <c r="E174" s="2021"/>
      <c r="F174" s="2022"/>
      <c r="G174" s="1901"/>
    </row>
    <row r="175" spans="1:7">
      <c r="A175" s="1959">
        <v>36</v>
      </c>
      <c r="B175" s="1986"/>
      <c r="C175" s="1504"/>
      <c r="D175" s="1504"/>
      <c r="E175" s="2021"/>
      <c r="F175" s="2022"/>
      <c r="G175" s="1901"/>
    </row>
    <row r="176" spans="1:7">
      <c r="A176" s="1959">
        <v>37</v>
      </c>
      <c r="B176" s="1986"/>
      <c r="C176" s="1504"/>
      <c r="D176" s="1504"/>
      <c r="E176" s="2021"/>
      <c r="F176" s="2022"/>
      <c r="G176" s="1901"/>
    </row>
    <row r="177" spans="1:7">
      <c r="A177" s="1959">
        <v>38</v>
      </c>
      <c r="B177" s="1986"/>
      <c r="C177" s="1504"/>
      <c r="D177" s="1504"/>
      <c r="E177" s="2021"/>
      <c r="F177" s="2022"/>
      <c r="G177" s="1901"/>
    </row>
    <row r="178" spans="1:7">
      <c r="A178" s="1959">
        <v>39</v>
      </c>
      <c r="B178" s="1986"/>
      <c r="C178" s="1504"/>
      <c r="D178" s="1504"/>
      <c r="E178" s="2021"/>
      <c r="F178" s="2022"/>
      <c r="G178" s="1901"/>
    </row>
    <row r="179" spans="1:7">
      <c r="A179" s="1959">
        <v>40</v>
      </c>
      <c r="B179" s="1986"/>
      <c r="C179" s="1504"/>
      <c r="D179" s="1504"/>
      <c r="E179" s="2021"/>
      <c r="F179" s="2022"/>
      <c r="G179" s="1901"/>
    </row>
    <row r="180" spans="1:7">
      <c r="A180" s="1959">
        <v>41</v>
      </c>
      <c r="B180" s="1986"/>
      <c r="C180" s="1504"/>
      <c r="D180" s="1504"/>
      <c r="E180" s="2021"/>
      <c r="F180" s="2022"/>
      <c r="G180" s="1901"/>
    </row>
    <row r="181" spans="1:7">
      <c r="A181" s="1959">
        <v>42</v>
      </c>
      <c r="B181" s="1986"/>
      <c r="C181" s="1504"/>
      <c r="D181" s="1504"/>
      <c r="E181" s="2021"/>
      <c r="F181" s="2022"/>
      <c r="G181" s="1901"/>
    </row>
    <row r="182" spans="1:7">
      <c r="A182" s="1959">
        <v>43</v>
      </c>
      <c r="B182" s="1986"/>
      <c r="C182" s="1504"/>
      <c r="D182" s="1504"/>
      <c r="E182" s="2021"/>
      <c r="F182" s="2022"/>
      <c r="G182" s="1901"/>
    </row>
    <row r="183" spans="1:7">
      <c r="A183" s="1959">
        <v>44</v>
      </c>
      <c r="B183" s="1986"/>
      <c r="C183" s="1504"/>
      <c r="D183" s="1504"/>
      <c r="E183" s="2021"/>
      <c r="F183" s="2022"/>
      <c r="G183" s="1901"/>
    </row>
    <row r="184" spans="1:7">
      <c r="A184" s="1959">
        <v>45</v>
      </c>
      <c r="B184" s="1986"/>
      <c r="C184" s="1504"/>
      <c r="D184" s="1504"/>
      <c r="E184" s="2021"/>
      <c r="F184" s="2022"/>
      <c r="G184" s="1901"/>
    </row>
    <row r="185" spans="1:7">
      <c r="A185" s="1959">
        <v>46</v>
      </c>
      <c r="B185" s="1986"/>
      <c r="C185" s="1504"/>
      <c r="D185" s="1504"/>
      <c r="E185" s="2021"/>
      <c r="F185" s="2022"/>
      <c r="G185" s="1901"/>
    </row>
    <row r="186" spans="1:7">
      <c r="A186" s="1959">
        <v>47</v>
      </c>
      <c r="B186" s="1504"/>
      <c r="C186" s="1504"/>
      <c r="D186" s="1504"/>
      <c r="E186" s="2022"/>
      <c r="F186" s="2022"/>
      <c r="G186" s="1936"/>
    </row>
    <row r="187" spans="1:7">
      <c r="A187" s="1959">
        <v>48</v>
      </c>
      <c r="B187" s="1986"/>
      <c r="C187" s="1504"/>
      <c r="D187" s="1504"/>
      <c r="E187" s="2021"/>
      <c r="F187" s="2022"/>
      <c r="G187" s="1936"/>
    </row>
    <row r="188" spans="1:7" ht="15.75" thickBot="1">
      <c r="A188" s="2100">
        <v>49</v>
      </c>
      <c r="B188" s="2118" t="s">
        <v>1456</v>
      </c>
      <c r="C188" s="3149">
        <f>SUM(C140:C187)</f>
        <v>344269331.5365541</v>
      </c>
      <c r="D188" s="2119"/>
      <c r="E188" s="3153">
        <f>SUM(E140:E187)</f>
        <v>166971664.80655405</v>
      </c>
      <c r="F188" s="3153">
        <f>SUM(F140:F187)</f>
        <v>108498790.82195953</v>
      </c>
      <c r="G188" s="3152">
        <f>SUM(G140:G187)</f>
        <v>285796457.55195951</v>
      </c>
    </row>
    <row r="189" spans="1:7">
      <c r="A189" s="1451" t="s">
        <v>1784</v>
      </c>
    </row>
    <row r="190" spans="1:7">
      <c r="A190" s="2573" t="s">
        <v>4673</v>
      </c>
      <c r="B190" s="2573"/>
      <c r="C190" s="1551"/>
      <c r="D190" s="1551"/>
      <c r="F190" s="1551" t="s">
        <v>1457</v>
      </c>
      <c r="G190" s="1551"/>
    </row>
    <row r="191" spans="1:7">
      <c r="A191" s="1551" t="s">
        <v>5985</v>
      </c>
      <c r="B191" s="1551"/>
      <c r="C191" s="1551"/>
      <c r="D191" s="1551"/>
      <c r="E191" s="1551"/>
      <c r="F191" s="1551"/>
      <c r="G191" s="1551"/>
    </row>
  </sheetData>
  <printOptions horizontalCentered="1" verticalCentered="1"/>
  <pageMargins left="0.5" right="0.5" top="0.5" bottom="0.5" header="0.5" footer="0.5"/>
  <pageSetup scale="42" fitToHeight="0" orientation="portrait" horizontalDpi="300" verticalDpi="300" r:id="rId1"/>
  <headerFooter alignWithMargins="0"/>
  <rowBreaks count="2" manualBreakCount="2">
    <brk id="66" max="6" man="1"/>
    <brk id="130"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8182" r:id="rId4" name="Button 54">
              <controlPr locked="0" defaultSize="0" autoFill="0" autoLine="0" autoPict="0">
                <anchor moveWithCells="1" sizeWithCells="1">
                  <from>
                    <xdr:col>3</xdr:col>
                    <xdr:colOff>38100</xdr:colOff>
                    <xdr:row>64</xdr:row>
                    <xdr:rowOff>0</xdr:rowOff>
                  </from>
                  <to>
                    <xdr:col>4</xdr:col>
                    <xdr:colOff>647700</xdr:colOff>
                    <xdr:row>64</xdr:row>
                    <xdr:rowOff>0</xdr:rowOff>
                  </to>
                </anchor>
              </controlPr>
            </control>
          </mc:Choice>
        </mc:AlternateContent>
        <mc:AlternateContent xmlns:mc="http://schemas.openxmlformats.org/markup-compatibility/2006">
          <mc:Choice Requires="x14">
            <control shapeId="48183" r:id="rId5" name="Button 55">
              <controlPr locked="0" defaultSize="0" autoFill="0" autoLine="0" autoPict="0">
                <anchor moveWithCells="1" sizeWithCells="1">
                  <from>
                    <xdr:col>3</xdr:col>
                    <xdr:colOff>38100</xdr:colOff>
                    <xdr:row>64</xdr:row>
                    <xdr:rowOff>0</xdr:rowOff>
                  </from>
                  <to>
                    <xdr:col>4</xdr:col>
                    <xdr:colOff>647700</xdr:colOff>
                    <xdr:row>64</xdr:row>
                    <xdr:rowOff>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theme="1"/>
  </sheetPr>
  <dimension ref="A1:G61"/>
  <sheetViews>
    <sheetView view="pageBreakPreview" zoomScale="60" zoomScaleNormal="100" workbookViewId="0">
      <selection activeCell="J33" sqref="J33"/>
    </sheetView>
  </sheetViews>
  <sheetFormatPr defaultRowHeight="15"/>
  <cols>
    <col min="1" max="1" width="4" customWidth="1"/>
    <col min="2" max="2" width="43.44140625" customWidth="1"/>
    <col min="3" max="3" width="19.21875" bestFit="1" customWidth="1"/>
    <col min="4" max="7" width="14.88671875" bestFit="1" customWidth="1"/>
  </cols>
  <sheetData>
    <row r="1" spans="1:7" ht="15.75" thickBot="1"/>
    <row r="2" spans="1:7" ht="15.75" thickTop="1">
      <c r="A2" s="1232" t="s">
        <v>3287</v>
      </c>
      <c r="B2" s="1233"/>
      <c r="C2" s="1234" t="s">
        <v>3288</v>
      </c>
      <c r="D2" s="1235" t="s">
        <v>1797</v>
      </c>
      <c r="E2" s="1236" t="s">
        <v>1798</v>
      </c>
      <c r="F2" s="1234"/>
      <c r="G2" s="1237"/>
    </row>
    <row r="3" spans="1:7">
      <c r="A3" s="1238" t="str">
        <f>'Data Sheet'!C25</f>
        <v>Consolidated Edison Company of New York, Inc.</v>
      </c>
      <c r="B3" s="79"/>
      <c r="C3" s="743" t="s">
        <v>3289</v>
      </c>
      <c r="D3" s="76" t="s">
        <v>3307</v>
      </c>
      <c r="E3" s="95"/>
      <c r="F3" s="743"/>
      <c r="G3" s="1239"/>
    </row>
    <row r="4" spans="1:7">
      <c r="A4" s="1240" t="s">
        <v>3290</v>
      </c>
      <c r="B4" s="79"/>
      <c r="C4" s="743" t="s">
        <v>3291</v>
      </c>
      <c r="D4" s="654" t="str">
        <f>'[154]Data Sheet'!$C$40</f>
        <v xml:space="preserve"> </v>
      </c>
      <c r="E4" s="102" t="str">
        <f>'[154]Data Sheet'!$C$38</f>
        <v xml:space="preserve"> </v>
      </c>
      <c r="F4" s="75"/>
      <c r="G4" s="1241"/>
    </row>
    <row r="5" spans="1:7">
      <c r="A5" s="1242" t="s">
        <v>3990</v>
      </c>
      <c r="B5" s="228"/>
      <c r="C5" s="228"/>
      <c r="D5" s="228"/>
      <c r="E5" s="228"/>
      <c r="F5" s="228"/>
      <c r="G5" s="1243"/>
    </row>
    <row r="6" spans="1:7">
      <c r="A6" s="1238" t="s">
        <v>4419</v>
      </c>
      <c r="B6" s="743"/>
      <c r="C6" s="743"/>
      <c r="D6" s="743"/>
      <c r="E6" s="87"/>
      <c r="F6" s="743"/>
      <c r="G6" s="1239"/>
    </row>
    <row r="7" spans="1:7">
      <c r="A7" s="1238" t="s">
        <v>3991</v>
      </c>
      <c r="B7" s="743"/>
      <c r="C7" s="743"/>
      <c r="D7" s="743"/>
      <c r="E7" s="743"/>
      <c r="F7" s="743"/>
      <c r="G7" s="1239"/>
    </row>
    <row r="8" spans="1:7">
      <c r="A8" s="1247"/>
      <c r="B8" s="1248"/>
      <c r="C8" s="1248"/>
      <c r="D8" s="1248"/>
      <c r="E8" s="1248"/>
      <c r="F8" s="1248"/>
      <c r="G8" s="1249"/>
    </row>
    <row r="9" spans="1:7">
      <c r="A9" s="1250" t="s">
        <v>1724</v>
      </c>
      <c r="B9" s="1251"/>
      <c r="C9" s="1332"/>
      <c r="D9" s="1332"/>
      <c r="E9" s="1332"/>
      <c r="F9" s="1332"/>
      <c r="G9" s="1333"/>
    </row>
    <row r="10" spans="1:7">
      <c r="A10" s="1254" t="s">
        <v>1727</v>
      </c>
      <c r="B10" s="1335" t="s">
        <v>3992</v>
      </c>
      <c r="C10" s="1265" t="s">
        <v>3993</v>
      </c>
      <c r="D10" s="1265" t="s">
        <v>3993</v>
      </c>
      <c r="E10" s="1265" t="s">
        <v>3993</v>
      </c>
      <c r="F10" s="1265" t="s">
        <v>3993</v>
      </c>
      <c r="G10" s="1292" t="s">
        <v>3993</v>
      </c>
    </row>
    <row r="11" spans="1:7">
      <c r="A11" s="1254"/>
      <c r="B11" s="1335"/>
      <c r="C11" s="1265" t="s">
        <v>3994</v>
      </c>
      <c r="D11" s="1265" t="s">
        <v>3995</v>
      </c>
      <c r="E11" s="1265" t="s">
        <v>3996</v>
      </c>
      <c r="F11" s="1265" t="s">
        <v>3997</v>
      </c>
      <c r="G11" s="1292" t="s">
        <v>2333</v>
      </c>
    </row>
    <row r="12" spans="1:7">
      <c r="A12" s="1256"/>
      <c r="B12" s="1253" t="s">
        <v>3018</v>
      </c>
      <c r="C12" s="1265" t="s">
        <v>3019</v>
      </c>
      <c r="D12" s="1265" t="s">
        <v>3020</v>
      </c>
      <c r="E12" s="1265" t="s">
        <v>3021</v>
      </c>
      <c r="F12" s="1265" t="s">
        <v>2343</v>
      </c>
      <c r="G12" s="1297" t="s">
        <v>2344</v>
      </c>
    </row>
    <row r="13" spans="1:7" ht="15.75">
      <c r="A13" s="1257">
        <v>1</v>
      </c>
      <c r="B13" s="1339"/>
      <c r="C13" s="1266"/>
      <c r="D13" s="1266"/>
      <c r="E13" s="1266"/>
      <c r="F13" s="1266"/>
      <c r="G13" s="1260"/>
    </row>
    <row r="14" spans="1:7">
      <c r="A14" s="1257">
        <v>2</v>
      </c>
      <c r="B14" s="1340"/>
      <c r="C14" s="1266"/>
      <c r="D14" s="1341"/>
      <c r="E14" s="1341"/>
      <c r="F14" s="1341"/>
      <c r="G14" s="1342"/>
    </row>
    <row r="15" spans="1:7">
      <c r="A15" s="1257">
        <v>3</v>
      </c>
      <c r="B15" s="1340"/>
      <c r="C15" s="1266"/>
      <c r="D15" s="1341"/>
      <c r="E15" s="1273"/>
      <c r="F15" s="1273"/>
      <c r="G15" s="1274"/>
    </row>
    <row r="16" spans="1:7">
      <c r="A16" s="1257">
        <v>4</v>
      </c>
      <c r="B16" s="1340"/>
      <c r="C16" s="1266"/>
      <c r="D16" s="1273"/>
      <c r="E16" s="1273"/>
      <c r="F16" s="1273"/>
      <c r="G16" s="1274"/>
    </row>
    <row r="17" spans="1:7">
      <c r="A17" s="1257">
        <v>5</v>
      </c>
      <c r="B17" s="1340"/>
      <c r="C17" s="1266"/>
      <c r="D17" s="1273"/>
      <c r="E17" s="1273"/>
      <c r="F17" s="1273"/>
      <c r="G17" s="1274"/>
    </row>
    <row r="18" spans="1:7">
      <c r="A18" s="1257">
        <v>6</v>
      </c>
      <c r="B18" s="1340"/>
      <c r="C18" s="1266"/>
      <c r="D18" s="1267"/>
      <c r="E18" s="1267"/>
      <c r="F18" s="1267"/>
      <c r="G18" s="1268"/>
    </row>
    <row r="19" spans="1:7">
      <c r="A19" s="1257">
        <v>7</v>
      </c>
      <c r="B19" s="1340"/>
      <c r="C19" s="1266"/>
      <c r="D19" s="1270"/>
      <c r="E19" s="1270"/>
      <c r="F19" s="1270"/>
      <c r="G19" s="1271"/>
    </row>
    <row r="20" spans="1:7">
      <c r="A20" s="1257">
        <v>8</v>
      </c>
      <c r="B20" s="1340"/>
      <c r="C20" s="1266"/>
      <c r="D20" s="1273"/>
      <c r="E20" s="1341"/>
      <c r="F20" s="1341"/>
      <c r="G20" s="1342"/>
    </row>
    <row r="21" spans="1:7">
      <c r="A21" s="1257">
        <v>9</v>
      </c>
      <c r="B21" s="1340"/>
      <c r="C21" s="1266"/>
      <c r="D21" s="1273"/>
      <c r="E21" s="1273"/>
      <c r="F21" s="1273"/>
      <c r="G21" s="1274"/>
    </row>
    <row r="22" spans="1:7">
      <c r="A22" s="1257">
        <v>10</v>
      </c>
      <c r="B22" s="1340"/>
      <c r="C22" s="1266"/>
      <c r="D22" s="1273"/>
      <c r="E22" s="1273"/>
      <c r="F22" s="1273"/>
      <c r="G22" s="1274"/>
    </row>
    <row r="23" spans="1:7">
      <c r="A23" s="1257">
        <v>11</v>
      </c>
      <c r="B23" s="1340"/>
      <c r="C23" s="1266"/>
      <c r="D23" s="1273"/>
      <c r="E23" s="1273"/>
      <c r="F23" s="1273"/>
      <c r="G23" s="1274"/>
    </row>
    <row r="24" spans="1:7">
      <c r="A24" s="1257">
        <v>12</v>
      </c>
      <c r="B24" s="1340"/>
      <c r="C24" s="1266"/>
      <c r="D24" s="1273"/>
      <c r="E24" s="1273"/>
      <c r="F24" s="1273"/>
      <c r="G24" s="1274"/>
    </row>
    <row r="25" spans="1:7">
      <c r="A25" s="1257">
        <v>13</v>
      </c>
      <c r="B25" s="1340"/>
      <c r="C25" s="1266"/>
      <c r="D25" s="1273"/>
      <c r="E25" s="1273"/>
      <c r="F25" s="1273"/>
      <c r="G25" s="1274"/>
    </row>
    <row r="26" spans="1:7">
      <c r="A26" s="1257">
        <v>14</v>
      </c>
      <c r="B26" s="1340"/>
      <c r="C26" s="1266"/>
      <c r="D26" s="1273"/>
      <c r="E26" s="1273"/>
      <c r="F26" s="1273"/>
      <c r="G26" s="1274"/>
    </row>
    <row r="27" spans="1:7">
      <c r="A27" s="1257">
        <v>15</v>
      </c>
      <c r="B27" s="1340"/>
      <c r="C27" s="1266"/>
      <c r="D27" s="1273"/>
      <c r="E27" s="1273"/>
      <c r="F27" s="1273"/>
      <c r="G27" s="1274"/>
    </row>
    <row r="28" spans="1:7">
      <c r="A28" s="1257">
        <v>16</v>
      </c>
      <c r="B28" s="1340"/>
      <c r="C28" s="1266"/>
      <c r="D28" s="1273"/>
      <c r="E28" s="1273"/>
      <c r="F28" s="1273"/>
      <c r="G28" s="1274"/>
    </row>
    <row r="29" spans="1:7">
      <c r="A29" s="1257">
        <v>17</v>
      </c>
      <c r="B29" s="1340"/>
      <c r="C29" s="1266"/>
      <c r="D29" s="1273"/>
      <c r="E29" s="1273"/>
      <c r="F29" s="1273"/>
      <c r="G29" s="1274"/>
    </row>
    <row r="30" spans="1:7">
      <c r="A30" s="1257">
        <v>18</v>
      </c>
      <c r="B30" s="1340"/>
      <c r="C30" s="1266"/>
      <c r="D30" s="1273"/>
      <c r="E30" s="1273"/>
      <c r="F30" s="1273"/>
      <c r="G30" s="1274"/>
    </row>
    <row r="31" spans="1:7">
      <c r="A31" s="1257">
        <v>19</v>
      </c>
      <c r="B31" s="1340"/>
      <c r="C31" s="1266"/>
      <c r="D31" s="1273"/>
      <c r="E31" s="1273"/>
      <c r="F31" s="1273"/>
      <c r="G31" s="1274"/>
    </row>
    <row r="32" spans="1:7">
      <c r="A32" s="1257">
        <v>20</v>
      </c>
      <c r="B32" s="1340"/>
      <c r="C32" s="1266"/>
      <c r="D32" s="1273"/>
      <c r="E32" s="1273"/>
      <c r="F32" s="1273"/>
      <c r="G32" s="1274"/>
    </row>
    <row r="33" spans="1:7" ht="15.75">
      <c r="A33" s="1257">
        <v>21</v>
      </c>
      <c r="B33" s="1339"/>
      <c r="C33" s="1266"/>
      <c r="D33" s="1273"/>
      <c r="E33" s="1273"/>
      <c r="F33" s="1273"/>
      <c r="G33" s="1274"/>
    </row>
    <row r="34" spans="1:7">
      <c r="A34" s="1257">
        <v>22</v>
      </c>
      <c r="B34" s="1258"/>
      <c r="C34" s="1259"/>
      <c r="D34" s="1263"/>
      <c r="E34" s="1263"/>
      <c r="F34" s="1263"/>
      <c r="G34" s="1264"/>
    </row>
    <row r="35" spans="1:7">
      <c r="A35" s="1257">
        <v>23</v>
      </c>
      <c r="B35" s="1258"/>
      <c r="C35" s="1259"/>
      <c r="D35" s="1263"/>
      <c r="E35" s="1263"/>
      <c r="F35" s="1263"/>
      <c r="G35" s="1264"/>
    </row>
    <row r="36" spans="1:7">
      <c r="A36" s="1257">
        <v>24</v>
      </c>
      <c r="B36" s="1258"/>
      <c r="C36" s="1259"/>
      <c r="D36" s="1273"/>
      <c r="E36" s="1273"/>
      <c r="F36" s="1273"/>
      <c r="G36" s="1274"/>
    </row>
    <row r="37" spans="1:7">
      <c r="A37" s="1257">
        <v>25</v>
      </c>
      <c r="B37" s="1258"/>
      <c r="C37" s="1259"/>
      <c r="D37" s="1263"/>
      <c r="E37" s="1263"/>
      <c r="F37" s="1263"/>
      <c r="G37" s="1264"/>
    </row>
    <row r="38" spans="1:7">
      <c r="A38" s="1257">
        <v>26</v>
      </c>
      <c r="B38" s="1258"/>
      <c r="C38" s="1259"/>
      <c r="D38" s="1263"/>
      <c r="E38" s="1263"/>
      <c r="F38" s="1263"/>
      <c r="G38" s="1264"/>
    </row>
    <row r="39" spans="1:7">
      <c r="A39" s="1257">
        <v>27</v>
      </c>
      <c r="B39" s="1258"/>
      <c r="C39" s="1259"/>
      <c r="D39" s="1263"/>
      <c r="E39" s="1263"/>
      <c r="F39" s="1263"/>
      <c r="G39" s="1264"/>
    </row>
    <row r="40" spans="1:7">
      <c r="A40" s="1257">
        <v>28</v>
      </c>
      <c r="B40" s="1258"/>
      <c r="C40" s="1259"/>
      <c r="D40" s="1263"/>
      <c r="E40" s="1263"/>
      <c r="F40" s="1263"/>
      <c r="G40" s="1264"/>
    </row>
    <row r="41" spans="1:7">
      <c r="A41" s="1257">
        <v>29</v>
      </c>
      <c r="B41" s="1258"/>
      <c r="C41" s="1259"/>
      <c r="D41" s="1263"/>
      <c r="E41" s="1263"/>
      <c r="F41" s="1263"/>
      <c r="G41" s="1264"/>
    </row>
    <row r="42" spans="1:7">
      <c r="A42" s="1257">
        <v>30</v>
      </c>
      <c r="B42" s="1258"/>
      <c r="C42" s="1259"/>
      <c r="D42" s="1263"/>
      <c r="E42" s="1263"/>
      <c r="F42" s="1263"/>
      <c r="G42" s="1264"/>
    </row>
    <row r="43" spans="1:7">
      <c r="A43" s="1257">
        <v>31</v>
      </c>
      <c r="B43" s="1258"/>
      <c r="C43" s="1259"/>
      <c r="D43" s="1263"/>
      <c r="E43" s="1263"/>
      <c r="F43" s="1263"/>
      <c r="G43" s="1264"/>
    </row>
    <row r="44" spans="1:7">
      <c r="A44" s="1257">
        <v>32</v>
      </c>
      <c r="B44" s="1258"/>
      <c r="C44" s="1259"/>
      <c r="D44" s="1263"/>
      <c r="E44" s="1263"/>
      <c r="F44" s="1263"/>
      <c r="G44" s="1264"/>
    </row>
    <row r="45" spans="1:7">
      <c r="A45" s="1257">
        <v>33</v>
      </c>
      <c r="B45" s="1258"/>
      <c r="C45" s="1259"/>
      <c r="D45" s="1273"/>
      <c r="E45" s="1273"/>
      <c r="F45" s="1273"/>
      <c r="G45" s="1274"/>
    </row>
    <row r="46" spans="1:7">
      <c r="A46" s="1257">
        <v>34</v>
      </c>
      <c r="B46" s="1258"/>
      <c r="C46" s="1259"/>
      <c r="D46" s="1263"/>
      <c r="E46" s="1263"/>
      <c r="F46" s="1263"/>
      <c r="G46" s="1264"/>
    </row>
    <row r="47" spans="1:7">
      <c r="A47" s="1257">
        <v>35</v>
      </c>
      <c r="B47" s="1258"/>
      <c r="C47" s="1259"/>
      <c r="D47" s="1263"/>
      <c r="E47" s="1263"/>
      <c r="F47" s="1263"/>
      <c r="G47" s="1264"/>
    </row>
    <row r="48" spans="1:7">
      <c r="A48" s="1257">
        <v>36</v>
      </c>
      <c r="B48" s="1258"/>
      <c r="C48" s="1259"/>
      <c r="D48" s="1263"/>
      <c r="E48" s="1263"/>
      <c r="F48" s="1263"/>
      <c r="G48" s="1264"/>
    </row>
    <row r="49" spans="1:7">
      <c r="A49" s="1257">
        <v>37</v>
      </c>
      <c r="B49" s="1258"/>
      <c r="C49" s="1259"/>
      <c r="D49" s="1263"/>
      <c r="E49" s="1263"/>
      <c r="F49" s="1263"/>
      <c r="G49" s="1264"/>
    </row>
    <row r="50" spans="1:7">
      <c r="A50" s="1257">
        <v>38</v>
      </c>
      <c r="B50" s="1258"/>
      <c r="C50" s="1259"/>
      <c r="D50" s="1263"/>
      <c r="E50" s="1263"/>
      <c r="F50" s="1263"/>
      <c r="G50" s="1264"/>
    </row>
    <row r="51" spans="1:7">
      <c r="A51" s="1257">
        <v>39</v>
      </c>
      <c r="B51" s="1258"/>
      <c r="C51" s="1259"/>
      <c r="D51" s="1263"/>
      <c r="E51" s="1263"/>
      <c r="F51" s="1263"/>
      <c r="G51" s="1264"/>
    </row>
    <row r="52" spans="1:7">
      <c r="A52" s="1257">
        <v>40</v>
      </c>
      <c r="B52" s="1258"/>
      <c r="C52" s="1259"/>
      <c r="D52" s="1263"/>
      <c r="E52" s="1263"/>
      <c r="F52" s="1263"/>
      <c r="G52" s="1264"/>
    </row>
    <row r="53" spans="1:7">
      <c r="A53" s="1257">
        <v>41</v>
      </c>
      <c r="B53" s="1258"/>
      <c r="C53" s="1259"/>
      <c r="D53" s="1263"/>
      <c r="E53" s="1263"/>
      <c r="F53" s="1263"/>
      <c r="G53" s="1264"/>
    </row>
    <row r="54" spans="1:7">
      <c r="A54" s="1257">
        <v>42</v>
      </c>
      <c r="B54" s="1258"/>
      <c r="C54" s="1259"/>
      <c r="D54" s="1263"/>
      <c r="E54" s="1263"/>
      <c r="F54" s="1263"/>
      <c r="G54" s="1264"/>
    </row>
    <row r="55" spans="1:7">
      <c r="A55" s="1257">
        <v>43</v>
      </c>
      <c r="B55" s="1258"/>
      <c r="C55" s="1259"/>
      <c r="D55" s="1263"/>
      <c r="E55" s="1263"/>
      <c r="F55" s="1263"/>
      <c r="G55" s="1264"/>
    </row>
    <row r="56" spans="1:7">
      <c r="A56" s="1257">
        <v>44</v>
      </c>
      <c r="B56" s="1258"/>
      <c r="C56" s="1259"/>
      <c r="D56" s="1263"/>
      <c r="E56" s="1263"/>
      <c r="F56" s="1263"/>
      <c r="G56" s="1264"/>
    </row>
    <row r="57" spans="1:7">
      <c r="A57" s="1257">
        <v>45</v>
      </c>
      <c r="B57" s="1258"/>
      <c r="C57" s="1259"/>
      <c r="D57" s="1263"/>
      <c r="E57" s="1263"/>
      <c r="F57" s="1263"/>
      <c r="G57" s="1264"/>
    </row>
    <row r="58" spans="1:7" ht="15.75" thickBot="1">
      <c r="A58" s="1279">
        <v>46</v>
      </c>
      <c r="B58" s="1280" t="s">
        <v>172</v>
      </c>
      <c r="C58" s="1281">
        <f>SUM(C13:C57)</f>
        <v>0</v>
      </c>
      <c r="D58" s="1281">
        <f>SUM(D13:D57)</f>
        <v>0</v>
      </c>
      <c r="E58" s="1281">
        <f>SUM(E13:E57)</f>
        <v>0</v>
      </c>
      <c r="F58" s="1281">
        <f>SUM(F13:F57)</f>
        <v>0</v>
      </c>
      <c r="G58" s="1343">
        <f>SUM(G13:G57)</f>
        <v>0</v>
      </c>
    </row>
    <row r="59" spans="1:7" ht="15.75" thickTop="1">
      <c r="A59" s="743"/>
      <c r="B59" s="743"/>
      <c r="C59" s="743"/>
      <c r="D59" s="870"/>
      <c r="E59" s="870"/>
      <c r="F59" s="870"/>
      <c r="G59" s="870"/>
    </row>
    <row r="60" spans="1:7">
      <c r="A60" s="15" t="s">
        <v>4683</v>
      </c>
      <c r="B60" s="15"/>
      <c r="C60" s="15"/>
      <c r="D60" s="15"/>
      <c r="E60" s="15"/>
      <c r="F60" s="15"/>
      <c r="G60" s="15"/>
    </row>
    <row r="61" spans="1:7">
      <c r="A61" s="67" t="s">
        <v>3998</v>
      </c>
      <c r="B61" s="67"/>
      <c r="C61" s="67"/>
      <c r="D61" s="67"/>
      <c r="E61" s="67"/>
      <c r="F61" s="67"/>
      <c r="G61" s="67"/>
    </row>
  </sheetData>
  <pageMargins left="0.7" right="0.7" top="0.75" bottom="0.75" header="0.3" footer="0.3"/>
  <pageSetup scale="6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FFFF00"/>
  </sheetPr>
  <dimension ref="A1:N92"/>
  <sheetViews>
    <sheetView tabSelected="1" defaultGridColor="0" topLeftCell="A7" colorId="22" zoomScale="55" zoomScaleNormal="55" zoomScaleSheetLayoutView="50" workbookViewId="0">
      <selection activeCell="L46" sqref="L46"/>
    </sheetView>
  </sheetViews>
  <sheetFormatPr defaultColWidth="9.6640625" defaultRowHeight="15"/>
  <cols>
    <col min="1" max="1" width="4.6640625" style="1451" customWidth="1"/>
    <col min="2" max="2" width="49.5546875" style="1451" customWidth="1"/>
    <col min="3" max="3" width="18.44140625" style="1451" customWidth="1"/>
    <col min="4" max="4" width="25.6640625" style="1451" customWidth="1"/>
    <col min="5" max="5" width="32" style="1451" customWidth="1"/>
    <col min="6" max="6" width="42.21875" style="1451" customWidth="1"/>
    <col min="7" max="7" width="36.6640625" style="1451" customWidth="1"/>
    <col min="8" max="9" width="25.6640625" style="1451" customWidth="1"/>
    <col min="10" max="10" width="5.77734375" style="1451" customWidth="1"/>
    <col min="11" max="11" width="9.6640625" style="1451"/>
    <col min="12" max="12" width="14" style="3290" bestFit="1" customWidth="1"/>
    <col min="13" max="13" width="11.6640625" style="3290" bestFit="1" customWidth="1"/>
    <col min="14" max="14" width="11.44140625" style="3290" bestFit="1" customWidth="1"/>
    <col min="15" max="256" width="9.6640625" style="1451"/>
    <col min="257" max="257" width="4.6640625" style="1451" customWidth="1"/>
    <col min="258" max="258" width="45.6640625" style="1451" customWidth="1"/>
    <col min="259" max="259" width="18.44140625" style="1451" customWidth="1"/>
    <col min="260" max="260" width="25.6640625" style="1451" customWidth="1"/>
    <col min="261" max="261" width="32" style="1451" customWidth="1"/>
    <col min="262" max="263" width="36.6640625" style="1451" customWidth="1"/>
    <col min="264" max="265" width="25.6640625" style="1451" customWidth="1"/>
    <col min="266" max="266" width="4.6640625" style="1451" customWidth="1"/>
    <col min="267" max="512" width="9.6640625" style="1451"/>
    <col min="513" max="513" width="4.6640625" style="1451" customWidth="1"/>
    <col min="514" max="514" width="45.6640625" style="1451" customWidth="1"/>
    <col min="515" max="515" width="18.44140625" style="1451" customWidth="1"/>
    <col min="516" max="516" width="25.6640625" style="1451" customWidth="1"/>
    <col min="517" max="517" width="32" style="1451" customWidth="1"/>
    <col min="518" max="519" width="36.6640625" style="1451" customWidth="1"/>
    <col min="520" max="521" width="25.6640625" style="1451" customWidth="1"/>
    <col min="522" max="522" width="4.6640625" style="1451" customWidth="1"/>
    <col min="523" max="768" width="9.6640625" style="1451"/>
    <col min="769" max="769" width="4.6640625" style="1451" customWidth="1"/>
    <col min="770" max="770" width="45.6640625" style="1451" customWidth="1"/>
    <col min="771" max="771" width="18.44140625" style="1451" customWidth="1"/>
    <col min="772" max="772" width="25.6640625" style="1451" customWidth="1"/>
    <col min="773" max="773" width="32" style="1451" customWidth="1"/>
    <col min="774" max="775" width="36.6640625" style="1451" customWidth="1"/>
    <col min="776" max="777" width="25.6640625" style="1451" customWidth="1"/>
    <col min="778" max="778" width="4.6640625" style="1451" customWidth="1"/>
    <col min="779" max="1024" width="9.6640625" style="1451"/>
    <col min="1025" max="1025" width="4.6640625" style="1451" customWidth="1"/>
    <col min="1026" max="1026" width="45.6640625" style="1451" customWidth="1"/>
    <col min="1027" max="1027" width="18.44140625" style="1451" customWidth="1"/>
    <col min="1028" max="1028" width="25.6640625" style="1451" customWidth="1"/>
    <col min="1029" max="1029" width="32" style="1451" customWidth="1"/>
    <col min="1030" max="1031" width="36.6640625" style="1451" customWidth="1"/>
    <col min="1032" max="1033" width="25.6640625" style="1451" customWidth="1"/>
    <col min="1034" max="1034" width="4.6640625" style="1451" customWidth="1"/>
    <col min="1035" max="1280" width="9.6640625" style="1451"/>
    <col min="1281" max="1281" width="4.6640625" style="1451" customWidth="1"/>
    <col min="1282" max="1282" width="45.6640625" style="1451" customWidth="1"/>
    <col min="1283" max="1283" width="18.44140625" style="1451" customWidth="1"/>
    <col min="1284" max="1284" width="25.6640625" style="1451" customWidth="1"/>
    <col min="1285" max="1285" width="32" style="1451" customWidth="1"/>
    <col min="1286" max="1287" width="36.6640625" style="1451" customWidth="1"/>
    <col min="1288" max="1289" width="25.6640625" style="1451" customWidth="1"/>
    <col min="1290" max="1290" width="4.6640625" style="1451" customWidth="1"/>
    <col min="1291" max="1536" width="9.6640625" style="1451"/>
    <col min="1537" max="1537" width="4.6640625" style="1451" customWidth="1"/>
    <col min="1538" max="1538" width="45.6640625" style="1451" customWidth="1"/>
    <col min="1539" max="1539" width="18.44140625" style="1451" customWidth="1"/>
    <col min="1540" max="1540" width="25.6640625" style="1451" customWidth="1"/>
    <col min="1541" max="1541" width="32" style="1451" customWidth="1"/>
    <col min="1542" max="1543" width="36.6640625" style="1451" customWidth="1"/>
    <col min="1544" max="1545" width="25.6640625" style="1451" customWidth="1"/>
    <col min="1546" max="1546" width="4.6640625" style="1451" customWidth="1"/>
    <col min="1547" max="1792" width="9.6640625" style="1451"/>
    <col min="1793" max="1793" width="4.6640625" style="1451" customWidth="1"/>
    <col min="1794" max="1794" width="45.6640625" style="1451" customWidth="1"/>
    <col min="1795" max="1795" width="18.44140625" style="1451" customWidth="1"/>
    <col min="1796" max="1796" width="25.6640625" style="1451" customWidth="1"/>
    <col min="1797" max="1797" width="32" style="1451" customWidth="1"/>
    <col min="1798" max="1799" width="36.6640625" style="1451" customWidth="1"/>
    <col min="1800" max="1801" width="25.6640625" style="1451" customWidth="1"/>
    <col min="1802" max="1802" width="4.6640625" style="1451" customWidth="1"/>
    <col min="1803" max="2048" width="9.6640625" style="1451"/>
    <col min="2049" max="2049" width="4.6640625" style="1451" customWidth="1"/>
    <col min="2050" max="2050" width="45.6640625" style="1451" customWidth="1"/>
    <col min="2051" max="2051" width="18.44140625" style="1451" customWidth="1"/>
    <col min="2052" max="2052" width="25.6640625" style="1451" customWidth="1"/>
    <col min="2053" max="2053" width="32" style="1451" customWidth="1"/>
    <col min="2054" max="2055" width="36.6640625" style="1451" customWidth="1"/>
    <col min="2056" max="2057" width="25.6640625" style="1451" customWidth="1"/>
    <col min="2058" max="2058" width="4.6640625" style="1451" customWidth="1"/>
    <col min="2059" max="2304" width="9.6640625" style="1451"/>
    <col min="2305" max="2305" width="4.6640625" style="1451" customWidth="1"/>
    <col min="2306" max="2306" width="45.6640625" style="1451" customWidth="1"/>
    <col min="2307" max="2307" width="18.44140625" style="1451" customWidth="1"/>
    <col min="2308" max="2308" width="25.6640625" style="1451" customWidth="1"/>
    <col min="2309" max="2309" width="32" style="1451" customWidth="1"/>
    <col min="2310" max="2311" width="36.6640625" style="1451" customWidth="1"/>
    <col min="2312" max="2313" width="25.6640625" style="1451" customWidth="1"/>
    <col min="2314" max="2314" width="4.6640625" style="1451" customWidth="1"/>
    <col min="2315" max="2560" width="9.6640625" style="1451"/>
    <col min="2561" max="2561" width="4.6640625" style="1451" customWidth="1"/>
    <col min="2562" max="2562" width="45.6640625" style="1451" customWidth="1"/>
    <col min="2563" max="2563" width="18.44140625" style="1451" customWidth="1"/>
    <col min="2564" max="2564" width="25.6640625" style="1451" customWidth="1"/>
    <col min="2565" max="2565" width="32" style="1451" customWidth="1"/>
    <col min="2566" max="2567" width="36.6640625" style="1451" customWidth="1"/>
    <col min="2568" max="2569" width="25.6640625" style="1451" customWidth="1"/>
    <col min="2570" max="2570" width="4.6640625" style="1451" customWidth="1"/>
    <col min="2571" max="2816" width="9.6640625" style="1451"/>
    <col min="2817" max="2817" width="4.6640625" style="1451" customWidth="1"/>
    <col min="2818" max="2818" width="45.6640625" style="1451" customWidth="1"/>
    <col min="2819" max="2819" width="18.44140625" style="1451" customWidth="1"/>
    <col min="2820" max="2820" width="25.6640625" style="1451" customWidth="1"/>
    <col min="2821" max="2821" width="32" style="1451" customWidth="1"/>
    <col min="2822" max="2823" width="36.6640625" style="1451" customWidth="1"/>
    <col min="2824" max="2825" width="25.6640625" style="1451" customWidth="1"/>
    <col min="2826" max="2826" width="4.6640625" style="1451" customWidth="1"/>
    <col min="2827" max="3072" width="9.6640625" style="1451"/>
    <col min="3073" max="3073" width="4.6640625" style="1451" customWidth="1"/>
    <col min="3074" max="3074" width="45.6640625" style="1451" customWidth="1"/>
    <col min="3075" max="3075" width="18.44140625" style="1451" customWidth="1"/>
    <col min="3076" max="3076" width="25.6640625" style="1451" customWidth="1"/>
    <col min="3077" max="3077" width="32" style="1451" customWidth="1"/>
    <col min="3078" max="3079" width="36.6640625" style="1451" customWidth="1"/>
    <col min="3080" max="3081" width="25.6640625" style="1451" customWidth="1"/>
    <col min="3082" max="3082" width="4.6640625" style="1451" customWidth="1"/>
    <col min="3083" max="3328" width="9.6640625" style="1451"/>
    <col min="3329" max="3329" width="4.6640625" style="1451" customWidth="1"/>
    <col min="3330" max="3330" width="45.6640625" style="1451" customWidth="1"/>
    <col min="3331" max="3331" width="18.44140625" style="1451" customWidth="1"/>
    <col min="3332" max="3332" width="25.6640625" style="1451" customWidth="1"/>
    <col min="3333" max="3333" width="32" style="1451" customWidth="1"/>
    <col min="3334" max="3335" width="36.6640625" style="1451" customWidth="1"/>
    <col min="3336" max="3337" width="25.6640625" style="1451" customWidth="1"/>
    <col min="3338" max="3338" width="4.6640625" style="1451" customWidth="1"/>
    <col min="3339" max="3584" width="9.6640625" style="1451"/>
    <col min="3585" max="3585" width="4.6640625" style="1451" customWidth="1"/>
    <col min="3586" max="3586" width="45.6640625" style="1451" customWidth="1"/>
    <col min="3587" max="3587" width="18.44140625" style="1451" customWidth="1"/>
    <col min="3588" max="3588" width="25.6640625" style="1451" customWidth="1"/>
    <col min="3589" max="3589" width="32" style="1451" customWidth="1"/>
    <col min="3590" max="3591" width="36.6640625" style="1451" customWidth="1"/>
    <col min="3592" max="3593" width="25.6640625" style="1451" customWidth="1"/>
    <col min="3594" max="3594" width="4.6640625" style="1451" customWidth="1"/>
    <col min="3595" max="3840" width="9.6640625" style="1451"/>
    <col min="3841" max="3841" width="4.6640625" style="1451" customWidth="1"/>
    <col min="3842" max="3842" width="45.6640625" style="1451" customWidth="1"/>
    <col min="3843" max="3843" width="18.44140625" style="1451" customWidth="1"/>
    <col min="3844" max="3844" width="25.6640625" style="1451" customWidth="1"/>
    <col min="3845" max="3845" width="32" style="1451" customWidth="1"/>
    <col min="3846" max="3847" width="36.6640625" style="1451" customWidth="1"/>
    <col min="3848" max="3849" width="25.6640625" style="1451" customWidth="1"/>
    <col min="3850" max="3850" width="4.6640625" style="1451" customWidth="1"/>
    <col min="3851" max="4096" width="9.6640625" style="1451"/>
    <col min="4097" max="4097" width="4.6640625" style="1451" customWidth="1"/>
    <col min="4098" max="4098" width="45.6640625" style="1451" customWidth="1"/>
    <col min="4099" max="4099" width="18.44140625" style="1451" customWidth="1"/>
    <col min="4100" max="4100" width="25.6640625" style="1451" customWidth="1"/>
    <col min="4101" max="4101" width="32" style="1451" customWidth="1"/>
    <col min="4102" max="4103" width="36.6640625" style="1451" customWidth="1"/>
    <col min="4104" max="4105" width="25.6640625" style="1451" customWidth="1"/>
    <col min="4106" max="4106" width="4.6640625" style="1451" customWidth="1"/>
    <col min="4107" max="4352" width="9.6640625" style="1451"/>
    <col min="4353" max="4353" width="4.6640625" style="1451" customWidth="1"/>
    <col min="4354" max="4354" width="45.6640625" style="1451" customWidth="1"/>
    <col min="4355" max="4355" width="18.44140625" style="1451" customWidth="1"/>
    <col min="4356" max="4356" width="25.6640625" style="1451" customWidth="1"/>
    <col min="4357" max="4357" width="32" style="1451" customWidth="1"/>
    <col min="4358" max="4359" width="36.6640625" style="1451" customWidth="1"/>
    <col min="4360" max="4361" width="25.6640625" style="1451" customWidth="1"/>
    <col min="4362" max="4362" width="4.6640625" style="1451" customWidth="1"/>
    <col min="4363" max="4608" width="9.6640625" style="1451"/>
    <col min="4609" max="4609" width="4.6640625" style="1451" customWidth="1"/>
    <col min="4610" max="4610" width="45.6640625" style="1451" customWidth="1"/>
    <col min="4611" max="4611" width="18.44140625" style="1451" customWidth="1"/>
    <col min="4612" max="4612" width="25.6640625" style="1451" customWidth="1"/>
    <col min="4613" max="4613" width="32" style="1451" customWidth="1"/>
    <col min="4614" max="4615" width="36.6640625" style="1451" customWidth="1"/>
    <col min="4616" max="4617" width="25.6640625" style="1451" customWidth="1"/>
    <col min="4618" max="4618" width="4.6640625" style="1451" customWidth="1"/>
    <col min="4619" max="4864" width="9.6640625" style="1451"/>
    <col min="4865" max="4865" width="4.6640625" style="1451" customWidth="1"/>
    <col min="4866" max="4866" width="45.6640625" style="1451" customWidth="1"/>
    <col min="4867" max="4867" width="18.44140625" style="1451" customWidth="1"/>
    <col min="4868" max="4868" width="25.6640625" style="1451" customWidth="1"/>
    <col min="4869" max="4869" width="32" style="1451" customWidth="1"/>
    <col min="4870" max="4871" width="36.6640625" style="1451" customWidth="1"/>
    <col min="4872" max="4873" width="25.6640625" style="1451" customWidth="1"/>
    <col min="4874" max="4874" width="4.6640625" style="1451" customWidth="1"/>
    <col min="4875" max="5120" width="9.6640625" style="1451"/>
    <col min="5121" max="5121" width="4.6640625" style="1451" customWidth="1"/>
    <col min="5122" max="5122" width="45.6640625" style="1451" customWidth="1"/>
    <col min="5123" max="5123" width="18.44140625" style="1451" customWidth="1"/>
    <col min="5124" max="5124" width="25.6640625" style="1451" customWidth="1"/>
    <col min="5125" max="5125" width="32" style="1451" customWidth="1"/>
    <col min="5126" max="5127" width="36.6640625" style="1451" customWidth="1"/>
    <col min="5128" max="5129" width="25.6640625" style="1451" customWidth="1"/>
    <col min="5130" max="5130" width="4.6640625" style="1451" customWidth="1"/>
    <col min="5131" max="5376" width="9.6640625" style="1451"/>
    <col min="5377" max="5377" width="4.6640625" style="1451" customWidth="1"/>
    <col min="5378" max="5378" width="45.6640625" style="1451" customWidth="1"/>
    <col min="5379" max="5379" width="18.44140625" style="1451" customWidth="1"/>
    <col min="5380" max="5380" width="25.6640625" style="1451" customWidth="1"/>
    <col min="5381" max="5381" width="32" style="1451" customWidth="1"/>
    <col min="5382" max="5383" width="36.6640625" style="1451" customWidth="1"/>
    <col min="5384" max="5385" width="25.6640625" style="1451" customWidth="1"/>
    <col min="5386" max="5386" width="4.6640625" style="1451" customWidth="1"/>
    <col min="5387" max="5632" width="9.6640625" style="1451"/>
    <col min="5633" max="5633" width="4.6640625" style="1451" customWidth="1"/>
    <col min="5634" max="5634" width="45.6640625" style="1451" customWidth="1"/>
    <col min="5635" max="5635" width="18.44140625" style="1451" customWidth="1"/>
    <col min="5636" max="5636" width="25.6640625" style="1451" customWidth="1"/>
    <col min="5637" max="5637" width="32" style="1451" customWidth="1"/>
    <col min="5638" max="5639" width="36.6640625" style="1451" customWidth="1"/>
    <col min="5640" max="5641" width="25.6640625" style="1451" customWidth="1"/>
    <col min="5642" max="5642" width="4.6640625" style="1451" customWidth="1"/>
    <col min="5643" max="5888" width="9.6640625" style="1451"/>
    <col min="5889" max="5889" width="4.6640625" style="1451" customWidth="1"/>
    <col min="5890" max="5890" width="45.6640625" style="1451" customWidth="1"/>
    <col min="5891" max="5891" width="18.44140625" style="1451" customWidth="1"/>
    <col min="5892" max="5892" width="25.6640625" style="1451" customWidth="1"/>
    <col min="5893" max="5893" width="32" style="1451" customWidth="1"/>
    <col min="5894" max="5895" width="36.6640625" style="1451" customWidth="1"/>
    <col min="5896" max="5897" width="25.6640625" style="1451" customWidth="1"/>
    <col min="5898" max="5898" width="4.6640625" style="1451" customWidth="1"/>
    <col min="5899" max="6144" width="9.6640625" style="1451"/>
    <col min="6145" max="6145" width="4.6640625" style="1451" customWidth="1"/>
    <col min="6146" max="6146" width="45.6640625" style="1451" customWidth="1"/>
    <col min="6147" max="6147" width="18.44140625" style="1451" customWidth="1"/>
    <col min="6148" max="6148" width="25.6640625" style="1451" customWidth="1"/>
    <col min="6149" max="6149" width="32" style="1451" customWidth="1"/>
    <col min="6150" max="6151" width="36.6640625" style="1451" customWidth="1"/>
    <col min="6152" max="6153" width="25.6640625" style="1451" customWidth="1"/>
    <col min="6154" max="6154" width="4.6640625" style="1451" customWidth="1"/>
    <col min="6155" max="6400" width="9.6640625" style="1451"/>
    <col min="6401" max="6401" width="4.6640625" style="1451" customWidth="1"/>
    <col min="6402" max="6402" width="45.6640625" style="1451" customWidth="1"/>
    <col min="6403" max="6403" width="18.44140625" style="1451" customWidth="1"/>
    <col min="6404" max="6404" width="25.6640625" style="1451" customWidth="1"/>
    <col min="6405" max="6405" width="32" style="1451" customWidth="1"/>
    <col min="6406" max="6407" width="36.6640625" style="1451" customWidth="1"/>
    <col min="6408" max="6409" width="25.6640625" style="1451" customWidth="1"/>
    <col min="6410" max="6410" width="4.6640625" style="1451" customWidth="1"/>
    <col min="6411" max="6656" width="9.6640625" style="1451"/>
    <col min="6657" max="6657" width="4.6640625" style="1451" customWidth="1"/>
    <col min="6658" max="6658" width="45.6640625" style="1451" customWidth="1"/>
    <col min="6659" max="6659" width="18.44140625" style="1451" customWidth="1"/>
    <col min="6660" max="6660" width="25.6640625" style="1451" customWidth="1"/>
    <col min="6661" max="6661" width="32" style="1451" customWidth="1"/>
    <col min="6662" max="6663" width="36.6640625" style="1451" customWidth="1"/>
    <col min="6664" max="6665" width="25.6640625" style="1451" customWidth="1"/>
    <col min="6666" max="6666" width="4.6640625" style="1451" customWidth="1"/>
    <col min="6667" max="6912" width="9.6640625" style="1451"/>
    <col min="6913" max="6913" width="4.6640625" style="1451" customWidth="1"/>
    <col min="6914" max="6914" width="45.6640625" style="1451" customWidth="1"/>
    <col min="6915" max="6915" width="18.44140625" style="1451" customWidth="1"/>
    <col min="6916" max="6916" width="25.6640625" style="1451" customWidth="1"/>
    <col min="6917" max="6917" width="32" style="1451" customWidth="1"/>
    <col min="6918" max="6919" width="36.6640625" style="1451" customWidth="1"/>
    <col min="6920" max="6921" width="25.6640625" style="1451" customWidth="1"/>
    <col min="6922" max="6922" width="4.6640625" style="1451" customWidth="1"/>
    <col min="6923" max="7168" width="9.6640625" style="1451"/>
    <col min="7169" max="7169" width="4.6640625" style="1451" customWidth="1"/>
    <col min="7170" max="7170" width="45.6640625" style="1451" customWidth="1"/>
    <col min="7171" max="7171" width="18.44140625" style="1451" customWidth="1"/>
    <col min="7172" max="7172" width="25.6640625" style="1451" customWidth="1"/>
    <col min="7173" max="7173" width="32" style="1451" customWidth="1"/>
    <col min="7174" max="7175" width="36.6640625" style="1451" customWidth="1"/>
    <col min="7176" max="7177" width="25.6640625" style="1451" customWidth="1"/>
    <col min="7178" max="7178" width="4.6640625" style="1451" customWidth="1"/>
    <col min="7179" max="7424" width="9.6640625" style="1451"/>
    <col min="7425" max="7425" width="4.6640625" style="1451" customWidth="1"/>
    <col min="7426" max="7426" width="45.6640625" style="1451" customWidth="1"/>
    <col min="7427" max="7427" width="18.44140625" style="1451" customWidth="1"/>
    <col min="7428" max="7428" width="25.6640625" style="1451" customWidth="1"/>
    <col min="7429" max="7429" width="32" style="1451" customWidth="1"/>
    <col min="7430" max="7431" width="36.6640625" style="1451" customWidth="1"/>
    <col min="7432" max="7433" width="25.6640625" style="1451" customWidth="1"/>
    <col min="7434" max="7434" width="4.6640625" style="1451" customWidth="1"/>
    <col min="7435" max="7680" width="9.6640625" style="1451"/>
    <col min="7681" max="7681" width="4.6640625" style="1451" customWidth="1"/>
    <col min="7682" max="7682" width="45.6640625" style="1451" customWidth="1"/>
    <col min="7683" max="7683" width="18.44140625" style="1451" customWidth="1"/>
    <col min="7684" max="7684" width="25.6640625" style="1451" customWidth="1"/>
    <col min="7685" max="7685" width="32" style="1451" customWidth="1"/>
    <col min="7686" max="7687" width="36.6640625" style="1451" customWidth="1"/>
    <col min="7688" max="7689" width="25.6640625" style="1451" customWidth="1"/>
    <col min="7690" max="7690" width="4.6640625" style="1451" customWidth="1"/>
    <col min="7691" max="7936" width="9.6640625" style="1451"/>
    <col min="7937" max="7937" width="4.6640625" style="1451" customWidth="1"/>
    <col min="7938" max="7938" width="45.6640625" style="1451" customWidth="1"/>
    <col min="7939" max="7939" width="18.44140625" style="1451" customWidth="1"/>
    <col min="7940" max="7940" width="25.6640625" style="1451" customWidth="1"/>
    <col min="7941" max="7941" width="32" style="1451" customWidth="1"/>
    <col min="7942" max="7943" width="36.6640625" style="1451" customWidth="1"/>
    <col min="7944" max="7945" width="25.6640625" style="1451" customWidth="1"/>
    <col min="7946" max="7946" width="4.6640625" style="1451" customWidth="1"/>
    <col min="7947" max="8192" width="9.6640625" style="1451"/>
    <col min="8193" max="8193" width="4.6640625" style="1451" customWidth="1"/>
    <col min="8194" max="8194" width="45.6640625" style="1451" customWidth="1"/>
    <col min="8195" max="8195" width="18.44140625" style="1451" customWidth="1"/>
    <col min="8196" max="8196" width="25.6640625" style="1451" customWidth="1"/>
    <col min="8197" max="8197" width="32" style="1451" customWidth="1"/>
    <col min="8198" max="8199" width="36.6640625" style="1451" customWidth="1"/>
    <col min="8200" max="8201" width="25.6640625" style="1451" customWidth="1"/>
    <col min="8202" max="8202" width="4.6640625" style="1451" customWidth="1"/>
    <col min="8203" max="8448" width="9.6640625" style="1451"/>
    <col min="8449" max="8449" width="4.6640625" style="1451" customWidth="1"/>
    <col min="8450" max="8450" width="45.6640625" style="1451" customWidth="1"/>
    <col min="8451" max="8451" width="18.44140625" style="1451" customWidth="1"/>
    <col min="8452" max="8452" width="25.6640625" style="1451" customWidth="1"/>
    <col min="8453" max="8453" width="32" style="1451" customWidth="1"/>
    <col min="8454" max="8455" width="36.6640625" style="1451" customWidth="1"/>
    <col min="8456" max="8457" width="25.6640625" style="1451" customWidth="1"/>
    <col min="8458" max="8458" width="4.6640625" style="1451" customWidth="1"/>
    <col min="8459" max="8704" width="9.6640625" style="1451"/>
    <col min="8705" max="8705" width="4.6640625" style="1451" customWidth="1"/>
    <col min="8706" max="8706" width="45.6640625" style="1451" customWidth="1"/>
    <col min="8707" max="8707" width="18.44140625" style="1451" customWidth="1"/>
    <col min="8708" max="8708" width="25.6640625" style="1451" customWidth="1"/>
    <col min="8709" max="8709" width="32" style="1451" customWidth="1"/>
    <col min="8710" max="8711" width="36.6640625" style="1451" customWidth="1"/>
    <col min="8712" max="8713" width="25.6640625" style="1451" customWidth="1"/>
    <col min="8714" max="8714" width="4.6640625" style="1451" customWidth="1"/>
    <col min="8715" max="8960" width="9.6640625" style="1451"/>
    <col min="8961" max="8961" width="4.6640625" style="1451" customWidth="1"/>
    <col min="8962" max="8962" width="45.6640625" style="1451" customWidth="1"/>
    <col min="8963" max="8963" width="18.44140625" style="1451" customWidth="1"/>
    <col min="8964" max="8964" width="25.6640625" style="1451" customWidth="1"/>
    <col min="8965" max="8965" width="32" style="1451" customWidth="1"/>
    <col min="8966" max="8967" width="36.6640625" style="1451" customWidth="1"/>
    <col min="8968" max="8969" width="25.6640625" style="1451" customWidth="1"/>
    <col min="8970" max="8970" width="4.6640625" style="1451" customWidth="1"/>
    <col min="8971" max="9216" width="9.6640625" style="1451"/>
    <col min="9217" max="9217" width="4.6640625" style="1451" customWidth="1"/>
    <col min="9218" max="9218" width="45.6640625" style="1451" customWidth="1"/>
    <col min="9219" max="9219" width="18.44140625" style="1451" customWidth="1"/>
    <col min="9220" max="9220" width="25.6640625" style="1451" customWidth="1"/>
    <col min="9221" max="9221" width="32" style="1451" customWidth="1"/>
    <col min="9222" max="9223" width="36.6640625" style="1451" customWidth="1"/>
    <col min="9224" max="9225" width="25.6640625" style="1451" customWidth="1"/>
    <col min="9226" max="9226" width="4.6640625" style="1451" customWidth="1"/>
    <col min="9227" max="9472" width="9.6640625" style="1451"/>
    <col min="9473" max="9473" width="4.6640625" style="1451" customWidth="1"/>
    <col min="9474" max="9474" width="45.6640625" style="1451" customWidth="1"/>
    <col min="9475" max="9475" width="18.44140625" style="1451" customWidth="1"/>
    <col min="9476" max="9476" width="25.6640625" style="1451" customWidth="1"/>
    <col min="9477" max="9477" width="32" style="1451" customWidth="1"/>
    <col min="9478" max="9479" width="36.6640625" style="1451" customWidth="1"/>
    <col min="9480" max="9481" width="25.6640625" style="1451" customWidth="1"/>
    <col min="9482" max="9482" width="4.6640625" style="1451" customWidth="1"/>
    <col min="9483" max="9728" width="9.6640625" style="1451"/>
    <col min="9729" max="9729" width="4.6640625" style="1451" customWidth="1"/>
    <col min="9730" max="9730" width="45.6640625" style="1451" customWidth="1"/>
    <col min="9731" max="9731" width="18.44140625" style="1451" customWidth="1"/>
    <col min="9732" max="9732" width="25.6640625" style="1451" customWidth="1"/>
    <col min="9733" max="9733" width="32" style="1451" customWidth="1"/>
    <col min="9734" max="9735" width="36.6640625" style="1451" customWidth="1"/>
    <col min="9736" max="9737" width="25.6640625" style="1451" customWidth="1"/>
    <col min="9738" max="9738" width="4.6640625" style="1451" customWidth="1"/>
    <col min="9739" max="9984" width="9.6640625" style="1451"/>
    <col min="9985" max="9985" width="4.6640625" style="1451" customWidth="1"/>
    <col min="9986" max="9986" width="45.6640625" style="1451" customWidth="1"/>
    <col min="9987" max="9987" width="18.44140625" style="1451" customWidth="1"/>
    <col min="9988" max="9988" width="25.6640625" style="1451" customWidth="1"/>
    <col min="9989" max="9989" width="32" style="1451" customWidth="1"/>
    <col min="9990" max="9991" width="36.6640625" style="1451" customWidth="1"/>
    <col min="9992" max="9993" width="25.6640625" style="1451" customWidth="1"/>
    <col min="9994" max="9994" width="4.6640625" style="1451" customWidth="1"/>
    <col min="9995" max="10240" width="9.6640625" style="1451"/>
    <col min="10241" max="10241" width="4.6640625" style="1451" customWidth="1"/>
    <col min="10242" max="10242" width="45.6640625" style="1451" customWidth="1"/>
    <col min="10243" max="10243" width="18.44140625" style="1451" customWidth="1"/>
    <col min="10244" max="10244" width="25.6640625" style="1451" customWidth="1"/>
    <col min="10245" max="10245" width="32" style="1451" customWidth="1"/>
    <col min="10246" max="10247" width="36.6640625" style="1451" customWidth="1"/>
    <col min="10248" max="10249" width="25.6640625" style="1451" customWidth="1"/>
    <col min="10250" max="10250" width="4.6640625" style="1451" customWidth="1"/>
    <col min="10251" max="10496" width="9.6640625" style="1451"/>
    <col min="10497" max="10497" width="4.6640625" style="1451" customWidth="1"/>
    <col min="10498" max="10498" width="45.6640625" style="1451" customWidth="1"/>
    <col min="10499" max="10499" width="18.44140625" style="1451" customWidth="1"/>
    <col min="10500" max="10500" width="25.6640625" style="1451" customWidth="1"/>
    <col min="10501" max="10501" width="32" style="1451" customWidth="1"/>
    <col min="10502" max="10503" width="36.6640625" style="1451" customWidth="1"/>
    <col min="10504" max="10505" width="25.6640625" style="1451" customWidth="1"/>
    <col min="10506" max="10506" width="4.6640625" style="1451" customWidth="1"/>
    <col min="10507" max="10752" width="9.6640625" style="1451"/>
    <col min="10753" max="10753" width="4.6640625" style="1451" customWidth="1"/>
    <col min="10754" max="10754" width="45.6640625" style="1451" customWidth="1"/>
    <col min="10755" max="10755" width="18.44140625" style="1451" customWidth="1"/>
    <col min="10756" max="10756" width="25.6640625" style="1451" customWidth="1"/>
    <col min="10757" max="10757" width="32" style="1451" customWidth="1"/>
    <col min="10758" max="10759" width="36.6640625" style="1451" customWidth="1"/>
    <col min="10760" max="10761" width="25.6640625" style="1451" customWidth="1"/>
    <col min="10762" max="10762" width="4.6640625" style="1451" customWidth="1"/>
    <col min="10763" max="11008" width="9.6640625" style="1451"/>
    <col min="11009" max="11009" width="4.6640625" style="1451" customWidth="1"/>
    <col min="11010" max="11010" width="45.6640625" style="1451" customWidth="1"/>
    <col min="11011" max="11011" width="18.44140625" style="1451" customWidth="1"/>
    <col min="11012" max="11012" width="25.6640625" style="1451" customWidth="1"/>
    <col min="11013" max="11013" width="32" style="1451" customWidth="1"/>
    <col min="11014" max="11015" width="36.6640625" style="1451" customWidth="1"/>
    <col min="11016" max="11017" width="25.6640625" style="1451" customWidth="1"/>
    <col min="11018" max="11018" width="4.6640625" style="1451" customWidth="1"/>
    <col min="11019" max="11264" width="9.6640625" style="1451"/>
    <col min="11265" max="11265" width="4.6640625" style="1451" customWidth="1"/>
    <col min="11266" max="11266" width="45.6640625" style="1451" customWidth="1"/>
    <col min="11267" max="11267" width="18.44140625" style="1451" customWidth="1"/>
    <col min="11268" max="11268" width="25.6640625" style="1451" customWidth="1"/>
    <col min="11269" max="11269" width="32" style="1451" customWidth="1"/>
    <col min="11270" max="11271" width="36.6640625" style="1451" customWidth="1"/>
    <col min="11272" max="11273" width="25.6640625" style="1451" customWidth="1"/>
    <col min="11274" max="11274" width="4.6640625" style="1451" customWidth="1"/>
    <col min="11275" max="11520" width="9.6640625" style="1451"/>
    <col min="11521" max="11521" width="4.6640625" style="1451" customWidth="1"/>
    <col min="11522" max="11522" width="45.6640625" style="1451" customWidth="1"/>
    <col min="11523" max="11523" width="18.44140625" style="1451" customWidth="1"/>
    <col min="11524" max="11524" width="25.6640625" style="1451" customWidth="1"/>
    <col min="11525" max="11525" width="32" style="1451" customWidth="1"/>
    <col min="11526" max="11527" width="36.6640625" style="1451" customWidth="1"/>
    <col min="11528" max="11529" width="25.6640625" style="1451" customWidth="1"/>
    <col min="11530" max="11530" width="4.6640625" style="1451" customWidth="1"/>
    <col min="11531" max="11776" width="9.6640625" style="1451"/>
    <col min="11777" max="11777" width="4.6640625" style="1451" customWidth="1"/>
    <col min="11778" max="11778" width="45.6640625" style="1451" customWidth="1"/>
    <col min="11779" max="11779" width="18.44140625" style="1451" customWidth="1"/>
    <col min="11780" max="11780" width="25.6640625" style="1451" customWidth="1"/>
    <col min="11781" max="11781" width="32" style="1451" customWidth="1"/>
    <col min="11782" max="11783" width="36.6640625" style="1451" customWidth="1"/>
    <col min="11784" max="11785" width="25.6640625" style="1451" customWidth="1"/>
    <col min="11786" max="11786" width="4.6640625" style="1451" customWidth="1"/>
    <col min="11787" max="12032" width="9.6640625" style="1451"/>
    <col min="12033" max="12033" width="4.6640625" style="1451" customWidth="1"/>
    <col min="12034" max="12034" width="45.6640625" style="1451" customWidth="1"/>
    <col min="12035" max="12035" width="18.44140625" style="1451" customWidth="1"/>
    <col min="12036" max="12036" width="25.6640625" style="1451" customWidth="1"/>
    <col min="12037" max="12037" width="32" style="1451" customWidth="1"/>
    <col min="12038" max="12039" width="36.6640625" style="1451" customWidth="1"/>
    <col min="12040" max="12041" width="25.6640625" style="1451" customWidth="1"/>
    <col min="12042" max="12042" width="4.6640625" style="1451" customWidth="1"/>
    <col min="12043" max="12288" width="9.6640625" style="1451"/>
    <col min="12289" max="12289" width="4.6640625" style="1451" customWidth="1"/>
    <col min="12290" max="12290" width="45.6640625" style="1451" customWidth="1"/>
    <col min="12291" max="12291" width="18.44140625" style="1451" customWidth="1"/>
    <col min="12292" max="12292" width="25.6640625" style="1451" customWidth="1"/>
    <col min="12293" max="12293" width="32" style="1451" customWidth="1"/>
    <col min="12294" max="12295" width="36.6640625" style="1451" customWidth="1"/>
    <col min="12296" max="12297" width="25.6640625" style="1451" customWidth="1"/>
    <col min="12298" max="12298" width="4.6640625" style="1451" customWidth="1"/>
    <col min="12299" max="12544" width="9.6640625" style="1451"/>
    <col min="12545" max="12545" width="4.6640625" style="1451" customWidth="1"/>
    <col min="12546" max="12546" width="45.6640625" style="1451" customWidth="1"/>
    <col min="12547" max="12547" width="18.44140625" style="1451" customWidth="1"/>
    <col min="12548" max="12548" width="25.6640625" style="1451" customWidth="1"/>
    <col min="12549" max="12549" width="32" style="1451" customWidth="1"/>
    <col min="12550" max="12551" width="36.6640625" style="1451" customWidth="1"/>
    <col min="12552" max="12553" width="25.6640625" style="1451" customWidth="1"/>
    <col min="12554" max="12554" width="4.6640625" style="1451" customWidth="1"/>
    <col min="12555" max="12800" width="9.6640625" style="1451"/>
    <col min="12801" max="12801" width="4.6640625" style="1451" customWidth="1"/>
    <col min="12802" max="12802" width="45.6640625" style="1451" customWidth="1"/>
    <col min="12803" max="12803" width="18.44140625" style="1451" customWidth="1"/>
    <col min="12804" max="12804" width="25.6640625" style="1451" customWidth="1"/>
    <col min="12805" max="12805" width="32" style="1451" customWidth="1"/>
    <col min="12806" max="12807" width="36.6640625" style="1451" customWidth="1"/>
    <col min="12808" max="12809" width="25.6640625" style="1451" customWidth="1"/>
    <col min="12810" max="12810" width="4.6640625" style="1451" customWidth="1"/>
    <col min="12811" max="13056" width="9.6640625" style="1451"/>
    <col min="13057" max="13057" width="4.6640625" style="1451" customWidth="1"/>
    <col min="13058" max="13058" width="45.6640625" style="1451" customWidth="1"/>
    <col min="13059" max="13059" width="18.44140625" style="1451" customWidth="1"/>
    <col min="13060" max="13060" width="25.6640625" style="1451" customWidth="1"/>
    <col min="13061" max="13061" width="32" style="1451" customWidth="1"/>
    <col min="13062" max="13063" width="36.6640625" style="1451" customWidth="1"/>
    <col min="13064" max="13065" width="25.6640625" style="1451" customWidth="1"/>
    <col min="13066" max="13066" width="4.6640625" style="1451" customWidth="1"/>
    <col min="13067" max="13312" width="9.6640625" style="1451"/>
    <col min="13313" max="13313" width="4.6640625" style="1451" customWidth="1"/>
    <col min="13314" max="13314" width="45.6640625" style="1451" customWidth="1"/>
    <col min="13315" max="13315" width="18.44140625" style="1451" customWidth="1"/>
    <col min="13316" max="13316" width="25.6640625" style="1451" customWidth="1"/>
    <col min="13317" max="13317" width="32" style="1451" customWidth="1"/>
    <col min="13318" max="13319" width="36.6640625" style="1451" customWidth="1"/>
    <col min="13320" max="13321" width="25.6640625" style="1451" customWidth="1"/>
    <col min="13322" max="13322" width="4.6640625" style="1451" customWidth="1"/>
    <col min="13323" max="13568" width="9.6640625" style="1451"/>
    <col min="13569" max="13569" width="4.6640625" style="1451" customWidth="1"/>
    <col min="13570" max="13570" width="45.6640625" style="1451" customWidth="1"/>
    <col min="13571" max="13571" width="18.44140625" style="1451" customWidth="1"/>
    <col min="13572" max="13572" width="25.6640625" style="1451" customWidth="1"/>
    <col min="13573" max="13573" width="32" style="1451" customWidth="1"/>
    <col min="13574" max="13575" width="36.6640625" style="1451" customWidth="1"/>
    <col min="13576" max="13577" width="25.6640625" style="1451" customWidth="1"/>
    <col min="13578" max="13578" width="4.6640625" style="1451" customWidth="1"/>
    <col min="13579" max="13824" width="9.6640625" style="1451"/>
    <col min="13825" max="13825" width="4.6640625" style="1451" customWidth="1"/>
    <col min="13826" max="13826" width="45.6640625" style="1451" customWidth="1"/>
    <col min="13827" max="13827" width="18.44140625" style="1451" customWidth="1"/>
    <col min="13828" max="13828" width="25.6640625" style="1451" customWidth="1"/>
    <col min="13829" max="13829" width="32" style="1451" customWidth="1"/>
    <col min="13830" max="13831" width="36.6640625" style="1451" customWidth="1"/>
    <col min="13832" max="13833" width="25.6640625" style="1451" customWidth="1"/>
    <col min="13834" max="13834" width="4.6640625" style="1451" customWidth="1"/>
    <col min="13835" max="14080" width="9.6640625" style="1451"/>
    <col min="14081" max="14081" width="4.6640625" style="1451" customWidth="1"/>
    <col min="14082" max="14082" width="45.6640625" style="1451" customWidth="1"/>
    <col min="14083" max="14083" width="18.44140625" style="1451" customWidth="1"/>
    <col min="14084" max="14084" width="25.6640625" style="1451" customWidth="1"/>
    <col min="14085" max="14085" width="32" style="1451" customWidth="1"/>
    <col min="14086" max="14087" width="36.6640625" style="1451" customWidth="1"/>
    <col min="14088" max="14089" width="25.6640625" style="1451" customWidth="1"/>
    <col min="14090" max="14090" width="4.6640625" style="1451" customWidth="1"/>
    <col min="14091" max="14336" width="9.6640625" style="1451"/>
    <col min="14337" max="14337" width="4.6640625" style="1451" customWidth="1"/>
    <col min="14338" max="14338" width="45.6640625" style="1451" customWidth="1"/>
    <col min="14339" max="14339" width="18.44140625" style="1451" customWidth="1"/>
    <col min="14340" max="14340" width="25.6640625" style="1451" customWidth="1"/>
    <col min="14341" max="14341" width="32" style="1451" customWidth="1"/>
    <col min="14342" max="14343" width="36.6640625" style="1451" customWidth="1"/>
    <col min="14344" max="14345" width="25.6640625" style="1451" customWidth="1"/>
    <col min="14346" max="14346" width="4.6640625" style="1451" customWidth="1"/>
    <col min="14347" max="14592" width="9.6640625" style="1451"/>
    <col min="14593" max="14593" width="4.6640625" style="1451" customWidth="1"/>
    <col min="14594" max="14594" width="45.6640625" style="1451" customWidth="1"/>
    <col min="14595" max="14595" width="18.44140625" style="1451" customWidth="1"/>
    <col min="14596" max="14596" width="25.6640625" style="1451" customWidth="1"/>
    <col min="14597" max="14597" width="32" style="1451" customWidth="1"/>
    <col min="14598" max="14599" width="36.6640625" style="1451" customWidth="1"/>
    <col min="14600" max="14601" width="25.6640625" style="1451" customWidth="1"/>
    <col min="14602" max="14602" width="4.6640625" style="1451" customWidth="1"/>
    <col min="14603" max="14848" width="9.6640625" style="1451"/>
    <col min="14849" max="14849" width="4.6640625" style="1451" customWidth="1"/>
    <col min="14850" max="14850" width="45.6640625" style="1451" customWidth="1"/>
    <col min="14851" max="14851" width="18.44140625" style="1451" customWidth="1"/>
    <col min="14852" max="14852" width="25.6640625" style="1451" customWidth="1"/>
    <col min="14853" max="14853" width="32" style="1451" customWidth="1"/>
    <col min="14854" max="14855" width="36.6640625" style="1451" customWidth="1"/>
    <col min="14856" max="14857" width="25.6640625" style="1451" customWidth="1"/>
    <col min="14858" max="14858" width="4.6640625" style="1451" customWidth="1"/>
    <col min="14859" max="15104" width="9.6640625" style="1451"/>
    <col min="15105" max="15105" width="4.6640625" style="1451" customWidth="1"/>
    <col min="15106" max="15106" width="45.6640625" style="1451" customWidth="1"/>
    <col min="15107" max="15107" width="18.44140625" style="1451" customWidth="1"/>
    <col min="15108" max="15108" width="25.6640625" style="1451" customWidth="1"/>
    <col min="15109" max="15109" width="32" style="1451" customWidth="1"/>
    <col min="15110" max="15111" width="36.6640625" style="1451" customWidth="1"/>
    <col min="15112" max="15113" width="25.6640625" style="1451" customWidth="1"/>
    <col min="15114" max="15114" width="4.6640625" style="1451" customWidth="1"/>
    <col min="15115" max="15360" width="9.6640625" style="1451"/>
    <col min="15361" max="15361" width="4.6640625" style="1451" customWidth="1"/>
    <col min="15362" max="15362" width="45.6640625" style="1451" customWidth="1"/>
    <col min="15363" max="15363" width="18.44140625" style="1451" customWidth="1"/>
    <col min="15364" max="15364" width="25.6640625" style="1451" customWidth="1"/>
    <col min="15365" max="15365" width="32" style="1451" customWidth="1"/>
    <col min="15366" max="15367" width="36.6640625" style="1451" customWidth="1"/>
    <col min="15368" max="15369" width="25.6640625" style="1451" customWidth="1"/>
    <col min="15370" max="15370" width="4.6640625" style="1451" customWidth="1"/>
    <col min="15371" max="15616" width="9.6640625" style="1451"/>
    <col min="15617" max="15617" width="4.6640625" style="1451" customWidth="1"/>
    <col min="15618" max="15618" width="45.6640625" style="1451" customWidth="1"/>
    <col min="15619" max="15619" width="18.44140625" style="1451" customWidth="1"/>
    <col min="15620" max="15620" width="25.6640625" style="1451" customWidth="1"/>
    <col min="15621" max="15621" width="32" style="1451" customWidth="1"/>
    <col min="15622" max="15623" width="36.6640625" style="1451" customWidth="1"/>
    <col min="15624" max="15625" width="25.6640625" style="1451" customWidth="1"/>
    <col min="15626" max="15626" width="4.6640625" style="1451" customWidth="1"/>
    <col min="15627" max="15872" width="9.6640625" style="1451"/>
    <col min="15873" max="15873" width="4.6640625" style="1451" customWidth="1"/>
    <col min="15874" max="15874" width="45.6640625" style="1451" customWidth="1"/>
    <col min="15875" max="15875" width="18.44140625" style="1451" customWidth="1"/>
    <col min="15876" max="15876" width="25.6640625" style="1451" customWidth="1"/>
    <col min="15877" max="15877" width="32" style="1451" customWidth="1"/>
    <col min="15878" max="15879" width="36.6640625" style="1451" customWidth="1"/>
    <col min="15880" max="15881" width="25.6640625" style="1451" customWidth="1"/>
    <col min="15882" max="15882" width="4.6640625" style="1451" customWidth="1"/>
    <col min="15883" max="16128" width="9.6640625" style="1451"/>
    <col min="16129" max="16129" width="4.6640625" style="1451" customWidth="1"/>
    <col min="16130" max="16130" width="45.6640625" style="1451" customWidth="1"/>
    <col min="16131" max="16131" width="18.44140625" style="1451" customWidth="1"/>
    <col min="16132" max="16132" width="25.6640625" style="1451" customWidth="1"/>
    <col min="16133" max="16133" width="32" style="1451" customWidth="1"/>
    <col min="16134" max="16135" width="36.6640625" style="1451" customWidth="1"/>
    <col min="16136" max="16137" width="25.6640625" style="1451" customWidth="1"/>
    <col min="16138" max="16138" width="4.6640625" style="1451" customWidth="1"/>
    <col min="16139" max="16384" width="9.6640625" style="1451"/>
  </cols>
  <sheetData>
    <row r="1" spans="1:10">
      <c r="A1" s="1600" t="s">
        <v>1795</v>
      </c>
      <c r="B1" s="1601"/>
      <c r="C1" s="1603" t="s">
        <v>3288</v>
      </c>
      <c r="D1" s="1602" t="s">
        <v>1797</v>
      </c>
      <c r="E1" s="3384" t="s">
        <v>1798</v>
      </c>
      <c r="F1" s="1600" t="s">
        <v>1795</v>
      </c>
      <c r="G1" s="1602" t="s">
        <v>3288</v>
      </c>
      <c r="H1" s="2913" t="s">
        <v>1797</v>
      </c>
      <c r="I1" s="1602" t="s">
        <v>1798</v>
      </c>
      <c r="J1" s="1604"/>
    </row>
    <row r="2" spans="1:10">
      <c r="A2" s="1452" t="s">
        <v>4716</v>
      </c>
      <c r="B2" s="3383"/>
      <c r="C2" s="1610" t="s">
        <v>1719</v>
      </c>
      <c r="D2" s="1613" t="s">
        <v>1800</v>
      </c>
      <c r="E2" s="1614"/>
      <c r="F2" s="1452" t="s">
        <v>4716</v>
      </c>
      <c r="G2" s="1613" t="s">
        <v>1719</v>
      </c>
      <c r="H2" s="1613" t="s">
        <v>1800</v>
      </c>
      <c r="I2" s="2225"/>
      <c r="J2" s="1612"/>
    </row>
    <row r="3" spans="1:10" ht="15" customHeight="1">
      <c r="A3" s="3370"/>
      <c r="B3" s="3382"/>
      <c r="C3" s="3360" t="s">
        <v>1721</v>
      </c>
      <c r="D3" s="3381" t="str">
        <f>'Data Sheet'!$C$40</f>
        <v>4/28/2016</v>
      </c>
      <c r="E3" s="3380" t="s">
        <v>4711</v>
      </c>
      <c r="F3" s="3370"/>
      <c r="G3" s="3379" t="s">
        <v>1721</v>
      </c>
      <c r="H3" s="3378" t="str">
        <f>'Data Sheet'!$C$40</f>
        <v>4/28/2016</v>
      </c>
      <c r="I3" s="3377" t="str">
        <f>'Data Sheet'!$C$38</f>
        <v>12/31/2015</v>
      </c>
      <c r="J3" s="3369"/>
    </row>
    <row r="4" spans="1:10" ht="15" customHeight="1">
      <c r="A4" s="3376" t="s">
        <v>1460</v>
      </c>
      <c r="B4" s="3364"/>
      <c r="C4" s="3364"/>
      <c r="D4" s="3364"/>
      <c r="E4" s="3366"/>
      <c r="F4" s="3376" t="s">
        <v>1461</v>
      </c>
      <c r="G4" s="1731"/>
      <c r="H4" s="3364"/>
      <c r="I4" s="3364"/>
      <c r="J4" s="3366"/>
    </row>
    <row r="5" spans="1:10">
      <c r="A5" s="1608"/>
      <c r="B5" s="1610"/>
      <c r="C5" s="1610"/>
      <c r="D5" s="1610"/>
      <c r="E5" s="1612"/>
      <c r="F5" s="3368"/>
      <c r="G5" s="3367"/>
      <c r="H5" s="3367"/>
      <c r="I5" s="3367"/>
      <c r="J5" s="1648"/>
    </row>
    <row r="6" spans="1:10">
      <c r="A6" s="1608"/>
      <c r="B6" s="1610"/>
      <c r="C6" s="1610"/>
      <c r="E6" s="1612"/>
      <c r="F6" s="1608"/>
      <c r="G6" s="1610"/>
      <c r="H6" s="1610"/>
      <c r="I6" s="1610"/>
      <c r="J6" s="1612"/>
    </row>
    <row r="7" spans="1:10" ht="18">
      <c r="A7" s="1452"/>
      <c r="B7" s="1855" t="s">
        <v>3979</v>
      </c>
      <c r="C7" s="1855"/>
      <c r="D7" s="3325" t="s">
        <v>4373</v>
      </c>
      <c r="E7" s="1612"/>
      <c r="F7" s="3375" t="s">
        <v>3986</v>
      </c>
      <c r="G7" s="3374"/>
      <c r="H7" s="3325" t="s">
        <v>3988</v>
      </c>
      <c r="I7" s="3325"/>
      <c r="J7" s="1612"/>
    </row>
    <row r="8" spans="1:10" ht="18">
      <c r="A8" s="1452"/>
      <c r="B8" s="1855" t="s">
        <v>3980</v>
      </c>
      <c r="C8" s="1855"/>
      <c r="D8" s="3325" t="s">
        <v>4374</v>
      </c>
      <c r="E8" s="1612"/>
      <c r="F8" s="3375" t="s">
        <v>3981</v>
      </c>
      <c r="G8" s="3374"/>
      <c r="H8" s="3325" t="s">
        <v>1462</v>
      </c>
      <c r="I8" s="3325"/>
      <c r="J8" s="1612"/>
    </row>
    <row r="9" spans="1:10" ht="18">
      <c r="A9" s="1452"/>
      <c r="B9" s="1855" t="s">
        <v>4375</v>
      </c>
      <c r="C9" s="1855"/>
      <c r="D9" s="3325" t="s">
        <v>4376</v>
      </c>
      <c r="E9" s="1612"/>
      <c r="F9" s="3373" t="s">
        <v>3987</v>
      </c>
      <c r="G9" s="3325"/>
      <c r="H9" s="3325" t="s">
        <v>1463</v>
      </c>
      <c r="I9" s="3325"/>
      <c r="J9" s="1612"/>
    </row>
    <row r="10" spans="1:10" ht="18">
      <c r="A10" s="1452"/>
      <c r="B10" s="1855" t="s">
        <v>4377</v>
      </c>
      <c r="C10" s="1855"/>
      <c r="D10" s="3325" t="s">
        <v>4378</v>
      </c>
      <c r="E10" s="1612"/>
      <c r="F10" s="3373" t="s">
        <v>3982</v>
      </c>
      <c r="G10" s="3325"/>
      <c r="H10" s="3325" t="s">
        <v>4379</v>
      </c>
      <c r="I10" s="3325"/>
      <c r="J10" s="1612"/>
    </row>
    <row r="11" spans="1:10" ht="18">
      <c r="A11" s="1452"/>
      <c r="B11" s="3325" t="s">
        <v>4380</v>
      </c>
      <c r="C11" s="1610"/>
      <c r="D11" s="3325" t="s">
        <v>4381</v>
      </c>
      <c r="E11" s="1612"/>
      <c r="F11" s="3373" t="s">
        <v>3983</v>
      </c>
      <c r="G11" s="3325"/>
      <c r="H11" s="3325" t="s">
        <v>266</v>
      </c>
      <c r="I11" s="3325"/>
      <c r="J11" s="1612"/>
    </row>
    <row r="12" spans="1:10" ht="18">
      <c r="A12" s="1452"/>
      <c r="B12" s="3325" t="s">
        <v>4382</v>
      </c>
      <c r="C12" s="1610"/>
      <c r="D12" s="3325" t="s">
        <v>4383</v>
      </c>
      <c r="E12" s="1612"/>
      <c r="F12" s="3373" t="s">
        <v>3984</v>
      </c>
      <c r="G12" s="3325"/>
      <c r="H12" s="3325" t="s">
        <v>3989</v>
      </c>
      <c r="I12" s="3325"/>
      <c r="J12" s="1612"/>
    </row>
    <row r="13" spans="1:10" ht="18">
      <c r="A13" s="1452"/>
      <c r="B13" s="3325" t="s">
        <v>4384</v>
      </c>
      <c r="C13" s="1610"/>
      <c r="D13" s="3325" t="s">
        <v>4385</v>
      </c>
      <c r="E13" s="1612"/>
      <c r="F13" s="3373" t="s">
        <v>3985</v>
      </c>
      <c r="G13" s="3325"/>
      <c r="H13" s="3325" t="s">
        <v>268</v>
      </c>
      <c r="I13" s="3325"/>
      <c r="J13" s="1612"/>
    </row>
    <row r="14" spans="1:10" ht="18">
      <c r="A14" s="1452"/>
      <c r="B14" s="3325" t="s">
        <v>4386</v>
      </c>
      <c r="C14" s="1610"/>
      <c r="D14" s="3325" t="s">
        <v>268</v>
      </c>
      <c r="E14" s="1612"/>
      <c r="F14" s="3373" t="s">
        <v>267</v>
      </c>
      <c r="G14" s="3325"/>
      <c r="H14" s="3325"/>
      <c r="I14" s="3325"/>
      <c r="J14" s="1612"/>
    </row>
    <row r="15" spans="1:10" ht="18">
      <c r="A15" s="1452"/>
      <c r="B15" s="3325" t="s">
        <v>4387</v>
      </c>
      <c r="C15" s="1610"/>
      <c r="D15" s="3325"/>
      <c r="E15" s="1612"/>
      <c r="F15" s="3373"/>
      <c r="G15" s="3325"/>
      <c r="H15" s="3325"/>
      <c r="I15" s="3325"/>
      <c r="J15" s="1612"/>
    </row>
    <row r="16" spans="1:10">
      <c r="A16" s="1608"/>
      <c r="D16" s="1610"/>
      <c r="E16" s="1612"/>
      <c r="F16" s="1608"/>
      <c r="G16" s="1610"/>
      <c r="H16" s="1610"/>
      <c r="I16" s="1610"/>
      <c r="J16" s="1612"/>
    </row>
    <row r="17" spans="1:10">
      <c r="A17" s="3370"/>
      <c r="B17" s="3360"/>
      <c r="C17" s="3360"/>
      <c r="D17" s="3372"/>
      <c r="E17" s="3371"/>
      <c r="F17" s="3370"/>
      <c r="G17" s="3360"/>
      <c r="H17" s="3360"/>
      <c r="I17" s="3360"/>
      <c r="J17" s="3369"/>
    </row>
    <row r="18" spans="1:10">
      <c r="A18" s="3368"/>
      <c r="B18" s="3367"/>
      <c r="C18" s="3367"/>
      <c r="D18" s="3365" t="s">
        <v>269</v>
      </c>
      <c r="E18" s="3366"/>
      <c r="F18" s="1815" t="s">
        <v>270</v>
      </c>
      <c r="G18" s="3364"/>
      <c r="H18" s="3365" t="s">
        <v>271</v>
      </c>
      <c r="I18" s="3364"/>
      <c r="J18" s="3363"/>
    </row>
    <row r="19" spans="1:10">
      <c r="A19" s="3362" t="s">
        <v>1724</v>
      </c>
      <c r="B19" s="1629" t="s">
        <v>272</v>
      </c>
      <c r="C19" s="1610"/>
      <c r="D19" s="1609" t="s">
        <v>273</v>
      </c>
      <c r="E19" s="1630" t="s">
        <v>274</v>
      </c>
      <c r="F19" s="3362" t="s">
        <v>273</v>
      </c>
      <c r="G19" s="1609" t="s">
        <v>275</v>
      </c>
      <c r="H19" s="1609" t="s">
        <v>276</v>
      </c>
      <c r="I19" s="1609" t="s">
        <v>277</v>
      </c>
      <c r="J19" s="1614" t="s">
        <v>1724</v>
      </c>
    </row>
    <row r="20" spans="1:10">
      <c r="A20" s="1608"/>
      <c r="B20" s="1610"/>
      <c r="C20" s="1610"/>
      <c r="D20" s="1609"/>
      <c r="E20" s="1630" t="s">
        <v>180</v>
      </c>
      <c r="F20" s="1608"/>
      <c r="G20" s="1613"/>
      <c r="H20" s="1613"/>
      <c r="I20" s="1613"/>
      <c r="J20" s="1614"/>
    </row>
    <row r="21" spans="1:10">
      <c r="A21" s="3358" t="s">
        <v>1727</v>
      </c>
      <c r="B21" s="3361" t="s">
        <v>3018</v>
      </c>
      <c r="C21" s="3360"/>
      <c r="D21" s="3357" t="s">
        <v>3019</v>
      </c>
      <c r="E21" s="3359" t="s">
        <v>3020</v>
      </c>
      <c r="F21" s="3358" t="s">
        <v>3021</v>
      </c>
      <c r="G21" s="3357" t="s">
        <v>2343</v>
      </c>
      <c r="H21" s="3357" t="s">
        <v>2344</v>
      </c>
      <c r="I21" s="3357" t="s">
        <v>2345</v>
      </c>
      <c r="J21" s="3356" t="s">
        <v>1727</v>
      </c>
    </row>
    <row r="22" spans="1:10">
      <c r="A22" s="3336">
        <v>1</v>
      </c>
      <c r="B22" s="3355" t="s">
        <v>278</v>
      </c>
      <c r="C22" s="3335"/>
      <c r="D22" s="3353"/>
      <c r="E22" s="3352"/>
      <c r="F22" s="3351"/>
      <c r="G22" s="3322"/>
      <c r="H22" s="3322"/>
      <c r="I22" s="3322"/>
      <c r="J22" s="3331">
        <v>1</v>
      </c>
    </row>
    <row r="23" spans="1:10">
      <c r="A23" s="3336">
        <v>2</v>
      </c>
      <c r="B23" s="3354" t="s">
        <v>4358</v>
      </c>
      <c r="C23" s="3342"/>
      <c r="D23" s="3353"/>
      <c r="E23" s="3352"/>
      <c r="F23" s="3351"/>
      <c r="G23" s="3322"/>
      <c r="H23" s="3322"/>
      <c r="I23" s="3322"/>
      <c r="J23" s="3331">
        <v>2</v>
      </c>
    </row>
    <row r="24" spans="1:10">
      <c r="A24" s="3336">
        <v>3</v>
      </c>
      <c r="B24" s="3321" t="s">
        <v>279</v>
      </c>
      <c r="C24" s="3342"/>
      <c r="D24" s="3350">
        <f>3336621747-D46</f>
        <v>2763263136.8299999</v>
      </c>
      <c r="E24" s="3343">
        <f>3434216515-E46</f>
        <v>2833354803.5700002</v>
      </c>
      <c r="F24" s="3339">
        <f>14081387-F46</f>
        <v>10477848</v>
      </c>
      <c r="G24" s="3320">
        <f>13529053-G46</f>
        <v>9834641</v>
      </c>
      <c r="H24" s="3320">
        <v>2198844</v>
      </c>
      <c r="I24" s="3320">
        <v>2138926</v>
      </c>
      <c r="J24" s="3331">
        <v>3</v>
      </c>
    </row>
    <row r="25" spans="1:10">
      <c r="A25" s="3336">
        <v>4</v>
      </c>
      <c r="B25" s="3321" t="s">
        <v>280</v>
      </c>
      <c r="C25" s="3342"/>
      <c r="D25" s="3353"/>
      <c r="E25" s="3352"/>
      <c r="F25" s="3351"/>
      <c r="G25" s="3322"/>
      <c r="H25" s="3322"/>
      <c r="I25" s="3322"/>
      <c r="J25" s="3331">
        <v>4</v>
      </c>
    </row>
    <row r="26" spans="1:10">
      <c r="A26" s="3336">
        <v>5</v>
      </c>
      <c r="B26" s="3321" t="s">
        <v>4359</v>
      </c>
      <c r="C26" s="3342"/>
      <c r="D26" s="3350">
        <f>4006095690-D48</f>
        <v>1931355602.96</v>
      </c>
      <c r="E26" s="3343">
        <f>4096642904-E48</f>
        <v>2133097084.55</v>
      </c>
      <c r="F26" s="3339">
        <f>31347807-F48</f>
        <v>9107368</v>
      </c>
      <c r="G26" s="3320">
        <f>31106398-G48</f>
        <v>9564704</v>
      </c>
      <c r="H26" s="3320">
        <v>346856</v>
      </c>
      <c r="I26" s="3320">
        <v>342127</v>
      </c>
      <c r="J26" s="3331">
        <v>5</v>
      </c>
    </row>
    <row r="27" spans="1:10">
      <c r="A27" s="3336">
        <v>6</v>
      </c>
      <c r="B27" s="3321" t="s">
        <v>4360</v>
      </c>
      <c r="C27" s="3342"/>
      <c r="D27" s="3388">
        <f>55682698-D49</f>
        <v>14420698</v>
      </c>
      <c r="E27" s="3343">
        <f>67059518-E49</f>
        <v>26987154.340000004</v>
      </c>
      <c r="F27" s="3387">
        <f>662527-F49</f>
        <v>86527</v>
      </c>
      <c r="G27" s="3320">
        <f>650399-G49</f>
        <v>210773</v>
      </c>
      <c r="H27" s="3320">
        <v>81</v>
      </c>
      <c r="I27" s="3320">
        <v>93</v>
      </c>
      <c r="J27" s="3331">
        <v>6</v>
      </c>
    </row>
    <row r="28" spans="1:10">
      <c r="A28" s="3336">
        <v>7</v>
      </c>
      <c r="B28" s="3318" t="s">
        <v>281</v>
      </c>
      <c r="C28" s="3335"/>
      <c r="D28" s="3317">
        <f>2459970-D50</f>
        <v>2307500.54</v>
      </c>
      <c r="E28" s="3346">
        <f>2908944-E50</f>
        <v>-610932966.73000002</v>
      </c>
      <c r="F28" s="3349">
        <f>7304-F50</f>
        <v>6282</v>
      </c>
      <c r="G28" s="3317">
        <f>7995-G50</f>
        <v>7141</v>
      </c>
      <c r="H28" s="3317">
        <v>3318</v>
      </c>
      <c r="I28" s="3317">
        <v>3408</v>
      </c>
      <c r="J28" s="3331">
        <v>7</v>
      </c>
    </row>
    <row r="29" spans="1:10">
      <c r="A29" s="3336">
        <v>8</v>
      </c>
      <c r="B29" s="3321" t="s">
        <v>282</v>
      </c>
      <c r="C29" s="3342"/>
      <c r="D29" s="3320">
        <v>9185695</v>
      </c>
      <c r="E29" s="3340">
        <v>8698213</v>
      </c>
      <c r="F29" s="3339">
        <v>47638</v>
      </c>
      <c r="G29" s="3320">
        <v>39595</v>
      </c>
      <c r="H29" s="3320">
        <v>941</v>
      </c>
      <c r="I29" s="3320">
        <v>916</v>
      </c>
      <c r="J29" s="3331">
        <v>8</v>
      </c>
    </row>
    <row r="30" spans="1:10">
      <c r="A30" s="3336">
        <v>9</v>
      </c>
      <c r="B30" s="3318" t="s">
        <v>1417</v>
      </c>
      <c r="C30" s="3335"/>
      <c r="D30" s="3317">
        <f>6248600-D52</f>
        <v>224998.01999999955</v>
      </c>
      <c r="E30" s="3346">
        <f>6248910-E52</f>
        <v>182858.70000000019</v>
      </c>
      <c r="F30" s="3349">
        <f>124847-F52</f>
        <v>1962</v>
      </c>
      <c r="G30" s="3317">
        <f>116834-G52</f>
        <v>635</v>
      </c>
      <c r="H30" s="3317"/>
      <c r="I30" s="3317"/>
      <c r="J30" s="3331">
        <v>9</v>
      </c>
    </row>
    <row r="31" spans="1:10">
      <c r="A31" s="3336">
        <v>10</v>
      </c>
      <c r="B31" s="3318" t="s">
        <v>1418</v>
      </c>
      <c r="C31" s="3335"/>
      <c r="D31" s="3317"/>
      <c r="E31" s="3346"/>
      <c r="F31" s="3349"/>
      <c r="G31" s="3317"/>
      <c r="H31" s="3317"/>
      <c r="I31" s="3317"/>
      <c r="J31" s="3331">
        <v>10</v>
      </c>
    </row>
    <row r="32" spans="1:10">
      <c r="A32" s="3336">
        <v>11</v>
      </c>
      <c r="B32" s="3318" t="s">
        <v>2736</v>
      </c>
      <c r="C32" s="3335"/>
      <c r="D32" s="3317">
        <f t="shared" ref="D32:I32" si="0">SUM(D24:D31)</f>
        <v>4720757631.3500004</v>
      </c>
      <c r="E32" s="3346">
        <f t="shared" si="0"/>
        <v>4391387147.4299994</v>
      </c>
      <c r="F32" s="3349">
        <f t="shared" si="0"/>
        <v>19727625</v>
      </c>
      <c r="G32" s="3317">
        <f t="shared" si="0"/>
        <v>19657489</v>
      </c>
      <c r="H32" s="3317">
        <f t="shared" si="0"/>
        <v>2550040</v>
      </c>
      <c r="I32" s="3317">
        <f t="shared" si="0"/>
        <v>2485470</v>
      </c>
      <c r="J32" s="3331">
        <v>11</v>
      </c>
    </row>
    <row r="33" spans="1:10">
      <c r="A33" s="3336">
        <v>12</v>
      </c>
      <c r="B33" s="3318" t="s">
        <v>2737</v>
      </c>
      <c r="C33" s="3335"/>
      <c r="D33" s="3317">
        <v>16503356</v>
      </c>
      <c r="E33" s="3346">
        <v>29498029</v>
      </c>
      <c r="F33" s="3349">
        <v>457889</v>
      </c>
      <c r="G33" s="3317">
        <v>489631</v>
      </c>
      <c r="H33" s="3317"/>
      <c r="I33" s="3317"/>
      <c r="J33" s="3331">
        <v>12</v>
      </c>
    </row>
    <row r="34" spans="1:10">
      <c r="A34" s="3336">
        <v>13</v>
      </c>
      <c r="B34" s="3318" t="s">
        <v>2738</v>
      </c>
      <c r="C34" s="3335"/>
      <c r="D34" s="3317">
        <f t="shared" ref="D34:I34" si="1">SUM(D32:D33)</f>
        <v>4737260987.3500004</v>
      </c>
      <c r="E34" s="3346">
        <f t="shared" si="1"/>
        <v>4420885176.4299994</v>
      </c>
      <c r="F34" s="3349">
        <f t="shared" si="1"/>
        <v>20185514</v>
      </c>
      <c r="G34" s="3317">
        <f t="shared" si="1"/>
        <v>20147120</v>
      </c>
      <c r="H34" s="3317">
        <f t="shared" si="1"/>
        <v>2550040</v>
      </c>
      <c r="I34" s="3317">
        <f t="shared" si="1"/>
        <v>2485470</v>
      </c>
      <c r="J34" s="3331">
        <v>13</v>
      </c>
    </row>
    <row r="35" spans="1:10">
      <c r="A35" s="3336">
        <v>14</v>
      </c>
      <c r="B35" s="3318" t="s">
        <v>2739</v>
      </c>
      <c r="C35" s="3335"/>
      <c r="D35" s="3317"/>
      <c r="E35" s="3346"/>
      <c r="F35" s="3349"/>
      <c r="G35" s="3317"/>
      <c r="H35" s="3317"/>
      <c r="I35" s="3317"/>
      <c r="J35" s="3331">
        <v>14</v>
      </c>
    </row>
    <row r="36" spans="1:10">
      <c r="A36" s="3336">
        <v>15</v>
      </c>
      <c r="B36" s="3318" t="s">
        <v>2740</v>
      </c>
      <c r="C36" s="3335"/>
      <c r="D36" s="3317">
        <f t="shared" ref="D36:I36" si="2">D34-D35</f>
        <v>4737260987.3500004</v>
      </c>
      <c r="E36" s="3346">
        <f t="shared" si="2"/>
        <v>4420885176.4299994</v>
      </c>
      <c r="F36" s="3349">
        <f t="shared" si="2"/>
        <v>20185514</v>
      </c>
      <c r="G36" s="3317">
        <f t="shared" si="2"/>
        <v>20147120</v>
      </c>
      <c r="H36" s="3317">
        <f t="shared" si="2"/>
        <v>2550040</v>
      </c>
      <c r="I36" s="3317">
        <f t="shared" si="2"/>
        <v>2485470</v>
      </c>
      <c r="J36" s="3331">
        <v>15</v>
      </c>
    </row>
    <row r="37" spans="1:10">
      <c r="A37" s="3336">
        <v>16</v>
      </c>
      <c r="B37" s="3348" t="s">
        <v>4693</v>
      </c>
      <c r="C37" s="3335"/>
      <c r="D37" s="3322"/>
      <c r="E37" s="3347"/>
      <c r="F37" s="3345"/>
      <c r="G37" s="3332"/>
      <c r="H37" s="3332"/>
      <c r="I37" s="3332"/>
      <c r="J37" s="3331">
        <v>16</v>
      </c>
    </row>
    <row r="38" spans="1:10">
      <c r="A38" s="3336">
        <v>17</v>
      </c>
      <c r="B38" s="3318" t="s">
        <v>2741</v>
      </c>
      <c r="C38" s="3335"/>
      <c r="D38" s="3317"/>
      <c r="E38" s="3346"/>
      <c r="F38" s="3345"/>
      <c r="G38" s="3332"/>
      <c r="H38" s="3332"/>
      <c r="I38" s="3332"/>
      <c r="J38" s="3331">
        <v>17</v>
      </c>
    </row>
    <row r="39" spans="1:10">
      <c r="A39" s="3336">
        <v>18</v>
      </c>
      <c r="B39" s="3318" t="s">
        <v>2742</v>
      </c>
      <c r="C39" s="3335"/>
      <c r="D39" s="3317">
        <v>21559217</v>
      </c>
      <c r="E39" s="3346">
        <v>17779976</v>
      </c>
      <c r="F39" s="3345"/>
      <c r="G39" s="3332"/>
      <c r="H39" s="3332"/>
      <c r="I39" s="3332"/>
      <c r="J39" s="3331">
        <v>18</v>
      </c>
    </row>
    <row r="40" spans="1:10">
      <c r="A40" s="3336">
        <v>19</v>
      </c>
      <c r="B40" s="3321" t="s">
        <v>2743</v>
      </c>
      <c r="C40" s="3335"/>
      <c r="D40" s="3319"/>
      <c r="E40" s="3346"/>
      <c r="F40" s="3345"/>
      <c r="G40" s="3332"/>
      <c r="H40" s="3332"/>
      <c r="I40" s="3332"/>
      <c r="J40" s="3331">
        <v>19</v>
      </c>
    </row>
    <row r="41" spans="1:10">
      <c r="A41" s="3336">
        <v>20</v>
      </c>
      <c r="B41" s="3321" t="s">
        <v>2744</v>
      </c>
      <c r="C41" s="3335"/>
      <c r="D41" s="3319">
        <v>21926836</v>
      </c>
      <c r="E41" s="3346">
        <v>20233315</v>
      </c>
      <c r="F41" s="3345"/>
      <c r="G41" s="3332"/>
      <c r="H41" s="3332"/>
      <c r="I41" s="3332"/>
      <c r="J41" s="3331">
        <v>20</v>
      </c>
    </row>
    <row r="42" spans="1:10">
      <c r="A42" s="3336">
        <v>21</v>
      </c>
      <c r="B42" s="3321" t="s">
        <v>2745</v>
      </c>
      <c r="C42" s="3335"/>
      <c r="D42" s="3319">
        <v>17892996</v>
      </c>
      <c r="E42" s="3346">
        <v>16395206</v>
      </c>
      <c r="F42" s="3345"/>
      <c r="G42" s="3332"/>
      <c r="H42" s="3332"/>
      <c r="I42" s="3332"/>
      <c r="J42" s="3331">
        <v>21</v>
      </c>
    </row>
    <row r="43" spans="1:10">
      <c r="A43" s="3336">
        <v>22</v>
      </c>
      <c r="B43" s="3321" t="s">
        <v>2746</v>
      </c>
      <c r="C43" s="3342"/>
      <c r="D43" s="3341">
        <f>665917376-599531655+1873005</f>
        <v>68258726</v>
      </c>
      <c r="E43" s="3340">
        <f>744966076-612302190-1436905</f>
        <v>131226981</v>
      </c>
      <c r="F43" s="3345"/>
      <c r="G43" s="3332"/>
      <c r="H43" s="3332"/>
      <c r="I43" s="3332"/>
      <c r="J43" s="3331">
        <v>22</v>
      </c>
    </row>
    <row r="44" spans="1:10">
      <c r="A44" s="3336">
        <v>23</v>
      </c>
      <c r="B44" s="3321" t="s">
        <v>3976</v>
      </c>
      <c r="C44" s="3342"/>
      <c r="D44" s="3341">
        <v>7123984</v>
      </c>
      <c r="E44" s="3343">
        <v>1096692</v>
      </c>
      <c r="F44" s="3320"/>
      <c r="G44" s="3320"/>
      <c r="H44" s="3320"/>
      <c r="I44" s="3320"/>
      <c r="J44" s="3331">
        <v>23</v>
      </c>
    </row>
    <row r="45" spans="1:10">
      <c r="A45" s="3336">
        <v>24</v>
      </c>
      <c r="B45" s="3321" t="s">
        <v>4361</v>
      </c>
      <c r="C45" s="3342"/>
      <c r="D45" s="3341"/>
      <c r="E45" s="3344"/>
      <c r="F45" s="3320"/>
      <c r="G45" s="3320"/>
      <c r="H45" s="3320"/>
      <c r="I45" s="3320"/>
      <c r="J45" s="3331">
        <v>24</v>
      </c>
    </row>
    <row r="46" spans="1:10">
      <c r="A46" s="3336">
        <v>25</v>
      </c>
      <c r="B46" s="3321" t="s">
        <v>4362</v>
      </c>
      <c r="C46" s="3342"/>
      <c r="D46" s="3341">
        <v>573358610.16999996</v>
      </c>
      <c r="E46" s="3343">
        <v>600861711.42999995</v>
      </c>
      <c r="F46" s="3339">
        <v>3603539</v>
      </c>
      <c r="G46" s="3320">
        <v>3694412</v>
      </c>
      <c r="H46" s="3320">
        <v>687189</v>
      </c>
      <c r="I46" s="3320">
        <v>729536</v>
      </c>
      <c r="J46" s="3331">
        <v>25</v>
      </c>
    </row>
    <row r="47" spans="1:10">
      <c r="A47" s="3336">
        <v>26</v>
      </c>
      <c r="B47" s="3321" t="s">
        <v>4363</v>
      </c>
      <c r="C47" s="3342"/>
      <c r="D47" s="3341"/>
      <c r="E47" s="3343"/>
      <c r="F47" s="3339"/>
      <c r="G47" s="3320"/>
      <c r="H47" s="3322"/>
      <c r="I47" s="3322"/>
      <c r="J47" s="3331">
        <v>26</v>
      </c>
    </row>
    <row r="48" spans="1:10">
      <c r="A48" s="3336">
        <v>27</v>
      </c>
      <c r="B48" s="3321" t="s">
        <v>4364</v>
      </c>
      <c r="C48" s="3342"/>
      <c r="D48" s="3341">
        <v>2074740087.04</v>
      </c>
      <c r="E48" s="3343">
        <v>1963545819.45</v>
      </c>
      <c r="F48" s="3339">
        <v>22240439</v>
      </c>
      <c r="G48" s="3320">
        <v>21541694</v>
      </c>
      <c r="H48" s="3320">
        <v>160082</v>
      </c>
      <c r="I48" s="3320">
        <v>152728</v>
      </c>
      <c r="J48" s="3331">
        <v>27</v>
      </c>
    </row>
    <row r="49" spans="1:10">
      <c r="A49" s="3336">
        <v>28</v>
      </c>
      <c r="B49" s="3321" t="s">
        <v>4365</v>
      </c>
      <c r="C49" s="3342"/>
      <c r="D49" s="3389">
        <v>41262000</v>
      </c>
      <c r="E49" s="3343">
        <v>40072363.659999996</v>
      </c>
      <c r="F49" s="3387">
        <v>576000</v>
      </c>
      <c r="G49" s="3320">
        <v>439626</v>
      </c>
      <c r="H49" s="3320">
        <v>254</v>
      </c>
      <c r="I49" s="3320">
        <v>249</v>
      </c>
      <c r="J49" s="3331">
        <v>28</v>
      </c>
    </row>
    <row r="50" spans="1:10">
      <c r="A50" s="3336">
        <v>29</v>
      </c>
      <c r="B50" s="3321" t="s">
        <v>4366</v>
      </c>
      <c r="C50" s="3342"/>
      <c r="D50" s="3341">
        <v>152469.46</v>
      </c>
      <c r="E50" s="3343">
        <f>102815.73+612302190+1436905</f>
        <v>613841910.73000002</v>
      </c>
      <c r="F50" s="3339">
        <v>1022</v>
      </c>
      <c r="G50" s="3320">
        <v>854</v>
      </c>
      <c r="H50" s="3320">
        <v>177</v>
      </c>
      <c r="I50" s="3320">
        <v>83</v>
      </c>
      <c r="J50" s="3331">
        <v>29</v>
      </c>
    </row>
    <row r="51" spans="1:10">
      <c r="A51" s="3336">
        <v>30</v>
      </c>
      <c r="B51" s="3321" t="s">
        <v>4367</v>
      </c>
      <c r="C51" s="3342"/>
      <c r="D51" s="3341">
        <f>39141332.78+599531655-1873005</f>
        <v>636799982.77999997</v>
      </c>
      <c r="E51" s="3343">
        <f>37339881.27+612302190+1436905</f>
        <v>651078976.26999998</v>
      </c>
      <c r="F51" s="3339">
        <f>473451+10146638-36000</f>
        <v>10584089</v>
      </c>
      <c r="G51" s="3320">
        <f>467512+10325239+40000</f>
        <v>10832751</v>
      </c>
      <c r="H51" s="3320">
        <v>958</v>
      </c>
      <c r="I51" s="3320">
        <v>934</v>
      </c>
      <c r="J51" s="3331">
        <v>30</v>
      </c>
    </row>
    <row r="52" spans="1:10">
      <c r="A52" s="3336">
        <v>31</v>
      </c>
      <c r="B52" s="3321" t="s">
        <v>4368</v>
      </c>
      <c r="C52" s="3342"/>
      <c r="D52" s="3341">
        <v>6023601.9800000004</v>
      </c>
      <c r="E52" s="3343">
        <v>6066051.2999999998</v>
      </c>
      <c r="F52" s="3339">
        <v>122885</v>
      </c>
      <c r="G52" s="3320">
        <v>116199</v>
      </c>
      <c r="H52" s="3320"/>
      <c r="I52" s="3320"/>
      <c r="J52" s="3331">
        <v>31</v>
      </c>
    </row>
    <row r="53" spans="1:10">
      <c r="A53" s="3336">
        <v>32</v>
      </c>
      <c r="B53" s="3321" t="s">
        <v>4369</v>
      </c>
      <c r="C53" s="3342"/>
      <c r="D53" s="3341"/>
      <c r="E53" s="3343"/>
      <c r="F53" s="3339"/>
      <c r="G53" s="3320"/>
      <c r="H53" s="3320"/>
      <c r="I53" s="3320"/>
      <c r="J53" s="3331">
        <v>32</v>
      </c>
    </row>
    <row r="54" spans="1:10">
      <c r="A54" s="3336">
        <v>33</v>
      </c>
      <c r="B54" s="3321" t="s">
        <v>4370</v>
      </c>
      <c r="C54" s="3342"/>
      <c r="D54" s="3341">
        <f>SUM(D46:D53)</f>
        <v>3332336751.4299998</v>
      </c>
      <c r="E54" s="3340">
        <f>SUM(E46:E53)</f>
        <v>3875466832.8400002</v>
      </c>
      <c r="F54" s="3339">
        <f>SUM(F46:F52)</f>
        <v>37127974</v>
      </c>
      <c r="G54" s="3320">
        <f>SUM(G50:G53)</f>
        <v>10949804</v>
      </c>
      <c r="H54" s="3320">
        <f>SUM(H46:H53)</f>
        <v>848660</v>
      </c>
      <c r="I54" s="3320">
        <f>SUM(I46:I53)</f>
        <v>883530</v>
      </c>
      <c r="J54" s="3331">
        <v>33</v>
      </c>
    </row>
    <row r="55" spans="1:10">
      <c r="A55" s="3336">
        <v>34</v>
      </c>
      <c r="B55" s="3321" t="s">
        <v>3977</v>
      </c>
      <c r="C55" s="3342"/>
      <c r="D55" s="3341"/>
      <c r="E55" s="3340"/>
      <c r="F55" s="3339"/>
      <c r="G55" s="3320"/>
      <c r="H55" s="3320"/>
      <c r="I55" s="3320"/>
      <c r="J55" s="3331">
        <v>34</v>
      </c>
    </row>
    <row r="56" spans="1:10">
      <c r="A56" s="3336">
        <v>35</v>
      </c>
      <c r="B56" s="3321" t="s">
        <v>3978</v>
      </c>
      <c r="C56" s="3342"/>
      <c r="D56" s="3341"/>
      <c r="E56" s="3340"/>
      <c r="F56" s="3339"/>
      <c r="G56" s="3320"/>
      <c r="H56" s="3320"/>
      <c r="I56" s="3320"/>
      <c r="J56" s="3331">
        <v>35</v>
      </c>
    </row>
    <row r="57" spans="1:10">
      <c r="A57" s="3336">
        <v>36</v>
      </c>
      <c r="B57" s="3318"/>
      <c r="C57" s="3335"/>
      <c r="D57" s="3319"/>
      <c r="E57" s="3337"/>
      <c r="F57" s="3333"/>
      <c r="G57" s="3320"/>
      <c r="H57" s="3320"/>
      <c r="I57" s="3320"/>
      <c r="J57" s="3331">
        <v>36</v>
      </c>
    </row>
    <row r="58" spans="1:10">
      <c r="A58" s="3336">
        <v>37</v>
      </c>
      <c r="B58" s="3318" t="s">
        <v>2747</v>
      </c>
      <c r="C58" s="3335"/>
      <c r="D58" s="3338">
        <f>SUM(D39:D45)+D54</f>
        <v>3469098510.4299998</v>
      </c>
      <c r="E58" s="3337">
        <f>SUM(E39:E45)+E54</f>
        <v>4062199002.8400002</v>
      </c>
      <c r="F58" s="3333"/>
      <c r="G58" s="3320"/>
      <c r="H58" s="3332"/>
      <c r="I58" s="3332"/>
      <c r="J58" s="3331">
        <v>37</v>
      </c>
    </row>
    <row r="59" spans="1:10">
      <c r="A59" s="3336">
        <v>38</v>
      </c>
      <c r="B59" s="3318" t="s">
        <v>2748</v>
      </c>
      <c r="C59" s="3335"/>
      <c r="D59" s="3319">
        <f>D36+D58</f>
        <v>8206359497.7800007</v>
      </c>
      <c r="E59" s="3334">
        <f>E36+E58</f>
        <v>8483084179.2699995</v>
      </c>
      <c r="F59" s="3333">
        <f>SUM(F36,F54)</f>
        <v>57313488</v>
      </c>
      <c r="G59" s="3386">
        <f>G36+G46+G48+G49+G50+G51+G52</f>
        <v>56772656</v>
      </c>
      <c r="H59" s="3332"/>
      <c r="I59" s="3332"/>
      <c r="J59" s="3331">
        <v>38</v>
      </c>
    </row>
    <row r="60" spans="1:10">
      <c r="A60" s="1608"/>
      <c r="B60" s="1610"/>
      <c r="C60" s="1610"/>
      <c r="D60" s="1552"/>
      <c r="E60" s="1574"/>
      <c r="F60" s="1608"/>
      <c r="G60" s="3385"/>
      <c r="H60" s="1610"/>
      <c r="I60" s="1610"/>
      <c r="J60" s="1612"/>
    </row>
    <row r="61" spans="1:10">
      <c r="A61" s="1608"/>
      <c r="B61" s="1610"/>
      <c r="C61" s="1610"/>
      <c r="D61" s="1552"/>
      <c r="E61" s="1574"/>
      <c r="F61" s="1608"/>
      <c r="G61" s="3385"/>
      <c r="H61" s="1610"/>
      <c r="I61" s="1610"/>
      <c r="J61" s="1612"/>
    </row>
    <row r="62" spans="1:10">
      <c r="A62" s="1608"/>
      <c r="B62" s="1610"/>
      <c r="C62" s="1610"/>
      <c r="D62" s="1552"/>
      <c r="E62" s="1574"/>
      <c r="F62" s="1608" t="s">
        <v>6186</v>
      </c>
      <c r="G62" s="1610"/>
      <c r="H62" s="1610"/>
      <c r="I62" s="1610"/>
      <c r="J62" s="1612"/>
    </row>
    <row r="63" spans="1:10">
      <c r="A63" s="1608"/>
      <c r="B63" s="1610"/>
      <c r="C63" s="1610"/>
      <c r="D63" s="1552"/>
      <c r="E63" s="1574"/>
      <c r="F63" s="1608"/>
      <c r="G63" s="1610"/>
      <c r="H63" s="1552"/>
      <c r="I63" s="1552"/>
      <c r="J63" s="1612"/>
    </row>
    <row r="64" spans="1:10">
      <c r="A64" s="1608"/>
      <c r="B64" s="1610"/>
      <c r="C64" s="1610"/>
      <c r="D64" s="3328"/>
      <c r="E64" s="1574"/>
      <c r="F64" s="1608" t="s">
        <v>6187</v>
      </c>
      <c r="G64" s="1610"/>
      <c r="H64" s="3329"/>
      <c r="I64" s="1610"/>
      <c r="J64" s="1612"/>
    </row>
    <row r="65" spans="1:10">
      <c r="A65" s="1608"/>
      <c r="B65" s="1610"/>
      <c r="C65" s="3327"/>
      <c r="D65" s="3330"/>
      <c r="E65" s="1574"/>
      <c r="F65" s="1608"/>
      <c r="G65" s="1610"/>
      <c r="H65" s="3329"/>
      <c r="I65" s="1552"/>
      <c r="J65" s="1612"/>
    </row>
    <row r="66" spans="1:10">
      <c r="A66" s="1608"/>
      <c r="B66" s="1610"/>
      <c r="C66" s="3327"/>
      <c r="D66" s="3328"/>
      <c r="E66" s="1574"/>
      <c r="F66" s="1608" t="s">
        <v>6316</v>
      </c>
      <c r="G66" s="1610"/>
      <c r="H66" s="3329"/>
      <c r="I66" s="1610"/>
      <c r="J66" s="1612"/>
    </row>
    <row r="67" spans="1:10">
      <c r="A67" s="1608"/>
      <c r="B67" s="1610"/>
      <c r="C67" s="3327"/>
      <c r="D67" s="3328"/>
      <c r="E67" s="3326"/>
      <c r="F67" s="1608" t="s">
        <v>6317</v>
      </c>
      <c r="G67" s="1610"/>
      <c r="H67" s="1610"/>
      <c r="I67" s="1610"/>
      <c r="J67" s="1612"/>
    </row>
    <row r="68" spans="1:10">
      <c r="A68" s="1608"/>
      <c r="B68" s="1610"/>
      <c r="C68" s="3327"/>
      <c r="D68" s="1610"/>
      <c r="E68" s="3326"/>
      <c r="F68" s="1608"/>
      <c r="G68" s="1610"/>
      <c r="H68" s="1610"/>
      <c r="I68" s="1610"/>
      <c r="J68" s="1612"/>
    </row>
    <row r="69" spans="1:10">
      <c r="A69" s="1608"/>
      <c r="B69" s="1610"/>
      <c r="C69" s="1610"/>
      <c r="D69" s="1610"/>
      <c r="E69" s="1612"/>
      <c r="F69" s="1608"/>
      <c r="G69" s="1610"/>
      <c r="H69" s="1610"/>
      <c r="I69" s="1610"/>
      <c r="J69" s="1612"/>
    </row>
    <row r="70" spans="1:10">
      <c r="A70" s="1608"/>
      <c r="B70" s="1610"/>
      <c r="C70" s="1610"/>
      <c r="D70" s="1610"/>
      <c r="E70" s="1612"/>
      <c r="F70" s="1608"/>
      <c r="G70" s="1610"/>
      <c r="H70" s="1610"/>
      <c r="I70" s="1610"/>
      <c r="J70" s="1612"/>
    </row>
    <row r="71" spans="1:10">
      <c r="A71" s="1608"/>
      <c r="B71" s="1610"/>
      <c r="C71" s="1610"/>
      <c r="D71" s="1610"/>
      <c r="E71" s="1612"/>
      <c r="F71" s="1608"/>
      <c r="G71" s="1610"/>
      <c r="H71" s="1610"/>
      <c r="I71" s="1610"/>
      <c r="J71" s="1612"/>
    </row>
    <row r="72" spans="1:10">
      <c r="A72" s="1608"/>
      <c r="B72" s="1610"/>
      <c r="C72" s="1610"/>
      <c r="D72" s="1610"/>
      <c r="E72" s="1612"/>
      <c r="F72" s="1608"/>
      <c r="G72" s="1610"/>
      <c r="H72" s="1610"/>
      <c r="I72" s="1610"/>
      <c r="J72" s="1612"/>
    </row>
    <row r="73" spans="1:10" ht="15.75" thickBot="1">
      <c r="A73" s="1685"/>
      <c r="B73" s="1686"/>
      <c r="C73" s="1686"/>
      <c r="D73" s="1686"/>
      <c r="E73" s="1688"/>
      <c r="F73" s="1685"/>
      <c r="G73" s="1686"/>
      <c r="H73" s="1686"/>
      <c r="I73" s="1686"/>
      <c r="J73" s="1688"/>
    </row>
    <row r="74" spans="1:10" ht="18">
      <c r="A74" s="3325"/>
      <c r="B74" s="3325"/>
      <c r="C74" s="3325"/>
      <c r="D74" s="3325"/>
      <c r="E74" s="3325"/>
      <c r="F74" s="3325"/>
      <c r="G74" s="3325"/>
      <c r="H74" s="3325"/>
      <c r="I74" s="3325"/>
      <c r="J74" s="3325"/>
    </row>
    <row r="75" spans="1:10" ht="18">
      <c r="A75" s="3324" t="s">
        <v>4673</v>
      </c>
      <c r="B75" s="3324"/>
      <c r="C75" s="2169"/>
      <c r="D75" s="2263"/>
      <c r="E75" s="2263"/>
      <c r="F75" s="3324" t="s">
        <v>4673</v>
      </c>
      <c r="G75" s="3324"/>
      <c r="H75" s="2169"/>
      <c r="I75" s="2263"/>
      <c r="J75" s="3323" t="s">
        <v>2749</v>
      </c>
    </row>
    <row r="76" spans="1:10" ht="18">
      <c r="A76" s="2262" t="s">
        <v>2750</v>
      </c>
      <c r="B76" s="2170"/>
      <c r="C76" s="2170"/>
      <c r="D76" s="2170"/>
      <c r="E76" s="2170"/>
      <c r="F76" s="2262" t="s">
        <v>2751</v>
      </c>
      <c r="G76" s="2170"/>
      <c r="H76" s="2170"/>
      <c r="I76" s="2170"/>
      <c r="J76" s="2170"/>
    </row>
    <row r="79" spans="1:10" hidden="1"/>
    <row r="80" spans="1:10" hidden="1">
      <c r="E80" s="3321" t="s">
        <v>279</v>
      </c>
      <c r="F80" s="3320">
        <v>2886033</v>
      </c>
      <c r="G80" s="1451">
        <v>2198844</v>
      </c>
      <c r="H80" s="2949">
        <f>F80-G80</f>
        <v>687189</v>
      </c>
    </row>
    <row r="81" spans="5:9" hidden="1">
      <c r="E81" s="3321" t="s">
        <v>280</v>
      </c>
      <c r="F81" s="3322"/>
    </row>
    <row r="82" spans="5:9" hidden="1">
      <c r="E82" s="3321" t="s">
        <v>4359</v>
      </c>
      <c r="F82" s="3320">
        <v>506938</v>
      </c>
      <c r="G82" s="1451">
        <v>346856</v>
      </c>
      <c r="H82" s="2949">
        <f>F82-G82</f>
        <v>160082</v>
      </c>
    </row>
    <row r="83" spans="5:9" hidden="1">
      <c r="E83" s="3321" t="s">
        <v>4360</v>
      </c>
      <c r="F83" s="3320">
        <v>335</v>
      </c>
      <c r="G83" s="1451">
        <v>81</v>
      </c>
      <c r="H83" s="2949">
        <f>F83-G83</f>
        <v>254</v>
      </c>
    </row>
    <row r="84" spans="5:9" hidden="1">
      <c r="E84" s="3318" t="s">
        <v>281</v>
      </c>
      <c r="F84" s="3317">
        <v>3495</v>
      </c>
      <c r="G84" s="1451">
        <v>3318</v>
      </c>
      <c r="H84" s="2949">
        <f>F84-G84</f>
        <v>177</v>
      </c>
    </row>
    <row r="85" spans="5:9" hidden="1">
      <c r="E85" s="3318" t="s">
        <v>282</v>
      </c>
      <c r="F85" s="3317">
        <v>941</v>
      </c>
      <c r="I85" s="1451">
        <v>941</v>
      </c>
    </row>
    <row r="86" spans="5:9" hidden="1">
      <c r="E86" s="3318" t="s">
        <v>1417</v>
      </c>
      <c r="F86" s="3317">
        <v>16</v>
      </c>
      <c r="I86" s="1451">
        <v>16</v>
      </c>
    </row>
    <row r="87" spans="5:9" hidden="1">
      <c r="E87" s="3318" t="s">
        <v>1418</v>
      </c>
      <c r="F87" s="3317"/>
    </row>
    <row r="88" spans="5:9" hidden="1">
      <c r="E88" s="3318" t="s">
        <v>2736</v>
      </c>
      <c r="F88" s="3317">
        <f>SUM(F80:F87)</f>
        <v>3397758</v>
      </c>
      <c r="G88" s="3317">
        <f>SUM(G80:G87)</f>
        <v>2549099</v>
      </c>
      <c r="H88" s="3317">
        <f>SUM(H80:H87)</f>
        <v>847702</v>
      </c>
      <c r="I88" s="3317">
        <f>SUM(I80:I87)</f>
        <v>957</v>
      </c>
    </row>
    <row r="89" spans="5:9" hidden="1">
      <c r="E89" s="3318" t="s">
        <v>2737</v>
      </c>
      <c r="F89" s="3317"/>
    </row>
    <row r="90" spans="5:9" hidden="1">
      <c r="E90" s="3318" t="s">
        <v>2738</v>
      </c>
      <c r="F90" s="3317">
        <f>SUM(F88:F89)</f>
        <v>3397758</v>
      </c>
    </row>
    <row r="91" spans="5:9" hidden="1">
      <c r="E91" s="3318" t="s">
        <v>2739</v>
      </c>
      <c r="F91" s="3317"/>
    </row>
    <row r="92" spans="5:9" hidden="1">
      <c r="E92" s="3318" t="s">
        <v>2740</v>
      </c>
      <c r="F92" s="3317">
        <f>F90-F91</f>
        <v>3397758</v>
      </c>
    </row>
  </sheetData>
  <printOptions horizontalCentered="1" verticalCentered="1"/>
  <pageMargins left="0.5" right="0.5" top="0.5" bottom="0.5" header="0" footer="0"/>
  <pageSetup scale="48" fitToWidth="2" orientation="portrait" horizontalDpi="300" verticalDpi="300" r:id="rId1"/>
  <headerFooter alignWithMargins="0"/>
  <colBreaks count="1" manualBreakCount="1">
    <brk id="5" max="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2"/>
  <dimension ref="A1:G137"/>
  <sheetViews>
    <sheetView defaultGridColor="0" view="pageBreakPreview" colorId="22" zoomScale="80" zoomScaleNormal="100" zoomScaleSheetLayoutView="80" workbookViewId="0">
      <selection activeCell="C33" sqref="C33"/>
    </sheetView>
  </sheetViews>
  <sheetFormatPr defaultColWidth="9.6640625" defaultRowHeight="15"/>
  <cols>
    <col min="1" max="1" width="5.6640625" style="2376" customWidth="1"/>
    <col min="2" max="2" width="34.77734375" style="2376" customWidth="1"/>
    <col min="3" max="3" width="16.44140625" style="2376" customWidth="1"/>
    <col min="4" max="4" width="20.6640625" style="2376" customWidth="1"/>
    <col min="5" max="5" width="14.6640625" style="2376" customWidth="1"/>
    <col min="6" max="6" width="17.21875" style="2376" customWidth="1"/>
    <col min="7" max="7" width="15.21875" style="2376" customWidth="1"/>
    <col min="8" max="8" width="13.109375" style="2376" customWidth="1"/>
    <col min="9" max="9" width="21.6640625" style="2376" customWidth="1"/>
    <col min="10" max="10" width="21.21875" style="2376" customWidth="1"/>
    <col min="11" max="11" width="21.109375" style="2376" customWidth="1"/>
    <col min="12" max="12" width="9.6640625" style="2376"/>
    <col min="13" max="13" width="10.6640625" style="2376" customWidth="1"/>
    <col min="14" max="14" width="20.44140625" style="2376" customWidth="1"/>
    <col min="15" max="15" width="4.77734375" style="2376" customWidth="1"/>
    <col min="16" max="16384" width="9.6640625" style="2376"/>
  </cols>
  <sheetData>
    <row r="1" spans="1:7" ht="15.75" thickTop="1">
      <c r="A1" s="1232" t="s">
        <v>3287</v>
      </c>
      <c r="B1" s="802"/>
      <c r="C1" s="803"/>
      <c r="D1" s="804" t="s">
        <v>1373</v>
      </c>
      <c r="E1" s="805"/>
      <c r="F1" s="806" t="s">
        <v>1797</v>
      </c>
      <c r="G1" s="807" t="s">
        <v>1798</v>
      </c>
    </row>
    <row r="2" spans="1:7">
      <c r="A2" s="70" t="str">
        <f>'Data Sheet'!C25</f>
        <v>Consolidated Edison Company of New York, Inc.</v>
      </c>
      <c r="B2" s="799"/>
      <c r="C2" s="808"/>
      <c r="D2" s="809" t="s">
        <v>2752</v>
      </c>
      <c r="E2" s="810"/>
      <c r="F2" s="811" t="s">
        <v>1800</v>
      </c>
      <c r="G2" s="812"/>
    </row>
    <row r="3" spans="1:7" ht="15" customHeight="1">
      <c r="A3" s="813"/>
      <c r="B3" s="814"/>
      <c r="C3" s="815"/>
      <c r="D3" s="816" t="s">
        <v>2753</v>
      </c>
      <c r="E3" s="817"/>
      <c r="F3" s="1172" t="str">
        <f>'Data Sheet'!$C$40</f>
        <v>4/28/2016</v>
      </c>
      <c r="G3" s="3316" t="str">
        <f>'Data Sheet'!$C$38</f>
        <v>12/31/2015</v>
      </c>
    </row>
    <row r="4" spans="1:7" ht="15" customHeight="1">
      <c r="A4" s="2576" t="s">
        <v>4632</v>
      </c>
      <c r="B4" s="2577"/>
      <c r="C4" s="2577"/>
      <c r="D4" s="2577"/>
      <c r="E4" s="2577"/>
      <c r="F4" s="2577"/>
      <c r="G4" s="2578"/>
    </row>
    <row r="5" spans="1:7" ht="12.75" customHeight="1">
      <c r="A5" s="2386"/>
      <c r="B5" s="2579" t="s">
        <v>2754</v>
      </c>
      <c r="C5" s="2580"/>
      <c r="D5" s="2580"/>
      <c r="E5" s="2581" t="s">
        <v>4388</v>
      </c>
      <c r="F5" s="2582"/>
      <c r="G5" s="2583"/>
    </row>
    <row r="6" spans="1:7" ht="12.75" customHeight="1">
      <c r="A6" s="1413"/>
      <c r="B6" s="2377" t="s">
        <v>4389</v>
      </c>
      <c r="C6" s="2122"/>
      <c r="D6" s="2122"/>
      <c r="E6" s="2584" t="s">
        <v>2755</v>
      </c>
      <c r="F6" s="2584"/>
      <c r="G6" s="2585"/>
    </row>
    <row r="7" spans="1:7" ht="12.75" customHeight="1">
      <c r="A7" s="1413"/>
      <c r="B7" s="2377" t="s">
        <v>4390</v>
      </c>
      <c r="C7" s="2122"/>
      <c r="D7" s="2122"/>
      <c r="E7" s="2586" t="s">
        <v>2756</v>
      </c>
      <c r="F7" s="2586"/>
      <c r="G7" s="2585"/>
    </row>
    <row r="8" spans="1:7" ht="12.75" customHeight="1">
      <c r="A8" s="1413"/>
      <c r="B8" s="2377" t="s">
        <v>4391</v>
      </c>
      <c r="C8" s="2122"/>
      <c r="D8" s="2122"/>
      <c r="E8" s="2586" t="s">
        <v>2757</v>
      </c>
      <c r="F8" s="2586"/>
      <c r="G8" s="2585"/>
    </row>
    <row r="9" spans="1:7" ht="12.75" customHeight="1">
      <c r="A9" s="1413"/>
      <c r="B9" s="2377" t="s">
        <v>4392</v>
      </c>
      <c r="C9" s="2122"/>
      <c r="D9" s="2122"/>
      <c r="E9" s="2586" t="s">
        <v>2758</v>
      </c>
      <c r="F9" s="2586"/>
      <c r="G9" s="2585"/>
    </row>
    <row r="10" spans="1:7" ht="12.75" customHeight="1">
      <c r="A10" s="1413"/>
      <c r="B10" s="2377" t="s">
        <v>2759</v>
      </c>
      <c r="C10" s="2122"/>
      <c r="D10" s="2122"/>
      <c r="E10" s="2586" t="s">
        <v>2760</v>
      </c>
      <c r="F10" s="2586"/>
      <c r="G10" s="2585"/>
    </row>
    <row r="11" spans="1:7" ht="12.75" customHeight="1">
      <c r="A11" s="1413"/>
      <c r="B11" s="2587" t="s">
        <v>2761</v>
      </c>
      <c r="C11" s="2587"/>
      <c r="D11" s="2587"/>
      <c r="E11" s="2586" t="s">
        <v>2762</v>
      </c>
      <c r="F11" s="2586"/>
      <c r="G11" s="2585"/>
    </row>
    <row r="12" spans="1:7" ht="12.75" customHeight="1">
      <c r="A12" s="1413"/>
      <c r="B12" s="2587" t="s">
        <v>2763</v>
      </c>
      <c r="C12" s="2587"/>
      <c r="D12" s="2587"/>
      <c r="E12" s="2586" t="s">
        <v>2764</v>
      </c>
      <c r="F12" s="2586"/>
      <c r="G12" s="2585"/>
    </row>
    <row r="13" spans="1:7" ht="12.75" customHeight="1">
      <c r="A13" s="1413"/>
      <c r="B13" s="2587" t="s">
        <v>1464</v>
      </c>
      <c r="C13" s="2587"/>
      <c r="D13" s="2587"/>
      <c r="E13" s="2586" t="s">
        <v>1465</v>
      </c>
      <c r="F13" s="2586"/>
      <c r="G13" s="2585"/>
    </row>
    <row r="14" spans="1:7" ht="12.75" customHeight="1">
      <c r="A14" s="1413"/>
      <c r="B14" s="2377" t="s">
        <v>1466</v>
      </c>
      <c r="C14" s="2122"/>
      <c r="D14" s="2122"/>
      <c r="E14" s="2586" t="s">
        <v>1467</v>
      </c>
      <c r="F14" s="2586"/>
      <c r="G14" s="2585"/>
    </row>
    <row r="15" spans="1:7" ht="12.75" customHeight="1">
      <c r="A15" s="1413"/>
      <c r="B15" s="2377" t="s">
        <v>4393</v>
      </c>
      <c r="C15" s="2122"/>
      <c r="D15" s="2122"/>
      <c r="E15" s="2586" t="s">
        <v>1468</v>
      </c>
      <c r="F15" s="2586"/>
      <c r="G15" s="2585"/>
    </row>
    <row r="16" spans="1:7" ht="12.75" customHeight="1">
      <c r="A16" s="1413"/>
      <c r="B16" s="2377" t="s">
        <v>4394</v>
      </c>
      <c r="C16" s="2122"/>
      <c r="D16" s="2122"/>
      <c r="E16" s="2586" t="s">
        <v>1470</v>
      </c>
      <c r="F16" s="2586"/>
      <c r="G16" s="2585"/>
    </row>
    <row r="17" spans="1:7" ht="12.75" customHeight="1">
      <c r="A17" s="70"/>
      <c r="B17" s="2377" t="s">
        <v>1469</v>
      </c>
      <c r="C17" s="2123"/>
      <c r="D17" s="2123"/>
      <c r="E17" s="231" t="s">
        <v>1471</v>
      </c>
      <c r="F17" s="231"/>
      <c r="G17" s="21"/>
    </row>
    <row r="18" spans="1:7" ht="12.75" customHeight="1">
      <c r="A18" s="70"/>
      <c r="B18" s="2377" t="s">
        <v>4395</v>
      </c>
      <c r="C18" s="2123"/>
      <c r="D18" s="2122"/>
      <c r="E18" s="231"/>
      <c r="F18" s="231"/>
      <c r="G18" s="21"/>
    </row>
    <row r="19" spans="1:7">
      <c r="A19" s="822" t="s">
        <v>1724</v>
      </c>
      <c r="B19" s="823"/>
      <c r="C19" s="824"/>
      <c r="D19" s="825"/>
      <c r="E19" s="826" t="s">
        <v>1472</v>
      </c>
      <c r="F19" s="826" t="s">
        <v>1473</v>
      </c>
      <c r="G19" s="827" t="s">
        <v>1474</v>
      </c>
    </row>
    <row r="20" spans="1:7">
      <c r="A20" s="828" t="s">
        <v>1727</v>
      </c>
      <c r="B20" s="829" t="s">
        <v>1475</v>
      </c>
      <c r="C20" s="830" t="s">
        <v>1476</v>
      </c>
      <c r="D20" s="831" t="s">
        <v>1477</v>
      </c>
      <c r="E20" s="831" t="s">
        <v>1478</v>
      </c>
      <c r="F20" s="831" t="s">
        <v>1479</v>
      </c>
      <c r="G20" s="832" t="s">
        <v>1480</v>
      </c>
    </row>
    <row r="21" spans="1:7">
      <c r="A21" s="833"/>
      <c r="B21" s="834" t="s">
        <v>3018</v>
      </c>
      <c r="C21" s="835" t="s">
        <v>3019</v>
      </c>
      <c r="D21" s="834" t="s">
        <v>3020</v>
      </c>
      <c r="E21" s="834" t="s">
        <v>3021</v>
      </c>
      <c r="F21" s="834" t="s">
        <v>2343</v>
      </c>
      <c r="G21" s="836" t="s">
        <v>2344</v>
      </c>
    </row>
    <row r="22" spans="1:7">
      <c r="A22" s="822">
        <v>1</v>
      </c>
      <c r="B22" s="364" t="s">
        <v>6263</v>
      </c>
      <c r="C22" s="837">
        <v>14044558</v>
      </c>
      <c r="D22" s="838">
        <v>3324279322</v>
      </c>
      <c r="E22" s="837">
        <v>2868286</v>
      </c>
      <c r="F22" s="839">
        <f t="shared" ref="F22:F64" si="0">IF(ISERR(C22/E22*1000),"  ",C22/E22*1000)</f>
        <v>4896.4984663314608</v>
      </c>
      <c r="G22" s="840">
        <f t="shared" ref="G22:G64" si="1">IF(ISERR(D22/C22/1000),"  ",D22/C22/1000)</f>
        <v>0.23669518983794294</v>
      </c>
    </row>
    <row r="23" spans="1:7">
      <c r="A23" s="828">
        <f t="shared" ref="A23:A64" si="2">A22+1</f>
        <v>2</v>
      </c>
      <c r="B23" s="799" t="s">
        <v>6264</v>
      </c>
      <c r="C23" s="841">
        <v>92426</v>
      </c>
      <c r="D23" s="841">
        <v>19772237</v>
      </c>
      <c r="E23" s="841">
        <v>17747</v>
      </c>
      <c r="F23" s="839">
        <f t="shared" si="0"/>
        <v>5207.9788133205611</v>
      </c>
      <c r="G23" s="842">
        <f t="shared" si="1"/>
        <v>0.2139250535563586</v>
      </c>
    </row>
    <row r="24" spans="1:7">
      <c r="A24" s="828">
        <f t="shared" si="2"/>
        <v>3</v>
      </c>
      <c r="B24" s="799" t="s">
        <v>6265</v>
      </c>
      <c r="C24" s="841"/>
      <c r="D24" s="841"/>
      <c r="E24" s="841"/>
      <c r="F24" s="839" t="str">
        <f t="shared" si="0"/>
        <v xml:space="preserve">  </v>
      </c>
      <c r="G24" s="842" t="str">
        <f t="shared" si="1"/>
        <v xml:space="preserve">  </v>
      </c>
    </row>
    <row r="25" spans="1:7">
      <c r="A25" s="828">
        <f t="shared" si="2"/>
        <v>4</v>
      </c>
      <c r="B25" s="799" t="s">
        <v>6266</v>
      </c>
      <c r="C25" s="841"/>
      <c r="D25" s="841"/>
      <c r="E25" s="841"/>
      <c r="F25" s="839" t="str">
        <f t="shared" si="0"/>
        <v xml:space="preserve">  </v>
      </c>
      <c r="G25" s="842" t="str">
        <f t="shared" si="1"/>
        <v xml:space="preserve">  </v>
      </c>
    </row>
    <row r="26" spans="1:7">
      <c r="A26" s="828">
        <f t="shared" si="2"/>
        <v>5</v>
      </c>
      <c r="B26" s="799" t="s">
        <v>6267</v>
      </c>
      <c r="C26" s="841"/>
      <c r="D26" s="841"/>
      <c r="E26" s="841"/>
      <c r="F26" s="839" t="str">
        <f t="shared" si="0"/>
        <v xml:space="preserve">  </v>
      </c>
      <c r="G26" s="842" t="str">
        <f t="shared" si="1"/>
        <v xml:space="preserve">  </v>
      </c>
    </row>
    <row r="27" spans="1:7">
      <c r="A27" s="828">
        <f t="shared" si="2"/>
        <v>6</v>
      </c>
      <c r="B27" s="799" t="s">
        <v>6268</v>
      </c>
      <c r="C27" s="841"/>
      <c r="D27" s="841"/>
      <c r="E27" s="841"/>
      <c r="F27" s="839" t="str">
        <f t="shared" si="0"/>
        <v xml:space="preserve">  </v>
      </c>
      <c r="G27" s="842" t="str">
        <f t="shared" si="1"/>
        <v xml:space="preserve">  </v>
      </c>
    </row>
    <row r="28" spans="1:7">
      <c r="A28" s="828">
        <f t="shared" si="2"/>
        <v>7</v>
      </c>
      <c r="B28" s="799" t="s">
        <v>6269</v>
      </c>
      <c r="C28" s="841"/>
      <c r="D28" s="841"/>
      <c r="E28" s="841"/>
      <c r="F28" s="839" t="str">
        <f t="shared" si="0"/>
        <v xml:space="preserve">  </v>
      </c>
      <c r="G28" s="842" t="str">
        <f t="shared" si="1"/>
        <v xml:space="preserve">  </v>
      </c>
    </row>
    <row r="29" spans="1:7">
      <c r="A29" s="828">
        <f t="shared" si="2"/>
        <v>8</v>
      </c>
      <c r="B29" s="799" t="s">
        <v>6270</v>
      </c>
      <c r="C29" s="841"/>
      <c r="D29" s="841"/>
      <c r="E29" s="841"/>
      <c r="F29" s="839" t="str">
        <f t="shared" si="0"/>
        <v xml:space="preserve">  </v>
      </c>
      <c r="G29" s="842" t="str">
        <f t="shared" si="1"/>
        <v xml:space="preserve">  </v>
      </c>
    </row>
    <row r="30" spans="1:7">
      <c r="A30" s="828">
        <f t="shared" si="2"/>
        <v>9</v>
      </c>
      <c r="B30" s="799" t="s">
        <v>6271</v>
      </c>
      <c r="C30" s="841"/>
      <c r="D30" s="841"/>
      <c r="E30" s="841"/>
      <c r="F30" s="839" t="str">
        <f t="shared" si="0"/>
        <v xml:space="preserve">  </v>
      </c>
      <c r="G30" s="842" t="str">
        <f t="shared" si="1"/>
        <v xml:space="preserve">  </v>
      </c>
    </row>
    <row r="31" spans="1:7">
      <c r="A31" s="828">
        <f t="shared" si="2"/>
        <v>10</v>
      </c>
      <c r="B31" s="799" t="s">
        <v>6272</v>
      </c>
      <c r="C31" s="841"/>
      <c r="D31" s="841"/>
      <c r="E31" s="841"/>
      <c r="F31" s="839" t="str">
        <f t="shared" si="0"/>
        <v xml:space="preserve">  </v>
      </c>
      <c r="G31" s="842" t="str">
        <f t="shared" si="1"/>
        <v xml:space="preserve">  </v>
      </c>
    </row>
    <row r="32" spans="1:7">
      <c r="A32" s="828">
        <f t="shared" si="2"/>
        <v>11</v>
      </c>
      <c r="B32" s="799" t="s">
        <v>6273</v>
      </c>
      <c r="C32" s="841">
        <v>65</v>
      </c>
      <c r="D32" s="841">
        <v>17844</v>
      </c>
      <c r="E32" s="841"/>
      <c r="F32" s="839" t="str">
        <f t="shared" si="0"/>
        <v xml:space="preserve">  </v>
      </c>
      <c r="G32" s="842">
        <f t="shared" si="1"/>
        <v>0.27452307692307693</v>
      </c>
    </row>
    <row r="33" spans="1:7">
      <c r="A33" s="828">
        <f t="shared" si="2"/>
        <v>12</v>
      </c>
      <c r="B33" s="15" t="s">
        <v>6274</v>
      </c>
      <c r="C33" s="841">
        <v>-55662</v>
      </c>
      <c r="D33" s="841">
        <v>-7447655</v>
      </c>
      <c r="E33" s="841"/>
      <c r="F33" s="839" t="str">
        <f t="shared" si="0"/>
        <v xml:space="preserve">  </v>
      </c>
      <c r="G33" s="842">
        <f t="shared" si="1"/>
        <v>0.13380142646688944</v>
      </c>
    </row>
    <row r="34" spans="1:7" ht="15.75" thickBot="1">
      <c r="A34" s="828">
        <f t="shared" si="2"/>
        <v>13</v>
      </c>
      <c r="B34" s="799" t="s">
        <v>2327</v>
      </c>
      <c r="C34" s="841"/>
      <c r="D34" s="841"/>
      <c r="E34" s="841"/>
      <c r="F34" s="839" t="str">
        <f t="shared" si="0"/>
        <v xml:space="preserve">  </v>
      </c>
      <c r="G34" s="842" t="str">
        <f t="shared" si="1"/>
        <v xml:space="preserve">  </v>
      </c>
    </row>
    <row r="35" spans="1:7" ht="16.5" thickBot="1">
      <c r="A35" s="828">
        <f t="shared" si="2"/>
        <v>14</v>
      </c>
      <c r="B35" s="3294" t="s">
        <v>1188</v>
      </c>
      <c r="C35" s="3295">
        <f>SUM(C22:C34)</f>
        <v>14081387</v>
      </c>
      <c r="D35" s="3295">
        <f t="shared" ref="D35:E35" si="3">SUM(D22:D34)</f>
        <v>3336621748</v>
      </c>
      <c r="E35" s="3295">
        <f t="shared" si="3"/>
        <v>2886033</v>
      </c>
      <c r="F35" s="3296">
        <f t="shared" si="0"/>
        <v>4879.1496840126229</v>
      </c>
      <c r="G35" s="3297">
        <f t="shared" si="1"/>
        <v>0.23695263456646706</v>
      </c>
    </row>
    <row r="36" spans="1:7">
      <c r="A36" s="828">
        <f t="shared" si="2"/>
        <v>15</v>
      </c>
      <c r="B36" s="3292" t="s">
        <v>6275</v>
      </c>
      <c r="C36" s="841"/>
      <c r="D36" s="841"/>
      <c r="E36" s="841"/>
      <c r="F36" s="839" t="str">
        <f t="shared" si="0"/>
        <v xml:space="preserve">  </v>
      </c>
      <c r="G36" s="842" t="str">
        <f t="shared" si="1"/>
        <v xml:space="preserve">  </v>
      </c>
    </row>
    <row r="37" spans="1:7">
      <c r="A37" s="828">
        <f t="shared" si="2"/>
        <v>16</v>
      </c>
      <c r="B37" s="989" t="s">
        <v>6276</v>
      </c>
      <c r="C37" s="841">
        <v>2270854</v>
      </c>
      <c r="D37" s="841">
        <v>575804403</v>
      </c>
      <c r="E37" s="841">
        <v>372802</v>
      </c>
      <c r="F37" s="839">
        <f t="shared" si="0"/>
        <v>6091.3138878010313</v>
      </c>
      <c r="G37" s="842">
        <f t="shared" si="1"/>
        <v>0.25356293403274716</v>
      </c>
    </row>
    <row r="38" spans="1:7">
      <c r="A38" s="828">
        <f t="shared" si="2"/>
        <v>17</v>
      </c>
      <c r="B38" s="3289" t="s">
        <v>6292</v>
      </c>
      <c r="C38" s="841">
        <v>6954</v>
      </c>
      <c r="D38" s="841">
        <v>2463069</v>
      </c>
      <c r="E38" s="841">
        <v>11</v>
      </c>
      <c r="F38" s="839">
        <f t="shared" si="0"/>
        <v>632181.81818181812</v>
      </c>
      <c r="G38" s="842">
        <f t="shared" si="1"/>
        <v>0.35419456427955132</v>
      </c>
    </row>
    <row r="39" spans="1:7">
      <c r="A39" s="828">
        <f t="shared" si="2"/>
        <v>18</v>
      </c>
      <c r="B39" s="989" t="s">
        <v>6277</v>
      </c>
      <c r="C39" s="841"/>
      <c r="D39" s="841">
        <v>43161</v>
      </c>
      <c r="E39" s="841"/>
      <c r="F39" s="839" t="str">
        <f t="shared" si="0"/>
        <v xml:space="preserve">  </v>
      </c>
      <c r="G39" s="842" t="str">
        <f t="shared" si="1"/>
        <v xml:space="preserve">  </v>
      </c>
    </row>
    <row r="40" spans="1:7">
      <c r="A40" s="828">
        <f t="shared" si="2"/>
        <v>19</v>
      </c>
      <c r="B40" s="3289" t="s">
        <v>6293</v>
      </c>
      <c r="C40" s="841"/>
      <c r="D40" s="841"/>
      <c r="E40" s="841"/>
      <c r="F40" s="839" t="str">
        <f t="shared" si="0"/>
        <v xml:space="preserve">  </v>
      </c>
      <c r="G40" s="842" t="str">
        <f t="shared" si="1"/>
        <v xml:space="preserve">  </v>
      </c>
    </row>
    <row r="41" spans="1:7">
      <c r="A41" s="828">
        <f t="shared" si="2"/>
        <v>20</v>
      </c>
      <c r="B41" s="3289" t="s">
        <v>6294</v>
      </c>
      <c r="C41" s="841"/>
      <c r="D41" s="841"/>
      <c r="E41" s="841"/>
      <c r="F41" s="839" t="str">
        <f t="shared" si="0"/>
        <v xml:space="preserve">  </v>
      </c>
      <c r="G41" s="842" t="str">
        <f t="shared" si="1"/>
        <v xml:space="preserve">  </v>
      </c>
    </row>
    <row r="42" spans="1:7">
      <c r="A42" s="828">
        <f t="shared" si="2"/>
        <v>21</v>
      </c>
      <c r="B42" s="989" t="s">
        <v>6278</v>
      </c>
      <c r="C42" s="841"/>
      <c r="D42" s="841"/>
      <c r="E42" s="841"/>
      <c r="F42" s="839" t="str">
        <f t="shared" si="0"/>
        <v xml:space="preserve">  </v>
      </c>
      <c r="G42" s="842" t="str">
        <f t="shared" si="1"/>
        <v xml:space="preserve">  </v>
      </c>
    </row>
    <row r="43" spans="1:7">
      <c r="A43" s="828">
        <f t="shared" si="2"/>
        <v>22</v>
      </c>
      <c r="B43" s="989" t="s">
        <v>6279</v>
      </c>
      <c r="C43" s="841">
        <v>1933136</v>
      </c>
      <c r="D43" s="841">
        <v>237466216</v>
      </c>
      <c r="E43" s="841">
        <v>1893</v>
      </c>
      <c r="F43" s="839">
        <f t="shared" si="0"/>
        <v>1021202.3243528791</v>
      </c>
      <c r="G43" s="842">
        <f t="shared" si="1"/>
        <v>0.12283989124407181</v>
      </c>
    </row>
    <row r="44" spans="1:7">
      <c r="A44" s="828">
        <f t="shared" si="2"/>
        <v>23</v>
      </c>
      <c r="B44" s="3289" t="s">
        <v>6280</v>
      </c>
      <c r="C44" s="841">
        <v>26431032</v>
      </c>
      <c r="D44" s="841">
        <v>3120507898</v>
      </c>
      <c r="E44" s="841">
        <v>131507</v>
      </c>
      <c r="F44" s="839">
        <f t="shared" si="0"/>
        <v>200985.74220383706</v>
      </c>
      <c r="G44" s="842">
        <f t="shared" si="1"/>
        <v>0.11806227989887039</v>
      </c>
    </row>
    <row r="45" spans="1:7">
      <c r="A45" s="828">
        <f t="shared" si="2"/>
        <v>24</v>
      </c>
      <c r="B45" s="989" t="s">
        <v>6281</v>
      </c>
      <c r="C45" s="841">
        <v>662526</v>
      </c>
      <c r="D45" s="841">
        <v>55682697</v>
      </c>
      <c r="E45" s="841">
        <v>335</v>
      </c>
      <c r="F45" s="839">
        <f t="shared" si="0"/>
        <v>1977689.5522388062</v>
      </c>
      <c r="G45" s="842">
        <f t="shared" si="1"/>
        <v>8.404605555102744E-2</v>
      </c>
    </row>
    <row r="46" spans="1:7">
      <c r="A46" s="828">
        <f t="shared" si="2"/>
        <v>25</v>
      </c>
      <c r="B46" s="989" t="s">
        <v>6282</v>
      </c>
      <c r="C46" s="841"/>
      <c r="D46" s="841"/>
      <c r="E46" s="841"/>
      <c r="F46" s="839" t="str">
        <f t="shared" si="0"/>
        <v xml:space="preserve">  </v>
      </c>
      <c r="G46" s="842" t="str">
        <f t="shared" si="1"/>
        <v xml:space="preserve">  </v>
      </c>
    </row>
    <row r="47" spans="1:7">
      <c r="A47" s="828">
        <f t="shared" si="2"/>
        <v>26</v>
      </c>
      <c r="B47" s="989" t="s">
        <v>6283</v>
      </c>
      <c r="C47" s="841">
        <v>367404</v>
      </c>
      <c r="D47" s="841">
        <v>37201309</v>
      </c>
      <c r="E47" s="841">
        <v>460</v>
      </c>
      <c r="F47" s="839">
        <f t="shared" si="0"/>
        <v>798704.34782608692</v>
      </c>
      <c r="G47" s="842">
        <f t="shared" si="1"/>
        <v>0.10125450185626721</v>
      </c>
    </row>
    <row r="48" spans="1:7">
      <c r="A48" s="828">
        <f t="shared" si="2"/>
        <v>27</v>
      </c>
      <c r="B48" s="989" t="s">
        <v>6284</v>
      </c>
      <c r="C48" s="841">
        <v>32021</v>
      </c>
      <c r="D48" s="841">
        <v>2767233</v>
      </c>
      <c r="E48" s="841">
        <v>1</v>
      </c>
      <c r="F48" s="839">
        <f t="shared" si="0"/>
        <v>32021000</v>
      </c>
      <c r="G48" s="842">
        <f t="shared" si="1"/>
        <v>8.6419318572187001E-2</v>
      </c>
    </row>
    <row r="49" spans="1:7">
      <c r="A49" s="828">
        <f t="shared" si="2"/>
        <v>28</v>
      </c>
      <c r="B49" s="989" t="s">
        <v>6285</v>
      </c>
      <c r="C49" s="841">
        <v>221170</v>
      </c>
      <c r="D49" s="841">
        <v>24600917</v>
      </c>
      <c r="E49" s="841">
        <v>243</v>
      </c>
      <c r="F49" s="839">
        <f t="shared" si="0"/>
        <v>910164.60905349802</v>
      </c>
      <c r="G49" s="842">
        <f t="shared" si="1"/>
        <v>0.11123080435863815</v>
      </c>
    </row>
    <row r="50" spans="1:7">
      <c r="A50" s="828">
        <f t="shared" si="2"/>
        <v>29</v>
      </c>
      <c r="B50" s="989" t="s">
        <v>6286</v>
      </c>
      <c r="C50" s="841"/>
      <c r="D50" s="841">
        <v>295389</v>
      </c>
      <c r="E50" s="841"/>
      <c r="F50" s="839" t="str">
        <f t="shared" si="0"/>
        <v xml:space="preserve">  </v>
      </c>
      <c r="G50" s="842" t="str">
        <f t="shared" si="1"/>
        <v xml:space="preserve">  </v>
      </c>
    </row>
    <row r="51" spans="1:7">
      <c r="A51" s="828">
        <f t="shared" si="2"/>
        <v>30</v>
      </c>
      <c r="B51" s="989" t="s">
        <v>6287</v>
      </c>
      <c r="C51" s="841"/>
      <c r="D51" s="841"/>
      <c r="E51" s="841"/>
      <c r="F51" s="839"/>
      <c r="G51" s="842"/>
    </row>
    <row r="52" spans="1:7">
      <c r="A52" s="828">
        <f t="shared" si="2"/>
        <v>31</v>
      </c>
      <c r="B52" s="989" t="s">
        <v>6272</v>
      </c>
      <c r="C52" s="841"/>
      <c r="D52" s="841"/>
      <c r="E52" s="841"/>
      <c r="F52" s="839" t="str">
        <f t="shared" si="0"/>
        <v xml:space="preserve">  </v>
      </c>
      <c r="G52" s="842" t="str">
        <f t="shared" si="1"/>
        <v xml:space="preserve">  </v>
      </c>
    </row>
    <row r="53" spans="1:7">
      <c r="A53" s="828">
        <f t="shared" si="2"/>
        <v>32</v>
      </c>
      <c r="B53" s="989" t="s">
        <v>6288</v>
      </c>
      <c r="C53" s="841"/>
      <c r="D53" s="841"/>
      <c r="E53" s="841"/>
      <c r="F53" s="839" t="str">
        <f t="shared" si="0"/>
        <v xml:space="preserve">  </v>
      </c>
      <c r="G53" s="842" t="str">
        <f t="shared" si="1"/>
        <v xml:space="preserve">  </v>
      </c>
    </row>
    <row r="54" spans="1:7">
      <c r="A54" s="828">
        <f t="shared" si="2"/>
        <v>33</v>
      </c>
      <c r="B54" s="989" t="s">
        <v>6289</v>
      </c>
      <c r="C54" s="841"/>
      <c r="D54" s="841"/>
      <c r="E54" s="841"/>
      <c r="F54" s="839" t="str">
        <f t="shared" si="0"/>
        <v xml:space="preserve">  </v>
      </c>
      <c r="G54" s="842" t="str">
        <f t="shared" si="1"/>
        <v xml:space="preserve">  </v>
      </c>
    </row>
    <row r="55" spans="1:7">
      <c r="A55" s="828">
        <f t="shared" si="2"/>
        <v>34</v>
      </c>
      <c r="B55" s="989" t="s">
        <v>6290</v>
      </c>
      <c r="C55" s="841">
        <v>96923</v>
      </c>
      <c r="D55" s="841">
        <v>9252177</v>
      </c>
      <c r="E55" s="841">
        <v>22</v>
      </c>
      <c r="F55" s="839">
        <f t="shared" si="0"/>
        <v>4405590.9090909092</v>
      </c>
      <c r="G55" s="842">
        <f t="shared" si="1"/>
        <v>9.5459044808765728E-2</v>
      </c>
    </row>
    <row r="56" spans="1:7">
      <c r="A56" s="828">
        <f t="shared" si="2"/>
        <v>35</v>
      </c>
      <c r="B56" s="989" t="s">
        <v>6291</v>
      </c>
      <c r="C56" s="841"/>
      <c r="D56" s="841"/>
      <c r="E56" s="841"/>
      <c r="F56" s="839" t="str">
        <f t="shared" si="0"/>
        <v xml:space="preserve">  </v>
      </c>
      <c r="G56" s="842" t="str">
        <f t="shared" si="1"/>
        <v xml:space="preserve">  </v>
      </c>
    </row>
    <row r="57" spans="1:7">
      <c r="A57" s="828">
        <f t="shared" si="2"/>
        <v>36</v>
      </c>
      <c r="B57" s="989" t="s">
        <v>6273</v>
      </c>
      <c r="C57" s="841">
        <v>55447</v>
      </c>
      <c r="D57" s="841">
        <v>3903689</v>
      </c>
      <c r="E57" s="841"/>
      <c r="F57" s="839" t="str">
        <f t="shared" si="0"/>
        <v xml:space="preserve">  </v>
      </c>
      <c r="G57" s="842">
        <f t="shared" si="1"/>
        <v>7.0403971360037523E-2</v>
      </c>
    </row>
    <row r="58" spans="1:7">
      <c r="A58" s="828">
        <f t="shared" si="2"/>
        <v>37</v>
      </c>
      <c r="B58" s="989" t="s">
        <v>6274</v>
      </c>
      <c r="C58" s="841">
        <v>-67138</v>
      </c>
      <c r="D58" s="841">
        <v>-8209771</v>
      </c>
      <c r="E58" s="841"/>
      <c r="F58" s="839" t="str">
        <f t="shared" si="0"/>
        <v xml:space="preserve">  </v>
      </c>
      <c r="G58" s="842">
        <f t="shared" si="1"/>
        <v>0.12228203104054336</v>
      </c>
    </row>
    <row r="59" spans="1:7" ht="15.75" thickBot="1">
      <c r="A59" s="828">
        <f t="shared" si="2"/>
        <v>38</v>
      </c>
      <c r="B59" s="3289" t="s">
        <v>2327</v>
      </c>
      <c r="C59" s="841"/>
      <c r="D59" s="841"/>
      <c r="E59" s="841"/>
      <c r="F59" s="839" t="str">
        <f t="shared" si="0"/>
        <v xml:space="preserve">  </v>
      </c>
      <c r="G59" s="842" t="str">
        <f t="shared" si="1"/>
        <v xml:space="preserve">  </v>
      </c>
    </row>
    <row r="60" spans="1:7" ht="16.5" thickBot="1">
      <c r="A60" s="828">
        <f t="shared" si="2"/>
        <v>39</v>
      </c>
      <c r="B60" s="3294" t="s">
        <v>1188</v>
      </c>
      <c r="C60" s="3295">
        <f>SUM(C36:C59)</f>
        <v>32010329</v>
      </c>
      <c r="D60" s="3295">
        <f t="shared" ref="D60" si="4">SUM(D36:D59)</f>
        <v>4061778387</v>
      </c>
      <c r="E60" s="3295">
        <f t="shared" ref="E60" si="5">SUM(E36:E59)</f>
        <v>507274</v>
      </c>
      <c r="F60" s="3296">
        <f t="shared" si="0"/>
        <v>63102.640781904847</v>
      </c>
      <c r="G60" s="3297">
        <f t="shared" si="1"/>
        <v>0.12688961700456125</v>
      </c>
    </row>
    <row r="61" spans="1:7" ht="15.75">
      <c r="A61" s="828">
        <f t="shared" si="2"/>
        <v>40</v>
      </c>
      <c r="B61" s="3293"/>
      <c r="C61" s="845"/>
      <c r="D61" s="845"/>
      <c r="E61" s="845"/>
      <c r="F61" s="839"/>
      <c r="G61" s="842"/>
    </row>
    <row r="62" spans="1:7">
      <c r="A62" s="822">
        <f t="shared" si="2"/>
        <v>41</v>
      </c>
      <c r="B62" s="846" t="s">
        <v>1481</v>
      </c>
      <c r="C62" s="847">
        <f>SUM(C35,C60)</f>
        <v>46091716</v>
      </c>
      <c r="D62" s="848">
        <f t="shared" ref="D62:E62" si="6">SUM(D35,D60)</f>
        <v>7398400135</v>
      </c>
      <c r="E62" s="848">
        <f t="shared" si="6"/>
        <v>3393307</v>
      </c>
      <c r="F62" s="848">
        <f t="shared" si="0"/>
        <v>13583.125841546314</v>
      </c>
      <c r="G62" s="849">
        <f t="shared" si="1"/>
        <v>0.16051474705346183</v>
      </c>
    </row>
    <row r="63" spans="1:7">
      <c r="A63" s="822">
        <f t="shared" si="2"/>
        <v>42</v>
      </c>
      <c r="B63" s="846" t="s">
        <v>1482</v>
      </c>
      <c r="C63" s="847"/>
      <c r="D63" s="847"/>
      <c r="E63" s="847"/>
      <c r="F63" s="839" t="str">
        <f t="shared" si="0"/>
        <v xml:space="preserve">  </v>
      </c>
      <c r="G63" s="842" t="str">
        <f t="shared" si="1"/>
        <v xml:space="preserve">  </v>
      </c>
    </row>
    <row r="64" spans="1:7" ht="15.75" thickBot="1">
      <c r="A64" s="850">
        <f t="shared" si="2"/>
        <v>43</v>
      </c>
      <c r="B64" s="851" t="s">
        <v>172</v>
      </c>
      <c r="C64" s="852">
        <f>C62+C63</f>
        <v>46091716</v>
      </c>
      <c r="D64" s="853">
        <f>D62+D63</f>
        <v>7398400135</v>
      </c>
      <c r="E64" s="852">
        <f>E62+E63</f>
        <v>3393307</v>
      </c>
      <c r="F64" s="854">
        <f t="shared" si="0"/>
        <v>13583.125841546314</v>
      </c>
      <c r="G64" s="855">
        <f t="shared" si="1"/>
        <v>0.16051474705346183</v>
      </c>
    </row>
    <row r="65" spans="1:7">
      <c r="A65" s="799"/>
      <c r="B65" s="799"/>
      <c r="C65" s="799"/>
      <c r="D65" s="799"/>
      <c r="E65" s="799"/>
      <c r="F65" s="799"/>
      <c r="G65" s="856"/>
    </row>
    <row r="66" spans="1:7">
      <c r="A66" s="1412" t="s">
        <v>4684</v>
      </c>
      <c r="B66" s="2424"/>
      <c r="C66" s="799"/>
      <c r="D66" s="799"/>
      <c r="E66" s="799"/>
      <c r="F66" s="799"/>
      <c r="G66" s="856" t="s">
        <v>1483</v>
      </c>
    </row>
    <row r="67" spans="1:7">
      <c r="A67" s="800" t="s">
        <v>1484</v>
      </c>
      <c r="B67" s="800"/>
      <c r="C67" s="800"/>
      <c r="D67" s="800"/>
      <c r="E67" s="800"/>
      <c r="F67" s="800"/>
      <c r="G67" s="800"/>
    </row>
    <row r="70" spans="1:7">
      <c r="A70" s="799"/>
      <c r="B70" s="799"/>
      <c r="C70" s="14"/>
      <c r="D70" s="14"/>
    </row>
    <row r="71" spans="1:7" ht="15.75">
      <c r="A71" s="69" t="s">
        <v>1190</v>
      </c>
      <c r="B71" s="800"/>
      <c r="C71" s="800"/>
      <c r="D71" s="800"/>
      <c r="E71" s="800"/>
      <c r="F71" s="800"/>
      <c r="G71" s="800"/>
    </row>
    <row r="73" spans="1:7" ht="16.5" thickBot="1">
      <c r="A73" s="1231" t="str">
        <f>'[156]Data Sheet'!$C$25</f>
        <v xml:space="preserve"> </v>
      </c>
      <c r="B73" s="799"/>
      <c r="C73" s="799"/>
      <c r="D73" s="799"/>
      <c r="E73" s="799"/>
      <c r="F73" s="857" t="str">
        <f>'[156]Data Sheet'!$C$40</f>
        <v xml:space="preserve"> </v>
      </c>
      <c r="G73" s="2376" t="str">
        <f>'[156]Data Sheet'!$C$38</f>
        <v xml:space="preserve"> </v>
      </c>
    </row>
    <row r="74" spans="1:7">
      <c r="A74" s="801"/>
      <c r="B74" s="802"/>
      <c r="C74" s="802"/>
      <c r="D74" s="802"/>
      <c r="E74" s="802"/>
      <c r="F74" s="802"/>
      <c r="G74" s="858"/>
    </row>
    <row r="75" spans="1:7">
      <c r="A75" s="2588" t="s">
        <v>4632</v>
      </c>
      <c r="B75" s="2589"/>
      <c r="C75" s="2589"/>
      <c r="D75" s="2589"/>
      <c r="E75" s="2589"/>
      <c r="F75" s="2589"/>
      <c r="G75" s="2590"/>
    </row>
    <row r="76" spans="1:7">
      <c r="A76" s="861"/>
      <c r="B76" s="799"/>
      <c r="C76" s="799"/>
      <c r="D76" s="799"/>
      <c r="E76" s="799"/>
      <c r="F76" s="799"/>
      <c r="G76" s="862"/>
    </row>
    <row r="77" spans="1:7">
      <c r="A77" s="822" t="s">
        <v>1724</v>
      </c>
      <c r="B77" s="823"/>
      <c r="C77" s="824"/>
      <c r="D77" s="825"/>
      <c r="E77" s="826" t="s">
        <v>1472</v>
      </c>
      <c r="F77" s="826" t="s">
        <v>1473</v>
      </c>
      <c r="G77" s="827" t="s">
        <v>1474</v>
      </c>
    </row>
    <row r="78" spans="1:7">
      <c r="A78" s="828" t="s">
        <v>1727</v>
      </c>
      <c r="B78" s="829" t="s">
        <v>1475</v>
      </c>
      <c r="C78" s="830" t="s">
        <v>1476</v>
      </c>
      <c r="D78" s="831" t="s">
        <v>1477</v>
      </c>
      <c r="E78" s="831" t="s">
        <v>1478</v>
      </c>
      <c r="F78" s="831" t="s">
        <v>1479</v>
      </c>
      <c r="G78" s="832" t="s">
        <v>1480</v>
      </c>
    </row>
    <row r="79" spans="1:7">
      <c r="A79" s="833"/>
      <c r="B79" s="834" t="s">
        <v>3018</v>
      </c>
      <c r="C79" s="835" t="s">
        <v>3019</v>
      </c>
      <c r="D79" s="834" t="s">
        <v>3020</v>
      </c>
      <c r="E79" s="834" t="s">
        <v>3021</v>
      </c>
      <c r="F79" s="834" t="s">
        <v>2343</v>
      </c>
      <c r="G79" s="836" t="s">
        <v>2344</v>
      </c>
    </row>
    <row r="80" spans="1:7">
      <c r="A80" s="822">
        <v>1</v>
      </c>
      <c r="B80" s="364" t="s">
        <v>6295</v>
      </c>
      <c r="C80" s="837">
        <v>204</v>
      </c>
      <c r="D80" s="838">
        <v>42563</v>
      </c>
      <c r="E80" s="837"/>
      <c r="F80" s="839" t="str">
        <f t="shared" ref="F80:F134" si="7">IF(ISERR(C80/E80*1000),"  ",C80/E80*1000)</f>
        <v xml:space="preserve">  </v>
      </c>
      <c r="G80" s="840">
        <f t="shared" ref="G80:G134" si="8">IF(ISERR(D80/C80/1000),"  ",D80/C80/1000)</f>
        <v>0.20864215686274512</v>
      </c>
    </row>
    <row r="81" spans="1:7">
      <c r="A81" s="828">
        <f t="shared" ref="A81:A103" si="9">A80+1</f>
        <v>2</v>
      </c>
      <c r="B81" s="799" t="s">
        <v>6296</v>
      </c>
      <c r="C81" s="841">
        <v>7230</v>
      </c>
      <c r="D81" s="841">
        <v>2433523</v>
      </c>
      <c r="E81" s="841">
        <v>3495</v>
      </c>
      <c r="F81" s="839">
        <f t="shared" si="7"/>
        <v>2068.669527896996</v>
      </c>
      <c r="G81" s="842">
        <f t="shared" si="8"/>
        <v>0.33658686030428769</v>
      </c>
    </row>
    <row r="82" spans="1:7">
      <c r="A82" s="828">
        <f t="shared" si="9"/>
        <v>3</v>
      </c>
      <c r="B82" s="799" t="s">
        <v>6297</v>
      </c>
      <c r="C82" s="841">
        <v>2</v>
      </c>
      <c r="D82" s="841">
        <v>610</v>
      </c>
      <c r="E82" s="841"/>
      <c r="F82" s="839" t="str">
        <f t="shared" si="7"/>
        <v xml:space="preserve">  </v>
      </c>
      <c r="G82" s="842">
        <f t="shared" si="8"/>
        <v>0.30499999999999999</v>
      </c>
    </row>
    <row r="83" spans="1:7">
      <c r="A83" s="828">
        <f t="shared" si="9"/>
        <v>4</v>
      </c>
      <c r="B83" s="799" t="s">
        <v>6274</v>
      </c>
      <c r="C83" s="841">
        <v>-134</v>
      </c>
      <c r="D83" s="841">
        <v>-16726</v>
      </c>
      <c r="E83" s="841"/>
      <c r="F83" s="839" t="str">
        <f t="shared" si="7"/>
        <v xml:space="preserve">  </v>
      </c>
      <c r="G83" s="842">
        <f t="shared" si="8"/>
        <v>0.12482089552238805</v>
      </c>
    </row>
    <row r="84" spans="1:7" ht="15.75" thickBot="1">
      <c r="A84" s="828">
        <f t="shared" si="9"/>
        <v>5</v>
      </c>
      <c r="B84" s="799" t="s">
        <v>930</v>
      </c>
      <c r="C84" s="841"/>
      <c r="D84" s="841"/>
      <c r="E84" s="841"/>
      <c r="F84" s="839" t="str">
        <f t="shared" si="7"/>
        <v xml:space="preserve">  </v>
      </c>
      <c r="G84" s="842" t="str">
        <f t="shared" si="8"/>
        <v xml:space="preserve">  </v>
      </c>
    </row>
    <row r="85" spans="1:7" ht="16.5" thickBot="1">
      <c r="A85" s="828">
        <f t="shared" si="9"/>
        <v>6</v>
      </c>
      <c r="B85" s="3294" t="s">
        <v>1188</v>
      </c>
      <c r="C85" s="3295">
        <f>SUM(C80:C84)</f>
        <v>7302</v>
      </c>
      <c r="D85" s="3295">
        <f>SUM(D80:D84)</f>
        <v>2459970</v>
      </c>
      <c r="E85" s="3295">
        <f>SUM(E80:E84)</f>
        <v>3495</v>
      </c>
      <c r="F85" s="3296">
        <f t="shared" si="7"/>
        <v>2089.2703862660946</v>
      </c>
      <c r="G85" s="3297">
        <f t="shared" si="8"/>
        <v>0.33688989317995072</v>
      </c>
    </row>
    <row r="86" spans="1:7">
      <c r="A86" s="828">
        <f t="shared" si="9"/>
        <v>7</v>
      </c>
      <c r="B86" s="289" t="s">
        <v>6298</v>
      </c>
      <c r="C86" s="841"/>
      <c r="D86" s="841"/>
      <c r="E86" s="841"/>
      <c r="F86" s="839" t="str">
        <f t="shared" si="7"/>
        <v xml:space="preserve">  </v>
      </c>
      <c r="G86" s="842" t="str">
        <f t="shared" si="8"/>
        <v xml:space="preserve">  </v>
      </c>
    </row>
    <row r="87" spans="1:7">
      <c r="A87" s="828">
        <f t="shared" si="9"/>
        <v>8</v>
      </c>
      <c r="B87" s="799" t="s">
        <v>6299</v>
      </c>
      <c r="C87" s="841">
        <v>49</v>
      </c>
      <c r="D87" s="841">
        <v>6558</v>
      </c>
      <c r="E87" s="841">
        <v>6</v>
      </c>
      <c r="F87" s="839">
        <f t="shared" si="7"/>
        <v>8166.6666666666661</v>
      </c>
      <c r="G87" s="842">
        <f t="shared" si="8"/>
        <v>0.13383673469387755</v>
      </c>
    </row>
    <row r="88" spans="1:7">
      <c r="A88" s="828">
        <f t="shared" si="9"/>
        <v>9</v>
      </c>
      <c r="B88" s="799" t="s">
        <v>6300</v>
      </c>
      <c r="C88" s="841">
        <v>2026</v>
      </c>
      <c r="D88" s="841">
        <v>479599</v>
      </c>
      <c r="E88" s="841">
        <v>342</v>
      </c>
      <c r="F88" s="839">
        <f t="shared" si="7"/>
        <v>5923.9766081871339</v>
      </c>
      <c r="G88" s="842">
        <f t="shared" si="8"/>
        <v>0.23672211253701875</v>
      </c>
    </row>
    <row r="89" spans="1:7">
      <c r="A89" s="828">
        <f t="shared" si="9"/>
        <v>10</v>
      </c>
      <c r="B89" s="799" t="s">
        <v>6301</v>
      </c>
      <c r="C89" s="841"/>
      <c r="D89" s="841"/>
      <c r="E89" s="841"/>
      <c r="F89" s="839" t="str">
        <f t="shared" si="7"/>
        <v xml:space="preserve">  </v>
      </c>
      <c r="G89" s="842" t="str">
        <f t="shared" si="8"/>
        <v xml:space="preserve">  </v>
      </c>
    </row>
    <row r="90" spans="1:7">
      <c r="A90" s="828">
        <f t="shared" si="9"/>
        <v>11</v>
      </c>
      <c r="B90" s="799" t="s">
        <v>6302</v>
      </c>
      <c r="C90" s="841">
        <v>425</v>
      </c>
      <c r="D90" s="841">
        <v>46819</v>
      </c>
      <c r="E90" s="841"/>
      <c r="F90" s="839" t="str">
        <f t="shared" si="7"/>
        <v xml:space="preserve">  </v>
      </c>
      <c r="G90" s="842">
        <f t="shared" si="8"/>
        <v>0.11016235294117646</v>
      </c>
    </row>
    <row r="91" spans="1:7">
      <c r="A91" s="828">
        <f t="shared" si="9"/>
        <v>12</v>
      </c>
      <c r="B91" s="799" t="s">
        <v>6303</v>
      </c>
      <c r="C91" s="841">
        <v>11985</v>
      </c>
      <c r="D91" s="841">
        <v>1174406</v>
      </c>
      <c r="E91" s="841">
        <v>17</v>
      </c>
      <c r="F91" s="839">
        <f t="shared" si="7"/>
        <v>705000</v>
      </c>
      <c r="G91" s="842">
        <f t="shared" si="8"/>
        <v>9.7989653733833962E-2</v>
      </c>
    </row>
    <row r="92" spans="1:7">
      <c r="A92" s="828">
        <f t="shared" si="9"/>
        <v>13</v>
      </c>
      <c r="B92" s="799" t="s">
        <v>6272</v>
      </c>
      <c r="C92" s="841"/>
      <c r="D92" s="841"/>
      <c r="E92" s="841"/>
      <c r="F92" s="839" t="str">
        <f t="shared" si="7"/>
        <v xml:space="preserve">  </v>
      </c>
      <c r="G92" s="842" t="str">
        <f t="shared" si="8"/>
        <v xml:space="preserve">  </v>
      </c>
    </row>
    <row r="93" spans="1:7">
      <c r="A93" s="828">
        <f t="shared" si="9"/>
        <v>14</v>
      </c>
      <c r="B93" s="799" t="s">
        <v>6304</v>
      </c>
      <c r="C93" s="841">
        <v>487864</v>
      </c>
      <c r="D93" s="841">
        <v>44923672</v>
      </c>
      <c r="E93" s="841">
        <v>576</v>
      </c>
      <c r="F93" s="839">
        <f t="shared" si="7"/>
        <v>846986.11111111112</v>
      </c>
      <c r="G93" s="842">
        <f t="shared" si="8"/>
        <v>9.2082367217093286E-2</v>
      </c>
    </row>
    <row r="94" spans="1:7">
      <c r="A94" s="828">
        <f t="shared" si="9"/>
        <v>15</v>
      </c>
      <c r="B94" s="15" t="s">
        <v>6310</v>
      </c>
      <c r="C94" s="841">
        <v>18722</v>
      </c>
      <c r="D94" s="841">
        <v>1687843</v>
      </c>
      <c r="E94" s="841">
        <v>1</v>
      </c>
      <c r="F94" s="839">
        <f t="shared" si="7"/>
        <v>18722000</v>
      </c>
      <c r="G94" s="842">
        <f t="shared" si="8"/>
        <v>9.0152921696399962E-2</v>
      </c>
    </row>
    <row r="95" spans="1:7">
      <c r="A95" s="828">
        <f t="shared" si="9"/>
        <v>16</v>
      </c>
      <c r="B95" s="15" t="s">
        <v>6311</v>
      </c>
      <c r="C95" s="841"/>
      <c r="D95" s="841">
        <v>6614</v>
      </c>
      <c r="E95" s="841"/>
      <c r="F95" s="839" t="str">
        <f t="shared" si="7"/>
        <v xml:space="preserve">  </v>
      </c>
      <c r="G95" s="842" t="str">
        <f t="shared" si="8"/>
        <v xml:space="preserve">  </v>
      </c>
    </row>
    <row r="96" spans="1:7">
      <c r="A96" s="828">
        <f t="shared" si="9"/>
        <v>17</v>
      </c>
      <c r="B96" s="15" t="s">
        <v>6297</v>
      </c>
      <c r="C96" s="841"/>
      <c r="D96" s="841"/>
      <c r="E96" s="841"/>
      <c r="F96" s="839" t="str">
        <f t="shared" ref="F96:F108" si="10">IF(ISERR(C96/E96*1000),"  ",C96/E96*1000)</f>
        <v xml:space="preserve">  </v>
      </c>
      <c r="G96" s="842" t="str">
        <f t="shared" ref="G96:G108" si="11">IF(ISERR(D96/C96/1000),"  ",D96/C96/1000)</f>
        <v xml:space="preserve">  </v>
      </c>
    </row>
    <row r="97" spans="1:7">
      <c r="A97" s="828">
        <f t="shared" si="9"/>
        <v>18</v>
      </c>
      <c r="B97" s="799" t="s">
        <v>6274</v>
      </c>
      <c r="C97" s="841">
        <v>14</v>
      </c>
      <c r="D97" s="841">
        <v>1517</v>
      </c>
      <c r="E97" s="841"/>
      <c r="F97" s="839" t="str">
        <f t="shared" si="10"/>
        <v xml:space="preserve">  </v>
      </c>
      <c r="G97" s="842">
        <f t="shared" si="11"/>
        <v>0.10835714285714286</v>
      </c>
    </row>
    <row r="98" spans="1:7" ht="15.75" thickBot="1">
      <c r="A98" s="828">
        <f t="shared" si="9"/>
        <v>19</v>
      </c>
      <c r="B98" s="799" t="s">
        <v>930</v>
      </c>
      <c r="C98" s="841"/>
      <c r="D98" s="841"/>
      <c r="E98" s="841"/>
      <c r="F98" s="839" t="str">
        <f t="shared" si="10"/>
        <v xml:space="preserve">  </v>
      </c>
      <c r="G98" s="842" t="str">
        <f t="shared" si="11"/>
        <v xml:space="preserve">  </v>
      </c>
    </row>
    <row r="99" spans="1:7" ht="16.5" thickBot="1">
      <c r="A99" s="828">
        <f t="shared" si="9"/>
        <v>20</v>
      </c>
      <c r="B99" s="3294" t="s">
        <v>1188</v>
      </c>
      <c r="C99" s="3295">
        <f>SUM(C86:C98)</f>
        <v>521085</v>
      </c>
      <c r="D99" s="3295">
        <f>SUM(D86:D98)</f>
        <v>48327028</v>
      </c>
      <c r="E99" s="3295">
        <f>SUM(E86:E98)</f>
        <v>942</v>
      </c>
      <c r="F99" s="3296">
        <f t="shared" si="10"/>
        <v>553168.78980891721</v>
      </c>
      <c r="G99" s="3297">
        <f t="shared" si="11"/>
        <v>9.2743080303597292E-2</v>
      </c>
    </row>
    <row r="100" spans="1:7">
      <c r="A100" s="828">
        <f t="shared" si="9"/>
        <v>21</v>
      </c>
      <c r="B100" s="289" t="s">
        <v>6305</v>
      </c>
      <c r="C100" s="841"/>
      <c r="D100" s="841"/>
      <c r="E100" s="841"/>
      <c r="F100" s="839" t="str">
        <f t="shared" si="10"/>
        <v xml:space="preserve">  </v>
      </c>
      <c r="G100" s="842" t="str">
        <f t="shared" si="11"/>
        <v xml:space="preserve">  </v>
      </c>
    </row>
    <row r="101" spans="1:7">
      <c r="A101" s="828">
        <f t="shared" si="9"/>
        <v>22</v>
      </c>
      <c r="B101" s="799" t="s">
        <v>6306</v>
      </c>
      <c r="C101" s="841">
        <v>296</v>
      </c>
      <c r="D101" s="841">
        <v>57422</v>
      </c>
      <c r="E101" s="841"/>
      <c r="F101" s="839" t="str">
        <f t="shared" si="10"/>
        <v xml:space="preserve">  </v>
      </c>
      <c r="G101" s="842">
        <f t="shared" si="11"/>
        <v>0.19399324324324327</v>
      </c>
    </row>
    <row r="102" spans="1:7">
      <c r="A102" s="828">
        <f t="shared" si="9"/>
        <v>23</v>
      </c>
      <c r="B102" s="799" t="s">
        <v>6307</v>
      </c>
      <c r="C102" s="841">
        <v>121663</v>
      </c>
      <c r="D102" s="841">
        <v>5904585</v>
      </c>
      <c r="E102" s="841">
        <v>16</v>
      </c>
      <c r="F102" s="839">
        <f t="shared" si="10"/>
        <v>7603937.5</v>
      </c>
      <c r="G102" s="842">
        <f t="shared" si="11"/>
        <v>4.8532298233645396E-2</v>
      </c>
    </row>
    <row r="103" spans="1:7">
      <c r="A103" s="828">
        <f t="shared" si="9"/>
        <v>24</v>
      </c>
      <c r="B103" s="799" t="s">
        <v>6308</v>
      </c>
      <c r="C103" s="841">
        <v>2386</v>
      </c>
      <c r="D103" s="841">
        <v>284485</v>
      </c>
      <c r="E103" s="841"/>
      <c r="F103" s="839" t="str">
        <f t="shared" si="10"/>
        <v xml:space="preserve">  </v>
      </c>
      <c r="G103" s="842">
        <f t="shared" si="11"/>
        <v>0.11923093042749372</v>
      </c>
    </row>
    <row r="104" spans="1:7">
      <c r="A104" s="828">
        <v>25</v>
      </c>
      <c r="B104" s="799" t="s">
        <v>6309</v>
      </c>
      <c r="C104" s="841"/>
      <c r="D104" s="841"/>
      <c r="E104" s="841"/>
      <c r="F104" s="839" t="str">
        <f t="shared" si="10"/>
        <v xml:space="preserve">  </v>
      </c>
      <c r="G104" s="842" t="str">
        <f t="shared" si="11"/>
        <v xml:space="preserve">  </v>
      </c>
    </row>
    <row r="105" spans="1:7">
      <c r="A105" s="828">
        <v>26</v>
      </c>
      <c r="B105" s="799" t="s">
        <v>6297</v>
      </c>
      <c r="C105" s="841">
        <v>579</v>
      </c>
      <c r="D105" s="841">
        <v>10468</v>
      </c>
      <c r="E105" s="841"/>
      <c r="F105" s="839" t="str">
        <f t="shared" si="10"/>
        <v xml:space="preserve">  </v>
      </c>
      <c r="G105" s="842">
        <f t="shared" si="11"/>
        <v>1.8079447322970642E-2</v>
      </c>
    </row>
    <row r="106" spans="1:7">
      <c r="A106" s="828">
        <v>27</v>
      </c>
      <c r="B106" s="799" t="s">
        <v>6274</v>
      </c>
      <c r="C106" s="841">
        <v>-79</v>
      </c>
      <c r="D106" s="841">
        <v>-8360</v>
      </c>
      <c r="E106" s="841"/>
      <c r="F106" s="839" t="str">
        <f t="shared" si="10"/>
        <v xml:space="preserve">  </v>
      </c>
      <c r="G106" s="842">
        <f t="shared" si="11"/>
        <v>0.10582278481012658</v>
      </c>
    </row>
    <row r="107" spans="1:7" ht="15.75" thickBot="1">
      <c r="A107" s="828">
        <v>28</v>
      </c>
      <c r="B107" s="799" t="s">
        <v>930</v>
      </c>
      <c r="C107" s="841"/>
      <c r="D107" s="841"/>
      <c r="E107" s="841"/>
      <c r="F107" s="839" t="str">
        <f t="shared" si="10"/>
        <v xml:space="preserve">  </v>
      </c>
      <c r="G107" s="842" t="str">
        <f t="shared" si="11"/>
        <v xml:space="preserve">  </v>
      </c>
    </row>
    <row r="108" spans="1:7" ht="16.5" thickBot="1">
      <c r="A108" s="828">
        <v>29</v>
      </c>
      <c r="B108" s="3294" t="s">
        <v>1188</v>
      </c>
      <c r="C108" s="3295">
        <f>SUM(C101:C107)</f>
        <v>124845</v>
      </c>
      <c r="D108" s="3295">
        <f>SUM(D101:D107)</f>
        <v>6248600</v>
      </c>
      <c r="E108" s="3295">
        <f>SUM(E101:E107)</f>
        <v>16</v>
      </c>
      <c r="F108" s="3296">
        <f t="shared" si="10"/>
        <v>7802812.5</v>
      </c>
      <c r="G108" s="3297">
        <f t="shared" si="11"/>
        <v>5.0050863070207056E-2</v>
      </c>
    </row>
    <row r="109" spans="1:7">
      <c r="A109" s="828">
        <v>30</v>
      </c>
      <c r="B109" s="799"/>
      <c r="C109" s="841"/>
      <c r="D109" s="841"/>
      <c r="E109" s="841"/>
      <c r="F109" s="839" t="str">
        <f t="shared" si="7"/>
        <v xml:space="preserve">  </v>
      </c>
      <c r="G109" s="842" t="str">
        <f t="shared" si="8"/>
        <v xml:space="preserve">  </v>
      </c>
    </row>
    <row r="110" spans="1:7">
      <c r="A110" s="828">
        <v>31</v>
      </c>
      <c r="B110" s="799"/>
      <c r="C110" s="841"/>
      <c r="D110" s="841"/>
      <c r="E110" s="841"/>
      <c r="F110" s="839" t="str">
        <f t="shared" si="7"/>
        <v xml:space="preserve">  </v>
      </c>
      <c r="G110" s="842" t="str">
        <f t="shared" si="8"/>
        <v xml:space="preserve">  </v>
      </c>
    </row>
    <row r="111" spans="1:7">
      <c r="A111" s="828">
        <v>32</v>
      </c>
      <c r="B111" s="799"/>
      <c r="C111" s="841"/>
      <c r="D111" s="841"/>
      <c r="E111" s="841"/>
      <c r="F111" s="839" t="str">
        <f t="shared" si="7"/>
        <v xml:space="preserve">  </v>
      </c>
      <c r="G111" s="842" t="str">
        <f t="shared" si="8"/>
        <v xml:space="preserve">  </v>
      </c>
    </row>
    <row r="112" spans="1:7">
      <c r="A112" s="828">
        <v>33</v>
      </c>
      <c r="B112" s="799"/>
      <c r="C112" s="841"/>
      <c r="D112" s="841"/>
      <c r="E112" s="841"/>
      <c r="F112" s="839" t="str">
        <f t="shared" si="7"/>
        <v xml:space="preserve">  </v>
      </c>
      <c r="G112" s="842" t="str">
        <f t="shared" si="8"/>
        <v xml:space="preserve">  </v>
      </c>
    </row>
    <row r="113" spans="1:7">
      <c r="A113" s="828">
        <v>34</v>
      </c>
      <c r="B113" s="799"/>
      <c r="C113" s="841"/>
      <c r="D113" s="841"/>
      <c r="E113" s="841"/>
      <c r="F113" s="839" t="str">
        <f t="shared" si="7"/>
        <v xml:space="preserve">  </v>
      </c>
      <c r="G113" s="842" t="str">
        <f t="shared" si="8"/>
        <v xml:space="preserve">  </v>
      </c>
    </row>
    <row r="114" spans="1:7">
      <c r="A114" s="828">
        <v>35</v>
      </c>
      <c r="B114" s="799"/>
      <c r="C114" s="841"/>
      <c r="D114" s="841"/>
      <c r="E114" s="841"/>
      <c r="F114" s="839" t="str">
        <f t="shared" si="7"/>
        <v xml:space="preserve">  </v>
      </c>
      <c r="G114" s="842" t="str">
        <f t="shared" si="8"/>
        <v xml:space="preserve">  </v>
      </c>
    </row>
    <row r="115" spans="1:7">
      <c r="A115" s="828">
        <v>36</v>
      </c>
      <c r="B115" s="799"/>
      <c r="C115" s="841"/>
      <c r="D115" s="841"/>
      <c r="E115" s="841"/>
      <c r="F115" s="839" t="str">
        <f t="shared" si="7"/>
        <v xml:space="preserve">  </v>
      </c>
      <c r="G115" s="842" t="str">
        <f t="shared" si="8"/>
        <v xml:space="preserve">  </v>
      </c>
    </row>
    <row r="116" spans="1:7">
      <c r="A116" s="828">
        <v>37</v>
      </c>
      <c r="B116" s="799"/>
      <c r="C116" s="841"/>
      <c r="D116" s="841"/>
      <c r="E116" s="841"/>
      <c r="F116" s="839" t="str">
        <f t="shared" si="7"/>
        <v xml:space="preserve">  </v>
      </c>
      <c r="G116" s="842" t="str">
        <f t="shared" si="8"/>
        <v xml:space="preserve">  </v>
      </c>
    </row>
    <row r="117" spans="1:7">
      <c r="A117" s="828">
        <v>38</v>
      </c>
      <c r="B117" s="799"/>
      <c r="C117" s="841"/>
      <c r="D117" s="841"/>
      <c r="E117" s="841"/>
      <c r="F117" s="839" t="str">
        <f t="shared" si="7"/>
        <v xml:space="preserve">  </v>
      </c>
      <c r="G117" s="842" t="str">
        <f t="shared" si="8"/>
        <v xml:space="preserve">  </v>
      </c>
    </row>
    <row r="118" spans="1:7">
      <c r="A118" s="828">
        <v>39</v>
      </c>
      <c r="B118" s="799"/>
      <c r="C118" s="841"/>
      <c r="D118" s="841"/>
      <c r="E118" s="841"/>
      <c r="F118" s="839" t="str">
        <f t="shared" si="7"/>
        <v xml:space="preserve">  </v>
      </c>
      <c r="G118" s="842" t="str">
        <f t="shared" si="8"/>
        <v xml:space="preserve">  </v>
      </c>
    </row>
    <row r="119" spans="1:7">
      <c r="A119" s="828">
        <v>40</v>
      </c>
      <c r="B119" s="799"/>
      <c r="C119" s="841"/>
      <c r="D119" s="841"/>
      <c r="E119" s="841"/>
      <c r="F119" s="839" t="str">
        <f t="shared" si="7"/>
        <v xml:space="preserve">  </v>
      </c>
      <c r="G119" s="842" t="str">
        <f t="shared" si="8"/>
        <v xml:space="preserve">  </v>
      </c>
    </row>
    <row r="120" spans="1:7">
      <c r="A120" s="828">
        <v>41</v>
      </c>
      <c r="B120" s="799"/>
      <c r="C120" s="841"/>
      <c r="D120" s="841"/>
      <c r="E120" s="841"/>
      <c r="F120" s="839" t="str">
        <f t="shared" si="7"/>
        <v xml:space="preserve">  </v>
      </c>
      <c r="G120" s="842" t="str">
        <f t="shared" si="8"/>
        <v xml:space="preserve">  </v>
      </c>
    </row>
    <row r="121" spans="1:7">
      <c r="A121" s="828">
        <f t="shared" ref="A121:A134" si="12">A120+1</f>
        <v>42</v>
      </c>
      <c r="B121" s="799"/>
      <c r="C121" s="841"/>
      <c r="D121" s="841"/>
      <c r="E121" s="841"/>
      <c r="F121" s="839" t="str">
        <f t="shared" si="7"/>
        <v xml:space="preserve">  </v>
      </c>
      <c r="G121" s="842" t="str">
        <f t="shared" si="8"/>
        <v xml:space="preserve">  </v>
      </c>
    </row>
    <row r="122" spans="1:7">
      <c r="A122" s="828">
        <f t="shared" si="12"/>
        <v>43</v>
      </c>
      <c r="B122" s="799"/>
      <c r="C122" s="841"/>
      <c r="D122" s="841"/>
      <c r="E122" s="841"/>
      <c r="F122" s="839" t="str">
        <f t="shared" si="7"/>
        <v xml:space="preserve">  </v>
      </c>
      <c r="G122" s="842" t="str">
        <f t="shared" si="8"/>
        <v xml:space="preserve">  </v>
      </c>
    </row>
    <row r="123" spans="1:7">
      <c r="A123" s="828">
        <f t="shared" si="12"/>
        <v>44</v>
      </c>
      <c r="B123" s="799"/>
      <c r="C123" s="841"/>
      <c r="D123" s="841"/>
      <c r="E123" s="841"/>
      <c r="F123" s="839" t="str">
        <f t="shared" si="7"/>
        <v xml:space="preserve">  </v>
      </c>
      <c r="G123" s="842" t="str">
        <f t="shared" si="8"/>
        <v xml:space="preserve">  </v>
      </c>
    </row>
    <row r="124" spans="1:7">
      <c r="A124" s="828">
        <f t="shared" si="12"/>
        <v>45</v>
      </c>
      <c r="B124" s="799"/>
      <c r="C124" s="841"/>
      <c r="D124" s="841"/>
      <c r="E124" s="841"/>
      <c r="F124" s="839" t="str">
        <f t="shared" si="7"/>
        <v xml:space="preserve">  </v>
      </c>
      <c r="G124" s="842" t="str">
        <f t="shared" si="8"/>
        <v xml:space="preserve">  </v>
      </c>
    </row>
    <row r="125" spans="1:7">
      <c r="A125" s="828">
        <f t="shared" si="12"/>
        <v>46</v>
      </c>
      <c r="B125" s="799"/>
      <c r="C125" s="841"/>
      <c r="D125" s="841"/>
      <c r="E125" s="841"/>
      <c r="F125" s="839" t="str">
        <f t="shared" si="7"/>
        <v xml:space="preserve">  </v>
      </c>
      <c r="G125" s="842" t="str">
        <f t="shared" si="8"/>
        <v xml:space="preserve">  </v>
      </c>
    </row>
    <row r="126" spans="1:7">
      <c r="A126" s="828">
        <f t="shared" si="12"/>
        <v>47</v>
      </c>
      <c r="B126" s="799"/>
      <c r="C126" s="841"/>
      <c r="D126" s="841"/>
      <c r="E126" s="841"/>
      <c r="F126" s="839" t="str">
        <f t="shared" si="7"/>
        <v xml:space="preserve">  </v>
      </c>
      <c r="G126" s="842" t="str">
        <f t="shared" si="8"/>
        <v xml:space="preserve">  </v>
      </c>
    </row>
    <row r="127" spans="1:7">
      <c r="A127" s="828">
        <f t="shared" si="12"/>
        <v>48</v>
      </c>
      <c r="B127" s="799"/>
      <c r="C127" s="841"/>
      <c r="D127" s="841"/>
      <c r="E127" s="841"/>
      <c r="F127" s="839" t="str">
        <f t="shared" si="7"/>
        <v xml:space="preserve">  </v>
      </c>
      <c r="G127" s="842" t="str">
        <f t="shared" si="8"/>
        <v xml:space="preserve">  </v>
      </c>
    </row>
    <row r="128" spans="1:7">
      <c r="A128" s="828">
        <f t="shared" si="12"/>
        <v>49</v>
      </c>
      <c r="B128" s="799"/>
      <c r="C128" s="841"/>
      <c r="D128" s="841"/>
      <c r="E128" s="841"/>
      <c r="F128" s="839" t="str">
        <f t="shared" si="7"/>
        <v xml:space="preserve">  </v>
      </c>
      <c r="G128" s="842" t="str">
        <f t="shared" si="8"/>
        <v xml:space="preserve">  </v>
      </c>
    </row>
    <row r="129" spans="1:7">
      <c r="A129" s="828">
        <f t="shared" si="12"/>
        <v>50</v>
      </c>
      <c r="B129" s="799"/>
      <c r="C129" s="841"/>
      <c r="D129" s="841"/>
      <c r="E129" s="841"/>
      <c r="F129" s="839" t="str">
        <f t="shared" si="7"/>
        <v xml:space="preserve">  </v>
      </c>
      <c r="G129" s="842" t="str">
        <f t="shared" si="8"/>
        <v xml:space="preserve">  </v>
      </c>
    </row>
    <row r="130" spans="1:7">
      <c r="A130" s="828">
        <f t="shared" si="12"/>
        <v>51</v>
      </c>
      <c r="B130" s="799"/>
      <c r="C130" s="841"/>
      <c r="D130" s="841"/>
      <c r="E130" s="841"/>
      <c r="F130" s="839" t="str">
        <f t="shared" si="7"/>
        <v xml:space="preserve">  </v>
      </c>
      <c r="G130" s="842" t="str">
        <f t="shared" si="8"/>
        <v xml:space="preserve">  </v>
      </c>
    </row>
    <row r="131" spans="1:7">
      <c r="A131" s="828">
        <f t="shared" si="12"/>
        <v>52</v>
      </c>
      <c r="B131" s="799"/>
      <c r="C131" s="841"/>
      <c r="D131" s="841"/>
      <c r="E131" s="841"/>
      <c r="F131" s="839" t="str">
        <f t="shared" si="7"/>
        <v xml:space="preserve">  </v>
      </c>
      <c r="G131" s="842" t="str">
        <f t="shared" si="8"/>
        <v xml:space="preserve">  </v>
      </c>
    </row>
    <row r="132" spans="1:7">
      <c r="A132" s="828">
        <f t="shared" si="12"/>
        <v>53</v>
      </c>
      <c r="B132" s="799"/>
      <c r="C132" s="841"/>
      <c r="D132" s="841"/>
      <c r="E132" s="841"/>
      <c r="F132" s="839" t="str">
        <f t="shared" si="7"/>
        <v xml:space="preserve">  </v>
      </c>
      <c r="G132" s="842" t="str">
        <f t="shared" si="8"/>
        <v xml:space="preserve">  </v>
      </c>
    </row>
    <row r="133" spans="1:7">
      <c r="A133" s="828">
        <f t="shared" si="12"/>
        <v>54</v>
      </c>
      <c r="B133" s="814"/>
      <c r="C133" s="845"/>
      <c r="D133" s="845"/>
      <c r="E133" s="845"/>
      <c r="F133" s="839" t="str">
        <f t="shared" si="7"/>
        <v xml:space="preserve">  </v>
      </c>
      <c r="G133" s="842" t="str">
        <f t="shared" si="8"/>
        <v xml:space="preserve">  </v>
      </c>
    </row>
    <row r="134" spans="1:7" ht="15.75" thickBot="1">
      <c r="A134" s="863">
        <f t="shared" si="12"/>
        <v>55</v>
      </c>
      <c r="B134" s="864" t="s">
        <v>1481</v>
      </c>
      <c r="C134" s="865">
        <f>SUM(C35,C60,C85,C99,C108)</f>
        <v>46744948</v>
      </c>
      <c r="D134" s="866">
        <f>SUM(D35,D60,D85,D99,D108)</f>
        <v>7455435733</v>
      </c>
      <c r="E134" s="854">
        <f>SUM(E35,E60,E85,E99,E108)</f>
        <v>3397760</v>
      </c>
      <c r="F134" s="854">
        <f t="shared" si="7"/>
        <v>13757.577933697494</v>
      </c>
      <c r="G134" s="855">
        <f t="shared" si="8"/>
        <v>0.15949179648247763</v>
      </c>
    </row>
    <row r="135" spans="1:7" s="2379" customFormat="1">
      <c r="A135" s="992"/>
      <c r="B135" s="988"/>
      <c r="C135" s="1001"/>
      <c r="D135" s="1002"/>
      <c r="E135" s="1001"/>
      <c r="F135" s="1001"/>
      <c r="G135" s="2380"/>
    </row>
    <row r="136" spans="1:7">
      <c r="A136" s="1412" t="s">
        <v>4684</v>
      </c>
      <c r="B136" s="2424"/>
    </row>
    <row r="137" spans="1:7">
      <c r="A137" s="800" t="s">
        <v>1485</v>
      </c>
      <c r="B137" s="800"/>
      <c r="C137" s="800"/>
      <c r="D137" s="800"/>
      <c r="E137" s="800"/>
      <c r="F137" s="800"/>
      <c r="G137" s="800"/>
    </row>
  </sheetData>
  <printOptions horizontalCentered="1" verticalCentered="1"/>
  <pageMargins left="0.5" right="0.5" top="0.5" bottom="0.5" header="0" footer="0"/>
  <pageSetup scale="64" fitToWidth="2" fitToHeight="2" orientation="portrait" horizontalDpi="300" verticalDpi="300" r:id="rId1"/>
  <headerFooter alignWithMargins="0"/>
  <rowBreaks count="1" manualBreakCount="1">
    <brk id="7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3"/>
  <dimension ref="A1:O124"/>
  <sheetViews>
    <sheetView defaultGridColor="0" view="pageBreakPreview" colorId="22" zoomScale="70" zoomScaleNormal="100" zoomScaleSheetLayoutView="70" workbookViewId="0">
      <selection activeCell="C33" sqref="C33"/>
    </sheetView>
  </sheetViews>
  <sheetFormatPr defaultColWidth="9.6640625" defaultRowHeight="15"/>
  <cols>
    <col min="1" max="1" width="4.6640625" customWidth="1"/>
    <col min="2" max="3" width="17.33203125" customWidth="1"/>
    <col min="4" max="8" width="13.6640625" customWidth="1"/>
    <col min="9" max="9" width="39.44140625" customWidth="1"/>
    <col min="10" max="10" width="22.6640625" customWidth="1"/>
    <col min="11" max="11" width="14.6640625" customWidth="1"/>
    <col min="12" max="12" width="3.6640625" customWidth="1"/>
    <col min="13" max="13" width="12.6640625" customWidth="1"/>
    <col min="14" max="14" width="16.6640625" customWidth="1"/>
    <col min="15" max="15" width="5.6640625" customWidth="1"/>
    <col min="16" max="16" width="4.6640625" customWidth="1"/>
  </cols>
  <sheetData>
    <row r="1" spans="1:15">
      <c r="A1" s="27" t="s">
        <v>1795</v>
      </c>
      <c r="B1" s="64"/>
      <c r="C1" s="224"/>
      <c r="D1" s="64" t="s">
        <v>1339</v>
      </c>
      <c r="E1" s="224"/>
      <c r="F1" s="64" t="s">
        <v>1797</v>
      </c>
      <c r="G1" s="226" t="s">
        <v>1798</v>
      </c>
      <c r="H1" s="65"/>
      <c r="I1" s="27" t="s">
        <v>1795</v>
      </c>
      <c r="J1" s="226" t="s">
        <v>1339</v>
      </c>
      <c r="K1" s="224"/>
      <c r="L1" s="64" t="s">
        <v>1797</v>
      </c>
      <c r="M1" s="224"/>
      <c r="N1" s="64" t="s">
        <v>1798</v>
      </c>
      <c r="O1" s="65"/>
    </row>
    <row r="2" spans="1:15">
      <c r="A2" s="70" t="str">
        <f>'Data Sheet'!$C$25</f>
        <v>Consolidated Edison Company of New York, Inc.</v>
      </c>
      <c r="B2" s="15"/>
      <c r="C2" s="79"/>
      <c r="D2" s="15" t="s">
        <v>1156</v>
      </c>
      <c r="E2" s="79"/>
      <c r="F2" s="15" t="s">
        <v>1800</v>
      </c>
      <c r="G2" s="95"/>
      <c r="H2" s="71"/>
      <c r="I2" s="70" t="str">
        <f>'Data Sheet'!$C$25</f>
        <v>Consolidated Edison Company of New York, Inc.</v>
      </c>
      <c r="J2" s="15" t="s">
        <v>1156</v>
      </c>
      <c r="K2" s="79"/>
      <c r="L2" s="15" t="s">
        <v>1800</v>
      </c>
      <c r="M2" s="79"/>
      <c r="N2" s="15"/>
      <c r="O2" s="71"/>
    </row>
    <row r="3" spans="1:15" ht="15" customHeight="1">
      <c r="A3" s="70"/>
      <c r="B3" s="15"/>
      <c r="C3" s="79"/>
      <c r="D3" s="15" t="s">
        <v>1157</v>
      </c>
      <c r="E3" s="79"/>
      <c r="F3" s="1173" t="str">
        <f>'Data Sheet'!$C$40</f>
        <v>4/28/2016</v>
      </c>
      <c r="G3" s="798" t="str">
        <f>'Data Sheet'!$C$38</f>
        <v>12/31/2015</v>
      </c>
      <c r="H3" s="130"/>
      <c r="I3" s="78"/>
      <c r="J3" s="15" t="s">
        <v>1157</v>
      </c>
      <c r="K3" s="79"/>
      <c r="L3" s="1173" t="str">
        <f>'Data Sheet'!$C$40</f>
        <v>4/28/2016</v>
      </c>
      <c r="M3" s="818"/>
      <c r="N3" s="799" t="str">
        <f>'Data Sheet'!$C$38</f>
        <v>12/31/2015</v>
      </c>
      <c r="O3" s="74"/>
    </row>
    <row r="4" spans="1:15" ht="15" customHeight="1">
      <c r="A4" s="227" t="s">
        <v>1486</v>
      </c>
      <c r="B4" s="228"/>
      <c r="C4" s="228"/>
      <c r="D4" s="228"/>
      <c r="E4" s="228"/>
      <c r="F4" s="228"/>
      <c r="G4" s="228"/>
      <c r="H4" s="229"/>
      <c r="I4" s="227" t="s">
        <v>1487</v>
      </c>
      <c r="J4" s="228"/>
      <c r="K4" s="228"/>
      <c r="L4" s="228"/>
      <c r="M4" s="228"/>
      <c r="N4" s="228"/>
      <c r="O4" s="74"/>
    </row>
    <row r="5" spans="1:15">
      <c r="A5" s="70"/>
      <c r="B5" s="15"/>
      <c r="C5" s="15"/>
      <c r="D5" s="15"/>
      <c r="E5" s="15"/>
      <c r="F5" s="15"/>
      <c r="G5" s="15"/>
      <c r="H5" s="71"/>
      <c r="I5" s="85"/>
      <c r="J5" s="87"/>
      <c r="K5" s="87"/>
      <c r="L5" s="87"/>
      <c r="M5" s="87"/>
      <c r="N5" s="87"/>
      <c r="O5" s="71"/>
    </row>
    <row r="6" spans="1:15">
      <c r="A6" s="70" t="s">
        <v>2395</v>
      </c>
      <c r="B6" s="15" t="s">
        <v>1488</v>
      </c>
      <c r="C6" s="15"/>
      <c r="D6" s="15"/>
      <c r="E6" s="15"/>
      <c r="F6" s="15"/>
      <c r="G6" s="15"/>
      <c r="H6" s="71"/>
      <c r="I6" s="70" t="s">
        <v>1489</v>
      </c>
      <c r="J6" s="15"/>
      <c r="K6" s="15"/>
      <c r="L6" s="15"/>
      <c r="M6" s="15"/>
      <c r="N6" s="15"/>
      <c r="O6" s="71"/>
    </row>
    <row r="7" spans="1:15">
      <c r="A7" s="70"/>
      <c r="B7" s="15" t="s">
        <v>639</v>
      </c>
      <c r="C7" s="15"/>
      <c r="D7" s="15"/>
      <c r="E7" s="15"/>
      <c r="F7" s="15"/>
      <c r="G7" s="15"/>
      <c r="H7" s="71"/>
      <c r="I7" s="70" t="s">
        <v>1490</v>
      </c>
      <c r="J7" s="15"/>
      <c r="K7" s="15"/>
      <c r="L7" s="15"/>
      <c r="M7" s="15"/>
      <c r="N7" s="15"/>
      <c r="O7" s="71"/>
    </row>
    <row r="8" spans="1:15">
      <c r="A8" s="70"/>
      <c r="B8" s="15" t="s">
        <v>1491</v>
      </c>
      <c r="C8" s="15"/>
      <c r="D8" s="15"/>
      <c r="E8" s="15"/>
      <c r="F8" s="15"/>
      <c r="G8" s="15"/>
      <c r="H8" s="71"/>
      <c r="I8" s="70" t="s">
        <v>1492</v>
      </c>
      <c r="J8" s="15"/>
      <c r="K8" s="15"/>
      <c r="L8" s="15"/>
      <c r="M8" s="15"/>
      <c r="N8" s="15"/>
      <c r="O8" s="71"/>
    </row>
    <row r="9" spans="1:15">
      <c r="A9" s="70"/>
      <c r="B9" s="15" t="s">
        <v>1493</v>
      </c>
      <c r="C9" s="15"/>
      <c r="D9" s="15"/>
      <c r="E9" s="15"/>
      <c r="F9" s="15"/>
      <c r="G9" s="15"/>
      <c r="H9" s="71"/>
      <c r="I9" s="70" t="s">
        <v>1494</v>
      </c>
      <c r="J9" s="15"/>
      <c r="K9" s="15"/>
      <c r="L9" s="15"/>
      <c r="M9" s="15"/>
      <c r="N9" s="15"/>
      <c r="O9" s="71"/>
    </row>
    <row r="10" spans="1:15">
      <c r="A10" s="861"/>
      <c r="B10" s="799"/>
      <c r="C10" s="799"/>
      <c r="D10" s="799"/>
      <c r="E10" s="15"/>
      <c r="F10" s="15"/>
      <c r="G10" s="15"/>
      <c r="H10" s="71"/>
      <c r="I10" s="70" t="s">
        <v>1495</v>
      </c>
      <c r="J10" s="15"/>
      <c r="K10" s="15"/>
      <c r="L10" s="15"/>
      <c r="M10" s="15"/>
      <c r="N10" s="15"/>
      <c r="O10" s="71"/>
    </row>
    <row r="11" spans="1:15">
      <c r="A11" s="70" t="s">
        <v>2312</v>
      </c>
      <c r="B11" s="15" t="s">
        <v>2987</v>
      </c>
      <c r="C11" s="799"/>
      <c r="D11" s="799"/>
      <c r="E11" s="15"/>
      <c r="F11" s="15"/>
      <c r="G11" s="15"/>
      <c r="H11" s="71"/>
      <c r="I11" s="70" t="s">
        <v>2988</v>
      </c>
      <c r="J11" s="15"/>
      <c r="K11" s="15"/>
      <c r="L11" s="15"/>
      <c r="M11" s="15"/>
      <c r="N11" s="15"/>
      <c r="O11" s="71"/>
    </row>
    <row r="12" spans="1:15">
      <c r="A12" s="70"/>
      <c r="B12" s="15" t="s">
        <v>2989</v>
      </c>
      <c r="C12" s="799"/>
      <c r="D12" s="799"/>
      <c r="E12" s="15"/>
      <c r="F12" s="15"/>
      <c r="G12" s="15"/>
      <c r="H12" s="71"/>
      <c r="I12" s="70" t="s">
        <v>3424</v>
      </c>
      <c r="J12" s="15"/>
      <c r="K12" s="15"/>
      <c r="L12" s="15"/>
      <c r="M12" s="15"/>
      <c r="N12" s="15"/>
      <c r="O12" s="71"/>
    </row>
    <row r="13" spans="1:15">
      <c r="A13" s="70"/>
      <c r="B13" s="15"/>
      <c r="C13" s="799"/>
      <c r="D13" s="799"/>
      <c r="E13" s="15"/>
      <c r="F13" s="15"/>
      <c r="G13" s="15"/>
      <c r="H13" s="71"/>
      <c r="I13" s="70" t="s">
        <v>3425</v>
      </c>
      <c r="J13" s="15"/>
      <c r="K13" s="15"/>
      <c r="L13" s="15"/>
      <c r="M13" s="15"/>
      <c r="N13" s="15"/>
      <c r="O13" s="71"/>
    </row>
    <row r="14" spans="1:15">
      <c r="A14" s="70" t="s">
        <v>2313</v>
      </c>
      <c r="B14" s="15" t="s">
        <v>3426</v>
      </c>
      <c r="C14" s="15"/>
      <c r="D14" s="15"/>
      <c r="E14" s="15"/>
      <c r="F14" s="15"/>
      <c r="G14" s="15"/>
      <c r="H14" s="71"/>
      <c r="I14" s="70" t="s">
        <v>3427</v>
      </c>
      <c r="J14" s="15"/>
      <c r="K14" s="15"/>
      <c r="L14" s="15"/>
      <c r="M14" s="15"/>
      <c r="N14" s="15"/>
      <c r="O14" s="71"/>
    </row>
    <row r="15" spans="1:15">
      <c r="A15" s="70"/>
      <c r="B15" s="15" t="s">
        <v>3428</v>
      </c>
      <c r="C15" s="15"/>
      <c r="D15" s="15"/>
      <c r="E15" s="15"/>
      <c r="F15" s="15"/>
      <c r="G15" s="15"/>
      <c r="H15" s="71"/>
      <c r="I15" s="70" t="s">
        <v>3429</v>
      </c>
      <c r="J15" s="15"/>
      <c r="K15" s="15"/>
      <c r="L15" s="15"/>
      <c r="M15" s="15"/>
      <c r="N15" s="15"/>
      <c r="O15" s="71"/>
    </row>
    <row r="16" spans="1:15">
      <c r="A16" s="70"/>
      <c r="B16" s="15" t="s">
        <v>3430</v>
      </c>
      <c r="C16" s="15"/>
      <c r="D16" s="15"/>
      <c r="E16" s="15"/>
      <c r="F16" s="15"/>
      <c r="G16" s="15"/>
      <c r="H16" s="71"/>
      <c r="I16" s="70" t="s">
        <v>3431</v>
      </c>
      <c r="J16" s="15"/>
      <c r="K16" s="15"/>
      <c r="L16" s="15"/>
      <c r="M16" s="15"/>
      <c r="N16" s="15"/>
      <c r="O16" s="71"/>
    </row>
    <row r="17" spans="1:15">
      <c r="A17" s="70"/>
      <c r="B17" s="15" t="s">
        <v>3432</v>
      </c>
      <c r="C17" s="15"/>
      <c r="D17" s="15"/>
      <c r="E17" s="15"/>
      <c r="F17" s="15"/>
      <c r="G17" s="15"/>
      <c r="H17" s="71"/>
      <c r="I17" s="70" t="s">
        <v>3433</v>
      </c>
      <c r="J17" s="15"/>
      <c r="K17" s="15"/>
      <c r="L17" s="15"/>
      <c r="M17" s="15"/>
      <c r="N17" s="15"/>
      <c r="O17" s="71"/>
    </row>
    <row r="18" spans="1:15">
      <c r="A18" s="70"/>
      <c r="B18" s="15" t="s">
        <v>3434</v>
      </c>
      <c r="C18" s="15"/>
      <c r="D18" s="15"/>
      <c r="E18" s="15"/>
      <c r="F18" s="15"/>
      <c r="G18" s="15"/>
      <c r="H18" s="71"/>
      <c r="I18" s="70" t="s">
        <v>3435</v>
      </c>
      <c r="J18" s="15"/>
      <c r="K18" s="15"/>
      <c r="L18" s="15"/>
      <c r="M18" s="15"/>
      <c r="N18" s="15"/>
      <c r="O18" s="71"/>
    </row>
    <row r="19" spans="1:15">
      <c r="A19" s="70"/>
      <c r="B19" s="15" t="s">
        <v>3436</v>
      </c>
      <c r="C19" s="15"/>
      <c r="D19" s="15"/>
      <c r="E19" s="15"/>
      <c r="F19" s="15"/>
      <c r="G19" s="15"/>
      <c r="H19" s="71"/>
      <c r="I19" s="70" t="s">
        <v>3437</v>
      </c>
      <c r="J19" s="15"/>
      <c r="K19" s="15"/>
      <c r="L19" s="15"/>
      <c r="M19" s="15"/>
      <c r="N19" s="15"/>
      <c r="O19" s="71"/>
    </row>
    <row r="20" spans="1:15">
      <c r="A20" s="70"/>
      <c r="B20" s="15" t="s">
        <v>3438</v>
      </c>
      <c r="C20" s="15"/>
      <c r="D20" s="15"/>
      <c r="E20" s="15"/>
      <c r="F20" s="15"/>
      <c r="G20" s="15"/>
      <c r="H20" s="71"/>
      <c r="I20" s="70" t="s">
        <v>3439</v>
      </c>
      <c r="J20" s="15"/>
      <c r="K20" s="15"/>
      <c r="L20" s="15"/>
      <c r="M20" s="15"/>
      <c r="N20" s="15"/>
      <c r="O20" s="71"/>
    </row>
    <row r="21" spans="1:15">
      <c r="A21" s="70"/>
      <c r="B21" s="15" t="s">
        <v>3440</v>
      </c>
      <c r="C21" s="15"/>
      <c r="D21" s="15"/>
      <c r="E21" s="15"/>
      <c r="F21" s="15"/>
      <c r="G21" s="15"/>
      <c r="H21" s="71"/>
      <c r="I21" s="70" t="s">
        <v>3441</v>
      </c>
      <c r="J21" s="15"/>
      <c r="K21" s="15"/>
      <c r="L21" s="15"/>
      <c r="M21" s="15"/>
      <c r="N21" s="15"/>
      <c r="O21" s="71"/>
    </row>
    <row r="22" spans="1:15">
      <c r="A22" s="70"/>
      <c r="B22" s="15" t="s">
        <v>3442</v>
      </c>
      <c r="C22" s="15"/>
      <c r="D22" s="15"/>
      <c r="E22" s="15"/>
      <c r="F22" s="15"/>
      <c r="G22" s="15"/>
      <c r="H22" s="71"/>
      <c r="I22" s="70" t="s">
        <v>3443</v>
      </c>
      <c r="J22" s="15"/>
      <c r="K22" s="15"/>
      <c r="L22" s="15"/>
      <c r="M22" s="15"/>
      <c r="N22" s="15"/>
      <c r="O22" s="71"/>
    </row>
    <row r="23" spans="1:15">
      <c r="A23" s="70"/>
      <c r="B23" s="15" t="s">
        <v>2641</v>
      </c>
      <c r="C23" s="15"/>
      <c r="D23" s="15"/>
      <c r="E23" s="15"/>
      <c r="F23" s="15"/>
      <c r="G23" s="15"/>
      <c r="H23" s="71"/>
      <c r="I23" s="70" t="s">
        <v>2642</v>
      </c>
      <c r="J23" s="15"/>
      <c r="K23" s="15"/>
      <c r="L23" s="15"/>
      <c r="M23" s="15"/>
      <c r="N23" s="15"/>
      <c r="O23" s="71"/>
    </row>
    <row r="24" spans="1:15">
      <c r="A24" s="70"/>
      <c r="B24" s="15" t="s">
        <v>2643</v>
      </c>
      <c r="C24" s="15"/>
      <c r="D24" s="15"/>
      <c r="E24" s="15"/>
      <c r="F24" s="15"/>
      <c r="G24" s="15"/>
      <c r="H24" s="71"/>
      <c r="I24" s="70" t="s">
        <v>2644</v>
      </c>
      <c r="J24" s="15"/>
      <c r="K24" s="15"/>
      <c r="L24" s="15"/>
      <c r="M24" s="15"/>
      <c r="N24" s="15"/>
      <c r="O24" s="71"/>
    </row>
    <row r="25" spans="1:15">
      <c r="A25" s="70"/>
      <c r="B25" s="15" t="s">
        <v>2645</v>
      </c>
      <c r="C25" s="15"/>
      <c r="D25" s="15"/>
      <c r="E25" s="15"/>
      <c r="F25" s="15"/>
      <c r="G25" s="15"/>
      <c r="H25" s="71"/>
      <c r="I25" s="70" t="s">
        <v>2646</v>
      </c>
      <c r="J25" s="15"/>
      <c r="K25" s="15"/>
      <c r="L25" s="15"/>
      <c r="M25" s="15"/>
      <c r="N25" s="15"/>
      <c r="O25" s="71"/>
    </row>
    <row r="26" spans="1:15">
      <c r="A26" s="70"/>
      <c r="B26" s="15" t="s">
        <v>2647</v>
      </c>
      <c r="C26" s="15"/>
      <c r="D26" s="15"/>
      <c r="E26" s="15"/>
      <c r="F26" s="15"/>
      <c r="G26" s="15"/>
      <c r="H26" s="71"/>
      <c r="I26" s="70" t="s">
        <v>2648</v>
      </c>
      <c r="J26" s="15"/>
      <c r="K26" s="15"/>
      <c r="L26" s="15"/>
      <c r="M26" s="15"/>
      <c r="N26" s="15"/>
      <c r="O26" s="71"/>
    </row>
    <row r="27" spans="1:15">
      <c r="A27" s="70"/>
      <c r="B27" s="15" t="s">
        <v>2649</v>
      </c>
      <c r="C27" s="15"/>
      <c r="D27" s="15"/>
      <c r="E27" s="15"/>
      <c r="F27" s="15"/>
      <c r="G27" s="15"/>
      <c r="H27" s="71"/>
      <c r="I27" s="70" t="s">
        <v>2650</v>
      </c>
      <c r="J27" s="15"/>
      <c r="K27" s="15"/>
      <c r="L27" s="15"/>
      <c r="M27" s="15"/>
      <c r="N27" s="15"/>
      <c r="O27" s="71"/>
    </row>
    <row r="28" spans="1:15">
      <c r="A28" s="70"/>
      <c r="B28" s="15" t="s">
        <v>3378</v>
      </c>
      <c r="C28" s="15"/>
      <c r="D28" s="15"/>
      <c r="E28" s="15"/>
      <c r="F28" s="15"/>
      <c r="G28" s="15"/>
      <c r="H28" s="71"/>
      <c r="I28" s="70" t="s">
        <v>3379</v>
      </c>
      <c r="J28" s="15"/>
      <c r="K28" s="15"/>
      <c r="L28" s="15"/>
      <c r="M28" s="15"/>
      <c r="N28" s="15"/>
      <c r="O28" s="71"/>
    </row>
    <row r="29" spans="1:15">
      <c r="A29" s="70"/>
      <c r="B29" s="15" t="s">
        <v>3380</v>
      </c>
      <c r="C29" s="15"/>
      <c r="D29" s="15"/>
      <c r="E29" s="15"/>
      <c r="F29" s="15"/>
      <c r="G29" s="15"/>
      <c r="H29" s="71"/>
      <c r="I29" s="70" t="s">
        <v>3381</v>
      </c>
      <c r="J29" s="15"/>
      <c r="K29" s="15"/>
      <c r="L29" s="15"/>
      <c r="M29" s="15"/>
      <c r="N29" s="15"/>
      <c r="O29" s="71"/>
    </row>
    <row r="30" spans="1:15">
      <c r="A30" s="70"/>
      <c r="B30" s="15" t="s">
        <v>3576</v>
      </c>
      <c r="C30" s="15"/>
      <c r="D30" s="15"/>
      <c r="E30" s="15"/>
      <c r="F30" s="15"/>
      <c r="G30" s="15"/>
      <c r="H30" s="71"/>
      <c r="I30" s="70" t="s">
        <v>3577</v>
      </c>
      <c r="J30" s="15"/>
      <c r="K30" s="15"/>
      <c r="L30" s="15"/>
      <c r="M30" s="15"/>
      <c r="N30" s="15"/>
      <c r="O30" s="71"/>
    </row>
    <row r="31" spans="1:15">
      <c r="A31" s="70"/>
      <c r="B31" s="15" t="s">
        <v>3578</v>
      </c>
      <c r="C31" s="15"/>
      <c r="D31" s="15"/>
      <c r="E31" s="15"/>
      <c r="F31" s="15"/>
      <c r="G31" s="15"/>
      <c r="H31" s="71"/>
      <c r="I31" s="70" t="s">
        <v>3579</v>
      </c>
      <c r="J31" s="15"/>
      <c r="K31" s="15"/>
      <c r="L31" s="15"/>
      <c r="M31" s="15"/>
      <c r="N31" s="15"/>
      <c r="O31" s="71"/>
    </row>
    <row r="32" spans="1:15">
      <c r="A32" s="70"/>
      <c r="B32" s="15" t="s">
        <v>3580</v>
      </c>
      <c r="C32" s="15"/>
      <c r="D32" s="15"/>
      <c r="E32" s="15"/>
      <c r="F32" s="15"/>
      <c r="G32" s="15"/>
      <c r="H32" s="71"/>
      <c r="I32" s="70" t="s">
        <v>3581</v>
      </c>
      <c r="J32" s="15"/>
      <c r="K32" s="15"/>
      <c r="L32" s="15"/>
      <c r="M32" s="15"/>
      <c r="N32" s="15"/>
      <c r="O32" s="71"/>
    </row>
    <row r="33" spans="1:15">
      <c r="A33" s="70"/>
      <c r="B33" s="15" t="s">
        <v>3582</v>
      </c>
      <c r="C33" s="15"/>
      <c r="D33" s="15"/>
      <c r="E33" s="15"/>
      <c r="F33" s="15"/>
      <c r="G33" s="15"/>
      <c r="H33" s="71"/>
      <c r="I33" s="70"/>
      <c r="J33" s="15"/>
      <c r="K33" s="15"/>
      <c r="L33" s="15"/>
      <c r="M33" s="15"/>
      <c r="N33" s="15"/>
      <c r="O33" s="71"/>
    </row>
    <row r="34" spans="1:15">
      <c r="A34" s="861"/>
      <c r="B34" s="15" t="s">
        <v>3583</v>
      </c>
      <c r="C34" s="799"/>
      <c r="D34" s="15"/>
      <c r="E34" s="15"/>
      <c r="F34" s="15"/>
      <c r="G34" s="15"/>
      <c r="H34" s="71"/>
      <c r="I34" s="70"/>
      <c r="J34" s="15"/>
      <c r="K34" s="15"/>
      <c r="L34" s="15"/>
      <c r="M34" s="15"/>
      <c r="N34" s="15"/>
      <c r="O34" s="71"/>
    </row>
    <row r="35" spans="1:15">
      <c r="A35" s="861"/>
      <c r="B35" s="15"/>
      <c r="C35" s="799"/>
      <c r="D35" s="15"/>
      <c r="E35" s="15"/>
      <c r="F35" s="15"/>
      <c r="G35" s="15"/>
      <c r="H35" s="71"/>
      <c r="I35" s="70"/>
      <c r="J35" s="15"/>
      <c r="K35" s="15"/>
      <c r="L35" s="15"/>
      <c r="M35" s="15"/>
      <c r="N35" s="15"/>
      <c r="O35" s="71"/>
    </row>
    <row r="36" spans="1:15">
      <c r="A36" s="85"/>
      <c r="B36" s="88"/>
      <c r="C36" s="80"/>
      <c r="D36" s="80"/>
      <c r="E36" s="87"/>
      <c r="F36" s="88"/>
      <c r="G36" s="88" t="s">
        <v>3584</v>
      </c>
      <c r="H36" s="83"/>
      <c r="I36" s="360"/>
      <c r="J36" s="479" t="s">
        <v>3585</v>
      </c>
      <c r="K36" s="332"/>
      <c r="L36" s="332"/>
      <c r="M36" s="363"/>
      <c r="N36" s="80"/>
      <c r="O36" s="83"/>
    </row>
    <row r="37" spans="1:15">
      <c r="A37" s="70"/>
      <c r="B37" s="95" t="s">
        <v>3586</v>
      </c>
      <c r="C37" s="79"/>
      <c r="D37" s="79"/>
      <c r="E37" s="287" t="s">
        <v>3587</v>
      </c>
      <c r="F37" s="286" t="s">
        <v>3588</v>
      </c>
      <c r="G37" s="620" t="s">
        <v>3588</v>
      </c>
      <c r="H37" s="325" t="s">
        <v>3588</v>
      </c>
      <c r="I37" s="78"/>
      <c r="J37" s="80"/>
      <c r="K37" s="80"/>
      <c r="L37" s="87"/>
      <c r="M37" s="80"/>
      <c r="N37" s="79"/>
      <c r="O37" s="81"/>
    </row>
    <row r="38" spans="1:15">
      <c r="A38" s="235" t="s">
        <v>1724</v>
      </c>
      <c r="B38" s="95" t="s">
        <v>3589</v>
      </c>
      <c r="C38" s="79"/>
      <c r="D38" s="288" t="s">
        <v>3590</v>
      </c>
      <c r="E38" s="287" t="s">
        <v>3591</v>
      </c>
      <c r="F38" s="286" t="s">
        <v>3592</v>
      </c>
      <c r="G38" s="286" t="s">
        <v>3593</v>
      </c>
      <c r="H38" s="234" t="s">
        <v>3593</v>
      </c>
      <c r="I38" s="273" t="s">
        <v>3594</v>
      </c>
      <c r="J38" s="288" t="s">
        <v>3595</v>
      </c>
      <c r="K38" s="288" t="s">
        <v>3596</v>
      </c>
      <c r="L38" s="67" t="s">
        <v>3597</v>
      </c>
      <c r="M38" s="396"/>
      <c r="N38" s="288" t="s">
        <v>3598</v>
      </c>
      <c r="O38" s="234" t="s">
        <v>1724</v>
      </c>
    </row>
    <row r="39" spans="1:15">
      <c r="A39" s="235" t="s">
        <v>1727</v>
      </c>
      <c r="B39" s="95" t="s">
        <v>3599</v>
      </c>
      <c r="C39" s="79"/>
      <c r="D39" s="288" t="s">
        <v>3600</v>
      </c>
      <c r="E39" s="287" t="s">
        <v>3601</v>
      </c>
      <c r="F39" s="286" t="s">
        <v>3602</v>
      </c>
      <c r="G39" s="286" t="s">
        <v>3603</v>
      </c>
      <c r="H39" s="234" t="s">
        <v>3604</v>
      </c>
      <c r="I39" s="273" t="s">
        <v>3605</v>
      </c>
      <c r="J39" s="288" t="s">
        <v>3606</v>
      </c>
      <c r="K39" s="288" t="s">
        <v>3606</v>
      </c>
      <c r="L39" s="67" t="s">
        <v>3606</v>
      </c>
      <c r="M39" s="396"/>
      <c r="N39" s="288" t="s">
        <v>3607</v>
      </c>
      <c r="O39" s="234" t="s">
        <v>1727</v>
      </c>
    </row>
    <row r="40" spans="1:15">
      <c r="A40" s="72"/>
      <c r="B40" s="102"/>
      <c r="C40" s="115" t="s">
        <v>3018</v>
      </c>
      <c r="D40" s="398" t="s">
        <v>3019</v>
      </c>
      <c r="E40" s="617" t="s">
        <v>3020</v>
      </c>
      <c r="F40" s="324" t="s">
        <v>3021</v>
      </c>
      <c r="G40" s="324" t="s">
        <v>2343</v>
      </c>
      <c r="H40" s="237" t="s">
        <v>2344</v>
      </c>
      <c r="I40" s="274" t="s">
        <v>2345</v>
      </c>
      <c r="J40" s="398" t="s">
        <v>2346</v>
      </c>
      <c r="K40" s="398" t="s">
        <v>2347</v>
      </c>
      <c r="L40" s="73" t="s">
        <v>2348</v>
      </c>
      <c r="M40" s="311"/>
      <c r="N40" s="398" t="s">
        <v>2349</v>
      </c>
      <c r="O40" s="108"/>
    </row>
    <row r="41" spans="1:15">
      <c r="A41" s="72">
        <v>1</v>
      </c>
      <c r="B41" s="102" t="s">
        <v>6188</v>
      </c>
      <c r="C41" s="115"/>
      <c r="D41" s="115"/>
      <c r="E41" s="75"/>
      <c r="F41" s="102"/>
      <c r="G41" s="102"/>
      <c r="H41" s="108"/>
      <c r="I41" s="867">
        <v>457889</v>
      </c>
      <c r="J41" s="319"/>
      <c r="K41" s="319">
        <v>16503354</v>
      </c>
      <c r="L41" s="449"/>
      <c r="M41" s="319"/>
      <c r="N41" s="319">
        <f>SUM(J41:L41)</f>
        <v>16503354</v>
      </c>
      <c r="O41" s="108">
        <v>1</v>
      </c>
    </row>
    <row r="42" spans="1:15">
      <c r="A42" s="72">
        <v>2</v>
      </c>
      <c r="B42" s="102" t="s">
        <v>6189</v>
      </c>
      <c r="C42" s="115"/>
      <c r="D42" s="115"/>
      <c r="E42" s="75"/>
      <c r="F42" s="102"/>
      <c r="G42" s="102"/>
      <c r="H42" s="108"/>
      <c r="I42" s="105"/>
      <c r="J42" s="451"/>
      <c r="K42" s="451">
        <v>2</v>
      </c>
      <c r="L42" s="452"/>
      <c r="M42" s="451"/>
      <c r="N42" s="451">
        <f t="shared" ref="N42:N53" si="0">SUM(J42:M42)</f>
        <v>2</v>
      </c>
      <c r="O42" s="108">
        <v>2</v>
      </c>
    </row>
    <row r="43" spans="1:15">
      <c r="A43" s="72">
        <v>3</v>
      </c>
      <c r="B43" s="102"/>
      <c r="C43" s="115"/>
      <c r="D43" s="115"/>
      <c r="E43" s="75"/>
      <c r="F43" s="102"/>
      <c r="G43" s="102"/>
      <c r="H43" s="108"/>
      <c r="I43" s="105"/>
      <c r="J43" s="451"/>
      <c r="K43" s="451"/>
      <c r="L43" s="452"/>
      <c r="M43" s="451"/>
      <c r="N43" s="451">
        <f t="shared" si="0"/>
        <v>0</v>
      </c>
      <c r="O43" s="108">
        <v>3</v>
      </c>
    </row>
    <row r="44" spans="1:15">
      <c r="A44" s="72">
        <v>4</v>
      </c>
      <c r="B44" s="102"/>
      <c r="C44" s="115"/>
      <c r="D44" s="115"/>
      <c r="E44" s="75"/>
      <c r="F44" s="102"/>
      <c r="G44" s="102"/>
      <c r="H44" s="108"/>
      <c r="I44" s="105"/>
      <c r="J44" s="451"/>
      <c r="K44" s="451"/>
      <c r="L44" s="452"/>
      <c r="M44" s="451"/>
      <c r="N44" s="451">
        <f t="shared" si="0"/>
        <v>0</v>
      </c>
      <c r="O44" s="108">
        <v>4</v>
      </c>
    </row>
    <row r="45" spans="1:15">
      <c r="A45" s="72">
        <v>5</v>
      </c>
      <c r="B45" s="102"/>
      <c r="C45" s="115"/>
      <c r="D45" s="115"/>
      <c r="E45" s="75"/>
      <c r="F45" s="102"/>
      <c r="G45" s="102"/>
      <c r="H45" s="108"/>
      <c r="I45" s="105"/>
      <c r="J45" s="451"/>
      <c r="K45" s="451"/>
      <c r="L45" s="452"/>
      <c r="M45" s="451"/>
      <c r="N45" s="451">
        <f t="shared" si="0"/>
        <v>0</v>
      </c>
      <c r="O45" s="108">
        <v>5</v>
      </c>
    </row>
    <row r="46" spans="1:15">
      <c r="A46" s="72">
        <v>6</v>
      </c>
      <c r="B46" s="102"/>
      <c r="C46" s="115"/>
      <c r="D46" s="115"/>
      <c r="E46" s="75"/>
      <c r="F46" s="102"/>
      <c r="G46" s="102"/>
      <c r="H46" s="108"/>
      <c r="I46" s="105"/>
      <c r="J46" s="451"/>
      <c r="K46" s="451"/>
      <c r="L46" s="452"/>
      <c r="M46" s="451"/>
      <c r="N46" s="451">
        <f t="shared" si="0"/>
        <v>0</v>
      </c>
      <c r="O46" s="108">
        <v>6</v>
      </c>
    </row>
    <row r="47" spans="1:15">
      <c r="A47" s="72">
        <v>7</v>
      </c>
      <c r="B47" s="102"/>
      <c r="C47" s="115"/>
      <c r="D47" s="115"/>
      <c r="E47" s="75"/>
      <c r="F47" s="102"/>
      <c r="G47" s="102"/>
      <c r="H47" s="108"/>
      <c r="I47" s="105"/>
      <c r="J47" s="451"/>
      <c r="K47" s="451"/>
      <c r="L47" s="452"/>
      <c r="M47" s="451"/>
      <c r="N47" s="451">
        <f t="shared" si="0"/>
        <v>0</v>
      </c>
      <c r="O47" s="108">
        <v>7</v>
      </c>
    </row>
    <row r="48" spans="1:15">
      <c r="A48" s="72">
        <v>8</v>
      </c>
      <c r="B48" s="102"/>
      <c r="C48" s="115"/>
      <c r="D48" s="115"/>
      <c r="E48" s="75"/>
      <c r="F48" s="102"/>
      <c r="G48" s="102"/>
      <c r="H48" s="108"/>
      <c r="I48" s="105"/>
      <c r="J48" s="451"/>
      <c r="K48" s="451"/>
      <c r="L48" s="452"/>
      <c r="M48" s="451"/>
      <c r="N48" s="451">
        <f t="shared" si="0"/>
        <v>0</v>
      </c>
      <c r="O48" s="108">
        <v>8</v>
      </c>
    </row>
    <row r="49" spans="1:15">
      <c r="A49" s="72">
        <v>9</v>
      </c>
      <c r="B49" s="102"/>
      <c r="C49" s="115"/>
      <c r="D49" s="115"/>
      <c r="E49" s="75"/>
      <c r="F49" s="102"/>
      <c r="G49" s="102"/>
      <c r="H49" s="108"/>
      <c r="I49" s="105"/>
      <c r="J49" s="451"/>
      <c r="K49" s="451"/>
      <c r="L49" s="452"/>
      <c r="M49" s="451"/>
      <c r="N49" s="451">
        <f t="shared" si="0"/>
        <v>0</v>
      </c>
      <c r="O49" s="108">
        <v>9</v>
      </c>
    </row>
    <row r="50" spans="1:15">
      <c r="A50" s="72">
        <v>10</v>
      </c>
      <c r="B50" s="102"/>
      <c r="C50" s="115"/>
      <c r="D50" s="115"/>
      <c r="E50" s="75"/>
      <c r="F50" s="102"/>
      <c r="G50" s="102"/>
      <c r="H50" s="108"/>
      <c r="I50" s="105"/>
      <c r="J50" s="451"/>
      <c r="K50" s="451"/>
      <c r="L50" s="452"/>
      <c r="M50" s="451"/>
      <c r="N50" s="451">
        <f t="shared" si="0"/>
        <v>0</v>
      </c>
      <c r="O50" s="108">
        <v>10</v>
      </c>
    </row>
    <row r="51" spans="1:15">
      <c r="A51" s="72">
        <v>11</v>
      </c>
      <c r="B51" s="102"/>
      <c r="C51" s="115"/>
      <c r="D51" s="115"/>
      <c r="E51" s="75"/>
      <c r="F51" s="102"/>
      <c r="G51" s="102"/>
      <c r="H51" s="108"/>
      <c r="I51" s="105"/>
      <c r="J51" s="451"/>
      <c r="K51" s="451"/>
      <c r="L51" s="452"/>
      <c r="M51" s="451"/>
      <c r="N51" s="451">
        <f t="shared" si="0"/>
        <v>0</v>
      </c>
      <c r="O51" s="108">
        <v>11</v>
      </c>
    </row>
    <row r="52" spans="1:15">
      <c r="A52" s="72">
        <v>12</v>
      </c>
      <c r="B52" s="102"/>
      <c r="C52" s="115"/>
      <c r="D52" s="115"/>
      <c r="E52" s="75"/>
      <c r="F52" s="102"/>
      <c r="G52" s="102"/>
      <c r="H52" s="108"/>
      <c r="I52" s="105"/>
      <c r="J52" s="451"/>
      <c r="K52" s="451"/>
      <c r="L52" s="452"/>
      <c r="M52" s="451"/>
      <c r="N52" s="451">
        <f t="shared" si="0"/>
        <v>0</v>
      </c>
      <c r="O52" s="108">
        <v>12</v>
      </c>
    </row>
    <row r="53" spans="1:15">
      <c r="A53" s="72">
        <v>13</v>
      </c>
      <c r="B53" s="102" t="s">
        <v>1187</v>
      </c>
      <c r="C53" s="115"/>
      <c r="D53" s="480"/>
      <c r="E53" s="481"/>
      <c r="F53" s="482"/>
      <c r="G53" s="482"/>
      <c r="H53" s="483"/>
      <c r="I53" s="105"/>
      <c r="J53" s="451"/>
      <c r="K53" s="451"/>
      <c r="L53" s="452"/>
      <c r="M53" s="451"/>
      <c r="N53" s="451">
        <f t="shared" si="0"/>
        <v>0</v>
      </c>
      <c r="O53" s="108">
        <v>13</v>
      </c>
    </row>
    <row r="54" spans="1:15" ht="15.75" thickBot="1">
      <c r="A54" s="109">
        <v>14</v>
      </c>
      <c r="B54" s="484" t="s">
        <v>2328</v>
      </c>
      <c r="C54" s="485"/>
      <c r="D54" s="486"/>
      <c r="E54" s="487"/>
      <c r="F54" s="488"/>
      <c r="G54" s="488"/>
      <c r="H54" s="489"/>
      <c r="I54" s="490">
        <f>SUM(I41:I53)</f>
        <v>457889</v>
      </c>
      <c r="J54" s="322">
        <f>SUM(J41:J53)</f>
        <v>0</v>
      </c>
      <c r="K54" s="322">
        <f>SUM(K41:K53)</f>
        <v>16503356</v>
      </c>
      <c r="L54" s="305"/>
      <c r="M54" s="417">
        <f>SUM(M41:M53)</f>
        <v>0</v>
      </c>
      <c r="N54" s="322">
        <f>SUM(N41:N53)</f>
        <v>16503356</v>
      </c>
      <c r="O54" s="368">
        <v>14</v>
      </c>
    </row>
    <row r="55" spans="1:15">
      <c r="A55" s="67"/>
      <c r="B55" s="67"/>
      <c r="C55" s="67"/>
      <c r="D55" s="67"/>
      <c r="E55" s="67"/>
      <c r="F55" s="67"/>
      <c r="G55" s="67"/>
      <c r="H55" s="67"/>
      <c r="I55" s="67"/>
      <c r="J55" s="67"/>
      <c r="K55" s="67"/>
      <c r="L55" s="67"/>
      <c r="M55" s="67"/>
      <c r="N55" s="67"/>
      <c r="O55" s="67"/>
    </row>
    <row r="56" spans="1:15">
      <c r="A56" s="383" t="s">
        <v>3608</v>
      </c>
      <c r="B56" s="67"/>
      <c r="C56" s="67"/>
      <c r="D56" s="67"/>
      <c r="E56" s="799"/>
      <c r="F56" s="67"/>
      <c r="G56" s="67"/>
      <c r="H56" s="67"/>
      <c r="I56" s="15" t="str">
        <f>A56</f>
        <v>FERC FORM NO.1 (REVISED. 12-90) NYPSC Modified-96</v>
      </c>
      <c r="J56" s="15"/>
      <c r="K56" s="799"/>
      <c r="L56" s="15"/>
      <c r="M56" s="15"/>
      <c r="N56" s="15"/>
      <c r="O56" s="272" t="s">
        <v>3609</v>
      </c>
    </row>
    <row r="57" spans="1:15">
      <c r="A57" s="67" t="s">
        <v>3610</v>
      </c>
      <c r="B57" s="67"/>
      <c r="C57" s="67"/>
      <c r="D57" s="67"/>
      <c r="E57" s="67"/>
      <c r="F57" s="67"/>
      <c r="G57" s="67"/>
      <c r="H57" s="67"/>
      <c r="I57" s="67" t="s">
        <v>3611</v>
      </c>
      <c r="J57" s="67"/>
      <c r="K57" s="67"/>
      <c r="L57" s="67"/>
      <c r="M57" s="67"/>
      <c r="N57" s="67"/>
      <c r="O57" s="67"/>
    </row>
    <row r="58" spans="1:15">
      <c r="A58" s="67"/>
      <c r="B58" s="67"/>
      <c r="C58" s="67"/>
      <c r="D58" s="67"/>
      <c r="E58" s="67"/>
      <c r="F58" s="67"/>
      <c r="G58" s="67"/>
      <c r="H58" s="67"/>
      <c r="I58" s="15"/>
      <c r="J58" s="15"/>
      <c r="K58" s="15"/>
      <c r="L58" s="15"/>
      <c r="M58" s="15"/>
      <c r="N58" s="15"/>
      <c r="O58" s="15"/>
    </row>
    <row r="59" spans="1:15">
      <c r="A59" s="67"/>
      <c r="B59" s="67"/>
      <c r="C59" s="67"/>
      <c r="D59" s="67"/>
      <c r="E59" s="67"/>
      <c r="F59" s="67"/>
      <c r="G59" s="67"/>
      <c r="H59" s="67"/>
      <c r="I59" s="15"/>
      <c r="J59" s="15"/>
      <c r="K59" s="15"/>
      <c r="L59" s="15"/>
      <c r="M59" s="15"/>
      <c r="N59" s="15"/>
      <c r="O59" s="15"/>
    </row>
    <row r="60" spans="1:15">
      <c r="A60" s="67"/>
      <c r="B60" s="67"/>
      <c r="C60" s="67"/>
      <c r="D60" s="67"/>
      <c r="E60" s="67"/>
      <c r="F60" s="67"/>
      <c r="G60" s="67"/>
      <c r="H60" s="67"/>
      <c r="I60" s="15"/>
      <c r="J60" s="15"/>
      <c r="K60" s="15"/>
      <c r="L60" s="15"/>
      <c r="M60" s="15"/>
      <c r="N60" s="15"/>
      <c r="O60" s="15"/>
    </row>
    <row r="61" spans="1:15" ht="15.75">
      <c r="A61" s="69" t="s">
        <v>419</v>
      </c>
      <c r="B61" s="800"/>
      <c r="C61" s="67"/>
      <c r="D61" s="67"/>
      <c r="E61" s="67"/>
      <c r="F61" s="67"/>
      <c r="G61" s="67"/>
      <c r="H61" s="67"/>
      <c r="I61" s="15"/>
      <c r="J61" s="15"/>
      <c r="K61" s="15"/>
      <c r="L61" s="15"/>
      <c r="M61" s="15"/>
      <c r="N61" s="15"/>
      <c r="O61" s="15"/>
    </row>
    <row r="62" spans="1:15" ht="15.75">
      <c r="A62" s="69"/>
      <c r="B62" s="800"/>
      <c r="C62" s="67"/>
      <c r="D62" s="67"/>
      <c r="E62" s="67"/>
      <c r="F62" s="67"/>
      <c r="G62" s="67"/>
      <c r="H62" s="67"/>
      <c r="I62" s="15"/>
      <c r="J62" s="15"/>
      <c r="K62" s="15"/>
      <c r="L62" s="15"/>
      <c r="M62" s="15"/>
      <c r="N62" s="15"/>
      <c r="O62" s="15"/>
    </row>
    <row r="63" spans="1:15" ht="16.5" thickBot="1">
      <c r="A63" s="868" t="str">
        <f>'Data Sheet'!$C$25</f>
        <v>Consolidated Edison Company of New York, Inc.</v>
      </c>
      <c r="B63" s="67"/>
      <c r="C63" s="67"/>
      <c r="D63" s="67"/>
      <c r="E63" s="67"/>
      <c r="F63" s="857" t="str">
        <f>'Data Sheet'!$C$40</f>
        <v>4/28/2016</v>
      </c>
      <c r="G63" s="799" t="str">
        <f>'Data Sheet'!$C$38</f>
        <v>12/31/2015</v>
      </c>
      <c r="H63" s="67"/>
      <c r="I63" s="868" t="str">
        <f>'Data Sheet'!$C$25</f>
        <v>Consolidated Edison Company of New York, Inc.</v>
      </c>
      <c r="J63" s="15"/>
      <c r="K63" s="15"/>
      <c r="L63" s="857" t="str">
        <f>'Data Sheet'!$C$40</f>
        <v>4/28/2016</v>
      </c>
      <c r="M63" s="15"/>
      <c r="N63" s="799" t="str">
        <f>'Data Sheet'!$C$38</f>
        <v>12/31/2015</v>
      </c>
      <c r="O63" s="15"/>
    </row>
    <row r="64" spans="1:15">
      <c r="A64" s="27"/>
      <c r="B64" s="64"/>
      <c r="C64" s="64"/>
      <c r="D64" s="64"/>
      <c r="E64" s="64"/>
      <c r="F64" s="64"/>
      <c r="G64" s="64"/>
      <c r="H64" s="65"/>
      <c r="I64" s="27"/>
      <c r="J64" s="64"/>
      <c r="K64" s="64"/>
      <c r="L64" s="64"/>
      <c r="M64" s="64"/>
      <c r="N64" s="64"/>
      <c r="O64" s="65"/>
    </row>
    <row r="65" spans="1:15">
      <c r="A65" s="146" t="s">
        <v>1486</v>
      </c>
      <c r="B65" s="73"/>
      <c r="C65" s="73"/>
      <c r="D65" s="73"/>
      <c r="E65" s="73"/>
      <c r="F65" s="73"/>
      <c r="G65" s="73"/>
      <c r="H65" s="434"/>
      <c r="I65" s="331" t="s">
        <v>1487</v>
      </c>
      <c r="J65" s="332"/>
      <c r="K65" s="332"/>
      <c r="L65" s="332"/>
      <c r="M65" s="332"/>
      <c r="N65" s="332"/>
      <c r="O65" s="71"/>
    </row>
    <row r="66" spans="1:15">
      <c r="A66" s="85"/>
      <c r="B66" s="88"/>
      <c r="C66" s="80"/>
      <c r="D66" s="80"/>
      <c r="E66" s="87"/>
      <c r="F66" s="88"/>
      <c r="G66" s="88" t="s">
        <v>3584</v>
      </c>
      <c r="H66" s="83"/>
      <c r="I66" s="360"/>
      <c r="J66" s="87"/>
      <c r="K66" s="87" t="s">
        <v>3612</v>
      </c>
      <c r="L66" s="87"/>
      <c r="M66" s="80"/>
      <c r="N66" s="80"/>
      <c r="O66" s="83"/>
    </row>
    <row r="67" spans="1:15">
      <c r="A67" s="70"/>
      <c r="B67" s="95" t="s">
        <v>3586</v>
      </c>
      <c r="C67" s="79"/>
      <c r="D67" s="79"/>
      <c r="E67" s="287" t="s">
        <v>3587</v>
      </c>
      <c r="F67" s="286" t="s">
        <v>3588</v>
      </c>
      <c r="G67" s="620" t="s">
        <v>3588</v>
      </c>
      <c r="H67" s="325" t="s">
        <v>3588</v>
      </c>
      <c r="I67" s="78"/>
      <c r="J67" s="80"/>
      <c r="K67" s="80"/>
      <c r="L67" s="87"/>
      <c r="M67" s="80"/>
      <c r="N67" s="79"/>
      <c r="O67" s="81"/>
    </row>
    <row r="68" spans="1:15">
      <c r="A68" s="235" t="s">
        <v>1724</v>
      </c>
      <c r="B68" s="95" t="s">
        <v>3589</v>
      </c>
      <c r="C68" s="79"/>
      <c r="D68" s="288" t="s">
        <v>3590</v>
      </c>
      <c r="E68" s="287" t="s">
        <v>3591</v>
      </c>
      <c r="F68" s="286" t="s">
        <v>3592</v>
      </c>
      <c r="G68" s="286" t="s">
        <v>3593</v>
      </c>
      <c r="H68" s="234" t="s">
        <v>3593</v>
      </c>
      <c r="I68" s="273" t="s">
        <v>3594</v>
      </c>
      <c r="J68" s="288" t="s">
        <v>3595</v>
      </c>
      <c r="K68" s="288" t="s">
        <v>3596</v>
      </c>
      <c r="L68" s="67" t="s">
        <v>3597</v>
      </c>
      <c r="M68" s="396"/>
      <c r="N68" s="288" t="s">
        <v>3598</v>
      </c>
      <c r="O68" s="234" t="s">
        <v>1724</v>
      </c>
    </row>
    <row r="69" spans="1:15">
      <c r="A69" s="235" t="s">
        <v>1727</v>
      </c>
      <c r="B69" s="95" t="s">
        <v>3599</v>
      </c>
      <c r="C69" s="79"/>
      <c r="D69" s="288" t="s">
        <v>3600</v>
      </c>
      <c r="E69" s="287" t="s">
        <v>3601</v>
      </c>
      <c r="F69" s="286" t="s">
        <v>3602</v>
      </c>
      <c r="G69" s="286" t="s">
        <v>3603</v>
      </c>
      <c r="H69" s="234" t="s">
        <v>3604</v>
      </c>
      <c r="I69" s="273" t="s">
        <v>3605</v>
      </c>
      <c r="J69" s="288" t="s">
        <v>3606</v>
      </c>
      <c r="K69" s="288" t="s">
        <v>3606</v>
      </c>
      <c r="L69" s="67" t="s">
        <v>3606</v>
      </c>
      <c r="M69" s="396"/>
      <c r="N69" s="288" t="s">
        <v>3607</v>
      </c>
      <c r="O69" s="234" t="s">
        <v>1727</v>
      </c>
    </row>
    <row r="70" spans="1:15">
      <c r="A70" s="72"/>
      <c r="B70" s="102"/>
      <c r="C70" s="115" t="s">
        <v>3018</v>
      </c>
      <c r="D70" s="398" t="s">
        <v>3019</v>
      </c>
      <c r="E70" s="617" t="s">
        <v>3020</v>
      </c>
      <c r="F70" s="324" t="s">
        <v>3021</v>
      </c>
      <c r="G70" s="324" t="s">
        <v>2343</v>
      </c>
      <c r="H70" s="237" t="s">
        <v>2344</v>
      </c>
      <c r="I70" s="274" t="s">
        <v>2345</v>
      </c>
      <c r="J70" s="398" t="s">
        <v>2346</v>
      </c>
      <c r="K70" s="398" t="s">
        <v>2347</v>
      </c>
      <c r="L70" s="73" t="s">
        <v>2348</v>
      </c>
      <c r="M70" s="311"/>
      <c r="N70" s="398" t="s">
        <v>2349</v>
      </c>
      <c r="O70" s="108"/>
    </row>
    <row r="71" spans="1:15">
      <c r="A71" s="72">
        <v>1</v>
      </c>
      <c r="B71" s="102"/>
      <c r="C71" s="115"/>
      <c r="D71" s="115"/>
      <c r="E71" s="75"/>
      <c r="F71" s="102"/>
      <c r="G71" s="102"/>
      <c r="H71" s="108"/>
      <c r="I71" s="105"/>
      <c r="J71" s="319"/>
      <c r="K71" s="319"/>
      <c r="L71" s="449"/>
      <c r="M71" s="319"/>
      <c r="N71" s="319">
        <f>SUM(J71:L71)</f>
        <v>0</v>
      </c>
      <c r="O71" s="108">
        <v>1</v>
      </c>
    </row>
    <row r="72" spans="1:15">
      <c r="A72" s="72">
        <v>2</v>
      </c>
      <c r="B72" s="102"/>
      <c r="C72" s="115"/>
      <c r="D72" s="115"/>
      <c r="E72" s="75"/>
      <c r="F72" s="102"/>
      <c r="G72" s="102"/>
      <c r="H72" s="108"/>
      <c r="I72" s="105"/>
      <c r="J72" s="451"/>
      <c r="K72" s="451"/>
      <c r="L72" s="452"/>
      <c r="M72" s="451"/>
      <c r="N72" s="451">
        <f t="shared" ref="N72:N120" si="1">SUM(J72:M72)</f>
        <v>0</v>
      </c>
      <c r="O72" s="108">
        <v>2</v>
      </c>
    </row>
    <row r="73" spans="1:15">
      <c r="A73" s="72">
        <v>3</v>
      </c>
      <c r="B73" s="102"/>
      <c r="C73" s="115"/>
      <c r="D73" s="115"/>
      <c r="E73" s="75"/>
      <c r="F73" s="102"/>
      <c r="G73" s="102"/>
      <c r="H73" s="108"/>
      <c r="I73" s="105"/>
      <c r="J73" s="451"/>
      <c r="K73" s="451"/>
      <c r="L73" s="452"/>
      <c r="M73" s="451"/>
      <c r="N73" s="451">
        <f t="shared" si="1"/>
        <v>0</v>
      </c>
      <c r="O73" s="108">
        <v>3</v>
      </c>
    </row>
    <row r="74" spans="1:15">
      <c r="A74" s="72">
        <v>4</v>
      </c>
      <c r="B74" s="102"/>
      <c r="C74" s="115"/>
      <c r="D74" s="115"/>
      <c r="E74" s="75"/>
      <c r="F74" s="102"/>
      <c r="G74" s="102"/>
      <c r="H74" s="108"/>
      <c r="I74" s="105"/>
      <c r="J74" s="451"/>
      <c r="K74" s="451"/>
      <c r="L74" s="452"/>
      <c r="M74" s="451"/>
      <c r="N74" s="451">
        <f t="shared" si="1"/>
        <v>0</v>
      </c>
      <c r="O74" s="108">
        <v>4</v>
      </c>
    </row>
    <row r="75" spans="1:15">
      <c r="A75" s="72">
        <v>5</v>
      </c>
      <c r="B75" s="102"/>
      <c r="C75" s="115"/>
      <c r="D75" s="115"/>
      <c r="E75" s="75"/>
      <c r="F75" s="102"/>
      <c r="G75" s="102"/>
      <c r="H75" s="108"/>
      <c r="I75" s="105"/>
      <c r="J75" s="451"/>
      <c r="K75" s="451"/>
      <c r="L75" s="452"/>
      <c r="M75" s="451"/>
      <c r="N75" s="451">
        <f t="shared" si="1"/>
        <v>0</v>
      </c>
      <c r="O75" s="108">
        <v>5</v>
      </c>
    </row>
    <row r="76" spans="1:15">
      <c r="A76" s="72">
        <v>6</v>
      </c>
      <c r="B76" s="102"/>
      <c r="C76" s="115"/>
      <c r="D76" s="115"/>
      <c r="E76" s="75"/>
      <c r="F76" s="102"/>
      <c r="G76" s="102"/>
      <c r="H76" s="108"/>
      <c r="I76" s="105"/>
      <c r="J76" s="451"/>
      <c r="K76" s="451"/>
      <c r="L76" s="452"/>
      <c r="M76" s="451"/>
      <c r="N76" s="451">
        <f t="shared" si="1"/>
        <v>0</v>
      </c>
      <c r="O76" s="108">
        <v>6</v>
      </c>
    </row>
    <row r="77" spans="1:15">
      <c r="A77" s="72">
        <v>7</v>
      </c>
      <c r="B77" s="102"/>
      <c r="C77" s="115"/>
      <c r="D77" s="115"/>
      <c r="E77" s="75"/>
      <c r="F77" s="102"/>
      <c r="G77" s="102"/>
      <c r="H77" s="108"/>
      <c r="I77" s="105"/>
      <c r="J77" s="451"/>
      <c r="K77" s="451"/>
      <c r="L77" s="452"/>
      <c r="M77" s="451"/>
      <c r="N77" s="451">
        <f t="shared" si="1"/>
        <v>0</v>
      </c>
      <c r="O77" s="108">
        <v>7</v>
      </c>
    </row>
    <row r="78" spans="1:15">
      <c r="A78" s="72">
        <v>8</v>
      </c>
      <c r="B78" s="102"/>
      <c r="C78" s="115"/>
      <c r="D78" s="115"/>
      <c r="E78" s="75"/>
      <c r="F78" s="102"/>
      <c r="G78" s="102"/>
      <c r="H78" s="108"/>
      <c r="I78" s="105"/>
      <c r="J78" s="451"/>
      <c r="K78" s="451"/>
      <c r="L78" s="452"/>
      <c r="M78" s="451"/>
      <c r="N78" s="451">
        <f t="shared" si="1"/>
        <v>0</v>
      </c>
      <c r="O78" s="108">
        <v>8</v>
      </c>
    </row>
    <row r="79" spans="1:15">
      <c r="A79" s="72">
        <v>9</v>
      </c>
      <c r="B79" s="102"/>
      <c r="C79" s="115"/>
      <c r="D79" s="115"/>
      <c r="E79" s="75"/>
      <c r="F79" s="102"/>
      <c r="G79" s="102"/>
      <c r="H79" s="108"/>
      <c r="I79" s="105"/>
      <c r="J79" s="451"/>
      <c r="K79" s="451"/>
      <c r="L79" s="452"/>
      <c r="M79" s="451"/>
      <c r="N79" s="451">
        <f t="shared" si="1"/>
        <v>0</v>
      </c>
      <c r="O79" s="108">
        <v>9</v>
      </c>
    </row>
    <row r="80" spans="1:15">
      <c r="A80" s="72">
        <v>10</v>
      </c>
      <c r="B80" s="102"/>
      <c r="C80" s="115"/>
      <c r="D80" s="115"/>
      <c r="E80" s="75"/>
      <c r="F80" s="102"/>
      <c r="G80" s="102"/>
      <c r="H80" s="108"/>
      <c r="I80" s="105"/>
      <c r="J80" s="451"/>
      <c r="K80" s="451"/>
      <c r="L80" s="452"/>
      <c r="M80" s="451"/>
      <c r="N80" s="451">
        <f t="shared" si="1"/>
        <v>0</v>
      </c>
      <c r="O80" s="108">
        <v>10</v>
      </c>
    </row>
    <row r="81" spans="1:15">
      <c r="A81" s="72">
        <v>11</v>
      </c>
      <c r="B81" s="102"/>
      <c r="C81" s="115"/>
      <c r="D81" s="115"/>
      <c r="E81" s="75"/>
      <c r="F81" s="102"/>
      <c r="G81" s="102"/>
      <c r="H81" s="108"/>
      <c r="I81" s="105"/>
      <c r="J81" s="451"/>
      <c r="K81" s="451"/>
      <c r="L81" s="452"/>
      <c r="M81" s="451"/>
      <c r="N81" s="451">
        <f t="shared" si="1"/>
        <v>0</v>
      </c>
      <c r="O81" s="108">
        <v>11</v>
      </c>
    </row>
    <row r="82" spans="1:15">
      <c r="A82" s="72">
        <v>12</v>
      </c>
      <c r="B82" s="102"/>
      <c r="C82" s="115"/>
      <c r="D82" s="115"/>
      <c r="E82" s="75"/>
      <c r="F82" s="102"/>
      <c r="G82" s="102"/>
      <c r="H82" s="108"/>
      <c r="I82" s="105"/>
      <c r="J82" s="451"/>
      <c r="K82" s="451"/>
      <c r="L82" s="452"/>
      <c r="M82" s="451"/>
      <c r="N82" s="451">
        <f t="shared" si="1"/>
        <v>0</v>
      </c>
      <c r="O82" s="108">
        <v>12</v>
      </c>
    </row>
    <row r="83" spans="1:15">
      <c r="A83" s="72">
        <v>13</v>
      </c>
      <c r="B83" s="102"/>
      <c r="C83" s="115"/>
      <c r="D83" s="115"/>
      <c r="E83" s="75"/>
      <c r="F83" s="102"/>
      <c r="G83" s="102"/>
      <c r="H83" s="108"/>
      <c r="I83" s="105"/>
      <c r="J83" s="451"/>
      <c r="K83" s="451"/>
      <c r="L83" s="452"/>
      <c r="M83" s="451"/>
      <c r="N83" s="451">
        <f t="shared" si="1"/>
        <v>0</v>
      </c>
      <c r="O83" s="108">
        <v>13</v>
      </c>
    </row>
    <row r="84" spans="1:15">
      <c r="A84" s="72">
        <v>14</v>
      </c>
      <c r="B84" s="102"/>
      <c r="C84" s="115"/>
      <c r="D84" s="115"/>
      <c r="E84" s="75"/>
      <c r="F84" s="102"/>
      <c r="G84" s="102"/>
      <c r="H84" s="108"/>
      <c r="I84" s="105"/>
      <c r="J84" s="451"/>
      <c r="K84" s="451"/>
      <c r="L84" s="452"/>
      <c r="M84" s="451"/>
      <c r="N84" s="451">
        <f t="shared" si="1"/>
        <v>0</v>
      </c>
      <c r="O84" s="108">
        <v>14</v>
      </c>
    </row>
    <row r="85" spans="1:15">
      <c r="A85" s="72">
        <v>15</v>
      </c>
      <c r="B85" s="102"/>
      <c r="C85" s="115"/>
      <c r="D85" s="115"/>
      <c r="E85" s="75"/>
      <c r="F85" s="102"/>
      <c r="G85" s="102"/>
      <c r="H85" s="108"/>
      <c r="I85" s="105"/>
      <c r="J85" s="451"/>
      <c r="K85" s="451"/>
      <c r="L85" s="452"/>
      <c r="M85" s="451"/>
      <c r="N85" s="451">
        <f t="shared" si="1"/>
        <v>0</v>
      </c>
      <c r="O85" s="108">
        <v>15</v>
      </c>
    </row>
    <row r="86" spans="1:15">
      <c r="A86" s="72">
        <v>16</v>
      </c>
      <c r="B86" s="102"/>
      <c r="C86" s="115"/>
      <c r="D86" s="115"/>
      <c r="E86" s="75"/>
      <c r="F86" s="102"/>
      <c r="G86" s="102"/>
      <c r="H86" s="108"/>
      <c r="I86" s="105"/>
      <c r="J86" s="451"/>
      <c r="K86" s="451"/>
      <c r="L86" s="452"/>
      <c r="M86" s="451"/>
      <c r="N86" s="451">
        <f t="shared" si="1"/>
        <v>0</v>
      </c>
      <c r="O86" s="108">
        <v>16</v>
      </c>
    </row>
    <row r="87" spans="1:15">
      <c r="A87" s="72">
        <v>17</v>
      </c>
      <c r="B87" s="102"/>
      <c r="C87" s="115"/>
      <c r="D87" s="115"/>
      <c r="E87" s="75"/>
      <c r="F87" s="102"/>
      <c r="G87" s="102"/>
      <c r="H87" s="108"/>
      <c r="I87" s="105"/>
      <c r="J87" s="451"/>
      <c r="K87" s="451"/>
      <c r="L87" s="452"/>
      <c r="M87" s="451"/>
      <c r="N87" s="451">
        <f t="shared" si="1"/>
        <v>0</v>
      </c>
      <c r="O87" s="108">
        <v>17</v>
      </c>
    </row>
    <row r="88" spans="1:15">
      <c r="A88" s="72">
        <v>18</v>
      </c>
      <c r="B88" s="102"/>
      <c r="C88" s="115"/>
      <c r="D88" s="115"/>
      <c r="E88" s="75"/>
      <c r="F88" s="102"/>
      <c r="G88" s="102"/>
      <c r="H88" s="108"/>
      <c r="I88" s="105"/>
      <c r="J88" s="451"/>
      <c r="K88" s="451"/>
      <c r="L88" s="452"/>
      <c r="M88" s="451"/>
      <c r="N88" s="451">
        <f t="shared" si="1"/>
        <v>0</v>
      </c>
      <c r="O88" s="108">
        <v>18</v>
      </c>
    </row>
    <row r="89" spans="1:15">
      <c r="A89" s="72">
        <v>19</v>
      </c>
      <c r="B89" s="102"/>
      <c r="C89" s="115"/>
      <c r="D89" s="115"/>
      <c r="E89" s="75"/>
      <c r="F89" s="102"/>
      <c r="G89" s="102"/>
      <c r="H89" s="108"/>
      <c r="I89" s="105"/>
      <c r="J89" s="451"/>
      <c r="K89" s="451"/>
      <c r="L89" s="452"/>
      <c r="M89" s="451"/>
      <c r="N89" s="451">
        <f t="shared" si="1"/>
        <v>0</v>
      </c>
      <c r="O89" s="108">
        <v>19</v>
      </c>
    </row>
    <row r="90" spans="1:15">
      <c r="A90" s="72">
        <v>20</v>
      </c>
      <c r="B90" s="102"/>
      <c r="C90" s="115"/>
      <c r="D90" s="115"/>
      <c r="E90" s="75"/>
      <c r="F90" s="102"/>
      <c r="G90" s="102"/>
      <c r="H90" s="108"/>
      <c r="I90" s="105"/>
      <c r="J90" s="451"/>
      <c r="K90" s="451"/>
      <c r="L90" s="452"/>
      <c r="M90" s="451"/>
      <c r="N90" s="451">
        <f t="shared" si="1"/>
        <v>0</v>
      </c>
      <c r="O90" s="108">
        <v>20</v>
      </c>
    </row>
    <row r="91" spans="1:15">
      <c r="A91" s="72">
        <v>21</v>
      </c>
      <c r="B91" s="102"/>
      <c r="C91" s="115"/>
      <c r="D91" s="115"/>
      <c r="E91" s="75"/>
      <c r="F91" s="102"/>
      <c r="G91" s="102"/>
      <c r="H91" s="108"/>
      <c r="I91" s="105"/>
      <c r="J91" s="451"/>
      <c r="K91" s="451"/>
      <c r="L91" s="452"/>
      <c r="M91" s="451"/>
      <c r="N91" s="451">
        <f t="shared" si="1"/>
        <v>0</v>
      </c>
      <c r="O91" s="108">
        <v>21</v>
      </c>
    </row>
    <row r="92" spans="1:15">
      <c r="A92" s="72">
        <v>22</v>
      </c>
      <c r="B92" s="102"/>
      <c r="C92" s="115"/>
      <c r="D92" s="115"/>
      <c r="E92" s="75"/>
      <c r="F92" s="102"/>
      <c r="G92" s="102"/>
      <c r="H92" s="108"/>
      <c r="I92" s="105"/>
      <c r="J92" s="451"/>
      <c r="K92" s="451"/>
      <c r="L92" s="452"/>
      <c r="M92" s="451"/>
      <c r="N92" s="451">
        <f t="shared" si="1"/>
        <v>0</v>
      </c>
      <c r="O92" s="108">
        <v>22</v>
      </c>
    </row>
    <row r="93" spans="1:15">
      <c r="A93" s="72">
        <v>23</v>
      </c>
      <c r="B93" s="102"/>
      <c r="C93" s="115"/>
      <c r="D93" s="115"/>
      <c r="E93" s="75"/>
      <c r="F93" s="102"/>
      <c r="G93" s="102"/>
      <c r="H93" s="108"/>
      <c r="I93" s="105"/>
      <c r="J93" s="451"/>
      <c r="K93" s="451"/>
      <c r="L93" s="452"/>
      <c r="M93" s="451"/>
      <c r="N93" s="451">
        <f t="shared" si="1"/>
        <v>0</v>
      </c>
      <c r="O93" s="108">
        <v>23</v>
      </c>
    </row>
    <row r="94" spans="1:15">
      <c r="A94" s="72">
        <v>24</v>
      </c>
      <c r="B94" s="102"/>
      <c r="C94" s="115"/>
      <c r="D94" s="115"/>
      <c r="E94" s="75"/>
      <c r="F94" s="102"/>
      <c r="G94" s="102"/>
      <c r="H94" s="108"/>
      <c r="I94" s="105"/>
      <c r="J94" s="451"/>
      <c r="K94" s="451"/>
      <c r="L94" s="452"/>
      <c r="M94" s="451"/>
      <c r="N94" s="451">
        <f t="shared" si="1"/>
        <v>0</v>
      </c>
      <c r="O94" s="108">
        <v>24</v>
      </c>
    </row>
    <row r="95" spans="1:15">
      <c r="A95" s="72">
        <v>25</v>
      </c>
      <c r="B95" s="102"/>
      <c r="C95" s="115"/>
      <c r="D95" s="115"/>
      <c r="E95" s="75"/>
      <c r="F95" s="102"/>
      <c r="G95" s="102"/>
      <c r="H95" s="108"/>
      <c r="I95" s="105"/>
      <c r="J95" s="451"/>
      <c r="K95" s="451"/>
      <c r="L95" s="452"/>
      <c r="M95" s="451"/>
      <c r="N95" s="451">
        <f t="shared" si="1"/>
        <v>0</v>
      </c>
      <c r="O95" s="108">
        <v>25</v>
      </c>
    </row>
    <row r="96" spans="1:15">
      <c r="A96" s="72">
        <v>26</v>
      </c>
      <c r="B96" s="102"/>
      <c r="C96" s="115"/>
      <c r="D96" s="115"/>
      <c r="E96" s="75"/>
      <c r="F96" s="102"/>
      <c r="G96" s="102"/>
      <c r="H96" s="108"/>
      <c r="I96" s="105"/>
      <c r="J96" s="451"/>
      <c r="K96" s="451"/>
      <c r="L96" s="452"/>
      <c r="M96" s="451"/>
      <c r="N96" s="451">
        <f t="shared" si="1"/>
        <v>0</v>
      </c>
      <c r="O96" s="108">
        <v>26</v>
      </c>
    </row>
    <row r="97" spans="1:15">
      <c r="A97" s="72">
        <v>27</v>
      </c>
      <c r="B97" s="102"/>
      <c r="C97" s="115"/>
      <c r="D97" s="115"/>
      <c r="E97" s="75"/>
      <c r="F97" s="102"/>
      <c r="G97" s="102"/>
      <c r="H97" s="108"/>
      <c r="I97" s="105"/>
      <c r="J97" s="451"/>
      <c r="K97" s="451"/>
      <c r="L97" s="452"/>
      <c r="M97" s="451"/>
      <c r="N97" s="451">
        <f t="shared" si="1"/>
        <v>0</v>
      </c>
      <c r="O97" s="108">
        <v>27</v>
      </c>
    </row>
    <row r="98" spans="1:15">
      <c r="A98" s="72">
        <v>28</v>
      </c>
      <c r="B98" s="102"/>
      <c r="C98" s="115"/>
      <c r="D98" s="115"/>
      <c r="E98" s="75"/>
      <c r="F98" s="102"/>
      <c r="G98" s="102"/>
      <c r="H98" s="108"/>
      <c r="I98" s="105"/>
      <c r="J98" s="451"/>
      <c r="K98" s="451"/>
      <c r="L98" s="452"/>
      <c r="M98" s="451"/>
      <c r="N98" s="451">
        <f t="shared" si="1"/>
        <v>0</v>
      </c>
      <c r="O98" s="108">
        <v>28</v>
      </c>
    </row>
    <row r="99" spans="1:15">
      <c r="A99" s="72">
        <v>29</v>
      </c>
      <c r="B99" s="102"/>
      <c r="C99" s="115"/>
      <c r="D99" s="115"/>
      <c r="E99" s="75"/>
      <c r="F99" s="102"/>
      <c r="G99" s="102"/>
      <c r="H99" s="108"/>
      <c r="I99" s="105"/>
      <c r="J99" s="451"/>
      <c r="K99" s="451"/>
      <c r="L99" s="452"/>
      <c r="M99" s="451"/>
      <c r="N99" s="451">
        <f t="shared" si="1"/>
        <v>0</v>
      </c>
      <c r="O99" s="108">
        <v>29</v>
      </c>
    </row>
    <row r="100" spans="1:15">
      <c r="A100" s="72">
        <v>30</v>
      </c>
      <c r="B100" s="102"/>
      <c r="C100" s="115"/>
      <c r="D100" s="115"/>
      <c r="E100" s="75"/>
      <c r="F100" s="102"/>
      <c r="G100" s="102"/>
      <c r="H100" s="108"/>
      <c r="I100" s="105"/>
      <c r="J100" s="451"/>
      <c r="K100" s="451"/>
      <c r="L100" s="452"/>
      <c r="M100" s="451"/>
      <c r="N100" s="451">
        <f t="shared" si="1"/>
        <v>0</v>
      </c>
      <c r="O100" s="108">
        <v>30</v>
      </c>
    </row>
    <row r="101" spans="1:15">
      <c r="A101" s="72">
        <v>31</v>
      </c>
      <c r="B101" s="102"/>
      <c r="C101" s="115"/>
      <c r="D101" s="115"/>
      <c r="E101" s="75"/>
      <c r="F101" s="102"/>
      <c r="G101" s="102"/>
      <c r="H101" s="108"/>
      <c r="I101" s="105"/>
      <c r="J101" s="451"/>
      <c r="K101" s="451"/>
      <c r="L101" s="452"/>
      <c r="M101" s="451"/>
      <c r="N101" s="451">
        <f t="shared" si="1"/>
        <v>0</v>
      </c>
      <c r="O101" s="108">
        <v>31</v>
      </c>
    </row>
    <row r="102" spans="1:15">
      <c r="A102" s="72">
        <v>32</v>
      </c>
      <c r="B102" s="102"/>
      <c r="C102" s="115"/>
      <c r="D102" s="115"/>
      <c r="E102" s="75"/>
      <c r="F102" s="102"/>
      <c r="G102" s="102"/>
      <c r="H102" s="108"/>
      <c r="I102" s="105"/>
      <c r="J102" s="451"/>
      <c r="K102" s="451"/>
      <c r="L102" s="452"/>
      <c r="M102" s="451"/>
      <c r="N102" s="451">
        <f t="shared" si="1"/>
        <v>0</v>
      </c>
      <c r="O102" s="108">
        <v>32</v>
      </c>
    </row>
    <row r="103" spans="1:15">
      <c r="A103" s="72">
        <v>33</v>
      </c>
      <c r="B103" s="102"/>
      <c r="C103" s="115"/>
      <c r="D103" s="115"/>
      <c r="E103" s="75"/>
      <c r="F103" s="102"/>
      <c r="G103" s="102"/>
      <c r="H103" s="108"/>
      <c r="I103" s="105"/>
      <c r="J103" s="451"/>
      <c r="K103" s="451"/>
      <c r="L103" s="452"/>
      <c r="M103" s="451"/>
      <c r="N103" s="451">
        <f t="shared" si="1"/>
        <v>0</v>
      </c>
      <c r="O103" s="108">
        <v>33</v>
      </c>
    </row>
    <row r="104" spans="1:15">
      <c r="A104" s="72">
        <v>34</v>
      </c>
      <c r="B104" s="102"/>
      <c r="C104" s="115"/>
      <c r="D104" s="115"/>
      <c r="E104" s="75"/>
      <c r="F104" s="102"/>
      <c r="G104" s="102"/>
      <c r="H104" s="108"/>
      <c r="I104" s="105"/>
      <c r="J104" s="451"/>
      <c r="K104" s="451"/>
      <c r="L104" s="452"/>
      <c r="M104" s="451"/>
      <c r="N104" s="451">
        <f t="shared" si="1"/>
        <v>0</v>
      </c>
      <c r="O104" s="108">
        <v>34</v>
      </c>
    </row>
    <row r="105" spans="1:15">
      <c r="A105" s="72">
        <v>35</v>
      </c>
      <c r="B105" s="102"/>
      <c r="C105" s="115"/>
      <c r="D105" s="115"/>
      <c r="E105" s="75"/>
      <c r="F105" s="102"/>
      <c r="G105" s="102"/>
      <c r="H105" s="108"/>
      <c r="I105" s="105"/>
      <c r="J105" s="451"/>
      <c r="K105" s="451"/>
      <c r="L105" s="452"/>
      <c r="M105" s="451"/>
      <c r="N105" s="451">
        <f t="shared" si="1"/>
        <v>0</v>
      </c>
      <c r="O105" s="108">
        <v>35</v>
      </c>
    </row>
    <row r="106" spans="1:15">
      <c r="A106" s="72">
        <v>36</v>
      </c>
      <c r="B106" s="102"/>
      <c r="C106" s="115"/>
      <c r="D106" s="115"/>
      <c r="E106" s="75"/>
      <c r="F106" s="102"/>
      <c r="G106" s="102"/>
      <c r="H106" s="108"/>
      <c r="I106" s="105"/>
      <c r="J106" s="451"/>
      <c r="K106" s="451"/>
      <c r="L106" s="452"/>
      <c r="M106" s="451"/>
      <c r="N106" s="451">
        <f t="shared" si="1"/>
        <v>0</v>
      </c>
      <c r="O106" s="108">
        <v>36</v>
      </c>
    </row>
    <row r="107" spans="1:15">
      <c r="A107" s="72">
        <v>37</v>
      </c>
      <c r="B107" s="102"/>
      <c r="C107" s="115"/>
      <c r="D107" s="115"/>
      <c r="E107" s="75"/>
      <c r="F107" s="102"/>
      <c r="G107" s="102"/>
      <c r="H107" s="108"/>
      <c r="I107" s="105"/>
      <c r="J107" s="451"/>
      <c r="K107" s="451"/>
      <c r="L107" s="452"/>
      <c r="M107" s="451"/>
      <c r="N107" s="451">
        <f t="shared" si="1"/>
        <v>0</v>
      </c>
      <c r="O107" s="108">
        <v>37</v>
      </c>
    </row>
    <row r="108" spans="1:15">
      <c r="A108" s="72">
        <v>38</v>
      </c>
      <c r="B108" s="102"/>
      <c r="C108" s="115"/>
      <c r="D108" s="115"/>
      <c r="E108" s="75"/>
      <c r="F108" s="102"/>
      <c r="G108" s="102"/>
      <c r="H108" s="108"/>
      <c r="I108" s="105"/>
      <c r="J108" s="451"/>
      <c r="K108" s="451"/>
      <c r="L108" s="452"/>
      <c r="M108" s="451"/>
      <c r="N108" s="451">
        <f t="shared" si="1"/>
        <v>0</v>
      </c>
      <c r="O108" s="108">
        <v>38</v>
      </c>
    </row>
    <row r="109" spans="1:15">
      <c r="A109" s="72">
        <v>39</v>
      </c>
      <c r="B109" s="102"/>
      <c r="C109" s="115"/>
      <c r="D109" s="115"/>
      <c r="E109" s="75"/>
      <c r="F109" s="102"/>
      <c r="G109" s="102"/>
      <c r="H109" s="108"/>
      <c r="I109" s="105"/>
      <c r="J109" s="451"/>
      <c r="K109" s="451"/>
      <c r="L109" s="452"/>
      <c r="M109" s="451"/>
      <c r="N109" s="451">
        <f t="shared" si="1"/>
        <v>0</v>
      </c>
      <c r="O109" s="108">
        <v>39</v>
      </c>
    </row>
    <row r="110" spans="1:15">
      <c r="A110" s="72">
        <v>40</v>
      </c>
      <c r="B110" s="102"/>
      <c r="C110" s="115"/>
      <c r="D110" s="115"/>
      <c r="E110" s="75"/>
      <c r="F110" s="102"/>
      <c r="G110" s="102"/>
      <c r="H110" s="108"/>
      <c r="I110" s="105"/>
      <c r="J110" s="451"/>
      <c r="K110" s="451"/>
      <c r="L110" s="452"/>
      <c r="M110" s="451"/>
      <c r="N110" s="451">
        <f t="shared" si="1"/>
        <v>0</v>
      </c>
      <c r="O110" s="108">
        <v>40</v>
      </c>
    </row>
    <row r="111" spans="1:15">
      <c r="A111" s="72">
        <v>41</v>
      </c>
      <c r="B111" s="102"/>
      <c r="C111" s="115"/>
      <c r="D111" s="115"/>
      <c r="E111" s="75"/>
      <c r="F111" s="102"/>
      <c r="G111" s="102"/>
      <c r="H111" s="108"/>
      <c r="I111" s="105"/>
      <c r="J111" s="451"/>
      <c r="K111" s="451"/>
      <c r="L111" s="452"/>
      <c r="M111" s="451"/>
      <c r="N111" s="451">
        <f t="shared" si="1"/>
        <v>0</v>
      </c>
      <c r="O111" s="108">
        <v>41</v>
      </c>
    </row>
    <row r="112" spans="1:15">
      <c r="A112" s="72">
        <v>42</v>
      </c>
      <c r="B112" s="102"/>
      <c r="C112" s="115"/>
      <c r="D112" s="115"/>
      <c r="E112" s="75"/>
      <c r="F112" s="102"/>
      <c r="G112" s="102"/>
      <c r="H112" s="108"/>
      <c r="I112" s="105"/>
      <c r="J112" s="451"/>
      <c r="K112" s="451"/>
      <c r="L112" s="452"/>
      <c r="M112" s="451"/>
      <c r="N112" s="451">
        <f t="shared" si="1"/>
        <v>0</v>
      </c>
      <c r="O112" s="108">
        <v>42</v>
      </c>
    </row>
    <row r="113" spans="1:15">
      <c r="A113" s="72">
        <v>43</v>
      </c>
      <c r="B113" s="102"/>
      <c r="C113" s="115"/>
      <c r="D113" s="115"/>
      <c r="E113" s="75"/>
      <c r="F113" s="102"/>
      <c r="G113" s="102"/>
      <c r="H113" s="108"/>
      <c r="I113" s="105"/>
      <c r="J113" s="451"/>
      <c r="K113" s="451"/>
      <c r="L113" s="452"/>
      <c r="M113" s="451"/>
      <c r="N113" s="451">
        <f t="shared" si="1"/>
        <v>0</v>
      </c>
      <c r="O113" s="108">
        <v>43</v>
      </c>
    </row>
    <row r="114" spans="1:15">
      <c r="A114" s="72">
        <v>44</v>
      </c>
      <c r="B114" s="102"/>
      <c r="C114" s="115"/>
      <c r="D114" s="115"/>
      <c r="E114" s="75"/>
      <c r="F114" s="102"/>
      <c r="G114" s="102"/>
      <c r="H114" s="108"/>
      <c r="I114" s="105"/>
      <c r="J114" s="451"/>
      <c r="K114" s="451"/>
      <c r="L114" s="452"/>
      <c r="M114" s="451"/>
      <c r="N114" s="451">
        <f t="shared" si="1"/>
        <v>0</v>
      </c>
      <c r="O114" s="108">
        <v>44</v>
      </c>
    </row>
    <row r="115" spans="1:15">
      <c r="A115" s="72">
        <v>45</v>
      </c>
      <c r="B115" s="102"/>
      <c r="C115" s="115"/>
      <c r="D115" s="115"/>
      <c r="E115" s="75"/>
      <c r="F115" s="102"/>
      <c r="G115" s="102"/>
      <c r="H115" s="108"/>
      <c r="I115" s="105"/>
      <c r="J115" s="451"/>
      <c r="K115" s="451"/>
      <c r="L115" s="452"/>
      <c r="M115" s="451"/>
      <c r="N115" s="451">
        <f t="shared" si="1"/>
        <v>0</v>
      </c>
      <c r="O115" s="108">
        <v>45</v>
      </c>
    </row>
    <row r="116" spans="1:15">
      <c r="A116" s="72">
        <v>46</v>
      </c>
      <c r="B116" s="102"/>
      <c r="C116" s="115"/>
      <c r="D116" s="115"/>
      <c r="E116" s="75"/>
      <c r="F116" s="102"/>
      <c r="G116" s="102"/>
      <c r="H116" s="108"/>
      <c r="I116" s="105"/>
      <c r="J116" s="451"/>
      <c r="K116" s="451"/>
      <c r="L116" s="452"/>
      <c r="M116" s="451"/>
      <c r="N116" s="451">
        <f t="shared" si="1"/>
        <v>0</v>
      </c>
      <c r="O116" s="108">
        <v>46</v>
      </c>
    </row>
    <row r="117" spans="1:15">
      <c r="A117" s="72">
        <v>47</v>
      </c>
      <c r="B117" s="102"/>
      <c r="C117" s="115"/>
      <c r="D117" s="115"/>
      <c r="E117" s="75"/>
      <c r="F117" s="102"/>
      <c r="G117" s="102"/>
      <c r="H117" s="108"/>
      <c r="I117" s="105"/>
      <c r="J117" s="451"/>
      <c r="K117" s="451"/>
      <c r="L117" s="452"/>
      <c r="M117" s="451"/>
      <c r="N117" s="451">
        <f t="shared" si="1"/>
        <v>0</v>
      </c>
      <c r="O117" s="108">
        <v>47</v>
      </c>
    </row>
    <row r="118" spans="1:15">
      <c r="A118" s="72">
        <v>48</v>
      </c>
      <c r="B118" s="102"/>
      <c r="C118" s="115"/>
      <c r="D118" s="115"/>
      <c r="E118" s="75"/>
      <c r="F118" s="102"/>
      <c r="G118" s="102"/>
      <c r="H118" s="108"/>
      <c r="I118" s="105"/>
      <c r="J118" s="451"/>
      <c r="K118" s="451"/>
      <c r="L118" s="452"/>
      <c r="M118" s="451"/>
      <c r="N118" s="451">
        <f t="shared" si="1"/>
        <v>0</v>
      </c>
      <c r="O118" s="108">
        <v>48</v>
      </c>
    </row>
    <row r="119" spans="1:15">
      <c r="A119" s="72">
        <v>49</v>
      </c>
      <c r="B119" s="102"/>
      <c r="C119" s="115"/>
      <c r="D119" s="115"/>
      <c r="E119" s="75"/>
      <c r="F119" s="102"/>
      <c r="G119" s="102"/>
      <c r="H119" s="108"/>
      <c r="I119" s="105"/>
      <c r="J119" s="451"/>
      <c r="K119" s="451"/>
      <c r="L119" s="452"/>
      <c r="M119" s="451"/>
      <c r="N119" s="451">
        <f t="shared" si="1"/>
        <v>0</v>
      </c>
      <c r="O119" s="108">
        <v>49</v>
      </c>
    </row>
    <row r="120" spans="1:15">
      <c r="A120" s="72">
        <v>50</v>
      </c>
      <c r="B120" s="102"/>
      <c r="C120" s="115"/>
      <c r="D120" s="2416"/>
      <c r="E120" s="2417"/>
      <c r="F120" s="2418"/>
      <c r="G120" s="2418"/>
      <c r="H120" s="2419"/>
      <c r="I120" s="105"/>
      <c r="J120" s="451"/>
      <c r="K120" s="451"/>
      <c r="L120" s="452"/>
      <c r="M120" s="451"/>
      <c r="N120" s="451">
        <f t="shared" si="1"/>
        <v>0</v>
      </c>
      <c r="O120" s="108">
        <v>50</v>
      </c>
    </row>
    <row r="121" spans="1:15" ht="15.75" thickBot="1">
      <c r="A121" s="109">
        <v>51</v>
      </c>
      <c r="B121" s="484" t="s">
        <v>2328</v>
      </c>
      <c r="C121" s="485"/>
      <c r="D121" s="486"/>
      <c r="E121" s="487"/>
      <c r="F121" s="488"/>
      <c r="G121" s="488"/>
      <c r="H121" s="489"/>
      <c r="I121" s="490">
        <f>SUM(I71:I120)</f>
        <v>0</v>
      </c>
      <c r="J121" s="417">
        <f>SUM(J71:J120)</f>
        <v>0</v>
      </c>
      <c r="K121" s="417">
        <f>SUM(K71:K120)</f>
        <v>0</v>
      </c>
      <c r="L121" s="392"/>
      <c r="M121" s="417">
        <f>SUM(M71:M120)</f>
        <v>0</v>
      </c>
      <c r="N121" s="417">
        <f>SUM(N71:N120)</f>
        <v>0</v>
      </c>
      <c r="O121" s="368">
        <v>51</v>
      </c>
    </row>
    <row r="122" spans="1:15">
      <c r="A122" s="743"/>
      <c r="B122" s="869"/>
      <c r="C122" s="869"/>
      <c r="D122" s="1369"/>
      <c r="E122" s="1369"/>
      <c r="F122" s="1369"/>
      <c r="G122" s="1369"/>
      <c r="H122" s="1369"/>
      <c r="I122" s="870"/>
      <c r="J122" s="871"/>
      <c r="K122" s="871"/>
      <c r="L122" s="871"/>
      <c r="M122" s="871"/>
      <c r="N122" s="871"/>
      <c r="O122" s="743"/>
    </row>
    <row r="123" spans="1:15">
      <c r="A123" s="383" t="s">
        <v>3608</v>
      </c>
      <c r="B123" s="799"/>
      <c r="C123" s="799"/>
      <c r="D123" s="799"/>
      <c r="E123" s="799"/>
      <c r="F123" s="799"/>
      <c r="G123" s="799"/>
      <c r="I123" s="383" t="s">
        <v>3608</v>
      </c>
    </row>
    <row r="124" spans="1:15">
      <c r="A124" s="67" t="s">
        <v>3613</v>
      </c>
      <c r="B124" s="67"/>
      <c r="C124" s="67"/>
      <c r="D124" s="67"/>
      <c r="E124" s="67"/>
      <c r="F124" s="67"/>
      <c r="G124" s="67"/>
      <c r="H124" s="67"/>
      <c r="I124" s="67" t="s">
        <v>3614</v>
      </c>
      <c r="J124" s="67"/>
      <c r="K124" s="67"/>
      <c r="L124" s="67"/>
      <c r="M124" s="67"/>
      <c r="N124" s="67"/>
      <c r="O124" s="67"/>
    </row>
  </sheetData>
  <printOptions horizontalCentered="1" verticalCentered="1"/>
  <pageMargins left="0.5" right="0.5" top="0.5" bottom="0.5" header="0" footer="0"/>
  <pageSetup scale="69" fitToWidth="2" fitToHeight="2" orientation="portrait" horizontalDpi="300" verticalDpi="300" r:id="rId1"/>
  <headerFooter alignWithMargins="0"/>
  <rowBreaks count="1" manualBreakCount="1">
    <brk id="59" max="16383" man="1"/>
  </rowBreaks>
  <colBreaks count="1" manualBreakCount="1">
    <brk id="8" max="123"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4"/>
  <dimension ref="A1:W86"/>
  <sheetViews>
    <sheetView defaultGridColor="0" view="pageBreakPreview" colorId="22" zoomScale="70" zoomScaleNormal="85" zoomScaleSheetLayoutView="70" workbookViewId="0">
      <selection activeCell="C33" sqref="C33"/>
    </sheetView>
  </sheetViews>
  <sheetFormatPr defaultColWidth="9.6640625" defaultRowHeight="15"/>
  <cols>
    <col min="1" max="1" width="4.6640625" style="1496" customWidth="1"/>
    <col min="2" max="2" width="1.6640625" style="1496" customWidth="1"/>
    <col min="3" max="3" width="45.6640625" style="1496" customWidth="1"/>
    <col min="4" max="4" width="24.33203125" style="1496" customWidth="1"/>
    <col min="5" max="6" width="15.6640625" style="1496" customWidth="1"/>
    <col min="7" max="7" width="4.6640625" style="1496" customWidth="1"/>
    <col min="8" max="8" width="6.44140625" style="1496" customWidth="1"/>
    <col min="9" max="9" width="45.6640625" style="1496" customWidth="1"/>
    <col min="10" max="10" width="26.21875" style="1496" customWidth="1"/>
    <col min="11" max="12" width="15.6640625" style="1496" customWidth="1"/>
    <col min="13" max="13" width="4.6640625" style="1496" customWidth="1"/>
    <col min="14" max="14" width="45.6640625" style="1496" customWidth="1"/>
    <col min="15" max="15" width="28.109375" style="1496" customWidth="1"/>
    <col min="16" max="16" width="13.77734375" style="1496" customWidth="1"/>
    <col min="17" max="17" width="15.6640625" style="1496" customWidth="1"/>
    <col min="18" max="18" width="4.6640625" style="1496" customWidth="1"/>
    <col min="19" max="19" width="3.33203125" style="1496" customWidth="1"/>
    <col min="20" max="20" width="52.21875" style="1496" customWidth="1"/>
    <col min="21" max="21" width="22.44140625" style="1496" customWidth="1"/>
    <col min="22" max="23" width="15.6640625" style="1496" customWidth="1"/>
    <col min="24" max="16384" width="9.6640625" style="1496"/>
  </cols>
  <sheetData>
    <row r="1" spans="1:23">
      <c r="A1" s="1448" t="s">
        <v>1795</v>
      </c>
      <c r="B1" s="1605"/>
      <c r="C1" s="1605"/>
      <c r="D1" s="1811" t="s">
        <v>1339</v>
      </c>
      <c r="E1" s="1809" t="s">
        <v>1797</v>
      </c>
      <c r="F1" s="1810" t="s">
        <v>1798</v>
      </c>
      <c r="G1" s="1448" t="s">
        <v>1795</v>
      </c>
      <c r="H1" s="1605"/>
      <c r="I1" s="1605"/>
      <c r="J1" s="1811" t="s">
        <v>1339</v>
      </c>
      <c r="K1" s="1811" t="s">
        <v>1797</v>
      </c>
      <c r="L1" s="1872" t="s">
        <v>3615</v>
      </c>
      <c r="M1" s="1448" t="s">
        <v>2210</v>
      </c>
      <c r="N1" s="1449"/>
      <c r="O1" s="1449" t="s">
        <v>1339</v>
      </c>
      <c r="P1" s="1449" t="s">
        <v>1797</v>
      </c>
      <c r="Q1" s="1810" t="s">
        <v>1798</v>
      </c>
      <c r="R1" s="1448" t="s">
        <v>2210</v>
      </c>
      <c r="S1" s="1605"/>
      <c r="T1" s="1605"/>
      <c r="U1" s="1811" t="s">
        <v>1339</v>
      </c>
      <c r="V1" s="1811" t="s">
        <v>1797</v>
      </c>
      <c r="W1" s="1872" t="s">
        <v>1798</v>
      </c>
    </row>
    <row r="2" spans="1:23" ht="15.75">
      <c r="A2" s="1452" t="str">
        <f>'Data Sheet'!$C$25</f>
        <v>Consolidated Edison Company of New York, Inc.</v>
      </c>
      <c r="B2" s="1912"/>
      <c r="C2" s="1912"/>
      <c r="D2" s="2704" t="s">
        <v>1156</v>
      </c>
      <c r="E2" s="1482" t="s">
        <v>1800</v>
      </c>
      <c r="F2" s="2124"/>
      <c r="G2" s="1452" t="str">
        <f>'Data Sheet'!$C$25</f>
        <v>Consolidated Edison Company of New York, Inc.</v>
      </c>
      <c r="H2" s="1912"/>
      <c r="I2" s="1912"/>
      <c r="J2" s="1913" t="s">
        <v>1156</v>
      </c>
      <c r="K2" s="1726" t="s">
        <v>1800</v>
      </c>
      <c r="L2" s="2125"/>
      <c r="M2" s="2126" t="str">
        <f>'Data Sheet'!$C$25</f>
        <v>Consolidated Edison Company of New York, Inc.</v>
      </c>
      <c r="N2" s="1911"/>
      <c r="O2" s="1911" t="s">
        <v>1626</v>
      </c>
      <c r="P2" s="1453" t="s">
        <v>1800</v>
      </c>
      <c r="Q2" s="2124"/>
      <c r="R2" s="2126" t="str">
        <f>'Data Sheet'!$C$25</f>
        <v>Consolidated Edison Company of New York, Inc.</v>
      </c>
      <c r="S2" s="1912"/>
      <c r="T2" s="1912"/>
      <c r="U2" s="2704" t="s">
        <v>1626</v>
      </c>
      <c r="V2" s="1726" t="s">
        <v>1800</v>
      </c>
      <c r="W2" s="2125"/>
    </row>
    <row r="3" spans="1:23" ht="15" customHeight="1">
      <c r="A3" s="2127"/>
      <c r="B3" s="1915"/>
      <c r="C3" s="1915"/>
      <c r="D3" s="2705" t="s">
        <v>1157</v>
      </c>
      <c r="E3" s="2129" t="str">
        <f>'Data Sheet'!$C$40</f>
        <v>4/28/2016</v>
      </c>
      <c r="F3" s="2130" t="str">
        <f>'Data Sheet'!$C$38</f>
        <v>12/31/2015</v>
      </c>
      <c r="G3" s="2127"/>
      <c r="H3" s="1915"/>
      <c r="I3" s="1915"/>
      <c r="J3" s="2128" t="s">
        <v>1157</v>
      </c>
      <c r="K3" s="2129" t="str">
        <f>'Data Sheet'!$C$40</f>
        <v>4/28/2016</v>
      </c>
      <c r="L3" s="2130" t="str">
        <f>'Data Sheet'!$C$38</f>
        <v>12/31/2015</v>
      </c>
      <c r="M3" s="2127" t="s">
        <v>1784</v>
      </c>
      <c r="N3" s="1914"/>
      <c r="O3" s="1914" t="s">
        <v>1627</v>
      </c>
      <c r="P3" s="2131" t="str">
        <f>'Data Sheet'!$C$40</f>
        <v>4/28/2016</v>
      </c>
      <c r="Q3" s="2130" t="str">
        <f>'Data Sheet'!$C$38</f>
        <v>12/31/2015</v>
      </c>
      <c r="R3" s="2127"/>
      <c r="S3" s="1915"/>
      <c r="T3" s="1915"/>
      <c r="U3" s="2705" t="s">
        <v>1627</v>
      </c>
      <c r="V3" s="2132" t="str">
        <f>'Data Sheet'!$C$40</f>
        <v>4/28/2016</v>
      </c>
      <c r="W3" s="2130" t="str">
        <f>'Data Sheet'!$C$38</f>
        <v>12/31/2015</v>
      </c>
    </row>
    <row r="4" spans="1:23" ht="15" customHeight="1">
      <c r="A4" s="2133" t="s">
        <v>3616</v>
      </c>
      <c r="B4" s="1917"/>
      <c r="C4" s="1917"/>
      <c r="D4" s="1917"/>
      <c r="E4" s="1917"/>
      <c r="F4" s="2134"/>
      <c r="G4" s="2133" t="s">
        <v>3617</v>
      </c>
      <c r="H4" s="1917"/>
      <c r="I4" s="1917"/>
      <c r="J4" s="1917"/>
      <c r="K4" s="1917"/>
      <c r="L4" s="2134"/>
      <c r="M4" s="2133" t="s">
        <v>3617</v>
      </c>
      <c r="N4" s="1917"/>
      <c r="O4" s="1917"/>
      <c r="P4" s="1917"/>
      <c r="Q4" s="2134"/>
      <c r="R4" s="1815" t="s">
        <v>3617</v>
      </c>
      <c r="S4" s="1731"/>
      <c r="T4" s="1731"/>
      <c r="U4" s="1731"/>
      <c r="V4" s="1731"/>
      <c r="W4" s="1732"/>
    </row>
    <row r="5" spans="1:23">
      <c r="A5" s="1455"/>
      <c r="B5" s="1619" t="s">
        <v>3618</v>
      </c>
      <c r="C5" s="1619"/>
      <c r="D5" s="1619"/>
      <c r="E5" s="1619"/>
      <c r="F5" s="1814"/>
      <c r="G5" s="2089" t="s">
        <v>1724</v>
      </c>
      <c r="H5" s="1474"/>
      <c r="I5" s="1474"/>
      <c r="J5" s="1474"/>
      <c r="K5" s="1898" t="s">
        <v>274</v>
      </c>
      <c r="L5" s="1478" t="s">
        <v>274</v>
      </c>
      <c r="M5" s="2135"/>
      <c r="N5" s="1489"/>
      <c r="O5" s="2136"/>
      <c r="P5" s="1898" t="s">
        <v>274</v>
      </c>
      <c r="Q5" s="1478" t="s">
        <v>274</v>
      </c>
      <c r="R5" s="1452"/>
      <c r="S5" s="1726"/>
      <c r="T5" s="1489" t="s">
        <v>176</v>
      </c>
      <c r="U5" s="1489"/>
      <c r="V5" s="1468" t="s">
        <v>274</v>
      </c>
      <c r="W5" s="1478" t="s">
        <v>274</v>
      </c>
    </row>
    <row r="6" spans="1:23">
      <c r="A6" s="2089"/>
      <c r="B6" s="1474"/>
      <c r="C6" s="1489" t="s">
        <v>176</v>
      </c>
      <c r="D6" s="1489"/>
      <c r="E6" s="1745" t="s">
        <v>274</v>
      </c>
      <c r="F6" s="1822" t="s">
        <v>274</v>
      </c>
      <c r="G6" s="2089" t="s">
        <v>1727</v>
      </c>
      <c r="H6" s="1474"/>
      <c r="I6" s="1474"/>
      <c r="J6" s="1474"/>
      <c r="K6" s="1898" t="s">
        <v>177</v>
      </c>
      <c r="L6" s="1478" t="s">
        <v>180</v>
      </c>
      <c r="M6" s="2089" t="s">
        <v>1724</v>
      </c>
      <c r="N6" s="1489" t="s">
        <v>176</v>
      </c>
      <c r="O6" s="2136"/>
      <c r="P6" s="1898" t="s">
        <v>177</v>
      </c>
      <c r="Q6" s="1478" t="s">
        <v>180</v>
      </c>
      <c r="R6" s="1480" t="s">
        <v>1724</v>
      </c>
      <c r="S6" s="1726"/>
      <c r="T6" s="1489"/>
      <c r="U6" s="1489"/>
      <c r="V6" s="1468" t="s">
        <v>177</v>
      </c>
      <c r="W6" s="1478" t="s">
        <v>180</v>
      </c>
    </row>
    <row r="7" spans="1:23">
      <c r="A7" s="2089" t="s">
        <v>1724</v>
      </c>
      <c r="B7" s="1474"/>
      <c r="C7" s="1489"/>
      <c r="D7" s="1489"/>
      <c r="E7" s="1745" t="s">
        <v>177</v>
      </c>
      <c r="F7" s="1822" t="s">
        <v>180</v>
      </c>
      <c r="G7" s="2091"/>
      <c r="H7" s="1619"/>
      <c r="I7" s="1619"/>
      <c r="J7" s="1619"/>
      <c r="K7" s="1470" t="s">
        <v>3019</v>
      </c>
      <c r="L7" s="1457" t="s">
        <v>3020</v>
      </c>
      <c r="M7" s="2091" t="s">
        <v>1727</v>
      </c>
      <c r="N7" s="1917" t="s">
        <v>3018</v>
      </c>
      <c r="O7" s="2137"/>
      <c r="P7" s="1470" t="s">
        <v>3019</v>
      </c>
      <c r="Q7" s="1457" t="s">
        <v>3020</v>
      </c>
      <c r="R7" s="1823" t="s">
        <v>1727</v>
      </c>
      <c r="S7" s="1813"/>
      <c r="T7" s="1917" t="s">
        <v>3018</v>
      </c>
      <c r="U7" s="1917"/>
      <c r="V7" s="1471" t="s">
        <v>3019</v>
      </c>
      <c r="W7" s="1457" t="s">
        <v>3020</v>
      </c>
    </row>
    <row r="8" spans="1:23">
      <c r="A8" s="2091" t="s">
        <v>1727</v>
      </c>
      <c r="B8" s="1619"/>
      <c r="C8" s="1917" t="s">
        <v>3018</v>
      </c>
      <c r="D8" s="1917"/>
      <c r="E8" s="1824" t="s">
        <v>3019</v>
      </c>
      <c r="F8" s="1825" t="s">
        <v>3020</v>
      </c>
      <c r="G8" s="2091">
        <v>51</v>
      </c>
      <c r="H8" s="1917" t="s">
        <v>3619</v>
      </c>
      <c r="I8" s="1917"/>
      <c r="J8" s="1917"/>
      <c r="K8" s="2138"/>
      <c r="L8" s="2139"/>
      <c r="M8" s="2593">
        <v>117</v>
      </c>
      <c r="N8" s="2596" t="s">
        <v>4028</v>
      </c>
      <c r="O8" s="2596"/>
      <c r="P8" s="2156"/>
      <c r="Q8" s="2157"/>
      <c r="R8" s="1455">
        <v>191</v>
      </c>
      <c r="S8" s="1813"/>
      <c r="T8" s="1619" t="s">
        <v>4027</v>
      </c>
      <c r="U8" s="1619"/>
      <c r="V8" s="2140"/>
      <c r="W8" s="2141"/>
    </row>
    <row r="9" spans="1:23">
      <c r="A9" s="2091">
        <v>1</v>
      </c>
      <c r="B9" s="1619"/>
      <c r="C9" s="1619" t="s">
        <v>3620</v>
      </c>
      <c r="D9" s="1619"/>
      <c r="E9" s="2138"/>
      <c r="F9" s="2139"/>
      <c r="G9" s="2091">
        <f t="shared" ref="G9:G21" si="0">G8+1</f>
        <v>52</v>
      </c>
      <c r="H9" s="1619" t="s">
        <v>3621</v>
      </c>
      <c r="I9" s="1619"/>
      <c r="J9" s="1619"/>
      <c r="K9" s="2142"/>
      <c r="L9" s="2143"/>
      <c r="M9" s="2593">
        <v>118</v>
      </c>
      <c r="N9" s="2592" t="s">
        <v>3629</v>
      </c>
      <c r="O9" s="2596"/>
      <c r="P9" s="2156"/>
      <c r="Q9" s="2157"/>
      <c r="R9" s="1455">
        <v>192</v>
      </c>
      <c r="S9" s="1813"/>
      <c r="T9" s="1619" t="s">
        <v>3623</v>
      </c>
      <c r="U9" s="1619"/>
      <c r="V9" s="2144">
        <v>6392307.8600000003</v>
      </c>
      <c r="W9" s="2145">
        <v>8246479</v>
      </c>
    </row>
    <row r="10" spans="1:23">
      <c r="A10" s="2091">
        <v>2</v>
      </c>
      <c r="B10" s="1619"/>
      <c r="C10" s="1619" t="s">
        <v>3624</v>
      </c>
      <c r="D10" s="1619"/>
      <c r="E10" s="2146"/>
      <c r="F10" s="2147"/>
      <c r="G10" s="2091">
        <f t="shared" si="0"/>
        <v>53</v>
      </c>
      <c r="H10" s="1619" t="s">
        <v>3625</v>
      </c>
      <c r="I10" s="1619" t="s">
        <v>3626</v>
      </c>
      <c r="J10" s="1619"/>
      <c r="K10" s="1974"/>
      <c r="L10" s="2148"/>
      <c r="M10" s="2593">
        <v>119</v>
      </c>
      <c r="N10" s="2592" t="s">
        <v>4029</v>
      </c>
      <c r="O10" s="2596"/>
      <c r="P10" s="2604"/>
      <c r="Q10" s="2605"/>
      <c r="R10" s="1455">
        <v>193</v>
      </c>
      <c r="S10" s="2149"/>
      <c r="T10" s="1619" t="s">
        <v>3628</v>
      </c>
      <c r="U10" s="1619"/>
      <c r="V10" s="2150">
        <v>9989446.0600000005</v>
      </c>
      <c r="W10" s="2151">
        <v>9469414</v>
      </c>
    </row>
    <row r="11" spans="1:23">
      <c r="A11" s="2091">
        <v>3</v>
      </c>
      <c r="B11" s="1619"/>
      <c r="C11" s="1619" t="s">
        <v>3629</v>
      </c>
      <c r="D11" s="1619"/>
      <c r="E11" s="2142"/>
      <c r="F11" s="2143" t="s">
        <v>1784</v>
      </c>
      <c r="G11" s="2091">
        <f t="shared" si="0"/>
        <v>54</v>
      </c>
      <c r="H11" s="1619" t="s">
        <v>3630</v>
      </c>
      <c r="I11" s="1619" t="s">
        <v>3631</v>
      </c>
      <c r="J11" s="1619"/>
      <c r="K11" s="1974"/>
      <c r="L11" s="2148"/>
      <c r="M11" s="2593">
        <v>120</v>
      </c>
      <c r="N11" s="2592" t="s">
        <v>4030</v>
      </c>
      <c r="O11" s="2602"/>
      <c r="P11" s="2606"/>
      <c r="Q11" s="2607"/>
      <c r="R11" s="1455">
        <v>194</v>
      </c>
      <c r="S11" s="1813"/>
      <c r="T11" s="1619" t="s">
        <v>1091</v>
      </c>
      <c r="U11" s="1619"/>
      <c r="V11" s="2150">
        <v>119618644.2</v>
      </c>
      <c r="W11" s="2151">
        <v>119799032</v>
      </c>
    </row>
    <row r="12" spans="1:23">
      <c r="A12" s="2091">
        <v>4</v>
      </c>
      <c r="B12" s="1619"/>
      <c r="C12" s="1619" t="s">
        <v>1092</v>
      </c>
      <c r="D12" s="1619"/>
      <c r="E12" s="2144">
        <v>12303323.300000001</v>
      </c>
      <c r="F12" s="2145">
        <v>12915608</v>
      </c>
      <c r="G12" s="2091">
        <f t="shared" si="0"/>
        <v>55</v>
      </c>
      <c r="H12" s="1619" t="s">
        <v>1093</v>
      </c>
      <c r="I12" s="1619" t="s">
        <v>1094</v>
      </c>
      <c r="J12" s="1619"/>
      <c r="K12" s="1974"/>
      <c r="L12" s="2148"/>
      <c r="M12" s="2593">
        <v>121</v>
      </c>
      <c r="N12" s="2592" t="s">
        <v>4031</v>
      </c>
      <c r="O12" s="2603"/>
      <c r="P12" s="2606"/>
      <c r="Q12" s="2607"/>
      <c r="R12" s="1455">
        <v>195</v>
      </c>
      <c r="S12" s="1813"/>
      <c r="T12" s="1619" t="s">
        <v>1096</v>
      </c>
      <c r="U12" s="1619"/>
      <c r="V12" s="2150">
        <v>429223717.45000005</v>
      </c>
      <c r="W12" s="2151">
        <v>508587448</v>
      </c>
    </row>
    <row r="13" spans="1:23">
      <c r="A13" s="2091">
        <v>5</v>
      </c>
      <c r="B13" s="1619"/>
      <c r="C13" s="1619" t="s">
        <v>1097</v>
      </c>
      <c r="D13" s="1619"/>
      <c r="E13" s="2150">
        <v>117466344.52</v>
      </c>
      <c r="F13" s="2151">
        <v>178473490</v>
      </c>
      <c r="G13" s="2091">
        <f t="shared" si="0"/>
        <v>56</v>
      </c>
      <c r="H13" s="1619" t="s">
        <v>1098</v>
      </c>
      <c r="I13" s="1619" t="s">
        <v>1099</v>
      </c>
      <c r="J13" s="1619"/>
      <c r="K13" s="1974"/>
      <c r="L13" s="2148"/>
      <c r="M13" s="2593">
        <v>122</v>
      </c>
      <c r="N13" s="2592" t="s">
        <v>4032</v>
      </c>
      <c r="O13" s="2603"/>
      <c r="P13" s="2606"/>
      <c r="Q13" s="2607"/>
      <c r="R13" s="1455">
        <v>196</v>
      </c>
      <c r="S13" s="1813"/>
      <c r="T13" s="1619" t="s">
        <v>1101</v>
      </c>
      <c r="U13" s="1619"/>
      <c r="V13" s="2150"/>
      <c r="W13" s="2151"/>
    </row>
    <row r="14" spans="1:23">
      <c r="A14" s="2091">
        <v>6</v>
      </c>
      <c r="B14" s="1619"/>
      <c r="C14" s="1619" t="s">
        <v>1102</v>
      </c>
      <c r="D14" s="1619"/>
      <c r="E14" s="2150">
        <v>9142601.0299999993</v>
      </c>
      <c r="F14" s="2151">
        <v>8061448</v>
      </c>
      <c r="G14" s="2091">
        <f t="shared" si="0"/>
        <v>57</v>
      </c>
      <c r="H14" s="1619" t="s">
        <v>1103</v>
      </c>
      <c r="I14" s="1619" t="s">
        <v>1104</v>
      </c>
      <c r="J14" s="1619"/>
      <c r="K14" s="1974"/>
      <c r="L14" s="2148"/>
      <c r="M14" s="2593">
        <v>123</v>
      </c>
      <c r="N14" s="2592" t="s">
        <v>4033</v>
      </c>
      <c r="O14" s="2603"/>
      <c r="P14" s="2606"/>
      <c r="Q14" s="2607"/>
      <c r="R14" s="1455">
        <v>197</v>
      </c>
      <c r="S14" s="1813"/>
      <c r="T14" s="1619" t="s">
        <v>1106</v>
      </c>
      <c r="U14" s="1619"/>
      <c r="V14" s="2150">
        <v>153022715.38999999</v>
      </c>
      <c r="W14" s="2151">
        <v>162344950</v>
      </c>
    </row>
    <row r="15" spans="1:23">
      <c r="A15" s="2091">
        <v>7</v>
      </c>
      <c r="B15" s="1619"/>
      <c r="C15" s="1619" t="s">
        <v>1107</v>
      </c>
      <c r="D15" s="1619"/>
      <c r="E15" s="2150"/>
      <c r="F15" s="2151"/>
      <c r="G15" s="2091">
        <f t="shared" si="0"/>
        <v>58</v>
      </c>
      <c r="H15" s="2412"/>
      <c r="I15" s="2592" t="s">
        <v>1108</v>
      </c>
      <c r="J15" s="2412"/>
      <c r="K15" s="1981">
        <f>SUM(K10:K14)</f>
        <v>0</v>
      </c>
      <c r="L15" s="2045">
        <f>SUM(L10:L14)</f>
        <v>0</v>
      </c>
      <c r="M15" s="2593">
        <v>124</v>
      </c>
      <c r="N15" s="2592" t="s">
        <v>4034</v>
      </c>
      <c r="O15" s="2603"/>
      <c r="P15" s="2606"/>
      <c r="Q15" s="2607"/>
      <c r="R15" s="1455">
        <v>198</v>
      </c>
      <c r="S15" s="1813"/>
      <c r="T15" s="1619" t="s">
        <v>1110</v>
      </c>
      <c r="U15" s="1619"/>
      <c r="V15" s="2150">
        <v>-16898794.739999998</v>
      </c>
      <c r="W15" s="2151">
        <v>-15767804</v>
      </c>
    </row>
    <row r="16" spans="1:23">
      <c r="A16" s="2091">
        <v>8</v>
      </c>
      <c r="B16" s="1619"/>
      <c r="C16" s="1619" t="s">
        <v>1111</v>
      </c>
      <c r="D16" s="1619"/>
      <c r="E16" s="2150">
        <v>-748939.92</v>
      </c>
      <c r="F16" s="2151">
        <v>-699953</v>
      </c>
      <c r="G16" s="2091">
        <f t="shared" si="0"/>
        <v>59</v>
      </c>
      <c r="H16" s="2412"/>
      <c r="I16" s="2592" t="s">
        <v>1112</v>
      </c>
      <c r="J16" s="2412"/>
      <c r="K16" s="1981">
        <f>K15+E58</f>
        <v>0</v>
      </c>
      <c r="L16" s="2090">
        <f>L15+F58</f>
        <v>0</v>
      </c>
      <c r="M16" s="2593">
        <v>125</v>
      </c>
      <c r="N16" s="2592" t="s">
        <v>4035</v>
      </c>
      <c r="O16" s="2603"/>
      <c r="P16" s="2606"/>
      <c r="Q16" s="2607"/>
      <c r="R16" s="1455">
        <v>199</v>
      </c>
      <c r="S16" s="1813"/>
      <c r="T16" s="1619" t="s">
        <v>2497</v>
      </c>
      <c r="U16" s="1619"/>
      <c r="V16" s="2150">
        <v>1097255.33</v>
      </c>
      <c r="W16" s="2151">
        <v>725820</v>
      </c>
    </row>
    <row r="17" spans="1:23">
      <c r="A17" s="2091">
        <v>9</v>
      </c>
      <c r="B17" s="1619"/>
      <c r="C17" s="1619" t="s">
        <v>2498</v>
      </c>
      <c r="D17" s="1619"/>
      <c r="E17" s="2150">
        <v>803985.84</v>
      </c>
      <c r="F17" s="2151">
        <v>675824</v>
      </c>
      <c r="G17" s="2091">
        <f t="shared" si="0"/>
        <v>60</v>
      </c>
      <c r="H17" s="1917" t="s">
        <v>2499</v>
      </c>
      <c r="I17" s="1917"/>
      <c r="J17" s="1917"/>
      <c r="K17" s="2152"/>
      <c r="L17" s="2153"/>
      <c r="M17" s="2593">
        <v>126</v>
      </c>
      <c r="N17" s="2592" t="s">
        <v>4036</v>
      </c>
      <c r="O17" s="2603"/>
      <c r="P17" s="2606"/>
      <c r="Q17" s="2607"/>
      <c r="R17" s="1455">
        <v>200</v>
      </c>
      <c r="S17" s="1813"/>
      <c r="T17" s="1619" t="s">
        <v>2501</v>
      </c>
      <c r="U17" s="1619"/>
      <c r="V17" s="2150">
        <v>40716027.039999999</v>
      </c>
      <c r="W17" s="2151">
        <v>41284086</v>
      </c>
    </row>
    <row r="18" spans="1:23">
      <c r="A18" s="2091">
        <v>10</v>
      </c>
      <c r="B18" s="1619"/>
      <c r="C18" s="1619" t="s">
        <v>2502</v>
      </c>
      <c r="D18" s="1619"/>
      <c r="E18" s="2150">
        <v>5034775.7300000004</v>
      </c>
      <c r="F18" s="2151">
        <v>4086773</v>
      </c>
      <c r="G18" s="2091">
        <f t="shared" si="0"/>
        <v>61</v>
      </c>
      <c r="H18" s="1619" t="s">
        <v>3629</v>
      </c>
      <c r="I18" s="1619"/>
      <c r="J18" s="1619"/>
      <c r="K18" s="2154"/>
      <c r="L18" s="2155"/>
      <c r="M18" s="2593">
        <v>127</v>
      </c>
      <c r="N18" s="2592" t="s">
        <v>4344</v>
      </c>
      <c r="O18" s="2603"/>
      <c r="P18" s="2608">
        <f>SUM(P10:P17)</f>
        <v>0</v>
      </c>
      <c r="Q18" s="2609">
        <f>SUM(Q10:Q17)</f>
        <v>0</v>
      </c>
      <c r="R18" s="1455">
        <v>201</v>
      </c>
      <c r="S18" s="1813"/>
      <c r="T18" s="1619" t="s">
        <v>2503</v>
      </c>
      <c r="U18" s="1619"/>
      <c r="V18" s="2150">
        <v>608.15</v>
      </c>
      <c r="W18" s="2151">
        <v>246</v>
      </c>
    </row>
    <row r="19" spans="1:23">
      <c r="A19" s="2091">
        <v>11</v>
      </c>
      <c r="B19" s="1619"/>
      <c r="C19" s="1619" t="s">
        <v>2504</v>
      </c>
      <c r="D19" s="1619"/>
      <c r="E19" s="2150">
        <v>82990503.459999993</v>
      </c>
      <c r="F19" s="2151">
        <v>80662881</v>
      </c>
      <c r="G19" s="2091">
        <f t="shared" si="0"/>
        <v>62</v>
      </c>
      <c r="H19" s="1619" t="s">
        <v>2505</v>
      </c>
      <c r="I19" s="1619" t="s">
        <v>2506</v>
      </c>
      <c r="J19" s="1619"/>
      <c r="K19" s="1974"/>
      <c r="L19" s="2148"/>
      <c r="M19" s="2593">
        <v>128</v>
      </c>
      <c r="N19" s="2592" t="s">
        <v>3621</v>
      </c>
      <c r="O19" s="2603"/>
      <c r="P19" s="2156"/>
      <c r="Q19" s="2157"/>
      <c r="R19" s="1455">
        <v>202</v>
      </c>
      <c r="S19" s="2413"/>
      <c r="T19" s="2412" t="s">
        <v>4354</v>
      </c>
      <c r="U19" s="2412"/>
      <c r="V19" s="1929">
        <f>SUM(P79:P81,V9:V18)</f>
        <v>886329026.2700001</v>
      </c>
      <c r="W19" s="1929">
        <f>SUM(Q79:Q81,W9:W18)</f>
        <v>973182991</v>
      </c>
    </row>
    <row r="20" spans="1:23">
      <c r="A20" s="2091">
        <v>12</v>
      </c>
      <c r="B20" s="1619"/>
      <c r="C20" s="1619" t="s">
        <v>2507</v>
      </c>
      <c r="D20" s="1619"/>
      <c r="E20" s="2150">
        <v>10089500</v>
      </c>
      <c r="F20" s="2151">
        <v>5848750</v>
      </c>
      <c r="G20" s="2091">
        <f t="shared" si="0"/>
        <v>63</v>
      </c>
      <c r="H20" s="1619" t="s">
        <v>2508</v>
      </c>
      <c r="I20" s="1619" t="s">
        <v>2509</v>
      </c>
      <c r="J20" s="1619"/>
      <c r="K20" s="1974">
        <v>469521.85</v>
      </c>
      <c r="L20" s="2148">
        <v>1998495</v>
      </c>
      <c r="M20" s="2593">
        <v>129</v>
      </c>
      <c r="N20" s="2592" t="s">
        <v>4037</v>
      </c>
      <c r="O20" s="2603"/>
      <c r="P20" s="2610"/>
      <c r="Q20" s="2611"/>
      <c r="R20" s="1455">
        <v>203</v>
      </c>
      <c r="S20" s="1813"/>
      <c r="T20" s="1619" t="s">
        <v>3621</v>
      </c>
      <c r="U20" s="1619"/>
      <c r="V20" s="2156"/>
      <c r="W20" s="2157"/>
    </row>
    <row r="21" spans="1:23">
      <c r="A21" s="2091">
        <v>13</v>
      </c>
      <c r="B21" s="1619"/>
      <c r="C21" s="1619" t="s">
        <v>2511</v>
      </c>
      <c r="D21" s="1619"/>
      <c r="E21" s="1929">
        <f>SUM(E12:E20)</f>
        <v>237082093.95999998</v>
      </c>
      <c r="F21" s="2090">
        <f>SUM(F12:F20)</f>
        <v>290024821</v>
      </c>
      <c r="G21" s="2091">
        <f t="shared" si="0"/>
        <v>64</v>
      </c>
      <c r="H21" s="1619" t="s">
        <v>2512</v>
      </c>
      <c r="I21" s="1619" t="s">
        <v>2513</v>
      </c>
      <c r="J21" s="1619"/>
      <c r="K21" s="1974"/>
      <c r="L21" s="2148"/>
      <c r="M21" s="2593">
        <v>130</v>
      </c>
      <c r="N21" s="2592" t="s">
        <v>4038</v>
      </c>
      <c r="O21" s="2603"/>
      <c r="P21" s="2606"/>
      <c r="Q21" s="2612"/>
      <c r="R21" s="1455">
        <v>204</v>
      </c>
      <c r="S21" s="1813"/>
      <c r="T21" s="1619" t="s">
        <v>2565</v>
      </c>
      <c r="U21" s="1619"/>
      <c r="V21" s="2150">
        <v>-38095.910000000003</v>
      </c>
      <c r="W21" s="3254">
        <v>-1747</v>
      </c>
    </row>
    <row r="22" spans="1:23">
      <c r="A22" s="2091">
        <v>14</v>
      </c>
      <c r="B22" s="1619"/>
      <c r="C22" s="1619" t="s">
        <v>3621</v>
      </c>
      <c r="D22" s="1619"/>
      <c r="E22" s="2154"/>
      <c r="F22" s="2155"/>
      <c r="G22" s="2593">
        <v>65</v>
      </c>
      <c r="H22" s="2594" t="s">
        <v>4221</v>
      </c>
      <c r="I22" s="2412" t="s">
        <v>4222</v>
      </c>
      <c r="J22" s="2412"/>
      <c r="K22" s="2556"/>
      <c r="L22" s="2595"/>
      <c r="M22" s="2593">
        <v>131</v>
      </c>
      <c r="N22" s="2592" t="s">
        <v>4039</v>
      </c>
      <c r="O22" s="2603"/>
      <c r="P22" s="2606"/>
      <c r="Q22" s="2607"/>
      <c r="R22" s="1452">
        <v>205</v>
      </c>
      <c r="S22" s="2408"/>
      <c r="T22" s="2407" t="s">
        <v>603</v>
      </c>
      <c r="U22" s="2407"/>
      <c r="V22" s="1933">
        <f>V19+V21</f>
        <v>886290930.36000013</v>
      </c>
      <c r="W22" s="1901">
        <f>W19+W21</f>
        <v>973181244</v>
      </c>
    </row>
    <row r="23" spans="1:23">
      <c r="A23" s="2091">
        <v>15</v>
      </c>
      <c r="B23" s="1619"/>
      <c r="C23" s="1619" t="s">
        <v>604</v>
      </c>
      <c r="D23" s="1619"/>
      <c r="E23" s="2150">
        <v>6970135.46</v>
      </c>
      <c r="F23" s="2151">
        <v>7604420</v>
      </c>
      <c r="G23" s="2091">
        <v>66</v>
      </c>
      <c r="H23" s="1619" t="s">
        <v>2566</v>
      </c>
      <c r="I23" s="1619" t="s">
        <v>2567</v>
      </c>
      <c r="J23" s="1619"/>
      <c r="K23" s="1974"/>
      <c r="L23" s="2148"/>
      <c r="M23" s="2593">
        <v>132</v>
      </c>
      <c r="N23" s="2592" t="s">
        <v>4040</v>
      </c>
      <c r="O23" s="2603"/>
      <c r="P23" s="2613"/>
      <c r="Q23" s="2614"/>
      <c r="R23" s="1455"/>
      <c r="S23" s="2413"/>
      <c r="T23" s="2412" t="s">
        <v>4355</v>
      </c>
      <c r="U23" s="2412"/>
      <c r="V23" s="1929"/>
      <c r="W23" s="2090"/>
    </row>
    <row r="24" spans="1:23">
      <c r="A24" s="2091">
        <v>16</v>
      </c>
      <c r="B24" s="1619"/>
      <c r="C24" s="1619" t="s">
        <v>608</v>
      </c>
      <c r="D24" s="1619"/>
      <c r="E24" s="2150">
        <v>3429617.42</v>
      </c>
      <c r="F24" s="2151">
        <v>3848386</v>
      </c>
      <c r="G24" s="2091">
        <v>67</v>
      </c>
      <c r="H24" s="1619" t="s">
        <v>605</v>
      </c>
      <c r="I24" s="1619" t="s">
        <v>606</v>
      </c>
      <c r="J24" s="1619"/>
      <c r="K24" s="1974"/>
      <c r="L24" s="2148"/>
      <c r="M24" s="2593">
        <v>133</v>
      </c>
      <c r="N24" s="2592" t="s">
        <v>4041</v>
      </c>
      <c r="O24" s="2603"/>
      <c r="P24" s="2613"/>
      <c r="Q24" s="2614"/>
      <c r="R24" s="1452">
        <v>206</v>
      </c>
      <c r="S24" s="2408"/>
      <c r="T24" s="2407" t="s">
        <v>610</v>
      </c>
      <c r="U24" s="2407"/>
      <c r="V24" s="2042">
        <f>K40+K73+P54+P62+P69+P76+V22</f>
        <v>4164077889.7800002</v>
      </c>
      <c r="W24" s="1900">
        <f>L40+L73+Q54+Q62+Q69+Q76+W22</f>
        <v>4600513363</v>
      </c>
    </row>
    <row r="25" spans="1:23">
      <c r="A25" s="2091">
        <v>17</v>
      </c>
      <c r="B25" s="1619"/>
      <c r="C25" s="1619" t="s">
        <v>611</v>
      </c>
      <c r="D25" s="1619"/>
      <c r="E25" s="2150">
        <v>4469592.41</v>
      </c>
      <c r="F25" s="2151">
        <v>3831563</v>
      </c>
      <c r="G25" s="2091">
        <f>G24+1</f>
        <v>68</v>
      </c>
      <c r="H25" s="2412"/>
      <c r="I25" s="2412" t="s">
        <v>4336</v>
      </c>
      <c r="J25" s="2412"/>
      <c r="K25" s="1981">
        <f>SUM(K19:K24)</f>
        <v>469521.85</v>
      </c>
      <c r="L25" s="2045">
        <f>SUM(L19:L24)</f>
        <v>1998495</v>
      </c>
      <c r="M25" s="2593">
        <v>134</v>
      </c>
      <c r="N25" s="2592" t="s">
        <v>4345</v>
      </c>
      <c r="O25" s="2603"/>
      <c r="P25" s="2608">
        <f>SUM(P20:P24)</f>
        <v>0</v>
      </c>
      <c r="Q25" s="2609">
        <f>SUM(Q20:Q24)</f>
        <v>0</v>
      </c>
      <c r="R25" s="1455"/>
      <c r="S25" s="2413"/>
      <c r="T25" s="2412" t="s">
        <v>4356</v>
      </c>
      <c r="U25" s="2412"/>
      <c r="V25" s="2046"/>
      <c r="W25" s="2158"/>
    </row>
    <row r="26" spans="1:23">
      <c r="A26" s="2091">
        <v>18</v>
      </c>
      <c r="B26" s="1619"/>
      <c r="C26" s="1619" t="s">
        <v>613</v>
      </c>
      <c r="D26" s="1619"/>
      <c r="E26" s="2150">
        <v>5942352.46</v>
      </c>
      <c r="F26" s="2151">
        <v>5960536</v>
      </c>
      <c r="G26" s="2091">
        <f>G25+1</f>
        <v>69</v>
      </c>
      <c r="H26" s="1619" t="s">
        <v>3621</v>
      </c>
      <c r="I26" s="1619"/>
      <c r="J26" s="1619"/>
      <c r="K26" s="2156"/>
      <c r="L26" s="2157"/>
      <c r="M26" s="2593">
        <v>135</v>
      </c>
      <c r="N26" s="2592" t="s">
        <v>4346</v>
      </c>
      <c r="O26" s="2603"/>
      <c r="P26" s="2615">
        <f>P18+P25</f>
        <v>0</v>
      </c>
      <c r="Q26" s="2609">
        <f>Q18+Q25</f>
        <v>0</v>
      </c>
      <c r="R26" s="1452"/>
      <c r="S26" s="1474"/>
      <c r="T26" s="1474"/>
      <c r="U26" s="1474"/>
      <c r="V26" s="1474"/>
      <c r="W26" s="1454"/>
    </row>
    <row r="27" spans="1:23">
      <c r="A27" s="2091">
        <v>19</v>
      </c>
      <c r="B27" s="1619"/>
      <c r="C27" s="1619" t="s">
        <v>616</v>
      </c>
      <c r="D27" s="1619"/>
      <c r="E27" s="2150">
        <v>4464357.22</v>
      </c>
      <c r="F27" s="2151">
        <v>4705787</v>
      </c>
      <c r="G27" s="2091">
        <f>G26+1</f>
        <v>70</v>
      </c>
      <c r="H27" s="1619" t="s">
        <v>614</v>
      </c>
      <c r="I27" s="1619" t="s">
        <v>3626</v>
      </c>
      <c r="J27" s="1619"/>
      <c r="K27" s="1974"/>
      <c r="L27" s="2148"/>
      <c r="M27" s="2091">
        <v>136</v>
      </c>
      <c r="N27" s="1917" t="s">
        <v>4023</v>
      </c>
      <c r="O27" s="1917"/>
      <c r="P27" s="2156"/>
      <c r="Q27" s="2157"/>
      <c r="R27" s="1452"/>
      <c r="S27" s="1474"/>
      <c r="T27" s="1474"/>
      <c r="U27" s="1474"/>
      <c r="V27" s="1932"/>
      <c r="W27" s="1454"/>
    </row>
    <row r="28" spans="1:23">
      <c r="A28" s="2091">
        <v>20</v>
      </c>
      <c r="B28" s="1619"/>
      <c r="C28" s="1619" t="s">
        <v>619</v>
      </c>
      <c r="D28" s="1619"/>
      <c r="E28" s="1929">
        <f>SUM(E23:E27)</f>
        <v>25276054.969999999</v>
      </c>
      <c r="F28" s="2090">
        <f>SUM(F23:F27)</f>
        <v>25950692</v>
      </c>
      <c r="G28" s="2091">
        <f>G27+1</f>
        <v>71</v>
      </c>
      <c r="H28" s="1619" t="s">
        <v>617</v>
      </c>
      <c r="I28" s="1619" t="s">
        <v>3631</v>
      </c>
      <c r="J28" s="1619"/>
      <c r="K28" s="1974">
        <v>2219.79</v>
      </c>
      <c r="L28" s="2148">
        <v>2624</v>
      </c>
      <c r="M28" s="2091">
        <v>137</v>
      </c>
      <c r="N28" s="1619" t="s">
        <v>3629</v>
      </c>
      <c r="O28" s="2160"/>
      <c r="P28" s="2156"/>
      <c r="Q28" s="2157"/>
      <c r="R28" s="1452"/>
      <c r="S28" s="1474"/>
      <c r="T28" s="1474"/>
      <c r="U28" s="1474"/>
      <c r="V28" s="1932"/>
      <c r="W28" s="1936"/>
    </row>
    <row r="29" spans="1:23">
      <c r="A29" s="2091">
        <v>21</v>
      </c>
      <c r="B29" s="1619"/>
      <c r="C29" s="1619" t="s">
        <v>623</v>
      </c>
      <c r="D29" s="1619"/>
      <c r="E29" s="1929">
        <f>E21+E28</f>
        <v>262358148.92999998</v>
      </c>
      <c r="F29" s="2090">
        <f>F21+F28</f>
        <v>315975513</v>
      </c>
      <c r="G29" s="2091">
        <f>G28+1</f>
        <v>72</v>
      </c>
      <c r="H29" s="1619" t="s">
        <v>620</v>
      </c>
      <c r="I29" s="1619" t="s">
        <v>621</v>
      </c>
      <c r="J29" s="1619"/>
      <c r="K29" s="1974">
        <v>19927790.239999998</v>
      </c>
      <c r="L29" s="2148">
        <v>8605123</v>
      </c>
      <c r="M29" s="2091">
        <v>138</v>
      </c>
      <c r="N29" s="2159" t="s">
        <v>4022</v>
      </c>
      <c r="O29" s="2160"/>
      <c r="P29" s="2161">
        <v>50017244.82</v>
      </c>
      <c r="Q29" s="2162">
        <v>39392213</v>
      </c>
      <c r="R29" s="1452"/>
      <c r="S29" s="1474"/>
      <c r="T29" s="1474"/>
      <c r="U29" s="1474"/>
      <c r="V29" s="1474"/>
      <c r="W29" s="1454"/>
    </row>
    <row r="30" spans="1:23">
      <c r="A30" s="2091">
        <v>22</v>
      </c>
      <c r="B30" s="1619"/>
      <c r="C30" s="1619" t="s">
        <v>2704</v>
      </c>
      <c r="D30" s="1619"/>
      <c r="E30" s="2163"/>
      <c r="F30" s="2164"/>
      <c r="G30" s="2593">
        <v>73</v>
      </c>
      <c r="H30" s="2594" t="s">
        <v>4223</v>
      </c>
      <c r="I30" s="2412" t="s">
        <v>4224</v>
      </c>
      <c r="J30" s="2412"/>
      <c r="K30" s="2556">
        <v>2374.37</v>
      </c>
      <c r="L30" s="2595">
        <v>31</v>
      </c>
      <c r="M30" s="2091">
        <v>139</v>
      </c>
      <c r="N30" s="1619" t="s">
        <v>3622</v>
      </c>
      <c r="O30" s="1456"/>
      <c r="P30" s="2165"/>
      <c r="Q30" s="2166"/>
      <c r="R30" s="1452"/>
      <c r="S30" s="1474"/>
      <c r="T30" s="1474"/>
      <c r="U30" s="1474"/>
      <c r="V30" s="1474"/>
      <c r="W30" s="1454"/>
    </row>
    <row r="31" spans="1:23">
      <c r="A31" s="2091">
        <v>23</v>
      </c>
      <c r="B31" s="1619"/>
      <c r="C31" s="1619" t="s">
        <v>3629</v>
      </c>
      <c r="D31" s="1619"/>
      <c r="E31" s="2154"/>
      <c r="F31" s="2155"/>
      <c r="G31" s="2091">
        <v>74</v>
      </c>
      <c r="H31" s="1619" t="s">
        <v>624</v>
      </c>
      <c r="I31" s="1619" t="s">
        <v>625</v>
      </c>
      <c r="J31" s="1619"/>
      <c r="K31" s="1974"/>
      <c r="L31" s="2148"/>
      <c r="M31" s="2091">
        <v>140</v>
      </c>
      <c r="N31" s="1619" t="s">
        <v>3627</v>
      </c>
      <c r="O31" s="1456"/>
      <c r="P31" s="2167">
        <v>30642387.16</v>
      </c>
      <c r="Q31" s="2148">
        <v>30452834</v>
      </c>
      <c r="R31" s="2429" t="s">
        <v>2819</v>
      </c>
      <c r="S31" s="2430"/>
      <c r="T31" s="2430"/>
      <c r="U31" s="2430"/>
      <c r="V31" s="2430"/>
      <c r="W31" s="2431"/>
    </row>
    <row r="32" spans="1:23">
      <c r="A32" s="2091">
        <v>24</v>
      </c>
      <c r="B32" s="1619"/>
      <c r="C32" s="1619" t="s">
        <v>2820</v>
      </c>
      <c r="D32" s="1619"/>
      <c r="E32" s="2150"/>
      <c r="F32" s="2151"/>
      <c r="G32" s="2091">
        <f>G31+1</f>
        <v>75</v>
      </c>
      <c r="H32" s="2412"/>
      <c r="I32" s="2592" t="s">
        <v>4338</v>
      </c>
      <c r="J32" s="2412"/>
      <c r="K32" s="1981">
        <f>SUM(K27:K31)</f>
        <v>19932384.399999999</v>
      </c>
      <c r="L32" s="2090">
        <f>SUM(L27:L31)</f>
        <v>8607778</v>
      </c>
      <c r="M32" s="2091">
        <v>141</v>
      </c>
      <c r="N32" s="1619" t="s">
        <v>1090</v>
      </c>
      <c r="O32" s="1456"/>
      <c r="P32" s="2167">
        <v>5259969.3899999997</v>
      </c>
      <c r="Q32" s="2148">
        <v>4571480</v>
      </c>
      <c r="R32" s="2406"/>
      <c r="S32" s="2407"/>
      <c r="T32" s="2407"/>
      <c r="U32" s="2407"/>
      <c r="V32" s="2407"/>
      <c r="W32" s="2432"/>
    </row>
    <row r="33" spans="1:23">
      <c r="A33" s="2091">
        <v>25</v>
      </c>
      <c r="B33" s="1619"/>
      <c r="C33" s="1619" t="s">
        <v>2822</v>
      </c>
      <c r="D33" s="1619"/>
      <c r="E33" s="2150"/>
      <c r="F33" s="2151"/>
      <c r="G33" s="2091">
        <f>G32+1</f>
        <v>76</v>
      </c>
      <c r="H33" s="2592"/>
      <c r="I33" s="2592" t="s">
        <v>4337</v>
      </c>
      <c r="J33" s="2412"/>
      <c r="K33" s="1981">
        <f>K25+K32</f>
        <v>20401906.25</v>
      </c>
      <c r="L33" s="2090">
        <f>L25+L32</f>
        <v>10606273</v>
      </c>
      <c r="M33" s="2091">
        <v>142</v>
      </c>
      <c r="N33" s="1619" t="s">
        <v>1095</v>
      </c>
      <c r="O33" s="1456"/>
      <c r="P33" s="2167">
        <v>45399838.32</v>
      </c>
      <c r="Q33" s="2148">
        <v>69703501</v>
      </c>
      <c r="R33" s="2406"/>
      <c r="S33" s="2407"/>
      <c r="T33" s="2407" t="s">
        <v>2825</v>
      </c>
      <c r="U33" s="2407"/>
      <c r="V33" s="2407"/>
      <c r="W33" s="2432"/>
    </row>
    <row r="34" spans="1:23">
      <c r="A34" s="2091">
        <v>26</v>
      </c>
      <c r="B34" s="1619"/>
      <c r="C34" s="1619" t="s">
        <v>2826</v>
      </c>
      <c r="D34" s="1619"/>
      <c r="E34" s="2150"/>
      <c r="F34" s="2151"/>
      <c r="G34" s="2091">
        <f>G33+1</f>
        <v>77</v>
      </c>
      <c r="H34" s="2596" t="s">
        <v>2821</v>
      </c>
      <c r="I34" s="2596"/>
      <c r="J34" s="2596"/>
      <c r="K34" s="2156"/>
      <c r="L34" s="2157"/>
      <c r="M34" s="2593">
        <v>143</v>
      </c>
      <c r="N34" s="2412" t="s">
        <v>4229</v>
      </c>
      <c r="O34" s="2528"/>
      <c r="P34" s="2616"/>
      <c r="Q34" s="2595"/>
      <c r="R34" s="2406"/>
      <c r="S34" s="2407"/>
      <c r="T34" s="2407" t="s">
        <v>2830</v>
      </c>
      <c r="U34" s="2407"/>
      <c r="V34" s="2407"/>
      <c r="W34" s="2432"/>
    </row>
    <row r="35" spans="1:23">
      <c r="A35" s="2091">
        <v>27</v>
      </c>
      <c r="B35" s="1619"/>
      <c r="C35" s="1619" t="s">
        <v>2831</v>
      </c>
      <c r="D35" s="1619"/>
      <c r="E35" s="2150"/>
      <c r="F35" s="2151"/>
      <c r="G35" s="2091">
        <f>G34+1</f>
        <v>78</v>
      </c>
      <c r="H35" s="1619" t="s">
        <v>2823</v>
      </c>
      <c r="I35" s="1619" t="s">
        <v>3331</v>
      </c>
      <c r="J35" s="1619"/>
      <c r="K35" s="1974">
        <v>1700300951.5599999</v>
      </c>
      <c r="L35" s="2148">
        <v>2065178551</v>
      </c>
      <c r="M35" s="2091">
        <v>144</v>
      </c>
      <c r="N35" s="1619" t="s">
        <v>1100</v>
      </c>
      <c r="O35" s="1456"/>
      <c r="P35" s="2167">
        <v>491805.15</v>
      </c>
      <c r="Q35" s="2148">
        <v>757907</v>
      </c>
      <c r="R35" s="2406"/>
      <c r="S35" s="2407"/>
      <c r="T35" s="2407" t="s">
        <v>2835</v>
      </c>
      <c r="U35" s="2407"/>
      <c r="V35" s="2407"/>
      <c r="W35" s="2432"/>
    </row>
    <row r="36" spans="1:23">
      <c r="A36" s="2091">
        <v>28</v>
      </c>
      <c r="B36" s="1619"/>
      <c r="C36" s="1619" t="s">
        <v>2836</v>
      </c>
      <c r="D36" s="1619"/>
      <c r="E36" s="2150"/>
      <c r="F36" s="2151"/>
      <c r="G36" s="2593">
        <v>79</v>
      </c>
      <c r="H36" s="2594" t="s">
        <v>4225</v>
      </c>
      <c r="I36" s="2412" t="s">
        <v>4226</v>
      </c>
      <c r="J36" s="2412"/>
      <c r="K36" s="2598">
        <v>0</v>
      </c>
      <c r="L36" s="2599">
        <v>0</v>
      </c>
      <c r="M36" s="2091">
        <v>145</v>
      </c>
      <c r="N36" s="1619" t="s">
        <v>1105</v>
      </c>
      <c r="O36" s="1456"/>
      <c r="P36" s="2167">
        <v>8192937.7199999997</v>
      </c>
      <c r="Q36" s="2148">
        <v>8787109</v>
      </c>
      <c r="R36" s="2406"/>
      <c r="S36" s="2407"/>
      <c r="T36" s="2407" t="s">
        <v>2838</v>
      </c>
      <c r="U36" s="2407"/>
      <c r="V36" s="2407"/>
      <c r="W36" s="2432"/>
    </row>
    <row r="37" spans="1:23">
      <c r="A37" s="2091">
        <v>29</v>
      </c>
      <c r="B37" s="1619"/>
      <c r="C37" s="1619" t="s">
        <v>2839</v>
      </c>
      <c r="D37" s="1619"/>
      <c r="E37" s="2150"/>
      <c r="F37" s="2151"/>
      <c r="G37" s="2091">
        <v>80</v>
      </c>
      <c r="H37" s="1619" t="s">
        <v>2827</v>
      </c>
      <c r="I37" s="1619" t="s">
        <v>2828</v>
      </c>
      <c r="J37" s="1619"/>
      <c r="K37" s="1974">
        <v>599593.06999999995</v>
      </c>
      <c r="L37" s="2148">
        <v>648911</v>
      </c>
      <c r="M37" s="2091">
        <v>146</v>
      </c>
      <c r="N37" s="1619" t="s">
        <v>1109</v>
      </c>
      <c r="O37" s="1456"/>
      <c r="P37" s="2167">
        <v>12104397.609999999</v>
      </c>
      <c r="Q37" s="2148">
        <v>12302875</v>
      </c>
      <c r="R37" s="2406"/>
      <c r="S37" s="2407"/>
      <c r="T37" s="2407" t="s">
        <v>2841</v>
      </c>
      <c r="U37" s="2407"/>
      <c r="V37" s="2407"/>
      <c r="W37" s="2432"/>
    </row>
    <row r="38" spans="1:23">
      <c r="A38" s="2091">
        <v>30</v>
      </c>
      <c r="B38" s="1619"/>
      <c r="C38" s="1619" t="s">
        <v>2842</v>
      </c>
      <c r="D38" s="1619"/>
      <c r="E38" s="2150"/>
      <c r="F38" s="2151"/>
      <c r="G38" s="2091">
        <f t="shared" ref="G38:G43" si="1">G37+1</f>
        <v>81</v>
      </c>
      <c r="H38" s="1619" t="s">
        <v>2832</v>
      </c>
      <c r="I38" s="1619" t="s">
        <v>2833</v>
      </c>
      <c r="J38" s="1619"/>
      <c r="K38" s="1974"/>
      <c r="L38" s="2148"/>
      <c r="M38" s="2091">
        <v>147</v>
      </c>
      <c r="N38" s="1619" t="s">
        <v>1113</v>
      </c>
      <c r="O38" s="1456"/>
      <c r="P38" s="2167">
        <v>16520161.26</v>
      </c>
      <c r="Q38" s="2148">
        <v>18300652</v>
      </c>
      <c r="R38" s="2406"/>
      <c r="S38" s="2407"/>
      <c r="T38" s="2407" t="s">
        <v>2844</v>
      </c>
      <c r="U38" s="2407"/>
      <c r="V38" s="2407"/>
      <c r="W38" s="2432"/>
    </row>
    <row r="39" spans="1:23">
      <c r="A39" s="2091">
        <v>31</v>
      </c>
      <c r="B39" s="1619"/>
      <c r="C39" s="1619" t="s">
        <v>2845</v>
      </c>
      <c r="D39" s="1619"/>
      <c r="E39" s="2150"/>
      <c r="F39" s="2151"/>
      <c r="G39" s="2091">
        <f t="shared" si="1"/>
        <v>82</v>
      </c>
      <c r="H39" s="2597"/>
      <c r="I39" s="2412" t="s">
        <v>4339</v>
      </c>
      <c r="J39" s="2412"/>
      <c r="K39" s="1981">
        <f>SUM(K35:K38)</f>
        <v>1700900544.6299999</v>
      </c>
      <c r="L39" s="2045">
        <f>SUM(L35:L38)</f>
        <v>2065827462</v>
      </c>
      <c r="M39" s="2091">
        <v>148</v>
      </c>
      <c r="N39" s="1619" t="s">
        <v>2500</v>
      </c>
      <c r="O39" s="1456"/>
      <c r="P39" s="2167">
        <v>40167118.969999999</v>
      </c>
      <c r="Q39" s="2148">
        <v>39381333</v>
      </c>
      <c r="R39" s="2406"/>
      <c r="S39" s="2407"/>
      <c r="T39" s="2407" t="s">
        <v>2846</v>
      </c>
      <c r="U39" s="2407"/>
      <c r="V39" s="2407"/>
      <c r="W39" s="2432"/>
    </row>
    <row r="40" spans="1:23">
      <c r="A40" s="2091">
        <v>32</v>
      </c>
      <c r="B40" s="1619"/>
      <c r="C40" s="1619" t="s">
        <v>2847</v>
      </c>
      <c r="D40" s="1619"/>
      <c r="E40" s="2150"/>
      <c r="F40" s="2151"/>
      <c r="G40" s="2091">
        <f t="shared" si="1"/>
        <v>83</v>
      </c>
      <c r="H40" s="2597"/>
      <c r="I40" s="2412" t="s">
        <v>4340</v>
      </c>
      <c r="J40" s="2412"/>
      <c r="K40" s="1981">
        <f>E29+E49+K16+K33+K39</f>
        <v>1983660599.8099999</v>
      </c>
      <c r="L40" s="2090">
        <f>F29+F49+L16+L33+L39</f>
        <v>2392409248</v>
      </c>
      <c r="M40" s="2091">
        <v>149</v>
      </c>
      <c r="N40" s="2412" t="s">
        <v>4347</v>
      </c>
      <c r="O40" s="2528"/>
      <c r="P40" s="1787">
        <f>SUM(P29:P39)</f>
        <v>208795860.40000001</v>
      </c>
      <c r="Q40" s="2045">
        <f>SUM(Q29:Q39)</f>
        <v>223649904</v>
      </c>
      <c r="R40" s="2411"/>
      <c r="S40" s="2412"/>
      <c r="T40" s="2412"/>
      <c r="U40" s="2412"/>
      <c r="V40" s="2412"/>
      <c r="W40" s="2433"/>
    </row>
    <row r="41" spans="1:23">
      <c r="A41" s="2091">
        <v>33</v>
      </c>
      <c r="B41" s="1619"/>
      <c r="C41" s="1619" t="s">
        <v>2849</v>
      </c>
      <c r="D41" s="1619"/>
      <c r="E41" s="1929">
        <f>SUM(E32:E40)</f>
        <v>0</v>
      </c>
      <c r="F41" s="2090">
        <f>SUM(F32:F40)</f>
        <v>0</v>
      </c>
      <c r="G41" s="2091">
        <f t="shared" si="1"/>
        <v>84</v>
      </c>
      <c r="H41" s="1917" t="s">
        <v>2843</v>
      </c>
      <c r="I41" s="1917"/>
      <c r="J41" s="1917"/>
      <c r="K41" s="2152"/>
      <c r="L41" s="2153"/>
      <c r="M41" s="2091">
        <v>150</v>
      </c>
      <c r="N41" s="1619" t="s">
        <v>3621</v>
      </c>
      <c r="O41" s="1456"/>
      <c r="P41" s="2156"/>
      <c r="Q41" s="2157"/>
      <c r="R41" s="2411"/>
      <c r="S41" s="2412"/>
      <c r="T41" s="2412" t="s">
        <v>2851</v>
      </c>
      <c r="U41" s="2434"/>
      <c r="V41" s="3255">
        <v>42369</v>
      </c>
      <c r="W41" s="2435"/>
    </row>
    <row r="42" spans="1:23">
      <c r="A42" s="2091">
        <v>34</v>
      </c>
      <c r="B42" s="1619"/>
      <c r="C42" s="1619" t="s">
        <v>3621</v>
      </c>
      <c r="D42" s="1619"/>
      <c r="E42" s="2154"/>
      <c r="F42" s="2155"/>
      <c r="G42" s="2091">
        <f t="shared" si="1"/>
        <v>85</v>
      </c>
      <c r="H42" s="1619" t="s">
        <v>3629</v>
      </c>
      <c r="I42" s="1619"/>
      <c r="J42" s="1619"/>
      <c r="K42" s="2154"/>
      <c r="L42" s="2155"/>
      <c r="M42" s="2091">
        <v>151</v>
      </c>
      <c r="N42" s="1619" t="s">
        <v>2510</v>
      </c>
      <c r="O42" s="1456"/>
      <c r="P42" s="2167">
        <v>17977825.850000001</v>
      </c>
      <c r="Q42" s="2148">
        <v>15924722</v>
      </c>
      <c r="R42" s="2411"/>
      <c r="S42" s="2412"/>
      <c r="T42" s="2412" t="s">
        <v>3825</v>
      </c>
      <c r="U42" s="2434"/>
      <c r="V42" s="2436">
        <v>10770.91</v>
      </c>
      <c r="W42" s="2435"/>
    </row>
    <row r="43" spans="1:23">
      <c r="A43" s="2091">
        <v>35</v>
      </c>
      <c r="B43" s="1619"/>
      <c r="C43" s="1619" t="s">
        <v>3826</v>
      </c>
      <c r="D43" s="1619"/>
      <c r="E43" s="2150"/>
      <c r="F43" s="2151"/>
      <c r="G43" s="2091">
        <f t="shared" si="1"/>
        <v>86</v>
      </c>
      <c r="H43" s="1619" t="s">
        <v>2848</v>
      </c>
      <c r="I43" s="1619" t="s">
        <v>2506</v>
      </c>
      <c r="J43" s="1619"/>
      <c r="K43" s="1974">
        <v>14483913.68</v>
      </c>
      <c r="L43" s="2148">
        <v>11957428</v>
      </c>
      <c r="M43" s="2091">
        <v>152</v>
      </c>
      <c r="N43" s="1619" t="s">
        <v>2564</v>
      </c>
      <c r="O43" s="1456"/>
      <c r="P43" s="2167">
        <v>11123622.66</v>
      </c>
      <c r="Q43" s="2148">
        <v>7077195</v>
      </c>
      <c r="R43" s="2411"/>
      <c r="S43" s="2412"/>
      <c r="T43" s="2412" t="s">
        <v>3830</v>
      </c>
      <c r="U43" s="2434"/>
      <c r="V43" s="2436">
        <v>254.80999999999997</v>
      </c>
      <c r="W43" s="2435"/>
    </row>
    <row r="44" spans="1:23">
      <c r="A44" s="2091">
        <v>36</v>
      </c>
      <c r="B44" s="1619"/>
      <c r="C44" s="1619" t="s">
        <v>3831</v>
      </c>
      <c r="D44" s="1619"/>
      <c r="E44" s="2150"/>
      <c r="F44" s="2151"/>
      <c r="G44" s="2593">
        <v>87</v>
      </c>
      <c r="H44" s="2594" t="s">
        <v>3999</v>
      </c>
      <c r="I44" s="2412" t="s">
        <v>4011</v>
      </c>
      <c r="J44" s="2412"/>
      <c r="K44" s="2556">
        <v>24786738.030000001</v>
      </c>
      <c r="L44" s="2595">
        <v>22081285</v>
      </c>
      <c r="M44" s="2091">
        <v>153</v>
      </c>
      <c r="N44" s="1619" t="s">
        <v>2568</v>
      </c>
      <c r="O44" s="1456"/>
      <c r="P44" s="2167">
        <v>11263729.630000001</v>
      </c>
      <c r="Q44" s="2148">
        <v>11748173</v>
      </c>
      <c r="R44" s="2411"/>
      <c r="S44" s="2412"/>
      <c r="T44" s="2412" t="s">
        <v>3835</v>
      </c>
      <c r="U44" s="2434"/>
      <c r="V44" s="2436">
        <v>11025.72</v>
      </c>
      <c r="W44" s="2435"/>
    </row>
    <row r="45" spans="1:23">
      <c r="A45" s="2091">
        <v>37</v>
      </c>
      <c r="B45" s="1619"/>
      <c r="C45" s="1619" t="s">
        <v>3836</v>
      </c>
      <c r="D45" s="1619"/>
      <c r="E45" s="2150"/>
      <c r="F45" s="2151"/>
      <c r="G45" s="2593">
        <v>88</v>
      </c>
      <c r="H45" s="2594" t="s">
        <v>4000</v>
      </c>
      <c r="I45" s="2412" t="s">
        <v>4012</v>
      </c>
      <c r="J45" s="2412"/>
      <c r="K45" s="2556">
        <v>23470405.899999999</v>
      </c>
      <c r="L45" s="2595">
        <v>22996166</v>
      </c>
      <c r="M45" s="2593">
        <v>154</v>
      </c>
      <c r="N45" s="2412" t="s">
        <v>4230</v>
      </c>
      <c r="O45" s="2528"/>
      <c r="P45" s="2616"/>
      <c r="Q45" s="2595"/>
      <c r="R45" s="2406"/>
      <c r="S45" s="2407"/>
      <c r="T45" s="2407"/>
      <c r="U45" s="2407"/>
      <c r="V45" s="2407"/>
      <c r="W45" s="2432"/>
    </row>
    <row r="46" spans="1:23">
      <c r="A46" s="2091">
        <v>38</v>
      </c>
      <c r="B46" s="1619"/>
      <c r="C46" s="1619" t="s">
        <v>236</v>
      </c>
      <c r="D46" s="1619"/>
      <c r="E46" s="2150"/>
      <c r="F46" s="2151"/>
      <c r="G46" s="2593">
        <v>89</v>
      </c>
      <c r="H46" s="2594" t="s">
        <v>4001</v>
      </c>
      <c r="I46" s="2412" t="s">
        <v>4013</v>
      </c>
      <c r="J46" s="2412"/>
      <c r="K46" s="2556">
        <v>532162.04</v>
      </c>
      <c r="L46" s="2595">
        <v>544512</v>
      </c>
      <c r="M46" s="2593">
        <v>155</v>
      </c>
      <c r="N46" s="2412" t="s">
        <v>4231</v>
      </c>
      <c r="O46" s="2528"/>
      <c r="P46" s="2616"/>
      <c r="Q46" s="2595"/>
      <c r="R46" s="2406"/>
      <c r="S46" s="2407"/>
      <c r="T46" s="2407"/>
      <c r="U46" s="2407"/>
      <c r="V46" s="2407"/>
      <c r="W46" s="2432"/>
    </row>
    <row r="47" spans="1:23">
      <c r="A47" s="2091">
        <v>39</v>
      </c>
      <c r="B47" s="1619"/>
      <c r="C47" s="1619" t="s">
        <v>239</v>
      </c>
      <c r="D47" s="1619"/>
      <c r="E47" s="2150"/>
      <c r="F47" s="2151"/>
      <c r="G47" s="2593">
        <v>90</v>
      </c>
      <c r="H47" s="2594" t="s">
        <v>4002</v>
      </c>
      <c r="I47" s="2412" t="s">
        <v>4014</v>
      </c>
      <c r="J47" s="2412"/>
      <c r="K47" s="2556">
        <v>1885537.13</v>
      </c>
      <c r="L47" s="2595">
        <v>1680564</v>
      </c>
      <c r="M47" s="2091">
        <v>156</v>
      </c>
      <c r="N47" s="1619" t="s">
        <v>607</v>
      </c>
      <c r="O47" s="1456"/>
      <c r="P47" s="2167">
        <v>69051019.790000007</v>
      </c>
      <c r="Q47" s="2148">
        <v>76282379</v>
      </c>
      <c r="R47" s="2406"/>
      <c r="S47" s="2407"/>
      <c r="T47" s="2407"/>
      <c r="U47" s="2407"/>
      <c r="V47" s="2407"/>
      <c r="W47" s="2432"/>
    </row>
    <row r="48" spans="1:23">
      <c r="A48" s="2091">
        <v>40</v>
      </c>
      <c r="B48" s="1619"/>
      <c r="C48" s="1619" t="s">
        <v>241</v>
      </c>
      <c r="D48" s="1619"/>
      <c r="E48" s="1929">
        <f>SUM(E43:E47)</f>
        <v>0</v>
      </c>
      <c r="F48" s="2090">
        <f>SUM(F43:F47)</f>
        <v>0</v>
      </c>
      <c r="G48" s="2593">
        <v>91</v>
      </c>
      <c r="H48" s="2594" t="s">
        <v>4003</v>
      </c>
      <c r="I48" s="2412" t="s">
        <v>4015</v>
      </c>
      <c r="J48" s="2412"/>
      <c r="K48" s="2556"/>
      <c r="L48" s="2595"/>
      <c r="M48" s="2091">
        <v>157</v>
      </c>
      <c r="N48" s="1619" t="s">
        <v>609</v>
      </c>
      <c r="O48" s="1456"/>
      <c r="P48" s="2167">
        <v>203181905.13999999</v>
      </c>
      <c r="Q48" s="2148">
        <v>164485064</v>
      </c>
      <c r="R48" s="2406"/>
      <c r="S48" s="2407"/>
      <c r="T48" s="2407"/>
      <c r="U48" s="2407"/>
      <c r="V48" s="2407"/>
      <c r="W48" s="2432"/>
    </row>
    <row r="49" spans="1:23">
      <c r="A49" s="2091">
        <v>41</v>
      </c>
      <c r="B49" s="1619"/>
      <c r="C49" s="1619" t="s">
        <v>243</v>
      </c>
      <c r="D49" s="1619"/>
      <c r="E49" s="1929">
        <f>E41+E48</f>
        <v>0</v>
      </c>
      <c r="F49" s="2090">
        <f>F41+F48</f>
        <v>0</v>
      </c>
      <c r="G49" s="2593">
        <v>92</v>
      </c>
      <c r="H49" s="2594" t="s">
        <v>4004</v>
      </c>
      <c r="I49" s="2412" t="s">
        <v>4420</v>
      </c>
      <c r="J49" s="2412"/>
      <c r="K49" s="2556"/>
      <c r="L49" s="2595"/>
      <c r="M49" s="2091">
        <v>158</v>
      </c>
      <c r="N49" s="1619" t="s">
        <v>612</v>
      </c>
      <c r="O49" s="1456"/>
      <c r="P49" s="2167">
        <v>6188895.5</v>
      </c>
      <c r="Q49" s="2148">
        <v>4601967</v>
      </c>
      <c r="R49" s="2406"/>
      <c r="S49" s="2407"/>
      <c r="T49" s="2407"/>
      <c r="U49" s="2407"/>
      <c r="V49" s="2407"/>
      <c r="W49" s="2432"/>
    </row>
    <row r="50" spans="1:23">
      <c r="A50" s="2091">
        <v>42</v>
      </c>
      <c r="B50" s="1619"/>
      <c r="C50" s="1619" t="s">
        <v>245</v>
      </c>
      <c r="D50" s="1619"/>
      <c r="E50" s="2152"/>
      <c r="F50" s="2153"/>
      <c r="G50" s="2593">
        <v>93</v>
      </c>
      <c r="H50" s="2594" t="s">
        <v>4005</v>
      </c>
      <c r="I50" s="2412" t="s">
        <v>4016</v>
      </c>
      <c r="J50" s="2412"/>
      <c r="K50" s="2556"/>
      <c r="L50" s="2595"/>
      <c r="M50" s="2091">
        <v>159</v>
      </c>
      <c r="N50" s="1619" t="s">
        <v>615</v>
      </c>
      <c r="O50" s="1456"/>
      <c r="P50" s="2167">
        <v>5048427.93</v>
      </c>
      <c r="Q50" s="2148">
        <v>5355134</v>
      </c>
      <c r="R50" s="2406"/>
      <c r="S50" s="2407"/>
      <c r="T50" s="2407"/>
      <c r="U50" s="2407"/>
      <c r="V50" s="2407"/>
      <c r="W50" s="2432"/>
    </row>
    <row r="51" spans="1:23">
      <c r="A51" s="2091">
        <v>43</v>
      </c>
      <c r="B51" s="1619"/>
      <c r="C51" s="1619" t="s">
        <v>3629</v>
      </c>
      <c r="D51" s="1619"/>
      <c r="E51" s="2154"/>
      <c r="F51" s="2155"/>
      <c r="G51" s="2593">
        <v>94</v>
      </c>
      <c r="H51" s="2594" t="s">
        <v>4006</v>
      </c>
      <c r="I51" s="2412" t="s">
        <v>4017</v>
      </c>
      <c r="J51" s="2412"/>
      <c r="K51" s="2556"/>
      <c r="L51" s="2595"/>
      <c r="M51" s="2091">
        <v>160</v>
      </c>
      <c r="N51" s="1619" t="s">
        <v>618</v>
      </c>
      <c r="O51" s="1456"/>
      <c r="P51" s="2167">
        <v>425233</v>
      </c>
      <c r="Q51" s="2148">
        <v>443989</v>
      </c>
      <c r="R51" s="2406"/>
      <c r="S51" s="2407"/>
      <c r="T51" s="2407"/>
      <c r="U51" s="2407"/>
      <c r="V51" s="2407"/>
      <c r="W51" s="2432"/>
    </row>
    <row r="52" spans="1:23">
      <c r="A52" s="2091">
        <v>44</v>
      </c>
      <c r="B52" s="1619"/>
      <c r="C52" s="1619" t="s">
        <v>250</v>
      </c>
      <c r="D52" s="1619"/>
      <c r="E52" s="2150"/>
      <c r="F52" s="2151"/>
      <c r="G52" s="2091">
        <v>95</v>
      </c>
      <c r="H52" s="1619" t="s">
        <v>2852</v>
      </c>
      <c r="I52" s="1619" t="s">
        <v>2853</v>
      </c>
      <c r="J52" s="1619"/>
      <c r="K52" s="1974"/>
      <c r="L52" s="2148"/>
      <c r="M52" s="2091">
        <v>161</v>
      </c>
      <c r="N52" s="1619" t="s">
        <v>622</v>
      </c>
      <c r="O52" s="1456"/>
      <c r="P52" s="2167">
        <v>2112445.5</v>
      </c>
      <c r="Q52" s="2148">
        <v>2568466</v>
      </c>
      <c r="R52" s="2406"/>
      <c r="S52" s="2407"/>
      <c r="T52" s="2407"/>
      <c r="U52" s="2407"/>
      <c r="V52" s="2407"/>
      <c r="W52" s="2432"/>
    </row>
    <row r="53" spans="1:23">
      <c r="A53" s="2091">
        <v>45</v>
      </c>
      <c r="B53" s="1619"/>
      <c r="C53" s="1619" t="s">
        <v>253</v>
      </c>
      <c r="D53" s="1619"/>
      <c r="E53" s="2150"/>
      <c r="F53" s="2151"/>
      <c r="G53" s="2593">
        <v>96</v>
      </c>
      <c r="H53" s="2594" t="s">
        <v>4227</v>
      </c>
      <c r="I53" s="2412"/>
      <c r="J53" s="2412"/>
      <c r="K53" s="2556"/>
      <c r="L53" s="2595"/>
      <c r="M53" s="2091">
        <v>162</v>
      </c>
      <c r="N53" s="2412" t="s">
        <v>4348</v>
      </c>
      <c r="O53" s="2528"/>
      <c r="P53" s="1787">
        <f>SUM(P42:P52)</f>
        <v>326373105</v>
      </c>
      <c r="Q53" s="2045">
        <f>SUM(Q42:Q52)</f>
        <v>288487089</v>
      </c>
      <c r="R53" s="2406"/>
      <c r="S53" s="2407"/>
      <c r="T53" s="2407"/>
      <c r="U53" s="2407"/>
      <c r="V53" s="2407"/>
      <c r="W53" s="2432"/>
    </row>
    <row r="54" spans="1:23">
      <c r="A54" s="2091">
        <v>46</v>
      </c>
      <c r="B54" s="1619"/>
      <c r="C54" s="1619" t="s">
        <v>2854</v>
      </c>
      <c r="D54" s="1619"/>
      <c r="E54" s="2150"/>
      <c r="F54" s="2151"/>
      <c r="G54" s="2091">
        <v>97</v>
      </c>
      <c r="H54" s="1619" t="s">
        <v>3827</v>
      </c>
      <c r="I54" s="1619" t="s">
        <v>3828</v>
      </c>
      <c r="J54" s="1619"/>
      <c r="K54" s="1974"/>
      <c r="L54" s="2148"/>
      <c r="M54" s="2091">
        <v>163</v>
      </c>
      <c r="N54" s="2412" t="s">
        <v>4349</v>
      </c>
      <c r="O54" s="2528"/>
      <c r="P54" s="1787">
        <f>P40+P53</f>
        <v>535168965.39999998</v>
      </c>
      <c r="Q54" s="2045">
        <f>Q40+Q53</f>
        <v>512136993</v>
      </c>
      <c r="R54" s="2406"/>
      <c r="S54" s="2407"/>
      <c r="T54" s="2407"/>
      <c r="U54" s="2407"/>
      <c r="V54" s="2407"/>
      <c r="W54" s="2432"/>
    </row>
    <row r="55" spans="1:23">
      <c r="A55" s="2091">
        <v>47</v>
      </c>
      <c r="B55" s="1619"/>
      <c r="C55" s="1619" t="s">
        <v>2857</v>
      </c>
      <c r="D55" s="1619"/>
      <c r="E55" s="2150"/>
      <c r="F55" s="2151"/>
      <c r="G55" s="2091">
        <f t="shared" ref="G55:G62" si="2">G54+1</f>
        <v>98</v>
      </c>
      <c r="H55" s="1619" t="s">
        <v>3832</v>
      </c>
      <c r="I55" s="1619" t="s">
        <v>3833</v>
      </c>
      <c r="J55" s="1619"/>
      <c r="K55" s="1974"/>
      <c r="L55" s="2148"/>
      <c r="M55" s="2091">
        <v>164</v>
      </c>
      <c r="N55" s="1917" t="s">
        <v>4024</v>
      </c>
      <c r="O55" s="2137"/>
      <c r="P55" s="2138"/>
      <c r="Q55" s="2139"/>
      <c r="R55" s="2406"/>
      <c r="S55" s="2407"/>
      <c r="T55" s="2407"/>
      <c r="U55" s="2407"/>
      <c r="V55" s="2407"/>
      <c r="W55" s="2432"/>
    </row>
    <row r="56" spans="1:23">
      <c r="A56" s="2091">
        <v>48</v>
      </c>
      <c r="B56" s="1619"/>
      <c r="C56" s="1619" t="s">
        <v>2861</v>
      </c>
      <c r="D56" s="1619"/>
      <c r="E56" s="2150"/>
      <c r="F56" s="2151"/>
      <c r="G56" s="2091">
        <f t="shared" si="2"/>
        <v>99</v>
      </c>
      <c r="H56" s="1619" t="s">
        <v>3837</v>
      </c>
      <c r="I56" s="1619" t="s">
        <v>2117</v>
      </c>
      <c r="J56" s="1619"/>
      <c r="K56" s="1974"/>
      <c r="L56" s="2148"/>
      <c r="M56" s="2091">
        <v>165</v>
      </c>
      <c r="N56" s="1619" t="s">
        <v>3629</v>
      </c>
      <c r="O56" s="1456"/>
      <c r="P56" s="2142"/>
      <c r="Q56" s="2143"/>
      <c r="R56" s="2406"/>
      <c r="S56" s="2407"/>
      <c r="T56" s="2407"/>
      <c r="U56" s="2407"/>
      <c r="V56" s="2407"/>
      <c r="W56" s="2432"/>
    </row>
    <row r="57" spans="1:23" ht="15.75" thickBot="1">
      <c r="A57" s="2091">
        <v>49</v>
      </c>
      <c r="B57" s="1619"/>
      <c r="C57" s="1619" t="s">
        <v>2863</v>
      </c>
      <c r="D57" s="1619"/>
      <c r="E57" s="2150"/>
      <c r="F57" s="2151"/>
      <c r="G57" s="2091">
        <f t="shared" si="2"/>
        <v>100</v>
      </c>
      <c r="H57" s="1619" t="s">
        <v>237</v>
      </c>
      <c r="I57" s="1619" t="s">
        <v>238</v>
      </c>
      <c r="J57" s="1619"/>
      <c r="K57" s="1974">
        <v>16345468</v>
      </c>
      <c r="L57" s="2148">
        <v>14446495</v>
      </c>
      <c r="M57" s="2091">
        <v>166</v>
      </c>
      <c r="N57" s="1619" t="s">
        <v>2824</v>
      </c>
      <c r="O57" s="1456"/>
      <c r="P57" s="2167">
        <v>9206961.4700000007</v>
      </c>
      <c r="Q57" s="2148">
        <v>8124000</v>
      </c>
      <c r="R57" s="2437"/>
      <c r="S57" s="2438"/>
      <c r="T57" s="2438"/>
      <c r="U57" s="2438"/>
      <c r="V57" s="2438"/>
      <c r="W57" s="2439"/>
    </row>
    <row r="58" spans="1:23" ht="15.75" thickBot="1">
      <c r="A58" s="2087">
        <v>50</v>
      </c>
      <c r="B58" s="1485"/>
      <c r="C58" s="1485" t="s">
        <v>3692</v>
      </c>
      <c r="D58" s="1485"/>
      <c r="E58" s="1934">
        <f>SUM(E52:E57)</f>
        <v>0</v>
      </c>
      <c r="F58" s="1904">
        <f>SUM(F52:F57)</f>
        <v>0</v>
      </c>
      <c r="G58" s="2091">
        <f t="shared" si="2"/>
        <v>101</v>
      </c>
      <c r="H58" s="1619" t="s">
        <v>240</v>
      </c>
      <c r="I58" s="1619" t="s">
        <v>606</v>
      </c>
      <c r="J58" s="1619"/>
      <c r="K58" s="1974">
        <v>8321897.9199999999</v>
      </c>
      <c r="L58" s="2148">
        <v>8976635</v>
      </c>
      <c r="M58" s="2091">
        <v>167</v>
      </c>
      <c r="N58" s="1619" t="s">
        <v>2829</v>
      </c>
      <c r="O58" s="1456"/>
      <c r="P58" s="2167">
        <v>30456057.66</v>
      </c>
      <c r="Q58" s="2148">
        <v>30100129</v>
      </c>
      <c r="R58" s="1474"/>
      <c r="S58" s="1474"/>
      <c r="T58" s="1474"/>
      <c r="U58" s="1474"/>
      <c r="V58" s="1474"/>
      <c r="W58" s="1474"/>
    </row>
    <row r="59" spans="1:23">
      <c r="A59" s="1489"/>
      <c r="B59" s="1489"/>
      <c r="C59" s="1489"/>
      <c r="D59" s="1489"/>
      <c r="E59" s="1489"/>
      <c r="F59" s="1489"/>
      <c r="G59" s="2091">
        <f t="shared" si="2"/>
        <v>102</v>
      </c>
      <c r="H59" s="2412"/>
      <c r="I59" s="2412" t="s">
        <v>4341</v>
      </c>
      <c r="J59" s="2412"/>
      <c r="K59" s="1981">
        <f>SUM(K43:K58)</f>
        <v>89826122.700000003</v>
      </c>
      <c r="L59" s="2090">
        <f>SUM(L43:L58)</f>
        <v>82683085</v>
      </c>
      <c r="M59" s="2091">
        <v>168</v>
      </c>
      <c r="N59" s="1619" t="s">
        <v>2834</v>
      </c>
      <c r="O59" s="1456"/>
      <c r="P59" s="2167">
        <v>120409321.53</v>
      </c>
      <c r="Q59" s="2148">
        <v>121879128</v>
      </c>
      <c r="R59" s="2692" t="s">
        <v>4685</v>
      </c>
      <c r="S59" s="2477"/>
      <c r="T59" s="2591"/>
      <c r="U59" s="2169"/>
      <c r="V59" s="1489"/>
      <c r="W59" s="1489" t="s">
        <v>3693</v>
      </c>
    </row>
    <row r="60" spans="1:23">
      <c r="A60" s="2692" t="s">
        <v>4685</v>
      </c>
      <c r="B60" s="2477"/>
      <c r="C60" s="2591"/>
      <c r="D60" s="2169"/>
      <c r="E60" s="1489"/>
      <c r="F60" s="1489"/>
      <c r="G60" s="2091">
        <f t="shared" si="2"/>
        <v>103</v>
      </c>
      <c r="H60" s="1619" t="s">
        <v>3621</v>
      </c>
      <c r="I60" s="1619"/>
      <c r="J60" s="1619"/>
      <c r="K60" s="2156"/>
      <c r="L60" s="2157"/>
      <c r="M60" s="2091">
        <v>169</v>
      </c>
      <c r="N60" s="1619" t="s">
        <v>2837</v>
      </c>
      <c r="O60" s="1456"/>
      <c r="P60" s="2167">
        <v>56020661.549999997</v>
      </c>
      <c r="Q60" s="2148">
        <v>75219015</v>
      </c>
      <c r="R60" s="1489" t="s">
        <v>3695</v>
      </c>
      <c r="S60" s="2170"/>
      <c r="T60" s="2170"/>
      <c r="U60" s="2170"/>
      <c r="V60" s="2170"/>
      <c r="W60" s="2170"/>
    </row>
    <row r="61" spans="1:23">
      <c r="A61" s="1489" t="s">
        <v>3696</v>
      </c>
      <c r="B61" s="1489"/>
      <c r="C61" s="1489"/>
      <c r="D61" s="1489"/>
      <c r="E61" s="1489"/>
      <c r="F61" s="1489"/>
      <c r="G61" s="2091">
        <f t="shared" si="2"/>
        <v>104</v>
      </c>
      <c r="H61" s="1619" t="s">
        <v>246</v>
      </c>
      <c r="I61" s="1619" t="s">
        <v>3626</v>
      </c>
      <c r="J61" s="1619"/>
      <c r="K61" s="1974">
        <v>8675283.0899999999</v>
      </c>
      <c r="L61" s="2148">
        <v>7687734</v>
      </c>
      <c r="M61" s="2091">
        <v>170</v>
      </c>
      <c r="N61" s="1619" t="s">
        <v>2840</v>
      </c>
      <c r="O61" s="1456"/>
      <c r="P61" s="2167">
        <v>651488.23</v>
      </c>
      <c r="Q61" s="2148">
        <v>626959</v>
      </c>
    </row>
    <row r="62" spans="1:23">
      <c r="A62" s="1489"/>
      <c r="B62" s="1489"/>
      <c r="C62" s="1489"/>
      <c r="D62" s="1489"/>
      <c r="E62" s="1489"/>
      <c r="F62" s="1489"/>
      <c r="G62" s="2091">
        <f t="shared" si="2"/>
        <v>105</v>
      </c>
      <c r="H62" s="1619" t="s">
        <v>248</v>
      </c>
      <c r="I62" s="1619" t="s">
        <v>3631</v>
      </c>
      <c r="J62" s="1619"/>
      <c r="K62" s="1974">
        <v>16992265.77</v>
      </c>
      <c r="L62" s="2148">
        <v>15118906</v>
      </c>
      <c r="M62" s="2091">
        <v>171</v>
      </c>
      <c r="N62" s="2412" t="s">
        <v>4350</v>
      </c>
      <c r="O62" s="2528"/>
      <c r="P62" s="1787">
        <f>SUM(P57:P61)</f>
        <v>216744490.43999997</v>
      </c>
      <c r="Q62" s="2045">
        <f>SUM(Q57:Q61)</f>
        <v>235949231</v>
      </c>
    </row>
    <row r="63" spans="1:23">
      <c r="G63" s="2593">
        <v>106</v>
      </c>
      <c r="H63" s="2594" t="s">
        <v>4007</v>
      </c>
      <c r="I63" s="2412" t="s">
        <v>4018</v>
      </c>
      <c r="J63" s="2412"/>
      <c r="K63" s="2556"/>
      <c r="L63" s="2595"/>
      <c r="M63" s="2091">
        <v>172</v>
      </c>
      <c r="N63" s="1917" t="s">
        <v>4025</v>
      </c>
      <c r="O63" s="2137"/>
      <c r="P63" s="2152"/>
      <c r="Q63" s="2153"/>
    </row>
    <row r="64" spans="1:23">
      <c r="G64" s="2593">
        <v>107</v>
      </c>
      <c r="H64" s="2594" t="s">
        <v>4008</v>
      </c>
      <c r="I64" s="2412" t="s">
        <v>4019</v>
      </c>
      <c r="J64" s="2412"/>
      <c r="K64" s="2556"/>
      <c r="L64" s="2595"/>
      <c r="M64" s="2091">
        <v>173</v>
      </c>
      <c r="N64" s="1619" t="s">
        <v>3629</v>
      </c>
      <c r="O64" s="1456"/>
      <c r="P64" s="2154"/>
      <c r="Q64" s="2155"/>
    </row>
    <row r="65" spans="7:17">
      <c r="G65" s="2593">
        <v>108</v>
      </c>
      <c r="H65" s="2594" t="s">
        <v>4009</v>
      </c>
      <c r="I65" s="2412" t="s">
        <v>4020</v>
      </c>
      <c r="J65" s="2412"/>
      <c r="K65" s="2556"/>
      <c r="L65" s="2595"/>
      <c r="M65" s="2091">
        <v>174</v>
      </c>
      <c r="N65" s="1619" t="s">
        <v>2850</v>
      </c>
      <c r="O65" s="1456"/>
      <c r="P65" s="2167">
        <v>463690</v>
      </c>
      <c r="Q65" s="2148">
        <v>395160</v>
      </c>
    </row>
    <row r="66" spans="7:17">
      <c r="G66" s="2593">
        <v>109</v>
      </c>
      <c r="H66" s="2594" t="s">
        <v>4010</v>
      </c>
      <c r="I66" s="2412" t="s">
        <v>4021</v>
      </c>
      <c r="J66" s="2412"/>
      <c r="K66" s="2556"/>
      <c r="L66" s="2595"/>
      <c r="M66" s="2091">
        <v>175</v>
      </c>
      <c r="N66" s="1619" t="s">
        <v>3824</v>
      </c>
      <c r="O66" s="1456"/>
      <c r="P66" s="2167">
        <v>371444342.94999999</v>
      </c>
      <c r="Q66" s="2148">
        <v>330788156</v>
      </c>
    </row>
    <row r="67" spans="7:17">
      <c r="G67" s="2091">
        <v>110</v>
      </c>
      <c r="H67" s="1619" t="s">
        <v>251</v>
      </c>
      <c r="I67" s="1619" t="s">
        <v>252</v>
      </c>
      <c r="J67" s="1619"/>
      <c r="K67" s="1974">
        <v>17907400.649999999</v>
      </c>
      <c r="L67" s="2148">
        <v>17400517</v>
      </c>
      <c r="M67" s="2091">
        <v>176</v>
      </c>
      <c r="N67" s="1619" t="s">
        <v>3829</v>
      </c>
      <c r="O67" s="1456"/>
      <c r="P67" s="2167">
        <v>4274016.62</v>
      </c>
      <c r="Q67" s="2148">
        <v>4953129</v>
      </c>
    </row>
    <row r="68" spans="7:17">
      <c r="G68" s="2593">
        <v>111</v>
      </c>
      <c r="H68" s="2594" t="s">
        <v>4228</v>
      </c>
      <c r="I68" s="2412" t="s">
        <v>4224</v>
      </c>
      <c r="J68" s="2412"/>
      <c r="K68" s="2556"/>
      <c r="L68" s="2595"/>
      <c r="M68" s="2091">
        <v>177</v>
      </c>
      <c r="N68" s="1619" t="s">
        <v>3834</v>
      </c>
      <c r="O68" s="1456"/>
      <c r="P68" s="2167">
        <v>4668870.71</v>
      </c>
      <c r="Q68" s="2148">
        <v>5043577</v>
      </c>
    </row>
    <row r="69" spans="7:17">
      <c r="G69" s="2091">
        <v>112</v>
      </c>
      <c r="H69" s="1619" t="s">
        <v>254</v>
      </c>
      <c r="I69" s="1619" t="s">
        <v>255</v>
      </c>
      <c r="J69" s="1619"/>
      <c r="K69" s="1974">
        <v>3235713.66</v>
      </c>
      <c r="L69" s="2148">
        <v>3587059</v>
      </c>
      <c r="M69" s="2091">
        <v>178</v>
      </c>
      <c r="N69" s="2412" t="s">
        <v>4351</v>
      </c>
      <c r="O69" s="2528"/>
      <c r="P69" s="1787">
        <f>SUM(P65:P68)</f>
        <v>380850920.27999997</v>
      </c>
      <c r="Q69" s="2045">
        <f>SUM(Q65:Q68)</f>
        <v>341180022</v>
      </c>
    </row>
    <row r="70" spans="7:17">
      <c r="G70" s="2091">
        <f>G69+1</f>
        <v>113</v>
      </c>
      <c r="H70" s="1619" t="s">
        <v>2855</v>
      </c>
      <c r="I70" s="1619" t="s">
        <v>2856</v>
      </c>
      <c r="J70" s="1619"/>
      <c r="K70" s="1974">
        <v>21548343.640000001</v>
      </c>
      <c r="L70" s="2148">
        <v>16150854</v>
      </c>
      <c r="M70" s="2091">
        <v>179</v>
      </c>
      <c r="N70" s="1917" t="s">
        <v>4026</v>
      </c>
      <c r="O70" s="2137"/>
      <c r="P70" s="2152"/>
      <c r="Q70" s="2153"/>
    </row>
    <row r="71" spans="7:17">
      <c r="G71" s="2091">
        <f>G70+1</f>
        <v>114</v>
      </c>
      <c r="H71" s="1619" t="s">
        <v>2858</v>
      </c>
      <c r="I71" s="1619" t="s">
        <v>2859</v>
      </c>
      <c r="J71" s="1619"/>
      <c r="K71" s="1974">
        <v>3176853.98</v>
      </c>
      <c r="L71" s="2148">
        <v>3028470</v>
      </c>
      <c r="M71" s="2091">
        <v>180</v>
      </c>
      <c r="N71" s="1619" t="s">
        <v>3629</v>
      </c>
      <c r="O71" s="1456"/>
      <c r="P71" s="2154"/>
      <c r="Q71" s="2155"/>
    </row>
    <row r="72" spans="7:17">
      <c r="G72" s="2091">
        <f>G71+1</f>
        <v>115</v>
      </c>
      <c r="H72" s="2412"/>
      <c r="I72" s="2592" t="s">
        <v>4342</v>
      </c>
      <c r="J72" s="2412"/>
      <c r="K72" s="1981">
        <f>SUM(K61:K71)</f>
        <v>71535860.790000007</v>
      </c>
      <c r="L72" s="2090">
        <f>SUM(L61:L71)</f>
        <v>62973540</v>
      </c>
      <c r="M72" s="2091">
        <v>181</v>
      </c>
      <c r="N72" s="1619" t="s">
        <v>242</v>
      </c>
      <c r="O72" s="1456"/>
      <c r="P72" s="2167"/>
      <c r="Q72" s="2148"/>
    </row>
    <row r="73" spans="7:17" ht="15.75" thickBot="1">
      <c r="G73" s="2171">
        <f>G72+1</f>
        <v>116</v>
      </c>
      <c r="H73" s="2600"/>
      <c r="I73" s="2601" t="s">
        <v>4343</v>
      </c>
      <c r="J73" s="2601"/>
      <c r="K73" s="2172">
        <f>K59+K72</f>
        <v>161361983.49000001</v>
      </c>
      <c r="L73" s="2173">
        <f>L59+L72</f>
        <v>145656625</v>
      </c>
      <c r="M73" s="2091">
        <v>182</v>
      </c>
      <c r="N73" s="1619" t="s">
        <v>244</v>
      </c>
      <c r="O73" s="1456"/>
      <c r="P73" s="2167"/>
      <c r="Q73" s="2148"/>
    </row>
    <row r="74" spans="7:17">
      <c r="G74" s="1474"/>
      <c r="H74" s="1474"/>
      <c r="I74" s="1474"/>
      <c r="J74" s="2174"/>
      <c r="K74" s="1474"/>
      <c r="L74" s="1474"/>
      <c r="M74" s="2091">
        <v>183</v>
      </c>
      <c r="N74" s="1619" t="s">
        <v>247</v>
      </c>
      <c r="O74" s="1456"/>
      <c r="P74" s="2167"/>
      <c r="Q74" s="2148"/>
    </row>
    <row r="75" spans="7:17">
      <c r="G75" s="2692" t="s">
        <v>4685</v>
      </c>
      <c r="H75" s="2477"/>
      <c r="I75" s="2591"/>
      <c r="J75" s="2169"/>
      <c r="K75" s="1474"/>
      <c r="L75" s="1474"/>
      <c r="M75" s="2091">
        <v>184</v>
      </c>
      <c r="N75" s="1619" t="s">
        <v>249</v>
      </c>
      <c r="O75" s="1456"/>
      <c r="P75" s="2167"/>
      <c r="Q75" s="2148"/>
    </row>
    <row r="76" spans="7:17">
      <c r="G76" s="3609">
        <v>321</v>
      </c>
      <c r="H76" s="3609"/>
      <c r="I76" s="3609"/>
      <c r="J76" s="3609"/>
      <c r="K76" s="3609"/>
      <c r="L76" s="3609"/>
      <c r="M76" s="2091">
        <v>185</v>
      </c>
      <c r="N76" s="2412" t="s">
        <v>4352</v>
      </c>
      <c r="O76" s="2528"/>
      <c r="P76" s="1787">
        <f>SUM(P72:P75)</f>
        <v>0</v>
      </c>
      <c r="Q76" s="2045">
        <f>SUM(Q72:Q75)</f>
        <v>0</v>
      </c>
    </row>
    <row r="77" spans="7:17">
      <c r="M77" s="2091">
        <v>186</v>
      </c>
      <c r="N77" s="1917" t="s">
        <v>4353</v>
      </c>
      <c r="O77" s="2137"/>
      <c r="P77" s="2152"/>
      <c r="Q77" s="2153"/>
    </row>
    <row r="78" spans="7:17">
      <c r="M78" s="2091">
        <v>187</v>
      </c>
      <c r="N78" s="1619" t="s">
        <v>3629</v>
      </c>
      <c r="O78" s="1456"/>
      <c r="P78" s="2154"/>
      <c r="Q78" s="2155"/>
    </row>
    <row r="79" spans="7:17">
      <c r="M79" s="2091">
        <v>188</v>
      </c>
      <c r="N79" s="1619" t="s">
        <v>2860</v>
      </c>
      <c r="O79" s="1456"/>
      <c r="P79" s="2167">
        <v>147011507.28</v>
      </c>
      <c r="Q79" s="2148">
        <v>138795465</v>
      </c>
    </row>
    <row r="80" spans="7:17">
      <c r="M80" s="2091">
        <v>189</v>
      </c>
      <c r="N80" s="1619" t="s">
        <v>2862</v>
      </c>
      <c r="O80" s="1456"/>
      <c r="P80" s="2167">
        <v>41747685.899999999</v>
      </c>
      <c r="Q80" s="2148">
        <v>39541430</v>
      </c>
    </row>
    <row r="81" spans="13:17" ht="15.75" thickBot="1">
      <c r="M81" s="2087">
        <v>190</v>
      </c>
      <c r="N81" s="1485" t="s">
        <v>3691</v>
      </c>
      <c r="O81" s="1484"/>
      <c r="P81" s="2175">
        <v>-45592093.649999999</v>
      </c>
      <c r="Q81" s="2176">
        <v>-39843575</v>
      </c>
    </row>
    <row r="82" spans="13:17">
      <c r="M82" s="1474"/>
      <c r="N82" s="1474"/>
      <c r="O82" s="1474"/>
      <c r="P82" s="1474"/>
      <c r="Q82" s="1474"/>
    </row>
    <row r="83" spans="13:17">
      <c r="M83" s="2692" t="s">
        <v>4685</v>
      </c>
      <c r="N83" s="2477"/>
      <c r="O83" s="2591"/>
      <c r="P83" s="1489"/>
      <c r="Q83" s="1489"/>
    </row>
    <row r="84" spans="13:17">
      <c r="M84" s="1489" t="s">
        <v>3694</v>
      </c>
      <c r="N84" s="1489"/>
      <c r="O84" s="1489"/>
      <c r="P84" s="1489"/>
      <c r="Q84" s="1489"/>
    </row>
    <row r="85" spans="13:17">
      <c r="M85" s="1474"/>
      <c r="N85" s="1474"/>
      <c r="O85" s="1474"/>
      <c r="P85" s="1474"/>
      <c r="Q85" s="1474"/>
    </row>
    <row r="86" spans="13:17">
      <c r="M86" s="1474"/>
      <c r="N86" s="1474"/>
      <c r="O86" s="1474"/>
      <c r="P86" s="1474"/>
      <c r="Q86" s="1474"/>
    </row>
  </sheetData>
  <mergeCells count="1">
    <mergeCell ref="G76:L76"/>
  </mergeCells>
  <printOptions horizontalCentered="1" verticalCentered="1"/>
  <pageMargins left="0" right="0" top="0" bottom="0" header="0.25" footer="0.25"/>
  <pageSetup scale="60" fitToWidth="4" orientation="portrait" horizontalDpi="300" verticalDpi="300" r:id="rId1"/>
  <headerFooter alignWithMargins="0"/>
  <colBreaks count="3" manualBreakCount="3">
    <brk id="6" max="1048575" man="1"/>
    <brk id="12" max="1048575" man="1"/>
    <brk id="17"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5"/>
  <dimension ref="A1:Q249"/>
  <sheetViews>
    <sheetView defaultGridColor="0" view="pageBreakPreview" colorId="22" zoomScale="85" zoomScaleNormal="100" zoomScaleSheetLayoutView="85" workbookViewId="0">
      <selection activeCell="C33" sqref="C33"/>
    </sheetView>
  </sheetViews>
  <sheetFormatPr defaultColWidth="9.6640625" defaultRowHeight="15"/>
  <cols>
    <col min="1" max="1" width="4.6640625" style="1496" customWidth="1"/>
    <col min="2" max="2" width="33.88671875" style="1496" customWidth="1"/>
    <col min="3" max="4" width="11.6640625" style="1496" customWidth="1"/>
    <col min="5" max="6" width="12.6640625" style="1496" customWidth="1"/>
    <col min="7" max="7" width="18.77734375" style="1496" customWidth="1"/>
    <col min="8" max="8" width="15.6640625" style="1496" bestFit="1" customWidth="1"/>
    <col min="9" max="9" width="3.6640625" style="1496" customWidth="1"/>
    <col min="10" max="10" width="12.6640625" style="1496" customWidth="1"/>
    <col min="11" max="11" width="13.6640625" style="1496" customWidth="1"/>
    <col min="12" max="12" width="14.109375" style="1496" customWidth="1"/>
    <col min="13" max="15" width="13.6640625" style="1496" customWidth="1"/>
    <col min="16" max="16" width="15.6640625" style="1496" customWidth="1"/>
    <col min="17" max="17" width="4.6640625" style="1496" customWidth="1"/>
    <col min="18" max="18" width="13.6640625" style="1496" customWidth="1"/>
    <col min="19" max="16384" width="9.6640625" style="1496"/>
  </cols>
  <sheetData>
    <row r="1" spans="1:17">
      <c r="A1" s="1448" t="s">
        <v>1795</v>
      </c>
      <c r="B1" s="1449"/>
      <c r="C1" s="1605" t="s">
        <v>1339</v>
      </c>
      <c r="D1" s="2177"/>
      <c r="E1" s="1605" t="s">
        <v>1797</v>
      </c>
      <c r="F1" s="1449"/>
      <c r="G1" s="1811" t="s">
        <v>1798</v>
      </c>
      <c r="H1" s="1810"/>
      <c r="I1" s="1448" t="s">
        <v>1795</v>
      </c>
      <c r="J1" s="1605"/>
      <c r="K1" s="1605"/>
      <c r="L1" s="1449"/>
      <c r="M1" s="1605" t="s">
        <v>1339</v>
      </c>
      <c r="N1" s="1449"/>
      <c r="O1" s="1449" t="s">
        <v>1797</v>
      </c>
      <c r="P1" s="1605" t="s">
        <v>1798</v>
      </c>
      <c r="Q1" s="1810"/>
    </row>
    <row r="2" spans="1:17">
      <c r="A2" s="1452" t="str">
        <f>'Data Sheet'!$C$25</f>
        <v>Consolidated Edison Company of New York, Inc.</v>
      </c>
      <c r="B2" s="1453"/>
      <c r="C2" s="1474" t="s">
        <v>1626</v>
      </c>
      <c r="D2" s="2178"/>
      <c r="E2" s="1474" t="s">
        <v>1800</v>
      </c>
      <c r="F2" s="1453"/>
      <c r="G2" s="1726"/>
      <c r="H2" s="1454"/>
      <c r="I2" s="1452" t="str">
        <f>'Data Sheet'!$C$25</f>
        <v>Consolidated Edison Company of New York, Inc.</v>
      </c>
      <c r="J2" s="1474"/>
      <c r="K2" s="1474"/>
      <c r="L2" s="1453"/>
      <c r="M2" s="1474" t="s">
        <v>1626</v>
      </c>
      <c r="N2" s="1453"/>
      <c r="O2" s="1453" t="s">
        <v>1800</v>
      </c>
      <c r="P2" s="1474"/>
      <c r="Q2" s="1454"/>
    </row>
    <row r="3" spans="1:17" ht="15" customHeight="1">
      <c r="A3" s="1452"/>
      <c r="B3" s="1453"/>
      <c r="C3" s="1619" t="s">
        <v>1627</v>
      </c>
      <c r="D3" s="2179"/>
      <c r="E3" s="2180" t="str">
        <f>'Data Sheet'!$C$40</f>
        <v>4/28/2016</v>
      </c>
      <c r="F3" s="1456"/>
      <c r="G3" s="2149" t="str">
        <f>'Data Sheet'!$C$38</f>
        <v>12/31/2015</v>
      </c>
      <c r="H3" s="1814"/>
      <c r="I3" s="1455"/>
      <c r="J3" s="1619"/>
      <c r="K3" s="1619"/>
      <c r="L3" s="1456"/>
      <c r="M3" s="1619" t="s">
        <v>1627</v>
      </c>
      <c r="N3" s="1456"/>
      <c r="O3" s="2180" t="str">
        <f>'Data Sheet'!$C$40</f>
        <v>4/28/2016</v>
      </c>
      <c r="P3" s="2149" t="str">
        <f>'Data Sheet'!$C$38</f>
        <v>12/31/2015</v>
      </c>
      <c r="Q3" s="1814"/>
    </row>
    <row r="4" spans="1:17" ht="15" customHeight="1">
      <c r="A4" s="2182" t="s">
        <v>3697</v>
      </c>
      <c r="B4" s="2183"/>
      <c r="C4" s="2183"/>
      <c r="D4" s="1489"/>
      <c r="E4" s="1489"/>
      <c r="F4" s="1489"/>
      <c r="G4" s="2184"/>
      <c r="H4" s="1454"/>
      <c r="I4" s="1935" t="s">
        <v>3698</v>
      </c>
      <c r="J4" s="1489"/>
      <c r="K4" s="1489"/>
      <c r="L4" s="1489"/>
      <c r="M4" s="1489"/>
      <c r="N4" s="1489"/>
      <c r="O4" s="1489"/>
      <c r="P4" s="1489"/>
      <c r="Q4" s="1454"/>
    </row>
    <row r="5" spans="1:17">
      <c r="A5" s="2133" t="s">
        <v>3699</v>
      </c>
      <c r="B5" s="1917"/>
      <c r="C5" s="1917"/>
      <c r="D5" s="1917"/>
      <c r="E5" s="1917"/>
      <c r="F5" s="1917"/>
      <c r="G5" s="2186"/>
      <c r="H5" s="1814"/>
      <c r="I5" s="2133" t="s">
        <v>3700</v>
      </c>
      <c r="J5" s="1917"/>
      <c r="K5" s="1917"/>
      <c r="L5" s="1917"/>
      <c r="M5" s="1917"/>
      <c r="N5" s="1917"/>
      <c r="O5" s="1917"/>
      <c r="P5" s="1917"/>
      <c r="Q5" s="1814"/>
    </row>
    <row r="6" spans="1:17">
      <c r="A6" s="1452"/>
      <c r="B6" s="1474"/>
      <c r="C6" s="1474"/>
      <c r="D6" s="1474"/>
      <c r="E6" s="1474"/>
      <c r="F6" s="1474"/>
      <c r="G6" s="1490"/>
      <c r="H6" s="1454"/>
      <c r="I6" s="1452"/>
      <c r="J6" s="1474"/>
      <c r="K6" s="1474"/>
      <c r="L6" s="1474"/>
      <c r="M6" s="1474"/>
      <c r="N6" s="1474"/>
      <c r="O6" s="1474"/>
      <c r="P6" s="1474"/>
      <c r="Q6" s="1454"/>
    </row>
    <row r="7" spans="1:17">
      <c r="A7" s="1452" t="s">
        <v>2395</v>
      </c>
      <c r="B7" s="1474" t="s">
        <v>3701</v>
      </c>
      <c r="C7" s="1474"/>
      <c r="D7" s="1474"/>
      <c r="E7" s="1474"/>
      <c r="F7" s="1474"/>
      <c r="G7" s="1723"/>
      <c r="H7" s="1454"/>
      <c r="I7" s="1452"/>
      <c r="J7" s="1474" t="s">
        <v>4431</v>
      </c>
      <c r="K7" s="1474"/>
      <c r="L7" s="1474"/>
      <c r="M7" s="1474"/>
      <c r="N7" s="1474"/>
      <c r="O7" s="1474"/>
      <c r="P7" s="1474"/>
      <c r="Q7" s="1454"/>
    </row>
    <row r="8" spans="1:17">
      <c r="A8" s="1452"/>
      <c r="B8" s="1474" t="s">
        <v>3702</v>
      </c>
      <c r="C8" s="1474"/>
      <c r="D8" s="1474"/>
      <c r="E8" s="1474"/>
      <c r="F8" s="1474"/>
      <c r="G8" s="1723"/>
      <c r="H8" s="1454"/>
      <c r="I8" s="1452"/>
      <c r="J8" s="1474" t="s">
        <v>3703</v>
      </c>
      <c r="K8" s="1474"/>
      <c r="L8" s="1474"/>
      <c r="M8" s="1474"/>
      <c r="N8" s="1474"/>
      <c r="O8" s="1474"/>
      <c r="P8" s="1474"/>
      <c r="Q8" s="1454"/>
    </row>
    <row r="9" spans="1:17">
      <c r="A9" s="1452" t="s">
        <v>2312</v>
      </c>
      <c r="B9" s="1474" t="s">
        <v>3704</v>
      </c>
      <c r="C9" s="1474"/>
      <c r="D9" s="1474"/>
      <c r="E9" s="1474"/>
      <c r="F9" s="1474"/>
      <c r="G9" s="1723"/>
      <c r="H9" s="1454"/>
      <c r="I9" s="1452"/>
      <c r="J9" s="1474" t="s">
        <v>3705</v>
      </c>
      <c r="K9" s="1474"/>
      <c r="L9" s="1474"/>
      <c r="M9" s="1474"/>
      <c r="N9" s="1474"/>
      <c r="O9" s="1474"/>
      <c r="P9" s="1474"/>
      <c r="Q9" s="1454"/>
    </row>
    <row r="10" spans="1:17">
      <c r="A10" s="1452"/>
      <c r="B10" s="1474" t="s">
        <v>3706</v>
      </c>
      <c r="C10" s="1474"/>
      <c r="D10" s="1474"/>
      <c r="E10" s="1474"/>
      <c r="F10" s="1474"/>
      <c r="G10" s="1723"/>
      <c r="H10" s="1454"/>
      <c r="I10" s="1452"/>
      <c r="J10" s="1474" t="s">
        <v>3707</v>
      </c>
      <c r="K10" s="1474"/>
      <c r="L10" s="1474"/>
      <c r="M10" s="1474"/>
      <c r="N10" s="1474"/>
      <c r="O10" s="1474"/>
      <c r="P10" s="1474"/>
      <c r="Q10" s="1454"/>
    </row>
    <row r="11" spans="1:17">
      <c r="A11" s="1452"/>
      <c r="B11" s="1474" t="s">
        <v>3708</v>
      </c>
      <c r="C11" s="1474"/>
      <c r="D11" s="1474"/>
      <c r="E11" s="1474"/>
      <c r="F11" s="1474"/>
      <c r="G11" s="1723"/>
      <c r="H11" s="1454"/>
      <c r="I11" s="1452" t="s">
        <v>3709</v>
      </c>
      <c r="J11" s="1474" t="s">
        <v>4432</v>
      </c>
      <c r="K11" s="1474"/>
      <c r="L11" s="1474"/>
      <c r="M11" s="1474"/>
      <c r="N11" s="1474"/>
      <c r="O11" s="1474"/>
      <c r="P11" s="1474"/>
      <c r="Q11" s="1454"/>
    </row>
    <row r="12" spans="1:17">
      <c r="A12" s="1452" t="s">
        <v>2313</v>
      </c>
      <c r="B12" s="1474" t="s">
        <v>3710</v>
      </c>
      <c r="C12" s="1474"/>
      <c r="D12" s="1474"/>
      <c r="E12" s="1474"/>
      <c r="F12" s="1474"/>
      <c r="G12" s="1723"/>
      <c r="H12" s="1454"/>
      <c r="I12" s="1452"/>
      <c r="J12" s="1474" t="s">
        <v>3711</v>
      </c>
      <c r="K12" s="1474"/>
      <c r="L12" s="1474"/>
      <c r="M12" s="1474"/>
      <c r="N12" s="1474"/>
      <c r="O12" s="1474"/>
      <c r="P12" s="1474"/>
      <c r="Q12" s="1454"/>
    </row>
    <row r="13" spans="1:17">
      <c r="A13" s="1452"/>
      <c r="B13" s="1474" t="s">
        <v>3428</v>
      </c>
      <c r="C13" s="1474"/>
      <c r="D13" s="1474"/>
      <c r="E13" s="1474"/>
      <c r="F13" s="1474"/>
      <c r="G13" s="1723"/>
      <c r="H13" s="1454"/>
      <c r="I13" s="1452"/>
      <c r="J13" s="1474" t="s">
        <v>3712</v>
      </c>
      <c r="K13" s="1474"/>
      <c r="L13" s="1474"/>
      <c r="M13" s="1474"/>
      <c r="N13" s="1474"/>
      <c r="O13" s="1474"/>
      <c r="P13" s="1474"/>
      <c r="Q13" s="1454"/>
    </row>
    <row r="14" spans="1:17">
      <c r="A14" s="1452"/>
      <c r="B14" s="1474" t="s">
        <v>3713</v>
      </c>
      <c r="C14" s="1474"/>
      <c r="D14" s="1474"/>
      <c r="E14" s="1474"/>
      <c r="F14" s="1474"/>
      <c r="G14" s="1723"/>
      <c r="H14" s="1454"/>
      <c r="I14" s="1452" t="s">
        <v>3714</v>
      </c>
      <c r="J14" s="1474" t="s">
        <v>3715</v>
      </c>
      <c r="K14" s="1474"/>
      <c r="L14" s="1474"/>
      <c r="M14" s="1474"/>
      <c r="N14" s="1474"/>
      <c r="O14" s="1474"/>
      <c r="P14" s="1474"/>
      <c r="Q14" s="1454"/>
    </row>
    <row r="15" spans="1:17">
      <c r="A15" s="1452"/>
      <c r="B15" s="1474" t="s">
        <v>2601</v>
      </c>
      <c r="C15" s="1474"/>
      <c r="D15" s="1474"/>
      <c r="E15" s="1474"/>
      <c r="F15" s="1474"/>
      <c r="G15" s="1723"/>
      <c r="H15" s="1454"/>
      <c r="I15" s="1452"/>
      <c r="J15" s="1474" t="s">
        <v>2602</v>
      </c>
      <c r="K15" s="1474"/>
      <c r="L15" s="1474"/>
      <c r="M15" s="1474"/>
      <c r="N15" s="1474"/>
      <c r="O15" s="1474"/>
      <c r="P15" s="1474"/>
      <c r="Q15" s="1454"/>
    </row>
    <row r="16" spans="1:17">
      <c r="A16" s="1452"/>
      <c r="B16" s="1474" t="s">
        <v>3434</v>
      </c>
      <c r="C16" s="1474"/>
      <c r="D16" s="1474"/>
      <c r="E16" s="1474"/>
      <c r="F16" s="1474"/>
      <c r="G16" s="1723"/>
      <c r="H16" s="1454"/>
      <c r="I16" s="1452"/>
      <c r="J16" s="1474" t="s">
        <v>2603</v>
      </c>
      <c r="K16" s="1474"/>
      <c r="L16" s="1474"/>
      <c r="M16" s="1474"/>
      <c r="N16" s="1474"/>
      <c r="O16" s="1474"/>
      <c r="P16" s="1474"/>
      <c r="Q16" s="1454"/>
    </row>
    <row r="17" spans="1:17">
      <c r="A17" s="1452"/>
      <c r="B17" s="1474" t="s">
        <v>3436</v>
      </c>
      <c r="C17" s="1474"/>
      <c r="D17" s="1474"/>
      <c r="E17" s="1474"/>
      <c r="F17" s="1474"/>
      <c r="G17" s="1723"/>
      <c r="H17" s="1454"/>
      <c r="I17" s="1452"/>
      <c r="J17" s="1474" t="s">
        <v>2604</v>
      </c>
      <c r="K17" s="1474"/>
      <c r="L17" s="1474"/>
      <c r="M17" s="1474"/>
      <c r="N17" s="1474"/>
      <c r="O17" s="1474"/>
      <c r="P17" s="1474"/>
      <c r="Q17" s="1454"/>
    </row>
    <row r="18" spans="1:17">
      <c r="A18" s="1452"/>
      <c r="B18" s="1474" t="s">
        <v>2605</v>
      </c>
      <c r="C18" s="1474"/>
      <c r="D18" s="1474"/>
      <c r="E18" s="1474"/>
      <c r="F18" s="1474"/>
      <c r="G18" s="1723"/>
      <c r="H18" s="1454"/>
      <c r="I18" s="1452"/>
      <c r="J18" s="1474" t="s">
        <v>2606</v>
      </c>
      <c r="K18" s="1474"/>
      <c r="L18" s="1474"/>
      <c r="M18" s="1474"/>
      <c r="N18" s="1474"/>
      <c r="O18" s="1474"/>
      <c r="P18" s="1474"/>
      <c r="Q18" s="1454"/>
    </row>
    <row r="19" spans="1:17">
      <c r="A19" s="1452"/>
      <c r="B19" s="1474" t="s">
        <v>695</v>
      </c>
      <c r="C19" s="1474"/>
      <c r="D19" s="1474"/>
      <c r="E19" s="1474"/>
      <c r="F19" s="1474"/>
      <c r="G19" s="1723"/>
      <c r="H19" s="1454"/>
      <c r="I19" s="1452"/>
      <c r="J19" s="1474" t="s">
        <v>696</v>
      </c>
      <c r="K19" s="1474"/>
      <c r="L19" s="1474"/>
      <c r="M19" s="1474"/>
      <c r="N19" s="1474"/>
      <c r="O19" s="1474"/>
      <c r="P19" s="1474"/>
      <c r="Q19" s="1454"/>
    </row>
    <row r="20" spans="1:17">
      <c r="A20" s="1452"/>
      <c r="B20" s="1474" t="s">
        <v>697</v>
      </c>
      <c r="C20" s="1474"/>
      <c r="D20" s="1474"/>
      <c r="E20" s="1474"/>
      <c r="F20" s="1474"/>
      <c r="G20" s="1723"/>
      <c r="H20" s="1454"/>
      <c r="I20" s="1452"/>
      <c r="J20" s="1474" t="s">
        <v>698</v>
      </c>
      <c r="K20" s="1474"/>
      <c r="L20" s="1474"/>
      <c r="M20" s="1474"/>
      <c r="N20" s="1474"/>
      <c r="O20" s="1474"/>
      <c r="P20" s="1474"/>
      <c r="Q20" s="1454"/>
    </row>
    <row r="21" spans="1:17">
      <c r="A21" s="1452"/>
      <c r="B21" s="1474" t="s">
        <v>699</v>
      </c>
      <c r="C21" s="1474"/>
      <c r="D21" s="1474"/>
      <c r="E21" s="1474"/>
      <c r="F21" s="1474"/>
      <c r="G21" s="1723"/>
      <c r="H21" s="1454"/>
      <c r="I21" s="1452"/>
      <c r="J21" s="1474" t="s">
        <v>700</v>
      </c>
      <c r="K21" s="1474"/>
      <c r="L21" s="1474"/>
      <c r="M21" s="1474"/>
      <c r="N21" s="1474"/>
      <c r="O21" s="1474"/>
      <c r="P21" s="1474"/>
      <c r="Q21" s="1454"/>
    </row>
    <row r="22" spans="1:17">
      <c r="A22" s="1452"/>
      <c r="B22" s="1474" t="s">
        <v>701</v>
      </c>
      <c r="C22" s="1474"/>
      <c r="D22" s="1474"/>
      <c r="E22" s="1474"/>
      <c r="F22" s="1474"/>
      <c r="G22" s="1723"/>
      <c r="H22" s="1454"/>
      <c r="I22" s="1452" t="s">
        <v>702</v>
      </c>
      <c r="J22" s="1474" t="s">
        <v>703</v>
      </c>
      <c r="K22" s="1474"/>
      <c r="L22" s="1474"/>
      <c r="M22" s="1474"/>
      <c r="N22" s="1474"/>
      <c r="O22" s="1474"/>
      <c r="P22" s="1474"/>
      <c r="Q22" s="1454"/>
    </row>
    <row r="23" spans="1:17">
      <c r="A23" s="1452"/>
      <c r="B23" s="1474" t="s">
        <v>704</v>
      </c>
      <c r="C23" s="1474"/>
      <c r="D23" s="1474"/>
      <c r="E23" s="1474"/>
      <c r="F23" s="1474"/>
      <c r="G23" s="1723"/>
      <c r="H23" s="1454"/>
      <c r="I23" s="1452"/>
      <c r="J23" s="1474" t="s">
        <v>705</v>
      </c>
      <c r="K23" s="1474"/>
      <c r="L23" s="1474"/>
      <c r="M23" s="1474"/>
      <c r="N23" s="1474"/>
      <c r="O23" s="1474"/>
      <c r="P23" s="1474"/>
      <c r="Q23" s="1454"/>
    </row>
    <row r="24" spans="1:17">
      <c r="A24" s="1452"/>
      <c r="B24" s="1474" t="s">
        <v>706</v>
      </c>
      <c r="C24" s="1474"/>
      <c r="D24" s="1474"/>
      <c r="E24" s="1474"/>
      <c r="F24" s="1474"/>
      <c r="G24" s="1723"/>
      <c r="H24" s="1454"/>
      <c r="I24" s="2187"/>
      <c r="J24" s="1474" t="s">
        <v>707</v>
      </c>
      <c r="K24" s="1474"/>
      <c r="L24" s="1474"/>
      <c r="M24" s="1474"/>
      <c r="N24" s="1474"/>
      <c r="O24" s="1474"/>
      <c r="P24" s="1474"/>
      <c r="Q24" s="1454"/>
    </row>
    <row r="25" spans="1:17">
      <c r="A25" s="1452"/>
      <c r="B25" s="1474" t="s">
        <v>2649</v>
      </c>
      <c r="C25" s="1474"/>
      <c r="D25" s="1474"/>
      <c r="E25" s="1474"/>
      <c r="F25" s="1474"/>
      <c r="G25" s="1723"/>
      <c r="H25" s="1454"/>
      <c r="I25" s="1452" t="s">
        <v>708</v>
      </c>
      <c r="J25" s="1474" t="s">
        <v>709</v>
      </c>
      <c r="K25" s="1474"/>
      <c r="L25" s="1474"/>
      <c r="M25" s="1474"/>
      <c r="N25" s="1474"/>
      <c r="O25" s="1474"/>
      <c r="P25" s="1474"/>
      <c r="Q25" s="1454"/>
    </row>
    <row r="26" spans="1:17">
      <c r="A26" s="1452"/>
      <c r="B26" s="1474" t="s">
        <v>710</v>
      </c>
      <c r="C26" s="1474"/>
      <c r="D26" s="1474"/>
      <c r="E26" s="1474"/>
      <c r="F26" s="1474"/>
      <c r="G26" s="1723"/>
      <c r="H26" s="1454"/>
      <c r="I26" s="1452"/>
      <c r="J26" s="1474" t="s">
        <v>711</v>
      </c>
      <c r="K26" s="1474"/>
      <c r="L26" s="1474"/>
      <c r="M26" s="1474"/>
      <c r="N26" s="1474"/>
      <c r="O26" s="1474"/>
      <c r="P26" s="1474"/>
      <c r="Q26" s="1454"/>
    </row>
    <row r="27" spans="1:17">
      <c r="A27" s="1452"/>
      <c r="B27" s="1474" t="s">
        <v>3380</v>
      </c>
      <c r="C27" s="1474"/>
      <c r="D27" s="1474"/>
      <c r="E27" s="1474"/>
      <c r="F27" s="1474"/>
      <c r="G27" s="1723"/>
      <c r="H27" s="1454"/>
      <c r="I27" s="1452"/>
      <c r="J27" s="1474" t="s">
        <v>712</v>
      </c>
      <c r="K27" s="1474"/>
      <c r="L27" s="1474"/>
      <c r="M27" s="1474"/>
      <c r="N27" s="1474"/>
      <c r="O27" s="1474"/>
      <c r="P27" s="1474"/>
      <c r="Q27" s="1454"/>
    </row>
    <row r="28" spans="1:17">
      <c r="A28" s="1452"/>
      <c r="B28" s="1474" t="s">
        <v>713</v>
      </c>
      <c r="C28" s="1474"/>
      <c r="D28" s="1474"/>
      <c r="E28" s="1474"/>
      <c r="F28" s="1474"/>
      <c r="G28" s="1723"/>
      <c r="H28" s="1454"/>
      <c r="I28" s="1452"/>
      <c r="J28" s="1474" t="s">
        <v>714</v>
      </c>
      <c r="K28" s="1474"/>
      <c r="L28" s="1474"/>
      <c r="M28" s="1474"/>
      <c r="N28" s="1474"/>
      <c r="O28" s="1474"/>
      <c r="P28" s="1474"/>
      <c r="Q28" s="1454"/>
    </row>
    <row r="29" spans="1:17">
      <c r="A29" s="2187"/>
      <c r="B29" s="1474" t="s">
        <v>3578</v>
      </c>
      <c r="C29" s="1474"/>
      <c r="D29" s="1474"/>
      <c r="E29" s="1474"/>
      <c r="F29" s="1474"/>
      <c r="G29" s="1723"/>
      <c r="H29" s="1454"/>
      <c r="I29" s="1452"/>
      <c r="J29" s="1474" t="s">
        <v>715</v>
      </c>
      <c r="K29" s="1474"/>
      <c r="L29" s="1474"/>
      <c r="M29" s="1474"/>
      <c r="N29" s="1474"/>
      <c r="O29" s="1474"/>
      <c r="P29" s="1474"/>
      <c r="Q29" s="1454"/>
    </row>
    <row r="30" spans="1:17">
      <c r="A30" s="2187"/>
      <c r="B30" s="2188" t="s">
        <v>3580</v>
      </c>
      <c r="C30" s="1474"/>
      <c r="D30" s="1474"/>
      <c r="E30" s="1474"/>
      <c r="F30" s="1474"/>
      <c r="G30" s="1723"/>
      <c r="H30" s="1454"/>
      <c r="I30" s="1452"/>
      <c r="J30" s="1474" t="s">
        <v>1943</v>
      </c>
      <c r="K30" s="1474"/>
      <c r="L30" s="1474"/>
      <c r="M30" s="1474"/>
      <c r="N30" s="1474"/>
      <c r="O30" s="1474"/>
      <c r="P30" s="1474"/>
      <c r="Q30" s="1454"/>
    </row>
    <row r="31" spans="1:17">
      <c r="A31" s="2187"/>
      <c r="B31" s="2188" t="s">
        <v>1944</v>
      </c>
      <c r="C31" s="1474"/>
      <c r="D31" s="1474"/>
      <c r="E31" s="1474"/>
      <c r="F31" s="1474"/>
      <c r="G31" s="1723"/>
      <c r="H31" s="1454"/>
      <c r="I31" s="1452"/>
      <c r="J31" s="1474" t="s">
        <v>1945</v>
      </c>
      <c r="K31" s="1474"/>
      <c r="L31" s="1474"/>
      <c r="M31" s="1474"/>
      <c r="N31" s="1474"/>
      <c r="O31" s="1474"/>
      <c r="P31" s="1474"/>
      <c r="Q31" s="1454"/>
    </row>
    <row r="32" spans="1:17">
      <c r="A32" s="2187"/>
      <c r="B32" s="2189" t="s">
        <v>3583</v>
      </c>
      <c r="C32" s="1474"/>
      <c r="D32" s="1474"/>
      <c r="E32" s="1474"/>
      <c r="F32" s="1474"/>
      <c r="G32" s="1723"/>
      <c r="H32" s="1454"/>
      <c r="I32" s="1452" t="s">
        <v>1946</v>
      </c>
      <c r="J32" s="1474" t="s">
        <v>1947</v>
      </c>
      <c r="K32" s="1474"/>
      <c r="L32" s="1474"/>
      <c r="M32" s="1474"/>
      <c r="N32" s="1474"/>
      <c r="O32" s="1474"/>
      <c r="P32" s="1474"/>
      <c r="Q32" s="1454"/>
    </row>
    <row r="33" spans="1:17">
      <c r="A33" s="2187"/>
      <c r="B33" s="2188" t="s">
        <v>1948</v>
      </c>
      <c r="C33" s="1474"/>
      <c r="D33" s="1474"/>
      <c r="E33" s="1474"/>
      <c r="F33" s="1474"/>
      <c r="G33" s="1723"/>
      <c r="H33" s="1454"/>
      <c r="I33" s="1452"/>
      <c r="J33" s="1474" t="s">
        <v>1949</v>
      </c>
      <c r="K33" s="1474"/>
      <c r="L33" s="1474"/>
      <c r="M33" s="1474"/>
      <c r="N33" s="1474"/>
      <c r="O33" s="1474"/>
      <c r="P33" s="1744"/>
      <c r="Q33" s="1454"/>
    </row>
    <row r="34" spans="1:17">
      <c r="A34" s="2187"/>
      <c r="B34" s="2188" t="s">
        <v>1950</v>
      </c>
      <c r="C34" s="1474"/>
      <c r="D34" s="1474"/>
      <c r="E34" s="1474"/>
      <c r="F34" s="1474"/>
      <c r="G34" s="1723"/>
      <c r="H34" s="1454"/>
      <c r="I34" s="1452"/>
      <c r="J34" s="1474" t="s">
        <v>1951</v>
      </c>
      <c r="K34" s="1474"/>
      <c r="L34" s="1474"/>
      <c r="M34" s="1474"/>
      <c r="N34" s="1474"/>
      <c r="O34" s="1474"/>
      <c r="P34" s="1744"/>
      <c r="Q34" s="1454"/>
    </row>
    <row r="35" spans="1:17">
      <c r="A35" s="2187"/>
      <c r="B35" s="1474" t="s">
        <v>1952</v>
      </c>
      <c r="C35" s="1474"/>
      <c r="D35" s="1474"/>
      <c r="E35" s="1474"/>
      <c r="F35" s="1474"/>
      <c r="G35" s="1723"/>
      <c r="H35" s="1454"/>
      <c r="I35" s="1452"/>
      <c r="J35" s="1474" t="s">
        <v>1953</v>
      </c>
      <c r="K35" s="1474"/>
      <c r="L35" s="1474"/>
      <c r="M35" s="1474"/>
      <c r="N35" s="1474"/>
      <c r="O35" s="1474"/>
      <c r="P35" s="1744"/>
      <c r="Q35" s="1454"/>
    </row>
    <row r="36" spans="1:17">
      <c r="A36" s="2187"/>
      <c r="B36" s="1474"/>
      <c r="C36" s="1474"/>
      <c r="D36" s="1474"/>
      <c r="E36" s="1474"/>
      <c r="F36" s="1474"/>
      <c r="G36" s="1723"/>
      <c r="H36" s="1454"/>
      <c r="I36" s="2190" t="s">
        <v>1954</v>
      </c>
      <c r="J36" s="2191" t="s">
        <v>1955</v>
      </c>
      <c r="K36" s="1474"/>
      <c r="L36" s="1474"/>
      <c r="M36" s="1474"/>
      <c r="N36" s="1474"/>
      <c r="O36" s="1474"/>
      <c r="P36" s="1474"/>
      <c r="Q36" s="1454"/>
    </row>
    <row r="37" spans="1:17">
      <c r="A37" s="2088"/>
      <c r="B37" s="1490"/>
      <c r="C37" s="2081"/>
      <c r="D37" s="1821"/>
      <c r="E37" s="1821"/>
      <c r="F37" s="3610" t="s">
        <v>4633</v>
      </c>
      <c r="G37" s="3611"/>
      <c r="H37" s="2420" t="s">
        <v>3594</v>
      </c>
      <c r="I37" s="2483" t="s">
        <v>3594</v>
      </c>
      <c r="J37" s="2622"/>
      <c r="K37" s="1731" t="s">
        <v>1956</v>
      </c>
      <c r="L37" s="2192"/>
      <c r="M37" s="1731" t="s">
        <v>1957</v>
      </c>
      <c r="N37" s="1731"/>
      <c r="O37" s="1731"/>
      <c r="P37" s="1731"/>
      <c r="Q37" s="1877"/>
    </row>
    <row r="38" spans="1:17">
      <c r="A38" s="2089"/>
      <c r="B38" s="1898" t="s">
        <v>1958</v>
      </c>
      <c r="C38" s="1453"/>
      <c r="D38" s="1898" t="s">
        <v>1959</v>
      </c>
      <c r="E38" s="1898" t="s">
        <v>3588</v>
      </c>
      <c r="F38" s="1898" t="s">
        <v>3588</v>
      </c>
      <c r="G38" s="2193" t="s">
        <v>3588</v>
      </c>
      <c r="H38" s="2617" t="s">
        <v>4232</v>
      </c>
      <c r="I38" s="2483" t="s">
        <v>4232</v>
      </c>
      <c r="J38" s="2622"/>
      <c r="K38" s="1453" t="s">
        <v>1784</v>
      </c>
      <c r="L38" s="1453"/>
      <c r="M38" s="1898" t="s">
        <v>1960</v>
      </c>
      <c r="N38" s="1898" t="s">
        <v>1961</v>
      </c>
      <c r="O38" s="1468" t="s">
        <v>2327</v>
      </c>
      <c r="P38" s="1726"/>
      <c r="Q38" s="1873"/>
    </row>
    <row r="39" spans="1:17">
      <c r="A39" s="2089"/>
      <c r="B39" s="1898" t="s">
        <v>1962</v>
      </c>
      <c r="C39" s="1898" t="s">
        <v>3590</v>
      </c>
      <c r="D39" s="1898" t="s">
        <v>3591</v>
      </c>
      <c r="E39" s="1898" t="s">
        <v>3592</v>
      </c>
      <c r="F39" s="1898" t="s">
        <v>3593</v>
      </c>
      <c r="G39" s="2194" t="s">
        <v>3593</v>
      </c>
      <c r="H39" s="2617" t="s">
        <v>4234</v>
      </c>
      <c r="I39" s="2483" t="s">
        <v>4236</v>
      </c>
      <c r="J39" s="2622"/>
      <c r="K39" s="1898" t="s">
        <v>3594</v>
      </c>
      <c r="L39" s="1898" t="s">
        <v>3594</v>
      </c>
      <c r="M39" s="1898" t="s">
        <v>530</v>
      </c>
      <c r="N39" s="1898" t="s">
        <v>530</v>
      </c>
      <c r="O39" s="1468" t="s">
        <v>530</v>
      </c>
      <c r="P39" s="1745" t="s">
        <v>1963</v>
      </c>
      <c r="Q39" s="1822" t="s">
        <v>1964</v>
      </c>
    </row>
    <row r="40" spans="1:17">
      <c r="A40" s="2089" t="s">
        <v>1724</v>
      </c>
      <c r="B40" s="1898" t="s">
        <v>1965</v>
      </c>
      <c r="C40" s="1898" t="s">
        <v>3600</v>
      </c>
      <c r="D40" s="1898" t="s">
        <v>3601</v>
      </c>
      <c r="E40" s="1898" t="s">
        <v>1960</v>
      </c>
      <c r="F40" s="1898" t="s">
        <v>3603</v>
      </c>
      <c r="G40" s="2194" t="s">
        <v>3604</v>
      </c>
      <c r="H40" s="2617" t="s">
        <v>4233</v>
      </c>
      <c r="I40" s="2483" t="s">
        <v>4237</v>
      </c>
      <c r="J40" s="2622"/>
      <c r="K40" s="1898" t="s">
        <v>1392</v>
      </c>
      <c r="L40" s="1898" t="s">
        <v>1967</v>
      </c>
      <c r="M40" s="1898" t="s">
        <v>3606</v>
      </c>
      <c r="N40" s="1898" t="s">
        <v>3606</v>
      </c>
      <c r="O40" s="1468" t="s">
        <v>3606</v>
      </c>
      <c r="P40" s="1745" t="s">
        <v>1968</v>
      </c>
      <c r="Q40" s="1822" t="s">
        <v>1727</v>
      </c>
    </row>
    <row r="41" spans="1:17">
      <c r="A41" s="2091" t="s">
        <v>1727</v>
      </c>
      <c r="B41" s="1470" t="s">
        <v>3018</v>
      </c>
      <c r="C41" s="1470" t="s">
        <v>3019</v>
      </c>
      <c r="D41" s="1470" t="s">
        <v>3020</v>
      </c>
      <c r="E41" s="1470" t="s">
        <v>3021</v>
      </c>
      <c r="F41" s="1470" t="s">
        <v>2343</v>
      </c>
      <c r="G41" s="2195" t="s">
        <v>2344</v>
      </c>
      <c r="H41" s="2618" t="s">
        <v>2345</v>
      </c>
      <c r="I41" s="2623"/>
      <c r="J41" s="2528" t="s">
        <v>4235</v>
      </c>
      <c r="K41" s="1470" t="s">
        <v>2346</v>
      </c>
      <c r="L41" s="1470" t="s">
        <v>2347</v>
      </c>
      <c r="M41" s="1470" t="s">
        <v>2348</v>
      </c>
      <c r="N41" s="1470" t="s">
        <v>2349</v>
      </c>
      <c r="O41" s="1471" t="s">
        <v>2350</v>
      </c>
      <c r="P41" s="1824" t="s">
        <v>181</v>
      </c>
      <c r="Q41" s="1825"/>
    </row>
    <row r="42" spans="1:17">
      <c r="A42" s="2091">
        <v>1</v>
      </c>
      <c r="B42" s="1456" t="s">
        <v>5789</v>
      </c>
      <c r="C42" s="1456" t="s">
        <v>1784</v>
      </c>
      <c r="D42" s="1456" t="s">
        <v>1784</v>
      </c>
      <c r="E42" s="1456" t="s">
        <v>1784</v>
      </c>
      <c r="F42" s="1456" t="s">
        <v>1784</v>
      </c>
      <c r="G42" s="2196" t="s">
        <v>1784</v>
      </c>
      <c r="H42" s="1825"/>
      <c r="I42" s="2624" t="s">
        <v>1784</v>
      </c>
      <c r="J42" s="1793"/>
      <c r="K42" s="1787" t="s">
        <v>1784</v>
      </c>
      <c r="L42" s="1787"/>
      <c r="M42" s="1771" t="s">
        <v>1784</v>
      </c>
      <c r="N42" s="1771" t="s">
        <v>1784</v>
      </c>
      <c r="O42" s="1771" t="s">
        <v>1784</v>
      </c>
      <c r="P42" s="2197">
        <f t="shared" ref="P42:P54" si="0">SUM(M42:O42)</f>
        <v>0</v>
      </c>
      <c r="Q42" s="1825">
        <v>1</v>
      </c>
    </row>
    <row r="43" spans="1:17">
      <c r="A43" s="2091">
        <v>2</v>
      </c>
      <c r="B43" s="1456"/>
      <c r="C43" s="1456"/>
      <c r="D43" s="1456"/>
      <c r="E43" s="1456"/>
      <c r="F43" s="1456"/>
      <c r="G43" s="2196"/>
      <c r="H43" s="1825"/>
      <c r="I43" s="2624"/>
      <c r="J43" s="1793"/>
      <c r="K43" s="1787"/>
      <c r="L43" s="1787"/>
      <c r="M43" s="1787" t="s">
        <v>1784</v>
      </c>
      <c r="N43" s="1787"/>
      <c r="O43" s="1787"/>
      <c r="P43" s="2198">
        <f t="shared" si="0"/>
        <v>0</v>
      </c>
      <c r="Q43" s="1825">
        <v>2</v>
      </c>
    </row>
    <row r="44" spans="1:17">
      <c r="A44" s="2091">
        <v>3</v>
      </c>
      <c r="B44" s="1456"/>
      <c r="C44" s="1456"/>
      <c r="D44" s="1456"/>
      <c r="E44" s="1456"/>
      <c r="F44" s="1456"/>
      <c r="G44" s="2196"/>
      <c r="H44" s="1825"/>
      <c r="I44" s="2624"/>
      <c r="J44" s="1793"/>
      <c r="K44" s="1787"/>
      <c r="L44" s="1787"/>
      <c r="M44" s="1787"/>
      <c r="N44" s="1787"/>
      <c r="O44" s="1787"/>
      <c r="P44" s="2198">
        <f t="shared" si="0"/>
        <v>0</v>
      </c>
      <c r="Q44" s="1825">
        <v>3</v>
      </c>
    </row>
    <row r="45" spans="1:17">
      <c r="A45" s="2091">
        <v>4</v>
      </c>
      <c r="B45" s="1456"/>
      <c r="C45" s="1456"/>
      <c r="D45" s="1456"/>
      <c r="E45" s="1456"/>
      <c r="F45" s="1456"/>
      <c r="G45" s="2196"/>
      <c r="H45" s="1882"/>
      <c r="I45" s="2624"/>
      <c r="J45" s="1793"/>
      <c r="K45" s="1787"/>
      <c r="L45" s="1787"/>
      <c r="M45" s="1787"/>
      <c r="N45" s="1787"/>
      <c r="O45" s="1787"/>
      <c r="P45" s="2198">
        <f t="shared" si="0"/>
        <v>0</v>
      </c>
      <c r="Q45" s="1882">
        <v>4</v>
      </c>
    </row>
    <row r="46" spans="1:17">
      <c r="A46" s="2091">
        <v>5</v>
      </c>
      <c r="B46" s="1456"/>
      <c r="C46" s="1456"/>
      <c r="D46" s="1456"/>
      <c r="E46" s="1456"/>
      <c r="F46" s="1456"/>
      <c r="G46" s="2196"/>
      <c r="H46" s="1825"/>
      <c r="I46" s="2624"/>
      <c r="J46" s="1793"/>
      <c r="K46" s="1787"/>
      <c r="L46" s="1787"/>
      <c r="M46" s="1787"/>
      <c r="N46" s="1787"/>
      <c r="O46" s="1787"/>
      <c r="P46" s="2198">
        <f t="shared" si="0"/>
        <v>0</v>
      </c>
      <c r="Q46" s="1825">
        <v>5</v>
      </c>
    </row>
    <row r="47" spans="1:17">
      <c r="A47" s="2091">
        <v>6</v>
      </c>
      <c r="B47" s="1456"/>
      <c r="C47" s="1456"/>
      <c r="D47" s="1456"/>
      <c r="E47" s="1456"/>
      <c r="F47" s="1456"/>
      <c r="G47" s="2196"/>
      <c r="H47" s="1825"/>
      <c r="I47" s="2624"/>
      <c r="J47" s="1793"/>
      <c r="K47" s="1787"/>
      <c r="L47" s="1787"/>
      <c r="M47" s="1787"/>
      <c r="N47" s="1787"/>
      <c r="O47" s="1787"/>
      <c r="P47" s="2198">
        <f t="shared" si="0"/>
        <v>0</v>
      </c>
      <c r="Q47" s="1825">
        <v>6</v>
      </c>
    </row>
    <row r="48" spans="1:17">
      <c r="A48" s="2091">
        <v>7</v>
      </c>
      <c r="B48" s="1456"/>
      <c r="C48" s="1456"/>
      <c r="D48" s="1456"/>
      <c r="E48" s="1456"/>
      <c r="F48" s="1456"/>
      <c r="G48" s="2196"/>
      <c r="H48" s="1825"/>
      <c r="I48" s="2624"/>
      <c r="J48" s="1793"/>
      <c r="K48" s="1787"/>
      <c r="L48" s="1787"/>
      <c r="M48" s="1787"/>
      <c r="N48" s="1787"/>
      <c r="O48" s="1787"/>
      <c r="P48" s="2198">
        <f t="shared" si="0"/>
        <v>0</v>
      </c>
      <c r="Q48" s="1825">
        <v>7</v>
      </c>
    </row>
    <row r="49" spans="1:17">
      <c r="A49" s="2091">
        <v>8</v>
      </c>
      <c r="B49" s="1456"/>
      <c r="C49" s="1456"/>
      <c r="D49" s="1456"/>
      <c r="E49" s="1456"/>
      <c r="F49" s="1456"/>
      <c r="G49" s="2196"/>
      <c r="H49" s="1825"/>
      <c r="I49" s="2624"/>
      <c r="J49" s="1793"/>
      <c r="K49" s="1787"/>
      <c r="L49" s="1787"/>
      <c r="M49" s="1787"/>
      <c r="N49" s="1787"/>
      <c r="O49" s="1787"/>
      <c r="P49" s="2198">
        <f t="shared" si="0"/>
        <v>0</v>
      </c>
      <c r="Q49" s="1825">
        <v>8</v>
      </c>
    </row>
    <row r="50" spans="1:17">
      <c r="A50" s="2091">
        <v>9</v>
      </c>
      <c r="B50" s="1456"/>
      <c r="C50" s="1456"/>
      <c r="D50" s="1456"/>
      <c r="E50" s="1456"/>
      <c r="F50" s="1456"/>
      <c r="G50" s="2196"/>
      <c r="H50" s="1825"/>
      <c r="I50" s="2624"/>
      <c r="J50" s="1793"/>
      <c r="K50" s="1787"/>
      <c r="L50" s="1787"/>
      <c r="M50" s="1787"/>
      <c r="N50" s="1787"/>
      <c r="O50" s="1787"/>
      <c r="P50" s="2198">
        <f t="shared" si="0"/>
        <v>0</v>
      </c>
      <c r="Q50" s="1825">
        <v>9</v>
      </c>
    </row>
    <row r="51" spans="1:17">
      <c r="A51" s="2091">
        <v>10</v>
      </c>
      <c r="B51" s="1456"/>
      <c r="C51" s="1456"/>
      <c r="D51" s="1456"/>
      <c r="E51" s="1456"/>
      <c r="F51" s="1456"/>
      <c r="G51" s="2196"/>
      <c r="H51" s="1825"/>
      <c r="I51" s="2624"/>
      <c r="J51" s="1793"/>
      <c r="K51" s="1787"/>
      <c r="L51" s="1787"/>
      <c r="M51" s="1787"/>
      <c r="N51" s="1787"/>
      <c r="O51" s="1787"/>
      <c r="P51" s="2198">
        <f t="shared" si="0"/>
        <v>0</v>
      </c>
      <c r="Q51" s="1825">
        <v>10</v>
      </c>
    </row>
    <row r="52" spans="1:17">
      <c r="A52" s="2091">
        <v>11</v>
      </c>
      <c r="B52" s="1456"/>
      <c r="C52" s="1456"/>
      <c r="D52" s="1456"/>
      <c r="E52" s="1456"/>
      <c r="F52" s="1456"/>
      <c r="G52" s="2196"/>
      <c r="H52" s="1825"/>
      <c r="I52" s="2624"/>
      <c r="J52" s="1793"/>
      <c r="K52" s="1787"/>
      <c r="L52" s="1787"/>
      <c r="M52" s="1787"/>
      <c r="N52" s="1787"/>
      <c r="O52" s="1787"/>
      <c r="P52" s="2198">
        <f t="shared" si="0"/>
        <v>0</v>
      </c>
      <c r="Q52" s="1825">
        <v>11</v>
      </c>
    </row>
    <row r="53" spans="1:17">
      <c r="A53" s="2091">
        <v>12</v>
      </c>
      <c r="B53" s="1456"/>
      <c r="C53" s="1456"/>
      <c r="D53" s="1456"/>
      <c r="E53" s="1456"/>
      <c r="F53" s="1456"/>
      <c r="G53" s="2196"/>
      <c r="H53" s="1825"/>
      <c r="I53" s="2624"/>
      <c r="J53" s="1793"/>
      <c r="K53" s="1787"/>
      <c r="L53" s="1787"/>
      <c r="M53" s="1787"/>
      <c r="N53" s="1787"/>
      <c r="O53" s="1787"/>
      <c r="P53" s="2198">
        <f t="shared" si="0"/>
        <v>0</v>
      </c>
      <c r="Q53" s="1825">
        <v>12</v>
      </c>
    </row>
    <row r="54" spans="1:17">
      <c r="A54" s="2091">
        <v>13</v>
      </c>
      <c r="B54" s="1456" t="s">
        <v>1187</v>
      </c>
      <c r="C54" s="1456"/>
      <c r="D54" s="1456"/>
      <c r="E54" s="1456"/>
      <c r="F54" s="1456"/>
      <c r="G54" s="2196"/>
      <c r="H54" s="1825"/>
      <c r="I54" s="2624"/>
      <c r="J54" s="1793"/>
      <c r="K54" s="1787"/>
      <c r="L54" s="1787"/>
      <c r="M54" s="1787"/>
      <c r="N54" s="1787"/>
      <c r="O54" s="1787"/>
      <c r="P54" s="2198">
        <f t="shared" si="0"/>
        <v>0</v>
      </c>
      <c r="Q54" s="1825">
        <v>13</v>
      </c>
    </row>
    <row r="55" spans="1:17" ht="15.75" thickBot="1">
      <c r="A55" s="2087">
        <v>14</v>
      </c>
      <c r="B55" s="2199" t="s">
        <v>2328</v>
      </c>
      <c r="C55" s="2200"/>
      <c r="D55" s="2200"/>
      <c r="E55" s="2200"/>
      <c r="F55" s="2200"/>
      <c r="G55" s="2201"/>
      <c r="H55" s="2421"/>
      <c r="I55" s="2625"/>
      <c r="J55" s="2626">
        <f t="shared" ref="J55:P55" si="1">SUM(J42:J54)</f>
        <v>0</v>
      </c>
      <c r="K55" s="2202">
        <f t="shared" si="1"/>
        <v>0</v>
      </c>
      <c r="L55" s="2202">
        <f t="shared" si="1"/>
        <v>0</v>
      </c>
      <c r="M55" s="2203">
        <f t="shared" si="1"/>
        <v>0</v>
      </c>
      <c r="N55" s="2203">
        <f t="shared" si="1"/>
        <v>0</v>
      </c>
      <c r="O55" s="2203">
        <f t="shared" si="1"/>
        <v>0</v>
      </c>
      <c r="P55" s="2203">
        <f t="shared" si="1"/>
        <v>0</v>
      </c>
      <c r="Q55" s="2204">
        <v>14</v>
      </c>
    </row>
    <row r="56" spans="1:17">
      <c r="A56" s="1489"/>
      <c r="B56" s="1489"/>
      <c r="C56" s="1489"/>
      <c r="D56" s="1489"/>
      <c r="E56" s="1489"/>
      <c r="F56" s="1489"/>
      <c r="G56" s="1807"/>
      <c r="H56" s="1489"/>
      <c r="I56" s="1855"/>
      <c r="J56" s="1855"/>
    </row>
    <row r="57" spans="1:17">
      <c r="A57" s="2692" t="s">
        <v>4686</v>
      </c>
      <c r="B57" s="2565"/>
      <c r="C57" s="2477"/>
      <c r="D57" s="2477"/>
      <c r="E57" s="1489"/>
      <c r="F57" s="1489"/>
      <c r="G57" s="1807"/>
      <c r="H57" s="1489"/>
      <c r="I57" s="2692" t="s">
        <v>4686</v>
      </c>
      <c r="J57" s="2565"/>
      <c r="K57" s="2477"/>
      <c r="L57" s="2477"/>
    </row>
    <row r="58" spans="1:17">
      <c r="A58" s="1489" t="s">
        <v>1969</v>
      </c>
      <c r="B58" s="1489"/>
      <c r="C58" s="1489"/>
      <c r="D58" s="1489"/>
      <c r="E58" s="1489"/>
      <c r="F58" s="1489"/>
      <c r="G58" s="1807"/>
      <c r="H58" s="1489"/>
      <c r="I58" s="2477" t="s">
        <v>1970</v>
      </c>
      <c r="J58" s="2477"/>
      <c r="K58" s="1489"/>
      <c r="L58" s="1489"/>
      <c r="M58" s="1489"/>
      <c r="N58" s="1489"/>
      <c r="O58" s="1489"/>
      <c r="P58" s="1489"/>
      <c r="Q58" s="1489"/>
    </row>
    <row r="59" spans="1:17" ht="18">
      <c r="A59" s="2205" t="s">
        <v>419</v>
      </c>
      <c r="B59" s="2170"/>
      <c r="C59" s="2170"/>
      <c r="D59" s="2170"/>
      <c r="E59" s="2170"/>
      <c r="F59" s="2170"/>
      <c r="G59" s="2185"/>
      <c r="H59" s="2170"/>
      <c r="I59" s="1855"/>
      <c r="J59" s="1855"/>
    </row>
    <row r="60" spans="1:17" ht="15.75">
      <c r="A60" s="2169"/>
      <c r="B60" s="1905"/>
      <c r="G60" s="1805"/>
      <c r="I60" s="1855"/>
      <c r="J60" s="1855"/>
    </row>
    <row r="61" spans="1:17" ht="16.5" thickBot="1">
      <c r="A61" s="2206" t="str">
        <f>'Data Sheet'!$C$25</f>
        <v>Consolidated Edison Company of New York, Inc.</v>
      </c>
      <c r="B61" s="2169"/>
      <c r="C61" s="2169"/>
      <c r="D61" s="2169"/>
      <c r="E61" s="2207" t="str">
        <f>'Data Sheet'!$C$40</f>
        <v>4/28/2016</v>
      </c>
      <c r="F61" s="2169"/>
      <c r="G61" s="2208" t="str">
        <f>'Data Sheet'!$C$38</f>
        <v>12/31/2015</v>
      </c>
      <c r="H61" s="2169"/>
      <c r="I61" s="2619" t="str">
        <f>'Data Sheet'!$C$25</f>
        <v>Consolidated Edison Company of New York, Inc.</v>
      </c>
      <c r="J61" s="2407"/>
      <c r="K61" s="2169"/>
      <c r="L61" s="2169"/>
      <c r="M61" s="2169"/>
      <c r="N61" s="2169"/>
      <c r="O61" s="2207" t="str">
        <f>'Data Sheet'!$C$40</f>
        <v>4/28/2016</v>
      </c>
      <c r="P61" s="1496" t="str">
        <f>'Data Sheet'!$C$38</f>
        <v>12/31/2015</v>
      </c>
    </row>
    <row r="62" spans="1:17">
      <c r="A62" s="2209"/>
      <c r="B62" s="2210"/>
      <c r="C62" s="2210"/>
      <c r="D62" s="2210"/>
      <c r="E62" s="2210"/>
      <c r="F62" s="2210"/>
      <c r="G62" s="2210"/>
      <c r="H62" s="2210"/>
      <c r="I62" s="2401"/>
      <c r="J62" s="2402"/>
      <c r="K62" s="2210"/>
      <c r="L62" s="2210"/>
      <c r="M62" s="2210"/>
      <c r="N62" s="2210"/>
      <c r="O62" s="2210"/>
      <c r="P62" s="2210"/>
      <c r="Q62" s="2211"/>
    </row>
    <row r="63" spans="1:17">
      <c r="A63" s="1935" t="s">
        <v>3697</v>
      </c>
      <c r="B63" s="1489"/>
      <c r="C63" s="1489"/>
      <c r="D63" s="1489"/>
      <c r="E63" s="1489"/>
      <c r="F63" s="1489"/>
      <c r="G63" s="2185"/>
      <c r="H63" s="2185"/>
      <c r="I63" s="2483" t="s">
        <v>3698</v>
      </c>
      <c r="J63" s="2477"/>
      <c r="K63" s="1489"/>
      <c r="L63" s="1489"/>
      <c r="M63" s="1489"/>
      <c r="N63" s="1489"/>
      <c r="O63" s="1489"/>
      <c r="P63" s="1489"/>
      <c r="Q63" s="1454"/>
    </row>
    <row r="64" spans="1:17">
      <c r="A64" s="1935" t="s">
        <v>3699</v>
      </c>
      <c r="B64" s="1489"/>
      <c r="C64" s="1489"/>
      <c r="D64" s="1489"/>
      <c r="E64" s="1489"/>
      <c r="F64" s="1489"/>
      <c r="G64" s="2185"/>
      <c r="H64" s="2185"/>
      <c r="I64" s="2483" t="s">
        <v>3700</v>
      </c>
      <c r="J64" s="2477"/>
      <c r="K64" s="1489"/>
      <c r="L64" s="1489"/>
      <c r="M64" s="1489"/>
      <c r="N64" s="1489"/>
      <c r="O64" s="1489"/>
      <c r="P64" s="1489"/>
      <c r="Q64" s="1454"/>
    </row>
    <row r="65" spans="1:17">
      <c r="A65" s="2212"/>
      <c r="B65" s="2181"/>
      <c r="C65" s="2181"/>
      <c r="D65" s="2181"/>
      <c r="E65" s="2181"/>
      <c r="F65" s="2181"/>
      <c r="G65" s="2181"/>
      <c r="H65" s="2208"/>
      <c r="I65" s="2621"/>
      <c r="J65" s="2412"/>
      <c r="K65" s="2181"/>
      <c r="L65" s="2181"/>
      <c r="M65" s="2181"/>
      <c r="N65" s="2181"/>
      <c r="O65" s="2181"/>
      <c r="P65" s="2181"/>
      <c r="Q65" s="2213"/>
    </row>
    <row r="66" spans="1:17">
      <c r="A66" s="2088"/>
      <c r="B66" s="1490"/>
      <c r="C66" s="2081"/>
      <c r="D66" s="1821"/>
      <c r="E66" s="1821"/>
      <c r="F66" s="3610" t="s">
        <v>4633</v>
      </c>
      <c r="G66" s="3611"/>
      <c r="H66" s="2420" t="s">
        <v>3594</v>
      </c>
      <c r="I66" s="2483" t="s">
        <v>3594</v>
      </c>
      <c r="J66" s="2622"/>
      <c r="K66" s="1731" t="s">
        <v>1956</v>
      </c>
      <c r="L66" s="2192"/>
      <c r="M66" s="1731" t="s">
        <v>1957</v>
      </c>
      <c r="N66" s="1731"/>
      <c r="O66" s="1731"/>
      <c r="P66" s="1731"/>
      <c r="Q66" s="1877"/>
    </row>
    <row r="67" spans="1:17">
      <c r="A67" s="2089"/>
      <c r="B67" s="1898" t="s">
        <v>1958</v>
      </c>
      <c r="C67" s="1453"/>
      <c r="D67" s="1898" t="s">
        <v>1959</v>
      </c>
      <c r="E67" s="1898" t="s">
        <v>3588</v>
      </c>
      <c r="F67" s="1898" t="s">
        <v>3588</v>
      </c>
      <c r="G67" s="2193" t="s">
        <v>3588</v>
      </c>
      <c r="H67" s="2617" t="s">
        <v>4232</v>
      </c>
      <c r="I67" s="2483" t="s">
        <v>4232</v>
      </c>
      <c r="J67" s="2622"/>
      <c r="K67" s="1453" t="s">
        <v>1784</v>
      </c>
      <c r="L67" s="1453"/>
      <c r="M67" s="1898" t="s">
        <v>1960</v>
      </c>
      <c r="N67" s="1898" t="s">
        <v>1961</v>
      </c>
      <c r="O67" s="1468" t="s">
        <v>2327</v>
      </c>
      <c r="P67" s="1726"/>
      <c r="Q67" s="1873"/>
    </row>
    <row r="68" spans="1:17">
      <c r="A68" s="2089"/>
      <c r="B68" s="1898" t="s">
        <v>1962</v>
      </c>
      <c r="C68" s="1898" t="s">
        <v>3590</v>
      </c>
      <c r="D68" s="1898" t="s">
        <v>3591</v>
      </c>
      <c r="E68" s="1898" t="s">
        <v>3592</v>
      </c>
      <c r="F68" s="1898" t="s">
        <v>3593</v>
      </c>
      <c r="G68" s="2193" t="s">
        <v>3593</v>
      </c>
      <c r="H68" s="2617" t="s">
        <v>4234</v>
      </c>
      <c r="I68" s="2483" t="s">
        <v>4236</v>
      </c>
      <c r="J68" s="2622"/>
      <c r="K68" s="1898" t="s">
        <v>3594</v>
      </c>
      <c r="L68" s="1898" t="s">
        <v>3594</v>
      </c>
      <c r="M68" s="1898" t="s">
        <v>530</v>
      </c>
      <c r="N68" s="1898" t="s">
        <v>530</v>
      </c>
      <c r="O68" s="1468" t="s">
        <v>530</v>
      </c>
      <c r="P68" s="1745" t="s">
        <v>1963</v>
      </c>
      <c r="Q68" s="1822" t="s">
        <v>1964</v>
      </c>
    </row>
    <row r="69" spans="1:17">
      <c r="A69" s="2089" t="s">
        <v>1724</v>
      </c>
      <c r="B69" s="1898" t="s">
        <v>1965</v>
      </c>
      <c r="C69" s="1898" t="s">
        <v>3600</v>
      </c>
      <c r="D69" s="1898" t="s">
        <v>3601</v>
      </c>
      <c r="E69" s="1898" t="s">
        <v>1960</v>
      </c>
      <c r="F69" s="1898" t="s">
        <v>3603</v>
      </c>
      <c r="G69" s="2193" t="s">
        <v>3604</v>
      </c>
      <c r="H69" s="2617" t="s">
        <v>4233</v>
      </c>
      <c r="I69" s="2483" t="s">
        <v>4237</v>
      </c>
      <c r="J69" s="2622"/>
      <c r="K69" s="1898" t="s">
        <v>1392</v>
      </c>
      <c r="L69" s="1898" t="s">
        <v>1967</v>
      </c>
      <c r="M69" s="1898" t="s">
        <v>3606</v>
      </c>
      <c r="N69" s="1898" t="s">
        <v>3606</v>
      </c>
      <c r="O69" s="1468" t="s">
        <v>3606</v>
      </c>
      <c r="P69" s="1745" t="s">
        <v>1968</v>
      </c>
      <c r="Q69" s="1822" t="s">
        <v>1727</v>
      </c>
    </row>
    <row r="70" spans="1:17">
      <c r="A70" s="2091" t="s">
        <v>1727</v>
      </c>
      <c r="B70" s="1470" t="s">
        <v>3018</v>
      </c>
      <c r="C70" s="1470" t="s">
        <v>3019</v>
      </c>
      <c r="D70" s="1470" t="s">
        <v>3020</v>
      </c>
      <c r="E70" s="1470" t="s">
        <v>3021</v>
      </c>
      <c r="F70" s="1470" t="s">
        <v>2343</v>
      </c>
      <c r="G70" s="2195" t="s">
        <v>2344</v>
      </c>
      <c r="H70" s="2618" t="s">
        <v>2345</v>
      </c>
      <c r="I70" s="2623"/>
      <c r="J70" s="2528" t="s">
        <v>4235</v>
      </c>
      <c r="K70" s="1470" t="s">
        <v>2346</v>
      </c>
      <c r="L70" s="1470" t="s">
        <v>2347</v>
      </c>
      <c r="M70" s="1470" t="s">
        <v>2348</v>
      </c>
      <c r="N70" s="1470" t="s">
        <v>2349</v>
      </c>
      <c r="O70" s="1471" t="s">
        <v>2350</v>
      </c>
      <c r="P70" s="1824" t="s">
        <v>181</v>
      </c>
      <c r="Q70" s="1825"/>
    </row>
    <row r="71" spans="1:17">
      <c r="A71" s="2091">
        <v>1</v>
      </c>
      <c r="B71" s="1456" t="s">
        <v>5760</v>
      </c>
      <c r="C71" s="1456" t="s">
        <v>5761</v>
      </c>
      <c r="D71" s="1456" t="s">
        <v>1784</v>
      </c>
      <c r="E71" s="1456" t="s">
        <v>1784</v>
      </c>
      <c r="F71" s="1456" t="s">
        <v>1784</v>
      </c>
      <c r="G71" s="2196" t="s">
        <v>1784</v>
      </c>
      <c r="H71" s="1619"/>
      <c r="I71" s="2624" t="s">
        <v>1784</v>
      </c>
      <c r="J71" s="1793">
        <v>3996760</v>
      </c>
      <c r="K71" s="1787" t="s">
        <v>1784</v>
      </c>
      <c r="L71" s="1787"/>
      <c r="M71" s="1771">
        <v>39378341</v>
      </c>
      <c r="N71" s="1771">
        <v>186625327.64000002</v>
      </c>
      <c r="O71" s="1771"/>
      <c r="P71" s="2197">
        <f t="shared" ref="P71:P119" si="2">SUM(M71:O71)</f>
        <v>226003668.64000002</v>
      </c>
      <c r="Q71" s="1825">
        <v>1</v>
      </c>
    </row>
    <row r="72" spans="1:17">
      <c r="A72" s="2091">
        <v>2</v>
      </c>
      <c r="B72" s="1456" t="s">
        <v>5762</v>
      </c>
      <c r="C72" s="1456"/>
      <c r="D72" s="1456"/>
      <c r="E72" s="1456"/>
      <c r="F72" s="1456"/>
      <c r="G72" s="2196"/>
      <c r="H72" s="1619"/>
      <c r="I72" s="2624"/>
      <c r="J72" s="1793">
        <v>15</v>
      </c>
      <c r="K72" s="1787"/>
      <c r="L72" s="1787"/>
      <c r="M72" s="1787"/>
      <c r="N72" s="1787"/>
      <c r="O72" s="1787">
        <v>6742</v>
      </c>
      <c r="P72" s="2198">
        <f t="shared" si="2"/>
        <v>6742</v>
      </c>
      <c r="Q72" s="1825">
        <v>2</v>
      </c>
    </row>
    <row r="73" spans="1:17">
      <c r="A73" s="2091">
        <v>3</v>
      </c>
      <c r="B73" s="1456" t="s">
        <v>5763</v>
      </c>
      <c r="C73" s="1456"/>
      <c r="D73" s="1456"/>
      <c r="E73" s="1456"/>
      <c r="F73" s="1456"/>
      <c r="G73" s="2196"/>
      <c r="H73" s="1619"/>
      <c r="I73" s="2624"/>
      <c r="J73" s="1793"/>
      <c r="K73" s="1787"/>
      <c r="L73" s="1787"/>
      <c r="M73" s="1787"/>
      <c r="N73" s="1787"/>
      <c r="O73" s="1787">
        <v>54408477.734453999</v>
      </c>
      <c r="P73" s="2198">
        <f t="shared" si="2"/>
        <v>54408477.734453999</v>
      </c>
      <c r="Q73" s="1825">
        <v>3</v>
      </c>
    </row>
    <row r="74" spans="1:17">
      <c r="A74" s="2091">
        <v>4</v>
      </c>
      <c r="B74" s="1456" t="s">
        <v>5764</v>
      </c>
      <c r="C74" s="1456" t="s">
        <v>5765</v>
      </c>
      <c r="D74" s="1456"/>
      <c r="E74" s="1456"/>
      <c r="F74" s="1456"/>
      <c r="G74" s="2196"/>
      <c r="H74" s="1619"/>
      <c r="I74" s="2624"/>
      <c r="J74" s="1793">
        <v>15096.277760000001</v>
      </c>
      <c r="K74" s="1787"/>
      <c r="L74" s="1787"/>
      <c r="M74" s="1787"/>
      <c r="N74" s="1787">
        <v>598146</v>
      </c>
      <c r="O74" s="1787"/>
      <c r="P74" s="2198">
        <f t="shared" si="2"/>
        <v>598146</v>
      </c>
      <c r="Q74" s="1825">
        <v>4</v>
      </c>
    </row>
    <row r="75" spans="1:17">
      <c r="A75" s="2091">
        <v>5</v>
      </c>
      <c r="B75" s="1456" t="s">
        <v>5766</v>
      </c>
      <c r="C75" s="1456" t="s">
        <v>5765</v>
      </c>
      <c r="D75" s="1456"/>
      <c r="E75" s="1456"/>
      <c r="F75" s="1456"/>
      <c r="G75" s="2196"/>
      <c r="H75" s="1619"/>
      <c r="I75" s="2624"/>
      <c r="J75" s="1793">
        <v>3526952.8350999998</v>
      </c>
      <c r="K75" s="1787"/>
      <c r="L75" s="1787"/>
      <c r="M75" s="1787">
        <v>87722324.813999996</v>
      </c>
      <c r="N75" s="1787">
        <v>235670924.57626241</v>
      </c>
      <c r="O75" s="1787"/>
      <c r="P75" s="2198">
        <f t="shared" si="2"/>
        <v>323393249.39026242</v>
      </c>
      <c r="Q75" s="1825">
        <v>5</v>
      </c>
    </row>
    <row r="76" spans="1:17">
      <c r="A76" s="2091">
        <v>6</v>
      </c>
      <c r="B76" s="1456" t="s">
        <v>5767</v>
      </c>
      <c r="C76" s="1456" t="s">
        <v>5765</v>
      </c>
      <c r="D76" s="1456"/>
      <c r="E76" s="1456"/>
      <c r="F76" s="1456"/>
      <c r="G76" s="2196"/>
      <c r="H76" s="1619"/>
      <c r="I76" s="2624"/>
      <c r="J76" s="1793">
        <v>374849.97000000003</v>
      </c>
      <c r="K76" s="1787"/>
      <c r="L76" s="1787"/>
      <c r="M76" s="1787">
        <v>7286734.6763599999</v>
      </c>
      <c r="N76" s="1787">
        <v>8319001.79</v>
      </c>
      <c r="O76" s="1787">
        <v>9601787</v>
      </c>
      <c r="P76" s="2198">
        <f t="shared" si="2"/>
        <v>25207523.466359999</v>
      </c>
      <c r="Q76" s="1825">
        <v>6</v>
      </c>
    </row>
    <row r="77" spans="1:17">
      <c r="A77" s="2091">
        <v>7</v>
      </c>
      <c r="B77" s="1456" t="s">
        <v>5768</v>
      </c>
      <c r="C77" s="1456" t="s">
        <v>5765</v>
      </c>
      <c r="D77" s="1456"/>
      <c r="E77" s="1456"/>
      <c r="F77" s="1456"/>
      <c r="G77" s="2196"/>
      <c r="H77" s="1619"/>
      <c r="I77" s="2624"/>
      <c r="J77" s="1793">
        <v>916.72528000000011</v>
      </c>
      <c r="K77" s="1787"/>
      <c r="L77" s="1787"/>
      <c r="M77" s="1787"/>
      <c r="N77" s="1787">
        <v>32754.220000000005</v>
      </c>
      <c r="O77" s="1787"/>
      <c r="P77" s="2198">
        <f t="shared" si="2"/>
        <v>32754.220000000005</v>
      </c>
      <c r="Q77" s="1825">
        <v>7</v>
      </c>
    </row>
    <row r="78" spans="1:17">
      <c r="A78" s="2091">
        <v>8</v>
      </c>
      <c r="B78" s="1456" t="s">
        <v>5769</v>
      </c>
      <c r="C78" s="1456" t="s">
        <v>5765</v>
      </c>
      <c r="D78" s="1456"/>
      <c r="E78" s="1456"/>
      <c r="F78" s="1456"/>
      <c r="G78" s="2196"/>
      <c r="H78" s="1619"/>
      <c r="I78" s="2624"/>
      <c r="J78" s="1793">
        <v>1874789.55</v>
      </c>
      <c r="K78" s="1787"/>
      <c r="L78" s="1787"/>
      <c r="M78" s="1787">
        <v>48033325.901411101</v>
      </c>
      <c r="N78" s="1787">
        <v>62005803.5</v>
      </c>
      <c r="O78" s="1787">
        <v>3342949.0100000002</v>
      </c>
      <c r="P78" s="2198">
        <f t="shared" si="2"/>
        <v>113382078.41141111</v>
      </c>
      <c r="Q78" s="1825">
        <v>8</v>
      </c>
    </row>
    <row r="79" spans="1:17">
      <c r="A79" s="2091">
        <v>9</v>
      </c>
      <c r="B79" s="1456" t="s">
        <v>5770</v>
      </c>
      <c r="C79" s="1456" t="s">
        <v>5765</v>
      </c>
      <c r="D79" s="1456"/>
      <c r="E79" s="1456"/>
      <c r="F79" s="1456"/>
      <c r="G79" s="2196"/>
      <c r="H79" s="1619"/>
      <c r="I79" s="2624"/>
      <c r="J79" s="1793">
        <v>12650.18</v>
      </c>
      <c r="K79" s="1787"/>
      <c r="L79" s="1787"/>
      <c r="M79" s="1787"/>
      <c r="N79" s="1787">
        <v>480139.88</v>
      </c>
      <c r="O79" s="1787"/>
      <c r="P79" s="2198">
        <f t="shared" si="2"/>
        <v>480139.88</v>
      </c>
      <c r="Q79" s="1825">
        <v>9</v>
      </c>
    </row>
    <row r="80" spans="1:17">
      <c r="A80" s="2091">
        <v>10</v>
      </c>
      <c r="B80" s="1456" t="s">
        <v>5771</v>
      </c>
      <c r="C80" s="1456" t="s">
        <v>5765</v>
      </c>
      <c r="D80" s="1456"/>
      <c r="E80" s="1456"/>
      <c r="F80" s="1456"/>
      <c r="G80" s="2196"/>
      <c r="H80" s="1619"/>
      <c r="I80" s="2624"/>
      <c r="J80" s="1793">
        <v>3545.7840800000004</v>
      </c>
      <c r="K80" s="1787"/>
      <c r="L80" s="1787"/>
      <c r="M80" s="1787"/>
      <c r="N80" s="1787">
        <v>112726.45999999999</v>
      </c>
      <c r="O80" s="1787"/>
      <c r="P80" s="2198">
        <f t="shared" si="2"/>
        <v>112726.45999999999</v>
      </c>
      <c r="Q80" s="1825">
        <v>10</v>
      </c>
    </row>
    <row r="81" spans="1:17">
      <c r="A81" s="2091">
        <v>11</v>
      </c>
      <c r="B81" s="1456" t="s">
        <v>5772</v>
      </c>
      <c r="C81" s="1456" t="s">
        <v>5765</v>
      </c>
      <c r="D81" s="1456"/>
      <c r="E81" s="1456"/>
      <c r="F81" s="1456"/>
      <c r="G81" s="2196"/>
      <c r="H81" s="1619"/>
      <c r="I81" s="2624"/>
      <c r="J81" s="1793">
        <v>2593560</v>
      </c>
      <c r="K81" s="1787"/>
      <c r="L81" s="1787"/>
      <c r="M81" s="1787">
        <v>53966848</v>
      </c>
      <c r="N81" s="1787">
        <v>124176432.66</v>
      </c>
      <c r="O81" s="1787"/>
      <c r="P81" s="2198">
        <f t="shared" si="2"/>
        <v>178143280.66</v>
      </c>
      <c r="Q81" s="1825">
        <v>11</v>
      </c>
    </row>
    <row r="82" spans="1:17">
      <c r="A82" s="2091">
        <v>12</v>
      </c>
      <c r="B82" s="1456"/>
      <c r="C82" s="1456"/>
      <c r="D82" s="1456"/>
      <c r="E82" s="1456"/>
      <c r="F82" s="1456"/>
      <c r="G82" s="2196"/>
      <c r="H82" s="1619"/>
      <c r="I82" s="2624"/>
      <c r="J82" s="1793"/>
      <c r="K82" s="1787"/>
      <c r="L82" s="1787"/>
      <c r="M82" s="1787"/>
      <c r="N82" s="1787"/>
      <c r="O82" s="1787"/>
      <c r="P82" s="2198">
        <f t="shared" si="2"/>
        <v>0</v>
      </c>
      <c r="Q82" s="1825">
        <v>12</v>
      </c>
    </row>
    <row r="83" spans="1:17">
      <c r="A83" s="2091">
        <v>13</v>
      </c>
      <c r="B83" s="1456" t="s">
        <v>5773</v>
      </c>
      <c r="C83" s="1456"/>
      <c r="D83" s="1456"/>
      <c r="E83" s="1456"/>
      <c r="F83" s="1456"/>
      <c r="G83" s="2196"/>
      <c r="H83" s="1619"/>
      <c r="I83" s="2624"/>
      <c r="J83" s="1793">
        <v>6286708.7593</v>
      </c>
      <c r="K83" s="1787"/>
      <c r="L83" s="1787"/>
      <c r="M83" s="1787">
        <v>339298089.88898337</v>
      </c>
      <c r="N83" s="1787">
        <v>265449678.24000001</v>
      </c>
      <c r="O83" s="1787">
        <v>53623721</v>
      </c>
      <c r="P83" s="2198">
        <f t="shared" si="2"/>
        <v>658371489.12898338</v>
      </c>
      <c r="Q83" s="1825">
        <v>13</v>
      </c>
    </row>
    <row r="84" spans="1:17">
      <c r="A84" s="2091">
        <v>14</v>
      </c>
      <c r="B84" s="1456"/>
      <c r="C84" s="1456"/>
      <c r="D84" s="1456"/>
      <c r="E84" s="1456"/>
      <c r="F84" s="1456"/>
      <c r="G84" s="2196"/>
      <c r="H84" s="1619"/>
      <c r="I84" s="2624"/>
      <c r="J84" s="1793"/>
      <c r="K84" s="1787"/>
      <c r="L84" s="1787"/>
      <c r="M84" s="1787"/>
      <c r="N84" s="1787"/>
      <c r="O84" s="1787"/>
      <c r="P84" s="2198">
        <f t="shared" si="2"/>
        <v>0</v>
      </c>
      <c r="Q84" s="1825">
        <v>14</v>
      </c>
    </row>
    <row r="85" spans="1:17">
      <c r="A85" s="2091">
        <v>15</v>
      </c>
      <c r="B85" s="1456" t="s">
        <v>5774</v>
      </c>
      <c r="C85" s="1456"/>
      <c r="D85" s="1456"/>
      <c r="E85" s="1456"/>
      <c r="F85" s="1456"/>
      <c r="G85" s="2196"/>
      <c r="H85" s="1619"/>
      <c r="I85" s="2624"/>
      <c r="J85" s="1793"/>
      <c r="K85" s="1787"/>
      <c r="L85" s="1787"/>
      <c r="M85" s="1787"/>
      <c r="N85" s="1787"/>
      <c r="O85" s="1787">
        <v>65697</v>
      </c>
      <c r="P85" s="2198">
        <f t="shared" si="2"/>
        <v>65697</v>
      </c>
      <c r="Q85" s="1825">
        <v>15</v>
      </c>
    </row>
    <row r="86" spans="1:17">
      <c r="A86" s="2091">
        <v>16</v>
      </c>
      <c r="B86" s="1456" t="s">
        <v>5775</v>
      </c>
      <c r="C86" s="1456"/>
      <c r="D86" s="1456"/>
      <c r="E86" s="1456"/>
      <c r="F86" s="1456"/>
      <c r="G86" s="2196"/>
      <c r="H86" s="1619"/>
      <c r="I86" s="2624"/>
      <c r="J86" s="1793"/>
      <c r="K86" s="1787"/>
      <c r="L86" s="1787"/>
      <c r="M86" s="1787"/>
      <c r="N86" s="1787"/>
      <c r="O86" s="1787">
        <v>569450</v>
      </c>
      <c r="P86" s="2198">
        <f t="shared" si="2"/>
        <v>569450</v>
      </c>
      <c r="Q86" s="1825">
        <v>16</v>
      </c>
    </row>
    <row r="87" spans="1:17">
      <c r="A87" s="2091">
        <v>17</v>
      </c>
      <c r="B87" s="1456" t="s">
        <v>5776</v>
      </c>
      <c r="C87" s="1456"/>
      <c r="D87" s="1456"/>
      <c r="E87" s="1456"/>
      <c r="F87" s="1456"/>
      <c r="G87" s="2196"/>
      <c r="H87" s="1619"/>
      <c r="I87" s="2624"/>
      <c r="J87" s="1793"/>
      <c r="K87" s="1787"/>
      <c r="L87" s="1787"/>
      <c r="M87" s="1787"/>
      <c r="N87" s="1787"/>
      <c r="O87" s="1787">
        <v>13660199.51</v>
      </c>
      <c r="P87" s="2198">
        <f t="shared" si="2"/>
        <v>13660199.51</v>
      </c>
      <c r="Q87" s="1825">
        <v>17</v>
      </c>
    </row>
    <row r="88" spans="1:17">
      <c r="A88" s="2091">
        <v>18</v>
      </c>
      <c r="B88" s="1456" t="s">
        <v>5777</v>
      </c>
      <c r="C88" s="1456"/>
      <c r="D88" s="1456"/>
      <c r="E88" s="1456"/>
      <c r="F88" s="1456"/>
      <c r="G88" s="2196"/>
      <c r="H88" s="1619"/>
      <c r="I88" s="2624"/>
      <c r="J88" s="1793"/>
      <c r="K88" s="1787"/>
      <c r="L88" s="1787"/>
      <c r="M88" s="1787"/>
      <c r="N88" s="1787"/>
      <c r="O88" s="1787">
        <v>4127435</v>
      </c>
      <c r="P88" s="2198">
        <f t="shared" si="2"/>
        <v>4127435</v>
      </c>
      <c r="Q88" s="1825">
        <v>18</v>
      </c>
    </row>
    <row r="89" spans="1:17">
      <c r="A89" s="2091">
        <v>19</v>
      </c>
      <c r="B89" s="1456" t="s">
        <v>5778</v>
      </c>
      <c r="C89" s="1456"/>
      <c r="D89" s="1456"/>
      <c r="E89" s="1456"/>
      <c r="F89" s="1456"/>
      <c r="G89" s="2196"/>
      <c r="H89" s="1619"/>
      <c r="I89" s="2624"/>
      <c r="J89" s="1793"/>
      <c r="K89" s="1787"/>
      <c r="L89" s="1787"/>
      <c r="M89" s="1787"/>
      <c r="N89" s="1787"/>
      <c r="O89" s="1787">
        <v>2828705</v>
      </c>
      <c r="P89" s="2198">
        <f t="shared" si="2"/>
        <v>2828705</v>
      </c>
      <c r="Q89" s="1825">
        <v>19</v>
      </c>
    </row>
    <row r="90" spans="1:17">
      <c r="A90" s="2091">
        <v>20</v>
      </c>
      <c r="B90" s="1456" t="s">
        <v>5779</v>
      </c>
      <c r="C90" s="1456"/>
      <c r="D90" s="1456"/>
      <c r="E90" s="1456"/>
      <c r="F90" s="1456"/>
      <c r="G90" s="2196"/>
      <c r="H90" s="1619"/>
      <c r="I90" s="2624"/>
      <c r="J90" s="1793"/>
      <c r="K90" s="1787"/>
      <c r="L90" s="1787"/>
      <c r="M90" s="1787"/>
      <c r="N90" s="1787"/>
      <c r="O90" s="1787">
        <v>48595937.259999998</v>
      </c>
      <c r="P90" s="2198">
        <f t="shared" si="2"/>
        <v>48595937.259999998</v>
      </c>
      <c r="Q90" s="1825">
        <v>20</v>
      </c>
    </row>
    <row r="91" spans="1:17">
      <c r="A91" s="2091">
        <v>21</v>
      </c>
      <c r="B91" s="1456" t="s">
        <v>5780</v>
      </c>
      <c r="C91" s="1456"/>
      <c r="D91" s="1456"/>
      <c r="E91" s="1456"/>
      <c r="F91" s="1456"/>
      <c r="G91" s="2196"/>
      <c r="H91" s="1619"/>
      <c r="I91" s="2624"/>
      <c r="J91" s="1793"/>
      <c r="K91" s="1787"/>
      <c r="L91" s="1787"/>
      <c r="M91" s="1787"/>
      <c r="N91" s="1787"/>
      <c r="O91" s="1787">
        <v>1213953.8900000001</v>
      </c>
      <c r="P91" s="2198">
        <f t="shared" si="2"/>
        <v>1213953.8900000001</v>
      </c>
      <c r="Q91" s="1825">
        <v>21</v>
      </c>
    </row>
    <row r="92" spans="1:17">
      <c r="A92" s="2091">
        <v>22</v>
      </c>
      <c r="B92" s="1456" t="s">
        <v>5781</v>
      </c>
      <c r="C92" s="1456"/>
      <c r="D92" s="1456"/>
      <c r="E92" s="1456"/>
      <c r="F92" s="1456"/>
      <c r="G92" s="2196"/>
      <c r="H92" s="1619"/>
      <c r="I92" s="2624"/>
      <c r="J92" s="1793"/>
      <c r="K92" s="1787"/>
      <c r="L92" s="1787"/>
      <c r="M92" s="1787"/>
      <c r="N92" s="1787"/>
      <c r="O92" s="1787">
        <v>4490490</v>
      </c>
      <c r="P92" s="2198">
        <f t="shared" si="2"/>
        <v>4490490</v>
      </c>
      <c r="Q92" s="1825">
        <v>22</v>
      </c>
    </row>
    <row r="93" spans="1:17">
      <c r="A93" s="2091">
        <v>23</v>
      </c>
      <c r="B93" s="1456" t="s">
        <v>5782</v>
      </c>
      <c r="C93" s="1456"/>
      <c r="D93" s="1456"/>
      <c r="E93" s="1456"/>
      <c r="F93" s="1456"/>
      <c r="G93" s="2196"/>
      <c r="H93" s="1619"/>
      <c r="I93" s="2624"/>
      <c r="J93" s="1793"/>
      <c r="K93" s="1787"/>
      <c r="L93" s="1787"/>
      <c r="M93" s="1787"/>
      <c r="N93" s="1787"/>
      <c r="O93" s="1787">
        <v>5994710</v>
      </c>
      <c r="P93" s="2198">
        <f t="shared" si="2"/>
        <v>5994710</v>
      </c>
      <c r="Q93" s="1825">
        <v>23</v>
      </c>
    </row>
    <row r="94" spans="1:17">
      <c r="A94" s="2091">
        <v>24</v>
      </c>
      <c r="B94" s="1456" t="s">
        <v>5783</v>
      </c>
      <c r="C94" s="1456"/>
      <c r="D94" s="1456"/>
      <c r="E94" s="1456"/>
      <c r="F94" s="1456"/>
      <c r="G94" s="2196"/>
      <c r="H94" s="1619"/>
      <c r="I94" s="2624"/>
      <c r="J94" s="1793"/>
      <c r="K94" s="1787"/>
      <c r="L94" s="1787"/>
      <c r="M94" s="1787"/>
      <c r="N94" s="1787"/>
      <c r="O94" s="1787">
        <v>633680</v>
      </c>
      <c r="P94" s="2198">
        <f t="shared" si="2"/>
        <v>633680</v>
      </c>
      <c r="Q94" s="1825">
        <v>24</v>
      </c>
    </row>
    <row r="95" spans="1:17">
      <c r="A95" s="2091">
        <v>25</v>
      </c>
      <c r="B95" s="1456" t="s">
        <v>5784</v>
      </c>
      <c r="C95" s="1456"/>
      <c r="D95" s="1456"/>
      <c r="E95" s="1456"/>
      <c r="F95" s="1456"/>
      <c r="G95" s="2196"/>
      <c r="H95" s="1619"/>
      <c r="I95" s="2624"/>
      <c r="J95" s="1793"/>
      <c r="K95" s="1787"/>
      <c r="L95" s="1787"/>
      <c r="M95" s="1787"/>
      <c r="N95" s="1787"/>
      <c r="O95" s="1787">
        <v>3145650</v>
      </c>
      <c r="P95" s="2198">
        <f t="shared" si="2"/>
        <v>3145650</v>
      </c>
      <c r="Q95" s="1825">
        <v>25</v>
      </c>
    </row>
    <row r="96" spans="1:17">
      <c r="A96" s="2091">
        <v>26</v>
      </c>
      <c r="B96" s="1456" t="s">
        <v>5785</v>
      </c>
      <c r="C96" s="1456"/>
      <c r="D96" s="1456"/>
      <c r="E96" s="1456"/>
      <c r="F96" s="1456"/>
      <c r="G96" s="2196"/>
      <c r="H96" s="1619"/>
      <c r="I96" s="2624"/>
      <c r="J96" s="1793"/>
      <c r="K96" s="1787"/>
      <c r="L96" s="1787"/>
      <c r="M96" s="1787"/>
      <c r="N96" s="1787"/>
      <c r="O96" s="1787">
        <v>9243483.7400000002</v>
      </c>
      <c r="P96" s="2198">
        <f t="shared" si="2"/>
        <v>9243483.7400000002</v>
      </c>
      <c r="Q96" s="1825">
        <v>26</v>
      </c>
    </row>
    <row r="97" spans="1:17">
      <c r="A97" s="2091">
        <v>27</v>
      </c>
      <c r="B97" s="1456" t="s">
        <v>5786</v>
      </c>
      <c r="C97" s="1456"/>
      <c r="D97" s="1456"/>
      <c r="E97" s="1456"/>
      <c r="F97" s="1456"/>
      <c r="G97" s="2196"/>
      <c r="H97" s="1619"/>
      <c r="I97" s="2624"/>
      <c r="J97" s="1793">
        <v>1396.5729999999999</v>
      </c>
      <c r="K97" s="1787"/>
      <c r="L97" s="1787"/>
      <c r="M97" s="1787"/>
      <c r="N97" s="1787">
        <v>147253.15</v>
      </c>
      <c r="O97" s="1787"/>
      <c r="P97" s="2198">
        <f t="shared" si="2"/>
        <v>147253.15</v>
      </c>
      <c r="Q97" s="1825">
        <v>27</v>
      </c>
    </row>
    <row r="98" spans="1:17">
      <c r="A98" s="2091">
        <v>28</v>
      </c>
      <c r="B98" s="1456" t="s">
        <v>5787</v>
      </c>
      <c r="C98" s="1456"/>
      <c r="D98" s="1456"/>
      <c r="E98" s="1456"/>
      <c r="F98" s="1456"/>
      <c r="G98" s="2196"/>
      <c r="H98" s="1619"/>
      <c r="I98" s="2624"/>
      <c r="J98" s="1793"/>
      <c r="K98" s="1787"/>
      <c r="L98" s="1787"/>
      <c r="M98" s="1787"/>
      <c r="N98" s="1787"/>
      <c r="O98" s="1787">
        <v>24334439.980000019</v>
      </c>
      <c r="P98" s="2198">
        <f t="shared" si="2"/>
        <v>24334439.980000019</v>
      </c>
      <c r="Q98" s="1825">
        <v>28</v>
      </c>
    </row>
    <row r="99" spans="1:17">
      <c r="A99" s="2091">
        <v>29</v>
      </c>
      <c r="B99" s="1456" t="s">
        <v>5788</v>
      </c>
      <c r="C99" s="1456"/>
      <c r="D99" s="1456"/>
      <c r="E99" s="1456"/>
      <c r="F99" s="1456"/>
      <c r="G99" s="2196"/>
      <c r="H99" s="1619"/>
      <c r="I99" s="2624"/>
      <c r="J99" s="1793"/>
      <c r="K99" s="1787"/>
      <c r="L99" s="1787"/>
      <c r="M99" s="1787"/>
      <c r="N99" s="1787"/>
      <c r="O99" s="1787">
        <v>1109591</v>
      </c>
      <c r="P99" s="2198">
        <f t="shared" si="2"/>
        <v>1109591</v>
      </c>
      <c r="Q99" s="1825">
        <v>29</v>
      </c>
    </row>
    <row r="100" spans="1:17">
      <c r="A100" s="2091">
        <v>30</v>
      </c>
      <c r="B100" s="1456"/>
      <c r="C100" s="1456"/>
      <c r="D100" s="1456"/>
      <c r="E100" s="1456"/>
      <c r="F100" s="1456"/>
      <c r="G100" s="2196"/>
      <c r="H100" s="1619"/>
      <c r="I100" s="2624"/>
      <c r="J100" s="1793"/>
      <c r="K100" s="1787"/>
      <c r="L100" s="1787"/>
      <c r="M100" s="1787"/>
      <c r="N100" s="1787"/>
      <c r="O100" s="1787"/>
      <c r="P100" s="2198">
        <f t="shared" si="2"/>
        <v>0</v>
      </c>
      <c r="Q100" s="1825">
        <v>30</v>
      </c>
    </row>
    <row r="101" spans="1:17">
      <c r="A101" s="2091">
        <v>31</v>
      </c>
      <c r="B101" s="1456"/>
      <c r="C101" s="1456"/>
      <c r="D101" s="1456"/>
      <c r="E101" s="1456"/>
      <c r="F101" s="1456"/>
      <c r="G101" s="2196"/>
      <c r="H101" s="1619"/>
      <c r="I101" s="2624"/>
      <c r="J101" s="1793"/>
      <c r="K101" s="1787"/>
      <c r="L101" s="1787"/>
      <c r="M101" s="1787"/>
      <c r="N101" s="1787"/>
      <c r="O101" s="1787"/>
      <c r="P101" s="2198">
        <f t="shared" si="2"/>
        <v>0</v>
      </c>
      <c r="Q101" s="1825">
        <v>31</v>
      </c>
    </row>
    <row r="102" spans="1:17">
      <c r="A102" s="2091">
        <v>32</v>
      </c>
      <c r="B102" s="1456"/>
      <c r="C102" s="1456"/>
      <c r="D102" s="1456"/>
      <c r="E102" s="1456"/>
      <c r="F102" s="1456"/>
      <c r="G102" s="2196"/>
      <c r="H102" s="1619"/>
      <c r="I102" s="2624"/>
      <c r="J102" s="1793"/>
      <c r="K102" s="1787"/>
      <c r="L102" s="1787"/>
      <c r="M102" s="1787"/>
      <c r="N102" s="1787"/>
      <c r="O102" s="1787"/>
      <c r="P102" s="2198">
        <f t="shared" si="2"/>
        <v>0</v>
      </c>
      <c r="Q102" s="1825">
        <v>32</v>
      </c>
    </row>
    <row r="103" spans="1:17">
      <c r="A103" s="2091">
        <v>33</v>
      </c>
      <c r="B103" s="1456"/>
      <c r="C103" s="1456"/>
      <c r="D103" s="1456"/>
      <c r="E103" s="1456"/>
      <c r="F103" s="1456"/>
      <c r="G103" s="2196"/>
      <c r="H103" s="1619"/>
      <c r="I103" s="2624"/>
      <c r="J103" s="1793"/>
      <c r="K103" s="1787"/>
      <c r="L103" s="1787"/>
      <c r="M103" s="1787"/>
      <c r="N103" s="1787"/>
      <c r="O103" s="1787"/>
      <c r="P103" s="2198">
        <f t="shared" si="2"/>
        <v>0</v>
      </c>
      <c r="Q103" s="1825">
        <v>33</v>
      </c>
    </row>
    <row r="104" spans="1:17">
      <c r="A104" s="2091">
        <v>34</v>
      </c>
      <c r="B104" s="1456"/>
      <c r="C104" s="1456"/>
      <c r="D104" s="1456"/>
      <c r="E104" s="1456"/>
      <c r="F104" s="1456"/>
      <c r="G104" s="2196"/>
      <c r="H104" s="1619"/>
      <c r="I104" s="2624"/>
      <c r="J104" s="1793"/>
      <c r="K104" s="1787"/>
      <c r="L104" s="1787"/>
      <c r="M104" s="1787"/>
      <c r="N104" s="1787"/>
      <c r="O104" s="1787"/>
      <c r="P104" s="2198">
        <f t="shared" si="2"/>
        <v>0</v>
      </c>
      <c r="Q104" s="1825">
        <v>34</v>
      </c>
    </row>
    <row r="105" spans="1:17">
      <c r="A105" s="2091">
        <v>35</v>
      </c>
      <c r="B105" s="1456"/>
      <c r="C105" s="1456"/>
      <c r="D105" s="1456"/>
      <c r="E105" s="1456"/>
      <c r="F105" s="1456"/>
      <c r="G105" s="2196"/>
      <c r="H105" s="1619"/>
      <c r="I105" s="2624"/>
      <c r="J105" s="1793"/>
      <c r="K105" s="1787"/>
      <c r="L105" s="1787"/>
      <c r="M105" s="1787"/>
      <c r="N105" s="1787"/>
      <c r="O105" s="1787"/>
      <c r="P105" s="2198">
        <f t="shared" si="2"/>
        <v>0</v>
      </c>
      <c r="Q105" s="1825">
        <v>35</v>
      </c>
    </row>
    <row r="106" spans="1:17">
      <c r="A106" s="2091">
        <v>36</v>
      </c>
      <c r="B106" s="1456"/>
      <c r="C106" s="1456"/>
      <c r="D106" s="1456"/>
      <c r="E106" s="1456"/>
      <c r="F106" s="1456"/>
      <c r="G106" s="2196"/>
      <c r="H106" s="1619"/>
      <c r="I106" s="2624"/>
      <c r="J106" s="1793"/>
      <c r="K106" s="1787"/>
      <c r="L106" s="1787"/>
      <c r="M106" s="1787"/>
      <c r="N106" s="1787"/>
      <c r="O106" s="1787"/>
      <c r="P106" s="2198">
        <f t="shared" si="2"/>
        <v>0</v>
      </c>
      <c r="Q106" s="1825">
        <v>36</v>
      </c>
    </row>
    <row r="107" spans="1:17">
      <c r="A107" s="2091">
        <v>37</v>
      </c>
      <c r="B107" s="1456"/>
      <c r="C107" s="1456"/>
      <c r="D107" s="1456"/>
      <c r="E107" s="1456"/>
      <c r="F107" s="1456"/>
      <c r="G107" s="2196"/>
      <c r="H107" s="1619"/>
      <c r="I107" s="2624"/>
      <c r="J107" s="1793"/>
      <c r="K107" s="1787"/>
      <c r="L107" s="1787"/>
      <c r="M107" s="1787"/>
      <c r="N107" s="1787"/>
      <c r="O107" s="1787"/>
      <c r="P107" s="2198">
        <f t="shared" si="2"/>
        <v>0</v>
      </c>
      <c r="Q107" s="1825">
        <v>37</v>
      </c>
    </row>
    <row r="108" spans="1:17">
      <c r="A108" s="2091">
        <v>38</v>
      </c>
      <c r="B108" s="1456"/>
      <c r="C108" s="1456"/>
      <c r="D108" s="1456"/>
      <c r="E108" s="1456"/>
      <c r="F108" s="1456"/>
      <c r="G108" s="2196"/>
      <c r="H108" s="1619"/>
      <c r="I108" s="2624"/>
      <c r="J108" s="1793"/>
      <c r="K108" s="1787"/>
      <c r="L108" s="1787"/>
      <c r="M108" s="1787"/>
      <c r="N108" s="1787"/>
      <c r="O108" s="1787"/>
      <c r="P108" s="2198">
        <f t="shared" si="2"/>
        <v>0</v>
      </c>
      <c r="Q108" s="1825">
        <v>38</v>
      </c>
    </row>
    <row r="109" spans="1:17">
      <c r="A109" s="2091">
        <v>39</v>
      </c>
      <c r="B109" s="1456"/>
      <c r="C109" s="1456"/>
      <c r="D109" s="1456"/>
      <c r="E109" s="1456"/>
      <c r="F109" s="1456"/>
      <c r="G109" s="2196"/>
      <c r="H109" s="1619"/>
      <c r="I109" s="2624"/>
      <c r="J109" s="1793"/>
      <c r="K109" s="1787"/>
      <c r="L109" s="1787"/>
      <c r="M109" s="1787"/>
      <c r="N109" s="1787"/>
      <c r="O109" s="1787"/>
      <c r="P109" s="2198">
        <f t="shared" si="2"/>
        <v>0</v>
      </c>
      <c r="Q109" s="1825">
        <v>39</v>
      </c>
    </row>
    <row r="110" spans="1:17">
      <c r="A110" s="2091">
        <v>40</v>
      </c>
      <c r="B110" s="1456"/>
      <c r="C110" s="1456"/>
      <c r="D110" s="1456"/>
      <c r="E110" s="1456"/>
      <c r="F110" s="1456"/>
      <c r="G110" s="2196"/>
      <c r="H110" s="1619"/>
      <c r="I110" s="2624"/>
      <c r="J110" s="1793"/>
      <c r="K110" s="1787"/>
      <c r="L110" s="1787"/>
      <c r="M110" s="1787"/>
      <c r="N110" s="1787"/>
      <c r="O110" s="1787"/>
      <c r="P110" s="2198">
        <f t="shared" si="2"/>
        <v>0</v>
      </c>
      <c r="Q110" s="1825">
        <v>40</v>
      </c>
    </row>
    <row r="111" spans="1:17">
      <c r="A111" s="2091">
        <v>41</v>
      </c>
      <c r="B111" s="1456"/>
      <c r="C111" s="1456"/>
      <c r="D111" s="1456"/>
      <c r="E111" s="1456"/>
      <c r="F111" s="1456"/>
      <c r="G111" s="2196"/>
      <c r="H111" s="1619"/>
      <c r="I111" s="2624"/>
      <c r="J111" s="1793"/>
      <c r="K111" s="1787"/>
      <c r="L111" s="1787"/>
      <c r="M111" s="1787"/>
      <c r="N111" s="1787"/>
      <c r="O111" s="1787"/>
      <c r="P111" s="2198">
        <f t="shared" si="2"/>
        <v>0</v>
      </c>
      <c r="Q111" s="1825">
        <v>41</v>
      </c>
    </row>
    <row r="112" spans="1:17">
      <c r="A112" s="2091">
        <v>42</v>
      </c>
      <c r="B112" s="1456"/>
      <c r="C112" s="1456"/>
      <c r="D112" s="1456"/>
      <c r="E112" s="1456"/>
      <c r="F112" s="1456"/>
      <c r="G112" s="2196"/>
      <c r="H112" s="1619"/>
      <c r="I112" s="2624"/>
      <c r="J112" s="1793"/>
      <c r="K112" s="1787"/>
      <c r="L112" s="1787"/>
      <c r="M112" s="1787"/>
      <c r="N112" s="1787"/>
      <c r="O112" s="1787"/>
      <c r="P112" s="2198">
        <f t="shared" si="2"/>
        <v>0</v>
      </c>
      <c r="Q112" s="1825">
        <v>42</v>
      </c>
    </row>
    <row r="113" spans="1:17">
      <c r="A113" s="2091">
        <v>43</v>
      </c>
      <c r="B113" s="1456"/>
      <c r="C113" s="1456"/>
      <c r="D113" s="1456"/>
      <c r="E113" s="1456"/>
      <c r="F113" s="1456"/>
      <c r="G113" s="2196"/>
      <c r="H113" s="1619"/>
      <c r="I113" s="2624"/>
      <c r="J113" s="1793"/>
      <c r="K113" s="1787"/>
      <c r="L113" s="1787"/>
      <c r="M113" s="1787"/>
      <c r="N113" s="1787"/>
      <c r="O113" s="1787"/>
      <c r="P113" s="2198">
        <f t="shared" si="2"/>
        <v>0</v>
      </c>
      <c r="Q113" s="1825">
        <v>43</v>
      </c>
    </row>
    <row r="114" spans="1:17">
      <c r="A114" s="2091">
        <v>44</v>
      </c>
      <c r="B114" s="1456"/>
      <c r="C114" s="1456"/>
      <c r="D114" s="1456"/>
      <c r="E114" s="1456"/>
      <c r="F114" s="1456"/>
      <c r="G114" s="2196"/>
      <c r="H114" s="1619"/>
      <c r="I114" s="2624"/>
      <c r="J114" s="1793"/>
      <c r="K114" s="1787"/>
      <c r="L114" s="1787"/>
      <c r="M114" s="1787"/>
      <c r="N114" s="1787"/>
      <c r="O114" s="1787"/>
      <c r="P114" s="2198">
        <f t="shared" si="2"/>
        <v>0</v>
      </c>
      <c r="Q114" s="1825">
        <v>44</v>
      </c>
    </row>
    <row r="115" spans="1:17">
      <c r="A115" s="2091">
        <v>45</v>
      </c>
      <c r="B115" s="1456"/>
      <c r="C115" s="1456"/>
      <c r="D115" s="1456"/>
      <c r="E115" s="1456"/>
      <c r="F115" s="1456"/>
      <c r="G115" s="2196"/>
      <c r="H115" s="1619"/>
      <c r="I115" s="2624"/>
      <c r="J115" s="1793"/>
      <c r="K115" s="1787"/>
      <c r="L115" s="1787"/>
      <c r="M115" s="1787"/>
      <c r="N115" s="1787"/>
      <c r="O115" s="1787"/>
      <c r="P115" s="2198">
        <f t="shared" si="2"/>
        <v>0</v>
      </c>
      <c r="Q115" s="1825">
        <v>45</v>
      </c>
    </row>
    <row r="116" spans="1:17">
      <c r="A116" s="2091">
        <v>46</v>
      </c>
      <c r="B116" s="1456"/>
      <c r="C116" s="1456"/>
      <c r="D116" s="1456"/>
      <c r="E116" s="1456"/>
      <c r="F116" s="1456"/>
      <c r="G116" s="2196"/>
      <c r="H116" s="1619"/>
      <c r="I116" s="2624"/>
      <c r="J116" s="1793"/>
      <c r="K116" s="1787"/>
      <c r="L116" s="1787"/>
      <c r="M116" s="1787"/>
      <c r="N116" s="1787"/>
      <c r="O116" s="1787"/>
      <c r="P116" s="2198">
        <f t="shared" si="2"/>
        <v>0</v>
      </c>
      <c r="Q116" s="1825">
        <v>46</v>
      </c>
    </row>
    <row r="117" spans="1:17">
      <c r="A117" s="2091">
        <v>47</v>
      </c>
      <c r="B117" s="1456"/>
      <c r="C117" s="1456"/>
      <c r="D117" s="1456"/>
      <c r="E117" s="1456"/>
      <c r="F117" s="1456"/>
      <c r="G117" s="2196"/>
      <c r="H117" s="1619"/>
      <c r="I117" s="2624"/>
      <c r="J117" s="1793"/>
      <c r="K117" s="1787"/>
      <c r="L117" s="1787"/>
      <c r="M117" s="1787"/>
      <c r="N117" s="1787"/>
      <c r="O117" s="1787"/>
      <c r="P117" s="2198">
        <f t="shared" si="2"/>
        <v>0</v>
      </c>
      <c r="Q117" s="1825">
        <v>47</v>
      </c>
    </row>
    <row r="118" spans="1:17">
      <c r="A118" s="2091">
        <v>48</v>
      </c>
      <c r="B118" s="1456"/>
      <c r="C118" s="1456"/>
      <c r="D118" s="1456"/>
      <c r="E118" s="1456"/>
      <c r="F118" s="1456"/>
      <c r="G118" s="2196"/>
      <c r="H118" s="1619"/>
      <c r="I118" s="2624"/>
      <c r="J118" s="1793"/>
      <c r="K118" s="1787"/>
      <c r="L118" s="1787"/>
      <c r="M118" s="1787"/>
      <c r="N118" s="1787"/>
      <c r="O118" s="1787"/>
      <c r="P118" s="2198">
        <f t="shared" si="2"/>
        <v>0</v>
      </c>
      <c r="Q118" s="1825">
        <v>48</v>
      </c>
    </row>
    <row r="119" spans="1:17">
      <c r="A119" s="2091">
        <v>49</v>
      </c>
      <c r="B119" s="1456"/>
      <c r="C119" s="1456"/>
      <c r="D119" s="1456"/>
      <c r="E119" s="1456"/>
      <c r="F119" s="1456"/>
      <c r="G119" s="2196"/>
      <c r="H119" s="1619"/>
      <c r="I119" s="2624"/>
      <c r="J119" s="1793"/>
      <c r="K119" s="1787"/>
      <c r="L119" s="1787"/>
      <c r="M119" s="1787"/>
      <c r="N119" s="1787"/>
      <c r="O119" s="1787"/>
      <c r="P119" s="2198">
        <f t="shared" si="2"/>
        <v>0</v>
      </c>
      <c r="Q119" s="1825">
        <v>49</v>
      </c>
    </row>
    <row r="120" spans="1:17" ht="15.75" thickBot="1">
      <c r="A120" s="2087">
        <v>50</v>
      </c>
      <c r="B120" s="2199" t="s">
        <v>2328</v>
      </c>
      <c r="C120" s="2214"/>
      <c r="D120" s="2214"/>
      <c r="E120" s="2214"/>
      <c r="F120" s="2214"/>
      <c r="G120" s="2215"/>
      <c r="H120" s="2216"/>
      <c r="I120" s="2625"/>
      <c r="J120" s="2626">
        <f t="shared" ref="J120:P120" si="3">SUM(J71:J119)</f>
        <v>18687241.654519998</v>
      </c>
      <c r="K120" s="2202">
        <f t="shared" si="3"/>
        <v>0</v>
      </c>
      <c r="L120" s="2202">
        <f t="shared" si="3"/>
        <v>0</v>
      </c>
      <c r="M120" s="2203">
        <f t="shared" si="3"/>
        <v>575685664.28075445</v>
      </c>
      <c r="N120" s="2203">
        <f t="shared" si="3"/>
        <v>883618188.11626244</v>
      </c>
      <c r="O120" s="2203">
        <f t="shared" si="3"/>
        <v>240997099.12445399</v>
      </c>
      <c r="P120" s="2203">
        <f t="shared" si="3"/>
        <v>1700300951.521471</v>
      </c>
      <c r="Q120" s="2204">
        <v>50</v>
      </c>
    </row>
    <row r="121" spans="1:17">
      <c r="A121" s="1744"/>
      <c r="B121" s="1744"/>
      <c r="C121" s="2217"/>
      <c r="D121" s="2217"/>
      <c r="E121" s="2217"/>
      <c r="F121" s="2217"/>
      <c r="G121" s="2217"/>
      <c r="H121" s="2217"/>
      <c r="I121" s="2161"/>
      <c r="J121" s="2161"/>
      <c r="K121" s="1804"/>
      <c r="L121" s="1804"/>
      <c r="M121" s="2218"/>
      <c r="N121" s="2218"/>
      <c r="O121" s="2218"/>
      <c r="P121" s="2218"/>
      <c r="Q121" s="1744"/>
    </row>
    <row r="122" spans="1:17">
      <c r="A122" s="2692" t="s">
        <v>4686</v>
      </c>
      <c r="B122" s="2565"/>
      <c r="C122" s="2477"/>
      <c r="D122" s="2477"/>
      <c r="E122" s="2169"/>
      <c r="F122" s="2169"/>
      <c r="G122" s="2208"/>
      <c r="H122" s="2169"/>
      <c r="I122" s="2692" t="s">
        <v>4686</v>
      </c>
      <c r="J122" s="2565"/>
      <c r="K122" s="2477"/>
      <c r="L122" s="2477"/>
      <c r="M122" s="2169"/>
      <c r="N122" s="2219"/>
    </row>
    <row r="123" spans="1:17">
      <c r="A123" s="1489" t="s">
        <v>1971</v>
      </c>
      <c r="B123" s="1489"/>
      <c r="C123" s="1489"/>
      <c r="D123" s="1489"/>
      <c r="E123" s="1489"/>
      <c r="F123" s="1489"/>
      <c r="G123" s="1807"/>
      <c r="H123" s="1489"/>
      <c r="I123" s="2477" t="s">
        <v>1972</v>
      </c>
      <c r="J123" s="2477"/>
      <c r="K123" s="1489"/>
      <c r="L123" s="1489"/>
      <c r="M123" s="1489"/>
      <c r="N123" s="1489"/>
      <c r="O123" s="1489"/>
      <c r="P123" s="1489"/>
      <c r="Q123" s="1489"/>
    </row>
    <row r="124" spans="1:17" ht="16.5" thickBot="1">
      <c r="A124" s="2206" t="str">
        <f>'Data Sheet'!$C$25</f>
        <v>Consolidated Edison Company of New York, Inc.</v>
      </c>
      <c r="B124" s="2169"/>
      <c r="C124" s="2169"/>
      <c r="D124" s="2169"/>
      <c r="E124" s="2207" t="str">
        <f>'Data Sheet'!$C$40</f>
        <v>4/28/2016</v>
      </c>
      <c r="F124" s="2169"/>
      <c r="G124" s="2208" t="str">
        <f>'Data Sheet'!$C$38</f>
        <v>12/31/2015</v>
      </c>
      <c r="H124" s="2169"/>
      <c r="I124" s="2619" t="str">
        <f>'Data Sheet'!$C$25</f>
        <v>Consolidated Edison Company of New York, Inc.</v>
      </c>
      <c r="J124" s="2407"/>
      <c r="K124" s="2169"/>
      <c r="L124" s="2169"/>
      <c r="M124" s="2169"/>
      <c r="N124" s="2169"/>
      <c r="O124" s="2207" t="str">
        <f>'Data Sheet'!$C$40</f>
        <v>4/28/2016</v>
      </c>
      <c r="P124" s="1496" t="str">
        <f>'Data Sheet'!$C$38</f>
        <v>12/31/2015</v>
      </c>
    </row>
    <row r="125" spans="1:17">
      <c r="A125" s="2209"/>
      <c r="B125" s="2210"/>
      <c r="C125" s="2210"/>
      <c r="D125" s="2210"/>
      <c r="E125" s="2210"/>
      <c r="F125" s="2210"/>
      <c r="G125" s="2210"/>
      <c r="H125" s="2210"/>
      <c r="I125" s="2401"/>
      <c r="J125" s="2402"/>
      <c r="K125" s="2210"/>
      <c r="L125" s="2210"/>
      <c r="M125" s="2210"/>
      <c r="N125" s="2210"/>
      <c r="O125" s="2210"/>
      <c r="P125" s="2210"/>
      <c r="Q125" s="2211"/>
    </row>
    <row r="126" spans="1:17">
      <c r="A126" s="1935" t="s">
        <v>3697</v>
      </c>
      <c r="B126" s="1489"/>
      <c r="C126" s="1489"/>
      <c r="D126" s="1489"/>
      <c r="E126" s="1489"/>
      <c r="F126" s="1489"/>
      <c r="G126" s="2185"/>
      <c r="H126" s="2185"/>
      <c r="I126" s="2483" t="s">
        <v>3698</v>
      </c>
      <c r="J126" s="2477"/>
      <c r="K126" s="1489"/>
      <c r="L126" s="1489"/>
      <c r="M126" s="1489"/>
      <c r="N126" s="1489"/>
      <c r="O126" s="1489"/>
      <c r="P126" s="1489"/>
      <c r="Q126" s="1454"/>
    </row>
    <row r="127" spans="1:17">
      <c r="A127" s="1935" t="s">
        <v>3699</v>
      </c>
      <c r="B127" s="1489"/>
      <c r="C127" s="1489"/>
      <c r="D127" s="1489"/>
      <c r="E127" s="1489"/>
      <c r="F127" s="1489"/>
      <c r="G127" s="2185"/>
      <c r="H127" s="2185"/>
      <c r="I127" s="2483" t="s">
        <v>3700</v>
      </c>
      <c r="J127" s="2477"/>
      <c r="K127" s="1489"/>
      <c r="L127" s="1489"/>
      <c r="M127" s="1489"/>
      <c r="N127" s="1489"/>
      <c r="O127" s="1489"/>
      <c r="P127" s="1489"/>
      <c r="Q127" s="1454"/>
    </row>
    <row r="128" spans="1:17">
      <c r="A128" s="2212"/>
      <c r="B128" s="2181"/>
      <c r="C128" s="2181"/>
      <c r="D128" s="2181"/>
      <c r="E128" s="2181"/>
      <c r="F128" s="2181"/>
      <c r="G128" s="2181"/>
      <c r="H128" s="2208"/>
      <c r="I128" s="2621"/>
      <c r="J128" s="2412"/>
      <c r="K128" s="2181"/>
      <c r="L128" s="2181"/>
      <c r="M128" s="2181"/>
      <c r="N128" s="2181"/>
      <c r="O128" s="2181"/>
      <c r="P128" s="2181"/>
      <c r="Q128" s="2213"/>
    </row>
    <row r="129" spans="1:17">
      <c r="A129" s="2088"/>
      <c r="B129" s="1490"/>
      <c r="C129" s="2081"/>
      <c r="D129" s="1821"/>
      <c r="E129" s="1821"/>
      <c r="F129" s="3610" t="s">
        <v>4633</v>
      </c>
      <c r="G129" s="3611"/>
      <c r="H129" s="2420" t="s">
        <v>3594</v>
      </c>
      <c r="I129" s="2483" t="s">
        <v>3594</v>
      </c>
      <c r="J129" s="2622"/>
      <c r="K129" s="1731" t="s">
        <v>1956</v>
      </c>
      <c r="L129" s="2192"/>
      <c r="M129" s="1731" t="s">
        <v>1957</v>
      </c>
      <c r="N129" s="1731"/>
      <c r="O129" s="1731"/>
      <c r="P129" s="1731"/>
      <c r="Q129" s="1877"/>
    </row>
    <row r="130" spans="1:17">
      <c r="A130" s="2089"/>
      <c r="B130" s="1898" t="s">
        <v>1958</v>
      </c>
      <c r="C130" s="1453"/>
      <c r="D130" s="1898" t="s">
        <v>1959</v>
      </c>
      <c r="E130" s="1898" t="s">
        <v>3588</v>
      </c>
      <c r="F130" s="1898" t="s">
        <v>3588</v>
      </c>
      <c r="G130" s="2193" t="s">
        <v>3588</v>
      </c>
      <c r="H130" s="2617" t="s">
        <v>4232</v>
      </c>
      <c r="I130" s="2483" t="s">
        <v>4232</v>
      </c>
      <c r="J130" s="2622"/>
      <c r="K130" s="1453" t="s">
        <v>1784</v>
      </c>
      <c r="L130" s="1453"/>
      <c r="M130" s="1898" t="s">
        <v>1960</v>
      </c>
      <c r="N130" s="1898" t="s">
        <v>1961</v>
      </c>
      <c r="O130" s="1468" t="s">
        <v>2327</v>
      </c>
      <c r="P130" s="1726"/>
      <c r="Q130" s="1873"/>
    </row>
    <row r="131" spans="1:17">
      <c r="A131" s="2089"/>
      <c r="B131" s="1898" t="s">
        <v>1962</v>
      </c>
      <c r="C131" s="1898" t="s">
        <v>3590</v>
      </c>
      <c r="D131" s="1898" t="s">
        <v>3591</v>
      </c>
      <c r="E131" s="1898" t="s">
        <v>3592</v>
      </c>
      <c r="F131" s="1898" t="s">
        <v>3593</v>
      </c>
      <c r="G131" s="2193" t="s">
        <v>3593</v>
      </c>
      <c r="H131" s="2617" t="s">
        <v>4234</v>
      </c>
      <c r="I131" s="2483" t="s">
        <v>4236</v>
      </c>
      <c r="J131" s="2622"/>
      <c r="K131" s="1898" t="s">
        <v>3594</v>
      </c>
      <c r="L131" s="1898" t="s">
        <v>3594</v>
      </c>
      <c r="M131" s="1898" t="s">
        <v>530</v>
      </c>
      <c r="N131" s="1898" t="s">
        <v>530</v>
      </c>
      <c r="O131" s="1468" t="s">
        <v>530</v>
      </c>
      <c r="P131" s="1745" t="s">
        <v>1963</v>
      </c>
      <c r="Q131" s="1822" t="s">
        <v>1964</v>
      </c>
    </row>
    <row r="132" spans="1:17">
      <c r="A132" s="2089" t="s">
        <v>1724</v>
      </c>
      <c r="B132" s="1898" t="s">
        <v>1965</v>
      </c>
      <c r="C132" s="1898" t="s">
        <v>3600</v>
      </c>
      <c r="D132" s="1898" t="s">
        <v>3601</v>
      </c>
      <c r="E132" s="1898" t="s">
        <v>1960</v>
      </c>
      <c r="F132" s="1898" t="s">
        <v>3603</v>
      </c>
      <c r="G132" s="2193" t="s">
        <v>3604</v>
      </c>
      <c r="H132" s="2617" t="s">
        <v>4233</v>
      </c>
      <c r="I132" s="2483" t="s">
        <v>4237</v>
      </c>
      <c r="J132" s="2622"/>
      <c r="K132" s="1898" t="s">
        <v>1392</v>
      </c>
      <c r="L132" s="1898" t="s">
        <v>1967</v>
      </c>
      <c r="M132" s="1898" t="s">
        <v>3606</v>
      </c>
      <c r="N132" s="1898" t="s">
        <v>3606</v>
      </c>
      <c r="O132" s="1468" t="s">
        <v>3606</v>
      </c>
      <c r="P132" s="1745" t="s">
        <v>1968</v>
      </c>
      <c r="Q132" s="1822" t="s">
        <v>1727</v>
      </c>
    </row>
    <row r="133" spans="1:17">
      <c r="A133" s="2091" t="s">
        <v>1727</v>
      </c>
      <c r="B133" s="1470" t="s">
        <v>3018</v>
      </c>
      <c r="C133" s="1470" t="s">
        <v>3019</v>
      </c>
      <c r="D133" s="1470" t="s">
        <v>3020</v>
      </c>
      <c r="E133" s="1470" t="s">
        <v>3021</v>
      </c>
      <c r="F133" s="1470" t="s">
        <v>2343</v>
      </c>
      <c r="G133" s="2195" t="s">
        <v>2344</v>
      </c>
      <c r="H133" s="2618" t="s">
        <v>2345</v>
      </c>
      <c r="I133" s="2623"/>
      <c r="J133" s="2528" t="s">
        <v>4235</v>
      </c>
      <c r="K133" s="1470" t="s">
        <v>2346</v>
      </c>
      <c r="L133" s="1470" t="s">
        <v>2347</v>
      </c>
      <c r="M133" s="1470" t="s">
        <v>2348</v>
      </c>
      <c r="N133" s="1470" t="s">
        <v>2349</v>
      </c>
      <c r="O133" s="1471" t="s">
        <v>2350</v>
      </c>
      <c r="P133" s="1824" t="s">
        <v>181</v>
      </c>
      <c r="Q133" s="1825"/>
    </row>
    <row r="134" spans="1:17">
      <c r="A134" s="2091">
        <v>1</v>
      </c>
      <c r="B134" s="1456" t="s">
        <v>1784</v>
      </c>
      <c r="C134" s="1456" t="s">
        <v>1784</v>
      </c>
      <c r="D134" s="1456" t="s">
        <v>1784</v>
      </c>
      <c r="E134" s="1456" t="s">
        <v>1784</v>
      </c>
      <c r="F134" s="1456" t="s">
        <v>1784</v>
      </c>
      <c r="G134" s="2196" t="s">
        <v>1784</v>
      </c>
      <c r="H134" s="1619"/>
      <c r="I134" s="2624" t="s">
        <v>1784</v>
      </c>
      <c r="J134" s="1793"/>
      <c r="K134" s="1787" t="s">
        <v>1784</v>
      </c>
      <c r="L134" s="1787"/>
      <c r="M134" s="1771" t="s">
        <v>1784</v>
      </c>
      <c r="N134" s="1771" t="s">
        <v>1784</v>
      </c>
      <c r="O134" s="1771" t="s">
        <v>1784</v>
      </c>
      <c r="P134" s="2197">
        <f t="shared" ref="P134:P182" si="4">SUM(M134:O134)</f>
        <v>0</v>
      </c>
      <c r="Q134" s="1825">
        <v>1</v>
      </c>
    </row>
    <row r="135" spans="1:17">
      <c r="A135" s="2091">
        <v>2</v>
      </c>
      <c r="B135" s="1456"/>
      <c r="C135" s="1456"/>
      <c r="D135" s="1456"/>
      <c r="E135" s="1456"/>
      <c r="F135" s="1456"/>
      <c r="G135" s="2196"/>
      <c r="H135" s="1619"/>
      <c r="I135" s="2624"/>
      <c r="J135" s="1793"/>
      <c r="K135" s="1787"/>
      <c r="L135" s="1787"/>
      <c r="M135" s="1787" t="s">
        <v>1784</v>
      </c>
      <c r="N135" s="1787"/>
      <c r="O135" s="1787"/>
      <c r="P135" s="2198">
        <f t="shared" si="4"/>
        <v>0</v>
      </c>
      <c r="Q135" s="1825">
        <v>2</v>
      </c>
    </row>
    <row r="136" spans="1:17">
      <c r="A136" s="2091">
        <v>3</v>
      </c>
      <c r="B136" s="1456"/>
      <c r="C136" s="1456"/>
      <c r="D136" s="1456"/>
      <c r="E136" s="1456"/>
      <c r="F136" s="1456"/>
      <c r="G136" s="2196"/>
      <c r="H136" s="1619"/>
      <c r="I136" s="2624"/>
      <c r="J136" s="1793"/>
      <c r="K136" s="1787"/>
      <c r="L136" s="1787"/>
      <c r="M136" s="1787"/>
      <c r="N136" s="1787"/>
      <c r="O136" s="1787"/>
      <c r="P136" s="2198">
        <f t="shared" si="4"/>
        <v>0</v>
      </c>
      <c r="Q136" s="1825">
        <v>3</v>
      </c>
    </row>
    <row r="137" spans="1:17">
      <c r="A137" s="2091">
        <v>4</v>
      </c>
      <c r="B137" s="1456"/>
      <c r="C137" s="1456"/>
      <c r="D137" s="1456"/>
      <c r="E137" s="1456"/>
      <c r="F137" s="1456"/>
      <c r="G137" s="2196"/>
      <c r="H137" s="1619"/>
      <c r="I137" s="2624"/>
      <c r="J137" s="1793"/>
      <c r="K137" s="1787"/>
      <c r="L137" s="1787"/>
      <c r="M137" s="1787"/>
      <c r="N137" s="1787"/>
      <c r="O137" s="1787"/>
      <c r="P137" s="2198">
        <f t="shared" si="4"/>
        <v>0</v>
      </c>
      <c r="Q137" s="1825">
        <v>4</v>
      </c>
    </row>
    <row r="138" spans="1:17">
      <c r="A138" s="2091">
        <v>5</v>
      </c>
      <c r="B138" s="1456"/>
      <c r="C138" s="1456"/>
      <c r="D138" s="1456"/>
      <c r="E138" s="1456"/>
      <c r="F138" s="1456"/>
      <c r="G138" s="2196"/>
      <c r="H138" s="1619"/>
      <c r="I138" s="2624"/>
      <c r="J138" s="1793"/>
      <c r="K138" s="1787"/>
      <c r="L138" s="1787"/>
      <c r="M138" s="1787"/>
      <c r="N138" s="1787"/>
      <c r="O138" s="1787"/>
      <c r="P138" s="2198">
        <f t="shared" si="4"/>
        <v>0</v>
      </c>
      <c r="Q138" s="1825">
        <v>5</v>
      </c>
    </row>
    <row r="139" spans="1:17">
      <c r="A139" s="2091">
        <v>6</v>
      </c>
      <c r="B139" s="1456"/>
      <c r="C139" s="1456"/>
      <c r="D139" s="1456"/>
      <c r="E139" s="1456"/>
      <c r="F139" s="1456"/>
      <c r="G139" s="2196"/>
      <c r="H139" s="1619"/>
      <c r="I139" s="2624"/>
      <c r="J139" s="1793"/>
      <c r="K139" s="1787"/>
      <c r="L139" s="1787"/>
      <c r="M139" s="1787"/>
      <c r="N139" s="1787"/>
      <c r="O139" s="1787"/>
      <c r="P139" s="2198">
        <f t="shared" si="4"/>
        <v>0</v>
      </c>
      <c r="Q139" s="1825">
        <v>6</v>
      </c>
    </row>
    <row r="140" spans="1:17">
      <c r="A140" s="2091">
        <v>7</v>
      </c>
      <c r="B140" s="1456"/>
      <c r="C140" s="1456"/>
      <c r="D140" s="1456"/>
      <c r="E140" s="1456"/>
      <c r="F140" s="1456"/>
      <c r="G140" s="2196"/>
      <c r="H140" s="1619"/>
      <c r="I140" s="2624"/>
      <c r="J140" s="1793"/>
      <c r="K140" s="1787"/>
      <c r="L140" s="1787"/>
      <c r="M140" s="1787"/>
      <c r="N140" s="1787"/>
      <c r="O140" s="1787"/>
      <c r="P140" s="2198">
        <f t="shared" si="4"/>
        <v>0</v>
      </c>
      <c r="Q140" s="1825">
        <v>7</v>
      </c>
    </row>
    <row r="141" spans="1:17">
      <c r="A141" s="2091">
        <v>8</v>
      </c>
      <c r="B141" s="1456"/>
      <c r="C141" s="1456"/>
      <c r="D141" s="1456"/>
      <c r="E141" s="1456"/>
      <c r="F141" s="1456"/>
      <c r="G141" s="2196"/>
      <c r="H141" s="1619"/>
      <c r="I141" s="2624"/>
      <c r="J141" s="1793"/>
      <c r="K141" s="1787"/>
      <c r="L141" s="1787"/>
      <c r="M141" s="1787"/>
      <c r="N141" s="1787"/>
      <c r="O141" s="1787"/>
      <c r="P141" s="2198">
        <f t="shared" si="4"/>
        <v>0</v>
      </c>
      <c r="Q141" s="1825">
        <v>8</v>
      </c>
    </row>
    <row r="142" spans="1:17">
      <c r="A142" s="2091">
        <v>9</v>
      </c>
      <c r="B142" s="1456"/>
      <c r="C142" s="1456"/>
      <c r="D142" s="1456"/>
      <c r="E142" s="1456"/>
      <c r="F142" s="1456"/>
      <c r="G142" s="2196"/>
      <c r="H142" s="1619"/>
      <c r="I142" s="2624"/>
      <c r="J142" s="1793"/>
      <c r="K142" s="1787"/>
      <c r="L142" s="1787"/>
      <c r="M142" s="1787"/>
      <c r="N142" s="1787"/>
      <c r="O142" s="1787"/>
      <c r="P142" s="2198">
        <f t="shared" si="4"/>
        <v>0</v>
      </c>
      <c r="Q142" s="1825">
        <v>9</v>
      </c>
    </row>
    <row r="143" spans="1:17">
      <c r="A143" s="2091">
        <v>10</v>
      </c>
      <c r="B143" s="1456"/>
      <c r="C143" s="1456"/>
      <c r="D143" s="1456"/>
      <c r="E143" s="1456"/>
      <c r="F143" s="1456"/>
      <c r="G143" s="2196"/>
      <c r="H143" s="1619"/>
      <c r="I143" s="2624"/>
      <c r="J143" s="1793"/>
      <c r="K143" s="1787"/>
      <c r="L143" s="1787"/>
      <c r="M143" s="1787"/>
      <c r="N143" s="1787"/>
      <c r="O143" s="1787"/>
      <c r="P143" s="2198">
        <f t="shared" si="4"/>
        <v>0</v>
      </c>
      <c r="Q143" s="1825">
        <v>10</v>
      </c>
    </row>
    <row r="144" spans="1:17">
      <c r="A144" s="2091">
        <v>11</v>
      </c>
      <c r="B144" s="1456"/>
      <c r="C144" s="1456"/>
      <c r="D144" s="1456"/>
      <c r="E144" s="1456"/>
      <c r="F144" s="1456"/>
      <c r="G144" s="2196"/>
      <c r="H144" s="1619"/>
      <c r="I144" s="2624"/>
      <c r="J144" s="1793"/>
      <c r="K144" s="1787"/>
      <c r="L144" s="1787"/>
      <c r="M144" s="1787"/>
      <c r="N144" s="1787"/>
      <c r="O144" s="1787"/>
      <c r="P144" s="2198">
        <f t="shared" si="4"/>
        <v>0</v>
      </c>
      <c r="Q144" s="1825">
        <v>11</v>
      </c>
    </row>
    <row r="145" spans="1:17">
      <c r="A145" s="2091">
        <v>12</v>
      </c>
      <c r="B145" s="1456"/>
      <c r="C145" s="1456"/>
      <c r="D145" s="1456"/>
      <c r="E145" s="1456"/>
      <c r="F145" s="1456"/>
      <c r="G145" s="2196"/>
      <c r="H145" s="1619"/>
      <c r="I145" s="2624"/>
      <c r="J145" s="1793"/>
      <c r="K145" s="1787"/>
      <c r="L145" s="1787"/>
      <c r="M145" s="1787"/>
      <c r="N145" s="1787"/>
      <c r="O145" s="1787"/>
      <c r="P145" s="2198">
        <f t="shared" si="4"/>
        <v>0</v>
      </c>
      <c r="Q145" s="1825">
        <v>12</v>
      </c>
    </row>
    <row r="146" spans="1:17">
      <c r="A146" s="2091">
        <v>13</v>
      </c>
      <c r="B146" s="1456"/>
      <c r="C146" s="1456"/>
      <c r="D146" s="1456"/>
      <c r="E146" s="1456"/>
      <c r="F146" s="1456"/>
      <c r="G146" s="2196"/>
      <c r="H146" s="1619"/>
      <c r="I146" s="2624"/>
      <c r="J146" s="1793"/>
      <c r="K146" s="1787"/>
      <c r="L146" s="1787"/>
      <c r="M146" s="1787"/>
      <c r="N146" s="1787"/>
      <c r="O146" s="1787"/>
      <c r="P146" s="2198">
        <f t="shared" si="4"/>
        <v>0</v>
      </c>
      <c r="Q146" s="1825">
        <v>13</v>
      </c>
    </row>
    <row r="147" spans="1:17">
      <c r="A147" s="2091">
        <v>14</v>
      </c>
      <c r="B147" s="1456"/>
      <c r="C147" s="1456"/>
      <c r="D147" s="1456"/>
      <c r="E147" s="1456"/>
      <c r="F147" s="1456"/>
      <c r="G147" s="2196"/>
      <c r="H147" s="1619"/>
      <c r="I147" s="2624"/>
      <c r="J147" s="1793"/>
      <c r="K147" s="1787"/>
      <c r="L147" s="1787"/>
      <c r="M147" s="1787"/>
      <c r="N147" s="1787"/>
      <c r="O147" s="1787"/>
      <c r="P147" s="2198">
        <f t="shared" si="4"/>
        <v>0</v>
      </c>
      <c r="Q147" s="1825">
        <v>14</v>
      </c>
    </row>
    <row r="148" spans="1:17">
      <c r="A148" s="2091">
        <v>15</v>
      </c>
      <c r="B148" s="1456"/>
      <c r="C148" s="1456"/>
      <c r="D148" s="1456"/>
      <c r="E148" s="1456"/>
      <c r="F148" s="1456"/>
      <c r="G148" s="2196"/>
      <c r="H148" s="1619"/>
      <c r="I148" s="2624"/>
      <c r="J148" s="1793"/>
      <c r="K148" s="1787"/>
      <c r="L148" s="1787"/>
      <c r="M148" s="1787"/>
      <c r="N148" s="1787"/>
      <c r="O148" s="1787"/>
      <c r="P148" s="2198">
        <f t="shared" si="4"/>
        <v>0</v>
      </c>
      <c r="Q148" s="1825">
        <v>15</v>
      </c>
    </row>
    <row r="149" spans="1:17">
      <c r="A149" s="2091">
        <v>16</v>
      </c>
      <c r="B149" s="1456"/>
      <c r="C149" s="1456"/>
      <c r="D149" s="1456"/>
      <c r="E149" s="1456"/>
      <c r="F149" s="1456"/>
      <c r="G149" s="2196"/>
      <c r="H149" s="1619"/>
      <c r="I149" s="2624"/>
      <c r="J149" s="1793"/>
      <c r="K149" s="1787"/>
      <c r="L149" s="1787"/>
      <c r="M149" s="1787"/>
      <c r="N149" s="1787"/>
      <c r="O149" s="1787"/>
      <c r="P149" s="2198">
        <f t="shared" si="4"/>
        <v>0</v>
      </c>
      <c r="Q149" s="1825">
        <v>16</v>
      </c>
    </row>
    <row r="150" spans="1:17">
      <c r="A150" s="2091">
        <v>17</v>
      </c>
      <c r="B150" s="1456"/>
      <c r="C150" s="1456"/>
      <c r="D150" s="1456"/>
      <c r="E150" s="1456"/>
      <c r="F150" s="1456"/>
      <c r="G150" s="2196"/>
      <c r="H150" s="1619"/>
      <c r="I150" s="2624"/>
      <c r="J150" s="1793"/>
      <c r="K150" s="1787"/>
      <c r="L150" s="1787"/>
      <c r="M150" s="1787"/>
      <c r="N150" s="1787"/>
      <c r="O150" s="1787"/>
      <c r="P150" s="2198">
        <f t="shared" si="4"/>
        <v>0</v>
      </c>
      <c r="Q150" s="1825">
        <v>17</v>
      </c>
    </row>
    <row r="151" spans="1:17">
      <c r="A151" s="2091">
        <v>18</v>
      </c>
      <c r="B151" s="1456"/>
      <c r="C151" s="1456"/>
      <c r="D151" s="1456"/>
      <c r="E151" s="1456"/>
      <c r="F151" s="1456"/>
      <c r="G151" s="2196"/>
      <c r="H151" s="1619"/>
      <c r="I151" s="2624"/>
      <c r="J151" s="1793"/>
      <c r="K151" s="1787"/>
      <c r="L151" s="1787"/>
      <c r="M151" s="1787"/>
      <c r="N151" s="1787"/>
      <c r="O151" s="1787"/>
      <c r="P151" s="2198">
        <f t="shared" si="4"/>
        <v>0</v>
      </c>
      <c r="Q151" s="1825">
        <v>18</v>
      </c>
    </row>
    <row r="152" spans="1:17">
      <c r="A152" s="2091">
        <v>19</v>
      </c>
      <c r="B152" s="1456"/>
      <c r="C152" s="1456"/>
      <c r="D152" s="1456"/>
      <c r="E152" s="1456"/>
      <c r="F152" s="1456"/>
      <c r="G152" s="2196"/>
      <c r="H152" s="1619"/>
      <c r="I152" s="2624"/>
      <c r="J152" s="1793"/>
      <c r="K152" s="1787"/>
      <c r="L152" s="1787"/>
      <c r="M152" s="1787"/>
      <c r="N152" s="1787"/>
      <c r="O152" s="1787"/>
      <c r="P152" s="2198">
        <f t="shared" si="4"/>
        <v>0</v>
      </c>
      <c r="Q152" s="1825">
        <v>19</v>
      </c>
    </row>
    <row r="153" spans="1:17">
      <c r="A153" s="2091">
        <v>20</v>
      </c>
      <c r="B153" s="1456"/>
      <c r="C153" s="1456"/>
      <c r="D153" s="1456"/>
      <c r="E153" s="1456"/>
      <c r="F153" s="1456"/>
      <c r="G153" s="2196"/>
      <c r="H153" s="1619"/>
      <c r="I153" s="2624"/>
      <c r="J153" s="1793"/>
      <c r="K153" s="1787"/>
      <c r="L153" s="1787"/>
      <c r="M153" s="1787"/>
      <c r="N153" s="1787"/>
      <c r="O153" s="1787"/>
      <c r="P153" s="2198">
        <f t="shared" si="4"/>
        <v>0</v>
      </c>
      <c r="Q153" s="1825">
        <v>20</v>
      </c>
    </row>
    <row r="154" spans="1:17">
      <c r="A154" s="2091">
        <v>21</v>
      </c>
      <c r="B154" s="1456"/>
      <c r="C154" s="1456"/>
      <c r="D154" s="1456"/>
      <c r="E154" s="1456"/>
      <c r="F154" s="1456"/>
      <c r="G154" s="2196"/>
      <c r="H154" s="1619"/>
      <c r="I154" s="2624"/>
      <c r="J154" s="1793"/>
      <c r="K154" s="1787"/>
      <c r="L154" s="1787"/>
      <c r="M154" s="1787"/>
      <c r="N154" s="1787"/>
      <c r="O154" s="1787"/>
      <c r="P154" s="2198">
        <f t="shared" si="4"/>
        <v>0</v>
      </c>
      <c r="Q154" s="1825">
        <v>21</v>
      </c>
    </row>
    <row r="155" spans="1:17">
      <c r="A155" s="2091">
        <v>22</v>
      </c>
      <c r="B155" s="1456"/>
      <c r="C155" s="1456"/>
      <c r="D155" s="1456"/>
      <c r="E155" s="1456"/>
      <c r="F155" s="1456"/>
      <c r="G155" s="2196"/>
      <c r="H155" s="1619"/>
      <c r="I155" s="2624"/>
      <c r="J155" s="1793"/>
      <c r="K155" s="1787"/>
      <c r="L155" s="1787"/>
      <c r="M155" s="1787"/>
      <c r="N155" s="1787"/>
      <c r="O155" s="1787"/>
      <c r="P155" s="2198">
        <f t="shared" si="4"/>
        <v>0</v>
      </c>
      <c r="Q155" s="1825">
        <v>22</v>
      </c>
    </row>
    <row r="156" spans="1:17">
      <c r="A156" s="2091">
        <v>23</v>
      </c>
      <c r="B156" s="1456"/>
      <c r="C156" s="1456"/>
      <c r="D156" s="1456"/>
      <c r="E156" s="1456"/>
      <c r="F156" s="1456"/>
      <c r="G156" s="2196"/>
      <c r="H156" s="1619"/>
      <c r="I156" s="2624"/>
      <c r="J156" s="1793"/>
      <c r="K156" s="1787"/>
      <c r="L156" s="1787"/>
      <c r="M156" s="1787"/>
      <c r="N156" s="1787"/>
      <c r="O156" s="1787"/>
      <c r="P156" s="2198">
        <f t="shared" si="4"/>
        <v>0</v>
      </c>
      <c r="Q156" s="1825">
        <v>23</v>
      </c>
    </row>
    <row r="157" spans="1:17">
      <c r="A157" s="2091">
        <v>24</v>
      </c>
      <c r="B157" s="1456"/>
      <c r="C157" s="1456"/>
      <c r="D157" s="1456"/>
      <c r="E157" s="1456"/>
      <c r="F157" s="1456"/>
      <c r="G157" s="2196"/>
      <c r="H157" s="1619"/>
      <c r="I157" s="2624"/>
      <c r="J157" s="1793"/>
      <c r="K157" s="1787"/>
      <c r="L157" s="1787"/>
      <c r="M157" s="1787"/>
      <c r="N157" s="1787"/>
      <c r="O157" s="1787"/>
      <c r="P157" s="2198">
        <f t="shared" si="4"/>
        <v>0</v>
      </c>
      <c r="Q157" s="1825">
        <v>24</v>
      </c>
    </row>
    <row r="158" spans="1:17">
      <c r="A158" s="2091">
        <v>25</v>
      </c>
      <c r="B158" s="1456"/>
      <c r="C158" s="1456"/>
      <c r="D158" s="1456"/>
      <c r="E158" s="1456"/>
      <c r="F158" s="1456"/>
      <c r="G158" s="2196"/>
      <c r="H158" s="1619"/>
      <c r="I158" s="2624"/>
      <c r="J158" s="1793"/>
      <c r="K158" s="1787"/>
      <c r="L158" s="1787"/>
      <c r="M158" s="1787"/>
      <c r="N158" s="1787"/>
      <c r="O158" s="1787"/>
      <c r="P158" s="2198">
        <f t="shared" si="4"/>
        <v>0</v>
      </c>
      <c r="Q158" s="1825">
        <v>25</v>
      </c>
    </row>
    <row r="159" spans="1:17">
      <c r="A159" s="2091">
        <v>26</v>
      </c>
      <c r="B159" s="1456"/>
      <c r="C159" s="1456"/>
      <c r="D159" s="1456"/>
      <c r="E159" s="1456"/>
      <c r="F159" s="1456"/>
      <c r="G159" s="2196"/>
      <c r="H159" s="1619"/>
      <c r="I159" s="2624"/>
      <c r="J159" s="1793"/>
      <c r="K159" s="1787"/>
      <c r="L159" s="1787"/>
      <c r="M159" s="1787"/>
      <c r="N159" s="1787"/>
      <c r="O159" s="1787"/>
      <c r="P159" s="2198">
        <f t="shared" si="4"/>
        <v>0</v>
      </c>
      <c r="Q159" s="1825">
        <v>26</v>
      </c>
    </row>
    <row r="160" spans="1:17">
      <c r="A160" s="2091">
        <v>27</v>
      </c>
      <c r="B160" s="1456"/>
      <c r="C160" s="1456"/>
      <c r="D160" s="1456"/>
      <c r="E160" s="1456"/>
      <c r="F160" s="1456"/>
      <c r="G160" s="2196"/>
      <c r="H160" s="1619"/>
      <c r="I160" s="2624"/>
      <c r="J160" s="1793"/>
      <c r="K160" s="1787"/>
      <c r="L160" s="1787"/>
      <c r="M160" s="1787"/>
      <c r="N160" s="1787"/>
      <c r="O160" s="1787"/>
      <c r="P160" s="2198">
        <f t="shared" si="4"/>
        <v>0</v>
      </c>
      <c r="Q160" s="1825">
        <v>27</v>
      </c>
    </row>
    <row r="161" spans="1:17">
      <c r="A161" s="2091">
        <v>28</v>
      </c>
      <c r="B161" s="1456"/>
      <c r="C161" s="1456"/>
      <c r="D161" s="1456"/>
      <c r="E161" s="1456"/>
      <c r="F161" s="1456"/>
      <c r="G161" s="2196"/>
      <c r="H161" s="1619"/>
      <c r="I161" s="2624"/>
      <c r="J161" s="1793"/>
      <c r="K161" s="1787"/>
      <c r="L161" s="1787"/>
      <c r="M161" s="1787"/>
      <c r="N161" s="1787"/>
      <c r="O161" s="1787"/>
      <c r="P161" s="2198">
        <f t="shared" si="4"/>
        <v>0</v>
      </c>
      <c r="Q161" s="1825">
        <v>28</v>
      </c>
    </row>
    <row r="162" spans="1:17">
      <c r="A162" s="2091">
        <v>29</v>
      </c>
      <c r="B162" s="1456"/>
      <c r="C162" s="1456"/>
      <c r="D162" s="1456"/>
      <c r="E162" s="1456"/>
      <c r="F162" s="1456"/>
      <c r="G162" s="2196"/>
      <c r="H162" s="1619"/>
      <c r="I162" s="2624"/>
      <c r="J162" s="1793"/>
      <c r="K162" s="1787"/>
      <c r="L162" s="1787"/>
      <c r="M162" s="1787"/>
      <c r="N162" s="1787"/>
      <c r="O162" s="1787"/>
      <c r="P162" s="2198">
        <f t="shared" si="4"/>
        <v>0</v>
      </c>
      <c r="Q162" s="1825">
        <v>29</v>
      </c>
    </row>
    <row r="163" spans="1:17">
      <c r="A163" s="2091">
        <v>30</v>
      </c>
      <c r="B163" s="1456"/>
      <c r="C163" s="1456"/>
      <c r="D163" s="1456"/>
      <c r="E163" s="1456"/>
      <c r="F163" s="1456"/>
      <c r="G163" s="2196"/>
      <c r="H163" s="1619"/>
      <c r="I163" s="2624"/>
      <c r="J163" s="1793"/>
      <c r="K163" s="1787"/>
      <c r="L163" s="1787"/>
      <c r="M163" s="1787"/>
      <c r="N163" s="1787"/>
      <c r="O163" s="1787"/>
      <c r="P163" s="2198">
        <f t="shared" si="4"/>
        <v>0</v>
      </c>
      <c r="Q163" s="1825">
        <v>30</v>
      </c>
    </row>
    <row r="164" spans="1:17">
      <c r="A164" s="2091">
        <v>31</v>
      </c>
      <c r="B164" s="1456"/>
      <c r="C164" s="1456"/>
      <c r="D164" s="1456"/>
      <c r="E164" s="1456"/>
      <c r="F164" s="1456"/>
      <c r="G164" s="2196"/>
      <c r="H164" s="1619"/>
      <c r="I164" s="2624"/>
      <c r="J164" s="1793"/>
      <c r="K164" s="1787"/>
      <c r="L164" s="1787"/>
      <c r="M164" s="1787"/>
      <c r="N164" s="1787"/>
      <c r="O164" s="1787"/>
      <c r="P164" s="2198">
        <f t="shared" si="4"/>
        <v>0</v>
      </c>
      <c r="Q164" s="1825">
        <v>31</v>
      </c>
    </row>
    <row r="165" spans="1:17">
      <c r="A165" s="2091">
        <v>32</v>
      </c>
      <c r="B165" s="1456"/>
      <c r="C165" s="1456"/>
      <c r="D165" s="1456"/>
      <c r="E165" s="1456"/>
      <c r="F165" s="1456"/>
      <c r="G165" s="2196"/>
      <c r="H165" s="1619"/>
      <c r="I165" s="2624"/>
      <c r="J165" s="1793"/>
      <c r="K165" s="1787"/>
      <c r="L165" s="1787"/>
      <c r="M165" s="1787"/>
      <c r="N165" s="1787"/>
      <c r="O165" s="1787"/>
      <c r="P165" s="2198">
        <f t="shared" si="4"/>
        <v>0</v>
      </c>
      <c r="Q165" s="1825">
        <v>32</v>
      </c>
    </row>
    <row r="166" spans="1:17">
      <c r="A166" s="2091">
        <v>33</v>
      </c>
      <c r="B166" s="1456"/>
      <c r="C166" s="1456"/>
      <c r="D166" s="1456"/>
      <c r="E166" s="1456"/>
      <c r="F166" s="1456"/>
      <c r="G166" s="2196"/>
      <c r="H166" s="1619"/>
      <c r="I166" s="2624"/>
      <c r="J166" s="1793"/>
      <c r="K166" s="1787"/>
      <c r="L166" s="1787"/>
      <c r="M166" s="1787"/>
      <c r="N166" s="1787"/>
      <c r="O166" s="1787"/>
      <c r="P166" s="2198">
        <f t="shared" si="4"/>
        <v>0</v>
      </c>
      <c r="Q166" s="1825">
        <v>33</v>
      </c>
    </row>
    <row r="167" spans="1:17">
      <c r="A167" s="2091">
        <v>34</v>
      </c>
      <c r="B167" s="1456"/>
      <c r="C167" s="1456"/>
      <c r="D167" s="1456"/>
      <c r="E167" s="1456"/>
      <c r="F167" s="1456"/>
      <c r="G167" s="2196"/>
      <c r="H167" s="1619"/>
      <c r="I167" s="2624"/>
      <c r="J167" s="1793"/>
      <c r="K167" s="1787"/>
      <c r="L167" s="1787"/>
      <c r="M167" s="1787"/>
      <c r="N167" s="1787"/>
      <c r="O167" s="1787"/>
      <c r="P167" s="2198">
        <f t="shared" si="4"/>
        <v>0</v>
      </c>
      <c r="Q167" s="1825">
        <v>34</v>
      </c>
    </row>
    <row r="168" spans="1:17">
      <c r="A168" s="2091">
        <v>35</v>
      </c>
      <c r="B168" s="1456"/>
      <c r="C168" s="1456"/>
      <c r="D168" s="1456"/>
      <c r="E168" s="1456"/>
      <c r="F168" s="1456"/>
      <c r="G168" s="2196"/>
      <c r="H168" s="1619"/>
      <c r="I168" s="2624"/>
      <c r="J168" s="1793"/>
      <c r="K168" s="1787"/>
      <c r="L168" s="1787"/>
      <c r="M168" s="1787"/>
      <c r="N168" s="1787"/>
      <c r="O168" s="1787"/>
      <c r="P168" s="2198">
        <f t="shared" si="4"/>
        <v>0</v>
      </c>
      <c r="Q168" s="1825">
        <v>35</v>
      </c>
    </row>
    <row r="169" spans="1:17">
      <c r="A169" s="2091">
        <v>36</v>
      </c>
      <c r="B169" s="1456"/>
      <c r="C169" s="1456"/>
      <c r="D169" s="1456"/>
      <c r="E169" s="1456"/>
      <c r="F169" s="1456"/>
      <c r="G169" s="2196"/>
      <c r="H169" s="1619"/>
      <c r="I169" s="2624"/>
      <c r="J169" s="1793"/>
      <c r="K169" s="1787"/>
      <c r="L169" s="1787"/>
      <c r="M169" s="1787"/>
      <c r="N169" s="1787"/>
      <c r="O169" s="1787"/>
      <c r="P169" s="2198">
        <f t="shared" si="4"/>
        <v>0</v>
      </c>
      <c r="Q169" s="1825">
        <v>36</v>
      </c>
    </row>
    <row r="170" spans="1:17">
      <c r="A170" s="2091">
        <v>37</v>
      </c>
      <c r="B170" s="1456"/>
      <c r="C170" s="1456"/>
      <c r="D170" s="1456"/>
      <c r="E170" s="1456"/>
      <c r="F170" s="1456"/>
      <c r="G170" s="2196"/>
      <c r="H170" s="1619"/>
      <c r="I170" s="2624"/>
      <c r="J170" s="1793"/>
      <c r="K170" s="1787"/>
      <c r="L170" s="1787"/>
      <c r="M170" s="1787"/>
      <c r="N170" s="1787"/>
      <c r="O170" s="1787"/>
      <c r="P170" s="2198">
        <f t="shared" si="4"/>
        <v>0</v>
      </c>
      <c r="Q170" s="1825">
        <v>37</v>
      </c>
    </row>
    <row r="171" spans="1:17">
      <c r="A171" s="2091">
        <v>38</v>
      </c>
      <c r="B171" s="1456"/>
      <c r="C171" s="1456"/>
      <c r="D171" s="1456"/>
      <c r="E171" s="1456"/>
      <c r="F171" s="1456"/>
      <c r="G171" s="2196"/>
      <c r="H171" s="1619"/>
      <c r="I171" s="2624"/>
      <c r="J171" s="1793"/>
      <c r="K171" s="1787"/>
      <c r="L171" s="1787"/>
      <c r="M171" s="1787"/>
      <c r="N171" s="1787"/>
      <c r="O171" s="1787"/>
      <c r="P171" s="2198">
        <f t="shared" si="4"/>
        <v>0</v>
      </c>
      <c r="Q171" s="1825">
        <v>38</v>
      </c>
    </row>
    <row r="172" spans="1:17">
      <c r="A172" s="2091">
        <v>39</v>
      </c>
      <c r="B172" s="1456"/>
      <c r="C172" s="1456"/>
      <c r="D172" s="1456"/>
      <c r="E172" s="1456"/>
      <c r="F172" s="1456"/>
      <c r="G172" s="2196"/>
      <c r="H172" s="1619"/>
      <c r="I172" s="2624"/>
      <c r="J172" s="1793"/>
      <c r="K172" s="1787"/>
      <c r="L172" s="1787"/>
      <c r="M172" s="1787"/>
      <c r="N172" s="1787"/>
      <c r="O172" s="1787"/>
      <c r="P172" s="2198">
        <f t="shared" si="4"/>
        <v>0</v>
      </c>
      <c r="Q172" s="1825">
        <v>39</v>
      </c>
    </row>
    <row r="173" spans="1:17">
      <c r="A173" s="2091">
        <v>40</v>
      </c>
      <c r="B173" s="1456"/>
      <c r="C173" s="1456"/>
      <c r="D173" s="1456"/>
      <c r="E173" s="1456"/>
      <c r="F173" s="1456"/>
      <c r="G173" s="2196"/>
      <c r="H173" s="1619"/>
      <c r="I173" s="2624"/>
      <c r="J173" s="1793"/>
      <c r="K173" s="1787"/>
      <c r="L173" s="1787"/>
      <c r="M173" s="1787"/>
      <c r="N173" s="1787"/>
      <c r="O173" s="1787"/>
      <c r="P173" s="2198">
        <f t="shared" si="4"/>
        <v>0</v>
      </c>
      <c r="Q173" s="1825">
        <v>40</v>
      </c>
    </row>
    <row r="174" spans="1:17">
      <c r="A174" s="2091">
        <v>41</v>
      </c>
      <c r="B174" s="1456"/>
      <c r="C174" s="1456"/>
      <c r="D174" s="1456"/>
      <c r="E174" s="1456"/>
      <c r="F174" s="1456"/>
      <c r="G174" s="2196"/>
      <c r="H174" s="1619"/>
      <c r="I174" s="2624"/>
      <c r="J174" s="1793"/>
      <c r="K174" s="1787"/>
      <c r="L174" s="1787"/>
      <c r="M174" s="1787"/>
      <c r="N174" s="1787"/>
      <c r="O174" s="1787"/>
      <c r="P174" s="2198">
        <f t="shared" si="4"/>
        <v>0</v>
      </c>
      <c r="Q174" s="1825">
        <v>41</v>
      </c>
    </row>
    <row r="175" spans="1:17">
      <c r="A175" s="2091">
        <v>42</v>
      </c>
      <c r="B175" s="1456"/>
      <c r="C175" s="1456"/>
      <c r="D175" s="1456"/>
      <c r="E175" s="1456"/>
      <c r="F175" s="1456"/>
      <c r="G175" s="2196"/>
      <c r="H175" s="1619"/>
      <c r="I175" s="2624"/>
      <c r="J175" s="1793"/>
      <c r="K175" s="1787"/>
      <c r="L175" s="1787"/>
      <c r="M175" s="1787"/>
      <c r="N175" s="1787"/>
      <c r="O175" s="1787"/>
      <c r="P175" s="2198">
        <f t="shared" si="4"/>
        <v>0</v>
      </c>
      <c r="Q175" s="1825">
        <v>42</v>
      </c>
    </row>
    <row r="176" spans="1:17">
      <c r="A176" s="2091">
        <v>43</v>
      </c>
      <c r="B176" s="1456"/>
      <c r="C176" s="1456"/>
      <c r="D176" s="1456"/>
      <c r="E176" s="1456"/>
      <c r="F176" s="1456"/>
      <c r="G176" s="2196"/>
      <c r="H176" s="1619"/>
      <c r="I176" s="2624"/>
      <c r="J176" s="1793"/>
      <c r="K176" s="1787"/>
      <c r="L176" s="1787"/>
      <c r="M176" s="1787"/>
      <c r="N176" s="1787"/>
      <c r="O176" s="1787"/>
      <c r="P176" s="2198">
        <f t="shared" si="4"/>
        <v>0</v>
      </c>
      <c r="Q176" s="1825">
        <v>43</v>
      </c>
    </row>
    <row r="177" spans="1:17">
      <c r="A177" s="2091">
        <v>44</v>
      </c>
      <c r="B177" s="1456"/>
      <c r="C177" s="1456"/>
      <c r="D177" s="1456"/>
      <c r="E177" s="1456"/>
      <c r="F177" s="1456"/>
      <c r="G177" s="2196"/>
      <c r="H177" s="1619"/>
      <c r="I177" s="2624"/>
      <c r="J177" s="1793"/>
      <c r="K177" s="1787"/>
      <c r="L177" s="1787"/>
      <c r="M177" s="1787"/>
      <c r="N177" s="1787"/>
      <c r="O177" s="1787"/>
      <c r="P177" s="2198">
        <f t="shared" si="4"/>
        <v>0</v>
      </c>
      <c r="Q177" s="1825">
        <v>44</v>
      </c>
    </row>
    <row r="178" spans="1:17">
      <c r="A178" s="2091">
        <v>45</v>
      </c>
      <c r="B178" s="1456"/>
      <c r="C178" s="1456"/>
      <c r="D178" s="1456"/>
      <c r="E178" s="1456"/>
      <c r="F178" s="1456"/>
      <c r="G178" s="2196"/>
      <c r="H178" s="1619"/>
      <c r="I178" s="2624"/>
      <c r="J178" s="1793"/>
      <c r="K178" s="1787"/>
      <c r="L178" s="1787"/>
      <c r="M178" s="1787"/>
      <c r="N178" s="1787"/>
      <c r="O178" s="1787"/>
      <c r="P178" s="2198">
        <f t="shared" si="4"/>
        <v>0</v>
      </c>
      <c r="Q178" s="1825">
        <v>45</v>
      </c>
    </row>
    <row r="179" spans="1:17">
      <c r="A179" s="2091">
        <v>46</v>
      </c>
      <c r="B179" s="1456"/>
      <c r="C179" s="1456"/>
      <c r="D179" s="1456"/>
      <c r="E179" s="1456"/>
      <c r="F179" s="1456"/>
      <c r="G179" s="2196"/>
      <c r="H179" s="1619"/>
      <c r="I179" s="2624"/>
      <c r="J179" s="1793"/>
      <c r="K179" s="1787"/>
      <c r="L179" s="1787"/>
      <c r="M179" s="1787"/>
      <c r="N179" s="1787"/>
      <c r="O179" s="1787"/>
      <c r="P179" s="2198">
        <f t="shared" si="4"/>
        <v>0</v>
      </c>
      <c r="Q179" s="1825">
        <v>46</v>
      </c>
    </row>
    <row r="180" spans="1:17">
      <c r="A180" s="2091">
        <v>47</v>
      </c>
      <c r="B180" s="1456"/>
      <c r="C180" s="1456"/>
      <c r="D180" s="1456"/>
      <c r="E180" s="1456"/>
      <c r="F180" s="1456"/>
      <c r="G180" s="2196"/>
      <c r="H180" s="1619"/>
      <c r="I180" s="2624"/>
      <c r="J180" s="1793"/>
      <c r="K180" s="1787"/>
      <c r="L180" s="1787"/>
      <c r="M180" s="1787"/>
      <c r="N180" s="1787"/>
      <c r="O180" s="1787"/>
      <c r="P180" s="2198">
        <f t="shared" si="4"/>
        <v>0</v>
      </c>
      <c r="Q180" s="1825">
        <v>47</v>
      </c>
    </row>
    <row r="181" spans="1:17">
      <c r="A181" s="2091">
        <v>48</v>
      </c>
      <c r="B181" s="1456"/>
      <c r="C181" s="1456"/>
      <c r="D181" s="1456"/>
      <c r="E181" s="1456"/>
      <c r="F181" s="1456"/>
      <c r="G181" s="2196"/>
      <c r="H181" s="1619"/>
      <c r="I181" s="2624"/>
      <c r="J181" s="1793"/>
      <c r="K181" s="1787"/>
      <c r="L181" s="1787"/>
      <c r="M181" s="1787"/>
      <c r="N181" s="1787"/>
      <c r="O181" s="1787"/>
      <c r="P181" s="2198">
        <f t="shared" si="4"/>
        <v>0</v>
      </c>
      <c r="Q181" s="1825">
        <v>48</v>
      </c>
    </row>
    <row r="182" spans="1:17">
      <c r="A182" s="2091">
        <v>49</v>
      </c>
      <c r="B182" s="1456"/>
      <c r="C182" s="1456"/>
      <c r="D182" s="1456"/>
      <c r="E182" s="1456"/>
      <c r="F182" s="1456"/>
      <c r="G182" s="2196"/>
      <c r="H182" s="1619"/>
      <c r="I182" s="2624"/>
      <c r="J182" s="1793"/>
      <c r="K182" s="1787"/>
      <c r="L182" s="1787"/>
      <c r="M182" s="1787"/>
      <c r="N182" s="1787"/>
      <c r="O182" s="1787"/>
      <c r="P182" s="2198">
        <f t="shared" si="4"/>
        <v>0</v>
      </c>
      <c r="Q182" s="1825">
        <v>49</v>
      </c>
    </row>
    <row r="183" spans="1:17" ht="15.75" thickBot="1">
      <c r="A183" s="2087">
        <v>50</v>
      </c>
      <c r="B183" s="2199" t="s">
        <v>2328</v>
      </c>
      <c r="C183" s="2214"/>
      <c r="D183" s="2214"/>
      <c r="E183" s="2214"/>
      <c r="F183" s="2214"/>
      <c r="G183" s="2215"/>
      <c r="H183" s="2216"/>
      <c r="I183" s="2625"/>
      <c r="J183" s="2626">
        <f t="shared" ref="J183:P183" si="5">SUM(J134:J182)</f>
        <v>0</v>
      </c>
      <c r="K183" s="2202">
        <f t="shared" si="5"/>
        <v>0</v>
      </c>
      <c r="L183" s="2202">
        <f t="shared" si="5"/>
        <v>0</v>
      </c>
      <c r="M183" s="2203">
        <f t="shared" si="5"/>
        <v>0</v>
      </c>
      <c r="N183" s="2203">
        <f t="shared" si="5"/>
        <v>0</v>
      </c>
      <c r="O183" s="2203">
        <f t="shared" si="5"/>
        <v>0</v>
      </c>
      <c r="P183" s="2203">
        <f t="shared" si="5"/>
        <v>0</v>
      </c>
      <c r="Q183" s="2204">
        <v>50</v>
      </c>
    </row>
    <row r="184" spans="1:17">
      <c r="A184" s="1744"/>
      <c r="B184" s="1744"/>
      <c r="I184" s="2161"/>
      <c r="J184" s="2161"/>
      <c r="K184" s="1804"/>
      <c r="L184" s="1804"/>
      <c r="M184" s="2218"/>
      <c r="N184" s="2218"/>
      <c r="O184" s="2218"/>
      <c r="P184" s="2218"/>
      <c r="Q184" s="1744"/>
    </row>
    <row r="185" spans="1:17">
      <c r="A185" s="2692" t="s">
        <v>4686</v>
      </c>
      <c r="B185" s="2565"/>
      <c r="C185" s="2477"/>
      <c r="D185" s="2477"/>
      <c r="E185" s="2169"/>
      <c r="F185" s="2169"/>
      <c r="G185" s="2169"/>
      <c r="H185" s="2169"/>
      <c r="I185" s="2692" t="s">
        <v>4686</v>
      </c>
      <c r="J185" s="2565"/>
      <c r="K185" s="2477"/>
      <c r="L185" s="2477"/>
      <c r="M185" s="2169"/>
      <c r="N185" s="2219"/>
    </row>
    <row r="186" spans="1:17">
      <c r="A186" s="1489" t="s">
        <v>1973</v>
      </c>
      <c r="B186" s="1489"/>
      <c r="C186" s="1489"/>
      <c r="D186" s="1489"/>
      <c r="E186" s="1489"/>
      <c r="F186" s="1489"/>
      <c r="G186" s="1489"/>
      <c r="H186" s="1489"/>
      <c r="I186" s="2477" t="s">
        <v>1974</v>
      </c>
      <c r="J186" s="2477"/>
      <c r="K186" s="1489"/>
      <c r="L186" s="1489"/>
      <c r="M186" s="1489"/>
      <c r="N186" s="1489"/>
      <c r="O186" s="1489"/>
      <c r="P186" s="1489"/>
      <c r="Q186" s="1489"/>
    </row>
    <row r="187" spans="1:17" ht="16.5" thickBot="1">
      <c r="A187" s="2206" t="str">
        <f>'Data Sheet'!$C$25</f>
        <v>Consolidated Edison Company of New York, Inc.</v>
      </c>
      <c r="B187" s="2169"/>
      <c r="C187" s="2169"/>
      <c r="D187" s="2169"/>
      <c r="E187" s="2207" t="str">
        <f>'Data Sheet'!$C$40</f>
        <v>4/28/2016</v>
      </c>
      <c r="F187" s="2169"/>
      <c r="G187" s="2169" t="str">
        <f>'Data Sheet'!$C$38</f>
        <v>12/31/2015</v>
      </c>
      <c r="H187" s="2169"/>
      <c r="I187" s="2619" t="str">
        <f>'Data Sheet'!$C$25</f>
        <v>Consolidated Edison Company of New York, Inc.</v>
      </c>
      <c r="J187" s="2407"/>
      <c r="K187" s="2169"/>
      <c r="L187" s="2169"/>
      <c r="M187" s="2169"/>
      <c r="N187" s="2169"/>
      <c r="O187" s="2207" t="str">
        <f>'Data Sheet'!$C$40</f>
        <v>4/28/2016</v>
      </c>
      <c r="P187" s="1496" t="str">
        <f>'Data Sheet'!$C$38</f>
        <v>12/31/2015</v>
      </c>
    </row>
    <row r="188" spans="1:17">
      <c r="A188" s="2209"/>
      <c r="B188" s="2210"/>
      <c r="C188" s="2210"/>
      <c r="D188" s="2210"/>
      <c r="E188" s="2210"/>
      <c r="F188" s="2210"/>
      <c r="G188" s="2210"/>
      <c r="H188" s="2210"/>
      <c r="I188" s="2401"/>
      <c r="J188" s="2402"/>
      <c r="K188" s="2210"/>
      <c r="L188" s="2210"/>
      <c r="M188" s="2210"/>
      <c r="N188" s="2210"/>
      <c r="O188" s="2210"/>
      <c r="P188" s="2210"/>
      <c r="Q188" s="2211"/>
    </row>
    <row r="189" spans="1:17">
      <c r="A189" s="1935" t="s">
        <v>3697</v>
      </c>
      <c r="B189" s="1489"/>
      <c r="C189" s="1489"/>
      <c r="D189" s="1489"/>
      <c r="E189" s="1489"/>
      <c r="F189" s="1489"/>
      <c r="G189" s="2185"/>
      <c r="H189" s="2185"/>
      <c r="I189" s="2483" t="s">
        <v>3698</v>
      </c>
      <c r="J189" s="2477"/>
      <c r="K189" s="1489"/>
      <c r="L189" s="1489"/>
      <c r="M189" s="1489"/>
      <c r="N189" s="1489"/>
      <c r="O189" s="1489"/>
      <c r="P189" s="1489"/>
      <c r="Q189" s="1454"/>
    </row>
    <row r="190" spans="1:17">
      <c r="A190" s="1935" t="s">
        <v>3699</v>
      </c>
      <c r="B190" s="1489"/>
      <c r="C190" s="1489"/>
      <c r="D190" s="1489"/>
      <c r="E190" s="1489"/>
      <c r="F190" s="1489"/>
      <c r="G190" s="2185"/>
      <c r="H190" s="2185"/>
      <c r="I190" s="2483" t="s">
        <v>3700</v>
      </c>
      <c r="J190" s="2477"/>
      <c r="K190" s="1489"/>
      <c r="L190" s="1489"/>
      <c r="M190" s="1489"/>
      <c r="N190" s="1489"/>
      <c r="O190" s="1489"/>
      <c r="P190" s="1489"/>
      <c r="Q190" s="1454"/>
    </row>
    <row r="191" spans="1:17">
      <c r="A191" s="2212"/>
      <c r="B191" s="2181"/>
      <c r="C191" s="2181"/>
      <c r="D191" s="2181"/>
      <c r="E191" s="2181"/>
      <c r="F191" s="2181"/>
      <c r="G191" s="2181"/>
      <c r="H191" s="2208"/>
      <c r="I191" s="2621"/>
      <c r="J191" s="2412"/>
      <c r="K191" s="2181"/>
      <c r="L191" s="2181"/>
      <c r="M191" s="2181"/>
      <c r="N191" s="2181"/>
      <c r="O191" s="2181"/>
      <c r="P191" s="2181"/>
      <c r="Q191" s="2213"/>
    </row>
    <row r="192" spans="1:17">
      <c r="A192" s="2088"/>
      <c r="B192" s="1490"/>
      <c r="C192" s="2081"/>
      <c r="D192" s="1821"/>
      <c r="E192" s="1821"/>
      <c r="F192" s="3610" t="s">
        <v>4633</v>
      </c>
      <c r="G192" s="3611"/>
      <c r="H192" s="2420" t="s">
        <v>3594</v>
      </c>
      <c r="I192" s="2483" t="s">
        <v>3594</v>
      </c>
      <c r="J192" s="2622"/>
      <c r="K192" s="1731" t="s">
        <v>1956</v>
      </c>
      <c r="L192" s="2192"/>
      <c r="M192" s="1731" t="s">
        <v>1957</v>
      </c>
      <c r="N192" s="1731"/>
      <c r="O192" s="1731"/>
      <c r="P192" s="1731"/>
      <c r="Q192" s="1877"/>
    </row>
    <row r="193" spans="1:17">
      <c r="A193" s="2089"/>
      <c r="B193" s="1898" t="s">
        <v>1958</v>
      </c>
      <c r="C193" s="1453"/>
      <c r="D193" s="1898" t="s">
        <v>1959</v>
      </c>
      <c r="E193" s="1898" t="s">
        <v>3588</v>
      </c>
      <c r="F193" s="1898" t="s">
        <v>3588</v>
      </c>
      <c r="G193" s="2193" t="s">
        <v>3588</v>
      </c>
      <c r="H193" s="2617" t="s">
        <v>4232</v>
      </c>
      <c r="I193" s="2483" t="s">
        <v>4232</v>
      </c>
      <c r="J193" s="2622"/>
      <c r="K193" s="1453" t="s">
        <v>1784</v>
      </c>
      <c r="L193" s="1453"/>
      <c r="M193" s="1898" t="s">
        <v>1960</v>
      </c>
      <c r="N193" s="1898" t="s">
        <v>1961</v>
      </c>
      <c r="O193" s="1468" t="s">
        <v>2327</v>
      </c>
      <c r="P193" s="1726"/>
      <c r="Q193" s="1873"/>
    </row>
    <row r="194" spans="1:17">
      <c r="A194" s="2089"/>
      <c r="B194" s="1898" t="s">
        <v>1962</v>
      </c>
      <c r="C194" s="1898" t="s">
        <v>3590</v>
      </c>
      <c r="D194" s="1898" t="s">
        <v>3591</v>
      </c>
      <c r="E194" s="1898" t="s">
        <v>3592</v>
      </c>
      <c r="F194" s="1898" t="s">
        <v>3593</v>
      </c>
      <c r="G194" s="2193" t="s">
        <v>3593</v>
      </c>
      <c r="H194" s="2617" t="s">
        <v>4234</v>
      </c>
      <c r="I194" s="2483" t="s">
        <v>4236</v>
      </c>
      <c r="J194" s="2622"/>
      <c r="K194" s="1898" t="s">
        <v>3594</v>
      </c>
      <c r="L194" s="1898" t="s">
        <v>3594</v>
      </c>
      <c r="M194" s="1898" t="s">
        <v>530</v>
      </c>
      <c r="N194" s="1898" t="s">
        <v>530</v>
      </c>
      <c r="O194" s="1468" t="s">
        <v>530</v>
      </c>
      <c r="P194" s="1745" t="s">
        <v>1963</v>
      </c>
      <c r="Q194" s="1822" t="s">
        <v>1964</v>
      </c>
    </row>
    <row r="195" spans="1:17">
      <c r="A195" s="2089" t="s">
        <v>1724</v>
      </c>
      <c r="B195" s="1898" t="s">
        <v>1965</v>
      </c>
      <c r="C195" s="1898" t="s">
        <v>3600</v>
      </c>
      <c r="D195" s="1898" t="s">
        <v>3601</v>
      </c>
      <c r="E195" s="1898" t="s">
        <v>1960</v>
      </c>
      <c r="F195" s="1898" t="s">
        <v>3603</v>
      </c>
      <c r="G195" s="2193" t="s">
        <v>3604</v>
      </c>
      <c r="H195" s="2617" t="s">
        <v>4233</v>
      </c>
      <c r="I195" s="2483" t="s">
        <v>4237</v>
      </c>
      <c r="J195" s="2622"/>
      <c r="K195" s="1898" t="s">
        <v>1392</v>
      </c>
      <c r="L195" s="1898" t="s">
        <v>1967</v>
      </c>
      <c r="M195" s="1898" t="s">
        <v>3606</v>
      </c>
      <c r="N195" s="1898" t="s">
        <v>3606</v>
      </c>
      <c r="O195" s="1468" t="s">
        <v>3606</v>
      </c>
      <c r="P195" s="1745" t="s">
        <v>1968</v>
      </c>
      <c r="Q195" s="1822" t="s">
        <v>1727</v>
      </c>
    </row>
    <row r="196" spans="1:17">
      <c r="A196" s="2091" t="s">
        <v>1727</v>
      </c>
      <c r="B196" s="1470" t="s">
        <v>3018</v>
      </c>
      <c r="C196" s="1470" t="s">
        <v>3019</v>
      </c>
      <c r="D196" s="1470" t="s">
        <v>3020</v>
      </c>
      <c r="E196" s="1470" t="s">
        <v>3021</v>
      </c>
      <c r="F196" s="1470" t="s">
        <v>2343</v>
      </c>
      <c r="G196" s="2195" t="s">
        <v>2344</v>
      </c>
      <c r="H196" s="2618" t="s">
        <v>2345</v>
      </c>
      <c r="I196" s="2623"/>
      <c r="J196" s="2528" t="s">
        <v>4235</v>
      </c>
      <c r="K196" s="1470" t="s">
        <v>2346</v>
      </c>
      <c r="L196" s="1470" t="s">
        <v>2347</v>
      </c>
      <c r="M196" s="1470" t="s">
        <v>2348</v>
      </c>
      <c r="N196" s="1470" t="s">
        <v>2349</v>
      </c>
      <c r="O196" s="1471" t="s">
        <v>2350</v>
      </c>
      <c r="P196" s="1824" t="s">
        <v>181</v>
      </c>
      <c r="Q196" s="1825"/>
    </row>
    <row r="197" spans="1:17">
      <c r="A197" s="2091">
        <v>1</v>
      </c>
      <c r="B197" s="1456" t="s">
        <v>1784</v>
      </c>
      <c r="C197" s="1456" t="s">
        <v>1784</v>
      </c>
      <c r="D197" s="1456" t="s">
        <v>1784</v>
      </c>
      <c r="E197" s="1456" t="s">
        <v>1784</v>
      </c>
      <c r="F197" s="1456" t="s">
        <v>1784</v>
      </c>
      <c r="G197" s="2196" t="s">
        <v>1784</v>
      </c>
      <c r="H197" s="1619"/>
      <c r="I197" s="2624" t="s">
        <v>1784</v>
      </c>
      <c r="J197" s="1793"/>
      <c r="K197" s="1787" t="s">
        <v>1784</v>
      </c>
      <c r="L197" s="1787"/>
      <c r="M197" s="1771" t="s">
        <v>1784</v>
      </c>
      <c r="N197" s="1771" t="s">
        <v>1784</v>
      </c>
      <c r="O197" s="1771" t="s">
        <v>1784</v>
      </c>
      <c r="P197" s="2197">
        <f t="shared" ref="P197:P245" si="6">SUM(M197:O197)</f>
        <v>0</v>
      </c>
      <c r="Q197" s="1825">
        <v>1</v>
      </c>
    </row>
    <row r="198" spans="1:17">
      <c r="A198" s="2091">
        <v>2</v>
      </c>
      <c r="B198" s="1456"/>
      <c r="C198" s="1456"/>
      <c r="D198" s="1456"/>
      <c r="E198" s="1456"/>
      <c r="F198" s="1456"/>
      <c r="G198" s="2196"/>
      <c r="H198" s="1619"/>
      <c r="I198" s="2624"/>
      <c r="J198" s="1793"/>
      <c r="K198" s="1787"/>
      <c r="L198" s="1787"/>
      <c r="M198" s="1787" t="s">
        <v>1784</v>
      </c>
      <c r="N198" s="1787"/>
      <c r="O198" s="1787"/>
      <c r="P198" s="2198">
        <f t="shared" si="6"/>
        <v>0</v>
      </c>
      <c r="Q198" s="1825">
        <v>2</v>
      </c>
    </row>
    <row r="199" spans="1:17">
      <c r="A199" s="2091">
        <v>3</v>
      </c>
      <c r="B199" s="1456"/>
      <c r="C199" s="1456"/>
      <c r="D199" s="1456"/>
      <c r="E199" s="1456"/>
      <c r="F199" s="1456"/>
      <c r="G199" s="2196"/>
      <c r="H199" s="1619"/>
      <c r="I199" s="2624"/>
      <c r="J199" s="1793"/>
      <c r="K199" s="1787"/>
      <c r="L199" s="1787"/>
      <c r="M199" s="1787"/>
      <c r="N199" s="1787"/>
      <c r="O199" s="1787"/>
      <c r="P199" s="2198">
        <f t="shared" si="6"/>
        <v>0</v>
      </c>
      <c r="Q199" s="1825">
        <v>3</v>
      </c>
    </row>
    <row r="200" spans="1:17">
      <c r="A200" s="2091">
        <v>4</v>
      </c>
      <c r="B200" s="1456"/>
      <c r="C200" s="1456"/>
      <c r="D200" s="1456"/>
      <c r="E200" s="1456"/>
      <c r="F200" s="1456"/>
      <c r="G200" s="2196"/>
      <c r="H200" s="1619"/>
      <c r="I200" s="2624"/>
      <c r="J200" s="1793"/>
      <c r="K200" s="1787"/>
      <c r="L200" s="1787"/>
      <c r="M200" s="1787"/>
      <c r="N200" s="1787"/>
      <c r="O200" s="1787"/>
      <c r="P200" s="2198">
        <f t="shared" si="6"/>
        <v>0</v>
      </c>
      <c r="Q200" s="1825">
        <v>4</v>
      </c>
    </row>
    <row r="201" spans="1:17">
      <c r="A201" s="2091">
        <v>5</v>
      </c>
      <c r="B201" s="1456"/>
      <c r="C201" s="1456"/>
      <c r="D201" s="1456"/>
      <c r="E201" s="1456"/>
      <c r="F201" s="1456"/>
      <c r="G201" s="2196"/>
      <c r="H201" s="1619"/>
      <c r="I201" s="2624"/>
      <c r="J201" s="1793"/>
      <c r="K201" s="1787"/>
      <c r="L201" s="1787"/>
      <c r="M201" s="1787"/>
      <c r="N201" s="1787"/>
      <c r="O201" s="1787"/>
      <c r="P201" s="2198">
        <f t="shared" si="6"/>
        <v>0</v>
      </c>
      <c r="Q201" s="1825">
        <v>5</v>
      </c>
    </row>
    <row r="202" spans="1:17">
      <c r="A202" s="2091">
        <v>6</v>
      </c>
      <c r="B202" s="1456"/>
      <c r="C202" s="1456"/>
      <c r="D202" s="1456"/>
      <c r="E202" s="1456"/>
      <c r="F202" s="1456"/>
      <c r="G202" s="2196"/>
      <c r="H202" s="1619"/>
      <c r="I202" s="2624"/>
      <c r="J202" s="1793"/>
      <c r="K202" s="1787"/>
      <c r="L202" s="1787"/>
      <c r="M202" s="1787"/>
      <c r="N202" s="1787"/>
      <c r="O202" s="1787"/>
      <c r="P202" s="2198">
        <f t="shared" si="6"/>
        <v>0</v>
      </c>
      <c r="Q202" s="1825">
        <v>6</v>
      </c>
    </row>
    <row r="203" spans="1:17">
      <c r="A203" s="2091">
        <v>7</v>
      </c>
      <c r="B203" s="1456"/>
      <c r="C203" s="1456"/>
      <c r="D203" s="1456"/>
      <c r="E203" s="1456"/>
      <c r="F203" s="1456"/>
      <c r="G203" s="2196"/>
      <c r="H203" s="1619"/>
      <c r="I203" s="2624"/>
      <c r="J203" s="1793"/>
      <c r="K203" s="1787"/>
      <c r="L203" s="1787"/>
      <c r="M203" s="1787"/>
      <c r="N203" s="1787"/>
      <c r="O203" s="1787"/>
      <c r="P203" s="2198">
        <f t="shared" si="6"/>
        <v>0</v>
      </c>
      <c r="Q203" s="1825">
        <v>7</v>
      </c>
    </row>
    <row r="204" spans="1:17">
      <c r="A204" s="2091">
        <v>8</v>
      </c>
      <c r="B204" s="1456"/>
      <c r="C204" s="1456"/>
      <c r="D204" s="1456"/>
      <c r="E204" s="1456"/>
      <c r="F204" s="1456"/>
      <c r="G204" s="2196"/>
      <c r="H204" s="1619"/>
      <c r="I204" s="2624"/>
      <c r="J204" s="1793"/>
      <c r="K204" s="1787"/>
      <c r="L204" s="1787"/>
      <c r="M204" s="1787"/>
      <c r="N204" s="1787"/>
      <c r="O204" s="1787"/>
      <c r="P204" s="2198">
        <f t="shared" si="6"/>
        <v>0</v>
      </c>
      <c r="Q204" s="1825">
        <v>8</v>
      </c>
    </row>
    <row r="205" spans="1:17">
      <c r="A205" s="2091">
        <v>9</v>
      </c>
      <c r="B205" s="1456"/>
      <c r="C205" s="1456"/>
      <c r="D205" s="1456"/>
      <c r="E205" s="1456"/>
      <c r="F205" s="1456"/>
      <c r="G205" s="2196"/>
      <c r="H205" s="1619"/>
      <c r="I205" s="2624"/>
      <c r="J205" s="1793"/>
      <c r="K205" s="1787"/>
      <c r="L205" s="1787"/>
      <c r="M205" s="1787"/>
      <c r="N205" s="1787"/>
      <c r="O205" s="1787"/>
      <c r="P205" s="2198">
        <f t="shared" si="6"/>
        <v>0</v>
      </c>
      <c r="Q205" s="1825">
        <v>9</v>
      </c>
    </row>
    <row r="206" spans="1:17">
      <c r="A206" s="2091">
        <v>10</v>
      </c>
      <c r="B206" s="1456"/>
      <c r="C206" s="1456"/>
      <c r="D206" s="1456"/>
      <c r="E206" s="1456"/>
      <c r="F206" s="1456"/>
      <c r="G206" s="2196"/>
      <c r="H206" s="1619"/>
      <c r="I206" s="2624"/>
      <c r="J206" s="1793"/>
      <c r="K206" s="1787"/>
      <c r="L206" s="1787"/>
      <c r="M206" s="1787"/>
      <c r="N206" s="1787"/>
      <c r="O206" s="1787"/>
      <c r="P206" s="2198">
        <f t="shared" si="6"/>
        <v>0</v>
      </c>
      <c r="Q206" s="1825">
        <v>10</v>
      </c>
    </row>
    <row r="207" spans="1:17">
      <c r="A207" s="2091">
        <v>11</v>
      </c>
      <c r="B207" s="1456"/>
      <c r="C207" s="1456"/>
      <c r="D207" s="1456"/>
      <c r="E207" s="1456"/>
      <c r="F207" s="1456"/>
      <c r="G207" s="2196"/>
      <c r="H207" s="1619"/>
      <c r="I207" s="2624"/>
      <c r="J207" s="1793"/>
      <c r="K207" s="1787"/>
      <c r="L207" s="1787"/>
      <c r="M207" s="1787"/>
      <c r="N207" s="1787"/>
      <c r="O207" s="1787"/>
      <c r="P207" s="2198">
        <f t="shared" si="6"/>
        <v>0</v>
      </c>
      <c r="Q207" s="1825">
        <v>11</v>
      </c>
    </row>
    <row r="208" spans="1:17">
      <c r="A208" s="2091">
        <v>12</v>
      </c>
      <c r="B208" s="1456"/>
      <c r="C208" s="1456"/>
      <c r="D208" s="1456"/>
      <c r="E208" s="1456"/>
      <c r="F208" s="1456"/>
      <c r="G208" s="2196"/>
      <c r="H208" s="1619"/>
      <c r="I208" s="2624"/>
      <c r="J208" s="1793"/>
      <c r="K208" s="1787"/>
      <c r="L208" s="1787"/>
      <c r="M208" s="1787"/>
      <c r="N208" s="1787"/>
      <c r="O208" s="1787"/>
      <c r="P208" s="2198">
        <f t="shared" si="6"/>
        <v>0</v>
      </c>
      <c r="Q208" s="1825">
        <v>12</v>
      </c>
    </row>
    <row r="209" spans="1:17">
      <c r="A209" s="2091">
        <v>13</v>
      </c>
      <c r="B209" s="1456"/>
      <c r="C209" s="1456"/>
      <c r="D209" s="1456"/>
      <c r="E209" s="1456"/>
      <c r="F209" s="1456"/>
      <c r="G209" s="2196"/>
      <c r="H209" s="1619"/>
      <c r="I209" s="2624"/>
      <c r="J209" s="1793"/>
      <c r="K209" s="1787"/>
      <c r="L209" s="1787"/>
      <c r="M209" s="1787"/>
      <c r="N209" s="1787"/>
      <c r="O209" s="1787"/>
      <c r="P209" s="2198">
        <f t="shared" si="6"/>
        <v>0</v>
      </c>
      <c r="Q209" s="1825">
        <v>13</v>
      </c>
    </row>
    <row r="210" spans="1:17">
      <c r="A210" s="2091">
        <v>14</v>
      </c>
      <c r="B210" s="1456"/>
      <c r="C210" s="1456"/>
      <c r="D210" s="1456"/>
      <c r="E210" s="1456"/>
      <c r="F210" s="1456"/>
      <c r="G210" s="2196"/>
      <c r="H210" s="1619"/>
      <c r="I210" s="2624"/>
      <c r="J210" s="1793"/>
      <c r="K210" s="1787"/>
      <c r="L210" s="1787"/>
      <c r="M210" s="1787"/>
      <c r="N210" s="1787"/>
      <c r="O210" s="1787"/>
      <c r="P210" s="2198">
        <f t="shared" si="6"/>
        <v>0</v>
      </c>
      <c r="Q210" s="1825">
        <v>14</v>
      </c>
    </row>
    <row r="211" spans="1:17">
      <c r="A211" s="2091">
        <v>15</v>
      </c>
      <c r="B211" s="1456"/>
      <c r="C211" s="1456"/>
      <c r="D211" s="1456"/>
      <c r="E211" s="1456"/>
      <c r="F211" s="1456"/>
      <c r="G211" s="2196"/>
      <c r="H211" s="1619"/>
      <c r="I211" s="2624"/>
      <c r="J211" s="1793"/>
      <c r="K211" s="1787"/>
      <c r="L211" s="1787"/>
      <c r="M211" s="1787"/>
      <c r="N211" s="1787"/>
      <c r="O211" s="1787"/>
      <c r="P211" s="2198">
        <f t="shared" si="6"/>
        <v>0</v>
      </c>
      <c r="Q211" s="1825">
        <v>15</v>
      </c>
    </row>
    <row r="212" spans="1:17">
      <c r="A212" s="2091">
        <v>16</v>
      </c>
      <c r="B212" s="1456"/>
      <c r="C212" s="1456"/>
      <c r="D212" s="1456"/>
      <c r="E212" s="1456"/>
      <c r="F212" s="1456"/>
      <c r="G212" s="2196"/>
      <c r="H212" s="1619"/>
      <c r="I212" s="2624"/>
      <c r="J212" s="1793"/>
      <c r="K212" s="1787"/>
      <c r="L212" s="1787"/>
      <c r="M212" s="1787"/>
      <c r="N212" s="1787"/>
      <c r="O212" s="1787"/>
      <c r="P212" s="2198">
        <f t="shared" si="6"/>
        <v>0</v>
      </c>
      <c r="Q212" s="1825">
        <v>16</v>
      </c>
    </row>
    <row r="213" spans="1:17">
      <c r="A213" s="2091">
        <v>17</v>
      </c>
      <c r="B213" s="1456"/>
      <c r="C213" s="1456"/>
      <c r="D213" s="1456"/>
      <c r="E213" s="1456"/>
      <c r="F213" s="1456"/>
      <c r="G213" s="2196"/>
      <c r="H213" s="1619"/>
      <c r="I213" s="2624"/>
      <c r="J213" s="1793"/>
      <c r="K213" s="1787"/>
      <c r="L213" s="1787"/>
      <c r="M213" s="1787"/>
      <c r="N213" s="1787"/>
      <c r="O213" s="1787"/>
      <c r="P213" s="2198">
        <f t="shared" si="6"/>
        <v>0</v>
      </c>
      <c r="Q213" s="1825">
        <v>17</v>
      </c>
    </row>
    <row r="214" spans="1:17">
      <c r="A214" s="2091">
        <v>18</v>
      </c>
      <c r="B214" s="1456"/>
      <c r="C214" s="1456"/>
      <c r="D214" s="1456"/>
      <c r="E214" s="1456"/>
      <c r="F214" s="1456"/>
      <c r="G214" s="2196"/>
      <c r="H214" s="1619"/>
      <c r="I214" s="2624"/>
      <c r="J214" s="1793"/>
      <c r="K214" s="1787"/>
      <c r="L214" s="1787"/>
      <c r="M214" s="1787"/>
      <c r="N214" s="1787"/>
      <c r="O214" s="1787"/>
      <c r="P214" s="2198">
        <f t="shared" si="6"/>
        <v>0</v>
      </c>
      <c r="Q214" s="1825">
        <v>18</v>
      </c>
    </row>
    <row r="215" spans="1:17">
      <c r="A215" s="2091">
        <v>19</v>
      </c>
      <c r="B215" s="1456"/>
      <c r="C215" s="1456"/>
      <c r="D215" s="1456"/>
      <c r="E215" s="1456"/>
      <c r="F215" s="1456"/>
      <c r="G215" s="2196"/>
      <c r="H215" s="1619"/>
      <c r="I215" s="2624"/>
      <c r="J215" s="1793"/>
      <c r="K215" s="1787"/>
      <c r="L215" s="1787"/>
      <c r="M215" s="1787"/>
      <c r="N215" s="1787"/>
      <c r="O215" s="1787"/>
      <c r="P215" s="2198">
        <f t="shared" si="6"/>
        <v>0</v>
      </c>
      <c r="Q215" s="1825">
        <v>19</v>
      </c>
    </row>
    <row r="216" spans="1:17">
      <c r="A216" s="2091">
        <v>20</v>
      </c>
      <c r="B216" s="1456"/>
      <c r="C216" s="1456"/>
      <c r="D216" s="1456"/>
      <c r="E216" s="1456"/>
      <c r="F216" s="1456"/>
      <c r="G216" s="2196"/>
      <c r="H216" s="1619"/>
      <c r="I216" s="2624"/>
      <c r="J216" s="1793"/>
      <c r="K216" s="1787"/>
      <c r="L216" s="1787"/>
      <c r="M216" s="1787"/>
      <c r="N216" s="1787"/>
      <c r="O216" s="1787"/>
      <c r="P216" s="2198">
        <f t="shared" si="6"/>
        <v>0</v>
      </c>
      <c r="Q216" s="1825">
        <v>20</v>
      </c>
    </row>
    <row r="217" spans="1:17">
      <c r="A217" s="2091">
        <v>21</v>
      </c>
      <c r="B217" s="1456"/>
      <c r="C217" s="1456"/>
      <c r="D217" s="1456"/>
      <c r="E217" s="1456"/>
      <c r="F217" s="1456"/>
      <c r="G217" s="2196"/>
      <c r="H217" s="1619"/>
      <c r="I217" s="2624"/>
      <c r="J217" s="1793"/>
      <c r="K217" s="1787"/>
      <c r="L217" s="1787"/>
      <c r="M217" s="1787"/>
      <c r="N217" s="1787"/>
      <c r="O217" s="1787"/>
      <c r="P217" s="2198">
        <f t="shared" si="6"/>
        <v>0</v>
      </c>
      <c r="Q217" s="1825">
        <v>21</v>
      </c>
    </row>
    <row r="218" spans="1:17">
      <c r="A218" s="2091">
        <v>22</v>
      </c>
      <c r="B218" s="1456"/>
      <c r="C218" s="1456"/>
      <c r="D218" s="1456"/>
      <c r="E218" s="1456"/>
      <c r="F218" s="1456"/>
      <c r="G218" s="2196"/>
      <c r="H218" s="1619"/>
      <c r="I218" s="2624"/>
      <c r="J218" s="1793"/>
      <c r="K218" s="1787"/>
      <c r="L218" s="1787"/>
      <c r="M218" s="1787"/>
      <c r="N218" s="1787"/>
      <c r="O218" s="1787"/>
      <c r="P218" s="2198">
        <f t="shared" si="6"/>
        <v>0</v>
      </c>
      <c r="Q218" s="1825">
        <v>22</v>
      </c>
    </row>
    <row r="219" spans="1:17">
      <c r="A219" s="2091">
        <v>23</v>
      </c>
      <c r="B219" s="1456"/>
      <c r="C219" s="1456"/>
      <c r="D219" s="1456"/>
      <c r="E219" s="1456"/>
      <c r="F219" s="1456"/>
      <c r="G219" s="2196"/>
      <c r="H219" s="1619"/>
      <c r="I219" s="2624"/>
      <c r="J219" s="1793"/>
      <c r="K219" s="1787"/>
      <c r="L219" s="1787"/>
      <c r="M219" s="1787"/>
      <c r="N219" s="1787"/>
      <c r="O219" s="1787"/>
      <c r="P219" s="2198">
        <f t="shared" si="6"/>
        <v>0</v>
      </c>
      <c r="Q219" s="1825">
        <v>23</v>
      </c>
    </row>
    <row r="220" spans="1:17">
      <c r="A220" s="2091">
        <v>24</v>
      </c>
      <c r="B220" s="1456"/>
      <c r="C220" s="1456"/>
      <c r="D220" s="1456"/>
      <c r="E220" s="1456"/>
      <c r="F220" s="1456"/>
      <c r="G220" s="2196"/>
      <c r="H220" s="1619"/>
      <c r="I220" s="2624"/>
      <c r="J220" s="1793"/>
      <c r="K220" s="1787"/>
      <c r="L220" s="1787"/>
      <c r="M220" s="1787"/>
      <c r="N220" s="1787"/>
      <c r="O220" s="1787"/>
      <c r="P220" s="2198">
        <f t="shared" si="6"/>
        <v>0</v>
      </c>
      <c r="Q220" s="1825">
        <v>24</v>
      </c>
    </row>
    <row r="221" spans="1:17">
      <c r="A221" s="2091">
        <v>25</v>
      </c>
      <c r="B221" s="1456"/>
      <c r="C221" s="1456"/>
      <c r="D221" s="1456"/>
      <c r="E221" s="1456"/>
      <c r="F221" s="1456"/>
      <c r="G221" s="2196"/>
      <c r="H221" s="1619"/>
      <c r="I221" s="2624"/>
      <c r="J221" s="1793"/>
      <c r="K221" s="1787"/>
      <c r="L221" s="1787"/>
      <c r="M221" s="1787"/>
      <c r="N221" s="1787"/>
      <c r="O221" s="1787"/>
      <c r="P221" s="2198">
        <f t="shared" si="6"/>
        <v>0</v>
      </c>
      <c r="Q221" s="1825">
        <v>25</v>
      </c>
    </row>
    <row r="222" spans="1:17">
      <c r="A222" s="2091">
        <v>26</v>
      </c>
      <c r="B222" s="1456"/>
      <c r="C222" s="1456"/>
      <c r="D222" s="1456"/>
      <c r="E222" s="1456"/>
      <c r="F222" s="1456"/>
      <c r="G222" s="2196"/>
      <c r="H222" s="1619"/>
      <c r="I222" s="2624"/>
      <c r="J222" s="1793"/>
      <c r="K222" s="1787"/>
      <c r="L222" s="1787"/>
      <c r="M222" s="1787"/>
      <c r="N222" s="1787"/>
      <c r="O222" s="1787"/>
      <c r="P222" s="2198">
        <f t="shared" si="6"/>
        <v>0</v>
      </c>
      <c r="Q222" s="1825">
        <v>26</v>
      </c>
    </row>
    <row r="223" spans="1:17">
      <c r="A223" s="2091">
        <v>27</v>
      </c>
      <c r="B223" s="1456"/>
      <c r="C223" s="1456"/>
      <c r="D223" s="1456"/>
      <c r="E223" s="1456"/>
      <c r="F223" s="1456"/>
      <c r="G223" s="2196"/>
      <c r="H223" s="1619"/>
      <c r="I223" s="2624"/>
      <c r="J223" s="1793"/>
      <c r="K223" s="1787"/>
      <c r="L223" s="1787"/>
      <c r="M223" s="1787"/>
      <c r="N223" s="1787"/>
      <c r="O223" s="1787"/>
      <c r="P223" s="2198">
        <f t="shared" si="6"/>
        <v>0</v>
      </c>
      <c r="Q223" s="1825">
        <v>27</v>
      </c>
    </row>
    <row r="224" spans="1:17">
      <c r="A224" s="2091">
        <v>28</v>
      </c>
      <c r="B224" s="1456"/>
      <c r="C224" s="1456"/>
      <c r="D224" s="1456"/>
      <c r="E224" s="1456"/>
      <c r="F224" s="1456"/>
      <c r="G224" s="2196"/>
      <c r="H224" s="1619"/>
      <c r="I224" s="2624"/>
      <c r="J224" s="1793"/>
      <c r="K224" s="1787"/>
      <c r="L224" s="1787"/>
      <c r="M224" s="1787"/>
      <c r="N224" s="1787"/>
      <c r="O224" s="1787"/>
      <c r="P224" s="2198">
        <f t="shared" si="6"/>
        <v>0</v>
      </c>
      <c r="Q224" s="1825">
        <v>28</v>
      </c>
    </row>
    <row r="225" spans="1:17">
      <c r="A225" s="2091">
        <v>29</v>
      </c>
      <c r="B225" s="1456"/>
      <c r="C225" s="1456"/>
      <c r="D225" s="1456"/>
      <c r="E225" s="1456"/>
      <c r="F225" s="1456"/>
      <c r="G225" s="2196"/>
      <c r="H225" s="1619"/>
      <c r="I225" s="2624"/>
      <c r="J225" s="1793"/>
      <c r="K225" s="1787"/>
      <c r="L225" s="1787"/>
      <c r="M225" s="1787"/>
      <c r="N225" s="1787"/>
      <c r="O225" s="1787"/>
      <c r="P225" s="2198">
        <f t="shared" si="6"/>
        <v>0</v>
      </c>
      <c r="Q225" s="1825">
        <v>29</v>
      </c>
    </row>
    <row r="226" spans="1:17">
      <c r="A226" s="2091">
        <v>30</v>
      </c>
      <c r="B226" s="1456"/>
      <c r="C226" s="1456"/>
      <c r="D226" s="1456"/>
      <c r="E226" s="1456"/>
      <c r="F226" s="1456"/>
      <c r="G226" s="2196"/>
      <c r="H226" s="1619"/>
      <c r="I226" s="2624"/>
      <c r="J226" s="1793"/>
      <c r="K226" s="1787"/>
      <c r="L226" s="1787"/>
      <c r="M226" s="1787"/>
      <c r="N226" s="1787"/>
      <c r="O226" s="1787"/>
      <c r="P226" s="2198">
        <f t="shared" si="6"/>
        <v>0</v>
      </c>
      <c r="Q226" s="1825">
        <v>30</v>
      </c>
    </row>
    <row r="227" spans="1:17">
      <c r="A227" s="2091">
        <v>31</v>
      </c>
      <c r="B227" s="1456"/>
      <c r="C227" s="1456"/>
      <c r="D227" s="1456"/>
      <c r="E227" s="1456"/>
      <c r="F227" s="1456"/>
      <c r="G227" s="2196"/>
      <c r="H227" s="1619"/>
      <c r="I227" s="2624"/>
      <c r="J227" s="1793"/>
      <c r="K227" s="1787"/>
      <c r="L227" s="1787"/>
      <c r="M227" s="1787"/>
      <c r="N227" s="1787"/>
      <c r="O227" s="1787"/>
      <c r="P227" s="2198">
        <f t="shared" si="6"/>
        <v>0</v>
      </c>
      <c r="Q227" s="1825">
        <v>31</v>
      </c>
    </row>
    <row r="228" spans="1:17">
      <c r="A228" s="2091">
        <v>32</v>
      </c>
      <c r="B228" s="1456"/>
      <c r="C228" s="1456"/>
      <c r="D228" s="1456"/>
      <c r="E228" s="1456"/>
      <c r="F228" s="1456"/>
      <c r="G228" s="2196"/>
      <c r="H228" s="1619"/>
      <c r="I228" s="2624"/>
      <c r="J228" s="1793"/>
      <c r="K228" s="1787"/>
      <c r="L228" s="1787"/>
      <c r="M228" s="1787"/>
      <c r="N228" s="1787"/>
      <c r="O228" s="1787"/>
      <c r="P228" s="2198">
        <f t="shared" si="6"/>
        <v>0</v>
      </c>
      <c r="Q228" s="1825">
        <v>32</v>
      </c>
    </row>
    <row r="229" spans="1:17">
      <c r="A229" s="2091">
        <v>33</v>
      </c>
      <c r="B229" s="1456"/>
      <c r="C229" s="1456"/>
      <c r="D229" s="1456"/>
      <c r="E229" s="1456"/>
      <c r="F229" s="1456"/>
      <c r="G229" s="2196"/>
      <c r="H229" s="1619"/>
      <c r="I229" s="2624"/>
      <c r="J229" s="1793"/>
      <c r="K229" s="1787"/>
      <c r="L229" s="1787"/>
      <c r="M229" s="1787"/>
      <c r="N229" s="1787"/>
      <c r="O229" s="1787"/>
      <c r="P229" s="2198">
        <f t="shared" si="6"/>
        <v>0</v>
      </c>
      <c r="Q229" s="1825">
        <v>33</v>
      </c>
    </row>
    <row r="230" spans="1:17">
      <c r="A230" s="2091">
        <v>34</v>
      </c>
      <c r="B230" s="1456"/>
      <c r="C230" s="1456"/>
      <c r="D230" s="1456"/>
      <c r="E230" s="1456"/>
      <c r="F230" s="1456"/>
      <c r="G230" s="2196"/>
      <c r="H230" s="1619"/>
      <c r="I230" s="2624"/>
      <c r="J230" s="1793"/>
      <c r="K230" s="1787"/>
      <c r="L230" s="1787"/>
      <c r="M230" s="1787"/>
      <c r="N230" s="1787"/>
      <c r="O230" s="1787"/>
      <c r="P230" s="2198">
        <f t="shared" si="6"/>
        <v>0</v>
      </c>
      <c r="Q230" s="1825">
        <v>34</v>
      </c>
    </row>
    <row r="231" spans="1:17">
      <c r="A231" s="2091">
        <v>35</v>
      </c>
      <c r="B231" s="1456"/>
      <c r="C231" s="1456"/>
      <c r="D231" s="1456"/>
      <c r="E231" s="1456"/>
      <c r="F231" s="1456"/>
      <c r="G231" s="2196"/>
      <c r="H231" s="1619"/>
      <c r="I231" s="2624"/>
      <c r="J231" s="1793"/>
      <c r="K231" s="1787"/>
      <c r="L231" s="1787"/>
      <c r="M231" s="1787"/>
      <c r="N231" s="1787"/>
      <c r="O231" s="1787"/>
      <c r="P231" s="2198">
        <f t="shared" si="6"/>
        <v>0</v>
      </c>
      <c r="Q231" s="1825">
        <v>35</v>
      </c>
    </row>
    <row r="232" spans="1:17">
      <c r="A232" s="2091">
        <v>36</v>
      </c>
      <c r="B232" s="1456"/>
      <c r="C232" s="1456"/>
      <c r="D232" s="1456"/>
      <c r="E232" s="1456"/>
      <c r="F232" s="1456"/>
      <c r="G232" s="2196"/>
      <c r="H232" s="1619"/>
      <c r="I232" s="2624"/>
      <c r="J232" s="1793"/>
      <c r="K232" s="1787"/>
      <c r="L232" s="1787"/>
      <c r="M232" s="1787"/>
      <c r="N232" s="1787"/>
      <c r="O232" s="1787"/>
      <c r="P232" s="2198">
        <f t="shared" si="6"/>
        <v>0</v>
      </c>
      <c r="Q232" s="1825">
        <v>36</v>
      </c>
    </row>
    <row r="233" spans="1:17">
      <c r="A233" s="2091">
        <v>37</v>
      </c>
      <c r="B233" s="1456"/>
      <c r="C233" s="1456"/>
      <c r="D233" s="1456"/>
      <c r="E233" s="1456"/>
      <c r="F233" s="1456"/>
      <c r="G233" s="2196"/>
      <c r="H233" s="1619"/>
      <c r="I233" s="2624"/>
      <c r="J233" s="1793"/>
      <c r="K233" s="1787"/>
      <c r="L233" s="1787"/>
      <c r="M233" s="1787"/>
      <c r="N233" s="1787"/>
      <c r="O233" s="1787"/>
      <c r="P233" s="2198">
        <f t="shared" si="6"/>
        <v>0</v>
      </c>
      <c r="Q233" s="1825">
        <v>37</v>
      </c>
    </row>
    <row r="234" spans="1:17">
      <c r="A234" s="2091">
        <v>38</v>
      </c>
      <c r="B234" s="1456"/>
      <c r="C234" s="1456"/>
      <c r="D234" s="1456"/>
      <c r="E234" s="1456"/>
      <c r="F234" s="1456"/>
      <c r="G234" s="2196"/>
      <c r="H234" s="1619"/>
      <c r="I234" s="2624"/>
      <c r="J234" s="1793"/>
      <c r="K234" s="1787"/>
      <c r="L234" s="1787"/>
      <c r="M234" s="1787"/>
      <c r="N234" s="1787"/>
      <c r="O234" s="1787"/>
      <c r="P234" s="2198">
        <f t="shared" si="6"/>
        <v>0</v>
      </c>
      <c r="Q234" s="1825">
        <v>38</v>
      </c>
    </row>
    <row r="235" spans="1:17">
      <c r="A235" s="2091">
        <v>39</v>
      </c>
      <c r="B235" s="1456"/>
      <c r="C235" s="1456"/>
      <c r="D235" s="1456"/>
      <c r="E235" s="1456"/>
      <c r="F235" s="1456"/>
      <c r="G235" s="2196"/>
      <c r="H235" s="1619"/>
      <c r="I235" s="2624"/>
      <c r="J235" s="1793"/>
      <c r="K235" s="1787"/>
      <c r="L235" s="1787"/>
      <c r="M235" s="1787"/>
      <c r="N235" s="1787"/>
      <c r="O235" s="1787"/>
      <c r="P235" s="2198">
        <f t="shared" si="6"/>
        <v>0</v>
      </c>
      <c r="Q235" s="1825">
        <v>39</v>
      </c>
    </row>
    <row r="236" spans="1:17">
      <c r="A236" s="2091">
        <v>40</v>
      </c>
      <c r="B236" s="1456"/>
      <c r="C236" s="1456"/>
      <c r="D236" s="1456"/>
      <c r="E236" s="1456"/>
      <c r="F236" s="1456"/>
      <c r="G236" s="2196"/>
      <c r="H236" s="1619"/>
      <c r="I236" s="2624"/>
      <c r="J236" s="1793"/>
      <c r="K236" s="1787"/>
      <c r="L236" s="1787"/>
      <c r="M236" s="1787"/>
      <c r="N236" s="1787"/>
      <c r="O236" s="1787"/>
      <c r="P236" s="2198">
        <f t="shared" si="6"/>
        <v>0</v>
      </c>
      <c r="Q236" s="1825">
        <v>40</v>
      </c>
    </row>
    <row r="237" spans="1:17">
      <c r="A237" s="2091">
        <v>41</v>
      </c>
      <c r="B237" s="1456"/>
      <c r="C237" s="1456"/>
      <c r="D237" s="1456"/>
      <c r="E237" s="1456"/>
      <c r="F237" s="1456"/>
      <c r="G237" s="2196"/>
      <c r="H237" s="1619"/>
      <c r="I237" s="2624"/>
      <c r="J237" s="1793"/>
      <c r="K237" s="1787"/>
      <c r="L237" s="1787"/>
      <c r="M237" s="1787"/>
      <c r="N237" s="1787"/>
      <c r="O237" s="1787"/>
      <c r="P237" s="2198">
        <f t="shared" si="6"/>
        <v>0</v>
      </c>
      <c r="Q237" s="1825">
        <v>41</v>
      </c>
    </row>
    <row r="238" spans="1:17">
      <c r="A238" s="2091">
        <v>42</v>
      </c>
      <c r="B238" s="1456"/>
      <c r="C238" s="1456"/>
      <c r="D238" s="1456"/>
      <c r="E238" s="1456"/>
      <c r="F238" s="1456"/>
      <c r="G238" s="2196"/>
      <c r="H238" s="1619"/>
      <c r="I238" s="2624"/>
      <c r="J238" s="1793"/>
      <c r="K238" s="1787"/>
      <c r="L238" s="1787"/>
      <c r="M238" s="1787"/>
      <c r="N238" s="1787"/>
      <c r="O238" s="1787"/>
      <c r="P238" s="2198">
        <f t="shared" si="6"/>
        <v>0</v>
      </c>
      <c r="Q238" s="1825">
        <v>42</v>
      </c>
    </row>
    <row r="239" spans="1:17">
      <c r="A239" s="2091">
        <v>43</v>
      </c>
      <c r="B239" s="1456"/>
      <c r="C239" s="1456"/>
      <c r="D239" s="1456"/>
      <c r="E239" s="1456"/>
      <c r="F239" s="1456"/>
      <c r="G239" s="2196"/>
      <c r="H239" s="1619"/>
      <c r="I239" s="2624"/>
      <c r="J239" s="1793"/>
      <c r="K239" s="1787"/>
      <c r="L239" s="1787"/>
      <c r="M239" s="1787"/>
      <c r="N239" s="1787"/>
      <c r="O239" s="1787"/>
      <c r="P239" s="2198">
        <f t="shared" si="6"/>
        <v>0</v>
      </c>
      <c r="Q239" s="1825">
        <v>43</v>
      </c>
    </row>
    <row r="240" spans="1:17">
      <c r="A240" s="2091">
        <v>44</v>
      </c>
      <c r="B240" s="1456"/>
      <c r="C240" s="1456"/>
      <c r="D240" s="1456"/>
      <c r="E240" s="1456"/>
      <c r="F240" s="1456"/>
      <c r="G240" s="2196"/>
      <c r="H240" s="1619"/>
      <c r="I240" s="2624"/>
      <c r="J240" s="1793"/>
      <c r="K240" s="1787"/>
      <c r="L240" s="1787"/>
      <c r="M240" s="1787"/>
      <c r="N240" s="1787"/>
      <c r="O240" s="1787"/>
      <c r="P240" s="2198">
        <f t="shared" si="6"/>
        <v>0</v>
      </c>
      <c r="Q240" s="1825">
        <v>44</v>
      </c>
    </row>
    <row r="241" spans="1:17">
      <c r="A241" s="2091">
        <v>45</v>
      </c>
      <c r="B241" s="1456"/>
      <c r="C241" s="1456"/>
      <c r="D241" s="1456"/>
      <c r="E241" s="1456"/>
      <c r="F241" s="1456"/>
      <c r="G241" s="2196"/>
      <c r="H241" s="1619"/>
      <c r="I241" s="2624"/>
      <c r="J241" s="1793"/>
      <c r="K241" s="1787"/>
      <c r="L241" s="1787"/>
      <c r="M241" s="1787"/>
      <c r="N241" s="1787"/>
      <c r="O241" s="1787"/>
      <c r="P241" s="2198">
        <f t="shared" si="6"/>
        <v>0</v>
      </c>
      <c r="Q241" s="1825">
        <v>45</v>
      </c>
    </row>
    <row r="242" spans="1:17">
      <c r="A242" s="2091">
        <v>46</v>
      </c>
      <c r="B242" s="1456"/>
      <c r="C242" s="1456"/>
      <c r="D242" s="1456"/>
      <c r="E242" s="1456"/>
      <c r="F242" s="1456"/>
      <c r="G242" s="2196"/>
      <c r="H242" s="1619"/>
      <c r="I242" s="2624"/>
      <c r="J242" s="1793"/>
      <c r="K242" s="1787"/>
      <c r="L242" s="1787"/>
      <c r="M242" s="1787"/>
      <c r="N242" s="1787"/>
      <c r="O242" s="1787"/>
      <c r="P242" s="2198">
        <f t="shared" si="6"/>
        <v>0</v>
      </c>
      <c r="Q242" s="1825">
        <v>46</v>
      </c>
    </row>
    <row r="243" spans="1:17">
      <c r="A243" s="2091">
        <v>47</v>
      </c>
      <c r="B243" s="1456"/>
      <c r="C243" s="1456"/>
      <c r="D243" s="1456"/>
      <c r="E243" s="1456"/>
      <c r="F243" s="1456"/>
      <c r="G243" s="2196"/>
      <c r="H243" s="1619"/>
      <c r="I243" s="2624"/>
      <c r="J243" s="1793"/>
      <c r="K243" s="1787"/>
      <c r="L243" s="1787"/>
      <c r="M243" s="1787"/>
      <c r="N243" s="1787"/>
      <c r="O243" s="1787"/>
      <c r="P243" s="2198">
        <f t="shared" si="6"/>
        <v>0</v>
      </c>
      <c r="Q243" s="1825">
        <v>47</v>
      </c>
    </row>
    <row r="244" spans="1:17">
      <c r="A244" s="2091">
        <v>48</v>
      </c>
      <c r="B244" s="1456"/>
      <c r="C244" s="1456"/>
      <c r="D244" s="1456"/>
      <c r="E244" s="1456"/>
      <c r="F244" s="1456"/>
      <c r="G244" s="2196"/>
      <c r="H244" s="1619"/>
      <c r="I244" s="2624"/>
      <c r="J244" s="1793"/>
      <c r="K244" s="1787"/>
      <c r="L244" s="1787"/>
      <c r="M244" s="1787"/>
      <c r="N244" s="1787"/>
      <c r="O244" s="1787"/>
      <c r="P244" s="2198">
        <f t="shared" si="6"/>
        <v>0</v>
      </c>
      <c r="Q244" s="1825">
        <v>48</v>
      </c>
    </row>
    <row r="245" spans="1:17">
      <c r="A245" s="2091">
        <v>49</v>
      </c>
      <c r="B245" s="1456"/>
      <c r="C245" s="1456"/>
      <c r="D245" s="1456"/>
      <c r="E245" s="1456"/>
      <c r="F245" s="1456"/>
      <c r="G245" s="2196"/>
      <c r="H245" s="1619"/>
      <c r="I245" s="2624"/>
      <c r="J245" s="1793"/>
      <c r="K245" s="1787"/>
      <c r="L245" s="1787"/>
      <c r="M245" s="1787"/>
      <c r="N245" s="1787"/>
      <c r="O245" s="1787"/>
      <c r="P245" s="2198">
        <f t="shared" si="6"/>
        <v>0</v>
      </c>
      <c r="Q245" s="1825">
        <v>49</v>
      </c>
    </row>
    <row r="246" spans="1:17" ht="15.75" thickBot="1">
      <c r="A246" s="2087">
        <v>50</v>
      </c>
      <c r="B246" s="2199" t="s">
        <v>2328</v>
      </c>
      <c r="C246" s="2214"/>
      <c r="D246" s="2214"/>
      <c r="E246" s="2214"/>
      <c r="F246" s="2214"/>
      <c r="G246" s="2215"/>
      <c r="H246" s="2216"/>
      <c r="I246" s="2625"/>
      <c r="J246" s="2626">
        <f t="shared" ref="J246:P246" si="7">SUM(J197:J245)</f>
        <v>0</v>
      </c>
      <c r="K246" s="2202">
        <f t="shared" si="7"/>
        <v>0</v>
      </c>
      <c r="L246" s="2202">
        <f t="shared" si="7"/>
        <v>0</v>
      </c>
      <c r="M246" s="2203">
        <f t="shared" si="7"/>
        <v>0</v>
      </c>
      <c r="N246" s="2203">
        <f t="shared" si="7"/>
        <v>0</v>
      </c>
      <c r="O246" s="2203">
        <f t="shared" si="7"/>
        <v>0</v>
      </c>
      <c r="P246" s="2203">
        <f t="shared" si="7"/>
        <v>0</v>
      </c>
      <c r="Q246" s="2204">
        <v>50</v>
      </c>
    </row>
    <row r="247" spans="1:17">
      <c r="A247" s="1744"/>
      <c r="B247" s="1744"/>
      <c r="I247" s="1804"/>
      <c r="J247" s="1804"/>
      <c r="K247" s="1804"/>
      <c r="L247" s="1804"/>
      <c r="M247" s="2218"/>
      <c r="N247" s="2218"/>
      <c r="O247" s="2218"/>
      <c r="P247" s="2218"/>
      <c r="Q247" s="1744"/>
    </row>
    <row r="248" spans="1:17">
      <c r="A248" s="2692" t="s">
        <v>4686</v>
      </c>
      <c r="B248" s="2565"/>
      <c r="C248" s="2477"/>
      <c r="D248" s="2477"/>
      <c r="E248" s="2169"/>
      <c r="F248" s="2169"/>
      <c r="G248" s="2169"/>
      <c r="H248" s="2169"/>
      <c r="I248" s="2692" t="s">
        <v>4686</v>
      </c>
      <c r="J248" s="2565"/>
      <c r="K248" s="2477"/>
      <c r="L248" s="2477"/>
      <c r="M248" s="2169"/>
      <c r="N248" s="2219"/>
    </row>
    <row r="249" spans="1:17">
      <c r="A249" s="1489" t="s">
        <v>1975</v>
      </c>
      <c r="B249" s="1489"/>
      <c r="C249" s="1489"/>
      <c r="D249" s="1489"/>
      <c r="E249" s="1489"/>
      <c r="F249" s="1489"/>
      <c r="G249" s="1489"/>
      <c r="H249" s="1489"/>
      <c r="I249" s="1489" t="s">
        <v>1976</v>
      </c>
      <c r="J249" s="1489"/>
      <c r="K249" s="1489"/>
      <c r="L249" s="1489"/>
      <c r="M249" s="1489"/>
      <c r="N249" s="1489"/>
      <c r="O249" s="1489"/>
      <c r="P249" s="1489"/>
      <c r="Q249" s="1489"/>
    </row>
  </sheetData>
  <mergeCells count="4">
    <mergeCell ref="F37:G37"/>
    <mergeCell ref="F66:G66"/>
    <mergeCell ref="F129:G129"/>
    <mergeCell ref="F192:G192"/>
  </mergeCells>
  <printOptions horizontalCentered="1" verticalCentered="1"/>
  <pageMargins left="0" right="0" top="0" bottom="0" header="0" footer="0"/>
  <pageSetup scale="68" fitToWidth="2" fitToHeight="4" pageOrder="overThenDown" orientation="portrait" horizontalDpi="300" verticalDpi="300" r:id="rId1"/>
  <headerFooter alignWithMargins="0"/>
  <rowBreaks count="3" manualBreakCount="3">
    <brk id="59" max="16" man="1"/>
    <brk id="123" max="16383" man="1"/>
    <brk id="186" max="16383" man="1"/>
  </rowBreaks>
  <colBreaks count="1" manualBreakCount="1">
    <brk id="8" max="122"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6"/>
  <dimension ref="A1:IU231"/>
  <sheetViews>
    <sheetView defaultGridColor="0" view="pageBreakPreview" topLeftCell="A44" colorId="22" zoomScale="55" zoomScaleNormal="60" zoomScaleSheetLayoutView="55" workbookViewId="0">
      <selection activeCell="C33" sqref="C33"/>
    </sheetView>
  </sheetViews>
  <sheetFormatPr defaultColWidth="9.6640625" defaultRowHeight="15"/>
  <cols>
    <col min="1" max="1" width="6.109375" style="1451" customWidth="1"/>
    <col min="2" max="2" width="40.44140625" style="1451" customWidth="1"/>
    <col min="3" max="3" width="25.6640625" style="1451" customWidth="1"/>
    <col min="4" max="4" width="26.33203125" style="1451" customWidth="1"/>
    <col min="5" max="5" width="15.6640625" style="1451" customWidth="1"/>
    <col min="6" max="7" width="6.6640625" style="1451" customWidth="1"/>
    <col min="8" max="8" width="29.44140625" style="1451" customWidth="1"/>
    <col min="9" max="9" width="24.6640625" style="1451" customWidth="1"/>
    <col min="10" max="10" width="12.6640625" style="1451" customWidth="1"/>
    <col min="11" max="12" width="13.6640625" style="1451" customWidth="1"/>
    <col min="13" max="13" width="4.6640625" style="1451" customWidth="1"/>
    <col min="14" max="14" width="5.109375" style="1451" customWidth="1"/>
    <col min="15" max="15" width="36.88671875" style="1451" customWidth="1"/>
    <col min="16" max="16" width="19.6640625" style="1451" customWidth="1"/>
    <col min="17" max="17" width="23" style="1451" customWidth="1"/>
    <col min="18" max="18" width="24" style="1451" customWidth="1"/>
    <col min="19" max="19" width="5" style="1451" customWidth="1"/>
    <col min="20" max="16384" width="9.6640625" style="1451"/>
  </cols>
  <sheetData>
    <row r="1" spans="1:255">
      <c r="A1" s="1448" t="s">
        <v>1795</v>
      </c>
      <c r="B1" s="1605"/>
      <c r="C1" s="1811" t="s">
        <v>1339</v>
      </c>
      <c r="D1" s="2220" t="s">
        <v>1797</v>
      </c>
      <c r="E1" s="2221" t="s">
        <v>1798</v>
      </c>
      <c r="F1" s="1448" t="s">
        <v>1795</v>
      </c>
      <c r="G1" s="1605"/>
      <c r="H1" s="1605"/>
      <c r="I1" s="1811" t="s">
        <v>1339</v>
      </c>
      <c r="J1" s="2220" t="s">
        <v>1797</v>
      </c>
      <c r="K1" s="2210"/>
      <c r="L1" s="1811" t="s">
        <v>1798</v>
      </c>
      <c r="M1" s="2222"/>
      <c r="N1" s="1448" t="s">
        <v>1795</v>
      </c>
      <c r="O1" s="1605"/>
      <c r="P1" s="1811" t="s">
        <v>1339</v>
      </c>
      <c r="Q1" s="2220" t="s">
        <v>1797</v>
      </c>
      <c r="R1" s="1811" t="s">
        <v>1798</v>
      </c>
      <c r="S1" s="1810"/>
    </row>
    <row r="2" spans="1:255">
      <c r="A2" s="1452" t="str">
        <f>'Data Sheet'!$C$25</f>
        <v>Consolidated Edison Company of New York, Inc.</v>
      </c>
      <c r="B2" s="1474"/>
      <c r="C2" s="1726" t="s">
        <v>1626</v>
      </c>
      <c r="D2" s="1745" t="s">
        <v>1800</v>
      </c>
      <c r="E2" s="2223"/>
      <c r="F2" s="1452" t="str">
        <f>'Data Sheet'!$C$25</f>
        <v>Consolidated Edison Company of New York, Inc.</v>
      </c>
      <c r="G2" s="1474"/>
      <c r="H2" s="1474"/>
      <c r="I2" s="1726" t="s">
        <v>1626</v>
      </c>
      <c r="J2" s="1745" t="s">
        <v>1800</v>
      </c>
      <c r="K2" s="2169"/>
      <c r="L2" s="1726"/>
      <c r="M2" s="2224"/>
      <c r="N2" s="1452" t="str">
        <f>'Data Sheet'!$C$25</f>
        <v>Consolidated Edison Company of New York, Inc.</v>
      </c>
      <c r="O2" s="1474"/>
      <c r="P2" s="1726" t="s">
        <v>1626</v>
      </c>
      <c r="Q2" s="1745" t="s">
        <v>1800</v>
      </c>
      <c r="R2" s="2225"/>
      <c r="S2" s="1454"/>
    </row>
    <row r="3" spans="1:255" ht="15" customHeight="1">
      <c r="A3" s="1452"/>
      <c r="B3" s="1474"/>
      <c r="C3" s="1726" t="s">
        <v>1627</v>
      </c>
      <c r="D3" s="2226" t="str">
        <f>'Data Sheet'!$C$40</f>
        <v>4/28/2016</v>
      </c>
      <c r="E3" s="2227" t="str">
        <f>'Data Sheet'!$C$38</f>
        <v>12/31/2015</v>
      </c>
      <c r="F3" s="1452"/>
      <c r="G3" s="1619"/>
      <c r="H3" s="1619"/>
      <c r="I3" s="1813" t="s">
        <v>1627</v>
      </c>
      <c r="J3" s="2226" t="str">
        <f>'Data Sheet'!$C$40</f>
        <v>4/28/2016</v>
      </c>
      <c r="K3" s="2181"/>
      <c r="L3" s="2149" t="str">
        <f>'Data Sheet'!$C$38</f>
        <v>12/31/2015</v>
      </c>
      <c r="M3" s="2228"/>
      <c r="N3" s="1452"/>
      <c r="O3" s="1619"/>
      <c r="P3" s="1813" t="s">
        <v>1627</v>
      </c>
      <c r="Q3" s="2132" t="str">
        <f>'Data Sheet'!$C$40</f>
        <v>4/28/2016</v>
      </c>
      <c r="R3" s="2149" t="str">
        <f>'Data Sheet'!$C$38</f>
        <v>12/31/2015</v>
      </c>
      <c r="S3" s="1814"/>
      <c r="T3" s="1474"/>
      <c r="U3" s="1474"/>
      <c r="V3" s="1474"/>
      <c r="W3" s="1474"/>
      <c r="X3" s="1474"/>
      <c r="Y3" s="1474"/>
      <c r="Z3" s="1474"/>
      <c r="AA3" s="1474"/>
      <c r="AB3" s="1474"/>
      <c r="AC3" s="1474"/>
      <c r="AD3" s="1474"/>
      <c r="AE3" s="1474"/>
      <c r="AF3" s="1474"/>
      <c r="AG3" s="1474"/>
      <c r="AH3" s="1474"/>
      <c r="AI3" s="1474"/>
      <c r="AJ3" s="1474"/>
      <c r="AK3" s="1474"/>
      <c r="AL3" s="1474"/>
      <c r="AM3" s="1474"/>
      <c r="AN3" s="1474"/>
      <c r="AO3" s="1474"/>
      <c r="AP3" s="1474"/>
      <c r="AQ3" s="1474"/>
      <c r="AR3" s="1474"/>
      <c r="AS3" s="1474"/>
      <c r="AT3" s="1474"/>
      <c r="AU3" s="1474"/>
      <c r="AV3" s="1474"/>
      <c r="AW3" s="1474"/>
      <c r="AX3" s="1474"/>
      <c r="AY3" s="1474"/>
      <c r="AZ3" s="1474"/>
      <c r="BA3" s="1474"/>
      <c r="BB3" s="1474"/>
      <c r="BC3" s="1474"/>
      <c r="BD3" s="1474"/>
      <c r="BE3" s="1474"/>
      <c r="BF3" s="1474"/>
      <c r="BG3" s="1474"/>
      <c r="BH3" s="1474"/>
      <c r="BI3" s="1474"/>
      <c r="BJ3" s="1474"/>
      <c r="BK3" s="1474"/>
      <c r="BL3" s="1474"/>
      <c r="BM3" s="1474"/>
      <c r="BN3" s="1474"/>
      <c r="BO3" s="1474"/>
      <c r="BP3" s="1474"/>
      <c r="BQ3" s="1474"/>
      <c r="BR3" s="1474"/>
      <c r="BS3" s="1474"/>
      <c r="BT3" s="1474"/>
      <c r="BU3" s="1474"/>
      <c r="BV3" s="1474"/>
      <c r="BW3" s="1474"/>
      <c r="BX3" s="1474"/>
      <c r="BY3" s="1474"/>
      <c r="BZ3" s="1474"/>
      <c r="CA3" s="1474"/>
      <c r="CB3" s="1474"/>
      <c r="CC3" s="1474"/>
      <c r="CD3" s="1474"/>
      <c r="CE3" s="1474"/>
      <c r="CF3" s="1474"/>
      <c r="CG3" s="1474"/>
      <c r="CH3" s="1474"/>
      <c r="CI3" s="1474"/>
      <c r="CJ3" s="1474"/>
      <c r="CK3" s="1474"/>
      <c r="CL3" s="1474"/>
      <c r="CM3" s="1474"/>
      <c r="CN3" s="1474"/>
      <c r="CO3" s="1474"/>
      <c r="CP3" s="1474"/>
      <c r="CQ3" s="1474"/>
      <c r="CR3" s="1474"/>
      <c r="CS3" s="1474"/>
      <c r="CT3" s="1474"/>
      <c r="CU3" s="1474"/>
      <c r="CV3" s="1474"/>
      <c r="CW3" s="1474"/>
      <c r="CX3" s="1474"/>
      <c r="CY3" s="1474"/>
      <c r="CZ3" s="1474"/>
      <c r="DA3" s="1474"/>
      <c r="DB3" s="1474"/>
      <c r="DC3" s="1474"/>
      <c r="DD3" s="1474"/>
      <c r="DE3" s="1474"/>
      <c r="DF3" s="1474"/>
      <c r="DG3" s="1474"/>
      <c r="DH3" s="1474"/>
      <c r="DI3" s="1474"/>
      <c r="DJ3" s="1474"/>
      <c r="DK3" s="1474"/>
      <c r="DL3" s="1474"/>
      <c r="DM3" s="1474"/>
      <c r="DN3" s="1474"/>
      <c r="DO3" s="1474"/>
      <c r="DP3" s="1474"/>
      <c r="DQ3" s="1474"/>
      <c r="DR3" s="1474"/>
      <c r="DS3" s="1474"/>
      <c r="DT3" s="1474"/>
      <c r="DU3" s="1474"/>
      <c r="DV3" s="1474"/>
      <c r="DW3" s="1474"/>
      <c r="DX3" s="1474"/>
      <c r="DY3" s="1474"/>
      <c r="DZ3" s="1474"/>
      <c r="EA3" s="1474"/>
      <c r="EB3" s="1474"/>
      <c r="EC3" s="1474"/>
      <c r="ED3" s="1474"/>
      <c r="EE3" s="1474"/>
      <c r="EF3" s="1474"/>
      <c r="EG3" s="1474"/>
      <c r="EH3" s="1474"/>
      <c r="EI3" s="1474"/>
      <c r="EJ3" s="1474"/>
      <c r="EK3" s="1474"/>
      <c r="EL3" s="1474"/>
      <c r="EM3" s="1474"/>
      <c r="EN3" s="1474"/>
      <c r="EO3" s="1474"/>
      <c r="EP3" s="1474"/>
      <c r="EQ3" s="1474"/>
      <c r="ER3" s="1474"/>
      <c r="ES3" s="1474"/>
      <c r="ET3" s="1474"/>
      <c r="EU3" s="1474"/>
      <c r="EV3" s="1474"/>
      <c r="EW3" s="1474"/>
      <c r="EX3" s="1474"/>
      <c r="EY3" s="1474"/>
      <c r="EZ3" s="1474"/>
      <c r="FA3" s="1474"/>
      <c r="FB3" s="1474"/>
      <c r="FC3" s="1474"/>
      <c r="FD3" s="1474"/>
      <c r="FE3" s="1474"/>
      <c r="FF3" s="1474"/>
      <c r="FG3" s="1474"/>
      <c r="FH3" s="1474"/>
      <c r="FI3" s="1474"/>
      <c r="FJ3" s="1474"/>
      <c r="FK3" s="1474"/>
      <c r="FL3" s="1474"/>
      <c r="FM3" s="1474"/>
      <c r="FN3" s="1474"/>
      <c r="FO3" s="1474"/>
      <c r="FP3" s="1474"/>
      <c r="FQ3" s="1474"/>
      <c r="FR3" s="1474"/>
      <c r="FS3" s="1474"/>
      <c r="FT3" s="1474"/>
      <c r="FU3" s="1474"/>
      <c r="FV3" s="1474"/>
      <c r="FW3" s="1474"/>
      <c r="FX3" s="1474"/>
      <c r="FY3" s="1474"/>
      <c r="FZ3" s="1474"/>
      <c r="GA3" s="1474"/>
      <c r="GB3" s="1474"/>
      <c r="GC3" s="1474"/>
      <c r="GD3" s="1474"/>
      <c r="GE3" s="1474"/>
      <c r="GF3" s="1474"/>
      <c r="GG3" s="1474"/>
      <c r="GH3" s="1474"/>
      <c r="GI3" s="1474"/>
      <c r="GJ3" s="1474"/>
      <c r="GK3" s="1474"/>
      <c r="GL3" s="1474"/>
      <c r="GM3" s="1474"/>
      <c r="GN3" s="1474"/>
      <c r="GO3" s="1474"/>
      <c r="GP3" s="1474"/>
      <c r="GQ3" s="1474"/>
      <c r="GR3" s="1474"/>
      <c r="GS3" s="1474"/>
      <c r="GT3" s="1474"/>
      <c r="GU3" s="1474"/>
      <c r="GV3" s="1474"/>
      <c r="GW3" s="1474"/>
      <c r="GX3" s="1474"/>
      <c r="GY3" s="1474"/>
      <c r="GZ3" s="1474"/>
      <c r="HA3" s="1474"/>
      <c r="HB3" s="1474"/>
      <c r="HC3" s="1474"/>
      <c r="HD3" s="1474"/>
      <c r="HE3" s="1474"/>
      <c r="HF3" s="1474"/>
      <c r="HG3" s="1474"/>
      <c r="HH3" s="1474"/>
      <c r="HI3" s="1474"/>
      <c r="HJ3" s="1474"/>
      <c r="HK3" s="1474"/>
      <c r="HL3" s="1474"/>
      <c r="HM3" s="1474"/>
      <c r="HN3" s="1474"/>
      <c r="HO3" s="1474"/>
      <c r="HP3" s="1474"/>
      <c r="HQ3" s="1474"/>
      <c r="HR3" s="1474"/>
      <c r="HS3" s="1474"/>
      <c r="HT3" s="1474"/>
      <c r="HU3" s="1474"/>
      <c r="HV3" s="1474"/>
      <c r="HW3" s="1474"/>
      <c r="HX3" s="1474"/>
      <c r="HY3" s="1474"/>
      <c r="HZ3" s="1474"/>
      <c r="IA3" s="1474"/>
      <c r="IB3" s="1474"/>
      <c r="IC3" s="1474"/>
      <c r="ID3" s="1474"/>
      <c r="IE3" s="1474"/>
      <c r="IF3" s="1474"/>
      <c r="IG3" s="1474"/>
      <c r="IH3" s="1474"/>
      <c r="II3" s="1474"/>
      <c r="IJ3" s="1474"/>
      <c r="IK3" s="1474"/>
      <c r="IL3" s="1474"/>
      <c r="IM3" s="1474"/>
      <c r="IN3" s="1474"/>
      <c r="IO3" s="1474"/>
      <c r="IP3" s="1474"/>
      <c r="IQ3" s="1474"/>
      <c r="IR3" s="1474"/>
      <c r="IS3" s="1474"/>
      <c r="IT3" s="1474"/>
      <c r="IU3" s="1474"/>
    </row>
    <row r="4" spans="1:255" ht="15" customHeight="1">
      <c r="A4" s="3615" t="s">
        <v>4634</v>
      </c>
      <c r="B4" s="3613"/>
      <c r="C4" s="3613"/>
      <c r="D4" s="3613"/>
      <c r="E4" s="3616"/>
      <c r="F4" s="3612" t="s">
        <v>4634</v>
      </c>
      <c r="G4" s="3613"/>
      <c r="H4" s="3613"/>
      <c r="I4" s="3613"/>
      <c r="J4" s="3613"/>
      <c r="K4" s="3613"/>
      <c r="L4" s="3613"/>
      <c r="M4" s="3614"/>
      <c r="N4" s="3615" t="s">
        <v>4634</v>
      </c>
      <c r="O4" s="3613"/>
      <c r="P4" s="3613"/>
      <c r="Q4" s="3613"/>
      <c r="R4" s="3613"/>
      <c r="S4" s="3614"/>
      <c r="T4" s="1474"/>
      <c r="U4" s="1474"/>
      <c r="V4" s="1474"/>
      <c r="W4" s="1474"/>
      <c r="X4" s="1474"/>
      <c r="Y4" s="1474"/>
      <c r="Z4" s="1474"/>
      <c r="AA4" s="1474"/>
      <c r="AB4" s="1474"/>
      <c r="AC4" s="1474"/>
      <c r="AD4" s="1474"/>
      <c r="AE4" s="1474"/>
      <c r="AF4" s="1474"/>
      <c r="AG4" s="1474"/>
      <c r="AH4" s="1474"/>
      <c r="AI4" s="1474"/>
      <c r="AJ4" s="1474"/>
      <c r="AK4" s="1474"/>
      <c r="AL4" s="1474"/>
      <c r="AM4" s="1474"/>
      <c r="AN4" s="1474"/>
      <c r="AO4" s="1474"/>
      <c r="AP4" s="1474"/>
      <c r="AQ4" s="1474"/>
      <c r="AR4" s="1474"/>
      <c r="AS4" s="1474"/>
      <c r="AT4" s="1474"/>
      <c r="AU4" s="1474"/>
      <c r="AV4" s="1474"/>
      <c r="AW4" s="1474"/>
      <c r="AX4" s="1474"/>
      <c r="AY4" s="1474"/>
      <c r="AZ4" s="1474"/>
      <c r="BA4" s="1474"/>
      <c r="BB4" s="1474"/>
      <c r="BC4" s="1474"/>
      <c r="BD4" s="1474"/>
      <c r="BE4" s="1474"/>
      <c r="BF4" s="1474"/>
      <c r="BG4" s="1474"/>
      <c r="BH4" s="1474"/>
      <c r="BI4" s="1474"/>
      <c r="BJ4" s="1474"/>
      <c r="BK4" s="1474"/>
      <c r="BL4" s="1474"/>
      <c r="BM4" s="1474"/>
      <c r="BN4" s="1474"/>
      <c r="BO4" s="1474"/>
      <c r="BP4" s="1474"/>
      <c r="BQ4" s="1474"/>
      <c r="BR4" s="1474"/>
      <c r="BS4" s="1474"/>
      <c r="BT4" s="1474"/>
      <c r="BU4" s="1474"/>
      <c r="BV4" s="1474"/>
      <c r="BW4" s="1474"/>
      <c r="BX4" s="1474"/>
      <c r="BY4" s="1474"/>
      <c r="BZ4" s="1474"/>
      <c r="CA4" s="1474"/>
      <c r="CB4" s="1474"/>
      <c r="CC4" s="1474"/>
      <c r="CD4" s="1474"/>
      <c r="CE4" s="1474"/>
      <c r="CF4" s="1474"/>
      <c r="CG4" s="1474"/>
      <c r="CH4" s="1474"/>
      <c r="CI4" s="1474"/>
      <c r="CJ4" s="1474"/>
      <c r="CK4" s="1474"/>
      <c r="CL4" s="1474"/>
      <c r="CM4" s="1474"/>
      <c r="CN4" s="1474"/>
      <c r="CO4" s="1474"/>
      <c r="CP4" s="1474"/>
      <c r="CQ4" s="1474"/>
      <c r="CR4" s="1474"/>
      <c r="CS4" s="1474"/>
      <c r="CT4" s="1474"/>
      <c r="CU4" s="1474"/>
      <c r="CV4" s="1474"/>
      <c r="CW4" s="1474"/>
      <c r="CX4" s="1474"/>
      <c r="CY4" s="1474"/>
      <c r="CZ4" s="1474"/>
      <c r="DA4" s="1474"/>
      <c r="DB4" s="1474"/>
      <c r="DC4" s="1474"/>
      <c r="DD4" s="1474"/>
      <c r="DE4" s="1474"/>
      <c r="DF4" s="1474"/>
      <c r="DG4" s="1474"/>
      <c r="DH4" s="1474"/>
      <c r="DI4" s="1474"/>
      <c r="DJ4" s="1474"/>
      <c r="DK4" s="1474"/>
      <c r="DL4" s="1474"/>
      <c r="DM4" s="1474"/>
      <c r="DN4" s="1474"/>
      <c r="DO4" s="1474"/>
      <c r="DP4" s="1474"/>
      <c r="DQ4" s="1474"/>
      <c r="DR4" s="1474"/>
      <c r="DS4" s="1474"/>
      <c r="DT4" s="1474"/>
      <c r="DU4" s="1474"/>
      <c r="DV4" s="1474"/>
      <c r="DW4" s="1474"/>
      <c r="DX4" s="1474"/>
      <c r="DY4" s="1474"/>
      <c r="DZ4" s="1474"/>
      <c r="EA4" s="1474"/>
      <c r="EB4" s="1474"/>
      <c r="EC4" s="1474"/>
      <c r="ED4" s="1474"/>
      <c r="EE4" s="1474"/>
      <c r="EF4" s="1474"/>
      <c r="EG4" s="1474"/>
      <c r="EH4" s="1474"/>
      <c r="EI4" s="1474"/>
      <c r="EJ4" s="1474"/>
      <c r="EK4" s="1474"/>
      <c r="EL4" s="1474"/>
      <c r="EM4" s="1474"/>
      <c r="EN4" s="1474"/>
      <c r="EO4" s="1474"/>
      <c r="EP4" s="1474"/>
      <c r="EQ4" s="1474"/>
      <c r="ER4" s="1474"/>
      <c r="ES4" s="1474"/>
      <c r="ET4" s="1474"/>
      <c r="EU4" s="1474"/>
      <c r="EV4" s="1474"/>
      <c r="EW4" s="1474"/>
      <c r="EX4" s="1474"/>
      <c r="EY4" s="1474"/>
      <c r="EZ4" s="1474"/>
      <c r="FA4" s="1474"/>
      <c r="FB4" s="1474"/>
      <c r="FC4" s="1474"/>
      <c r="FD4" s="1474"/>
      <c r="FE4" s="1474"/>
      <c r="FF4" s="1474"/>
      <c r="FG4" s="1474"/>
      <c r="FH4" s="1474"/>
      <c r="FI4" s="1474"/>
      <c r="FJ4" s="1474"/>
      <c r="FK4" s="1474"/>
      <c r="FL4" s="1474"/>
      <c r="FM4" s="1474"/>
      <c r="FN4" s="1474"/>
      <c r="FO4" s="1474"/>
      <c r="FP4" s="1474"/>
      <c r="FQ4" s="1474"/>
      <c r="FR4" s="1474"/>
      <c r="FS4" s="1474"/>
      <c r="FT4" s="1474"/>
      <c r="FU4" s="1474"/>
      <c r="FV4" s="1474"/>
      <c r="FW4" s="1474"/>
      <c r="FX4" s="1474"/>
      <c r="FY4" s="1474"/>
      <c r="FZ4" s="1474"/>
      <c r="GA4" s="1474"/>
      <c r="GB4" s="1474"/>
      <c r="GC4" s="1474"/>
      <c r="GD4" s="1474"/>
      <c r="GE4" s="1474"/>
      <c r="GF4" s="1474"/>
      <c r="GG4" s="1474"/>
      <c r="GH4" s="1474"/>
      <c r="GI4" s="1474"/>
      <c r="GJ4" s="1474"/>
      <c r="GK4" s="1474"/>
      <c r="GL4" s="1474"/>
      <c r="GM4" s="1474"/>
      <c r="GN4" s="1474"/>
      <c r="GO4" s="1474"/>
      <c r="GP4" s="1474"/>
      <c r="GQ4" s="1474"/>
      <c r="GR4" s="1474"/>
      <c r="GS4" s="1474"/>
      <c r="GT4" s="1474"/>
      <c r="GU4" s="1474"/>
      <c r="GV4" s="1474"/>
      <c r="GW4" s="1474"/>
      <c r="GX4" s="1474"/>
      <c r="GY4" s="1474"/>
      <c r="GZ4" s="1474"/>
      <c r="HA4" s="1474"/>
      <c r="HB4" s="1474"/>
      <c r="HC4" s="1474"/>
      <c r="HD4" s="1474"/>
      <c r="HE4" s="1474"/>
      <c r="HF4" s="1474"/>
      <c r="HG4" s="1474"/>
      <c r="HH4" s="1474"/>
      <c r="HI4" s="1474"/>
      <c r="HJ4" s="1474"/>
      <c r="HK4" s="1474"/>
      <c r="HL4" s="1474"/>
      <c r="HM4" s="1474"/>
      <c r="HN4" s="1474"/>
      <c r="HO4" s="1474"/>
      <c r="HP4" s="1474"/>
      <c r="HQ4" s="1474"/>
      <c r="HR4" s="1474"/>
      <c r="HS4" s="1474"/>
      <c r="HT4" s="1474"/>
      <c r="HU4" s="1474"/>
      <c r="HV4" s="1474"/>
      <c r="HW4" s="1474"/>
      <c r="HX4" s="1474"/>
      <c r="HY4" s="1474"/>
      <c r="HZ4" s="1474"/>
      <c r="IA4" s="1474"/>
      <c r="IB4" s="1474"/>
      <c r="IC4" s="1474"/>
      <c r="ID4" s="1474"/>
      <c r="IE4" s="1474"/>
      <c r="IF4" s="1474"/>
      <c r="IG4" s="1474"/>
      <c r="IH4" s="1474"/>
      <c r="II4" s="1474"/>
      <c r="IJ4" s="1474"/>
      <c r="IK4" s="1474"/>
      <c r="IL4" s="1474"/>
      <c r="IM4" s="1474"/>
      <c r="IN4" s="1474"/>
      <c r="IO4" s="1474"/>
      <c r="IP4" s="1474"/>
      <c r="IQ4" s="1474"/>
      <c r="IR4" s="1474"/>
      <c r="IS4" s="1474"/>
      <c r="IT4" s="1474"/>
      <c r="IU4" s="1474"/>
    </row>
    <row r="5" spans="1:255">
      <c r="A5" s="3577" t="s">
        <v>1979</v>
      </c>
      <c r="B5" s="3578"/>
      <c r="C5" s="3578"/>
      <c r="D5" s="3578"/>
      <c r="E5" s="3579"/>
      <c r="F5" s="3577" t="s">
        <v>1979</v>
      </c>
      <c r="G5" s="3578"/>
      <c r="H5" s="3578"/>
      <c r="I5" s="3578"/>
      <c r="J5" s="3578"/>
      <c r="K5" s="3578"/>
      <c r="L5" s="3578"/>
      <c r="M5" s="3579"/>
      <c r="N5" s="3577" t="s">
        <v>1979</v>
      </c>
      <c r="O5" s="3578"/>
      <c r="P5" s="3578"/>
      <c r="Q5" s="3578"/>
      <c r="R5" s="3578"/>
      <c r="S5" s="3579"/>
      <c r="T5" s="1474"/>
      <c r="U5" s="1474"/>
      <c r="V5" s="1474"/>
      <c r="W5" s="1474"/>
      <c r="X5" s="1474"/>
      <c r="Y5" s="1474"/>
      <c r="Z5" s="1474"/>
      <c r="AA5" s="1474"/>
      <c r="AB5" s="1474"/>
      <c r="AC5" s="1474"/>
      <c r="AD5" s="1474"/>
      <c r="AE5" s="1474"/>
      <c r="AF5" s="1474"/>
      <c r="AG5" s="1474"/>
      <c r="AH5" s="1474"/>
      <c r="AI5" s="1474"/>
      <c r="AJ5" s="1474"/>
      <c r="AK5" s="1474"/>
      <c r="AL5" s="1474"/>
      <c r="AM5" s="1474"/>
      <c r="AN5" s="1474"/>
      <c r="AO5" s="1474"/>
      <c r="AP5" s="1474"/>
      <c r="AQ5" s="1474"/>
      <c r="AR5" s="1474"/>
      <c r="AS5" s="1474"/>
      <c r="AT5" s="1474"/>
      <c r="AU5" s="1474"/>
      <c r="AV5" s="1474"/>
      <c r="AW5" s="1474"/>
      <c r="AX5" s="1474"/>
      <c r="AY5" s="1474"/>
      <c r="AZ5" s="1474"/>
      <c r="BA5" s="1474"/>
      <c r="BB5" s="1474"/>
      <c r="BC5" s="1474"/>
      <c r="BD5" s="1474"/>
      <c r="BE5" s="1474"/>
      <c r="BF5" s="1474"/>
      <c r="BG5" s="1474"/>
      <c r="BH5" s="1474"/>
      <c r="BI5" s="1474"/>
      <c r="BJ5" s="1474"/>
      <c r="BK5" s="1474"/>
      <c r="BL5" s="1474"/>
      <c r="BM5" s="1474"/>
      <c r="BN5" s="1474"/>
      <c r="BO5" s="1474"/>
      <c r="BP5" s="1474"/>
      <c r="BQ5" s="1474"/>
      <c r="BR5" s="1474"/>
      <c r="BS5" s="1474"/>
      <c r="BT5" s="1474"/>
      <c r="BU5" s="1474"/>
      <c r="BV5" s="1474"/>
      <c r="BW5" s="1474"/>
      <c r="BX5" s="1474"/>
      <c r="BY5" s="1474"/>
      <c r="BZ5" s="1474"/>
      <c r="CA5" s="1474"/>
      <c r="CB5" s="1474"/>
      <c r="CC5" s="1474"/>
      <c r="CD5" s="1474"/>
      <c r="CE5" s="1474"/>
      <c r="CF5" s="1474"/>
      <c r="CG5" s="1474"/>
      <c r="CH5" s="1474"/>
      <c r="CI5" s="1474"/>
      <c r="CJ5" s="1474"/>
      <c r="CK5" s="1474"/>
      <c r="CL5" s="1474"/>
      <c r="CM5" s="1474"/>
      <c r="CN5" s="1474"/>
      <c r="CO5" s="1474"/>
      <c r="CP5" s="1474"/>
      <c r="CQ5" s="1474"/>
      <c r="CR5" s="1474"/>
      <c r="CS5" s="1474"/>
      <c r="CT5" s="1474"/>
      <c r="CU5" s="1474"/>
      <c r="CV5" s="1474"/>
      <c r="CW5" s="1474"/>
      <c r="CX5" s="1474"/>
      <c r="CY5" s="1474"/>
      <c r="CZ5" s="1474"/>
      <c r="DA5" s="1474"/>
      <c r="DB5" s="1474"/>
      <c r="DC5" s="1474"/>
      <c r="DD5" s="1474"/>
      <c r="DE5" s="1474"/>
      <c r="DF5" s="1474"/>
      <c r="DG5" s="1474"/>
      <c r="DH5" s="1474"/>
      <c r="DI5" s="1474"/>
      <c r="DJ5" s="1474"/>
      <c r="DK5" s="1474"/>
      <c r="DL5" s="1474"/>
      <c r="DM5" s="1474"/>
      <c r="DN5" s="1474"/>
      <c r="DO5" s="1474"/>
      <c r="DP5" s="1474"/>
      <c r="DQ5" s="1474"/>
      <c r="DR5" s="1474"/>
      <c r="DS5" s="1474"/>
      <c r="DT5" s="1474"/>
      <c r="DU5" s="1474"/>
      <c r="DV5" s="1474"/>
      <c r="DW5" s="1474"/>
      <c r="DX5" s="1474"/>
      <c r="DY5" s="1474"/>
      <c r="DZ5" s="1474"/>
      <c r="EA5" s="1474"/>
      <c r="EB5" s="1474"/>
      <c r="EC5" s="1474"/>
      <c r="ED5" s="1474"/>
      <c r="EE5" s="1474"/>
      <c r="EF5" s="1474"/>
      <c r="EG5" s="1474"/>
      <c r="EH5" s="1474"/>
      <c r="EI5" s="1474"/>
      <c r="EJ5" s="1474"/>
      <c r="EK5" s="1474"/>
      <c r="EL5" s="1474"/>
      <c r="EM5" s="1474"/>
      <c r="EN5" s="1474"/>
      <c r="EO5" s="1474"/>
      <c r="EP5" s="1474"/>
      <c r="EQ5" s="1474"/>
      <c r="ER5" s="1474"/>
      <c r="ES5" s="1474"/>
      <c r="ET5" s="1474"/>
      <c r="EU5" s="1474"/>
      <c r="EV5" s="1474"/>
      <c r="EW5" s="1474"/>
      <c r="EX5" s="1474"/>
      <c r="EY5" s="1474"/>
      <c r="EZ5" s="1474"/>
      <c r="FA5" s="1474"/>
      <c r="FB5" s="1474"/>
      <c r="FC5" s="1474"/>
      <c r="FD5" s="1474"/>
      <c r="FE5" s="1474"/>
      <c r="FF5" s="1474"/>
      <c r="FG5" s="1474"/>
      <c r="FH5" s="1474"/>
      <c r="FI5" s="1474"/>
      <c r="FJ5" s="1474"/>
      <c r="FK5" s="1474"/>
      <c r="FL5" s="1474"/>
      <c r="FM5" s="1474"/>
      <c r="FN5" s="1474"/>
      <c r="FO5" s="1474"/>
      <c r="FP5" s="1474"/>
      <c r="FQ5" s="1474"/>
      <c r="FR5" s="1474"/>
      <c r="FS5" s="1474"/>
      <c r="FT5" s="1474"/>
      <c r="FU5" s="1474"/>
      <c r="FV5" s="1474"/>
      <c r="FW5" s="1474"/>
      <c r="FX5" s="1474"/>
      <c r="FY5" s="1474"/>
      <c r="FZ5" s="1474"/>
      <c r="GA5" s="1474"/>
      <c r="GB5" s="1474"/>
      <c r="GC5" s="1474"/>
      <c r="GD5" s="1474"/>
      <c r="GE5" s="1474"/>
      <c r="GF5" s="1474"/>
      <c r="GG5" s="1474"/>
      <c r="GH5" s="1474"/>
      <c r="GI5" s="1474"/>
      <c r="GJ5" s="1474"/>
      <c r="GK5" s="1474"/>
      <c r="GL5" s="1474"/>
      <c r="GM5" s="1474"/>
      <c r="GN5" s="1474"/>
      <c r="GO5" s="1474"/>
      <c r="GP5" s="1474"/>
      <c r="GQ5" s="1474"/>
      <c r="GR5" s="1474"/>
      <c r="GS5" s="1474"/>
      <c r="GT5" s="1474"/>
      <c r="GU5" s="1474"/>
      <c r="GV5" s="1474"/>
      <c r="GW5" s="1474"/>
      <c r="GX5" s="1474"/>
      <c r="GY5" s="1474"/>
      <c r="GZ5" s="1474"/>
      <c r="HA5" s="1474"/>
      <c r="HB5" s="1474"/>
      <c r="HC5" s="1474"/>
      <c r="HD5" s="1474"/>
      <c r="HE5" s="1474"/>
      <c r="HF5" s="1474"/>
      <c r="HG5" s="1474"/>
      <c r="HH5" s="1474"/>
      <c r="HI5" s="1474"/>
      <c r="HJ5" s="1474"/>
      <c r="HK5" s="1474"/>
      <c r="HL5" s="1474"/>
      <c r="HM5" s="1474"/>
      <c r="HN5" s="1474"/>
      <c r="HO5" s="1474"/>
      <c r="HP5" s="1474"/>
      <c r="HQ5" s="1474"/>
      <c r="HR5" s="1474"/>
      <c r="HS5" s="1474"/>
      <c r="HT5" s="1474"/>
      <c r="HU5" s="1474"/>
      <c r="HV5" s="1474"/>
      <c r="HW5" s="1474"/>
      <c r="HX5" s="1474"/>
      <c r="HY5" s="1474"/>
      <c r="HZ5" s="1474"/>
      <c r="IA5" s="1474"/>
      <c r="IB5" s="1474"/>
      <c r="IC5" s="1474"/>
      <c r="ID5" s="1474"/>
      <c r="IE5" s="1474"/>
      <c r="IF5" s="1474"/>
      <c r="IG5" s="1474"/>
      <c r="IH5" s="1474"/>
      <c r="II5" s="1474"/>
      <c r="IJ5" s="1474"/>
      <c r="IK5" s="1474"/>
      <c r="IL5" s="1474"/>
      <c r="IM5" s="1474"/>
      <c r="IN5" s="1474"/>
      <c r="IO5" s="1474"/>
      <c r="IP5" s="1474"/>
      <c r="IQ5" s="1474"/>
      <c r="IR5" s="1474"/>
      <c r="IS5" s="1474"/>
      <c r="IT5" s="1474"/>
      <c r="IU5" s="1474"/>
    </row>
    <row r="6" spans="1:255">
      <c r="A6" s="2229" t="s">
        <v>2395</v>
      </c>
      <c r="B6" s="2230" t="s">
        <v>1037</v>
      </c>
      <c r="C6" s="2230"/>
      <c r="D6" s="2230"/>
      <c r="E6" s="2231"/>
      <c r="F6" s="2627"/>
      <c r="G6" s="2633" t="s">
        <v>4042</v>
      </c>
      <c r="H6" s="2633"/>
      <c r="I6" s="2633"/>
      <c r="J6" s="2628"/>
      <c r="K6" s="1855"/>
      <c r="L6" s="1855"/>
      <c r="M6" s="2629"/>
      <c r="N6" s="2229" t="s">
        <v>3714</v>
      </c>
      <c r="O6" s="2230" t="s">
        <v>1125</v>
      </c>
      <c r="P6" s="2230"/>
      <c r="S6" s="2232"/>
      <c r="T6" s="1474"/>
      <c r="U6" s="1474"/>
      <c r="V6" s="1474"/>
      <c r="W6" s="1474"/>
      <c r="X6" s="1474"/>
      <c r="Y6" s="1474"/>
      <c r="Z6" s="1474"/>
      <c r="AA6" s="1474"/>
      <c r="AB6" s="1474"/>
      <c r="AC6" s="1474"/>
      <c r="AD6" s="1474"/>
      <c r="AE6" s="1474"/>
      <c r="AF6" s="1474"/>
      <c r="AG6" s="1474"/>
      <c r="AH6" s="1474"/>
      <c r="AI6" s="1474"/>
      <c r="AJ6" s="1474"/>
      <c r="AK6" s="1474"/>
      <c r="AL6" s="1474"/>
      <c r="AM6" s="1474"/>
      <c r="AN6" s="1474"/>
      <c r="AO6" s="1474"/>
      <c r="AP6" s="1474"/>
      <c r="AQ6" s="1474"/>
      <c r="AR6" s="1474"/>
      <c r="AS6" s="1474"/>
      <c r="AT6" s="1474"/>
      <c r="AU6" s="1474"/>
      <c r="AV6" s="1474"/>
      <c r="AW6" s="1474"/>
      <c r="AX6" s="1474"/>
      <c r="AY6" s="1474"/>
      <c r="AZ6" s="1474"/>
      <c r="BA6" s="1474"/>
      <c r="BB6" s="1474"/>
      <c r="BC6" s="1474"/>
      <c r="BD6" s="1474"/>
      <c r="BE6" s="1474"/>
      <c r="BF6" s="1474"/>
      <c r="BG6" s="1474"/>
      <c r="BH6" s="1474"/>
      <c r="BI6" s="1474"/>
      <c r="BJ6" s="1474"/>
      <c r="BK6" s="1474"/>
      <c r="BL6" s="1474"/>
      <c r="BM6" s="1474"/>
      <c r="BN6" s="1474"/>
      <c r="BO6" s="1474"/>
      <c r="BP6" s="1474"/>
      <c r="BQ6" s="1474"/>
      <c r="BR6" s="1474"/>
      <c r="BS6" s="1474"/>
      <c r="BT6" s="1474"/>
      <c r="BU6" s="1474"/>
      <c r="BV6" s="1474"/>
      <c r="BW6" s="1474"/>
      <c r="BX6" s="1474"/>
      <c r="BY6" s="1474"/>
      <c r="BZ6" s="1474"/>
      <c r="CA6" s="1474"/>
      <c r="CB6" s="1474"/>
      <c r="CC6" s="1474"/>
      <c r="CD6" s="1474"/>
      <c r="CE6" s="1474"/>
      <c r="CF6" s="1474"/>
      <c r="CG6" s="1474"/>
      <c r="CH6" s="1474"/>
      <c r="CI6" s="1474"/>
      <c r="CJ6" s="1474"/>
      <c r="CK6" s="1474"/>
      <c r="CL6" s="1474"/>
      <c r="CM6" s="1474"/>
      <c r="CN6" s="1474"/>
      <c r="CO6" s="1474"/>
      <c r="CP6" s="1474"/>
      <c r="CQ6" s="1474"/>
      <c r="CR6" s="1474"/>
      <c r="CS6" s="1474"/>
      <c r="CT6" s="1474"/>
      <c r="CU6" s="1474"/>
      <c r="CV6" s="1474"/>
      <c r="CW6" s="1474"/>
      <c r="CX6" s="1474"/>
      <c r="CY6" s="1474"/>
      <c r="CZ6" s="1474"/>
      <c r="DA6" s="1474"/>
      <c r="DB6" s="1474"/>
      <c r="DC6" s="1474"/>
      <c r="DD6" s="1474"/>
      <c r="DE6" s="1474"/>
      <c r="DF6" s="1474"/>
      <c r="DG6" s="1474"/>
      <c r="DH6" s="1474"/>
      <c r="DI6" s="1474"/>
      <c r="DJ6" s="1474"/>
      <c r="DK6" s="1474"/>
      <c r="DL6" s="1474"/>
      <c r="DM6" s="1474"/>
      <c r="DN6" s="1474"/>
      <c r="DO6" s="1474"/>
      <c r="DP6" s="1474"/>
      <c r="DQ6" s="1474"/>
      <c r="DR6" s="1474"/>
      <c r="DS6" s="1474"/>
      <c r="DT6" s="1474"/>
      <c r="DU6" s="1474"/>
      <c r="DV6" s="1474"/>
      <c r="DW6" s="1474"/>
      <c r="DX6" s="1474"/>
      <c r="DY6" s="1474"/>
      <c r="DZ6" s="1474"/>
      <c r="EA6" s="1474"/>
      <c r="EB6" s="1474"/>
      <c r="EC6" s="1474"/>
      <c r="ED6" s="1474"/>
      <c r="EE6" s="1474"/>
      <c r="EF6" s="1474"/>
      <c r="EG6" s="1474"/>
      <c r="EH6" s="1474"/>
      <c r="EI6" s="1474"/>
      <c r="EJ6" s="1474"/>
      <c r="EK6" s="1474"/>
      <c r="EL6" s="1474"/>
      <c r="EM6" s="1474"/>
      <c r="EN6" s="1474"/>
      <c r="EO6" s="1474"/>
      <c r="EP6" s="1474"/>
      <c r="EQ6" s="1474"/>
      <c r="ER6" s="1474"/>
      <c r="ES6" s="1474"/>
      <c r="ET6" s="1474"/>
      <c r="EU6" s="1474"/>
      <c r="EV6" s="1474"/>
      <c r="EW6" s="1474"/>
      <c r="EX6" s="1474"/>
      <c r="EY6" s="1474"/>
      <c r="EZ6" s="1474"/>
      <c r="FA6" s="1474"/>
      <c r="FB6" s="1474"/>
      <c r="FC6" s="1474"/>
      <c r="FD6" s="1474"/>
      <c r="FE6" s="1474"/>
      <c r="FF6" s="1474"/>
      <c r="FG6" s="1474"/>
      <c r="FH6" s="1474"/>
      <c r="FI6" s="1474"/>
      <c r="FJ6" s="1474"/>
      <c r="FK6" s="1474"/>
      <c r="FL6" s="1474"/>
      <c r="FM6" s="1474"/>
      <c r="FN6" s="1474"/>
      <c r="FO6" s="1474"/>
      <c r="FP6" s="1474"/>
      <c r="FQ6" s="1474"/>
      <c r="FR6" s="1474"/>
      <c r="FS6" s="1474"/>
      <c r="FT6" s="1474"/>
      <c r="FU6" s="1474"/>
      <c r="FV6" s="1474"/>
      <c r="FW6" s="1474"/>
      <c r="FX6" s="1474"/>
      <c r="FY6" s="1474"/>
      <c r="FZ6" s="1474"/>
      <c r="GA6" s="1474"/>
      <c r="GB6" s="1474"/>
      <c r="GC6" s="1474"/>
      <c r="GD6" s="1474"/>
      <c r="GE6" s="1474"/>
      <c r="GF6" s="1474"/>
      <c r="GG6" s="1474"/>
      <c r="GH6" s="1474"/>
      <c r="GI6" s="1474"/>
      <c r="GJ6" s="1474"/>
      <c r="GK6" s="1474"/>
      <c r="GL6" s="1474"/>
      <c r="GM6" s="1474"/>
      <c r="GN6" s="1474"/>
      <c r="GO6" s="1474"/>
      <c r="GP6" s="1474"/>
      <c r="GQ6" s="1474"/>
      <c r="GR6" s="1474"/>
      <c r="GS6" s="1474"/>
      <c r="GT6" s="1474"/>
      <c r="GU6" s="1474"/>
      <c r="GV6" s="1474"/>
      <c r="GW6" s="1474"/>
      <c r="GX6" s="1474"/>
      <c r="GY6" s="1474"/>
      <c r="GZ6" s="1474"/>
      <c r="HA6" s="1474"/>
      <c r="HB6" s="1474"/>
      <c r="HC6" s="1474"/>
      <c r="HD6" s="1474"/>
      <c r="HE6" s="1474"/>
      <c r="HF6" s="1474"/>
      <c r="HG6" s="1474"/>
      <c r="HH6" s="1474"/>
      <c r="HI6" s="1474"/>
      <c r="HJ6" s="1474"/>
      <c r="HK6" s="1474"/>
      <c r="HL6" s="1474"/>
      <c r="HM6" s="1474"/>
      <c r="HN6" s="1474"/>
      <c r="HO6" s="1474"/>
      <c r="HP6" s="1474"/>
      <c r="HQ6" s="1474"/>
      <c r="HR6" s="1474"/>
      <c r="HS6" s="1474"/>
      <c r="HT6" s="1474"/>
      <c r="HU6" s="1474"/>
      <c r="HV6" s="1474"/>
      <c r="HW6" s="1474"/>
      <c r="HX6" s="1474"/>
      <c r="HY6" s="1474"/>
      <c r="HZ6" s="1474"/>
      <c r="IA6" s="1474"/>
      <c r="IB6" s="1474"/>
      <c r="IC6" s="1474"/>
      <c r="ID6" s="1474"/>
      <c r="IE6" s="1474"/>
      <c r="IF6" s="1474"/>
      <c r="IG6" s="1474"/>
      <c r="IH6" s="1474"/>
      <c r="II6" s="1474"/>
      <c r="IJ6" s="1474"/>
      <c r="IK6" s="1474"/>
      <c r="IL6" s="1474"/>
      <c r="IM6" s="1474"/>
      <c r="IN6" s="1474"/>
      <c r="IO6" s="1474"/>
      <c r="IP6" s="1474"/>
      <c r="IQ6" s="1474"/>
      <c r="IR6" s="1474"/>
      <c r="IS6" s="1474"/>
      <c r="IT6" s="1474"/>
      <c r="IU6" s="1474"/>
    </row>
    <row r="7" spans="1:255">
      <c r="A7" s="2233" t="s">
        <v>1784</v>
      </c>
      <c r="B7" s="2230" t="s">
        <v>1040</v>
      </c>
      <c r="C7" s="2230"/>
      <c r="D7" s="2230"/>
      <c r="E7" s="2231"/>
      <c r="F7" s="2630"/>
      <c r="G7" s="2633" t="s">
        <v>4043</v>
      </c>
      <c r="H7" s="2633"/>
      <c r="I7" s="2633"/>
      <c r="J7" s="2628"/>
      <c r="K7" s="1855"/>
      <c r="L7" s="1855"/>
      <c r="M7" s="2629"/>
      <c r="N7" s="2229"/>
      <c r="O7" s="2230" t="s">
        <v>1128</v>
      </c>
      <c r="P7" s="2230"/>
      <c r="S7" s="2231"/>
      <c r="T7" s="1474"/>
      <c r="U7" s="1474"/>
      <c r="V7" s="1474"/>
      <c r="W7" s="1474"/>
      <c r="X7" s="1474"/>
      <c r="Y7" s="1474"/>
      <c r="Z7" s="1474"/>
      <c r="AA7" s="1474"/>
      <c r="AB7" s="1474"/>
      <c r="AC7" s="1474"/>
      <c r="AD7" s="1474"/>
      <c r="AE7" s="1474"/>
      <c r="AF7" s="1474"/>
      <c r="AG7" s="1474"/>
      <c r="AH7" s="1474"/>
      <c r="AI7" s="1474"/>
      <c r="AJ7" s="1474"/>
      <c r="AK7" s="1474"/>
      <c r="AL7" s="1474"/>
      <c r="AM7" s="1474"/>
      <c r="AN7" s="1474"/>
      <c r="AO7" s="1474"/>
      <c r="AP7" s="1474"/>
      <c r="AQ7" s="1474"/>
      <c r="AR7" s="1474"/>
      <c r="AS7" s="1474"/>
      <c r="AT7" s="1474"/>
      <c r="AU7" s="1474"/>
      <c r="AV7" s="1474"/>
      <c r="AW7" s="1474"/>
      <c r="AX7" s="1474"/>
      <c r="AY7" s="1474"/>
      <c r="AZ7" s="1474"/>
      <c r="BA7" s="1474"/>
      <c r="BB7" s="1474"/>
      <c r="BC7" s="1474"/>
      <c r="BD7" s="1474"/>
      <c r="BE7" s="1474"/>
      <c r="BF7" s="1474"/>
      <c r="BG7" s="1474"/>
      <c r="BH7" s="1474"/>
      <c r="BI7" s="1474"/>
      <c r="BJ7" s="1474"/>
      <c r="BK7" s="1474"/>
      <c r="BL7" s="1474"/>
      <c r="BM7" s="1474"/>
      <c r="BN7" s="1474"/>
      <c r="BO7" s="1474"/>
      <c r="BP7" s="1474"/>
      <c r="BQ7" s="1474"/>
      <c r="BR7" s="1474"/>
      <c r="BS7" s="1474"/>
      <c r="BT7" s="1474"/>
      <c r="BU7" s="1474"/>
      <c r="BV7" s="1474"/>
      <c r="BW7" s="1474"/>
      <c r="BX7" s="1474"/>
      <c r="BY7" s="1474"/>
      <c r="BZ7" s="1474"/>
      <c r="CA7" s="1474"/>
      <c r="CB7" s="1474"/>
      <c r="CC7" s="1474"/>
      <c r="CD7" s="1474"/>
      <c r="CE7" s="1474"/>
      <c r="CF7" s="1474"/>
      <c r="CG7" s="1474"/>
      <c r="CH7" s="1474"/>
      <c r="CI7" s="1474"/>
      <c r="CJ7" s="1474"/>
      <c r="CK7" s="1474"/>
      <c r="CL7" s="1474"/>
      <c r="CM7" s="1474"/>
      <c r="CN7" s="1474"/>
      <c r="CO7" s="1474"/>
      <c r="CP7" s="1474"/>
      <c r="CQ7" s="1474"/>
      <c r="CR7" s="1474"/>
      <c r="CS7" s="1474"/>
      <c r="CT7" s="1474"/>
      <c r="CU7" s="1474"/>
      <c r="CV7" s="1474"/>
      <c r="CW7" s="1474"/>
      <c r="CX7" s="1474"/>
      <c r="CY7" s="1474"/>
      <c r="CZ7" s="1474"/>
      <c r="DA7" s="1474"/>
      <c r="DB7" s="1474"/>
      <c r="DC7" s="1474"/>
      <c r="DD7" s="1474"/>
      <c r="DE7" s="1474"/>
      <c r="DF7" s="1474"/>
      <c r="DG7" s="1474"/>
      <c r="DH7" s="1474"/>
      <c r="DI7" s="1474"/>
      <c r="DJ7" s="1474"/>
      <c r="DK7" s="1474"/>
      <c r="DL7" s="1474"/>
      <c r="DM7" s="1474"/>
      <c r="DN7" s="1474"/>
      <c r="DO7" s="1474"/>
      <c r="DP7" s="1474"/>
      <c r="DQ7" s="1474"/>
      <c r="DR7" s="1474"/>
      <c r="DS7" s="1474"/>
      <c r="DT7" s="1474"/>
      <c r="DU7" s="1474"/>
      <c r="DV7" s="1474"/>
      <c r="DW7" s="1474"/>
      <c r="DX7" s="1474"/>
      <c r="DY7" s="1474"/>
      <c r="DZ7" s="1474"/>
      <c r="EA7" s="1474"/>
      <c r="EB7" s="1474"/>
      <c r="EC7" s="1474"/>
      <c r="ED7" s="1474"/>
      <c r="EE7" s="1474"/>
      <c r="EF7" s="1474"/>
      <c r="EG7" s="1474"/>
      <c r="EH7" s="1474"/>
      <c r="EI7" s="1474"/>
      <c r="EJ7" s="1474"/>
      <c r="EK7" s="1474"/>
      <c r="EL7" s="1474"/>
      <c r="EM7" s="1474"/>
      <c r="EN7" s="1474"/>
      <c r="EO7" s="1474"/>
      <c r="EP7" s="1474"/>
      <c r="EQ7" s="1474"/>
      <c r="ER7" s="1474"/>
      <c r="ES7" s="1474"/>
      <c r="ET7" s="1474"/>
      <c r="EU7" s="1474"/>
      <c r="EV7" s="1474"/>
      <c r="EW7" s="1474"/>
      <c r="EX7" s="1474"/>
      <c r="EY7" s="1474"/>
      <c r="EZ7" s="1474"/>
      <c r="FA7" s="1474"/>
      <c r="FB7" s="1474"/>
      <c r="FC7" s="1474"/>
      <c r="FD7" s="1474"/>
      <c r="FE7" s="1474"/>
      <c r="FF7" s="1474"/>
      <c r="FG7" s="1474"/>
      <c r="FH7" s="1474"/>
      <c r="FI7" s="1474"/>
      <c r="FJ7" s="1474"/>
      <c r="FK7" s="1474"/>
      <c r="FL7" s="1474"/>
      <c r="FM7" s="1474"/>
      <c r="FN7" s="1474"/>
      <c r="FO7" s="1474"/>
      <c r="FP7" s="1474"/>
      <c r="FQ7" s="1474"/>
      <c r="FR7" s="1474"/>
      <c r="FS7" s="1474"/>
      <c r="FT7" s="1474"/>
      <c r="FU7" s="1474"/>
      <c r="FV7" s="1474"/>
      <c r="FW7" s="1474"/>
      <c r="FX7" s="1474"/>
      <c r="FY7" s="1474"/>
      <c r="FZ7" s="1474"/>
      <c r="GA7" s="1474"/>
      <c r="GB7" s="1474"/>
      <c r="GC7" s="1474"/>
      <c r="GD7" s="1474"/>
      <c r="GE7" s="1474"/>
      <c r="GF7" s="1474"/>
      <c r="GG7" s="1474"/>
      <c r="GH7" s="1474"/>
      <c r="GI7" s="1474"/>
      <c r="GJ7" s="1474"/>
      <c r="GK7" s="1474"/>
      <c r="GL7" s="1474"/>
      <c r="GM7" s="1474"/>
      <c r="GN7" s="1474"/>
      <c r="GO7" s="1474"/>
      <c r="GP7" s="1474"/>
      <c r="GQ7" s="1474"/>
      <c r="GR7" s="1474"/>
      <c r="GS7" s="1474"/>
      <c r="GT7" s="1474"/>
      <c r="GU7" s="1474"/>
      <c r="GV7" s="1474"/>
      <c r="GW7" s="1474"/>
      <c r="GX7" s="1474"/>
      <c r="GY7" s="1474"/>
      <c r="GZ7" s="1474"/>
      <c r="HA7" s="1474"/>
      <c r="HB7" s="1474"/>
      <c r="HC7" s="1474"/>
      <c r="HD7" s="1474"/>
      <c r="HE7" s="1474"/>
      <c r="HF7" s="1474"/>
      <c r="HG7" s="1474"/>
      <c r="HH7" s="1474"/>
      <c r="HI7" s="1474"/>
      <c r="HJ7" s="1474"/>
      <c r="HK7" s="1474"/>
      <c r="HL7" s="1474"/>
      <c r="HM7" s="1474"/>
      <c r="HN7" s="1474"/>
      <c r="HO7" s="1474"/>
      <c r="HP7" s="1474"/>
      <c r="HQ7" s="1474"/>
      <c r="HR7" s="1474"/>
      <c r="HS7" s="1474"/>
      <c r="HT7" s="1474"/>
      <c r="HU7" s="1474"/>
      <c r="HV7" s="1474"/>
      <c r="HW7" s="1474"/>
      <c r="HX7" s="1474"/>
      <c r="HY7" s="1474"/>
      <c r="HZ7" s="1474"/>
      <c r="IA7" s="1474"/>
      <c r="IB7" s="1474"/>
      <c r="IC7" s="1474"/>
      <c r="ID7" s="1474"/>
      <c r="IE7" s="1474"/>
      <c r="IF7" s="1474"/>
      <c r="IG7" s="1474"/>
      <c r="IH7" s="1474"/>
      <c r="II7" s="1474"/>
      <c r="IJ7" s="1474"/>
      <c r="IK7" s="1474"/>
      <c r="IL7" s="1474"/>
      <c r="IM7" s="1474"/>
      <c r="IN7" s="1474"/>
      <c r="IO7" s="1474"/>
      <c r="IP7" s="1474"/>
      <c r="IQ7" s="1474"/>
      <c r="IR7" s="1474"/>
      <c r="IS7" s="1474"/>
      <c r="IT7" s="1474"/>
      <c r="IU7" s="1474"/>
    </row>
    <row r="8" spans="1:255">
      <c r="A8" s="2229" t="s">
        <v>2312</v>
      </c>
      <c r="B8" s="2230" t="s">
        <v>1114</v>
      </c>
      <c r="C8" s="2230"/>
      <c r="D8" s="2230"/>
      <c r="E8" s="2231"/>
      <c r="F8" s="2627"/>
      <c r="G8" s="2633" t="s">
        <v>4044</v>
      </c>
      <c r="H8" s="2633"/>
      <c r="I8" s="2633"/>
      <c r="J8" s="2631"/>
      <c r="K8" s="1855"/>
      <c r="L8" s="1855"/>
      <c r="M8" s="2629"/>
      <c r="N8" s="2229" t="s">
        <v>702</v>
      </c>
      <c r="O8" s="2230" t="s">
        <v>2558</v>
      </c>
      <c r="S8" s="2231"/>
      <c r="T8" s="1474"/>
      <c r="U8" s="1474"/>
      <c r="V8" s="1474"/>
      <c r="W8" s="1474"/>
      <c r="X8" s="1474"/>
      <c r="Y8" s="1474"/>
      <c r="Z8" s="1474"/>
      <c r="AA8" s="1474"/>
      <c r="AB8" s="1474"/>
      <c r="AC8" s="1474"/>
      <c r="AD8" s="1474"/>
      <c r="AE8" s="1474"/>
      <c r="AF8" s="1474"/>
      <c r="AG8" s="1474"/>
      <c r="AH8" s="1474"/>
      <c r="AI8" s="1474"/>
      <c r="AJ8" s="1474"/>
      <c r="AK8" s="1474"/>
      <c r="AL8" s="1474"/>
      <c r="AM8" s="1474"/>
      <c r="AN8" s="1474"/>
      <c r="AO8" s="1474"/>
      <c r="AP8" s="1474"/>
      <c r="AQ8" s="1474"/>
      <c r="AR8" s="1474"/>
      <c r="AS8" s="1474"/>
      <c r="AT8" s="1474"/>
      <c r="AU8" s="1474"/>
      <c r="AV8" s="1474"/>
      <c r="AW8" s="1474"/>
      <c r="AX8" s="1474"/>
      <c r="AY8" s="1474"/>
      <c r="AZ8" s="1474"/>
      <c r="BA8" s="1474"/>
      <c r="BB8" s="1474"/>
      <c r="BC8" s="1474"/>
      <c r="BD8" s="1474"/>
      <c r="BE8" s="1474"/>
      <c r="BF8" s="1474"/>
      <c r="BG8" s="1474"/>
      <c r="BH8" s="1474"/>
      <c r="BI8" s="1474"/>
      <c r="BJ8" s="1474"/>
      <c r="BK8" s="1474"/>
      <c r="BL8" s="1474"/>
      <c r="BM8" s="1474"/>
      <c r="BN8" s="1474"/>
      <c r="BO8" s="1474"/>
      <c r="BP8" s="1474"/>
      <c r="BQ8" s="1474"/>
      <c r="BR8" s="1474"/>
      <c r="BS8" s="1474"/>
      <c r="BT8" s="1474"/>
      <c r="BU8" s="1474"/>
      <c r="BV8" s="1474"/>
      <c r="BW8" s="1474"/>
      <c r="BX8" s="1474"/>
      <c r="BY8" s="1474"/>
      <c r="BZ8" s="1474"/>
      <c r="CA8" s="1474"/>
      <c r="CB8" s="1474"/>
      <c r="CC8" s="1474"/>
      <c r="CD8" s="1474"/>
      <c r="CE8" s="1474"/>
      <c r="CF8" s="1474"/>
      <c r="CG8" s="1474"/>
      <c r="CH8" s="1474"/>
      <c r="CI8" s="1474"/>
      <c r="CJ8" s="1474"/>
      <c r="CK8" s="1474"/>
      <c r="CL8" s="1474"/>
      <c r="CM8" s="1474"/>
      <c r="CN8" s="1474"/>
      <c r="CO8" s="1474"/>
      <c r="CP8" s="1474"/>
      <c r="CQ8" s="1474"/>
      <c r="CR8" s="1474"/>
      <c r="CS8" s="1474"/>
      <c r="CT8" s="1474"/>
      <c r="CU8" s="1474"/>
      <c r="CV8" s="1474"/>
      <c r="CW8" s="1474"/>
      <c r="CX8" s="1474"/>
      <c r="CY8" s="1474"/>
      <c r="CZ8" s="1474"/>
      <c r="DA8" s="1474"/>
      <c r="DB8" s="1474"/>
      <c r="DC8" s="1474"/>
      <c r="DD8" s="1474"/>
      <c r="DE8" s="1474"/>
      <c r="DF8" s="1474"/>
      <c r="DG8" s="1474"/>
      <c r="DH8" s="1474"/>
      <c r="DI8" s="1474"/>
      <c r="DJ8" s="1474"/>
      <c r="DK8" s="1474"/>
      <c r="DL8" s="1474"/>
      <c r="DM8" s="1474"/>
      <c r="DN8" s="1474"/>
      <c r="DO8" s="1474"/>
      <c r="DP8" s="1474"/>
      <c r="DQ8" s="1474"/>
      <c r="DR8" s="1474"/>
      <c r="DS8" s="1474"/>
      <c r="DT8" s="1474"/>
      <c r="DU8" s="1474"/>
      <c r="DV8" s="1474"/>
      <c r="DW8" s="1474"/>
      <c r="DX8" s="1474"/>
      <c r="DY8" s="1474"/>
      <c r="DZ8" s="1474"/>
      <c r="EA8" s="1474"/>
      <c r="EB8" s="1474"/>
      <c r="EC8" s="1474"/>
      <c r="ED8" s="1474"/>
      <c r="EE8" s="1474"/>
      <c r="EF8" s="1474"/>
      <c r="EG8" s="1474"/>
      <c r="EH8" s="1474"/>
      <c r="EI8" s="1474"/>
      <c r="EJ8" s="1474"/>
      <c r="EK8" s="1474"/>
      <c r="EL8" s="1474"/>
      <c r="EM8" s="1474"/>
      <c r="EN8" s="1474"/>
      <c r="EO8" s="1474"/>
      <c r="EP8" s="1474"/>
      <c r="EQ8" s="1474"/>
      <c r="ER8" s="1474"/>
      <c r="ES8" s="1474"/>
      <c r="ET8" s="1474"/>
      <c r="EU8" s="1474"/>
      <c r="EV8" s="1474"/>
      <c r="EW8" s="1474"/>
      <c r="EX8" s="1474"/>
      <c r="EY8" s="1474"/>
      <c r="EZ8" s="1474"/>
      <c r="FA8" s="1474"/>
      <c r="FB8" s="1474"/>
      <c r="FC8" s="1474"/>
      <c r="FD8" s="1474"/>
      <c r="FE8" s="1474"/>
      <c r="FF8" s="1474"/>
      <c r="FG8" s="1474"/>
      <c r="FH8" s="1474"/>
      <c r="FI8" s="1474"/>
      <c r="FJ8" s="1474"/>
      <c r="FK8" s="1474"/>
      <c r="FL8" s="1474"/>
      <c r="FM8" s="1474"/>
      <c r="FN8" s="1474"/>
      <c r="FO8" s="1474"/>
      <c r="FP8" s="1474"/>
      <c r="FQ8" s="1474"/>
      <c r="FR8" s="1474"/>
      <c r="FS8" s="1474"/>
      <c r="FT8" s="1474"/>
      <c r="FU8" s="1474"/>
      <c r="FV8" s="1474"/>
      <c r="FW8" s="1474"/>
      <c r="FX8" s="1474"/>
      <c r="FY8" s="1474"/>
      <c r="FZ8" s="1474"/>
      <c r="GA8" s="1474"/>
      <c r="GB8" s="1474"/>
      <c r="GC8" s="1474"/>
      <c r="GD8" s="1474"/>
      <c r="GE8" s="1474"/>
      <c r="GF8" s="1474"/>
      <c r="GG8" s="1474"/>
      <c r="GH8" s="1474"/>
      <c r="GI8" s="1474"/>
      <c r="GJ8" s="1474"/>
      <c r="GK8" s="1474"/>
      <c r="GL8" s="1474"/>
      <c r="GM8" s="1474"/>
      <c r="GN8" s="1474"/>
      <c r="GO8" s="1474"/>
      <c r="GP8" s="1474"/>
      <c r="GQ8" s="1474"/>
      <c r="GR8" s="1474"/>
      <c r="GS8" s="1474"/>
      <c r="GT8" s="1474"/>
      <c r="GU8" s="1474"/>
      <c r="GV8" s="1474"/>
      <c r="GW8" s="1474"/>
      <c r="GX8" s="1474"/>
      <c r="GY8" s="1474"/>
      <c r="GZ8" s="1474"/>
      <c r="HA8" s="1474"/>
      <c r="HB8" s="1474"/>
      <c r="HC8" s="1474"/>
      <c r="HD8" s="1474"/>
      <c r="HE8" s="1474"/>
      <c r="HF8" s="1474"/>
      <c r="HG8" s="1474"/>
      <c r="HH8" s="1474"/>
      <c r="HI8" s="1474"/>
      <c r="HJ8" s="1474"/>
      <c r="HK8" s="1474"/>
      <c r="HL8" s="1474"/>
      <c r="HM8" s="1474"/>
      <c r="HN8" s="1474"/>
      <c r="HO8" s="1474"/>
      <c r="HP8" s="1474"/>
      <c r="HQ8" s="1474"/>
      <c r="HR8" s="1474"/>
      <c r="HS8" s="1474"/>
      <c r="HT8" s="1474"/>
      <c r="HU8" s="1474"/>
      <c r="HV8" s="1474"/>
      <c r="HW8" s="1474"/>
      <c r="HX8" s="1474"/>
      <c r="HY8" s="1474"/>
      <c r="HZ8" s="1474"/>
      <c r="IA8" s="1474"/>
      <c r="IB8" s="1474"/>
      <c r="IC8" s="1474"/>
      <c r="ID8" s="1474"/>
      <c r="IE8" s="1474"/>
      <c r="IF8" s="1474"/>
      <c r="IG8" s="1474"/>
      <c r="IH8" s="1474"/>
      <c r="II8" s="1474"/>
      <c r="IJ8" s="1474"/>
      <c r="IK8" s="1474"/>
      <c r="IL8" s="1474"/>
      <c r="IM8" s="1474"/>
      <c r="IN8" s="1474"/>
      <c r="IO8" s="1474"/>
      <c r="IP8" s="1474"/>
      <c r="IQ8" s="1474"/>
      <c r="IR8" s="1474"/>
      <c r="IS8" s="1474"/>
      <c r="IT8" s="1474"/>
      <c r="IU8" s="1474"/>
    </row>
    <row r="9" spans="1:255">
      <c r="A9" s="2229" t="s">
        <v>2313</v>
      </c>
      <c r="B9" s="2230" t="s">
        <v>1116</v>
      </c>
      <c r="C9" s="2230"/>
      <c r="D9" s="2230"/>
      <c r="E9" s="2231"/>
      <c r="F9" s="2627"/>
      <c r="G9" s="2635" t="s">
        <v>4045</v>
      </c>
      <c r="H9" s="2633"/>
      <c r="I9" s="2633"/>
      <c r="J9" s="2633"/>
      <c r="K9" s="2633"/>
      <c r="L9" s="2633"/>
      <c r="M9" s="2632"/>
      <c r="N9" s="2229"/>
      <c r="O9" s="2230" t="s">
        <v>2560</v>
      </c>
      <c r="P9" s="2230"/>
      <c r="S9" s="2231"/>
      <c r="T9" s="1474"/>
      <c r="U9" s="1474"/>
      <c r="V9" s="1474"/>
      <c r="W9" s="1474"/>
      <c r="X9" s="1474"/>
      <c r="Y9" s="1474"/>
      <c r="Z9" s="1474"/>
      <c r="AA9" s="1474"/>
      <c r="AB9" s="1474"/>
      <c r="AC9" s="1474"/>
      <c r="AD9" s="1474"/>
      <c r="AE9" s="1474"/>
      <c r="AF9" s="1474"/>
      <c r="AG9" s="1474"/>
      <c r="AH9" s="1474"/>
      <c r="AI9" s="1474"/>
      <c r="AJ9" s="1474"/>
      <c r="AK9" s="1474"/>
      <c r="AL9" s="1474"/>
      <c r="AM9" s="1474"/>
      <c r="AN9" s="1474"/>
      <c r="AO9" s="1474"/>
      <c r="AP9" s="1474"/>
      <c r="AQ9" s="1474"/>
      <c r="AR9" s="1474"/>
      <c r="AS9" s="1474"/>
      <c r="AT9" s="1474"/>
      <c r="AU9" s="1474"/>
      <c r="AV9" s="1474"/>
      <c r="AW9" s="1474"/>
      <c r="AX9" s="1474"/>
      <c r="AY9" s="1474"/>
      <c r="AZ9" s="1474"/>
      <c r="BA9" s="1474"/>
      <c r="BB9" s="1474"/>
      <c r="BC9" s="1474"/>
      <c r="BD9" s="1474"/>
      <c r="BE9" s="1474"/>
      <c r="BF9" s="1474"/>
      <c r="BG9" s="1474"/>
      <c r="BH9" s="1474"/>
      <c r="BI9" s="1474"/>
      <c r="BJ9" s="1474"/>
      <c r="BK9" s="1474"/>
      <c r="BL9" s="1474"/>
      <c r="BM9" s="1474"/>
      <c r="BN9" s="1474"/>
      <c r="BO9" s="1474"/>
      <c r="BP9" s="1474"/>
      <c r="BQ9" s="1474"/>
      <c r="BR9" s="1474"/>
      <c r="BS9" s="1474"/>
      <c r="BT9" s="1474"/>
      <c r="BU9" s="1474"/>
      <c r="BV9" s="1474"/>
      <c r="BW9" s="1474"/>
      <c r="BX9" s="1474"/>
      <c r="BY9" s="1474"/>
      <c r="BZ9" s="1474"/>
      <c r="CA9" s="1474"/>
      <c r="CB9" s="1474"/>
      <c r="CC9" s="1474"/>
      <c r="CD9" s="1474"/>
      <c r="CE9" s="1474"/>
      <c r="CF9" s="1474"/>
      <c r="CG9" s="1474"/>
      <c r="CH9" s="1474"/>
      <c r="CI9" s="1474"/>
      <c r="CJ9" s="1474"/>
      <c r="CK9" s="1474"/>
      <c r="CL9" s="1474"/>
      <c r="CM9" s="1474"/>
      <c r="CN9" s="1474"/>
      <c r="CO9" s="1474"/>
      <c r="CP9" s="1474"/>
      <c r="CQ9" s="1474"/>
      <c r="CR9" s="1474"/>
      <c r="CS9" s="1474"/>
      <c r="CT9" s="1474"/>
      <c r="CU9" s="1474"/>
      <c r="CV9" s="1474"/>
      <c r="CW9" s="1474"/>
      <c r="CX9" s="1474"/>
      <c r="CY9" s="1474"/>
      <c r="CZ9" s="1474"/>
      <c r="DA9" s="1474"/>
      <c r="DB9" s="1474"/>
      <c r="DC9" s="1474"/>
      <c r="DD9" s="1474"/>
      <c r="DE9" s="1474"/>
      <c r="DF9" s="1474"/>
      <c r="DG9" s="1474"/>
      <c r="DH9" s="1474"/>
      <c r="DI9" s="1474"/>
      <c r="DJ9" s="1474"/>
      <c r="DK9" s="1474"/>
      <c r="DL9" s="1474"/>
      <c r="DM9" s="1474"/>
      <c r="DN9" s="1474"/>
      <c r="DO9" s="1474"/>
      <c r="DP9" s="1474"/>
      <c r="DQ9" s="1474"/>
      <c r="DR9" s="1474"/>
      <c r="DS9" s="1474"/>
      <c r="DT9" s="1474"/>
      <c r="DU9" s="1474"/>
      <c r="DV9" s="1474"/>
      <c r="DW9" s="1474"/>
      <c r="DX9" s="1474"/>
      <c r="DY9" s="1474"/>
      <c r="DZ9" s="1474"/>
      <c r="EA9" s="1474"/>
      <c r="EB9" s="1474"/>
      <c r="EC9" s="1474"/>
      <c r="ED9" s="1474"/>
      <c r="EE9" s="1474"/>
      <c r="EF9" s="1474"/>
      <c r="EG9" s="1474"/>
      <c r="EH9" s="1474"/>
      <c r="EI9" s="1474"/>
      <c r="EJ9" s="1474"/>
      <c r="EK9" s="1474"/>
      <c r="EL9" s="1474"/>
      <c r="EM9" s="1474"/>
      <c r="EN9" s="1474"/>
      <c r="EO9" s="1474"/>
      <c r="EP9" s="1474"/>
      <c r="EQ9" s="1474"/>
      <c r="ER9" s="1474"/>
      <c r="ES9" s="1474"/>
      <c r="ET9" s="1474"/>
      <c r="EU9" s="1474"/>
      <c r="EV9" s="1474"/>
      <c r="EW9" s="1474"/>
      <c r="EX9" s="1474"/>
      <c r="EY9" s="1474"/>
      <c r="EZ9" s="1474"/>
      <c r="FA9" s="1474"/>
      <c r="FB9" s="1474"/>
      <c r="FC9" s="1474"/>
      <c r="FD9" s="1474"/>
      <c r="FE9" s="1474"/>
      <c r="FF9" s="1474"/>
      <c r="FG9" s="1474"/>
      <c r="FH9" s="1474"/>
      <c r="FI9" s="1474"/>
      <c r="FJ9" s="1474"/>
      <c r="FK9" s="1474"/>
      <c r="FL9" s="1474"/>
      <c r="FM9" s="1474"/>
      <c r="FN9" s="1474"/>
      <c r="FO9" s="1474"/>
      <c r="FP9" s="1474"/>
      <c r="FQ9" s="1474"/>
      <c r="FR9" s="1474"/>
      <c r="FS9" s="1474"/>
      <c r="FT9" s="1474"/>
      <c r="FU9" s="1474"/>
      <c r="FV9" s="1474"/>
      <c r="FW9" s="1474"/>
      <c r="FX9" s="1474"/>
      <c r="FY9" s="1474"/>
      <c r="FZ9" s="1474"/>
      <c r="GA9" s="1474"/>
      <c r="GB9" s="1474"/>
      <c r="GC9" s="1474"/>
      <c r="GD9" s="1474"/>
      <c r="GE9" s="1474"/>
      <c r="GF9" s="1474"/>
      <c r="GG9" s="1474"/>
      <c r="GH9" s="1474"/>
      <c r="GI9" s="1474"/>
      <c r="GJ9" s="1474"/>
      <c r="GK9" s="1474"/>
      <c r="GL9" s="1474"/>
      <c r="GM9" s="1474"/>
      <c r="GN9" s="1474"/>
      <c r="GO9" s="1474"/>
      <c r="GP9" s="1474"/>
      <c r="GQ9" s="1474"/>
      <c r="GR9" s="1474"/>
      <c r="GS9" s="1474"/>
      <c r="GT9" s="1474"/>
      <c r="GU9" s="1474"/>
      <c r="GV9" s="1474"/>
      <c r="GW9" s="1474"/>
      <c r="GX9" s="1474"/>
      <c r="GY9" s="1474"/>
      <c r="GZ9" s="1474"/>
      <c r="HA9" s="1474"/>
      <c r="HB9" s="1474"/>
      <c r="HC9" s="1474"/>
      <c r="HD9" s="1474"/>
      <c r="HE9" s="1474"/>
      <c r="HF9" s="1474"/>
      <c r="HG9" s="1474"/>
      <c r="HH9" s="1474"/>
      <c r="HI9" s="1474"/>
      <c r="HJ9" s="1474"/>
      <c r="HK9" s="1474"/>
      <c r="HL9" s="1474"/>
      <c r="HM9" s="1474"/>
      <c r="HN9" s="1474"/>
      <c r="HO9" s="1474"/>
      <c r="HP9" s="1474"/>
      <c r="HQ9" s="1474"/>
      <c r="HR9" s="1474"/>
      <c r="HS9" s="1474"/>
      <c r="HT9" s="1474"/>
      <c r="HU9" s="1474"/>
      <c r="HV9" s="1474"/>
      <c r="HW9" s="1474"/>
      <c r="HX9" s="1474"/>
      <c r="HY9" s="1474"/>
      <c r="HZ9" s="1474"/>
      <c r="IA9" s="1474"/>
      <c r="IB9" s="1474"/>
      <c r="IC9" s="1474"/>
      <c r="ID9" s="1474"/>
      <c r="IE9" s="1474"/>
      <c r="IF9" s="1474"/>
      <c r="IG9" s="1474"/>
      <c r="IH9" s="1474"/>
      <c r="II9" s="1474"/>
      <c r="IJ9" s="1474"/>
      <c r="IK9" s="1474"/>
      <c r="IL9" s="1474"/>
      <c r="IM9" s="1474"/>
      <c r="IN9" s="1474"/>
      <c r="IO9" s="1474"/>
      <c r="IP9" s="1474"/>
      <c r="IQ9" s="1474"/>
      <c r="IR9" s="1474"/>
      <c r="IS9" s="1474"/>
      <c r="IT9" s="1474"/>
      <c r="IU9" s="1474"/>
    </row>
    <row r="10" spans="1:255">
      <c r="A10" s="2233" t="s">
        <v>1784</v>
      </c>
      <c r="B10" s="2230" t="s">
        <v>1119</v>
      </c>
      <c r="C10" s="2230"/>
      <c r="D10" s="2230"/>
      <c r="E10" s="2231"/>
      <c r="F10" s="2630"/>
      <c r="G10" s="2635" t="s">
        <v>4046</v>
      </c>
      <c r="H10" s="2633"/>
      <c r="I10" s="2633"/>
      <c r="J10" s="2633"/>
      <c r="K10" s="2633"/>
      <c r="L10" s="2633"/>
      <c r="M10" s="2632"/>
      <c r="N10" s="2229"/>
      <c r="O10" s="2230" t="s">
        <v>1046</v>
      </c>
      <c r="S10" s="2231"/>
      <c r="T10" s="1474"/>
      <c r="U10" s="1474"/>
      <c r="V10" s="1474"/>
      <c r="W10" s="1474"/>
      <c r="X10" s="1474"/>
      <c r="Y10" s="1474"/>
      <c r="Z10" s="1474"/>
      <c r="AA10" s="1474"/>
      <c r="AB10" s="1474"/>
      <c r="AC10" s="1474"/>
      <c r="AD10" s="1474"/>
      <c r="AE10" s="1474"/>
      <c r="AF10" s="1474"/>
      <c r="AG10" s="1474"/>
      <c r="AH10" s="1474"/>
      <c r="AI10" s="1474"/>
      <c r="AJ10" s="1474"/>
      <c r="AK10" s="1474"/>
      <c r="AL10" s="1474"/>
      <c r="AM10" s="1474"/>
      <c r="AN10" s="1474"/>
      <c r="AO10" s="1474"/>
      <c r="AP10" s="1474"/>
      <c r="AQ10" s="1474"/>
      <c r="AR10" s="1474"/>
      <c r="AS10" s="1474"/>
      <c r="AT10" s="1474"/>
      <c r="AU10" s="1474"/>
      <c r="AV10" s="1474"/>
      <c r="AW10" s="1474"/>
      <c r="AX10" s="1474"/>
      <c r="AY10" s="1474"/>
      <c r="AZ10" s="1474"/>
      <c r="BA10" s="1474"/>
      <c r="BB10" s="1474"/>
      <c r="BC10" s="1474"/>
      <c r="BD10" s="1474"/>
      <c r="BE10" s="1474"/>
      <c r="BF10" s="1474"/>
      <c r="BG10" s="1474"/>
      <c r="BH10" s="1474"/>
      <c r="BI10" s="1474"/>
      <c r="BJ10" s="1474"/>
      <c r="BK10" s="1474"/>
      <c r="BL10" s="1474"/>
      <c r="BM10" s="1474"/>
      <c r="BN10" s="1474"/>
      <c r="BO10" s="1474"/>
      <c r="BP10" s="1474"/>
      <c r="BQ10" s="1474"/>
      <c r="BR10" s="1474"/>
      <c r="BS10" s="1474"/>
      <c r="BT10" s="1474"/>
      <c r="BU10" s="1474"/>
      <c r="BV10" s="1474"/>
      <c r="BW10" s="1474"/>
      <c r="BX10" s="1474"/>
      <c r="BY10" s="1474"/>
      <c r="BZ10" s="1474"/>
      <c r="CA10" s="1474"/>
      <c r="CB10" s="1474"/>
      <c r="CC10" s="1474"/>
      <c r="CD10" s="1474"/>
      <c r="CE10" s="1474"/>
      <c r="CF10" s="1474"/>
      <c r="CG10" s="1474"/>
      <c r="CH10" s="1474"/>
      <c r="CI10" s="1474"/>
      <c r="CJ10" s="1474"/>
      <c r="CK10" s="1474"/>
      <c r="CL10" s="1474"/>
      <c r="CM10" s="1474"/>
      <c r="CN10" s="1474"/>
      <c r="CO10" s="1474"/>
      <c r="CP10" s="1474"/>
      <c r="CQ10" s="1474"/>
      <c r="CR10" s="1474"/>
      <c r="CS10" s="1474"/>
      <c r="CT10" s="1474"/>
      <c r="CU10" s="1474"/>
      <c r="CV10" s="1474"/>
      <c r="CW10" s="1474"/>
      <c r="CX10" s="1474"/>
      <c r="CY10" s="1474"/>
      <c r="CZ10" s="1474"/>
      <c r="DA10" s="1474"/>
      <c r="DB10" s="1474"/>
      <c r="DC10" s="1474"/>
      <c r="DD10" s="1474"/>
      <c r="DE10" s="1474"/>
      <c r="DF10" s="1474"/>
      <c r="DG10" s="1474"/>
      <c r="DH10" s="1474"/>
      <c r="DI10" s="1474"/>
      <c r="DJ10" s="1474"/>
      <c r="DK10" s="1474"/>
      <c r="DL10" s="1474"/>
      <c r="DM10" s="1474"/>
      <c r="DN10" s="1474"/>
      <c r="DO10" s="1474"/>
      <c r="DP10" s="1474"/>
      <c r="DQ10" s="1474"/>
      <c r="DR10" s="1474"/>
      <c r="DS10" s="1474"/>
      <c r="DT10" s="1474"/>
      <c r="DU10" s="1474"/>
      <c r="DV10" s="1474"/>
      <c r="DW10" s="1474"/>
      <c r="DX10" s="1474"/>
      <c r="DY10" s="1474"/>
      <c r="DZ10" s="1474"/>
      <c r="EA10" s="1474"/>
      <c r="EB10" s="1474"/>
      <c r="EC10" s="1474"/>
      <c r="ED10" s="1474"/>
      <c r="EE10" s="1474"/>
      <c r="EF10" s="1474"/>
      <c r="EG10" s="1474"/>
      <c r="EH10" s="1474"/>
      <c r="EI10" s="1474"/>
      <c r="EJ10" s="1474"/>
      <c r="EK10" s="1474"/>
      <c r="EL10" s="1474"/>
      <c r="EM10" s="1474"/>
      <c r="EN10" s="1474"/>
      <c r="EO10" s="1474"/>
      <c r="EP10" s="1474"/>
      <c r="EQ10" s="1474"/>
      <c r="ER10" s="1474"/>
      <c r="ES10" s="1474"/>
      <c r="ET10" s="1474"/>
      <c r="EU10" s="1474"/>
      <c r="EV10" s="1474"/>
      <c r="EW10" s="1474"/>
      <c r="EX10" s="1474"/>
      <c r="EY10" s="1474"/>
      <c r="EZ10" s="1474"/>
      <c r="FA10" s="1474"/>
      <c r="FB10" s="1474"/>
      <c r="FC10" s="1474"/>
      <c r="FD10" s="1474"/>
      <c r="FE10" s="1474"/>
      <c r="FF10" s="1474"/>
      <c r="FG10" s="1474"/>
      <c r="FH10" s="1474"/>
      <c r="FI10" s="1474"/>
      <c r="FJ10" s="1474"/>
      <c r="FK10" s="1474"/>
      <c r="FL10" s="1474"/>
      <c r="FM10" s="1474"/>
      <c r="FN10" s="1474"/>
      <c r="FO10" s="1474"/>
      <c r="FP10" s="1474"/>
      <c r="FQ10" s="1474"/>
      <c r="FR10" s="1474"/>
      <c r="FS10" s="1474"/>
      <c r="FT10" s="1474"/>
      <c r="FU10" s="1474"/>
      <c r="FV10" s="1474"/>
      <c r="FW10" s="1474"/>
      <c r="FX10" s="1474"/>
      <c r="FY10" s="1474"/>
      <c r="FZ10" s="1474"/>
      <c r="GA10" s="1474"/>
      <c r="GB10" s="1474"/>
      <c r="GC10" s="1474"/>
      <c r="GD10" s="1474"/>
      <c r="GE10" s="1474"/>
      <c r="GF10" s="1474"/>
      <c r="GG10" s="1474"/>
      <c r="GH10" s="1474"/>
      <c r="GI10" s="1474"/>
      <c r="GJ10" s="1474"/>
      <c r="GK10" s="1474"/>
      <c r="GL10" s="1474"/>
      <c r="GM10" s="1474"/>
      <c r="GN10" s="1474"/>
      <c r="GO10" s="1474"/>
      <c r="GP10" s="1474"/>
      <c r="GQ10" s="1474"/>
      <c r="GR10" s="1474"/>
      <c r="GS10" s="1474"/>
      <c r="GT10" s="1474"/>
      <c r="GU10" s="1474"/>
      <c r="GV10" s="1474"/>
      <c r="GW10" s="1474"/>
      <c r="GX10" s="1474"/>
      <c r="GY10" s="1474"/>
      <c r="GZ10" s="1474"/>
      <c r="HA10" s="1474"/>
      <c r="HB10" s="1474"/>
      <c r="HC10" s="1474"/>
      <c r="HD10" s="1474"/>
      <c r="HE10" s="1474"/>
      <c r="HF10" s="1474"/>
      <c r="HG10" s="1474"/>
      <c r="HH10" s="1474"/>
      <c r="HI10" s="1474"/>
      <c r="HJ10" s="1474"/>
      <c r="HK10" s="1474"/>
      <c r="HL10" s="1474"/>
      <c r="HM10" s="1474"/>
      <c r="HN10" s="1474"/>
      <c r="HO10" s="1474"/>
      <c r="HP10" s="1474"/>
      <c r="HQ10" s="1474"/>
      <c r="HR10" s="1474"/>
      <c r="HS10" s="1474"/>
      <c r="HT10" s="1474"/>
      <c r="HU10" s="1474"/>
      <c r="HV10" s="1474"/>
      <c r="HW10" s="1474"/>
      <c r="HX10" s="1474"/>
      <c r="HY10" s="1474"/>
      <c r="HZ10" s="1474"/>
      <c r="IA10" s="1474"/>
      <c r="IB10" s="1474"/>
      <c r="IC10" s="1474"/>
      <c r="ID10" s="1474"/>
      <c r="IE10" s="1474"/>
      <c r="IF10" s="1474"/>
      <c r="IG10" s="1474"/>
      <c r="IH10" s="1474"/>
      <c r="II10" s="1474"/>
      <c r="IJ10" s="1474"/>
      <c r="IK10" s="1474"/>
      <c r="IL10" s="1474"/>
      <c r="IM10" s="1474"/>
      <c r="IN10" s="1474"/>
      <c r="IO10" s="1474"/>
      <c r="IP10" s="1474"/>
      <c r="IQ10" s="1474"/>
      <c r="IR10" s="1474"/>
      <c r="IS10" s="1474"/>
      <c r="IT10" s="1474"/>
      <c r="IU10" s="1474"/>
    </row>
    <row r="11" spans="1:255">
      <c r="A11" s="2233" t="s">
        <v>1784</v>
      </c>
      <c r="B11" s="2230" t="s">
        <v>1122</v>
      </c>
      <c r="C11" s="2230"/>
      <c r="D11" s="2230"/>
      <c r="E11" s="2231"/>
      <c r="F11" s="2630"/>
      <c r="G11" s="2635" t="s">
        <v>4047</v>
      </c>
      <c r="H11" s="2633"/>
      <c r="I11" s="2633"/>
      <c r="J11" s="2633"/>
      <c r="K11" s="2633"/>
      <c r="L11" s="2633"/>
      <c r="M11" s="2632"/>
      <c r="N11" s="2229" t="s">
        <v>1784</v>
      </c>
      <c r="O11" s="2230" t="s">
        <v>1049</v>
      </c>
      <c r="S11" s="2232"/>
      <c r="T11" s="1474"/>
      <c r="U11" s="1474"/>
      <c r="V11" s="1474"/>
      <c r="W11" s="1474"/>
      <c r="X11" s="1474"/>
      <c r="Y11" s="1474"/>
      <c r="Z11" s="1474"/>
      <c r="AA11" s="1474"/>
      <c r="AB11" s="1474"/>
      <c r="AC11" s="1474"/>
      <c r="AD11" s="1474"/>
      <c r="AE11" s="1474"/>
      <c r="AF11" s="1474"/>
      <c r="AG11" s="1474"/>
      <c r="AH11" s="1474"/>
      <c r="AI11" s="1474"/>
      <c r="AJ11" s="1474"/>
      <c r="AK11" s="1474"/>
      <c r="AL11" s="1474"/>
      <c r="AM11" s="1474"/>
      <c r="AN11" s="1474"/>
      <c r="AO11" s="1474"/>
      <c r="AP11" s="1474"/>
      <c r="AQ11" s="1474"/>
      <c r="AR11" s="1474"/>
      <c r="AS11" s="1474"/>
      <c r="AT11" s="1474"/>
      <c r="AU11" s="1474"/>
      <c r="AV11" s="1474"/>
      <c r="AW11" s="1474"/>
      <c r="AX11" s="1474"/>
      <c r="AY11" s="1474"/>
      <c r="AZ11" s="1474"/>
      <c r="BA11" s="1474"/>
      <c r="BB11" s="1474"/>
      <c r="BC11" s="1474"/>
      <c r="BD11" s="1474"/>
      <c r="BE11" s="1474"/>
      <c r="BF11" s="1474"/>
      <c r="BG11" s="1474"/>
      <c r="BH11" s="1474"/>
      <c r="BI11" s="1474"/>
      <c r="BJ11" s="1474"/>
      <c r="BK11" s="1474"/>
      <c r="BL11" s="1474"/>
      <c r="BM11" s="1474"/>
      <c r="BN11" s="1474"/>
      <c r="BO11" s="1474"/>
      <c r="BP11" s="1474"/>
      <c r="BQ11" s="1474"/>
      <c r="BR11" s="1474"/>
      <c r="BS11" s="1474"/>
      <c r="BT11" s="1474"/>
      <c r="BU11" s="1474"/>
      <c r="BV11" s="1474"/>
      <c r="BW11" s="1474"/>
      <c r="BX11" s="1474"/>
      <c r="BY11" s="1474"/>
      <c r="BZ11" s="1474"/>
      <c r="CA11" s="1474"/>
      <c r="CB11" s="1474"/>
      <c r="CC11" s="1474"/>
      <c r="CD11" s="1474"/>
      <c r="CE11" s="1474"/>
      <c r="CF11" s="1474"/>
      <c r="CG11" s="1474"/>
      <c r="CH11" s="1474"/>
      <c r="CI11" s="1474"/>
      <c r="CJ11" s="1474"/>
      <c r="CK11" s="1474"/>
      <c r="CL11" s="1474"/>
      <c r="CM11" s="1474"/>
      <c r="CN11" s="1474"/>
      <c r="CO11" s="1474"/>
      <c r="CP11" s="1474"/>
      <c r="CQ11" s="1474"/>
      <c r="CR11" s="1474"/>
      <c r="CS11" s="1474"/>
      <c r="CT11" s="1474"/>
      <c r="CU11" s="1474"/>
      <c r="CV11" s="1474"/>
      <c r="CW11" s="1474"/>
      <c r="CX11" s="1474"/>
      <c r="CY11" s="1474"/>
      <c r="CZ11" s="1474"/>
      <c r="DA11" s="1474"/>
      <c r="DB11" s="1474"/>
      <c r="DC11" s="1474"/>
      <c r="DD11" s="1474"/>
      <c r="DE11" s="1474"/>
      <c r="DF11" s="1474"/>
      <c r="DG11" s="1474"/>
      <c r="DH11" s="1474"/>
      <c r="DI11" s="1474"/>
      <c r="DJ11" s="1474"/>
      <c r="DK11" s="1474"/>
      <c r="DL11" s="1474"/>
      <c r="DM11" s="1474"/>
      <c r="DN11" s="1474"/>
      <c r="DO11" s="1474"/>
      <c r="DP11" s="1474"/>
      <c r="DQ11" s="1474"/>
      <c r="DR11" s="1474"/>
      <c r="DS11" s="1474"/>
      <c r="DT11" s="1474"/>
      <c r="DU11" s="1474"/>
      <c r="DV11" s="1474"/>
      <c r="DW11" s="1474"/>
      <c r="DX11" s="1474"/>
      <c r="DY11" s="1474"/>
      <c r="DZ11" s="1474"/>
      <c r="EA11" s="1474"/>
      <c r="EB11" s="1474"/>
      <c r="EC11" s="1474"/>
      <c r="ED11" s="1474"/>
      <c r="EE11" s="1474"/>
      <c r="EF11" s="1474"/>
      <c r="EG11" s="1474"/>
      <c r="EH11" s="1474"/>
      <c r="EI11" s="1474"/>
      <c r="EJ11" s="1474"/>
      <c r="EK11" s="1474"/>
      <c r="EL11" s="1474"/>
      <c r="EM11" s="1474"/>
      <c r="EN11" s="1474"/>
      <c r="EO11" s="1474"/>
      <c r="EP11" s="1474"/>
      <c r="EQ11" s="1474"/>
      <c r="ER11" s="1474"/>
      <c r="ES11" s="1474"/>
      <c r="ET11" s="1474"/>
      <c r="EU11" s="1474"/>
      <c r="EV11" s="1474"/>
      <c r="EW11" s="1474"/>
      <c r="EX11" s="1474"/>
      <c r="EY11" s="1474"/>
      <c r="EZ11" s="1474"/>
      <c r="FA11" s="1474"/>
      <c r="FB11" s="1474"/>
      <c r="FC11" s="1474"/>
      <c r="FD11" s="1474"/>
      <c r="FE11" s="1474"/>
      <c r="FF11" s="1474"/>
      <c r="FG11" s="1474"/>
      <c r="FH11" s="1474"/>
      <c r="FI11" s="1474"/>
      <c r="FJ11" s="1474"/>
      <c r="FK11" s="1474"/>
      <c r="FL11" s="1474"/>
      <c r="FM11" s="1474"/>
      <c r="FN11" s="1474"/>
      <c r="FO11" s="1474"/>
      <c r="FP11" s="1474"/>
      <c r="FQ11" s="1474"/>
      <c r="FR11" s="1474"/>
      <c r="FS11" s="1474"/>
      <c r="FT11" s="1474"/>
      <c r="FU11" s="1474"/>
      <c r="FV11" s="1474"/>
      <c r="FW11" s="1474"/>
      <c r="FX11" s="1474"/>
      <c r="FY11" s="1474"/>
      <c r="FZ11" s="1474"/>
      <c r="GA11" s="1474"/>
      <c r="GB11" s="1474"/>
      <c r="GC11" s="1474"/>
      <c r="GD11" s="1474"/>
      <c r="GE11" s="1474"/>
      <c r="GF11" s="1474"/>
      <c r="GG11" s="1474"/>
      <c r="GH11" s="1474"/>
      <c r="GI11" s="1474"/>
      <c r="GJ11" s="1474"/>
      <c r="GK11" s="1474"/>
      <c r="GL11" s="1474"/>
      <c r="GM11" s="1474"/>
      <c r="GN11" s="1474"/>
      <c r="GO11" s="1474"/>
      <c r="GP11" s="1474"/>
      <c r="GQ11" s="1474"/>
      <c r="GR11" s="1474"/>
      <c r="GS11" s="1474"/>
      <c r="GT11" s="1474"/>
      <c r="GU11" s="1474"/>
      <c r="GV11" s="1474"/>
      <c r="GW11" s="1474"/>
      <c r="GX11" s="1474"/>
      <c r="GY11" s="1474"/>
      <c r="GZ11" s="1474"/>
      <c r="HA11" s="1474"/>
      <c r="HB11" s="1474"/>
      <c r="HC11" s="1474"/>
      <c r="HD11" s="1474"/>
      <c r="HE11" s="1474"/>
      <c r="HF11" s="1474"/>
      <c r="HG11" s="1474"/>
      <c r="HH11" s="1474"/>
      <c r="HI11" s="1474"/>
      <c r="HJ11" s="1474"/>
      <c r="HK11" s="1474"/>
      <c r="HL11" s="1474"/>
      <c r="HM11" s="1474"/>
      <c r="HN11" s="1474"/>
      <c r="HO11" s="1474"/>
      <c r="HP11" s="1474"/>
      <c r="HQ11" s="1474"/>
      <c r="HR11" s="1474"/>
      <c r="HS11" s="1474"/>
      <c r="HT11" s="1474"/>
      <c r="HU11" s="1474"/>
      <c r="HV11" s="1474"/>
      <c r="HW11" s="1474"/>
      <c r="HX11" s="1474"/>
      <c r="HY11" s="1474"/>
      <c r="HZ11" s="1474"/>
      <c r="IA11" s="1474"/>
      <c r="IB11" s="1474"/>
      <c r="IC11" s="1474"/>
      <c r="ID11" s="1474"/>
      <c r="IE11" s="1474"/>
      <c r="IF11" s="1474"/>
      <c r="IG11" s="1474"/>
      <c r="IH11" s="1474"/>
      <c r="II11" s="1474"/>
      <c r="IJ11" s="1474"/>
      <c r="IK11" s="1474"/>
      <c r="IL11" s="1474"/>
      <c r="IM11" s="1474"/>
      <c r="IN11" s="1474"/>
      <c r="IO11" s="1474"/>
      <c r="IP11" s="1474"/>
      <c r="IQ11" s="1474"/>
      <c r="IR11" s="1474"/>
      <c r="IS11" s="1474"/>
      <c r="IT11" s="1474"/>
      <c r="IU11" s="1474"/>
    </row>
    <row r="12" spans="1:255">
      <c r="A12" s="2233"/>
      <c r="B12" s="2230" t="s">
        <v>1124</v>
      </c>
      <c r="C12" s="2230"/>
      <c r="D12" s="2230"/>
      <c r="E12" s="2231"/>
      <c r="F12" s="2630"/>
      <c r="G12" s="2635" t="s">
        <v>4048</v>
      </c>
      <c r="H12" s="2633"/>
      <c r="I12" s="2633"/>
      <c r="J12" s="2633"/>
      <c r="K12" s="2633"/>
      <c r="L12" s="2633"/>
      <c r="M12" s="2632"/>
      <c r="N12" s="2229" t="s">
        <v>708</v>
      </c>
      <c r="O12" s="2230" t="s">
        <v>1053</v>
      </c>
      <c r="P12" s="2230"/>
      <c r="Q12" s="2230"/>
      <c r="R12" s="2230"/>
      <c r="S12" s="2231"/>
      <c r="T12" s="2230"/>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c r="AY12" s="1474"/>
      <c r="AZ12" s="1474"/>
      <c r="BA12" s="1474"/>
      <c r="BB12" s="1474"/>
      <c r="BC12" s="1474"/>
      <c r="BD12" s="1474"/>
      <c r="BE12" s="1474"/>
      <c r="BF12" s="1474"/>
      <c r="BG12" s="1474"/>
      <c r="BH12" s="1474"/>
      <c r="BI12" s="1474"/>
      <c r="BJ12" s="1474"/>
      <c r="BK12" s="1474"/>
      <c r="BL12" s="1474"/>
      <c r="BM12" s="1474"/>
      <c r="BN12" s="1474"/>
      <c r="BO12" s="1474"/>
      <c r="BP12" s="1474"/>
      <c r="BQ12" s="1474"/>
      <c r="BR12" s="1474"/>
      <c r="BS12" s="1474"/>
      <c r="BT12" s="1474"/>
      <c r="BU12" s="1474"/>
      <c r="BV12" s="1474"/>
      <c r="BW12" s="1474"/>
      <c r="BX12" s="1474"/>
      <c r="BY12" s="1474"/>
      <c r="BZ12" s="1474"/>
      <c r="CA12" s="1474"/>
      <c r="CB12" s="1474"/>
      <c r="CC12" s="1474"/>
      <c r="CD12" s="1474"/>
      <c r="CE12" s="1474"/>
      <c r="CF12" s="1474"/>
      <c r="CG12" s="1474"/>
      <c r="CH12" s="1474"/>
      <c r="CI12" s="1474"/>
      <c r="CJ12" s="1474"/>
      <c r="CK12" s="1474"/>
      <c r="CL12" s="1474"/>
      <c r="CM12" s="1474"/>
      <c r="CN12" s="1474"/>
      <c r="CO12" s="1474"/>
      <c r="CP12" s="1474"/>
      <c r="CQ12" s="1474"/>
      <c r="CR12" s="1474"/>
      <c r="CS12" s="1474"/>
      <c r="CT12" s="1474"/>
      <c r="CU12" s="1474"/>
      <c r="CV12" s="1474"/>
      <c r="CW12" s="1474"/>
      <c r="CX12" s="1474"/>
      <c r="CY12" s="1474"/>
      <c r="CZ12" s="1474"/>
      <c r="DA12" s="1474"/>
      <c r="DB12" s="1474"/>
      <c r="DC12" s="1474"/>
      <c r="DD12" s="1474"/>
      <c r="DE12" s="1474"/>
      <c r="DF12" s="1474"/>
      <c r="DG12" s="1474"/>
      <c r="DH12" s="1474"/>
      <c r="DI12" s="1474"/>
      <c r="DJ12" s="1474"/>
      <c r="DK12" s="1474"/>
      <c r="DL12" s="1474"/>
      <c r="DM12" s="1474"/>
      <c r="DN12" s="1474"/>
      <c r="DO12" s="1474"/>
      <c r="DP12" s="1474"/>
      <c r="DQ12" s="1474"/>
      <c r="DR12" s="1474"/>
      <c r="DS12" s="1474"/>
      <c r="DT12" s="1474"/>
      <c r="DU12" s="1474"/>
      <c r="DV12" s="1474"/>
      <c r="DW12" s="1474"/>
      <c r="DX12" s="1474"/>
      <c r="DY12" s="1474"/>
      <c r="DZ12" s="1474"/>
      <c r="EA12" s="1474"/>
      <c r="EB12" s="1474"/>
      <c r="EC12" s="1474"/>
      <c r="ED12" s="1474"/>
      <c r="EE12" s="1474"/>
      <c r="EF12" s="1474"/>
      <c r="EG12" s="1474"/>
      <c r="EH12" s="1474"/>
      <c r="EI12" s="1474"/>
      <c r="EJ12" s="1474"/>
      <c r="EK12" s="1474"/>
      <c r="EL12" s="1474"/>
      <c r="EM12" s="1474"/>
      <c r="EN12" s="1474"/>
      <c r="EO12" s="1474"/>
      <c r="EP12" s="1474"/>
      <c r="EQ12" s="1474"/>
      <c r="ER12" s="1474"/>
      <c r="ES12" s="1474"/>
      <c r="ET12" s="1474"/>
      <c r="EU12" s="1474"/>
      <c r="EV12" s="1474"/>
      <c r="EW12" s="1474"/>
      <c r="EX12" s="1474"/>
      <c r="EY12" s="1474"/>
      <c r="EZ12" s="1474"/>
      <c r="FA12" s="1474"/>
      <c r="FB12" s="1474"/>
      <c r="FC12" s="1474"/>
      <c r="FD12" s="1474"/>
      <c r="FE12" s="1474"/>
      <c r="FF12" s="1474"/>
      <c r="FG12" s="1474"/>
      <c r="FH12" s="1474"/>
      <c r="FI12" s="1474"/>
      <c r="FJ12" s="1474"/>
      <c r="FK12" s="1474"/>
      <c r="FL12" s="1474"/>
      <c r="FM12" s="1474"/>
      <c r="FN12" s="1474"/>
      <c r="FO12" s="1474"/>
      <c r="FP12" s="1474"/>
      <c r="FQ12" s="1474"/>
      <c r="FR12" s="1474"/>
      <c r="FS12" s="1474"/>
      <c r="FT12" s="1474"/>
      <c r="FU12" s="1474"/>
      <c r="FV12" s="1474"/>
      <c r="FW12" s="1474"/>
      <c r="FX12" s="1474"/>
      <c r="FY12" s="1474"/>
      <c r="FZ12" s="1474"/>
      <c r="GA12" s="1474"/>
      <c r="GB12" s="1474"/>
      <c r="GC12" s="1474"/>
      <c r="GD12" s="1474"/>
      <c r="GE12" s="1474"/>
      <c r="GF12" s="1474"/>
      <c r="GG12" s="1474"/>
      <c r="GH12" s="1474"/>
      <c r="GI12" s="1474"/>
      <c r="GJ12" s="1474"/>
      <c r="GK12" s="1474"/>
      <c r="GL12" s="1474"/>
      <c r="GM12" s="1474"/>
      <c r="GN12" s="1474"/>
      <c r="GO12" s="1474"/>
      <c r="GP12" s="1474"/>
      <c r="GQ12" s="1474"/>
      <c r="GR12" s="1474"/>
      <c r="GS12" s="1474"/>
      <c r="GT12" s="1474"/>
      <c r="GU12" s="1474"/>
      <c r="GV12" s="1474"/>
      <c r="GW12" s="1474"/>
      <c r="GX12" s="1474"/>
      <c r="GY12" s="1474"/>
      <c r="GZ12" s="1474"/>
      <c r="HA12" s="1474"/>
      <c r="HB12" s="1474"/>
      <c r="HC12" s="1474"/>
      <c r="HD12" s="1474"/>
      <c r="HE12" s="1474"/>
      <c r="HF12" s="1474"/>
      <c r="HG12" s="1474"/>
      <c r="HH12" s="1474"/>
      <c r="HI12" s="1474"/>
      <c r="HJ12" s="1474"/>
      <c r="HK12" s="1474"/>
      <c r="HL12" s="1474"/>
      <c r="HM12" s="1474"/>
      <c r="HN12" s="1474"/>
      <c r="HO12" s="1474"/>
      <c r="HP12" s="1474"/>
      <c r="HQ12" s="1474"/>
      <c r="HR12" s="1474"/>
      <c r="HS12" s="1474"/>
      <c r="HT12" s="1474"/>
      <c r="HU12" s="1474"/>
      <c r="HV12" s="1474"/>
      <c r="HW12" s="1474"/>
      <c r="HX12" s="1474"/>
      <c r="HY12" s="1474"/>
      <c r="HZ12" s="1474"/>
      <c r="IA12" s="1474"/>
      <c r="IB12" s="1474"/>
      <c r="IC12" s="1474"/>
      <c r="ID12" s="1474"/>
      <c r="IE12" s="1474"/>
      <c r="IF12" s="1474"/>
      <c r="IG12" s="1474"/>
      <c r="IH12" s="1474"/>
      <c r="II12" s="1474"/>
      <c r="IJ12" s="1474"/>
      <c r="IK12" s="1474"/>
      <c r="IL12" s="1474"/>
      <c r="IM12" s="1474"/>
      <c r="IN12" s="1474"/>
      <c r="IO12" s="1474"/>
      <c r="IP12" s="1474"/>
      <c r="IQ12" s="1474"/>
      <c r="IR12" s="1474"/>
      <c r="IS12" s="1474"/>
      <c r="IT12" s="1474"/>
      <c r="IU12" s="1474"/>
    </row>
    <row r="13" spans="1:255">
      <c r="A13" s="2229" t="s">
        <v>3709</v>
      </c>
      <c r="B13" s="2230" t="s">
        <v>1127</v>
      </c>
      <c r="C13" s="2230"/>
      <c r="D13" s="2230"/>
      <c r="E13" s="2231"/>
      <c r="F13" s="2627" t="s">
        <v>1784</v>
      </c>
      <c r="G13" s="2635" t="s">
        <v>4049</v>
      </c>
      <c r="H13" s="2633"/>
      <c r="I13" s="2633"/>
      <c r="J13" s="2633"/>
      <c r="K13" s="2633"/>
      <c r="L13" s="2633"/>
      <c r="M13" s="2632"/>
      <c r="N13" s="2229" t="s">
        <v>1784</v>
      </c>
      <c r="O13" s="2230" t="s">
        <v>4421</v>
      </c>
      <c r="P13" s="2230"/>
      <c r="Q13" s="2230"/>
      <c r="R13" s="2230"/>
      <c r="S13" s="2231"/>
      <c r="T13" s="2230"/>
      <c r="U13" s="1474"/>
      <c r="V13" s="1474"/>
      <c r="W13" s="1474"/>
      <c r="X13" s="1474"/>
      <c r="Y13" s="1474"/>
      <c r="Z13" s="1474"/>
      <c r="AA13" s="1474"/>
      <c r="AB13" s="1474"/>
      <c r="AC13" s="1474"/>
      <c r="AD13" s="1474"/>
      <c r="AE13" s="1474"/>
      <c r="AF13" s="1474"/>
      <c r="AG13" s="1474"/>
      <c r="AH13" s="1474"/>
      <c r="AI13" s="1474"/>
      <c r="AJ13" s="1474"/>
      <c r="AK13" s="1474"/>
      <c r="AL13" s="1474"/>
      <c r="AM13" s="1474"/>
      <c r="AN13" s="1474"/>
      <c r="AO13" s="1474"/>
      <c r="AP13" s="1474"/>
      <c r="AQ13" s="1474"/>
      <c r="AR13" s="1474"/>
      <c r="AS13" s="1474"/>
      <c r="AT13" s="1474"/>
      <c r="AU13" s="1474"/>
      <c r="AV13" s="1474"/>
      <c r="AW13" s="1474"/>
      <c r="AX13" s="1474"/>
      <c r="AY13" s="1474"/>
      <c r="AZ13" s="1474"/>
      <c r="BA13" s="1474"/>
      <c r="BB13" s="1474"/>
      <c r="BC13" s="1474"/>
      <c r="BD13" s="1474"/>
      <c r="BE13" s="1474"/>
      <c r="BF13" s="1474"/>
      <c r="BG13" s="1474"/>
      <c r="BH13" s="1474"/>
      <c r="BI13" s="1474"/>
      <c r="BJ13" s="1474"/>
      <c r="BK13" s="1474"/>
      <c r="BL13" s="1474"/>
      <c r="BM13" s="1474"/>
      <c r="BN13" s="1474"/>
      <c r="BO13" s="1474"/>
      <c r="BP13" s="1474"/>
      <c r="BQ13" s="1474"/>
      <c r="BR13" s="1474"/>
      <c r="BS13" s="1474"/>
      <c r="BT13" s="1474"/>
      <c r="BU13" s="1474"/>
      <c r="BV13" s="1474"/>
      <c r="BW13" s="1474"/>
      <c r="BX13" s="1474"/>
      <c r="BY13" s="1474"/>
      <c r="BZ13" s="1474"/>
      <c r="CA13" s="1474"/>
      <c r="CB13" s="1474"/>
      <c r="CC13" s="1474"/>
      <c r="CD13" s="1474"/>
      <c r="CE13" s="1474"/>
      <c r="CF13" s="1474"/>
      <c r="CG13" s="1474"/>
      <c r="CH13" s="1474"/>
      <c r="CI13" s="1474"/>
      <c r="CJ13" s="1474"/>
      <c r="CK13" s="1474"/>
      <c r="CL13" s="1474"/>
      <c r="CM13" s="1474"/>
      <c r="CN13" s="1474"/>
      <c r="CO13" s="1474"/>
      <c r="CP13" s="1474"/>
      <c r="CQ13" s="1474"/>
      <c r="CR13" s="1474"/>
      <c r="CS13" s="1474"/>
      <c r="CT13" s="1474"/>
      <c r="CU13" s="1474"/>
      <c r="CV13" s="1474"/>
      <c r="CW13" s="1474"/>
      <c r="CX13" s="1474"/>
      <c r="CY13" s="1474"/>
      <c r="CZ13" s="1474"/>
      <c r="DA13" s="1474"/>
      <c r="DB13" s="1474"/>
      <c r="DC13" s="1474"/>
      <c r="DD13" s="1474"/>
      <c r="DE13" s="1474"/>
      <c r="DF13" s="1474"/>
      <c r="DG13" s="1474"/>
      <c r="DH13" s="1474"/>
      <c r="DI13" s="1474"/>
      <c r="DJ13" s="1474"/>
      <c r="DK13" s="1474"/>
      <c r="DL13" s="1474"/>
      <c r="DM13" s="1474"/>
      <c r="DN13" s="1474"/>
      <c r="DO13" s="1474"/>
      <c r="DP13" s="1474"/>
      <c r="DQ13" s="1474"/>
      <c r="DR13" s="1474"/>
      <c r="DS13" s="1474"/>
      <c r="DT13" s="1474"/>
      <c r="DU13" s="1474"/>
      <c r="DV13" s="1474"/>
      <c r="DW13" s="1474"/>
      <c r="DX13" s="1474"/>
      <c r="DY13" s="1474"/>
      <c r="DZ13" s="1474"/>
      <c r="EA13" s="1474"/>
      <c r="EB13" s="1474"/>
      <c r="EC13" s="1474"/>
      <c r="ED13" s="1474"/>
      <c r="EE13" s="1474"/>
      <c r="EF13" s="1474"/>
      <c r="EG13" s="1474"/>
      <c r="EH13" s="1474"/>
      <c r="EI13" s="1474"/>
      <c r="EJ13" s="1474"/>
      <c r="EK13" s="1474"/>
      <c r="EL13" s="1474"/>
      <c r="EM13" s="1474"/>
      <c r="EN13" s="1474"/>
      <c r="EO13" s="1474"/>
      <c r="EP13" s="1474"/>
      <c r="EQ13" s="1474"/>
      <c r="ER13" s="1474"/>
      <c r="ES13" s="1474"/>
      <c r="ET13" s="1474"/>
      <c r="EU13" s="1474"/>
      <c r="EV13" s="1474"/>
      <c r="EW13" s="1474"/>
      <c r="EX13" s="1474"/>
      <c r="EY13" s="1474"/>
      <c r="EZ13" s="1474"/>
      <c r="FA13" s="1474"/>
      <c r="FB13" s="1474"/>
      <c r="FC13" s="1474"/>
      <c r="FD13" s="1474"/>
      <c r="FE13" s="1474"/>
      <c r="FF13" s="1474"/>
      <c r="FG13" s="1474"/>
      <c r="FH13" s="1474"/>
      <c r="FI13" s="1474"/>
      <c r="FJ13" s="1474"/>
      <c r="FK13" s="1474"/>
      <c r="FL13" s="1474"/>
      <c r="FM13" s="1474"/>
      <c r="FN13" s="1474"/>
      <c r="FO13" s="1474"/>
      <c r="FP13" s="1474"/>
      <c r="FQ13" s="1474"/>
      <c r="FR13" s="1474"/>
      <c r="FS13" s="1474"/>
      <c r="FT13" s="1474"/>
      <c r="FU13" s="1474"/>
      <c r="FV13" s="1474"/>
      <c r="FW13" s="1474"/>
      <c r="FX13" s="1474"/>
      <c r="FY13" s="1474"/>
      <c r="FZ13" s="1474"/>
      <c r="GA13" s="1474"/>
      <c r="GB13" s="1474"/>
      <c r="GC13" s="1474"/>
      <c r="GD13" s="1474"/>
      <c r="GE13" s="1474"/>
      <c r="GF13" s="1474"/>
      <c r="GG13" s="1474"/>
      <c r="GH13" s="1474"/>
      <c r="GI13" s="1474"/>
      <c r="GJ13" s="1474"/>
      <c r="GK13" s="1474"/>
      <c r="GL13" s="1474"/>
      <c r="GM13" s="1474"/>
      <c r="GN13" s="1474"/>
      <c r="GO13" s="1474"/>
      <c r="GP13" s="1474"/>
      <c r="GQ13" s="1474"/>
      <c r="GR13" s="1474"/>
      <c r="GS13" s="1474"/>
      <c r="GT13" s="1474"/>
      <c r="GU13" s="1474"/>
      <c r="GV13" s="1474"/>
      <c r="GW13" s="1474"/>
      <c r="GX13" s="1474"/>
      <c r="GY13" s="1474"/>
      <c r="GZ13" s="1474"/>
      <c r="HA13" s="1474"/>
      <c r="HB13" s="1474"/>
      <c r="HC13" s="1474"/>
      <c r="HD13" s="1474"/>
      <c r="HE13" s="1474"/>
      <c r="HF13" s="1474"/>
      <c r="HG13" s="1474"/>
      <c r="HH13" s="1474"/>
      <c r="HI13" s="1474"/>
      <c r="HJ13" s="1474"/>
      <c r="HK13" s="1474"/>
      <c r="HL13" s="1474"/>
      <c r="HM13" s="1474"/>
      <c r="HN13" s="1474"/>
      <c r="HO13" s="1474"/>
      <c r="HP13" s="1474"/>
      <c r="HQ13" s="1474"/>
      <c r="HR13" s="1474"/>
      <c r="HS13" s="1474"/>
      <c r="HT13" s="1474"/>
      <c r="HU13" s="1474"/>
      <c r="HV13" s="1474"/>
      <c r="HW13" s="1474"/>
      <c r="HX13" s="1474"/>
      <c r="HY13" s="1474"/>
      <c r="HZ13" s="1474"/>
      <c r="IA13" s="1474"/>
      <c r="IB13" s="1474"/>
      <c r="IC13" s="1474"/>
      <c r="ID13" s="1474"/>
      <c r="IE13" s="1474"/>
      <c r="IF13" s="1474"/>
      <c r="IG13" s="1474"/>
      <c r="IH13" s="1474"/>
      <c r="II13" s="1474"/>
      <c r="IJ13" s="1474"/>
      <c r="IK13" s="1474"/>
      <c r="IL13" s="1474"/>
      <c r="IM13" s="1474"/>
      <c r="IN13" s="1474"/>
      <c r="IO13" s="1474"/>
      <c r="IP13" s="1474"/>
      <c r="IQ13" s="1474"/>
      <c r="IR13" s="1474"/>
      <c r="IS13" s="1474"/>
      <c r="IT13" s="1474"/>
      <c r="IU13" s="1474"/>
    </row>
    <row r="14" spans="1:255">
      <c r="A14" s="2233"/>
      <c r="B14" s="2230"/>
      <c r="C14" s="2230"/>
      <c r="D14" s="2230"/>
      <c r="E14" s="2231"/>
      <c r="F14" s="2630" t="s">
        <v>1784</v>
      </c>
      <c r="G14" s="2633" t="s">
        <v>4050</v>
      </c>
      <c r="H14" s="2633"/>
      <c r="I14" s="2633"/>
      <c r="J14" s="2633"/>
      <c r="K14" s="2633"/>
      <c r="L14" s="2633"/>
      <c r="M14" s="2632"/>
      <c r="N14" s="2229" t="s">
        <v>1946</v>
      </c>
      <c r="O14" s="2230" t="s">
        <v>1039</v>
      </c>
      <c r="P14" s="2230"/>
      <c r="Q14" s="2230"/>
      <c r="R14" s="2230"/>
      <c r="S14" s="2232"/>
      <c r="T14" s="1474"/>
      <c r="U14" s="1474"/>
      <c r="V14" s="1474"/>
      <c r="W14" s="1474"/>
      <c r="X14" s="1474"/>
      <c r="Y14" s="1474"/>
      <c r="Z14" s="1474"/>
      <c r="AA14" s="1474"/>
      <c r="AB14" s="1474"/>
      <c r="AC14" s="1474"/>
      <c r="AD14" s="1474"/>
      <c r="AE14" s="1474"/>
      <c r="AF14" s="1474"/>
      <c r="AG14" s="1474"/>
      <c r="AH14" s="1474"/>
      <c r="AI14" s="1474"/>
      <c r="AJ14" s="1474"/>
      <c r="AK14" s="1474"/>
      <c r="AL14" s="1474"/>
      <c r="AM14" s="1474"/>
      <c r="AN14" s="1474"/>
      <c r="AO14" s="1474"/>
      <c r="AP14" s="1474"/>
      <c r="AQ14" s="1474"/>
      <c r="AR14" s="1474"/>
      <c r="AS14" s="1474"/>
      <c r="AT14" s="1474"/>
      <c r="AU14" s="1474"/>
      <c r="AV14" s="1474"/>
      <c r="AW14" s="1474"/>
      <c r="AX14" s="1474"/>
      <c r="AY14" s="1474"/>
      <c r="AZ14" s="1474"/>
      <c r="BA14" s="1474"/>
      <c r="BB14" s="1474"/>
      <c r="BC14" s="1474"/>
      <c r="BD14" s="1474"/>
      <c r="BE14" s="1474"/>
      <c r="BF14" s="1474"/>
      <c r="BG14" s="1474"/>
      <c r="BH14" s="1474"/>
      <c r="BI14" s="1474"/>
      <c r="BJ14" s="1474"/>
      <c r="BK14" s="1474"/>
      <c r="BL14" s="1474"/>
      <c r="BM14" s="1474"/>
      <c r="BN14" s="1474"/>
      <c r="BO14" s="1474"/>
      <c r="BP14" s="1474"/>
      <c r="BQ14" s="1474"/>
      <c r="BR14" s="1474"/>
      <c r="BS14" s="1474"/>
      <c r="BT14" s="1474"/>
      <c r="BU14" s="1474"/>
      <c r="BV14" s="1474"/>
      <c r="BW14" s="1474"/>
      <c r="BX14" s="1474"/>
      <c r="BY14" s="1474"/>
      <c r="BZ14" s="1474"/>
      <c r="CA14" s="1474"/>
      <c r="CB14" s="1474"/>
      <c r="CC14" s="1474"/>
      <c r="CD14" s="1474"/>
      <c r="CE14" s="1474"/>
      <c r="CF14" s="1474"/>
      <c r="CG14" s="1474"/>
      <c r="CH14" s="1474"/>
      <c r="CI14" s="1474"/>
      <c r="CJ14" s="1474"/>
      <c r="CK14" s="1474"/>
      <c r="CL14" s="1474"/>
      <c r="CM14" s="1474"/>
      <c r="CN14" s="1474"/>
      <c r="CO14" s="1474"/>
      <c r="CP14" s="1474"/>
      <c r="CQ14" s="1474"/>
      <c r="CR14" s="1474"/>
      <c r="CS14" s="1474"/>
      <c r="CT14" s="1474"/>
      <c r="CU14" s="1474"/>
      <c r="CV14" s="1474"/>
      <c r="CW14" s="1474"/>
      <c r="CX14" s="1474"/>
      <c r="CY14" s="1474"/>
      <c r="CZ14" s="1474"/>
      <c r="DA14" s="1474"/>
      <c r="DB14" s="1474"/>
      <c r="DC14" s="1474"/>
      <c r="DD14" s="1474"/>
      <c r="DE14" s="1474"/>
      <c r="DF14" s="1474"/>
      <c r="DG14" s="1474"/>
      <c r="DH14" s="1474"/>
      <c r="DI14" s="1474"/>
      <c r="DJ14" s="1474"/>
      <c r="DK14" s="1474"/>
      <c r="DL14" s="1474"/>
      <c r="DM14" s="1474"/>
      <c r="DN14" s="1474"/>
      <c r="DO14" s="1474"/>
      <c r="DP14" s="1474"/>
      <c r="DQ14" s="1474"/>
      <c r="DR14" s="1474"/>
      <c r="DS14" s="1474"/>
      <c r="DT14" s="1474"/>
      <c r="DU14" s="1474"/>
      <c r="DV14" s="1474"/>
      <c r="DW14" s="1474"/>
      <c r="DX14" s="1474"/>
      <c r="DY14" s="1474"/>
      <c r="DZ14" s="1474"/>
      <c r="EA14" s="1474"/>
      <c r="EB14" s="1474"/>
      <c r="EC14" s="1474"/>
      <c r="ED14" s="1474"/>
      <c r="EE14" s="1474"/>
      <c r="EF14" s="1474"/>
      <c r="EG14" s="1474"/>
      <c r="EH14" s="1474"/>
      <c r="EI14" s="1474"/>
      <c r="EJ14" s="1474"/>
      <c r="EK14" s="1474"/>
      <c r="EL14" s="1474"/>
      <c r="EM14" s="1474"/>
      <c r="EN14" s="1474"/>
      <c r="EO14" s="1474"/>
      <c r="EP14" s="1474"/>
      <c r="EQ14" s="1474"/>
      <c r="ER14" s="1474"/>
      <c r="ES14" s="1474"/>
      <c r="ET14" s="1474"/>
      <c r="EU14" s="1474"/>
      <c r="EV14" s="1474"/>
      <c r="EW14" s="1474"/>
      <c r="EX14" s="1474"/>
      <c r="EY14" s="1474"/>
      <c r="EZ14" s="1474"/>
      <c r="FA14" s="1474"/>
      <c r="FB14" s="1474"/>
      <c r="FC14" s="1474"/>
      <c r="FD14" s="1474"/>
      <c r="FE14" s="1474"/>
      <c r="FF14" s="1474"/>
      <c r="FG14" s="1474"/>
      <c r="FH14" s="1474"/>
      <c r="FI14" s="1474"/>
      <c r="FJ14" s="1474"/>
      <c r="FK14" s="1474"/>
      <c r="FL14" s="1474"/>
      <c r="FM14" s="1474"/>
      <c r="FN14" s="1474"/>
      <c r="FO14" s="1474"/>
      <c r="FP14" s="1474"/>
      <c r="FQ14" s="1474"/>
      <c r="FR14" s="1474"/>
      <c r="FS14" s="1474"/>
      <c r="FT14" s="1474"/>
      <c r="FU14" s="1474"/>
      <c r="FV14" s="1474"/>
      <c r="FW14" s="1474"/>
      <c r="FX14" s="1474"/>
      <c r="FY14" s="1474"/>
      <c r="FZ14" s="1474"/>
      <c r="GA14" s="1474"/>
      <c r="GB14" s="1474"/>
      <c r="GC14" s="1474"/>
      <c r="GD14" s="1474"/>
      <c r="GE14" s="1474"/>
      <c r="GF14" s="1474"/>
      <c r="GG14" s="1474"/>
      <c r="GH14" s="1474"/>
      <c r="GI14" s="1474"/>
      <c r="GJ14" s="1474"/>
      <c r="GK14" s="1474"/>
      <c r="GL14" s="1474"/>
      <c r="GM14" s="1474"/>
      <c r="GN14" s="1474"/>
      <c r="GO14" s="1474"/>
      <c r="GP14" s="1474"/>
      <c r="GQ14" s="1474"/>
      <c r="GR14" s="1474"/>
      <c r="GS14" s="1474"/>
      <c r="GT14" s="1474"/>
      <c r="GU14" s="1474"/>
      <c r="GV14" s="1474"/>
      <c r="GW14" s="1474"/>
      <c r="GX14" s="1474"/>
      <c r="GY14" s="1474"/>
      <c r="GZ14" s="1474"/>
      <c r="HA14" s="1474"/>
      <c r="HB14" s="1474"/>
      <c r="HC14" s="1474"/>
      <c r="HD14" s="1474"/>
      <c r="HE14" s="1474"/>
      <c r="HF14" s="1474"/>
      <c r="HG14" s="1474"/>
      <c r="HH14" s="1474"/>
      <c r="HI14" s="1474"/>
      <c r="HJ14" s="1474"/>
      <c r="HK14" s="1474"/>
      <c r="HL14" s="1474"/>
      <c r="HM14" s="1474"/>
      <c r="HN14" s="1474"/>
      <c r="HO14" s="1474"/>
      <c r="HP14" s="1474"/>
      <c r="HQ14" s="1474"/>
      <c r="HR14" s="1474"/>
      <c r="HS14" s="1474"/>
      <c r="HT14" s="1474"/>
      <c r="HU14" s="1474"/>
      <c r="HV14" s="1474"/>
      <c r="HW14" s="1474"/>
      <c r="HX14" s="1474"/>
      <c r="HY14" s="1474"/>
      <c r="HZ14" s="1474"/>
      <c r="IA14" s="1474"/>
      <c r="IB14" s="1474"/>
      <c r="IC14" s="1474"/>
      <c r="ID14" s="1474"/>
      <c r="IE14" s="1474"/>
      <c r="IF14" s="1474"/>
      <c r="IG14" s="1474"/>
      <c r="IH14" s="1474"/>
      <c r="II14" s="1474"/>
      <c r="IJ14" s="1474"/>
      <c r="IK14" s="1474"/>
      <c r="IL14" s="1474"/>
      <c r="IM14" s="1474"/>
      <c r="IN14" s="1474"/>
      <c r="IO14" s="1474"/>
      <c r="IP14" s="1474"/>
      <c r="IQ14" s="1474"/>
      <c r="IR14" s="1474"/>
      <c r="IS14" s="1474"/>
      <c r="IT14" s="1474"/>
      <c r="IU14" s="1474"/>
    </row>
    <row r="15" spans="1:255">
      <c r="A15" s="2233"/>
      <c r="B15" s="2230" t="s">
        <v>2557</v>
      </c>
      <c r="C15" s="2230"/>
      <c r="D15" s="2230"/>
      <c r="E15" s="2231"/>
      <c r="F15" s="2630"/>
      <c r="G15" s="2635" t="s">
        <v>4051</v>
      </c>
      <c r="H15" s="2635"/>
      <c r="I15" s="2635"/>
      <c r="J15" s="2635"/>
      <c r="K15" s="2635"/>
      <c r="L15" s="2633"/>
      <c r="M15" s="2632"/>
      <c r="N15" s="2229" t="s">
        <v>1954</v>
      </c>
      <c r="O15" s="2230" t="s">
        <v>1115</v>
      </c>
      <c r="P15" s="2230"/>
      <c r="Q15" s="2230"/>
      <c r="R15" s="2230"/>
      <c r="S15" s="2232"/>
      <c r="T15" s="1474"/>
      <c r="U15" s="1474"/>
      <c r="V15" s="1474"/>
      <c r="W15" s="1474"/>
      <c r="X15" s="1474"/>
      <c r="Y15" s="1474"/>
      <c r="Z15" s="1474"/>
      <c r="AA15" s="1474"/>
      <c r="AB15" s="1474"/>
      <c r="AC15" s="1474"/>
      <c r="AD15" s="1474"/>
      <c r="AE15" s="1474"/>
      <c r="AF15" s="1474"/>
      <c r="AG15" s="1474"/>
      <c r="AH15" s="1474"/>
      <c r="AI15" s="1474"/>
      <c r="AJ15" s="1474"/>
      <c r="AK15" s="1474"/>
      <c r="AL15" s="1474"/>
      <c r="AM15" s="1474"/>
      <c r="AN15" s="1474"/>
      <c r="AO15" s="1474"/>
      <c r="AP15" s="1474"/>
      <c r="AQ15" s="1474"/>
      <c r="AR15" s="1474"/>
      <c r="AS15" s="1474"/>
      <c r="AT15" s="1474"/>
      <c r="AU15" s="1474"/>
      <c r="AV15" s="1474"/>
      <c r="AW15" s="1474"/>
      <c r="AX15" s="1474"/>
      <c r="AY15" s="1474"/>
      <c r="AZ15" s="1474"/>
      <c r="BA15" s="1474"/>
      <c r="BB15" s="1474"/>
      <c r="BC15" s="1474"/>
      <c r="BD15" s="1474"/>
      <c r="BE15" s="1474"/>
      <c r="BF15" s="1474"/>
      <c r="BG15" s="1474"/>
      <c r="BH15" s="1474"/>
      <c r="BI15" s="1474"/>
      <c r="BJ15" s="1474"/>
      <c r="BK15" s="1474"/>
      <c r="BL15" s="1474"/>
      <c r="BM15" s="1474"/>
      <c r="BN15" s="1474"/>
      <c r="BO15" s="1474"/>
      <c r="BP15" s="1474"/>
      <c r="BQ15" s="1474"/>
      <c r="BR15" s="1474"/>
      <c r="BS15" s="1474"/>
      <c r="BT15" s="1474"/>
      <c r="BU15" s="1474"/>
      <c r="BV15" s="1474"/>
      <c r="BW15" s="1474"/>
      <c r="BX15" s="1474"/>
      <c r="BY15" s="1474"/>
      <c r="BZ15" s="1474"/>
      <c r="CA15" s="1474"/>
      <c r="CB15" s="1474"/>
      <c r="CC15" s="1474"/>
      <c r="CD15" s="1474"/>
      <c r="CE15" s="1474"/>
      <c r="CF15" s="1474"/>
      <c r="CG15" s="1474"/>
      <c r="CH15" s="1474"/>
      <c r="CI15" s="1474"/>
      <c r="CJ15" s="1474"/>
      <c r="CK15" s="1474"/>
      <c r="CL15" s="1474"/>
      <c r="CM15" s="1474"/>
      <c r="CN15" s="1474"/>
      <c r="CO15" s="1474"/>
      <c r="CP15" s="1474"/>
      <c r="CQ15" s="1474"/>
      <c r="CR15" s="1474"/>
      <c r="CS15" s="1474"/>
      <c r="CT15" s="1474"/>
      <c r="CU15" s="1474"/>
      <c r="CV15" s="1474"/>
      <c r="CW15" s="1474"/>
      <c r="CX15" s="1474"/>
      <c r="CY15" s="1474"/>
      <c r="CZ15" s="1474"/>
      <c r="DA15" s="1474"/>
      <c r="DB15" s="1474"/>
      <c r="DC15" s="1474"/>
      <c r="DD15" s="1474"/>
      <c r="DE15" s="1474"/>
      <c r="DF15" s="1474"/>
      <c r="DG15" s="1474"/>
      <c r="DH15" s="1474"/>
      <c r="DI15" s="1474"/>
      <c r="DJ15" s="1474"/>
      <c r="DK15" s="1474"/>
      <c r="DL15" s="1474"/>
      <c r="DM15" s="1474"/>
      <c r="DN15" s="1474"/>
      <c r="DO15" s="1474"/>
      <c r="DP15" s="1474"/>
      <c r="DQ15" s="1474"/>
      <c r="DR15" s="1474"/>
      <c r="DS15" s="1474"/>
      <c r="DT15" s="1474"/>
      <c r="DU15" s="1474"/>
      <c r="DV15" s="1474"/>
      <c r="DW15" s="1474"/>
      <c r="DX15" s="1474"/>
      <c r="DY15" s="1474"/>
      <c r="DZ15" s="1474"/>
      <c r="EA15" s="1474"/>
      <c r="EB15" s="1474"/>
      <c r="EC15" s="1474"/>
      <c r="ED15" s="1474"/>
      <c r="EE15" s="1474"/>
      <c r="EF15" s="1474"/>
      <c r="EG15" s="1474"/>
      <c r="EH15" s="1474"/>
      <c r="EI15" s="1474"/>
      <c r="EJ15" s="1474"/>
      <c r="EK15" s="1474"/>
      <c r="EL15" s="1474"/>
      <c r="EM15" s="1474"/>
      <c r="EN15" s="1474"/>
      <c r="EO15" s="1474"/>
      <c r="EP15" s="1474"/>
      <c r="EQ15" s="1474"/>
      <c r="ER15" s="1474"/>
      <c r="ES15" s="1474"/>
      <c r="ET15" s="1474"/>
      <c r="EU15" s="1474"/>
      <c r="EV15" s="1474"/>
      <c r="EW15" s="1474"/>
      <c r="EX15" s="1474"/>
      <c r="EY15" s="1474"/>
      <c r="EZ15" s="1474"/>
      <c r="FA15" s="1474"/>
      <c r="FB15" s="1474"/>
      <c r="FC15" s="1474"/>
      <c r="FD15" s="1474"/>
      <c r="FE15" s="1474"/>
      <c r="FF15" s="1474"/>
      <c r="FG15" s="1474"/>
      <c r="FH15" s="1474"/>
      <c r="FI15" s="1474"/>
      <c r="FJ15" s="1474"/>
      <c r="FK15" s="1474"/>
      <c r="FL15" s="1474"/>
      <c r="FM15" s="1474"/>
      <c r="FN15" s="1474"/>
      <c r="FO15" s="1474"/>
      <c r="FP15" s="1474"/>
      <c r="FQ15" s="1474"/>
      <c r="FR15" s="1474"/>
      <c r="FS15" s="1474"/>
      <c r="FT15" s="1474"/>
      <c r="FU15" s="1474"/>
      <c r="FV15" s="1474"/>
      <c r="FW15" s="1474"/>
      <c r="FX15" s="1474"/>
      <c r="FY15" s="1474"/>
      <c r="FZ15" s="1474"/>
      <c r="GA15" s="1474"/>
      <c r="GB15" s="1474"/>
      <c r="GC15" s="1474"/>
      <c r="GD15" s="1474"/>
      <c r="GE15" s="1474"/>
      <c r="GF15" s="1474"/>
      <c r="GG15" s="1474"/>
      <c r="GH15" s="1474"/>
      <c r="GI15" s="1474"/>
      <c r="GJ15" s="1474"/>
      <c r="GK15" s="1474"/>
      <c r="GL15" s="1474"/>
      <c r="GM15" s="1474"/>
      <c r="GN15" s="1474"/>
      <c r="GO15" s="1474"/>
      <c r="GP15" s="1474"/>
      <c r="GQ15" s="1474"/>
      <c r="GR15" s="1474"/>
      <c r="GS15" s="1474"/>
      <c r="GT15" s="1474"/>
      <c r="GU15" s="1474"/>
      <c r="GV15" s="1474"/>
      <c r="GW15" s="1474"/>
      <c r="GX15" s="1474"/>
      <c r="GY15" s="1474"/>
      <c r="GZ15" s="1474"/>
      <c r="HA15" s="1474"/>
      <c r="HB15" s="1474"/>
      <c r="HC15" s="1474"/>
      <c r="HD15" s="1474"/>
      <c r="HE15" s="1474"/>
      <c r="HF15" s="1474"/>
      <c r="HG15" s="1474"/>
      <c r="HH15" s="1474"/>
      <c r="HI15" s="1474"/>
      <c r="HJ15" s="1474"/>
      <c r="HK15" s="1474"/>
      <c r="HL15" s="1474"/>
      <c r="HM15" s="1474"/>
      <c r="HN15" s="1474"/>
      <c r="HO15" s="1474"/>
      <c r="HP15" s="1474"/>
      <c r="HQ15" s="1474"/>
      <c r="HR15" s="1474"/>
      <c r="HS15" s="1474"/>
      <c r="HT15" s="1474"/>
      <c r="HU15" s="1474"/>
      <c r="HV15" s="1474"/>
      <c r="HW15" s="1474"/>
      <c r="HX15" s="1474"/>
      <c r="HY15" s="1474"/>
      <c r="HZ15" s="1474"/>
      <c r="IA15" s="1474"/>
      <c r="IB15" s="1474"/>
      <c r="IC15" s="1474"/>
      <c r="ID15" s="1474"/>
      <c r="IE15" s="1474"/>
      <c r="IF15" s="1474"/>
      <c r="IG15" s="1474"/>
      <c r="IH15" s="1474"/>
      <c r="II15" s="1474"/>
      <c r="IJ15" s="1474"/>
      <c r="IK15" s="1474"/>
      <c r="IL15" s="1474"/>
      <c r="IM15" s="1474"/>
      <c r="IN15" s="1474"/>
      <c r="IO15" s="1474"/>
      <c r="IP15" s="1474"/>
      <c r="IQ15" s="1474"/>
      <c r="IR15" s="1474"/>
      <c r="IS15" s="1474"/>
      <c r="IT15" s="1474"/>
      <c r="IU15" s="1474"/>
    </row>
    <row r="16" spans="1:255">
      <c r="A16" s="2233" t="s">
        <v>1784</v>
      </c>
      <c r="B16" s="2230" t="s">
        <v>2559</v>
      </c>
      <c r="C16" s="2230"/>
      <c r="D16" s="2230"/>
      <c r="E16" s="2231"/>
      <c r="F16" s="2630"/>
      <c r="G16" s="2635" t="s">
        <v>4052</v>
      </c>
      <c r="H16" s="2635"/>
      <c r="I16" s="2635"/>
      <c r="J16" s="2635"/>
      <c r="K16" s="2635"/>
      <c r="L16" s="2633"/>
      <c r="M16" s="2632"/>
      <c r="N16" s="2229"/>
      <c r="O16" s="2230" t="s">
        <v>1118</v>
      </c>
      <c r="P16" s="2230"/>
      <c r="Q16" s="2230"/>
      <c r="R16" s="2230"/>
      <c r="S16" s="2232"/>
      <c r="T16" s="1474"/>
      <c r="U16" s="1474"/>
      <c r="V16" s="1474"/>
      <c r="W16" s="1474"/>
      <c r="X16" s="1474"/>
      <c r="Y16" s="1474"/>
      <c r="Z16" s="1474"/>
      <c r="AA16" s="1474"/>
      <c r="AB16" s="1474"/>
      <c r="AC16" s="1474"/>
      <c r="AD16" s="1474"/>
      <c r="AE16" s="1474"/>
      <c r="AF16" s="1474"/>
      <c r="AG16" s="1474"/>
      <c r="AH16" s="1474"/>
      <c r="AI16" s="1474"/>
      <c r="AJ16" s="1474"/>
      <c r="AK16" s="1474"/>
      <c r="AL16" s="1474"/>
      <c r="AM16" s="1474"/>
      <c r="AN16" s="1474"/>
      <c r="AO16" s="1474"/>
      <c r="AP16" s="1474"/>
      <c r="AQ16" s="1474"/>
      <c r="AR16" s="1474"/>
      <c r="AS16" s="1474"/>
      <c r="AT16" s="1474"/>
      <c r="AU16" s="1474"/>
      <c r="AV16" s="1474"/>
      <c r="AW16" s="1474"/>
      <c r="AX16" s="1474"/>
      <c r="AY16" s="1474"/>
      <c r="AZ16" s="1474"/>
      <c r="BA16" s="1474"/>
      <c r="BB16" s="1474"/>
      <c r="BC16" s="1474"/>
      <c r="BD16" s="1474"/>
      <c r="BE16" s="1474"/>
      <c r="BF16" s="1474"/>
      <c r="BG16" s="1474"/>
      <c r="BH16" s="1474"/>
      <c r="BI16" s="1474"/>
      <c r="BJ16" s="1474"/>
      <c r="BK16" s="1474"/>
      <c r="BL16" s="1474"/>
      <c r="BM16" s="1474"/>
      <c r="BN16" s="1474"/>
      <c r="BO16" s="1474"/>
      <c r="BP16" s="1474"/>
      <c r="BQ16" s="1474"/>
      <c r="BR16" s="1474"/>
      <c r="BS16" s="1474"/>
      <c r="BT16" s="1474"/>
      <c r="BU16" s="1474"/>
      <c r="BV16" s="1474"/>
      <c r="BW16" s="1474"/>
      <c r="BX16" s="1474"/>
      <c r="BY16" s="1474"/>
      <c r="BZ16" s="1474"/>
      <c r="CA16" s="1474"/>
      <c r="CB16" s="1474"/>
      <c r="CC16" s="1474"/>
      <c r="CD16" s="1474"/>
      <c r="CE16" s="1474"/>
      <c r="CF16" s="1474"/>
      <c r="CG16" s="1474"/>
      <c r="CH16" s="1474"/>
      <c r="CI16" s="1474"/>
      <c r="CJ16" s="1474"/>
      <c r="CK16" s="1474"/>
      <c r="CL16" s="1474"/>
      <c r="CM16" s="1474"/>
      <c r="CN16" s="1474"/>
      <c r="CO16" s="1474"/>
      <c r="CP16" s="1474"/>
      <c r="CQ16" s="1474"/>
      <c r="CR16" s="1474"/>
      <c r="CS16" s="1474"/>
      <c r="CT16" s="1474"/>
      <c r="CU16" s="1474"/>
      <c r="CV16" s="1474"/>
      <c r="CW16" s="1474"/>
      <c r="CX16" s="1474"/>
      <c r="CY16" s="1474"/>
      <c r="CZ16" s="1474"/>
      <c r="DA16" s="1474"/>
      <c r="DB16" s="1474"/>
      <c r="DC16" s="1474"/>
      <c r="DD16" s="1474"/>
      <c r="DE16" s="1474"/>
      <c r="DF16" s="1474"/>
      <c r="DG16" s="1474"/>
      <c r="DH16" s="1474"/>
      <c r="DI16" s="1474"/>
      <c r="DJ16" s="1474"/>
      <c r="DK16" s="1474"/>
      <c r="DL16" s="1474"/>
      <c r="DM16" s="1474"/>
      <c r="DN16" s="1474"/>
      <c r="DO16" s="1474"/>
      <c r="DP16" s="1474"/>
      <c r="DQ16" s="1474"/>
      <c r="DR16" s="1474"/>
      <c r="DS16" s="1474"/>
      <c r="DT16" s="1474"/>
      <c r="DU16" s="1474"/>
      <c r="DV16" s="1474"/>
      <c r="DW16" s="1474"/>
      <c r="DX16" s="1474"/>
      <c r="DY16" s="1474"/>
      <c r="DZ16" s="1474"/>
      <c r="EA16" s="1474"/>
      <c r="EB16" s="1474"/>
      <c r="EC16" s="1474"/>
      <c r="ED16" s="1474"/>
      <c r="EE16" s="1474"/>
      <c r="EF16" s="1474"/>
      <c r="EG16" s="1474"/>
      <c r="EH16" s="1474"/>
      <c r="EI16" s="1474"/>
      <c r="EJ16" s="1474"/>
      <c r="EK16" s="1474"/>
      <c r="EL16" s="1474"/>
      <c r="EM16" s="1474"/>
      <c r="EN16" s="1474"/>
      <c r="EO16" s="1474"/>
      <c r="EP16" s="1474"/>
      <c r="EQ16" s="1474"/>
      <c r="ER16" s="1474"/>
      <c r="ES16" s="1474"/>
      <c r="ET16" s="1474"/>
      <c r="EU16" s="1474"/>
      <c r="EV16" s="1474"/>
      <c r="EW16" s="1474"/>
      <c r="EX16" s="1474"/>
      <c r="EY16" s="1474"/>
      <c r="EZ16" s="1474"/>
      <c r="FA16" s="1474"/>
      <c r="FB16" s="1474"/>
      <c r="FC16" s="1474"/>
      <c r="FD16" s="1474"/>
      <c r="FE16" s="1474"/>
      <c r="FF16" s="1474"/>
      <c r="FG16" s="1474"/>
      <c r="FH16" s="1474"/>
      <c r="FI16" s="1474"/>
      <c r="FJ16" s="1474"/>
      <c r="FK16" s="1474"/>
      <c r="FL16" s="1474"/>
      <c r="FM16" s="1474"/>
      <c r="FN16" s="1474"/>
      <c r="FO16" s="1474"/>
      <c r="FP16" s="1474"/>
      <c r="FQ16" s="1474"/>
      <c r="FR16" s="1474"/>
      <c r="FS16" s="1474"/>
      <c r="FT16" s="1474"/>
      <c r="FU16" s="1474"/>
      <c r="FV16" s="1474"/>
      <c r="FW16" s="1474"/>
      <c r="FX16" s="1474"/>
      <c r="FY16" s="1474"/>
      <c r="FZ16" s="1474"/>
      <c r="GA16" s="1474"/>
      <c r="GB16" s="1474"/>
      <c r="GC16" s="1474"/>
      <c r="GD16" s="1474"/>
      <c r="GE16" s="1474"/>
      <c r="GF16" s="1474"/>
      <c r="GG16" s="1474"/>
      <c r="GH16" s="1474"/>
      <c r="GI16" s="1474"/>
      <c r="GJ16" s="1474"/>
      <c r="GK16" s="1474"/>
      <c r="GL16" s="1474"/>
      <c r="GM16" s="1474"/>
      <c r="GN16" s="1474"/>
      <c r="GO16" s="1474"/>
      <c r="GP16" s="1474"/>
      <c r="GQ16" s="1474"/>
      <c r="GR16" s="1474"/>
      <c r="GS16" s="1474"/>
      <c r="GT16" s="1474"/>
      <c r="GU16" s="1474"/>
      <c r="GV16" s="1474"/>
      <c r="GW16" s="1474"/>
      <c r="GX16" s="1474"/>
      <c r="GY16" s="1474"/>
      <c r="GZ16" s="1474"/>
      <c r="HA16" s="1474"/>
      <c r="HB16" s="1474"/>
      <c r="HC16" s="1474"/>
      <c r="HD16" s="1474"/>
      <c r="HE16" s="1474"/>
      <c r="HF16" s="1474"/>
      <c r="HG16" s="1474"/>
      <c r="HH16" s="1474"/>
      <c r="HI16" s="1474"/>
      <c r="HJ16" s="1474"/>
      <c r="HK16" s="1474"/>
      <c r="HL16" s="1474"/>
      <c r="HM16" s="1474"/>
      <c r="HN16" s="1474"/>
      <c r="HO16" s="1474"/>
      <c r="HP16" s="1474"/>
      <c r="HQ16" s="1474"/>
      <c r="HR16" s="1474"/>
      <c r="HS16" s="1474"/>
      <c r="HT16" s="1474"/>
      <c r="HU16" s="1474"/>
      <c r="HV16" s="1474"/>
      <c r="HW16" s="1474"/>
      <c r="HX16" s="1474"/>
      <c r="HY16" s="1474"/>
      <c r="HZ16" s="1474"/>
      <c r="IA16" s="1474"/>
      <c r="IB16" s="1474"/>
      <c r="IC16" s="1474"/>
      <c r="ID16" s="1474"/>
      <c r="IE16" s="1474"/>
      <c r="IF16" s="1474"/>
      <c r="IG16" s="1474"/>
      <c r="IH16" s="1474"/>
      <c r="II16" s="1474"/>
      <c r="IJ16" s="1474"/>
      <c r="IK16" s="1474"/>
      <c r="IL16" s="1474"/>
      <c r="IM16" s="1474"/>
      <c r="IN16" s="1474"/>
      <c r="IO16" s="1474"/>
      <c r="IP16" s="1474"/>
      <c r="IQ16" s="1474"/>
      <c r="IR16" s="1474"/>
      <c r="IS16" s="1474"/>
      <c r="IT16" s="1474"/>
      <c r="IU16" s="1474"/>
    </row>
    <row r="17" spans="1:255">
      <c r="A17" s="2233" t="s">
        <v>1784</v>
      </c>
      <c r="B17" s="2230" t="s">
        <v>1045</v>
      </c>
      <c r="C17" s="2230"/>
      <c r="D17" s="2230"/>
      <c r="E17" s="2231"/>
      <c r="F17" s="2630"/>
      <c r="G17" s="2633" t="s">
        <v>4053</v>
      </c>
      <c r="H17" s="2633"/>
      <c r="I17" s="2633"/>
      <c r="J17" s="2633"/>
      <c r="K17" s="2633"/>
      <c r="L17" s="2633"/>
      <c r="M17" s="2632"/>
      <c r="N17" s="2229"/>
      <c r="O17" s="2230" t="s">
        <v>1121</v>
      </c>
      <c r="P17" s="2230"/>
      <c r="Q17" s="2230"/>
      <c r="R17" s="2230"/>
      <c r="S17" s="2232"/>
      <c r="T17" s="1474"/>
      <c r="U17" s="1474"/>
      <c r="V17" s="1474"/>
      <c r="W17" s="1474"/>
      <c r="X17" s="1474"/>
      <c r="Y17" s="1474"/>
      <c r="Z17" s="1474"/>
      <c r="AA17" s="1474"/>
      <c r="AB17" s="1474"/>
      <c r="AC17" s="1474"/>
      <c r="AD17" s="1474"/>
      <c r="AE17" s="1474"/>
      <c r="AF17" s="1474"/>
      <c r="AG17" s="1474"/>
      <c r="AH17" s="1474"/>
      <c r="AI17" s="1474"/>
      <c r="AJ17" s="1474"/>
      <c r="AK17" s="1474"/>
      <c r="AL17" s="1474"/>
      <c r="AM17" s="1474"/>
      <c r="AN17" s="1474"/>
      <c r="AO17" s="1474"/>
      <c r="AP17" s="1474"/>
      <c r="AQ17" s="1474"/>
      <c r="AR17" s="1474"/>
      <c r="AS17" s="1474"/>
      <c r="AT17" s="1474"/>
      <c r="AU17" s="1474"/>
      <c r="AV17" s="1474"/>
      <c r="AW17" s="1474"/>
      <c r="AX17" s="1474"/>
      <c r="AY17" s="1474"/>
      <c r="AZ17" s="1474"/>
      <c r="BA17" s="1474"/>
      <c r="BB17" s="1474"/>
      <c r="BC17" s="1474"/>
      <c r="BD17" s="1474"/>
      <c r="BE17" s="1474"/>
      <c r="BF17" s="1474"/>
      <c r="BG17" s="1474"/>
      <c r="BH17" s="1474"/>
      <c r="BI17" s="1474"/>
      <c r="BJ17" s="1474"/>
      <c r="BK17" s="1474"/>
      <c r="BL17" s="1474"/>
      <c r="BM17" s="1474"/>
      <c r="BN17" s="1474"/>
      <c r="BO17" s="1474"/>
      <c r="BP17" s="1474"/>
      <c r="BQ17" s="1474"/>
      <c r="BR17" s="1474"/>
      <c r="BS17" s="1474"/>
      <c r="BT17" s="1474"/>
      <c r="BU17" s="1474"/>
      <c r="BV17" s="1474"/>
      <c r="BW17" s="1474"/>
      <c r="BX17" s="1474"/>
      <c r="BY17" s="1474"/>
      <c r="BZ17" s="1474"/>
      <c r="CA17" s="1474"/>
      <c r="CB17" s="1474"/>
      <c r="CC17" s="1474"/>
      <c r="CD17" s="1474"/>
      <c r="CE17" s="1474"/>
      <c r="CF17" s="1474"/>
      <c r="CG17" s="1474"/>
      <c r="CH17" s="1474"/>
      <c r="CI17" s="1474"/>
      <c r="CJ17" s="1474"/>
      <c r="CK17" s="1474"/>
      <c r="CL17" s="1474"/>
      <c r="CM17" s="1474"/>
      <c r="CN17" s="1474"/>
      <c r="CO17" s="1474"/>
      <c r="CP17" s="1474"/>
      <c r="CQ17" s="1474"/>
      <c r="CR17" s="1474"/>
      <c r="CS17" s="1474"/>
      <c r="CT17" s="1474"/>
      <c r="CU17" s="1474"/>
      <c r="CV17" s="1474"/>
      <c r="CW17" s="1474"/>
      <c r="CX17" s="1474"/>
      <c r="CY17" s="1474"/>
      <c r="CZ17" s="1474"/>
      <c r="DA17" s="1474"/>
      <c r="DB17" s="1474"/>
      <c r="DC17" s="1474"/>
      <c r="DD17" s="1474"/>
      <c r="DE17" s="1474"/>
      <c r="DF17" s="1474"/>
      <c r="DG17" s="1474"/>
      <c r="DH17" s="1474"/>
      <c r="DI17" s="1474"/>
      <c r="DJ17" s="1474"/>
      <c r="DK17" s="1474"/>
      <c r="DL17" s="1474"/>
      <c r="DM17" s="1474"/>
      <c r="DN17" s="1474"/>
      <c r="DO17" s="1474"/>
      <c r="DP17" s="1474"/>
      <c r="DQ17" s="1474"/>
      <c r="DR17" s="1474"/>
      <c r="DS17" s="1474"/>
      <c r="DT17" s="1474"/>
      <c r="DU17" s="1474"/>
      <c r="DV17" s="1474"/>
      <c r="DW17" s="1474"/>
      <c r="DX17" s="1474"/>
      <c r="DY17" s="1474"/>
      <c r="DZ17" s="1474"/>
      <c r="EA17" s="1474"/>
      <c r="EB17" s="1474"/>
      <c r="EC17" s="1474"/>
      <c r="ED17" s="1474"/>
      <c r="EE17" s="1474"/>
      <c r="EF17" s="1474"/>
      <c r="EG17" s="1474"/>
      <c r="EH17" s="1474"/>
      <c r="EI17" s="1474"/>
      <c r="EJ17" s="1474"/>
      <c r="EK17" s="1474"/>
      <c r="EL17" s="1474"/>
      <c r="EM17" s="1474"/>
      <c r="EN17" s="1474"/>
      <c r="EO17" s="1474"/>
      <c r="EP17" s="1474"/>
      <c r="EQ17" s="1474"/>
      <c r="ER17" s="1474"/>
      <c r="ES17" s="1474"/>
      <c r="ET17" s="1474"/>
      <c r="EU17" s="1474"/>
      <c r="EV17" s="1474"/>
      <c r="EW17" s="1474"/>
      <c r="EX17" s="1474"/>
      <c r="EY17" s="1474"/>
      <c r="EZ17" s="1474"/>
      <c r="FA17" s="1474"/>
      <c r="FB17" s="1474"/>
      <c r="FC17" s="1474"/>
      <c r="FD17" s="1474"/>
      <c r="FE17" s="1474"/>
      <c r="FF17" s="1474"/>
      <c r="FG17" s="1474"/>
      <c r="FH17" s="1474"/>
      <c r="FI17" s="1474"/>
      <c r="FJ17" s="1474"/>
      <c r="FK17" s="1474"/>
      <c r="FL17" s="1474"/>
      <c r="FM17" s="1474"/>
      <c r="FN17" s="1474"/>
      <c r="FO17" s="1474"/>
      <c r="FP17" s="1474"/>
      <c r="FQ17" s="1474"/>
      <c r="FR17" s="1474"/>
      <c r="FS17" s="1474"/>
      <c r="FT17" s="1474"/>
      <c r="FU17" s="1474"/>
      <c r="FV17" s="1474"/>
      <c r="FW17" s="1474"/>
      <c r="FX17" s="1474"/>
      <c r="FY17" s="1474"/>
      <c r="FZ17" s="1474"/>
      <c r="GA17" s="1474"/>
      <c r="GB17" s="1474"/>
      <c r="GC17" s="1474"/>
      <c r="GD17" s="1474"/>
      <c r="GE17" s="1474"/>
      <c r="GF17" s="1474"/>
      <c r="GG17" s="1474"/>
      <c r="GH17" s="1474"/>
      <c r="GI17" s="1474"/>
      <c r="GJ17" s="1474"/>
      <c r="GK17" s="1474"/>
      <c r="GL17" s="1474"/>
      <c r="GM17" s="1474"/>
      <c r="GN17" s="1474"/>
      <c r="GO17" s="1474"/>
      <c r="GP17" s="1474"/>
      <c r="GQ17" s="1474"/>
      <c r="GR17" s="1474"/>
      <c r="GS17" s="1474"/>
      <c r="GT17" s="1474"/>
      <c r="GU17" s="1474"/>
      <c r="GV17" s="1474"/>
      <c r="GW17" s="1474"/>
      <c r="GX17" s="1474"/>
      <c r="GY17" s="1474"/>
      <c r="GZ17" s="1474"/>
      <c r="HA17" s="1474"/>
      <c r="HB17" s="1474"/>
      <c r="HC17" s="1474"/>
      <c r="HD17" s="1474"/>
      <c r="HE17" s="1474"/>
      <c r="HF17" s="1474"/>
      <c r="HG17" s="1474"/>
      <c r="HH17" s="1474"/>
      <c r="HI17" s="1474"/>
      <c r="HJ17" s="1474"/>
      <c r="HK17" s="1474"/>
      <c r="HL17" s="1474"/>
      <c r="HM17" s="1474"/>
      <c r="HN17" s="1474"/>
      <c r="HO17" s="1474"/>
      <c r="HP17" s="1474"/>
      <c r="HQ17" s="1474"/>
      <c r="HR17" s="1474"/>
      <c r="HS17" s="1474"/>
      <c r="HT17" s="1474"/>
      <c r="HU17" s="1474"/>
      <c r="HV17" s="1474"/>
      <c r="HW17" s="1474"/>
      <c r="HX17" s="1474"/>
      <c r="HY17" s="1474"/>
      <c r="HZ17" s="1474"/>
      <c r="IA17" s="1474"/>
      <c r="IB17" s="1474"/>
      <c r="IC17" s="1474"/>
      <c r="ID17" s="1474"/>
      <c r="IE17" s="1474"/>
      <c r="IF17" s="1474"/>
      <c r="IG17" s="1474"/>
      <c r="IH17" s="1474"/>
      <c r="II17" s="1474"/>
      <c r="IJ17" s="1474"/>
      <c r="IK17" s="1474"/>
      <c r="IL17" s="1474"/>
      <c r="IM17" s="1474"/>
      <c r="IN17" s="1474"/>
      <c r="IO17" s="1474"/>
      <c r="IP17" s="1474"/>
      <c r="IQ17" s="1474"/>
      <c r="IR17" s="1474"/>
      <c r="IS17" s="1474"/>
      <c r="IT17" s="1474"/>
      <c r="IU17" s="1474"/>
    </row>
    <row r="18" spans="1:255">
      <c r="A18" s="2233" t="s">
        <v>1784</v>
      </c>
      <c r="B18" s="2230" t="s">
        <v>1048</v>
      </c>
      <c r="C18" s="2230"/>
      <c r="D18" s="2230"/>
      <c r="E18" s="2231"/>
      <c r="F18" s="2630"/>
      <c r="G18" s="2635" t="s">
        <v>4054</v>
      </c>
      <c r="H18" s="2635"/>
      <c r="I18" s="2635"/>
      <c r="J18" s="2635"/>
      <c r="K18" s="2635"/>
      <c r="L18" s="2633"/>
      <c r="M18" s="2632"/>
      <c r="N18" s="2229"/>
      <c r="O18" s="2230" t="s">
        <v>1123</v>
      </c>
      <c r="P18" s="2230"/>
      <c r="Q18" s="2230"/>
      <c r="R18" s="2230"/>
      <c r="S18" s="2232"/>
      <c r="T18" s="1474"/>
      <c r="U18" s="1474"/>
      <c r="V18" s="1474"/>
      <c r="W18" s="1474"/>
      <c r="X18" s="1474"/>
      <c r="Y18" s="1474"/>
      <c r="Z18" s="1474"/>
      <c r="AA18" s="1474"/>
      <c r="AB18" s="1474"/>
      <c r="AC18" s="1474"/>
      <c r="AD18" s="1474"/>
      <c r="AE18" s="1474"/>
      <c r="AF18" s="1474"/>
      <c r="AG18" s="1474"/>
      <c r="AH18" s="1474"/>
      <c r="AI18" s="1474"/>
      <c r="AJ18" s="1474"/>
      <c r="AK18" s="1474"/>
      <c r="AL18" s="1474"/>
      <c r="AM18" s="1474"/>
      <c r="AN18" s="1474"/>
      <c r="AO18" s="1474"/>
      <c r="AP18" s="1474"/>
      <c r="AQ18" s="1474"/>
      <c r="AR18" s="1474"/>
      <c r="AS18" s="1474"/>
      <c r="AT18" s="1474"/>
      <c r="AU18" s="1474"/>
      <c r="AV18" s="1474"/>
      <c r="AW18" s="1474"/>
      <c r="AX18" s="1474"/>
      <c r="AY18" s="1474"/>
      <c r="AZ18" s="1474"/>
      <c r="BA18" s="1474"/>
      <c r="BB18" s="1474"/>
      <c r="BC18" s="1474"/>
      <c r="BD18" s="1474"/>
      <c r="BE18" s="1474"/>
      <c r="BF18" s="1474"/>
      <c r="BG18" s="1474"/>
      <c r="BH18" s="1474"/>
      <c r="BI18" s="1474"/>
      <c r="BJ18" s="1474"/>
      <c r="BK18" s="1474"/>
      <c r="BL18" s="1474"/>
      <c r="BM18" s="1474"/>
      <c r="BN18" s="1474"/>
      <c r="BO18" s="1474"/>
      <c r="BP18" s="1474"/>
      <c r="BQ18" s="1474"/>
      <c r="BR18" s="1474"/>
      <c r="BS18" s="1474"/>
      <c r="BT18" s="1474"/>
      <c r="BU18" s="1474"/>
      <c r="BV18" s="1474"/>
      <c r="BW18" s="1474"/>
      <c r="BX18" s="1474"/>
      <c r="BY18" s="1474"/>
      <c r="BZ18" s="1474"/>
      <c r="CA18" s="1474"/>
      <c r="CB18" s="1474"/>
      <c r="CC18" s="1474"/>
      <c r="CD18" s="1474"/>
      <c r="CE18" s="1474"/>
      <c r="CF18" s="1474"/>
      <c r="CG18" s="1474"/>
      <c r="CH18" s="1474"/>
      <c r="CI18" s="1474"/>
      <c r="CJ18" s="1474"/>
      <c r="CK18" s="1474"/>
      <c r="CL18" s="1474"/>
      <c r="CM18" s="1474"/>
      <c r="CN18" s="1474"/>
      <c r="CO18" s="1474"/>
      <c r="CP18" s="1474"/>
      <c r="CQ18" s="1474"/>
      <c r="CR18" s="1474"/>
      <c r="CS18" s="1474"/>
      <c r="CT18" s="1474"/>
      <c r="CU18" s="1474"/>
      <c r="CV18" s="1474"/>
      <c r="CW18" s="1474"/>
      <c r="CX18" s="1474"/>
      <c r="CY18" s="1474"/>
      <c r="CZ18" s="1474"/>
      <c r="DA18" s="1474"/>
      <c r="DB18" s="1474"/>
      <c r="DC18" s="1474"/>
      <c r="DD18" s="1474"/>
      <c r="DE18" s="1474"/>
      <c r="DF18" s="1474"/>
      <c r="DG18" s="1474"/>
      <c r="DH18" s="1474"/>
      <c r="DI18" s="1474"/>
      <c r="DJ18" s="1474"/>
      <c r="DK18" s="1474"/>
      <c r="DL18" s="1474"/>
      <c r="DM18" s="1474"/>
      <c r="DN18" s="1474"/>
      <c r="DO18" s="1474"/>
      <c r="DP18" s="1474"/>
      <c r="DQ18" s="1474"/>
      <c r="DR18" s="1474"/>
      <c r="DS18" s="1474"/>
      <c r="DT18" s="1474"/>
      <c r="DU18" s="1474"/>
      <c r="DV18" s="1474"/>
      <c r="DW18" s="1474"/>
      <c r="DX18" s="1474"/>
      <c r="DY18" s="1474"/>
      <c r="DZ18" s="1474"/>
      <c r="EA18" s="1474"/>
      <c r="EB18" s="1474"/>
      <c r="EC18" s="1474"/>
      <c r="ED18" s="1474"/>
      <c r="EE18" s="1474"/>
      <c r="EF18" s="1474"/>
      <c r="EG18" s="1474"/>
      <c r="EH18" s="1474"/>
      <c r="EI18" s="1474"/>
      <c r="EJ18" s="1474"/>
      <c r="EK18" s="1474"/>
      <c r="EL18" s="1474"/>
      <c r="EM18" s="1474"/>
      <c r="EN18" s="1474"/>
      <c r="EO18" s="1474"/>
      <c r="EP18" s="1474"/>
      <c r="EQ18" s="1474"/>
      <c r="ER18" s="1474"/>
      <c r="ES18" s="1474"/>
      <c r="ET18" s="1474"/>
      <c r="EU18" s="1474"/>
      <c r="EV18" s="1474"/>
      <c r="EW18" s="1474"/>
      <c r="EX18" s="1474"/>
      <c r="EY18" s="1474"/>
      <c r="EZ18" s="1474"/>
      <c r="FA18" s="1474"/>
      <c r="FB18" s="1474"/>
      <c r="FC18" s="1474"/>
      <c r="FD18" s="1474"/>
      <c r="FE18" s="1474"/>
      <c r="FF18" s="1474"/>
      <c r="FG18" s="1474"/>
      <c r="FH18" s="1474"/>
      <c r="FI18" s="1474"/>
      <c r="FJ18" s="1474"/>
      <c r="FK18" s="1474"/>
      <c r="FL18" s="1474"/>
      <c r="FM18" s="1474"/>
      <c r="FN18" s="1474"/>
      <c r="FO18" s="1474"/>
      <c r="FP18" s="1474"/>
      <c r="FQ18" s="1474"/>
      <c r="FR18" s="1474"/>
      <c r="FS18" s="1474"/>
      <c r="FT18" s="1474"/>
      <c r="FU18" s="1474"/>
      <c r="FV18" s="1474"/>
      <c r="FW18" s="1474"/>
      <c r="FX18" s="1474"/>
      <c r="FY18" s="1474"/>
      <c r="FZ18" s="1474"/>
      <c r="GA18" s="1474"/>
      <c r="GB18" s="1474"/>
      <c r="GC18" s="1474"/>
      <c r="GD18" s="1474"/>
      <c r="GE18" s="1474"/>
      <c r="GF18" s="1474"/>
      <c r="GG18" s="1474"/>
      <c r="GH18" s="1474"/>
      <c r="GI18" s="1474"/>
      <c r="GJ18" s="1474"/>
      <c r="GK18" s="1474"/>
      <c r="GL18" s="1474"/>
      <c r="GM18" s="1474"/>
      <c r="GN18" s="1474"/>
      <c r="GO18" s="1474"/>
      <c r="GP18" s="1474"/>
      <c r="GQ18" s="1474"/>
      <c r="GR18" s="1474"/>
      <c r="GS18" s="1474"/>
      <c r="GT18" s="1474"/>
      <c r="GU18" s="1474"/>
      <c r="GV18" s="1474"/>
      <c r="GW18" s="1474"/>
      <c r="GX18" s="1474"/>
      <c r="GY18" s="1474"/>
      <c r="GZ18" s="1474"/>
      <c r="HA18" s="1474"/>
      <c r="HB18" s="1474"/>
      <c r="HC18" s="1474"/>
      <c r="HD18" s="1474"/>
      <c r="HE18" s="1474"/>
      <c r="HF18" s="1474"/>
      <c r="HG18" s="1474"/>
      <c r="HH18" s="1474"/>
      <c r="HI18" s="1474"/>
      <c r="HJ18" s="1474"/>
      <c r="HK18" s="1474"/>
      <c r="HL18" s="1474"/>
      <c r="HM18" s="1474"/>
      <c r="HN18" s="1474"/>
      <c r="HO18" s="1474"/>
      <c r="HP18" s="1474"/>
      <c r="HQ18" s="1474"/>
      <c r="HR18" s="1474"/>
      <c r="HS18" s="1474"/>
      <c r="HT18" s="1474"/>
      <c r="HU18" s="1474"/>
      <c r="HV18" s="1474"/>
      <c r="HW18" s="1474"/>
      <c r="HX18" s="1474"/>
      <c r="HY18" s="1474"/>
      <c r="HZ18" s="1474"/>
      <c r="IA18" s="1474"/>
      <c r="IB18" s="1474"/>
      <c r="IC18" s="1474"/>
      <c r="ID18" s="1474"/>
      <c r="IE18" s="1474"/>
      <c r="IF18" s="1474"/>
      <c r="IG18" s="1474"/>
      <c r="IH18" s="1474"/>
      <c r="II18" s="1474"/>
      <c r="IJ18" s="1474"/>
      <c r="IK18" s="1474"/>
      <c r="IL18" s="1474"/>
      <c r="IM18" s="1474"/>
      <c r="IN18" s="1474"/>
      <c r="IO18" s="1474"/>
      <c r="IP18" s="1474"/>
      <c r="IQ18" s="1474"/>
      <c r="IR18" s="1474"/>
      <c r="IS18" s="1474"/>
      <c r="IT18" s="1474"/>
      <c r="IU18" s="1474"/>
    </row>
    <row r="19" spans="1:255">
      <c r="A19" s="2233" t="s">
        <v>1087</v>
      </c>
      <c r="B19" s="2230" t="s">
        <v>1052</v>
      </c>
      <c r="C19" s="2230"/>
      <c r="D19" s="2230"/>
      <c r="E19" s="2231"/>
      <c r="F19" s="2630"/>
      <c r="G19" s="2635" t="s">
        <v>4055</v>
      </c>
      <c r="H19" s="2635"/>
      <c r="I19" s="2635"/>
      <c r="J19" s="2635"/>
      <c r="K19" s="2635"/>
      <c r="L19" s="2633"/>
      <c r="M19" s="2632"/>
      <c r="N19" s="2229"/>
      <c r="O19" s="2230" t="s">
        <v>1126</v>
      </c>
      <c r="P19" s="2230"/>
      <c r="Q19" s="2230"/>
      <c r="R19" s="2230"/>
      <c r="S19" s="2232"/>
      <c r="T19" s="1474"/>
      <c r="U19" s="1474"/>
      <c r="V19" s="1474"/>
      <c r="W19" s="1474"/>
      <c r="X19" s="1474"/>
      <c r="Y19" s="1474"/>
      <c r="Z19" s="1474"/>
      <c r="AA19" s="1474"/>
      <c r="AB19" s="1474"/>
      <c r="AC19" s="1474"/>
      <c r="AD19" s="1474"/>
      <c r="AE19" s="1474"/>
      <c r="AF19" s="1474"/>
      <c r="AG19" s="1474"/>
      <c r="AH19" s="1474"/>
      <c r="AI19" s="1474"/>
      <c r="AJ19" s="1474"/>
      <c r="AK19" s="1474"/>
      <c r="AL19" s="1474"/>
      <c r="AM19" s="1474"/>
      <c r="AN19" s="1474"/>
      <c r="AO19" s="1474"/>
      <c r="AP19" s="1474"/>
      <c r="AQ19" s="1474"/>
      <c r="AR19" s="1474"/>
      <c r="AS19" s="1474"/>
      <c r="AT19" s="1474"/>
      <c r="AU19" s="1474"/>
      <c r="AV19" s="1474"/>
      <c r="AW19" s="1474"/>
      <c r="AX19" s="1474"/>
      <c r="AY19" s="1474"/>
      <c r="AZ19" s="1474"/>
      <c r="BA19" s="1474"/>
      <c r="BB19" s="1474"/>
      <c r="BC19" s="1474"/>
      <c r="BD19" s="1474"/>
      <c r="BE19" s="1474"/>
      <c r="BF19" s="1474"/>
      <c r="BG19" s="1474"/>
      <c r="BH19" s="1474"/>
      <c r="BI19" s="1474"/>
      <c r="BJ19" s="1474"/>
      <c r="BK19" s="1474"/>
      <c r="BL19" s="1474"/>
      <c r="BM19" s="1474"/>
      <c r="BN19" s="1474"/>
      <c r="BO19" s="1474"/>
      <c r="BP19" s="1474"/>
      <c r="BQ19" s="1474"/>
      <c r="BR19" s="1474"/>
      <c r="BS19" s="1474"/>
      <c r="BT19" s="1474"/>
      <c r="BU19" s="1474"/>
      <c r="BV19" s="1474"/>
      <c r="BW19" s="1474"/>
      <c r="BX19" s="1474"/>
      <c r="BY19" s="1474"/>
      <c r="BZ19" s="1474"/>
      <c r="CA19" s="1474"/>
      <c r="CB19" s="1474"/>
      <c r="CC19" s="1474"/>
      <c r="CD19" s="1474"/>
      <c r="CE19" s="1474"/>
      <c r="CF19" s="1474"/>
      <c r="CG19" s="1474"/>
      <c r="CH19" s="1474"/>
      <c r="CI19" s="1474"/>
      <c r="CJ19" s="1474"/>
      <c r="CK19" s="1474"/>
      <c r="CL19" s="1474"/>
      <c r="CM19" s="1474"/>
      <c r="CN19" s="1474"/>
      <c r="CO19" s="1474"/>
      <c r="CP19" s="1474"/>
      <c r="CQ19" s="1474"/>
      <c r="CR19" s="1474"/>
      <c r="CS19" s="1474"/>
      <c r="CT19" s="1474"/>
      <c r="CU19" s="1474"/>
      <c r="CV19" s="1474"/>
      <c r="CW19" s="1474"/>
      <c r="CX19" s="1474"/>
      <c r="CY19" s="1474"/>
      <c r="CZ19" s="1474"/>
      <c r="DA19" s="1474"/>
      <c r="DB19" s="1474"/>
      <c r="DC19" s="1474"/>
      <c r="DD19" s="1474"/>
      <c r="DE19" s="1474"/>
      <c r="DF19" s="1474"/>
      <c r="DG19" s="1474"/>
      <c r="DH19" s="1474"/>
      <c r="DI19" s="1474"/>
      <c r="DJ19" s="1474"/>
      <c r="DK19" s="1474"/>
      <c r="DL19" s="1474"/>
      <c r="DM19" s="1474"/>
      <c r="DN19" s="1474"/>
      <c r="DO19" s="1474"/>
      <c r="DP19" s="1474"/>
      <c r="DQ19" s="1474"/>
      <c r="DR19" s="1474"/>
      <c r="DS19" s="1474"/>
      <c r="DT19" s="1474"/>
      <c r="DU19" s="1474"/>
      <c r="DV19" s="1474"/>
      <c r="DW19" s="1474"/>
      <c r="DX19" s="1474"/>
      <c r="DY19" s="1474"/>
      <c r="DZ19" s="1474"/>
      <c r="EA19" s="1474"/>
      <c r="EB19" s="1474"/>
      <c r="EC19" s="1474"/>
      <c r="ED19" s="1474"/>
      <c r="EE19" s="1474"/>
      <c r="EF19" s="1474"/>
      <c r="EG19" s="1474"/>
      <c r="EH19" s="1474"/>
      <c r="EI19" s="1474"/>
      <c r="EJ19" s="1474"/>
      <c r="EK19" s="1474"/>
      <c r="EL19" s="1474"/>
      <c r="EM19" s="1474"/>
      <c r="EN19" s="1474"/>
      <c r="EO19" s="1474"/>
      <c r="EP19" s="1474"/>
      <c r="EQ19" s="1474"/>
      <c r="ER19" s="1474"/>
      <c r="ES19" s="1474"/>
      <c r="ET19" s="1474"/>
      <c r="EU19" s="1474"/>
      <c r="EV19" s="1474"/>
      <c r="EW19" s="1474"/>
      <c r="EX19" s="1474"/>
      <c r="EY19" s="1474"/>
      <c r="EZ19" s="1474"/>
      <c r="FA19" s="1474"/>
      <c r="FB19" s="1474"/>
      <c r="FC19" s="1474"/>
      <c r="FD19" s="1474"/>
      <c r="FE19" s="1474"/>
      <c r="FF19" s="1474"/>
      <c r="FG19" s="1474"/>
      <c r="FH19" s="1474"/>
      <c r="FI19" s="1474"/>
      <c r="FJ19" s="1474"/>
      <c r="FK19" s="1474"/>
      <c r="FL19" s="1474"/>
      <c r="FM19" s="1474"/>
      <c r="FN19" s="1474"/>
      <c r="FO19" s="1474"/>
      <c r="FP19" s="1474"/>
      <c r="FQ19" s="1474"/>
      <c r="FR19" s="1474"/>
      <c r="FS19" s="1474"/>
      <c r="FT19" s="1474"/>
      <c r="FU19" s="1474"/>
      <c r="FV19" s="1474"/>
      <c r="FW19" s="1474"/>
      <c r="FX19" s="1474"/>
      <c r="FY19" s="1474"/>
      <c r="FZ19" s="1474"/>
      <c r="GA19" s="1474"/>
      <c r="GB19" s="1474"/>
      <c r="GC19" s="1474"/>
      <c r="GD19" s="1474"/>
      <c r="GE19" s="1474"/>
      <c r="GF19" s="1474"/>
      <c r="GG19" s="1474"/>
      <c r="GH19" s="1474"/>
      <c r="GI19" s="1474"/>
      <c r="GJ19" s="1474"/>
      <c r="GK19" s="1474"/>
      <c r="GL19" s="1474"/>
      <c r="GM19" s="1474"/>
      <c r="GN19" s="1474"/>
      <c r="GO19" s="1474"/>
      <c r="GP19" s="1474"/>
      <c r="GQ19" s="1474"/>
      <c r="GR19" s="1474"/>
      <c r="GS19" s="1474"/>
      <c r="GT19" s="1474"/>
      <c r="GU19" s="1474"/>
      <c r="GV19" s="1474"/>
      <c r="GW19" s="1474"/>
      <c r="GX19" s="1474"/>
      <c r="GY19" s="1474"/>
      <c r="GZ19" s="1474"/>
      <c r="HA19" s="1474"/>
      <c r="HB19" s="1474"/>
      <c r="HC19" s="1474"/>
      <c r="HD19" s="1474"/>
      <c r="HE19" s="1474"/>
      <c r="HF19" s="1474"/>
      <c r="HG19" s="1474"/>
      <c r="HH19" s="1474"/>
      <c r="HI19" s="1474"/>
      <c r="HJ19" s="1474"/>
      <c r="HK19" s="1474"/>
      <c r="HL19" s="1474"/>
      <c r="HM19" s="1474"/>
      <c r="HN19" s="1474"/>
      <c r="HO19" s="1474"/>
      <c r="HP19" s="1474"/>
      <c r="HQ19" s="1474"/>
      <c r="HR19" s="1474"/>
      <c r="HS19" s="1474"/>
      <c r="HT19" s="1474"/>
      <c r="HU19" s="1474"/>
      <c r="HV19" s="1474"/>
      <c r="HW19" s="1474"/>
      <c r="HX19" s="1474"/>
      <c r="HY19" s="1474"/>
      <c r="HZ19" s="1474"/>
      <c r="IA19" s="1474"/>
      <c r="IB19" s="1474"/>
      <c r="IC19" s="1474"/>
      <c r="ID19" s="1474"/>
      <c r="IE19" s="1474"/>
      <c r="IF19" s="1474"/>
      <c r="IG19" s="1474"/>
      <c r="IH19" s="1474"/>
      <c r="II19" s="1474"/>
      <c r="IJ19" s="1474"/>
      <c r="IK19" s="1474"/>
      <c r="IL19" s="1474"/>
      <c r="IM19" s="1474"/>
      <c r="IN19" s="1474"/>
      <c r="IO19" s="1474"/>
      <c r="IP19" s="1474"/>
      <c r="IQ19" s="1474"/>
      <c r="IR19" s="1474"/>
      <c r="IS19" s="1474"/>
      <c r="IT19" s="1474"/>
      <c r="IU19" s="1474"/>
    </row>
    <row r="20" spans="1:255">
      <c r="A20" s="2233" t="s">
        <v>1784</v>
      </c>
      <c r="B20" s="2230" t="s">
        <v>1378</v>
      </c>
      <c r="C20" s="2230"/>
      <c r="D20" s="2230"/>
      <c r="E20" s="2231"/>
      <c r="F20" s="2630"/>
      <c r="G20" s="2635" t="s">
        <v>4056</v>
      </c>
      <c r="H20" s="2635"/>
      <c r="I20" s="2635"/>
      <c r="J20" s="2635"/>
      <c r="K20" s="2635"/>
      <c r="L20" s="2633"/>
      <c r="M20" s="2632"/>
      <c r="N20" s="2229"/>
      <c r="O20" s="2230" t="s">
        <v>1129</v>
      </c>
      <c r="P20" s="2230"/>
      <c r="Q20" s="2230"/>
      <c r="R20" s="2230"/>
      <c r="S20" s="2232"/>
      <c r="T20" s="1474"/>
      <c r="U20" s="1474"/>
      <c r="V20" s="1474"/>
      <c r="W20" s="1474"/>
      <c r="X20" s="1474"/>
      <c r="Y20" s="1474"/>
      <c r="Z20" s="1474"/>
      <c r="AA20" s="1474"/>
      <c r="AB20" s="1474"/>
      <c r="AC20" s="1474"/>
      <c r="AD20" s="1474"/>
      <c r="AE20" s="1474"/>
      <c r="AF20" s="1474"/>
      <c r="AG20" s="1474"/>
      <c r="AH20" s="1474"/>
      <c r="AI20" s="1474"/>
      <c r="AJ20" s="1474"/>
      <c r="AK20" s="1474"/>
      <c r="AL20" s="1474"/>
      <c r="AM20" s="1474"/>
      <c r="AN20" s="1474"/>
      <c r="AO20" s="1474"/>
      <c r="AP20" s="1474"/>
      <c r="AQ20" s="1474"/>
      <c r="AR20" s="1474"/>
      <c r="AS20" s="1474"/>
      <c r="AT20" s="1474"/>
      <c r="AU20" s="1474"/>
      <c r="AV20" s="1474"/>
      <c r="AW20" s="1474"/>
      <c r="AX20" s="1474"/>
      <c r="AY20" s="1474"/>
      <c r="AZ20" s="1474"/>
      <c r="BA20" s="1474"/>
      <c r="BB20" s="1474"/>
      <c r="BC20" s="1474"/>
      <c r="BD20" s="1474"/>
      <c r="BE20" s="1474"/>
      <c r="BF20" s="1474"/>
      <c r="BG20" s="1474"/>
      <c r="BH20" s="1474"/>
      <c r="BI20" s="1474"/>
      <c r="BJ20" s="1474"/>
      <c r="BK20" s="1474"/>
      <c r="BL20" s="1474"/>
      <c r="BM20" s="1474"/>
      <c r="BN20" s="1474"/>
      <c r="BO20" s="1474"/>
      <c r="BP20" s="1474"/>
      <c r="BQ20" s="1474"/>
      <c r="BR20" s="1474"/>
      <c r="BS20" s="1474"/>
      <c r="BT20" s="1474"/>
      <c r="BU20" s="1474"/>
      <c r="BV20" s="1474"/>
      <c r="BW20" s="1474"/>
      <c r="BX20" s="1474"/>
      <c r="BY20" s="1474"/>
      <c r="BZ20" s="1474"/>
      <c r="CA20" s="1474"/>
      <c r="CB20" s="1474"/>
      <c r="CC20" s="1474"/>
      <c r="CD20" s="1474"/>
      <c r="CE20" s="1474"/>
      <c r="CF20" s="1474"/>
      <c r="CG20" s="1474"/>
      <c r="CH20" s="1474"/>
      <c r="CI20" s="1474"/>
      <c r="CJ20" s="1474"/>
      <c r="CK20" s="1474"/>
      <c r="CL20" s="1474"/>
      <c r="CM20" s="1474"/>
      <c r="CN20" s="1474"/>
      <c r="CO20" s="1474"/>
      <c r="CP20" s="1474"/>
      <c r="CQ20" s="1474"/>
      <c r="CR20" s="1474"/>
      <c r="CS20" s="1474"/>
      <c r="CT20" s="1474"/>
      <c r="CU20" s="1474"/>
      <c r="CV20" s="1474"/>
      <c r="CW20" s="1474"/>
      <c r="CX20" s="1474"/>
      <c r="CY20" s="1474"/>
      <c r="CZ20" s="1474"/>
      <c r="DA20" s="1474"/>
      <c r="DB20" s="1474"/>
      <c r="DC20" s="1474"/>
      <c r="DD20" s="1474"/>
      <c r="DE20" s="1474"/>
      <c r="DF20" s="1474"/>
      <c r="DG20" s="1474"/>
      <c r="DH20" s="1474"/>
      <c r="DI20" s="1474"/>
      <c r="DJ20" s="1474"/>
      <c r="DK20" s="1474"/>
      <c r="DL20" s="1474"/>
      <c r="DM20" s="1474"/>
      <c r="DN20" s="1474"/>
      <c r="DO20" s="1474"/>
      <c r="DP20" s="1474"/>
      <c r="DQ20" s="1474"/>
      <c r="DR20" s="1474"/>
      <c r="DS20" s="1474"/>
      <c r="DT20" s="1474"/>
      <c r="DU20" s="1474"/>
      <c r="DV20" s="1474"/>
      <c r="DW20" s="1474"/>
      <c r="DX20" s="1474"/>
      <c r="DY20" s="1474"/>
      <c r="DZ20" s="1474"/>
      <c r="EA20" s="1474"/>
      <c r="EB20" s="1474"/>
      <c r="EC20" s="1474"/>
      <c r="ED20" s="1474"/>
      <c r="EE20" s="1474"/>
      <c r="EF20" s="1474"/>
      <c r="EG20" s="1474"/>
      <c r="EH20" s="1474"/>
      <c r="EI20" s="1474"/>
      <c r="EJ20" s="1474"/>
      <c r="EK20" s="1474"/>
      <c r="EL20" s="1474"/>
      <c r="EM20" s="1474"/>
      <c r="EN20" s="1474"/>
      <c r="EO20" s="1474"/>
      <c r="EP20" s="1474"/>
      <c r="EQ20" s="1474"/>
      <c r="ER20" s="1474"/>
      <c r="ES20" s="1474"/>
      <c r="ET20" s="1474"/>
      <c r="EU20" s="1474"/>
      <c r="EV20" s="1474"/>
      <c r="EW20" s="1474"/>
      <c r="EX20" s="1474"/>
      <c r="EY20" s="1474"/>
      <c r="EZ20" s="1474"/>
      <c r="FA20" s="1474"/>
      <c r="FB20" s="1474"/>
      <c r="FC20" s="1474"/>
      <c r="FD20" s="1474"/>
      <c r="FE20" s="1474"/>
      <c r="FF20" s="1474"/>
      <c r="FG20" s="1474"/>
      <c r="FH20" s="1474"/>
      <c r="FI20" s="1474"/>
      <c r="FJ20" s="1474"/>
      <c r="FK20" s="1474"/>
      <c r="FL20" s="1474"/>
      <c r="FM20" s="1474"/>
      <c r="FN20" s="1474"/>
      <c r="FO20" s="1474"/>
      <c r="FP20" s="1474"/>
      <c r="FQ20" s="1474"/>
      <c r="FR20" s="1474"/>
      <c r="FS20" s="1474"/>
      <c r="FT20" s="1474"/>
      <c r="FU20" s="1474"/>
      <c r="FV20" s="1474"/>
      <c r="FW20" s="1474"/>
      <c r="FX20" s="1474"/>
      <c r="FY20" s="1474"/>
      <c r="FZ20" s="1474"/>
      <c r="GA20" s="1474"/>
      <c r="GB20" s="1474"/>
      <c r="GC20" s="1474"/>
      <c r="GD20" s="1474"/>
      <c r="GE20" s="1474"/>
      <c r="GF20" s="1474"/>
      <c r="GG20" s="1474"/>
      <c r="GH20" s="1474"/>
      <c r="GI20" s="1474"/>
      <c r="GJ20" s="1474"/>
      <c r="GK20" s="1474"/>
      <c r="GL20" s="1474"/>
      <c r="GM20" s="1474"/>
      <c r="GN20" s="1474"/>
      <c r="GO20" s="1474"/>
      <c r="GP20" s="1474"/>
      <c r="GQ20" s="1474"/>
      <c r="GR20" s="1474"/>
      <c r="GS20" s="1474"/>
      <c r="GT20" s="1474"/>
      <c r="GU20" s="1474"/>
      <c r="GV20" s="1474"/>
      <c r="GW20" s="1474"/>
      <c r="GX20" s="1474"/>
      <c r="GY20" s="1474"/>
      <c r="GZ20" s="1474"/>
      <c r="HA20" s="1474"/>
      <c r="HB20" s="1474"/>
      <c r="HC20" s="1474"/>
      <c r="HD20" s="1474"/>
      <c r="HE20" s="1474"/>
      <c r="HF20" s="1474"/>
      <c r="HG20" s="1474"/>
      <c r="HH20" s="1474"/>
      <c r="HI20" s="1474"/>
      <c r="HJ20" s="1474"/>
      <c r="HK20" s="1474"/>
      <c r="HL20" s="1474"/>
      <c r="HM20" s="1474"/>
      <c r="HN20" s="1474"/>
      <c r="HO20" s="1474"/>
      <c r="HP20" s="1474"/>
      <c r="HQ20" s="1474"/>
      <c r="HR20" s="1474"/>
      <c r="HS20" s="1474"/>
      <c r="HT20" s="1474"/>
      <c r="HU20" s="1474"/>
      <c r="HV20" s="1474"/>
      <c r="HW20" s="1474"/>
      <c r="HX20" s="1474"/>
      <c r="HY20" s="1474"/>
      <c r="HZ20" s="1474"/>
      <c r="IA20" s="1474"/>
      <c r="IB20" s="1474"/>
      <c r="IC20" s="1474"/>
      <c r="ID20" s="1474"/>
      <c r="IE20" s="1474"/>
      <c r="IF20" s="1474"/>
      <c r="IG20" s="1474"/>
      <c r="IH20" s="1474"/>
      <c r="II20" s="1474"/>
      <c r="IJ20" s="1474"/>
      <c r="IK20" s="1474"/>
      <c r="IL20" s="1474"/>
      <c r="IM20" s="1474"/>
      <c r="IN20" s="1474"/>
      <c r="IO20" s="1474"/>
      <c r="IP20" s="1474"/>
      <c r="IQ20" s="1474"/>
      <c r="IR20" s="1474"/>
      <c r="IS20" s="1474"/>
      <c r="IT20" s="1474"/>
      <c r="IU20" s="1474"/>
    </row>
    <row r="21" spans="1:255">
      <c r="A21" s="2233" t="s">
        <v>1784</v>
      </c>
      <c r="B21" s="2230" t="s">
        <v>1038</v>
      </c>
      <c r="C21" s="2230"/>
      <c r="D21" s="2230"/>
      <c r="E21" s="2231"/>
      <c r="F21" s="2630"/>
      <c r="G21" s="2635" t="s">
        <v>704</v>
      </c>
      <c r="H21" s="2635"/>
      <c r="I21" s="2635"/>
      <c r="J21" s="2635"/>
      <c r="K21" s="2635"/>
      <c r="L21" s="2633"/>
      <c r="M21" s="2632"/>
      <c r="N21" s="2229"/>
      <c r="O21" s="2230" t="s">
        <v>1130</v>
      </c>
      <c r="P21" s="2230"/>
      <c r="Q21" s="2230"/>
      <c r="R21" s="2230"/>
      <c r="S21" s="2232"/>
      <c r="T21" s="1474"/>
      <c r="U21" s="1474"/>
      <c r="V21" s="1474"/>
      <c r="W21" s="1474"/>
      <c r="X21" s="1474"/>
      <c r="Y21" s="1474"/>
      <c r="Z21" s="1474"/>
      <c r="AA21" s="1474"/>
      <c r="AB21" s="1474"/>
      <c r="AC21" s="1474"/>
      <c r="AD21" s="1474"/>
      <c r="AE21" s="1474"/>
      <c r="AF21" s="1474"/>
      <c r="AG21" s="1474"/>
      <c r="AH21" s="1474"/>
      <c r="AI21" s="1474"/>
      <c r="AJ21" s="1474"/>
      <c r="AK21" s="1474"/>
      <c r="AL21" s="1474"/>
      <c r="AM21" s="1474"/>
      <c r="AN21" s="1474"/>
      <c r="AO21" s="1474"/>
      <c r="AP21" s="1474"/>
      <c r="AQ21" s="1474"/>
      <c r="AR21" s="1474"/>
      <c r="AS21" s="1474"/>
      <c r="AT21" s="1474"/>
      <c r="AU21" s="1474"/>
      <c r="AV21" s="1474"/>
      <c r="AW21" s="1474"/>
      <c r="AX21" s="1474"/>
      <c r="AY21" s="1474"/>
      <c r="AZ21" s="1474"/>
      <c r="BA21" s="1474"/>
      <c r="BB21" s="1474"/>
      <c r="BC21" s="1474"/>
      <c r="BD21" s="1474"/>
      <c r="BE21" s="1474"/>
      <c r="BF21" s="1474"/>
      <c r="BG21" s="1474"/>
      <c r="BH21" s="1474"/>
      <c r="BI21" s="1474"/>
      <c r="BJ21" s="1474"/>
      <c r="BK21" s="1474"/>
      <c r="BL21" s="1474"/>
      <c r="BM21" s="1474"/>
      <c r="BN21" s="1474"/>
      <c r="BO21" s="1474"/>
      <c r="BP21" s="1474"/>
      <c r="BQ21" s="1474"/>
      <c r="BR21" s="1474"/>
      <c r="BS21" s="1474"/>
      <c r="BT21" s="1474"/>
      <c r="BU21" s="1474"/>
      <c r="BV21" s="1474"/>
      <c r="BW21" s="1474"/>
      <c r="BX21" s="1474"/>
      <c r="BY21" s="1474"/>
      <c r="BZ21" s="1474"/>
      <c r="CA21" s="1474"/>
      <c r="CB21" s="1474"/>
      <c r="CC21" s="1474"/>
      <c r="CD21" s="1474"/>
      <c r="CE21" s="1474"/>
      <c r="CF21" s="1474"/>
      <c r="CG21" s="1474"/>
      <c r="CH21" s="1474"/>
      <c r="CI21" s="1474"/>
      <c r="CJ21" s="1474"/>
      <c r="CK21" s="1474"/>
      <c r="CL21" s="1474"/>
      <c r="CM21" s="1474"/>
      <c r="CN21" s="1474"/>
      <c r="CO21" s="1474"/>
      <c r="CP21" s="1474"/>
      <c r="CQ21" s="1474"/>
      <c r="CR21" s="1474"/>
      <c r="CS21" s="1474"/>
      <c r="CT21" s="1474"/>
      <c r="CU21" s="1474"/>
      <c r="CV21" s="1474"/>
      <c r="CW21" s="1474"/>
      <c r="CX21" s="1474"/>
      <c r="CY21" s="1474"/>
      <c r="CZ21" s="1474"/>
      <c r="DA21" s="1474"/>
      <c r="DB21" s="1474"/>
      <c r="DC21" s="1474"/>
      <c r="DD21" s="1474"/>
      <c r="DE21" s="1474"/>
      <c r="DF21" s="1474"/>
      <c r="DG21" s="1474"/>
      <c r="DH21" s="1474"/>
      <c r="DI21" s="1474"/>
      <c r="DJ21" s="1474"/>
      <c r="DK21" s="1474"/>
      <c r="DL21" s="1474"/>
      <c r="DM21" s="1474"/>
      <c r="DN21" s="1474"/>
      <c r="DO21" s="1474"/>
      <c r="DP21" s="1474"/>
      <c r="DQ21" s="1474"/>
      <c r="DR21" s="1474"/>
      <c r="DS21" s="1474"/>
      <c r="DT21" s="1474"/>
      <c r="DU21" s="1474"/>
      <c r="DV21" s="1474"/>
      <c r="DW21" s="1474"/>
      <c r="DX21" s="1474"/>
      <c r="DY21" s="1474"/>
      <c r="DZ21" s="1474"/>
      <c r="EA21" s="1474"/>
      <c r="EB21" s="1474"/>
      <c r="EC21" s="1474"/>
      <c r="ED21" s="1474"/>
      <c r="EE21" s="1474"/>
      <c r="EF21" s="1474"/>
      <c r="EG21" s="1474"/>
      <c r="EH21" s="1474"/>
      <c r="EI21" s="1474"/>
      <c r="EJ21" s="1474"/>
      <c r="EK21" s="1474"/>
      <c r="EL21" s="1474"/>
      <c r="EM21" s="1474"/>
      <c r="EN21" s="1474"/>
      <c r="EO21" s="1474"/>
      <c r="EP21" s="1474"/>
      <c r="EQ21" s="1474"/>
      <c r="ER21" s="1474"/>
      <c r="ES21" s="1474"/>
      <c r="ET21" s="1474"/>
      <c r="EU21" s="1474"/>
      <c r="EV21" s="1474"/>
      <c r="EW21" s="1474"/>
      <c r="EX21" s="1474"/>
      <c r="EY21" s="1474"/>
      <c r="EZ21" s="1474"/>
      <c r="FA21" s="1474"/>
      <c r="FB21" s="1474"/>
      <c r="FC21" s="1474"/>
      <c r="FD21" s="1474"/>
      <c r="FE21" s="1474"/>
      <c r="FF21" s="1474"/>
      <c r="FG21" s="1474"/>
      <c r="FH21" s="1474"/>
      <c r="FI21" s="1474"/>
      <c r="FJ21" s="1474"/>
      <c r="FK21" s="1474"/>
      <c r="FL21" s="1474"/>
      <c r="FM21" s="1474"/>
      <c r="FN21" s="1474"/>
      <c r="FO21" s="1474"/>
      <c r="FP21" s="1474"/>
      <c r="FQ21" s="1474"/>
      <c r="FR21" s="1474"/>
      <c r="FS21" s="1474"/>
      <c r="FT21" s="1474"/>
      <c r="FU21" s="1474"/>
      <c r="FV21" s="1474"/>
      <c r="FW21" s="1474"/>
      <c r="FX21" s="1474"/>
      <c r="FY21" s="1474"/>
      <c r="FZ21" s="1474"/>
      <c r="GA21" s="1474"/>
      <c r="GB21" s="1474"/>
      <c r="GC21" s="1474"/>
      <c r="GD21" s="1474"/>
      <c r="GE21" s="1474"/>
      <c r="GF21" s="1474"/>
      <c r="GG21" s="1474"/>
      <c r="GH21" s="1474"/>
      <c r="GI21" s="1474"/>
      <c r="GJ21" s="1474"/>
      <c r="GK21" s="1474"/>
      <c r="GL21" s="1474"/>
      <c r="GM21" s="1474"/>
      <c r="GN21" s="1474"/>
      <c r="GO21" s="1474"/>
      <c r="GP21" s="1474"/>
      <c r="GQ21" s="1474"/>
      <c r="GR21" s="1474"/>
      <c r="GS21" s="1474"/>
      <c r="GT21" s="1474"/>
      <c r="GU21" s="1474"/>
      <c r="GV21" s="1474"/>
      <c r="GW21" s="1474"/>
      <c r="GX21" s="1474"/>
      <c r="GY21" s="1474"/>
      <c r="GZ21" s="1474"/>
      <c r="HA21" s="1474"/>
      <c r="HB21" s="1474"/>
      <c r="HC21" s="1474"/>
      <c r="HD21" s="1474"/>
      <c r="HE21" s="1474"/>
      <c r="HF21" s="1474"/>
      <c r="HG21" s="1474"/>
      <c r="HH21" s="1474"/>
      <c r="HI21" s="1474"/>
      <c r="HJ21" s="1474"/>
      <c r="HK21" s="1474"/>
      <c r="HL21" s="1474"/>
      <c r="HM21" s="1474"/>
      <c r="HN21" s="1474"/>
      <c r="HO21" s="1474"/>
      <c r="HP21" s="1474"/>
      <c r="HQ21" s="1474"/>
      <c r="HR21" s="1474"/>
      <c r="HS21" s="1474"/>
      <c r="HT21" s="1474"/>
      <c r="HU21" s="1474"/>
      <c r="HV21" s="1474"/>
      <c r="HW21" s="1474"/>
      <c r="HX21" s="1474"/>
      <c r="HY21" s="1474"/>
      <c r="HZ21" s="1474"/>
      <c r="IA21" s="1474"/>
      <c r="IB21" s="1474"/>
      <c r="IC21" s="1474"/>
      <c r="ID21" s="1474"/>
      <c r="IE21" s="1474"/>
      <c r="IF21" s="1474"/>
      <c r="IG21" s="1474"/>
      <c r="IH21" s="1474"/>
      <c r="II21" s="1474"/>
      <c r="IJ21" s="1474"/>
      <c r="IK21" s="1474"/>
      <c r="IL21" s="1474"/>
      <c r="IM21" s="1474"/>
      <c r="IN21" s="1474"/>
      <c r="IO21" s="1474"/>
      <c r="IP21" s="1474"/>
      <c r="IQ21" s="1474"/>
      <c r="IR21" s="1474"/>
      <c r="IS21" s="1474"/>
      <c r="IT21" s="1474"/>
      <c r="IU21" s="1474"/>
    </row>
    <row r="22" spans="1:255">
      <c r="A22" s="2233"/>
      <c r="B22" s="2230" t="s">
        <v>4433</v>
      </c>
      <c r="C22" s="2230"/>
      <c r="D22" s="2230"/>
      <c r="E22" s="2231"/>
      <c r="F22" s="2630"/>
      <c r="G22" s="2633" t="s">
        <v>4057</v>
      </c>
      <c r="H22" s="2633"/>
      <c r="I22" s="2633"/>
      <c r="J22" s="2633"/>
      <c r="K22" s="2633"/>
      <c r="L22" s="2633"/>
      <c r="M22" s="2632"/>
      <c r="N22" s="2229" t="s">
        <v>2561</v>
      </c>
      <c r="O22" s="2230" t="s">
        <v>2562</v>
      </c>
      <c r="P22" s="2230"/>
      <c r="Q22" s="2230"/>
      <c r="R22" s="2230"/>
      <c r="S22" s="2232"/>
      <c r="T22" s="1474"/>
      <c r="U22" s="1474"/>
      <c r="V22" s="1474"/>
      <c r="W22" s="1474"/>
      <c r="X22" s="1474"/>
      <c r="Y22" s="1474"/>
      <c r="Z22" s="1474"/>
      <c r="AA22" s="1474"/>
      <c r="AB22" s="1474"/>
      <c r="AC22" s="1474"/>
      <c r="AD22" s="1474"/>
      <c r="AE22" s="1474"/>
      <c r="AF22" s="1474"/>
      <c r="AG22" s="1474"/>
      <c r="AH22" s="1474"/>
      <c r="AI22" s="1474"/>
      <c r="AJ22" s="1474"/>
      <c r="AK22" s="1474"/>
      <c r="AL22" s="1474"/>
      <c r="AM22" s="1474"/>
      <c r="AN22" s="1474"/>
      <c r="AO22" s="1474"/>
      <c r="AP22" s="1474"/>
      <c r="AQ22" s="1474"/>
      <c r="AR22" s="1474"/>
      <c r="AS22" s="1474"/>
      <c r="AT22" s="1474"/>
      <c r="AU22" s="1474"/>
      <c r="AV22" s="1474"/>
      <c r="AW22" s="1474"/>
      <c r="AX22" s="1474"/>
      <c r="AY22" s="1474"/>
      <c r="AZ22" s="1474"/>
      <c r="BA22" s="1474"/>
      <c r="BB22" s="1474"/>
      <c r="BC22" s="1474"/>
      <c r="BD22" s="1474"/>
      <c r="BE22" s="1474"/>
      <c r="BF22" s="1474"/>
      <c r="BG22" s="1474"/>
      <c r="BH22" s="1474"/>
      <c r="BI22" s="1474"/>
      <c r="BJ22" s="1474"/>
      <c r="BK22" s="1474"/>
      <c r="BL22" s="1474"/>
      <c r="BM22" s="1474"/>
      <c r="BN22" s="1474"/>
      <c r="BO22" s="1474"/>
      <c r="BP22" s="1474"/>
      <c r="BQ22" s="1474"/>
      <c r="BR22" s="1474"/>
      <c r="BS22" s="1474"/>
      <c r="BT22" s="1474"/>
      <c r="BU22" s="1474"/>
      <c r="BV22" s="1474"/>
      <c r="BW22" s="1474"/>
      <c r="BX22" s="1474"/>
      <c r="BY22" s="1474"/>
      <c r="BZ22" s="1474"/>
      <c r="CA22" s="1474"/>
      <c r="CB22" s="1474"/>
      <c r="CC22" s="1474"/>
      <c r="CD22" s="1474"/>
      <c r="CE22" s="1474"/>
      <c r="CF22" s="1474"/>
      <c r="CG22" s="1474"/>
      <c r="CH22" s="1474"/>
      <c r="CI22" s="1474"/>
      <c r="CJ22" s="1474"/>
      <c r="CK22" s="1474"/>
      <c r="CL22" s="1474"/>
      <c r="CM22" s="1474"/>
      <c r="CN22" s="1474"/>
      <c r="CO22" s="1474"/>
      <c r="CP22" s="1474"/>
      <c r="CQ22" s="1474"/>
      <c r="CR22" s="1474"/>
      <c r="CS22" s="1474"/>
      <c r="CT22" s="1474"/>
      <c r="CU22" s="1474"/>
      <c r="CV22" s="1474"/>
      <c r="CW22" s="1474"/>
      <c r="CX22" s="1474"/>
      <c r="CY22" s="1474"/>
      <c r="CZ22" s="1474"/>
      <c r="DA22" s="1474"/>
      <c r="DB22" s="1474"/>
      <c r="DC22" s="1474"/>
      <c r="DD22" s="1474"/>
      <c r="DE22" s="1474"/>
      <c r="DF22" s="1474"/>
      <c r="DG22" s="1474"/>
      <c r="DH22" s="1474"/>
      <c r="DI22" s="1474"/>
      <c r="DJ22" s="1474"/>
      <c r="DK22" s="1474"/>
      <c r="DL22" s="1474"/>
      <c r="DM22" s="1474"/>
      <c r="DN22" s="1474"/>
      <c r="DO22" s="1474"/>
      <c r="DP22" s="1474"/>
      <c r="DQ22" s="1474"/>
      <c r="DR22" s="1474"/>
      <c r="DS22" s="1474"/>
      <c r="DT22" s="1474"/>
      <c r="DU22" s="1474"/>
      <c r="DV22" s="1474"/>
      <c r="DW22" s="1474"/>
      <c r="DX22" s="1474"/>
      <c r="DY22" s="1474"/>
      <c r="DZ22" s="1474"/>
      <c r="EA22" s="1474"/>
      <c r="EB22" s="1474"/>
      <c r="EC22" s="1474"/>
      <c r="ED22" s="1474"/>
      <c r="EE22" s="1474"/>
      <c r="EF22" s="1474"/>
      <c r="EG22" s="1474"/>
      <c r="EH22" s="1474"/>
      <c r="EI22" s="1474"/>
      <c r="EJ22" s="1474"/>
      <c r="EK22" s="1474"/>
      <c r="EL22" s="1474"/>
      <c r="EM22" s="1474"/>
      <c r="EN22" s="1474"/>
      <c r="EO22" s="1474"/>
      <c r="EP22" s="1474"/>
      <c r="EQ22" s="1474"/>
      <c r="ER22" s="1474"/>
      <c r="ES22" s="1474"/>
      <c r="ET22" s="1474"/>
      <c r="EU22" s="1474"/>
      <c r="EV22" s="1474"/>
      <c r="EW22" s="1474"/>
      <c r="EX22" s="1474"/>
      <c r="EY22" s="1474"/>
      <c r="EZ22" s="1474"/>
      <c r="FA22" s="1474"/>
      <c r="FB22" s="1474"/>
      <c r="FC22" s="1474"/>
      <c r="FD22" s="1474"/>
      <c r="FE22" s="1474"/>
      <c r="FF22" s="1474"/>
      <c r="FG22" s="1474"/>
      <c r="FH22" s="1474"/>
      <c r="FI22" s="1474"/>
      <c r="FJ22" s="1474"/>
      <c r="FK22" s="1474"/>
      <c r="FL22" s="1474"/>
      <c r="FM22" s="1474"/>
      <c r="FN22" s="1474"/>
      <c r="FO22" s="1474"/>
      <c r="FP22" s="1474"/>
      <c r="FQ22" s="1474"/>
      <c r="FR22" s="1474"/>
      <c r="FS22" s="1474"/>
      <c r="FT22" s="1474"/>
      <c r="FU22" s="1474"/>
      <c r="FV22" s="1474"/>
      <c r="FW22" s="1474"/>
      <c r="FX22" s="1474"/>
      <c r="FY22" s="1474"/>
      <c r="FZ22" s="1474"/>
      <c r="GA22" s="1474"/>
      <c r="GB22" s="1474"/>
      <c r="GC22" s="1474"/>
      <c r="GD22" s="1474"/>
      <c r="GE22" s="1474"/>
      <c r="GF22" s="1474"/>
      <c r="GG22" s="1474"/>
      <c r="GH22" s="1474"/>
      <c r="GI22" s="1474"/>
      <c r="GJ22" s="1474"/>
      <c r="GK22" s="1474"/>
      <c r="GL22" s="1474"/>
      <c r="GM22" s="1474"/>
      <c r="GN22" s="1474"/>
      <c r="GO22" s="1474"/>
      <c r="GP22" s="1474"/>
      <c r="GQ22" s="1474"/>
      <c r="GR22" s="1474"/>
      <c r="GS22" s="1474"/>
      <c r="GT22" s="1474"/>
      <c r="GU22" s="1474"/>
      <c r="GV22" s="1474"/>
      <c r="GW22" s="1474"/>
      <c r="GX22" s="1474"/>
      <c r="GY22" s="1474"/>
      <c r="GZ22" s="1474"/>
      <c r="HA22" s="1474"/>
      <c r="HB22" s="1474"/>
      <c r="HC22" s="1474"/>
      <c r="HD22" s="1474"/>
      <c r="HE22" s="1474"/>
      <c r="HF22" s="1474"/>
      <c r="HG22" s="1474"/>
      <c r="HH22" s="1474"/>
      <c r="HI22" s="1474"/>
      <c r="HJ22" s="1474"/>
      <c r="HK22" s="1474"/>
      <c r="HL22" s="1474"/>
      <c r="HM22" s="1474"/>
      <c r="HN22" s="1474"/>
      <c r="HO22" s="1474"/>
      <c r="HP22" s="1474"/>
      <c r="HQ22" s="1474"/>
      <c r="HR22" s="1474"/>
      <c r="HS22" s="1474"/>
      <c r="HT22" s="1474"/>
      <c r="HU22" s="1474"/>
      <c r="HV22" s="1474"/>
      <c r="HW22" s="1474"/>
      <c r="HX22" s="1474"/>
      <c r="HY22" s="1474"/>
      <c r="HZ22" s="1474"/>
      <c r="IA22" s="1474"/>
      <c r="IB22" s="1474"/>
      <c r="IC22" s="1474"/>
      <c r="ID22" s="1474"/>
      <c r="IE22" s="1474"/>
      <c r="IF22" s="1474"/>
      <c r="IG22" s="1474"/>
      <c r="IH22" s="1474"/>
      <c r="II22" s="1474"/>
      <c r="IJ22" s="1474"/>
      <c r="IK22" s="1474"/>
      <c r="IL22" s="1474"/>
      <c r="IM22" s="1474"/>
      <c r="IN22" s="1474"/>
      <c r="IO22" s="1474"/>
      <c r="IP22" s="1474"/>
      <c r="IQ22" s="1474"/>
      <c r="IR22" s="1474"/>
      <c r="IS22" s="1474"/>
      <c r="IT22" s="1474"/>
      <c r="IU22" s="1474"/>
    </row>
    <row r="23" spans="1:255">
      <c r="A23" s="2233"/>
      <c r="B23" s="2230" t="s">
        <v>268</v>
      </c>
      <c r="C23" s="2230"/>
      <c r="D23" s="2230"/>
      <c r="E23" s="2231"/>
      <c r="F23" s="2630"/>
      <c r="G23" s="2635" t="s">
        <v>4058</v>
      </c>
      <c r="H23" s="2635"/>
      <c r="I23" s="2635"/>
      <c r="J23" s="2635"/>
      <c r="K23" s="2635"/>
      <c r="L23" s="2635"/>
      <c r="M23" s="2632"/>
      <c r="N23" s="2229"/>
      <c r="O23" s="2230" t="s">
        <v>1047</v>
      </c>
      <c r="P23" s="2230"/>
      <c r="Q23" s="2230"/>
      <c r="R23" s="2230"/>
      <c r="S23" s="2232"/>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4"/>
      <c r="AP23" s="1474"/>
      <c r="AQ23" s="1474"/>
      <c r="AR23" s="1474"/>
      <c r="AS23" s="1474"/>
      <c r="AT23" s="1474"/>
      <c r="AU23" s="1474"/>
      <c r="AV23" s="1474"/>
      <c r="AW23" s="1474"/>
      <c r="AX23" s="1474"/>
      <c r="AY23" s="1474"/>
      <c r="AZ23" s="1474"/>
      <c r="BA23" s="1474"/>
      <c r="BB23" s="1474"/>
      <c r="BC23" s="1474"/>
      <c r="BD23" s="1474"/>
      <c r="BE23" s="1474"/>
      <c r="BF23" s="1474"/>
      <c r="BG23" s="1474"/>
      <c r="BH23" s="1474"/>
      <c r="BI23" s="1474"/>
      <c r="BJ23" s="1474"/>
      <c r="BK23" s="1474"/>
      <c r="BL23" s="1474"/>
      <c r="BM23" s="1474"/>
      <c r="BN23" s="1474"/>
      <c r="BO23" s="1474"/>
      <c r="BP23" s="1474"/>
      <c r="BQ23" s="1474"/>
      <c r="BR23" s="1474"/>
      <c r="BS23" s="1474"/>
      <c r="BT23" s="1474"/>
      <c r="BU23" s="1474"/>
      <c r="BV23" s="1474"/>
      <c r="BW23" s="1474"/>
      <c r="BX23" s="1474"/>
      <c r="BY23" s="1474"/>
      <c r="BZ23" s="1474"/>
      <c r="CA23" s="1474"/>
      <c r="CB23" s="1474"/>
      <c r="CC23" s="1474"/>
      <c r="CD23" s="1474"/>
      <c r="CE23" s="1474"/>
      <c r="CF23" s="1474"/>
      <c r="CG23" s="1474"/>
      <c r="CH23" s="1474"/>
      <c r="CI23" s="1474"/>
      <c r="CJ23" s="1474"/>
      <c r="CK23" s="1474"/>
      <c r="CL23" s="1474"/>
      <c r="CM23" s="1474"/>
      <c r="CN23" s="1474"/>
      <c r="CO23" s="1474"/>
      <c r="CP23" s="1474"/>
      <c r="CQ23" s="1474"/>
      <c r="CR23" s="1474"/>
      <c r="CS23" s="1474"/>
      <c r="CT23" s="1474"/>
      <c r="CU23" s="1474"/>
      <c r="CV23" s="1474"/>
      <c r="CW23" s="1474"/>
      <c r="CX23" s="1474"/>
      <c r="CY23" s="1474"/>
      <c r="CZ23" s="1474"/>
      <c r="DA23" s="1474"/>
      <c r="DB23" s="1474"/>
      <c r="DC23" s="1474"/>
      <c r="DD23" s="1474"/>
      <c r="DE23" s="1474"/>
      <c r="DF23" s="1474"/>
      <c r="DG23" s="1474"/>
      <c r="DH23" s="1474"/>
      <c r="DI23" s="1474"/>
      <c r="DJ23" s="1474"/>
      <c r="DK23" s="1474"/>
      <c r="DL23" s="1474"/>
      <c r="DM23" s="1474"/>
      <c r="DN23" s="1474"/>
      <c r="DO23" s="1474"/>
      <c r="DP23" s="1474"/>
      <c r="DQ23" s="1474"/>
      <c r="DR23" s="1474"/>
      <c r="DS23" s="1474"/>
      <c r="DT23" s="1474"/>
      <c r="DU23" s="1474"/>
      <c r="DV23" s="1474"/>
      <c r="DW23" s="1474"/>
      <c r="DX23" s="1474"/>
      <c r="DY23" s="1474"/>
      <c r="DZ23" s="1474"/>
      <c r="EA23" s="1474"/>
      <c r="EB23" s="1474"/>
      <c r="EC23" s="1474"/>
      <c r="ED23" s="1474"/>
      <c r="EE23" s="1474"/>
      <c r="EF23" s="1474"/>
      <c r="EG23" s="1474"/>
      <c r="EH23" s="1474"/>
      <c r="EI23" s="1474"/>
      <c r="EJ23" s="1474"/>
      <c r="EK23" s="1474"/>
      <c r="EL23" s="1474"/>
      <c r="EM23" s="1474"/>
      <c r="EN23" s="1474"/>
      <c r="EO23" s="1474"/>
      <c r="EP23" s="1474"/>
      <c r="EQ23" s="1474"/>
      <c r="ER23" s="1474"/>
      <c r="ES23" s="1474"/>
      <c r="ET23" s="1474"/>
      <c r="EU23" s="1474"/>
      <c r="EV23" s="1474"/>
      <c r="EW23" s="1474"/>
      <c r="EX23" s="1474"/>
      <c r="EY23" s="1474"/>
      <c r="EZ23" s="1474"/>
      <c r="FA23" s="1474"/>
      <c r="FB23" s="1474"/>
      <c r="FC23" s="1474"/>
      <c r="FD23" s="1474"/>
      <c r="FE23" s="1474"/>
      <c r="FF23" s="1474"/>
      <c r="FG23" s="1474"/>
      <c r="FH23" s="1474"/>
      <c r="FI23" s="1474"/>
      <c r="FJ23" s="1474"/>
      <c r="FK23" s="1474"/>
      <c r="FL23" s="1474"/>
      <c r="FM23" s="1474"/>
      <c r="FN23" s="1474"/>
      <c r="FO23" s="1474"/>
      <c r="FP23" s="1474"/>
      <c r="FQ23" s="1474"/>
      <c r="FR23" s="1474"/>
      <c r="FS23" s="1474"/>
      <c r="FT23" s="1474"/>
      <c r="FU23" s="1474"/>
      <c r="FV23" s="1474"/>
      <c r="FW23" s="1474"/>
      <c r="FX23" s="1474"/>
      <c r="FY23" s="1474"/>
      <c r="FZ23" s="1474"/>
      <c r="GA23" s="1474"/>
      <c r="GB23" s="1474"/>
      <c r="GC23" s="1474"/>
      <c r="GD23" s="1474"/>
      <c r="GE23" s="1474"/>
      <c r="GF23" s="1474"/>
      <c r="GG23" s="1474"/>
      <c r="GH23" s="1474"/>
      <c r="GI23" s="1474"/>
      <c r="GJ23" s="1474"/>
      <c r="GK23" s="1474"/>
      <c r="GL23" s="1474"/>
      <c r="GM23" s="1474"/>
      <c r="GN23" s="1474"/>
      <c r="GO23" s="1474"/>
      <c r="GP23" s="1474"/>
      <c r="GQ23" s="1474"/>
      <c r="GR23" s="1474"/>
      <c r="GS23" s="1474"/>
      <c r="GT23" s="1474"/>
      <c r="GU23" s="1474"/>
      <c r="GV23" s="1474"/>
      <c r="GW23" s="1474"/>
      <c r="GX23" s="1474"/>
      <c r="GY23" s="1474"/>
      <c r="GZ23" s="1474"/>
      <c r="HA23" s="1474"/>
      <c r="HB23" s="1474"/>
      <c r="HC23" s="1474"/>
      <c r="HD23" s="1474"/>
      <c r="HE23" s="1474"/>
      <c r="HF23" s="1474"/>
      <c r="HG23" s="1474"/>
      <c r="HH23" s="1474"/>
      <c r="HI23" s="1474"/>
      <c r="HJ23" s="1474"/>
      <c r="HK23" s="1474"/>
      <c r="HL23" s="1474"/>
      <c r="HM23" s="1474"/>
      <c r="HN23" s="1474"/>
      <c r="HO23" s="1474"/>
      <c r="HP23" s="1474"/>
      <c r="HQ23" s="1474"/>
      <c r="HR23" s="1474"/>
      <c r="HS23" s="1474"/>
      <c r="HT23" s="1474"/>
      <c r="HU23" s="1474"/>
      <c r="HV23" s="1474"/>
      <c r="HW23" s="1474"/>
      <c r="HX23" s="1474"/>
      <c r="HY23" s="1474"/>
      <c r="HZ23" s="1474"/>
      <c r="IA23" s="1474"/>
      <c r="IB23" s="1474"/>
      <c r="IC23" s="1474"/>
      <c r="ID23" s="1474"/>
      <c r="IE23" s="1474"/>
      <c r="IF23" s="1474"/>
      <c r="IG23" s="1474"/>
      <c r="IH23" s="1474"/>
      <c r="II23" s="1474"/>
      <c r="IJ23" s="1474"/>
      <c r="IK23" s="1474"/>
      <c r="IL23" s="1474"/>
      <c r="IM23" s="1474"/>
      <c r="IN23" s="1474"/>
      <c r="IO23" s="1474"/>
      <c r="IP23" s="1474"/>
      <c r="IQ23" s="1474"/>
      <c r="IR23" s="1474"/>
      <c r="IS23" s="1474"/>
      <c r="IT23" s="1474"/>
      <c r="IU23" s="1474"/>
    </row>
    <row r="24" spans="1:255">
      <c r="A24" s="2233"/>
      <c r="B24" s="2230" t="s">
        <v>1117</v>
      </c>
      <c r="E24" s="2234"/>
      <c r="F24" s="2630"/>
      <c r="G24" s="2635" t="s">
        <v>4059</v>
      </c>
      <c r="H24" s="1855"/>
      <c r="I24" s="1855"/>
      <c r="J24" s="1855"/>
      <c r="K24" s="1855"/>
      <c r="L24" s="1855"/>
      <c r="M24" s="2632"/>
      <c r="N24" s="2229" t="s">
        <v>1050</v>
      </c>
      <c r="O24" s="2230" t="s">
        <v>1051</v>
      </c>
      <c r="P24" s="2230"/>
      <c r="Q24" s="2230"/>
      <c r="R24" s="2230"/>
      <c r="S24" s="2232"/>
      <c r="T24" s="1474"/>
      <c r="U24" s="1474"/>
      <c r="V24" s="1474"/>
      <c r="W24" s="1474"/>
      <c r="X24" s="1474"/>
      <c r="Y24" s="1474"/>
      <c r="Z24" s="1474"/>
      <c r="AA24" s="1474"/>
      <c r="AB24" s="1474"/>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c r="AY24" s="1474"/>
      <c r="AZ24" s="1474"/>
      <c r="BA24" s="1474"/>
      <c r="BB24" s="1474"/>
      <c r="BC24" s="1474"/>
      <c r="BD24" s="1474"/>
      <c r="BE24" s="1474"/>
      <c r="BF24" s="1474"/>
      <c r="BG24" s="1474"/>
      <c r="BH24" s="1474"/>
      <c r="BI24" s="1474"/>
      <c r="BJ24" s="1474"/>
      <c r="BK24" s="1474"/>
      <c r="BL24" s="1474"/>
      <c r="BM24" s="1474"/>
      <c r="BN24" s="1474"/>
      <c r="BO24" s="1474"/>
      <c r="BP24" s="1474"/>
      <c r="BQ24" s="1474"/>
      <c r="BR24" s="1474"/>
      <c r="BS24" s="1474"/>
      <c r="BT24" s="1474"/>
      <c r="BU24" s="1474"/>
      <c r="BV24" s="1474"/>
      <c r="BW24" s="1474"/>
      <c r="BX24" s="1474"/>
      <c r="BY24" s="1474"/>
      <c r="BZ24" s="1474"/>
      <c r="CA24" s="1474"/>
      <c r="CB24" s="1474"/>
      <c r="CC24" s="1474"/>
      <c r="CD24" s="1474"/>
      <c r="CE24" s="1474"/>
      <c r="CF24" s="1474"/>
      <c r="CG24" s="1474"/>
      <c r="CH24" s="1474"/>
      <c r="CI24" s="1474"/>
      <c r="CJ24" s="1474"/>
      <c r="CK24" s="1474"/>
      <c r="CL24" s="1474"/>
      <c r="CM24" s="1474"/>
      <c r="CN24" s="1474"/>
      <c r="CO24" s="1474"/>
      <c r="CP24" s="1474"/>
      <c r="CQ24" s="1474"/>
      <c r="CR24" s="1474"/>
      <c r="CS24" s="1474"/>
      <c r="CT24" s="1474"/>
      <c r="CU24" s="1474"/>
      <c r="CV24" s="1474"/>
      <c r="CW24" s="1474"/>
      <c r="CX24" s="1474"/>
      <c r="CY24" s="1474"/>
      <c r="CZ24" s="1474"/>
      <c r="DA24" s="1474"/>
      <c r="DB24" s="1474"/>
      <c r="DC24" s="1474"/>
      <c r="DD24" s="1474"/>
      <c r="DE24" s="1474"/>
      <c r="DF24" s="1474"/>
      <c r="DG24" s="1474"/>
      <c r="DH24" s="1474"/>
      <c r="DI24" s="1474"/>
      <c r="DJ24" s="1474"/>
      <c r="DK24" s="1474"/>
      <c r="DL24" s="1474"/>
      <c r="DM24" s="1474"/>
      <c r="DN24" s="1474"/>
      <c r="DO24" s="1474"/>
      <c r="DP24" s="1474"/>
      <c r="DQ24" s="1474"/>
      <c r="DR24" s="1474"/>
      <c r="DS24" s="1474"/>
      <c r="DT24" s="1474"/>
      <c r="DU24" s="1474"/>
      <c r="DV24" s="1474"/>
      <c r="DW24" s="1474"/>
      <c r="DX24" s="1474"/>
      <c r="DY24" s="1474"/>
      <c r="DZ24" s="1474"/>
      <c r="EA24" s="1474"/>
      <c r="EB24" s="1474"/>
      <c r="EC24" s="1474"/>
      <c r="ED24" s="1474"/>
      <c r="EE24" s="1474"/>
      <c r="EF24" s="1474"/>
      <c r="EG24" s="1474"/>
      <c r="EH24" s="1474"/>
      <c r="EI24" s="1474"/>
      <c r="EJ24" s="1474"/>
      <c r="EK24" s="1474"/>
      <c r="EL24" s="1474"/>
      <c r="EM24" s="1474"/>
      <c r="EN24" s="1474"/>
      <c r="EO24" s="1474"/>
      <c r="EP24" s="1474"/>
      <c r="EQ24" s="1474"/>
      <c r="ER24" s="1474"/>
      <c r="ES24" s="1474"/>
      <c r="ET24" s="1474"/>
      <c r="EU24" s="1474"/>
      <c r="EV24" s="1474"/>
      <c r="EW24" s="1474"/>
      <c r="EX24" s="1474"/>
      <c r="EY24" s="1474"/>
      <c r="EZ24" s="1474"/>
      <c r="FA24" s="1474"/>
      <c r="FB24" s="1474"/>
      <c r="FC24" s="1474"/>
      <c r="FD24" s="1474"/>
      <c r="FE24" s="1474"/>
      <c r="FF24" s="1474"/>
      <c r="FG24" s="1474"/>
      <c r="FH24" s="1474"/>
      <c r="FI24" s="1474"/>
      <c r="FJ24" s="1474"/>
      <c r="FK24" s="1474"/>
      <c r="FL24" s="1474"/>
      <c r="FM24" s="1474"/>
      <c r="FN24" s="1474"/>
      <c r="FO24" s="1474"/>
      <c r="FP24" s="1474"/>
      <c r="FQ24" s="1474"/>
      <c r="FR24" s="1474"/>
      <c r="FS24" s="1474"/>
      <c r="FT24" s="1474"/>
      <c r="FU24" s="1474"/>
      <c r="FV24" s="1474"/>
      <c r="FW24" s="1474"/>
      <c r="FX24" s="1474"/>
      <c r="FY24" s="1474"/>
      <c r="FZ24" s="1474"/>
      <c r="GA24" s="1474"/>
      <c r="GB24" s="1474"/>
      <c r="GC24" s="1474"/>
      <c r="GD24" s="1474"/>
      <c r="GE24" s="1474"/>
      <c r="GF24" s="1474"/>
      <c r="GG24" s="1474"/>
      <c r="GH24" s="1474"/>
      <c r="GI24" s="1474"/>
      <c r="GJ24" s="1474"/>
      <c r="GK24" s="1474"/>
      <c r="GL24" s="1474"/>
      <c r="GM24" s="1474"/>
      <c r="GN24" s="1474"/>
      <c r="GO24" s="1474"/>
      <c r="GP24" s="1474"/>
      <c r="GQ24" s="1474"/>
      <c r="GR24" s="1474"/>
      <c r="GS24" s="1474"/>
      <c r="GT24" s="1474"/>
      <c r="GU24" s="1474"/>
      <c r="GV24" s="1474"/>
      <c r="GW24" s="1474"/>
      <c r="GX24" s="1474"/>
      <c r="GY24" s="1474"/>
      <c r="GZ24" s="1474"/>
      <c r="HA24" s="1474"/>
      <c r="HB24" s="1474"/>
      <c r="HC24" s="1474"/>
      <c r="HD24" s="1474"/>
      <c r="HE24" s="1474"/>
      <c r="HF24" s="1474"/>
      <c r="HG24" s="1474"/>
      <c r="HH24" s="1474"/>
      <c r="HI24" s="1474"/>
      <c r="HJ24" s="1474"/>
      <c r="HK24" s="1474"/>
      <c r="HL24" s="1474"/>
      <c r="HM24" s="1474"/>
      <c r="HN24" s="1474"/>
      <c r="HO24" s="1474"/>
      <c r="HP24" s="1474"/>
      <c r="HQ24" s="1474"/>
      <c r="HR24" s="1474"/>
      <c r="HS24" s="1474"/>
      <c r="HT24" s="1474"/>
      <c r="HU24" s="1474"/>
      <c r="HV24" s="1474"/>
      <c r="HW24" s="1474"/>
      <c r="HX24" s="1474"/>
      <c r="HY24" s="1474"/>
      <c r="HZ24" s="1474"/>
      <c r="IA24" s="1474"/>
      <c r="IB24" s="1474"/>
      <c r="IC24" s="1474"/>
      <c r="ID24" s="1474"/>
      <c r="IE24" s="1474"/>
      <c r="IF24" s="1474"/>
      <c r="IG24" s="1474"/>
      <c r="IH24" s="1474"/>
      <c r="II24" s="1474"/>
      <c r="IJ24" s="1474"/>
      <c r="IK24" s="1474"/>
      <c r="IL24" s="1474"/>
      <c r="IM24" s="1474"/>
      <c r="IN24" s="1474"/>
      <c r="IO24" s="1474"/>
      <c r="IP24" s="1474"/>
      <c r="IQ24" s="1474"/>
      <c r="IR24" s="1474"/>
      <c r="IS24" s="1474"/>
      <c r="IT24" s="1474"/>
      <c r="IU24" s="1474"/>
    </row>
    <row r="25" spans="1:255">
      <c r="A25" s="2233"/>
      <c r="B25" s="2230" t="s">
        <v>1120</v>
      </c>
      <c r="E25" s="2234"/>
      <c r="F25" s="2630"/>
      <c r="G25" s="2633" t="s">
        <v>4060</v>
      </c>
      <c r="H25" s="2633"/>
      <c r="I25" s="2633"/>
      <c r="J25" s="2633"/>
      <c r="K25" s="2633"/>
      <c r="L25" s="2633"/>
      <c r="M25" s="2632"/>
      <c r="N25" s="2229"/>
      <c r="P25" s="2230"/>
      <c r="Q25" s="2230"/>
      <c r="R25" s="2230"/>
      <c r="S25" s="2232"/>
      <c r="T25" s="1474"/>
      <c r="U25" s="1474"/>
      <c r="V25" s="1474"/>
      <c r="W25" s="1474"/>
      <c r="X25" s="1474"/>
      <c r="Y25" s="1474"/>
      <c r="Z25" s="1474"/>
      <c r="AA25" s="1474"/>
      <c r="AB25" s="1474"/>
      <c r="AC25" s="1474"/>
      <c r="AD25" s="1474"/>
      <c r="AE25" s="1474"/>
      <c r="AF25" s="1474"/>
      <c r="AG25" s="1474"/>
      <c r="AH25" s="1474"/>
      <c r="AI25" s="1474"/>
      <c r="AJ25" s="1474"/>
      <c r="AK25" s="1474"/>
      <c r="AL25" s="1474"/>
      <c r="AM25" s="1474"/>
      <c r="AN25" s="1474"/>
      <c r="AO25" s="1474"/>
      <c r="AP25" s="1474"/>
      <c r="AQ25" s="1474"/>
      <c r="AR25" s="1474"/>
      <c r="AS25" s="1474"/>
      <c r="AT25" s="1474"/>
      <c r="AU25" s="1474"/>
      <c r="AV25" s="1474"/>
      <c r="AW25" s="1474"/>
      <c r="AX25" s="1474"/>
      <c r="AY25" s="1474"/>
      <c r="AZ25" s="1474"/>
      <c r="BA25" s="1474"/>
      <c r="BB25" s="1474"/>
      <c r="BC25" s="1474"/>
      <c r="BD25" s="1474"/>
      <c r="BE25" s="1474"/>
      <c r="BF25" s="1474"/>
      <c r="BG25" s="1474"/>
      <c r="BH25" s="1474"/>
      <c r="BI25" s="1474"/>
      <c r="BJ25" s="1474"/>
      <c r="BK25" s="1474"/>
      <c r="BL25" s="1474"/>
      <c r="BM25" s="1474"/>
      <c r="BN25" s="1474"/>
      <c r="BO25" s="1474"/>
      <c r="BP25" s="1474"/>
      <c r="BQ25" s="1474"/>
      <c r="BR25" s="1474"/>
      <c r="BS25" s="1474"/>
      <c r="BT25" s="1474"/>
      <c r="BU25" s="1474"/>
      <c r="BV25" s="1474"/>
      <c r="BW25" s="1474"/>
      <c r="BX25" s="1474"/>
      <c r="BY25" s="1474"/>
      <c r="BZ25" s="1474"/>
      <c r="CA25" s="1474"/>
      <c r="CB25" s="1474"/>
      <c r="CC25" s="1474"/>
      <c r="CD25" s="1474"/>
      <c r="CE25" s="1474"/>
      <c r="CF25" s="1474"/>
      <c r="CG25" s="1474"/>
      <c r="CH25" s="1474"/>
      <c r="CI25" s="1474"/>
      <c r="CJ25" s="1474"/>
      <c r="CK25" s="1474"/>
      <c r="CL25" s="1474"/>
      <c r="CM25" s="1474"/>
      <c r="CN25" s="1474"/>
      <c r="CO25" s="1474"/>
      <c r="CP25" s="1474"/>
      <c r="CQ25" s="1474"/>
      <c r="CR25" s="1474"/>
      <c r="CS25" s="1474"/>
      <c r="CT25" s="1474"/>
      <c r="CU25" s="1474"/>
      <c r="CV25" s="1474"/>
      <c r="CW25" s="1474"/>
      <c r="CX25" s="1474"/>
      <c r="CY25" s="1474"/>
      <c r="CZ25" s="1474"/>
      <c r="DA25" s="1474"/>
      <c r="DB25" s="1474"/>
      <c r="DC25" s="1474"/>
      <c r="DD25" s="1474"/>
      <c r="DE25" s="1474"/>
      <c r="DF25" s="1474"/>
      <c r="DG25" s="1474"/>
      <c r="DH25" s="1474"/>
      <c r="DI25" s="1474"/>
      <c r="DJ25" s="1474"/>
      <c r="DK25" s="1474"/>
      <c r="DL25" s="1474"/>
      <c r="DM25" s="1474"/>
      <c r="DN25" s="1474"/>
      <c r="DO25" s="1474"/>
      <c r="DP25" s="1474"/>
      <c r="DQ25" s="1474"/>
      <c r="DR25" s="1474"/>
      <c r="DS25" s="1474"/>
      <c r="DT25" s="1474"/>
      <c r="DU25" s="1474"/>
      <c r="DV25" s="1474"/>
      <c r="DW25" s="1474"/>
      <c r="DX25" s="1474"/>
      <c r="DY25" s="1474"/>
      <c r="DZ25" s="1474"/>
      <c r="EA25" s="1474"/>
      <c r="EB25" s="1474"/>
      <c r="EC25" s="1474"/>
      <c r="ED25" s="1474"/>
      <c r="EE25" s="1474"/>
      <c r="EF25" s="1474"/>
      <c r="EG25" s="1474"/>
      <c r="EH25" s="1474"/>
      <c r="EI25" s="1474"/>
      <c r="EJ25" s="1474"/>
      <c r="EK25" s="1474"/>
      <c r="EL25" s="1474"/>
      <c r="EM25" s="1474"/>
      <c r="EN25" s="1474"/>
      <c r="EO25" s="1474"/>
      <c r="EP25" s="1474"/>
      <c r="EQ25" s="1474"/>
      <c r="ER25" s="1474"/>
      <c r="ES25" s="1474"/>
      <c r="ET25" s="1474"/>
      <c r="EU25" s="1474"/>
      <c r="EV25" s="1474"/>
      <c r="EW25" s="1474"/>
      <c r="EX25" s="1474"/>
      <c r="EY25" s="1474"/>
      <c r="EZ25" s="1474"/>
      <c r="FA25" s="1474"/>
      <c r="FB25" s="1474"/>
      <c r="FC25" s="1474"/>
      <c r="FD25" s="1474"/>
      <c r="FE25" s="1474"/>
      <c r="FF25" s="1474"/>
      <c r="FG25" s="1474"/>
      <c r="FH25" s="1474"/>
      <c r="FI25" s="1474"/>
      <c r="FJ25" s="1474"/>
      <c r="FK25" s="1474"/>
      <c r="FL25" s="1474"/>
      <c r="FM25" s="1474"/>
      <c r="FN25" s="1474"/>
      <c r="FO25" s="1474"/>
      <c r="FP25" s="1474"/>
      <c r="FQ25" s="1474"/>
      <c r="FR25" s="1474"/>
      <c r="FS25" s="1474"/>
      <c r="FT25" s="1474"/>
      <c r="FU25" s="1474"/>
      <c r="FV25" s="1474"/>
      <c r="FW25" s="1474"/>
      <c r="FX25" s="1474"/>
      <c r="FY25" s="1474"/>
      <c r="FZ25" s="1474"/>
      <c r="GA25" s="1474"/>
      <c r="GB25" s="1474"/>
      <c r="GC25" s="1474"/>
      <c r="GD25" s="1474"/>
      <c r="GE25" s="1474"/>
      <c r="GF25" s="1474"/>
      <c r="GG25" s="1474"/>
      <c r="GH25" s="1474"/>
      <c r="GI25" s="1474"/>
      <c r="GJ25" s="1474"/>
      <c r="GK25" s="1474"/>
      <c r="GL25" s="1474"/>
      <c r="GM25" s="1474"/>
      <c r="GN25" s="1474"/>
      <c r="GO25" s="1474"/>
      <c r="GP25" s="1474"/>
      <c r="GQ25" s="1474"/>
      <c r="GR25" s="1474"/>
      <c r="GS25" s="1474"/>
      <c r="GT25" s="1474"/>
      <c r="GU25" s="1474"/>
      <c r="GV25" s="1474"/>
      <c r="GW25" s="1474"/>
      <c r="GX25" s="1474"/>
      <c r="GY25" s="1474"/>
      <c r="GZ25" s="1474"/>
      <c r="HA25" s="1474"/>
      <c r="HB25" s="1474"/>
      <c r="HC25" s="1474"/>
      <c r="HD25" s="1474"/>
      <c r="HE25" s="1474"/>
      <c r="HF25" s="1474"/>
      <c r="HG25" s="1474"/>
      <c r="HH25" s="1474"/>
      <c r="HI25" s="1474"/>
      <c r="HJ25" s="1474"/>
      <c r="HK25" s="1474"/>
      <c r="HL25" s="1474"/>
      <c r="HM25" s="1474"/>
      <c r="HN25" s="1474"/>
      <c r="HO25" s="1474"/>
      <c r="HP25" s="1474"/>
      <c r="HQ25" s="1474"/>
      <c r="HR25" s="1474"/>
      <c r="HS25" s="1474"/>
      <c r="HT25" s="1474"/>
      <c r="HU25" s="1474"/>
      <c r="HV25" s="1474"/>
      <c r="HW25" s="1474"/>
      <c r="HX25" s="1474"/>
      <c r="HY25" s="1474"/>
      <c r="HZ25" s="1474"/>
      <c r="IA25" s="1474"/>
      <c r="IB25" s="1474"/>
      <c r="IC25" s="1474"/>
      <c r="ID25" s="1474"/>
      <c r="IE25" s="1474"/>
      <c r="IF25" s="1474"/>
      <c r="IG25" s="1474"/>
      <c r="IH25" s="1474"/>
      <c r="II25" s="1474"/>
      <c r="IJ25" s="1474"/>
      <c r="IK25" s="1474"/>
      <c r="IL25" s="1474"/>
      <c r="IM25" s="1474"/>
      <c r="IN25" s="1474"/>
      <c r="IO25" s="1474"/>
      <c r="IP25" s="1474"/>
      <c r="IQ25" s="1474"/>
      <c r="IR25" s="1474"/>
      <c r="IS25" s="1474"/>
      <c r="IT25" s="1474"/>
      <c r="IU25" s="1474"/>
    </row>
    <row r="26" spans="1:255">
      <c r="A26" s="2233"/>
      <c r="B26" s="2230"/>
      <c r="C26" s="2230"/>
      <c r="D26" s="2230"/>
      <c r="E26" s="2231"/>
      <c r="F26" s="2630"/>
      <c r="G26" s="2633"/>
      <c r="H26" s="2633"/>
      <c r="I26" s="2633"/>
      <c r="J26" s="2633"/>
      <c r="K26" s="2633"/>
      <c r="L26" s="2634"/>
      <c r="M26" s="2632"/>
      <c r="N26" s="2229"/>
      <c r="O26" s="2230"/>
      <c r="P26" s="2230"/>
      <c r="Q26" s="2230"/>
      <c r="R26" s="2230"/>
      <c r="S26" s="2235"/>
      <c r="T26" s="1474"/>
      <c r="U26" s="1474"/>
      <c r="V26" s="1474"/>
      <c r="W26" s="1474"/>
      <c r="X26" s="1474"/>
      <c r="Y26" s="1474"/>
      <c r="Z26" s="1474"/>
      <c r="AA26" s="1474"/>
      <c r="AB26" s="1474"/>
      <c r="AC26" s="1474"/>
      <c r="AD26" s="1474"/>
      <c r="AE26" s="1474"/>
      <c r="AF26" s="1474"/>
      <c r="AG26" s="1474"/>
      <c r="AH26" s="1474"/>
      <c r="AI26" s="1474"/>
      <c r="AJ26" s="1474"/>
      <c r="AK26" s="1474"/>
      <c r="AL26" s="1474"/>
      <c r="AM26" s="1474"/>
      <c r="AN26" s="1474"/>
      <c r="AO26" s="1474"/>
      <c r="AP26" s="1474"/>
      <c r="AQ26" s="1474"/>
      <c r="AR26" s="1474"/>
      <c r="AS26" s="1474"/>
      <c r="AT26" s="1474"/>
      <c r="AU26" s="1474"/>
      <c r="AV26" s="1474"/>
      <c r="AW26" s="1474"/>
      <c r="AX26" s="1474"/>
      <c r="AY26" s="1474"/>
      <c r="AZ26" s="1474"/>
      <c r="BA26" s="1474"/>
      <c r="BB26" s="1474"/>
      <c r="BC26" s="1474"/>
      <c r="BD26" s="1474"/>
      <c r="BE26" s="1474"/>
      <c r="BF26" s="1474"/>
      <c r="BG26" s="1474"/>
      <c r="BH26" s="1474"/>
      <c r="BI26" s="1474"/>
      <c r="BJ26" s="1474"/>
      <c r="BK26" s="1474"/>
      <c r="BL26" s="1474"/>
      <c r="BM26" s="1474"/>
      <c r="BN26" s="1474"/>
      <c r="BO26" s="1474"/>
      <c r="BP26" s="1474"/>
      <c r="BQ26" s="1474"/>
      <c r="BR26" s="1474"/>
      <c r="BS26" s="1474"/>
      <c r="BT26" s="1474"/>
      <c r="BU26" s="1474"/>
      <c r="BV26" s="1474"/>
      <c r="BW26" s="1474"/>
      <c r="BX26" s="1474"/>
      <c r="BY26" s="1474"/>
      <c r="BZ26" s="1474"/>
      <c r="CA26" s="1474"/>
      <c r="CB26" s="1474"/>
      <c r="CC26" s="1474"/>
      <c r="CD26" s="1474"/>
      <c r="CE26" s="1474"/>
      <c r="CF26" s="1474"/>
      <c r="CG26" s="1474"/>
      <c r="CH26" s="1474"/>
      <c r="CI26" s="1474"/>
      <c r="CJ26" s="1474"/>
      <c r="CK26" s="1474"/>
      <c r="CL26" s="1474"/>
      <c r="CM26" s="1474"/>
      <c r="CN26" s="1474"/>
      <c r="CO26" s="1474"/>
      <c r="CP26" s="1474"/>
      <c r="CQ26" s="1474"/>
      <c r="CR26" s="1474"/>
      <c r="CS26" s="1474"/>
      <c r="CT26" s="1474"/>
      <c r="CU26" s="1474"/>
      <c r="CV26" s="1474"/>
      <c r="CW26" s="1474"/>
      <c r="CX26" s="1474"/>
      <c r="CY26" s="1474"/>
      <c r="CZ26" s="1474"/>
      <c r="DA26" s="1474"/>
      <c r="DB26" s="1474"/>
      <c r="DC26" s="1474"/>
      <c r="DD26" s="1474"/>
      <c r="DE26" s="1474"/>
      <c r="DF26" s="1474"/>
      <c r="DG26" s="1474"/>
      <c r="DH26" s="1474"/>
      <c r="DI26" s="1474"/>
      <c r="DJ26" s="1474"/>
      <c r="DK26" s="1474"/>
      <c r="DL26" s="1474"/>
      <c r="DM26" s="1474"/>
      <c r="DN26" s="1474"/>
      <c r="DO26" s="1474"/>
      <c r="DP26" s="1474"/>
      <c r="DQ26" s="1474"/>
      <c r="DR26" s="1474"/>
      <c r="DS26" s="1474"/>
      <c r="DT26" s="1474"/>
      <c r="DU26" s="1474"/>
      <c r="DV26" s="1474"/>
      <c r="DW26" s="1474"/>
      <c r="DX26" s="1474"/>
      <c r="DY26" s="1474"/>
      <c r="DZ26" s="1474"/>
      <c r="EA26" s="1474"/>
      <c r="EB26" s="1474"/>
      <c r="EC26" s="1474"/>
      <c r="ED26" s="1474"/>
      <c r="EE26" s="1474"/>
      <c r="EF26" s="1474"/>
      <c r="EG26" s="1474"/>
      <c r="EH26" s="1474"/>
      <c r="EI26" s="1474"/>
      <c r="EJ26" s="1474"/>
      <c r="EK26" s="1474"/>
      <c r="EL26" s="1474"/>
      <c r="EM26" s="1474"/>
      <c r="EN26" s="1474"/>
      <c r="EO26" s="1474"/>
      <c r="EP26" s="1474"/>
      <c r="EQ26" s="1474"/>
      <c r="ER26" s="1474"/>
      <c r="ES26" s="1474"/>
      <c r="ET26" s="1474"/>
      <c r="EU26" s="1474"/>
      <c r="EV26" s="1474"/>
      <c r="EW26" s="1474"/>
      <c r="EX26" s="1474"/>
      <c r="EY26" s="1474"/>
      <c r="EZ26" s="1474"/>
      <c r="FA26" s="1474"/>
      <c r="FB26" s="1474"/>
      <c r="FC26" s="1474"/>
      <c r="FD26" s="1474"/>
      <c r="FE26" s="1474"/>
      <c r="FF26" s="1474"/>
      <c r="FG26" s="1474"/>
      <c r="FH26" s="1474"/>
      <c r="FI26" s="1474"/>
      <c r="FJ26" s="1474"/>
      <c r="FK26" s="1474"/>
      <c r="FL26" s="1474"/>
      <c r="FM26" s="1474"/>
      <c r="FN26" s="1474"/>
      <c r="FO26" s="1474"/>
      <c r="FP26" s="1474"/>
      <c r="FQ26" s="1474"/>
      <c r="FR26" s="1474"/>
      <c r="FS26" s="1474"/>
      <c r="FT26" s="1474"/>
      <c r="FU26" s="1474"/>
      <c r="FV26" s="1474"/>
      <c r="FW26" s="1474"/>
      <c r="FX26" s="1474"/>
      <c r="FY26" s="1474"/>
      <c r="FZ26" s="1474"/>
      <c r="GA26" s="1474"/>
      <c r="GB26" s="1474"/>
      <c r="GC26" s="1474"/>
      <c r="GD26" s="1474"/>
      <c r="GE26" s="1474"/>
      <c r="GF26" s="1474"/>
      <c r="GG26" s="1474"/>
      <c r="GH26" s="1474"/>
      <c r="GI26" s="1474"/>
      <c r="GJ26" s="1474"/>
      <c r="GK26" s="1474"/>
      <c r="GL26" s="1474"/>
      <c r="GM26" s="1474"/>
      <c r="GN26" s="1474"/>
      <c r="GO26" s="1474"/>
      <c r="GP26" s="1474"/>
      <c r="GQ26" s="1474"/>
      <c r="GR26" s="1474"/>
      <c r="GS26" s="1474"/>
      <c r="GT26" s="1474"/>
      <c r="GU26" s="1474"/>
      <c r="GV26" s="1474"/>
      <c r="GW26" s="1474"/>
      <c r="GX26" s="1474"/>
      <c r="GY26" s="1474"/>
      <c r="GZ26" s="1474"/>
      <c r="HA26" s="1474"/>
      <c r="HB26" s="1474"/>
      <c r="HC26" s="1474"/>
      <c r="HD26" s="1474"/>
      <c r="HE26" s="1474"/>
      <c r="HF26" s="1474"/>
      <c r="HG26" s="1474"/>
      <c r="HH26" s="1474"/>
      <c r="HI26" s="1474"/>
      <c r="HJ26" s="1474"/>
      <c r="HK26" s="1474"/>
      <c r="HL26" s="1474"/>
      <c r="HM26" s="1474"/>
      <c r="HN26" s="1474"/>
      <c r="HO26" s="1474"/>
      <c r="HP26" s="1474"/>
      <c r="HQ26" s="1474"/>
      <c r="HR26" s="1474"/>
      <c r="HS26" s="1474"/>
      <c r="HT26" s="1474"/>
      <c r="HU26" s="1474"/>
      <c r="HV26" s="1474"/>
      <c r="HW26" s="1474"/>
      <c r="HX26" s="1474"/>
      <c r="HY26" s="1474"/>
      <c r="HZ26" s="1474"/>
      <c r="IA26" s="1474"/>
      <c r="IB26" s="1474"/>
      <c r="IC26" s="1474"/>
      <c r="ID26" s="1474"/>
      <c r="IE26" s="1474"/>
      <c r="IF26" s="1474"/>
      <c r="IG26" s="1474"/>
      <c r="IH26" s="1474"/>
      <c r="II26" s="1474"/>
      <c r="IJ26" s="1474"/>
      <c r="IK26" s="1474"/>
      <c r="IL26" s="1474"/>
      <c r="IM26" s="1474"/>
      <c r="IN26" s="1474"/>
      <c r="IO26" s="1474"/>
      <c r="IP26" s="1474"/>
      <c r="IQ26" s="1474"/>
      <c r="IR26" s="1474"/>
      <c r="IS26" s="1474"/>
      <c r="IT26" s="1474"/>
      <c r="IU26" s="1474"/>
    </row>
    <row r="27" spans="1:255">
      <c r="A27" s="2236" t="s">
        <v>1784</v>
      </c>
      <c r="B27" s="2237" t="s">
        <v>1379</v>
      </c>
      <c r="C27" s="2237" t="s">
        <v>1380</v>
      </c>
      <c r="D27" s="2238" t="s">
        <v>1381</v>
      </c>
      <c r="E27" s="2239" t="s">
        <v>1784</v>
      </c>
      <c r="F27" s="3619" t="s">
        <v>1959</v>
      </c>
      <c r="G27" s="3620"/>
      <c r="H27" s="2237"/>
      <c r="I27" s="2237"/>
      <c r="J27" s="2237" t="s">
        <v>1382</v>
      </c>
      <c r="K27" s="2240" t="s">
        <v>1383</v>
      </c>
      <c r="L27" s="2241"/>
      <c r="M27" s="2239"/>
      <c r="N27" s="3629" t="s">
        <v>1384</v>
      </c>
      <c r="O27" s="3630"/>
      <c r="P27" s="3630"/>
      <c r="Q27" s="3630"/>
      <c r="R27" s="3630"/>
      <c r="S27" s="3631"/>
      <c r="T27" s="1474"/>
      <c r="U27" s="1474"/>
      <c r="V27" s="1474"/>
      <c r="W27" s="1474"/>
      <c r="X27" s="1474"/>
      <c r="Y27" s="1474"/>
      <c r="Z27" s="1474"/>
      <c r="AA27" s="1474"/>
      <c r="AB27" s="1474"/>
      <c r="AC27" s="1474"/>
      <c r="AD27" s="1474"/>
      <c r="AE27" s="1474"/>
      <c r="AF27" s="1474"/>
      <c r="AG27" s="1474"/>
      <c r="AH27" s="1474"/>
      <c r="AI27" s="1474"/>
      <c r="AJ27" s="1474"/>
      <c r="AK27" s="1474"/>
      <c r="AL27" s="1474"/>
      <c r="AM27" s="1474"/>
      <c r="AN27" s="1474"/>
      <c r="AO27" s="1474"/>
      <c r="AP27" s="1474"/>
      <c r="AQ27" s="1474"/>
      <c r="AR27" s="1474"/>
      <c r="AS27" s="1474"/>
      <c r="AT27" s="1474"/>
      <c r="AU27" s="1474"/>
      <c r="AV27" s="1474"/>
      <c r="AW27" s="1474"/>
      <c r="AX27" s="1474"/>
      <c r="AY27" s="1474"/>
      <c r="AZ27" s="1474"/>
      <c r="BA27" s="1474"/>
      <c r="BB27" s="1474"/>
      <c r="BC27" s="1474"/>
      <c r="BD27" s="1474"/>
      <c r="BE27" s="1474"/>
      <c r="BF27" s="1474"/>
      <c r="BG27" s="1474"/>
      <c r="BH27" s="1474"/>
      <c r="BI27" s="1474"/>
      <c r="BJ27" s="1474"/>
      <c r="BK27" s="1474"/>
      <c r="BL27" s="1474"/>
      <c r="BM27" s="1474"/>
      <c r="BN27" s="1474"/>
      <c r="BO27" s="1474"/>
      <c r="BP27" s="1474"/>
      <c r="BQ27" s="1474"/>
      <c r="BR27" s="1474"/>
      <c r="BS27" s="1474"/>
      <c r="BT27" s="1474"/>
      <c r="BU27" s="1474"/>
      <c r="BV27" s="1474"/>
      <c r="BW27" s="1474"/>
      <c r="BX27" s="1474"/>
      <c r="BY27" s="1474"/>
      <c r="BZ27" s="1474"/>
      <c r="CA27" s="1474"/>
      <c r="CB27" s="1474"/>
      <c r="CC27" s="1474"/>
      <c r="CD27" s="1474"/>
      <c r="CE27" s="1474"/>
      <c r="CF27" s="1474"/>
      <c r="CG27" s="1474"/>
      <c r="CH27" s="1474"/>
      <c r="CI27" s="1474"/>
      <c r="CJ27" s="1474"/>
      <c r="CK27" s="1474"/>
      <c r="CL27" s="1474"/>
      <c r="CM27" s="1474"/>
      <c r="CN27" s="1474"/>
      <c r="CO27" s="1474"/>
      <c r="CP27" s="1474"/>
      <c r="CQ27" s="1474"/>
      <c r="CR27" s="1474"/>
      <c r="CS27" s="1474"/>
      <c r="CT27" s="1474"/>
      <c r="CU27" s="1474"/>
      <c r="CV27" s="1474"/>
      <c r="CW27" s="1474"/>
      <c r="CX27" s="1474"/>
      <c r="CY27" s="1474"/>
      <c r="CZ27" s="1474"/>
      <c r="DA27" s="1474"/>
      <c r="DB27" s="1474"/>
      <c r="DC27" s="1474"/>
      <c r="DD27" s="1474"/>
      <c r="DE27" s="1474"/>
      <c r="DF27" s="1474"/>
      <c r="DG27" s="1474"/>
      <c r="DH27" s="1474"/>
      <c r="DI27" s="1474"/>
      <c r="DJ27" s="1474"/>
      <c r="DK27" s="1474"/>
      <c r="DL27" s="1474"/>
      <c r="DM27" s="1474"/>
      <c r="DN27" s="1474"/>
      <c r="DO27" s="1474"/>
      <c r="DP27" s="1474"/>
      <c r="DQ27" s="1474"/>
      <c r="DR27" s="1474"/>
      <c r="DS27" s="1474"/>
      <c r="DT27" s="1474"/>
      <c r="DU27" s="1474"/>
      <c r="DV27" s="1474"/>
      <c r="DW27" s="1474"/>
      <c r="DX27" s="1474"/>
      <c r="DY27" s="1474"/>
      <c r="DZ27" s="1474"/>
      <c r="EA27" s="1474"/>
      <c r="EB27" s="1474"/>
      <c r="EC27" s="1474"/>
      <c r="ED27" s="1474"/>
      <c r="EE27" s="1474"/>
      <c r="EF27" s="1474"/>
      <c r="EG27" s="1474"/>
      <c r="EH27" s="1474"/>
      <c r="EI27" s="1474"/>
      <c r="EJ27" s="1474"/>
      <c r="EK27" s="1474"/>
      <c r="EL27" s="1474"/>
      <c r="EM27" s="1474"/>
      <c r="EN27" s="1474"/>
      <c r="EO27" s="1474"/>
      <c r="EP27" s="1474"/>
      <c r="EQ27" s="1474"/>
      <c r="ER27" s="1474"/>
      <c r="ES27" s="1474"/>
      <c r="ET27" s="1474"/>
      <c r="EU27" s="1474"/>
      <c r="EV27" s="1474"/>
      <c r="EW27" s="1474"/>
      <c r="EX27" s="1474"/>
      <c r="EY27" s="1474"/>
      <c r="EZ27" s="1474"/>
      <c r="FA27" s="1474"/>
      <c r="FB27" s="1474"/>
      <c r="FC27" s="1474"/>
      <c r="FD27" s="1474"/>
      <c r="FE27" s="1474"/>
      <c r="FF27" s="1474"/>
      <c r="FG27" s="1474"/>
      <c r="FH27" s="1474"/>
      <c r="FI27" s="1474"/>
      <c r="FJ27" s="1474"/>
      <c r="FK27" s="1474"/>
      <c r="FL27" s="1474"/>
      <c r="FM27" s="1474"/>
      <c r="FN27" s="1474"/>
      <c r="FO27" s="1474"/>
      <c r="FP27" s="1474"/>
      <c r="FQ27" s="1474"/>
      <c r="FR27" s="1474"/>
      <c r="FS27" s="1474"/>
      <c r="FT27" s="1474"/>
      <c r="FU27" s="1474"/>
      <c r="FV27" s="1474"/>
      <c r="FW27" s="1474"/>
      <c r="FX27" s="1474"/>
      <c r="FY27" s="1474"/>
      <c r="FZ27" s="1474"/>
      <c r="GA27" s="1474"/>
      <c r="GB27" s="1474"/>
      <c r="GC27" s="1474"/>
      <c r="GD27" s="1474"/>
      <c r="GE27" s="1474"/>
      <c r="GF27" s="1474"/>
      <c r="GG27" s="1474"/>
      <c r="GH27" s="1474"/>
      <c r="GI27" s="1474"/>
      <c r="GJ27" s="1474"/>
      <c r="GK27" s="1474"/>
      <c r="GL27" s="1474"/>
      <c r="GM27" s="1474"/>
      <c r="GN27" s="1474"/>
      <c r="GO27" s="1474"/>
      <c r="GP27" s="1474"/>
      <c r="GQ27" s="1474"/>
      <c r="GR27" s="1474"/>
      <c r="GS27" s="1474"/>
      <c r="GT27" s="1474"/>
      <c r="GU27" s="1474"/>
      <c r="GV27" s="1474"/>
      <c r="GW27" s="1474"/>
      <c r="GX27" s="1474"/>
      <c r="GY27" s="1474"/>
      <c r="GZ27" s="1474"/>
      <c r="HA27" s="1474"/>
      <c r="HB27" s="1474"/>
      <c r="HC27" s="1474"/>
      <c r="HD27" s="1474"/>
      <c r="HE27" s="1474"/>
      <c r="HF27" s="1474"/>
      <c r="HG27" s="1474"/>
      <c r="HH27" s="1474"/>
      <c r="HI27" s="1474"/>
      <c r="HJ27" s="1474"/>
      <c r="HK27" s="1474"/>
      <c r="HL27" s="1474"/>
      <c r="HM27" s="1474"/>
      <c r="HN27" s="1474"/>
      <c r="HO27" s="1474"/>
      <c r="HP27" s="1474"/>
      <c r="HQ27" s="1474"/>
      <c r="HR27" s="1474"/>
      <c r="HS27" s="1474"/>
      <c r="HT27" s="1474"/>
      <c r="HU27" s="1474"/>
      <c r="HV27" s="1474"/>
      <c r="HW27" s="1474"/>
      <c r="HX27" s="1474"/>
      <c r="HY27" s="1474"/>
      <c r="HZ27" s="1474"/>
      <c r="IA27" s="1474"/>
      <c r="IB27" s="1474"/>
      <c r="IC27" s="1474"/>
      <c r="ID27" s="1474"/>
      <c r="IE27" s="1474"/>
      <c r="IF27" s="1474"/>
      <c r="IG27" s="1474"/>
      <c r="IH27" s="1474"/>
      <c r="II27" s="1474"/>
      <c r="IJ27" s="1474"/>
      <c r="IK27" s="1474"/>
      <c r="IL27" s="1474"/>
      <c r="IM27" s="1474"/>
      <c r="IN27" s="1474"/>
      <c r="IO27" s="1474"/>
      <c r="IP27" s="1474"/>
      <c r="IQ27" s="1474"/>
      <c r="IR27" s="1474"/>
      <c r="IS27" s="1474"/>
      <c r="IT27" s="1474"/>
      <c r="IU27" s="1474"/>
    </row>
    <row r="28" spans="1:255">
      <c r="A28" s="2242"/>
      <c r="B28" s="2243" t="s">
        <v>1385</v>
      </c>
      <c r="C28" s="2243" t="s">
        <v>1385</v>
      </c>
      <c r="D28" s="2243" t="s">
        <v>1385</v>
      </c>
      <c r="E28" s="2244" t="s">
        <v>3590</v>
      </c>
      <c r="F28" s="3621" t="s">
        <v>3591</v>
      </c>
      <c r="G28" s="3622"/>
      <c r="H28" s="2243" t="s">
        <v>1386</v>
      </c>
      <c r="I28" s="2243" t="s">
        <v>1387</v>
      </c>
      <c r="J28" s="2243" t="s">
        <v>1960</v>
      </c>
      <c r="K28" s="2237" t="s">
        <v>3594</v>
      </c>
      <c r="L28" s="2237" t="s">
        <v>3594</v>
      </c>
      <c r="M28" s="2244" t="s">
        <v>1724</v>
      </c>
      <c r="N28" s="3621" t="s">
        <v>3595</v>
      </c>
      <c r="O28" s="3622"/>
      <c r="P28" s="2243" t="s">
        <v>3596</v>
      </c>
      <c r="Q28" s="2243" t="s">
        <v>3597</v>
      </c>
      <c r="R28" s="2243" t="s">
        <v>1388</v>
      </c>
      <c r="S28" s="2245" t="s">
        <v>1724</v>
      </c>
      <c r="T28" s="1474"/>
      <c r="U28" s="1474"/>
      <c r="V28" s="1474"/>
      <c r="W28" s="1474"/>
      <c r="X28" s="1474"/>
      <c r="Y28" s="1474"/>
      <c r="Z28" s="1474"/>
      <c r="AA28" s="1474"/>
      <c r="AB28" s="1474"/>
      <c r="AC28" s="1474"/>
      <c r="AD28" s="1474"/>
      <c r="AE28" s="1474"/>
      <c r="AF28" s="1474"/>
      <c r="AG28" s="1474"/>
      <c r="AH28" s="1474"/>
      <c r="AI28" s="1474"/>
      <c r="AJ28" s="1474"/>
      <c r="AK28" s="1474"/>
      <c r="AL28" s="1474"/>
      <c r="AM28" s="1474"/>
      <c r="AN28" s="1474"/>
      <c r="AO28" s="1474"/>
      <c r="AP28" s="1474"/>
      <c r="AQ28" s="1474"/>
      <c r="AR28" s="1474"/>
      <c r="AS28" s="1474"/>
      <c r="AT28" s="1474"/>
      <c r="AU28" s="1474"/>
      <c r="AV28" s="1474"/>
      <c r="AW28" s="1474"/>
      <c r="AX28" s="1474"/>
      <c r="AY28" s="1474"/>
      <c r="AZ28" s="1474"/>
      <c r="BA28" s="1474"/>
      <c r="BB28" s="1474"/>
      <c r="BC28" s="1474"/>
      <c r="BD28" s="1474"/>
      <c r="BE28" s="1474"/>
      <c r="BF28" s="1474"/>
      <c r="BG28" s="1474"/>
      <c r="BH28" s="1474"/>
      <c r="BI28" s="1474"/>
      <c r="BJ28" s="1474"/>
      <c r="BK28" s="1474"/>
      <c r="BL28" s="1474"/>
      <c r="BM28" s="1474"/>
      <c r="BN28" s="1474"/>
      <c r="BO28" s="1474"/>
      <c r="BP28" s="1474"/>
      <c r="BQ28" s="1474"/>
      <c r="BR28" s="1474"/>
      <c r="BS28" s="1474"/>
      <c r="BT28" s="1474"/>
      <c r="BU28" s="1474"/>
      <c r="BV28" s="1474"/>
      <c r="BW28" s="1474"/>
      <c r="BX28" s="1474"/>
      <c r="BY28" s="1474"/>
      <c r="BZ28" s="1474"/>
      <c r="CA28" s="1474"/>
      <c r="CB28" s="1474"/>
      <c r="CC28" s="1474"/>
      <c r="CD28" s="1474"/>
      <c r="CE28" s="1474"/>
      <c r="CF28" s="1474"/>
      <c r="CG28" s="1474"/>
      <c r="CH28" s="1474"/>
      <c r="CI28" s="1474"/>
      <c r="CJ28" s="1474"/>
      <c r="CK28" s="1474"/>
      <c r="CL28" s="1474"/>
      <c r="CM28" s="1474"/>
      <c r="CN28" s="1474"/>
      <c r="CO28" s="1474"/>
      <c r="CP28" s="1474"/>
      <c r="CQ28" s="1474"/>
      <c r="CR28" s="1474"/>
      <c r="CS28" s="1474"/>
      <c r="CT28" s="1474"/>
      <c r="CU28" s="1474"/>
      <c r="CV28" s="1474"/>
      <c r="CW28" s="1474"/>
      <c r="CX28" s="1474"/>
      <c r="CY28" s="1474"/>
      <c r="CZ28" s="1474"/>
      <c r="DA28" s="1474"/>
      <c r="DB28" s="1474"/>
      <c r="DC28" s="1474"/>
      <c r="DD28" s="1474"/>
      <c r="DE28" s="1474"/>
      <c r="DF28" s="1474"/>
      <c r="DG28" s="1474"/>
      <c r="DH28" s="1474"/>
      <c r="DI28" s="1474"/>
      <c r="DJ28" s="1474"/>
      <c r="DK28" s="1474"/>
      <c r="DL28" s="1474"/>
      <c r="DM28" s="1474"/>
      <c r="DN28" s="1474"/>
      <c r="DO28" s="1474"/>
      <c r="DP28" s="1474"/>
      <c r="DQ28" s="1474"/>
      <c r="DR28" s="1474"/>
      <c r="DS28" s="1474"/>
      <c r="DT28" s="1474"/>
      <c r="DU28" s="1474"/>
      <c r="DV28" s="1474"/>
      <c r="DW28" s="1474"/>
      <c r="DX28" s="1474"/>
      <c r="DY28" s="1474"/>
      <c r="DZ28" s="1474"/>
      <c r="EA28" s="1474"/>
      <c r="EB28" s="1474"/>
      <c r="EC28" s="1474"/>
      <c r="ED28" s="1474"/>
      <c r="EE28" s="1474"/>
      <c r="EF28" s="1474"/>
      <c r="EG28" s="1474"/>
      <c r="EH28" s="1474"/>
      <c r="EI28" s="1474"/>
      <c r="EJ28" s="1474"/>
      <c r="EK28" s="1474"/>
      <c r="EL28" s="1474"/>
      <c r="EM28" s="1474"/>
      <c r="EN28" s="1474"/>
      <c r="EO28" s="1474"/>
      <c r="EP28" s="1474"/>
      <c r="EQ28" s="1474"/>
      <c r="ER28" s="1474"/>
      <c r="ES28" s="1474"/>
      <c r="ET28" s="1474"/>
      <c r="EU28" s="1474"/>
      <c r="EV28" s="1474"/>
      <c r="EW28" s="1474"/>
      <c r="EX28" s="1474"/>
      <c r="EY28" s="1474"/>
      <c r="EZ28" s="1474"/>
      <c r="FA28" s="1474"/>
      <c r="FB28" s="1474"/>
      <c r="FC28" s="1474"/>
      <c r="FD28" s="1474"/>
      <c r="FE28" s="1474"/>
      <c r="FF28" s="1474"/>
      <c r="FG28" s="1474"/>
      <c r="FH28" s="1474"/>
      <c r="FI28" s="1474"/>
      <c r="FJ28" s="1474"/>
      <c r="FK28" s="1474"/>
      <c r="FL28" s="1474"/>
      <c r="FM28" s="1474"/>
      <c r="FN28" s="1474"/>
      <c r="FO28" s="1474"/>
      <c r="FP28" s="1474"/>
      <c r="FQ28" s="1474"/>
      <c r="FR28" s="1474"/>
      <c r="FS28" s="1474"/>
      <c r="FT28" s="1474"/>
      <c r="FU28" s="1474"/>
      <c r="FV28" s="1474"/>
      <c r="FW28" s="1474"/>
      <c r="FX28" s="1474"/>
      <c r="FY28" s="1474"/>
      <c r="FZ28" s="1474"/>
      <c r="GA28" s="1474"/>
      <c r="GB28" s="1474"/>
      <c r="GC28" s="1474"/>
      <c r="GD28" s="1474"/>
      <c r="GE28" s="1474"/>
      <c r="GF28" s="1474"/>
      <c r="GG28" s="1474"/>
      <c r="GH28" s="1474"/>
      <c r="GI28" s="1474"/>
      <c r="GJ28" s="1474"/>
      <c r="GK28" s="1474"/>
      <c r="GL28" s="1474"/>
      <c r="GM28" s="1474"/>
      <c r="GN28" s="1474"/>
      <c r="GO28" s="1474"/>
      <c r="GP28" s="1474"/>
      <c r="GQ28" s="1474"/>
      <c r="GR28" s="1474"/>
      <c r="GS28" s="1474"/>
      <c r="GT28" s="1474"/>
      <c r="GU28" s="1474"/>
      <c r="GV28" s="1474"/>
      <c r="GW28" s="1474"/>
      <c r="GX28" s="1474"/>
      <c r="GY28" s="1474"/>
      <c r="GZ28" s="1474"/>
      <c r="HA28" s="1474"/>
      <c r="HB28" s="1474"/>
      <c r="HC28" s="1474"/>
      <c r="HD28" s="1474"/>
      <c r="HE28" s="1474"/>
      <c r="HF28" s="1474"/>
      <c r="HG28" s="1474"/>
      <c r="HH28" s="1474"/>
      <c r="HI28" s="1474"/>
      <c r="HJ28" s="1474"/>
      <c r="HK28" s="1474"/>
      <c r="HL28" s="1474"/>
      <c r="HM28" s="1474"/>
      <c r="HN28" s="1474"/>
      <c r="HO28" s="1474"/>
      <c r="HP28" s="1474"/>
      <c r="HQ28" s="1474"/>
      <c r="HR28" s="1474"/>
      <c r="HS28" s="1474"/>
      <c r="HT28" s="1474"/>
      <c r="HU28" s="1474"/>
      <c r="HV28" s="1474"/>
      <c r="HW28" s="1474"/>
      <c r="HX28" s="1474"/>
      <c r="HY28" s="1474"/>
      <c r="HZ28" s="1474"/>
      <c r="IA28" s="1474"/>
      <c r="IB28" s="1474"/>
      <c r="IC28" s="1474"/>
      <c r="ID28" s="1474"/>
      <c r="IE28" s="1474"/>
      <c r="IF28" s="1474"/>
      <c r="IG28" s="1474"/>
      <c r="IH28" s="1474"/>
      <c r="II28" s="1474"/>
      <c r="IJ28" s="1474"/>
      <c r="IK28" s="1474"/>
      <c r="IL28" s="1474"/>
      <c r="IM28" s="1474"/>
      <c r="IN28" s="1474"/>
      <c r="IO28" s="1474"/>
      <c r="IP28" s="1474"/>
      <c r="IQ28" s="1474"/>
      <c r="IR28" s="1474"/>
      <c r="IS28" s="1474"/>
      <c r="IT28" s="1474"/>
      <c r="IU28" s="1474"/>
    </row>
    <row r="29" spans="1:255">
      <c r="A29" s="2246" t="s">
        <v>1724</v>
      </c>
      <c r="B29" s="2243" t="s">
        <v>1389</v>
      </c>
      <c r="C29" s="2243" t="s">
        <v>1389</v>
      </c>
      <c r="D29" s="2243" t="s">
        <v>1389</v>
      </c>
      <c r="E29" s="2244" t="s">
        <v>3600</v>
      </c>
      <c r="F29" s="3621" t="s">
        <v>3601</v>
      </c>
      <c r="G29" s="3622"/>
      <c r="H29" s="2243" t="s">
        <v>1390</v>
      </c>
      <c r="I29" s="2243" t="s">
        <v>1390</v>
      </c>
      <c r="J29" s="2243" t="s">
        <v>1391</v>
      </c>
      <c r="K29" s="2243" t="s">
        <v>1392</v>
      </c>
      <c r="L29" s="2243" t="s">
        <v>1967</v>
      </c>
      <c r="M29" s="2244" t="s">
        <v>1727</v>
      </c>
      <c r="N29" s="3621" t="s">
        <v>3606</v>
      </c>
      <c r="O29" s="3622"/>
      <c r="P29" s="2243" t="s">
        <v>3606</v>
      </c>
      <c r="Q29" s="2243" t="s">
        <v>3606</v>
      </c>
      <c r="R29" s="2243" t="s">
        <v>1393</v>
      </c>
      <c r="S29" s="2245" t="s">
        <v>1727</v>
      </c>
      <c r="T29" s="1474"/>
      <c r="U29" s="1474"/>
      <c r="V29" s="1474"/>
      <c r="W29" s="1474"/>
      <c r="X29" s="1474"/>
      <c r="Y29" s="1474"/>
      <c r="Z29" s="1474"/>
      <c r="AA29" s="1474"/>
      <c r="AB29" s="1474"/>
      <c r="AC29" s="1474"/>
      <c r="AD29" s="1474"/>
      <c r="AE29" s="1474"/>
      <c r="AF29" s="1474"/>
      <c r="AG29" s="1474"/>
      <c r="AH29" s="1474"/>
      <c r="AI29" s="1474"/>
      <c r="AJ29" s="1474"/>
      <c r="AK29" s="1474"/>
      <c r="AL29" s="1474"/>
      <c r="AM29" s="1474"/>
      <c r="AN29" s="1474"/>
      <c r="AO29" s="1474"/>
      <c r="AP29" s="1474"/>
      <c r="AQ29" s="1474"/>
      <c r="AR29" s="1474"/>
      <c r="AS29" s="1474"/>
      <c r="AT29" s="1474"/>
      <c r="AU29" s="1474"/>
      <c r="AV29" s="1474"/>
      <c r="AW29" s="1474"/>
      <c r="AX29" s="1474"/>
      <c r="AY29" s="1474"/>
      <c r="AZ29" s="1474"/>
      <c r="BA29" s="1474"/>
      <c r="BB29" s="1474"/>
      <c r="BC29" s="1474"/>
      <c r="BD29" s="1474"/>
      <c r="BE29" s="1474"/>
      <c r="BF29" s="1474"/>
      <c r="BG29" s="1474"/>
      <c r="BH29" s="1474"/>
      <c r="BI29" s="1474"/>
      <c r="BJ29" s="1474"/>
      <c r="BK29" s="1474"/>
      <c r="BL29" s="1474"/>
      <c r="BM29" s="1474"/>
      <c r="BN29" s="1474"/>
      <c r="BO29" s="1474"/>
      <c r="BP29" s="1474"/>
      <c r="BQ29" s="1474"/>
      <c r="BR29" s="1474"/>
      <c r="BS29" s="1474"/>
      <c r="BT29" s="1474"/>
      <c r="BU29" s="1474"/>
      <c r="BV29" s="1474"/>
      <c r="BW29" s="1474"/>
      <c r="BX29" s="1474"/>
      <c r="BY29" s="1474"/>
      <c r="BZ29" s="1474"/>
      <c r="CA29" s="1474"/>
      <c r="CB29" s="1474"/>
      <c r="CC29" s="1474"/>
      <c r="CD29" s="1474"/>
      <c r="CE29" s="1474"/>
      <c r="CF29" s="1474"/>
      <c r="CG29" s="1474"/>
      <c r="CH29" s="1474"/>
      <c r="CI29" s="1474"/>
      <c r="CJ29" s="1474"/>
      <c r="CK29" s="1474"/>
      <c r="CL29" s="1474"/>
      <c r="CM29" s="1474"/>
      <c r="CN29" s="1474"/>
      <c r="CO29" s="1474"/>
      <c r="CP29" s="1474"/>
      <c r="CQ29" s="1474"/>
      <c r="CR29" s="1474"/>
      <c r="CS29" s="1474"/>
      <c r="CT29" s="1474"/>
      <c r="CU29" s="1474"/>
      <c r="CV29" s="1474"/>
      <c r="CW29" s="1474"/>
      <c r="CX29" s="1474"/>
      <c r="CY29" s="1474"/>
      <c r="CZ29" s="1474"/>
      <c r="DA29" s="1474"/>
      <c r="DB29" s="1474"/>
      <c r="DC29" s="1474"/>
      <c r="DD29" s="1474"/>
      <c r="DE29" s="1474"/>
      <c r="DF29" s="1474"/>
      <c r="DG29" s="1474"/>
      <c r="DH29" s="1474"/>
      <c r="DI29" s="1474"/>
      <c r="DJ29" s="1474"/>
      <c r="DK29" s="1474"/>
      <c r="DL29" s="1474"/>
      <c r="DM29" s="1474"/>
      <c r="DN29" s="1474"/>
      <c r="DO29" s="1474"/>
      <c r="DP29" s="1474"/>
      <c r="DQ29" s="1474"/>
      <c r="DR29" s="1474"/>
      <c r="DS29" s="1474"/>
      <c r="DT29" s="1474"/>
      <c r="DU29" s="1474"/>
      <c r="DV29" s="1474"/>
      <c r="DW29" s="1474"/>
      <c r="DX29" s="1474"/>
      <c r="DY29" s="1474"/>
      <c r="DZ29" s="1474"/>
      <c r="EA29" s="1474"/>
      <c r="EB29" s="1474"/>
      <c r="EC29" s="1474"/>
      <c r="ED29" s="1474"/>
      <c r="EE29" s="1474"/>
      <c r="EF29" s="1474"/>
      <c r="EG29" s="1474"/>
      <c r="EH29" s="1474"/>
      <c r="EI29" s="1474"/>
      <c r="EJ29" s="1474"/>
      <c r="EK29" s="1474"/>
      <c r="EL29" s="1474"/>
      <c r="EM29" s="1474"/>
      <c r="EN29" s="1474"/>
      <c r="EO29" s="1474"/>
      <c r="EP29" s="1474"/>
      <c r="EQ29" s="1474"/>
      <c r="ER29" s="1474"/>
      <c r="ES29" s="1474"/>
      <c r="ET29" s="1474"/>
      <c r="EU29" s="1474"/>
      <c r="EV29" s="1474"/>
      <c r="EW29" s="1474"/>
      <c r="EX29" s="1474"/>
      <c r="EY29" s="1474"/>
      <c r="EZ29" s="1474"/>
      <c r="FA29" s="1474"/>
      <c r="FB29" s="1474"/>
      <c r="FC29" s="1474"/>
      <c r="FD29" s="1474"/>
      <c r="FE29" s="1474"/>
      <c r="FF29" s="1474"/>
      <c r="FG29" s="1474"/>
      <c r="FH29" s="1474"/>
      <c r="FI29" s="1474"/>
      <c r="FJ29" s="1474"/>
      <c r="FK29" s="1474"/>
      <c r="FL29" s="1474"/>
      <c r="FM29" s="1474"/>
      <c r="FN29" s="1474"/>
      <c r="FO29" s="1474"/>
      <c r="FP29" s="1474"/>
      <c r="FQ29" s="1474"/>
      <c r="FR29" s="1474"/>
      <c r="FS29" s="1474"/>
      <c r="FT29" s="1474"/>
      <c r="FU29" s="1474"/>
      <c r="FV29" s="1474"/>
      <c r="FW29" s="1474"/>
      <c r="FX29" s="1474"/>
      <c r="FY29" s="1474"/>
      <c r="FZ29" s="1474"/>
      <c r="GA29" s="1474"/>
      <c r="GB29" s="1474"/>
      <c r="GC29" s="1474"/>
      <c r="GD29" s="1474"/>
      <c r="GE29" s="1474"/>
      <c r="GF29" s="1474"/>
      <c r="GG29" s="1474"/>
      <c r="GH29" s="1474"/>
      <c r="GI29" s="1474"/>
      <c r="GJ29" s="1474"/>
      <c r="GK29" s="1474"/>
      <c r="GL29" s="1474"/>
      <c r="GM29" s="1474"/>
      <c r="GN29" s="1474"/>
      <c r="GO29" s="1474"/>
      <c r="GP29" s="1474"/>
      <c r="GQ29" s="1474"/>
      <c r="GR29" s="1474"/>
      <c r="GS29" s="1474"/>
      <c r="GT29" s="1474"/>
      <c r="GU29" s="1474"/>
      <c r="GV29" s="1474"/>
      <c r="GW29" s="1474"/>
      <c r="GX29" s="1474"/>
      <c r="GY29" s="1474"/>
      <c r="GZ29" s="1474"/>
      <c r="HA29" s="1474"/>
      <c r="HB29" s="1474"/>
      <c r="HC29" s="1474"/>
      <c r="HD29" s="1474"/>
      <c r="HE29" s="1474"/>
      <c r="HF29" s="1474"/>
      <c r="HG29" s="1474"/>
      <c r="HH29" s="1474"/>
      <c r="HI29" s="1474"/>
      <c r="HJ29" s="1474"/>
      <c r="HK29" s="1474"/>
      <c r="HL29" s="1474"/>
      <c r="HM29" s="1474"/>
      <c r="HN29" s="1474"/>
      <c r="HO29" s="1474"/>
      <c r="HP29" s="1474"/>
      <c r="HQ29" s="1474"/>
      <c r="HR29" s="1474"/>
      <c r="HS29" s="1474"/>
      <c r="HT29" s="1474"/>
      <c r="HU29" s="1474"/>
      <c r="HV29" s="1474"/>
      <c r="HW29" s="1474"/>
      <c r="HX29" s="1474"/>
      <c r="HY29" s="1474"/>
      <c r="HZ29" s="1474"/>
      <c r="IA29" s="1474"/>
      <c r="IB29" s="1474"/>
      <c r="IC29" s="1474"/>
      <c r="ID29" s="1474"/>
      <c r="IE29" s="1474"/>
      <c r="IF29" s="1474"/>
      <c r="IG29" s="1474"/>
      <c r="IH29" s="1474"/>
      <c r="II29" s="1474"/>
      <c r="IJ29" s="1474"/>
      <c r="IK29" s="1474"/>
      <c r="IL29" s="1474"/>
      <c r="IM29" s="1474"/>
      <c r="IN29" s="1474"/>
      <c r="IO29" s="1474"/>
      <c r="IP29" s="1474"/>
      <c r="IQ29" s="1474"/>
      <c r="IR29" s="1474"/>
      <c r="IS29" s="1474"/>
      <c r="IT29" s="1474"/>
      <c r="IU29" s="1474"/>
    </row>
    <row r="30" spans="1:255">
      <c r="A30" s="2247" t="s">
        <v>1727</v>
      </c>
      <c r="B30" s="2248" t="s">
        <v>3018</v>
      </c>
      <c r="C30" s="2248" t="s">
        <v>3019</v>
      </c>
      <c r="D30" s="2248" t="s">
        <v>3020</v>
      </c>
      <c r="E30" s="2249" t="s">
        <v>3021</v>
      </c>
      <c r="F30" s="3623" t="s">
        <v>2343</v>
      </c>
      <c r="G30" s="3624"/>
      <c r="H30" s="2248" t="s">
        <v>2344</v>
      </c>
      <c r="I30" s="2248" t="s">
        <v>2345</v>
      </c>
      <c r="J30" s="2248" t="s">
        <v>2346</v>
      </c>
      <c r="K30" s="2248" t="s">
        <v>2347</v>
      </c>
      <c r="L30" s="2248" t="s">
        <v>2348</v>
      </c>
      <c r="M30" s="2249"/>
      <c r="N30" s="3623" t="s">
        <v>2349</v>
      </c>
      <c r="O30" s="3624"/>
      <c r="P30" s="2248" t="s">
        <v>2350</v>
      </c>
      <c r="Q30" s="2248" t="s">
        <v>181</v>
      </c>
      <c r="R30" s="2248" t="s">
        <v>182</v>
      </c>
      <c r="S30" s="2250"/>
      <c r="T30" s="1474"/>
      <c r="U30" s="1474" t="s">
        <v>1784</v>
      </c>
      <c r="V30" s="1474"/>
      <c r="W30" s="1474" t="s">
        <v>1784</v>
      </c>
      <c r="X30" s="1474"/>
      <c r="Y30" s="1474" t="s">
        <v>1784</v>
      </c>
      <c r="Z30" s="1474"/>
      <c r="AA30" s="1474" t="s">
        <v>1784</v>
      </c>
      <c r="AB30" s="1474"/>
      <c r="AC30" s="1474"/>
      <c r="AD30" s="1474"/>
      <c r="AE30" s="1474"/>
      <c r="AF30" s="1474"/>
      <c r="AG30" s="1474"/>
      <c r="AH30" s="1474"/>
      <c r="AI30" s="1474"/>
      <c r="AJ30" s="1474"/>
      <c r="AK30" s="1474"/>
      <c r="AL30" s="1474"/>
      <c r="AM30" s="1474"/>
      <c r="AN30" s="1474"/>
      <c r="AO30" s="1474"/>
      <c r="AP30" s="1474"/>
      <c r="AQ30" s="1474"/>
      <c r="AR30" s="1474"/>
      <c r="AS30" s="1474"/>
      <c r="AT30" s="1474"/>
      <c r="AU30" s="1474"/>
      <c r="AV30" s="1474"/>
      <c r="AW30" s="1474"/>
      <c r="AX30" s="1474"/>
      <c r="AY30" s="1474"/>
      <c r="AZ30" s="1474"/>
      <c r="BA30" s="1474"/>
      <c r="BB30" s="1474"/>
      <c r="BC30" s="1474"/>
      <c r="BD30" s="1474"/>
      <c r="BE30" s="1474"/>
      <c r="BF30" s="1474"/>
      <c r="BG30" s="1474"/>
      <c r="BH30" s="1474"/>
      <c r="BI30" s="1474"/>
      <c r="BJ30" s="1474"/>
      <c r="BK30" s="1474"/>
      <c r="BL30" s="1474"/>
      <c r="BM30" s="1474"/>
      <c r="BN30" s="1474"/>
      <c r="BO30" s="1474"/>
      <c r="BP30" s="1474"/>
      <c r="BQ30" s="1474"/>
      <c r="BR30" s="1474"/>
      <c r="BS30" s="1474"/>
      <c r="BT30" s="1474"/>
      <c r="BU30" s="1474"/>
      <c r="BV30" s="1474"/>
      <c r="BW30" s="1474"/>
      <c r="BX30" s="1474"/>
      <c r="BY30" s="1474"/>
      <c r="BZ30" s="1474"/>
      <c r="CA30" s="1474"/>
      <c r="CB30" s="1474"/>
      <c r="CC30" s="1474"/>
      <c r="CD30" s="1474"/>
      <c r="CE30" s="1474"/>
      <c r="CF30" s="1474"/>
      <c r="CG30" s="1474"/>
      <c r="CH30" s="1474"/>
      <c r="CI30" s="1474"/>
      <c r="CJ30" s="1474"/>
      <c r="CK30" s="1474"/>
      <c r="CL30" s="1474"/>
      <c r="CM30" s="1474"/>
      <c r="CN30" s="1474"/>
      <c r="CO30" s="1474"/>
      <c r="CP30" s="1474"/>
      <c r="CQ30" s="1474"/>
      <c r="CR30" s="1474"/>
      <c r="CS30" s="1474"/>
      <c r="CT30" s="1474"/>
      <c r="CU30" s="1474"/>
      <c r="CV30" s="1474"/>
      <c r="CW30" s="1474"/>
      <c r="CX30" s="1474"/>
      <c r="CY30" s="1474"/>
      <c r="CZ30" s="1474"/>
      <c r="DA30" s="1474"/>
      <c r="DB30" s="1474"/>
      <c r="DC30" s="1474"/>
      <c r="DD30" s="1474"/>
      <c r="DE30" s="1474"/>
      <c r="DF30" s="1474"/>
      <c r="DG30" s="1474"/>
      <c r="DH30" s="1474"/>
      <c r="DI30" s="1474"/>
      <c r="DJ30" s="1474"/>
      <c r="DK30" s="1474"/>
      <c r="DL30" s="1474"/>
      <c r="DM30" s="1474"/>
      <c r="DN30" s="1474"/>
      <c r="DO30" s="1474"/>
      <c r="DP30" s="1474"/>
      <c r="DQ30" s="1474"/>
      <c r="DR30" s="1474"/>
      <c r="DS30" s="1474"/>
      <c r="DT30" s="1474"/>
      <c r="DU30" s="1474"/>
      <c r="DV30" s="1474"/>
      <c r="DW30" s="1474"/>
      <c r="DX30" s="1474"/>
      <c r="DY30" s="1474"/>
      <c r="DZ30" s="1474"/>
      <c r="EA30" s="1474"/>
      <c r="EB30" s="1474"/>
      <c r="EC30" s="1474"/>
      <c r="ED30" s="1474"/>
      <c r="EE30" s="1474"/>
      <c r="EF30" s="1474"/>
      <c r="EG30" s="1474"/>
      <c r="EH30" s="1474"/>
      <c r="EI30" s="1474"/>
      <c r="EJ30" s="1474"/>
      <c r="EK30" s="1474"/>
      <c r="EL30" s="1474"/>
      <c r="EM30" s="1474"/>
      <c r="EN30" s="1474"/>
      <c r="EO30" s="1474"/>
      <c r="EP30" s="1474"/>
      <c r="EQ30" s="1474"/>
      <c r="ER30" s="1474"/>
      <c r="ES30" s="1474"/>
      <c r="ET30" s="1474"/>
      <c r="EU30" s="1474"/>
      <c r="EV30" s="1474"/>
      <c r="EW30" s="1474"/>
      <c r="EX30" s="1474"/>
      <c r="EY30" s="1474"/>
      <c r="EZ30" s="1474"/>
      <c r="FA30" s="1474"/>
      <c r="FB30" s="1474"/>
      <c r="FC30" s="1474"/>
      <c r="FD30" s="1474"/>
      <c r="FE30" s="1474"/>
      <c r="FF30" s="1474"/>
      <c r="FG30" s="1474"/>
      <c r="FH30" s="1474"/>
      <c r="FI30" s="1474"/>
      <c r="FJ30" s="1474"/>
      <c r="FK30" s="1474"/>
      <c r="FL30" s="1474"/>
      <c r="FM30" s="1474"/>
      <c r="FN30" s="1474"/>
      <c r="FO30" s="1474"/>
      <c r="FP30" s="1474"/>
      <c r="FQ30" s="1474"/>
      <c r="FR30" s="1474"/>
      <c r="FS30" s="1474"/>
      <c r="FT30" s="1474"/>
      <c r="FU30" s="1474"/>
      <c r="FV30" s="1474"/>
      <c r="FW30" s="1474"/>
      <c r="FX30" s="1474"/>
      <c r="FY30" s="1474"/>
      <c r="FZ30" s="1474"/>
      <c r="GA30" s="1474"/>
      <c r="GB30" s="1474"/>
      <c r="GC30" s="1474"/>
      <c r="GD30" s="1474"/>
      <c r="GE30" s="1474"/>
      <c r="GF30" s="1474"/>
      <c r="GG30" s="1474"/>
      <c r="GH30" s="1474"/>
      <c r="GI30" s="1474"/>
      <c r="GJ30" s="1474"/>
      <c r="GK30" s="1474"/>
      <c r="GL30" s="1474"/>
      <c r="GM30" s="1474"/>
      <c r="GN30" s="1474"/>
      <c r="GO30" s="1474"/>
      <c r="GP30" s="1474"/>
      <c r="GQ30" s="1474"/>
      <c r="GR30" s="1474"/>
      <c r="GS30" s="1474"/>
      <c r="GT30" s="1474"/>
      <c r="GU30" s="1474"/>
      <c r="GV30" s="1474"/>
      <c r="GW30" s="1474"/>
      <c r="GX30" s="1474"/>
      <c r="GY30" s="1474"/>
      <c r="GZ30" s="1474"/>
      <c r="HA30" s="1474"/>
      <c r="HB30" s="1474"/>
      <c r="HC30" s="1474"/>
      <c r="HD30" s="1474"/>
      <c r="HE30" s="1474"/>
      <c r="HF30" s="1474"/>
      <c r="HG30" s="1474"/>
      <c r="HH30" s="1474"/>
      <c r="HI30" s="1474"/>
      <c r="HJ30" s="1474"/>
      <c r="HK30" s="1474"/>
      <c r="HL30" s="1474"/>
      <c r="HM30" s="1474"/>
      <c r="HN30" s="1474"/>
      <c r="HO30" s="1474"/>
      <c r="HP30" s="1474"/>
      <c r="HQ30" s="1474"/>
      <c r="HR30" s="1474"/>
      <c r="HS30" s="1474"/>
      <c r="HT30" s="1474"/>
      <c r="HU30" s="1474"/>
      <c r="HV30" s="1474"/>
      <c r="HW30" s="1474"/>
      <c r="HX30" s="1474"/>
      <c r="HY30" s="1474"/>
      <c r="HZ30" s="1474"/>
      <c r="IA30" s="1474"/>
      <c r="IB30" s="1474"/>
      <c r="IC30" s="1474"/>
      <c r="ID30" s="1474"/>
      <c r="IE30" s="1474"/>
      <c r="IF30" s="1474"/>
      <c r="IG30" s="1474"/>
      <c r="IH30" s="1474"/>
      <c r="II30" s="1474"/>
      <c r="IJ30" s="1474"/>
      <c r="IK30" s="1474"/>
      <c r="IL30" s="1474"/>
      <c r="IM30" s="1474"/>
      <c r="IN30" s="1474"/>
      <c r="IO30" s="1474"/>
      <c r="IP30" s="1474"/>
      <c r="IQ30" s="1474"/>
      <c r="IR30" s="1474"/>
      <c r="IS30" s="1474"/>
      <c r="IT30" s="1474"/>
      <c r="IU30" s="1474"/>
    </row>
    <row r="31" spans="1:255">
      <c r="A31" s="2091" t="s">
        <v>1394</v>
      </c>
      <c r="B31" s="1456"/>
      <c r="C31" s="1456"/>
      <c r="D31" s="1456"/>
      <c r="E31" s="2228"/>
      <c r="F31" s="3617"/>
      <c r="G31" s="3618"/>
      <c r="H31" s="1456"/>
      <c r="I31" s="1456"/>
      <c r="J31" s="1456"/>
      <c r="K31" s="1787"/>
      <c r="L31" s="1787"/>
      <c r="M31" s="2251">
        <v>1</v>
      </c>
      <c r="N31" s="3617"/>
      <c r="O31" s="3618"/>
      <c r="P31" s="1771"/>
      <c r="Q31" s="1771"/>
      <c r="R31" s="1771">
        <f t="shared" ref="R31:R46" si="0">SUM(O31:Q31)</f>
        <v>0</v>
      </c>
      <c r="S31" s="1457">
        <v>1</v>
      </c>
      <c r="T31" s="1474"/>
      <c r="U31" s="1474"/>
      <c r="V31" s="1474" t="s">
        <v>1784</v>
      </c>
      <c r="W31" s="1474"/>
      <c r="X31" s="1474"/>
      <c r="Y31" s="1474"/>
      <c r="Z31" s="1474"/>
      <c r="AA31" s="1474"/>
      <c r="AB31" s="1474"/>
      <c r="AC31" s="1474"/>
      <c r="AD31" s="1474"/>
      <c r="AE31" s="1474"/>
      <c r="AF31" s="1474"/>
      <c r="AG31" s="1474"/>
      <c r="AH31" s="1474"/>
      <c r="AI31" s="1474"/>
      <c r="AJ31" s="1474"/>
      <c r="AK31" s="1474" t="s">
        <v>1784</v>
      </c>
      <c r="AL31" s="1474"/>
      <c r="AM31" s="1474"/>
      <c r="AN31" s="1474"/>
      <c r="AO31" s="1474"/>
      <c r="AP31" s="1474"/>
      <c r="AQ31" s="1474"/>
      <c r="AR31" s="1474"/>
      <c r="AS31" s="1474"/>
      <c r="AT31" s="1474"/>
      <c r="AU31" s="1474"/>
      <c r="AV31" s="1474"/>
      <c r="AW31" s="1474"/>
      <c r="AX31" s="1474"/>
      <c r="AY31" s="1474"/>
      <c r="AZ31" s="1474"/>
      <c r="BA31" s="1474"/>
      <c r="BB31" s="1474"/>
      <c r="BC31" s="1474"/>
      <c r="BD31" s="1474"/>
      <c r="BE31" s="1474"/>
      <c r="BF31" s="1474"/>
      <c r="BG31" s="1474"/>
      <c r="BH31" s="1474"/>
      <c r="BI31" s="1474"/>
      <c r="BJ31" s="1474"/>
      <c r="BK31" s="1474"/>
      <c r="BL31" s="1474"/>
      <c r="BM31" s="1474"/>
      <c r="BN31" s="1474"/>
      <c r="BO31" s="1474"/>
      <c r="BP31" s="1474"/>
      <c r="BQ31" s="1474"/>
      <c r="BR31" s="1474"/>
      <c r="BS31" s="1474"/>
      <c r="BT31" s="1474"/>
      <c r="BU31" s="1474"/>
      <c r="BV31" s="1474"/>
      <c r="BW31" s="1474"/>
      <c r="BX31" s="1474"/>
      <c r="BY31" s="1474"/>
      <c r="BZ31" s="1474"/>
      <c r="CA31" s="1474"/>
      <c r="CB31" s="1474"/>
      <c r="CC31" s="1474"/>
      <c r="CD31" s="1474"/>
      <c r="CE31" s="1474"/>
      <c r="CF31" s="1474"/>
      <c r="CG31" s="1474"/>
      <c r="CH31" s="1474"/>
      <c r="CI31" s="1474"/>
      <c r="CJ31" s="1474"/>
      <c r="CK31" s="1474"/>
      <c r="CL31" s="1474"/>
      <c r="CM31" s="1474"/>
      <c r="CN31" s="1474"/>
      <c r="CO31" s="1474"/>
      <c r="CP31" s="1474"/>
      <c r="CQ31" s="1474"/>
      <c r="CR31" s="1474"/>
      <c r="CS31" s="1474"/>
      <c r="CT31" s="1474"/>
      <c r="CU31" s="1474"/>
      <c r="CV31" s="1474"/>
      <c r="CW31" s="1474"/>
      <c r="CX31" s="1474"/>
      <c r="CY31" s="1474"/>
      <c r="CZ31" s="1474"/>
      <c r="DA31" s="1474"/>
      <c r="DB31" s="1474"/>
      <c r="DC31" s="1474"/>
      <c r="DD31" s="1474"/>
      <c r="DE31" s="1474"/>
      <c r="DF31" s="1474"/>
      <c r="DG31" s="1474"/>
      <c r="DH31" s="1474"/>
      <c r="DI31" s="1474"/>
      <c r="DJ31" s="1474"/>
      <c r="DK31" s="1474"/>
      <c r="DL31" s="1474"/>
      <c r="DM31" s="1474"/>
      <c r="DN31" s="1474"/>
      <c r="DO31" s="1474"/>
      <c r="DP31" s="1474"/>
      <c r="DQ31" s="1474"/>
      <c r="DR31" s="1474"/>
      <c r="DS31" s="1474"/>
      <c r="DT31" s="1474"/>
      <c r="DU31" s="1474"/>
      <c r="DV31" s="1474"/>
      <c r="DW31" s="1474"/>
      <c r="DX31" s="1474"/>
      <c r="DY31" s="1474"/>
      <c r="DZ31" s="1474"/>
      <c r="EA31" s="1474"/>
      <c r="EB31" s="1474"/>
      <c r="EC31" s="1474"/>
      <c r="ED31" s="1474"/>
      <c r="EE31" s="1474"/>
      <c r="EF31" s="1474"/>
      <c r="EG31" s="1474"/>
      <c r="EH31" s="1474"/>
      <c r="EI31" s="1474"/>
      <c r="EJ31" s="1474"/>
      <c r="EK31" s="1474"/>
      <c r="EL31" s="1474"/>
      <c r="EM31" s="1474"/>
      <c r="EN31" s="1474"/>
      <c r="EO31" s="1474"/>
      <c r="EP31" s="1474"/>
      <c r="EQ31" s="1474"/>
      <c r="ER31" s="1474"/>
      <c r="ES31" s="1474"/>
      <c r="ET31" s="1474"/>
      <c r="EU31" s="1474"/>
      <c r="EV31" s="1474"/>
      <c r="EW31" s="1474"/>
      <c r="EX31" s="1474"/>
      <c r="EY31" s="1474"/>
      <c r="EZ31" s="1474"/>
      <c r="FA31" s="1474"/>
      <c r="FB31" s="1474"/>
      <c r="FC31" s="1474"/>
      <c r="FD31" s="1474"/>
      <c r="FE31" s="1474"/>
      <c r="FF31" s="1474"/>
      <c r="FG31" s="1474"/>
      <c r="FH31" s="1474"/>
      <c r="FI31" s="1474"/>
      <c r="FJ31" s="1474"/>
      <c r="FK31" s="1474"/>
      <c r="FL31" s="1474"/>
      <c r="FM31" s="1474"/>
      <c r="FN31" s="1474"/>
      <c r="FO31" s="1474"/>
      <c r="FP31" s="1474"/>
      <c r="FQ31" s="1474"/>
      <c r="FR31" s="1474"/>
      <c r="FS31" s="1474"/>
      <c r="FT31" s="1474"/>
      <c r="FU31" s="1474"/>
      <c r="FV31" s="1474"/>
      <c r="FW31" s="1474"/>
      <c r="FX31" s="1474"/>
      <c r="FY31" s="1474"/>
      <c r="FZ31" s="1474"/>
      <c r="GA31" s="1474"/>
      <c r="GB31" s="1474"/>
      <c r="GC31" s="1474"/>
      <c r="GD31" s="1474"/>
      <c r="GE31" s="1474"/>
      <c r="GF31" s="1474"/>
      <c r="GG31" s="1474"/>
      <c r="GH31" s="1474"/>
      <c r="GI31" s="1474"/>
      <c r="GJ31" s="1474"/>
      <c r="GK31" s="1474"/>
      <c r="GL31" s="1474"/>
      <c r="GM31" s="1474"/>
      <c r="GN31" s="1474"/>
      <c r="GO31" s="1474"/>
      <c r="GP31" s="1474"/>
      <c r="GQ31" s="1474"/>
      <c r="GR31" s="1474"/>
      <c r="GS31" s="1474"/>
      <c r="GT31" s="1474"/>
      <c r="GU31" s="1474"/>
      <c r="GV31" s="1474"/>
      <c r="GW31" s="1474"/>
      <c r="GX31" s="1474"/>
      <c r="GY31" s="1474"/>
      <c r="GZ31" s="1474"/>
      <c r="HA31" s="1474"/>
      <c r="HB31" s="1474"/>
      <c r="HC31" s="1474"/>
      <c r="HD31" s="1474"/>
      <c r="HE31" s="1474"/>
      <c r="HF31" s="1474"/>
      <c r="HG31" s="1474"/>
      <c r="HH31" s="1474"/>
      <c r="HI31" s="1474"/>
      <c r="HJ31" s="1474"/>
      <c r="HK31" s="1474"/>
      <c r="HL31" s="1474"/>
      <c r="HM31" s="1474"/>
      <c r="HN31" s="1474"/>
      <c r="HO31" s="1474"/>
      <c r="HP31" s="1474"/>
      <c r="HQ31" s="1474"/>
      <c r="HR31" s="1474"/>
      <c r="HS31" s="1474"/>
      <c r="HT31" s="1474"/>
      <c r="HU31" s="1474"/>
      <c r="HV31" s="1474"/>
      <c r="HW31" s="1474"/>
      <c r="HX31" s="1474"/>
      <c r="HY31" s="1474"/>
      <c r="HZ31" s="1474"/>
      <c r="IA31" s="1474"/>
      <c r="IB31" s="1474"/>
      <c r="IC31" s="1474"/>
      <c r="ID31" s="1474"/>
      <c r="IE31" s="1474"/>
      <c r="IF31" s="1474"/>
      <c r="IG31" s="1474"/>
      <c r="IH31" s="1474"/>
      <c r="II31" s="1474"/>
      <c r="IJ31" s="1474"/>
      <c r="IK31" s="1474"/>
      <c r="IL31" s="1474"/>
      <c r="IM31" s="1474"/>
      <c r="IN31" s="1474"/>
      <c r="IO31" s="1474"/>
      <c r="IP31" s="1474"/>
      <c r="IQ31" s="1474"/>
      <c r="IR31" s="1474"/>
      <c r="IS31" s="1474"/>
      <c r="IT31" s="1474"/>
      <c r="IU31" s="1474"/>
    </row>
    <row r="32" spans="1:255">
      <c r="A32" s="2091" t="s">
        <v>1395</v>
      </c>
      <c r="B32" s="1456"/>
      <c r="C32" s="1456"/>
      <c r="D32" s="1456"/>
      <c r="E32" s="2228"/>
      <c r="F32" s="3617"/>
      <c r="G32" s="3618"/>
      <c r="H32" s="1456"/>
      <c r="I32" s="1456"/>
      <c r="J32" s="1456"/>
      <c r="K32" s="1787"/>
      <c r="L32" s="1787"/>
      <c r="M32" s="2251">
        <v>2</v>
      </c>
      <c r="N32" s="3617" t="s">
        <v>1784</v>
      </c>
      <c r="O32" s="3618"/>
      <c r="P32" s="1787"/>
      <c r="Q32" s="1787"/>
      <c r="R32" s="1787">
        <f t="shared" si="0"/>
        <v>0</v>
      </c>
      <c r="S32" s="1457">
        <v>2</v>
      </c>
      <c r="T32" s="1474"/>
      <c r="U32" s="1474"/>
      <c r="V32" s="1474" t="s">
        <v>1784</v>
      </c>
      <c r="W32" s="1474"/>
      <c r="X32" s="1474"/>
      <c r="Y32" s="1474"/>
      <c r="Z32" s="1474"/>
      <c r="AA32" s="1474"/>
      <c r="AB32" s="1474"/>
      <c r="AC32" s="1474"/>
      <c r="AD32" s="1474"/>
      <c r="AE32" s="1474"/>
      <c r="AF32" s="1474"/>
      <c r="AG32" s="1474"/>
      <c r="AH32" s="1474"/>
      <c r="AI32" s="1474"/>
      <c r="AJ32" s="1474"/>
      <c r="AK32" s="1474" t="s">
        <v>1784</v>
      </c>
      <c r="AL32" s="1474"/>
      <c r="AM32" s="1474"/>
      <c r="AN32" s="1474"/>
      <c r="AO32" s="1474"/>
      <c r="AP32" s="1474"/>
      <c r="AQ32" s="1474"/>
      <c r="AR32" s="1474"/>
      <c r="AS32" s="1474"/>
      <c r="AT32" s="1474"/>
      <c r="AU32" s="1474"/>
      <c r="AV32" s="1474"/>
      <c r="AW32" s="1474"/>
      <c r="AX32" s="1474"/>
      <c r="AY32" s="1474"/>
      <c r="AZ32" s="1474"/>
      <c r="BA32" s="1474"/>
      <c r="BB32" s="1474"/>
      <c r="BC32" s="1474"/>
      <c r="BD32" s="1474"/>
      <c r="BE32" s="1474"/>
      <c r="BF32" s="1474"/>
      <c r="BG32" s="1474"/>
      <c r="BH32" s="1474"/>
      <c r="BI32" s="1474"/>
      <c r="BJ32" s="1474"/>
      <c r="BK32" s="1474"/>
      <c r="BL32" s="1474"/>
      <c r="BM32" s="1474"/>
      <c r="BN32" s="1474"/>
      <c r="BO32" s="1474"/>
      <c r="BP32" s="1474"/>
      <c r="BQ32" s="1474"/>
      <c r="BR32" s="1474"/>
      <c r="BS32" s="1474"/>
      <c r="BT32" s="1474"/>
      <c r="BU32" s="1474"/>
      <c r="BV32" s="1474"/>
      <c r="BW32" s="1474"/>
      <c r="BX32" s="1474"/>
      <c r="BY32" s="1474"/>
      <c r="BZ32" s="1474"/>
      <c r="CA32" s="1474"/>
      <c r="CB32" s="1474"/>
      <c r="CC32" s="1474"/>
      <c r="CD32" s="1474"/>
      <c r="CE32" s="1474"/>
      <c r="CF32" s="1474"/>
      <c r="CG32" s="1474"/>
      <c r="CH32" s="1474"/>
      <c r="CI32" s="1474"/>
      <c r="CJ32" s="1474"/>
      <c r="CK32" s="1474"/>
      <c r="CL32" s="1474"/>
      <c r="CM32" s="1474"/>
      <c r="CN32" s="1474"/>
      <c r="CO32" s="1474"/>
      <c r="CP32" s="1474"/>
      <c r="CQ32" s="1474"/>
      <c r="CR32" s="1474"/>
      <c r="CS32" s="1474"/>
      <c r="CT32" s="1474"/>
      <c r="CU32" s="1474"/>
      <c r="CV32" s="1474"/>
      <c r="CW32" s="1474"/>
      <c r="CX32" s="1474"/>
      <c r="CY32" s="1474"/>
      <c r="CZ32" s="1474"/>
      <c r="DA32" s="1474"/>
      <c r="DB32" s="1474"/>
      <c r="DC32" s="1474"/>
      <c r="DD32" s="1474"/>
      <c r="DE32" s="1474"/>
      <c r="DF32" s="1474"/>
      <c r="DG32" s="1474"/>
      <c r="DH32" s="1474"/>
      <c r="DI32" s="1474"/>
      <c r="DJ32" s="1474"/>
      <c r="DK32" s="1474"/>
      <c r="DL32" s="1474"/>
      <c r="DM32" s="1474"/>
      <c r="DN32" s="1474"/>
      <c r="DO32" s="1474"/>
      <c r="DP32" s="1474"/>
      <c r="DQ32" s="1474"/>
      <c r="DR32" s="1474"/>
      <c r="DS32" s="1474"/>
      <c r="DT32" s="1474"/>
      <c r="DU32" s="1474"/>
      <c r="DV32" s="1474"/>
      <c r="DW32" s="1474"/>
      <c r="DX32" s="1474"/>
      <c r="DY32" s="1474"/>
      <c r="DZ32" s="1474"/>
      <c r="EA32" s="1474"/>
      <c r="EB32" s="1474"/>
      <c r="EC32" s="1474"/>
      <c r="ED32" s="1474"/>
      <c r="EE32" s="1474"/>
      <c r="EF32" s="1474"/>
      <c r="EG32" s="1474"/>
      <c r="EH32" s="1474"/>
      <c r="EI32" s="1474"/>
      <c r="EJ32" s="1474"/>
      <c r="EK32" s="1474"/>
      <c r="EL32" s="1474"/>
      <c r="EM32" s="1474"/>
      <c r="EN32" s="1474"/>
      <c r="EO32" s="1474"/>
      <c r="EP32" s="1474"/>
      <c r="EQ32" s="1474"/>
      <c r="ER32" s="1474"/>
      <c r="ES32" s="1474"/>
      <c r="ET32" s="1474"/>
      <c r="EU32" s="1474"/>
      <c r="EV32" s="1474"/>
      <c r="EW32" s="1474"/>
      <c r="EX32" s="1474"/>
      <c r="EY32" s="1474"/>
      <c r="EZ32" s="1474"/>
      <c r="FA32" s="1474"/>
      <c r="FB32" s="1474"/>
      <c r="FC32" s="1474"/>
      <c r="FD32" s="1474"/>
      <c r="FE32" s="1474"/>
      <c r="FF32" s="1474"/>
      <c r="FG32" s="1474"/>
      <c r="FH32" s="1474"/>
      <c r="FI32" s="1474"/>
      <c r="FJ32" s="1474"/>
      <c r="FK32" s="1474"/>
      <c r="FL32" s="1474"/>
      <c r="FM32" s="1474"/>
      <c r="FN32" s="1474"/>
      <c r="FO32" s="1474"/>
      <c r="FP32" s="1474"/>
      <c r="FQ32" s="1474"/>
      <c r="FR32" s="1474"/>
      <c r="FS32" s="1474"/>
      <c r="FT32" s="1474"/>
      <c r="FU32" s="1474"/>
      <c r="FV32" s="1474"/>
      <c r="FW32" s="1474"/>
      <c r="FX32" s="1474"/>
      <c r="FY32" s="1474"/>
      <c r="FZ32" s="1474"/>
      <c r="GA32" s="1474"/>
      <c r="GB32" s="1474"/>
      <c r="GC32" s="1474"/>
      <c r="GD32" s="1474"/>
      <c r="GE32" s="1474"/>
      <c r="GF32" s="1474"/>
      <c r="GG32" s="1474"/>
      <c r="GH32" s="1474"/>
      <c r="GI32" s="1474"/>
      <c r="GJ32" s="1474"/>
      <c r="GK32" s="1474"/>
      <c r="GL32" s="1474"/>
      <c r="GM32" s="1474"/>
      <c r="GN32" s="1474"/>
      <c r="GO32" s="1474"/>
      <c r="GP32" s="1474"/>
      <c r="GQ32" s="1474"/>
      <c r="GR32" s="1474"/>
      <c r="GS32" s="1474"/>
      <c r="GT32" s="1474"/>
      <c r="GU32" s="1474"/>
      <c r="GV32" s="1474"/>
      <c r="GW32" s="1474"/>
      <c r="GX32" s="1474"/>
      <c r="GY32" s="1474"/>
      <c r="GZ32" s="1474"/>
      <c r="HA32" s="1474"/>
      <c r="HB32" s="1474"/>
      <c r="HC32" s="1474"/>
      <c r="HD32" s="1474"/>
      <c r="HE32" s="1474"/>
      <c r="HF32" s="1474"/>
      <c r="HG32" s="1474"/>
      <c r="HH32" s="1474"/>
      <c r="HI32" s="1474"/>
      <c r="HJ32" s="1474"/>
      <c r="HK32" s="1474"/>
      <c r="HL32" s="1474"/>
      <c r="HM32" s="1474"/>
      <c r="HN32" s="1474"/>
      <c r="HO32" s="1474"/>
      <c r="HP32" s="1474"/>
      <c r="HQ32" s="1474"/>
      <c r="HR32" s="1474"/>
      <c r="HS32" s="1474"/>
      <c r="HT32" s="1474"/>
      <c r="HU32" s="1474"/>
      <c r="HV32" s="1474"/>
      <c r="HW32" s="1474"/>
      <c r="HX32" s="1474"/>
      <c r="HY32" s="1474"/>
      <c r="HZ32" s="1474"/>
      <c r="IA32" s="1474"/>
      <c r="IB32" s="1474"/>
      <c r="IC32" s="1474"/>
      <c r="ID32" s="1474"/>
      <c r="IE32" s="1474"/>
      <c r="IF32" s="1474"/>
      <c r="IG32" s="1474"/>
      <c r="IH32" s="1474"/>
      <c r="II32" s="1474"/>
      <c r="IJ32" s="1474"/>
      <c r="IK32" s="1474"/>
      <c r="IL32" s="1474"/>
      <c r="IM32" s="1474"/>
      <c r="IN32" s="1474"/>
      <c r="IO32" s="1474"/>
      <c r="IP32" s="1474"/>
      <c r="IQ32" s="1474"/>
      <c r="IR32" s="1474"/>
      <c r="IS32" s="1474"/>
      <c r="IT32" s="1474"/>
      <c r="IU32" s="1474"/>
    </row>
    <row r="33" spans="1:255">
      <c r="A33" s="2091" t="s">
        <v>1396</v>
      </c>
      <c r="B33" s="1456"/>
      <c r="C33" s="1456"/>
      <c r="D33" s="1456"/>
      <c r="E33" s="2228"/>
      <c r="F33" s="3617"/>
      <c r="G33" s="3618"/>
      <c r="H33" s="1456"/>
      <c r="I33" s="1456"/>
      <c r="J33" s="1456"/>
      <c r="K33" s="1787"/>
      <c r="L33" s="1787"/>
      <c r="M33" s="2251">
        <v>3</v>
      </c>
      <c r="N33" s="3617"/>
      <c r="O33" s="3618"/>
      <c r="P33" s="1787"/>
      <c r="Q33" s="1787"/>
      <c r="R33" s="1787">
        <f t="shared" si="0"/>
        <v>0</v>
      </c>
      <c r="S33" s="1457">
        <v>3</v>
      </c>
      <c r="T33" s="1474"/>
      <c r="U33" s="1474"/>
      <c r="V33" s="1474" t="s">
        <v>1784</v>
      </c>
      <c r="W33" s="1474"/>
      <c r="X33" s="1474"/>
      <c r="Y33" s="1474"/>
      <c r="Z33" s="1474"/>
      <c r="AA33" s="1474"/>
      <c r="AB33" s="1474"/>
      <c r="AC33" s="1474"/>
      <c r="AD33" s="1474"/>
      <c r="AE33" s="1474"/>
      <c r="AF33" s="1474"/>
      <c r="AG33" s="1474"/>
      <c r="AH33" s="1474"/>
      <c r="AI33" s="1474"/>
      <c r="AJ33" s="1474"/>
      <c r="AK33" s="1474" t="s">
        <v>1784</v>
      </c>
      <c r="AL33" s="1474"/>
      <c r="AM33" s="1474"/>
      <c r="AN33" s="1474"/>
      <c r="AO33" s="1474"/>
      <c r="AP33" s="1474"/>
      <c r="AQ33" s="1474"/>
      <c r="AR33" s="1474"/>
      <c r="AS33" s="1474"/>
      <c r="AT33" s="1474"/>
      <c r="AU33" s="1474"/>
      <c r="AV33" s="1474"/>
      <c r="AW33" s="1474"/>
      <c r="AX33" s="1474"/>
      <c r="AY33" s="1474"/>
      <c r="AZ33" s="1474"/>
      <c r="BA33" s="1474"/>
      <c r="BB33" s="1474"/>
      <c r="BC33" s="1474"/>
      <c r="BD33" s="1474"/>
      <c r="BE33" s="1474"/>
      <c r="BF33" s="1474"/>
      <c r="BG33" s="1474"/>
      <c r="BH33" s="1474"/>
      <c r="BI33" s="1474"/>
      <c r="BJ33" s="1474"/>
      <c r="BK33" s="1474"/>
      <c r="BL33" s="1474"/>
      <c r="BM33" s="1474"/>
      <c r="BN33" s="1474"/>
      <c r="BO33" s="1474"/>
      <c r="BP33" s="1474"/>
      <c r="BQ33" s="1474"/>
      <c r="BR33" s="1474"/>
      <c r="BS33" s="1474"/>
      <c r="BT33" s="1474"/>
      <c r="BU33" s="1474"/>
      <c r="BV33" s="1474"/>
      <c r="BW33" s="1474"/>
      <c r="BX33" s="1474"/>
      <c r="BY33" s="1474"/>
      <c r="BZ33" s="1474"/>
      <c r="CA33" s="1474"/>
      <c r="CB33" s="1474"/>
      <c r="CC33" s="1474"/>
      <c r="CD33" s="1474"/>
      <c r="CE33" s="1474"/>
      <c r="CF33" s="1474"/>
      <c r="CG33" s="1474"/>
      <c r="CH33" s="1474"/>
      <c r="CI33" s="1474"/>
      <c r="CJ33" s="1474"/>
      <c r="CK33" s="1474"/>
      <c r="CL33" s="1474"/>
      <c r="CM33" s="1474"/>
      <c r="CN33" s="1474"/>
      <c r="CO33" s="1474"/>
      <c r="CP33" s="1474"/>
      <c r="CQ33" s="1474"/>
      <c r="CR33" s="1474"/>
      <c r="CS33" s="1474"/>
      <c r="CT33" s="1474"/>
      <c r="CU33" s="1474"/>
      <c r="CV33" s="1474"/>
      <c r="CW33" s="1474"/>
      <c r="CX33" s="1474"/>
      <c r="CY33" s="1474"/>
      <c r="CZ33" s="1474"/>
      <c r="DA33" s="1474"/>
      <c r="DB33" s="1474"/>
      <c r="DC33" s="1474"/>
      <c r="DD33" s="1474"/>
      <c r="DE33" s="1474"/>
      <c r="DF33" s="1474"/>
      <c r="DG33" s="1474"/>
      <c r="DH33" s="1474"/>
      <c r="DI33" s="1474"/>
      <c r="DJ33" s="1474"/>
      <c r="DK33" s="1474"/>
      <c r="DL33" s="1474"/>
      <c r="DM33" s="1474"/>
      <c r="DN33" s="1474"/>
      <c r="DO33" s="1474"/>
      <c r="DP33" s="1474"/>
      <c r="DQ33" s="1474"/>
      <c r="DR33" s="1474"/>
      <c r="DS33" s="1474"/>
      <c r="DT33" s="1474"/>
      <c r="DU33" s="1474"/>
      <c r="DV33" s="1474"/>
      <c r="DW33" s="1474"/>
      <c r="DX33" s="1474"/>
      <c r="DY33" s="1474"/>
      <c r="DZ33" s="1474"/>
      <c r="EA33" s="1474"/>
      <c r="EB33" s="1474"/>
      <c r="EC33" s="1474"/>
      <c r="ED33" s="1474"/>
      <c r="EE33" s="1474"/>
      <c r="EF33" s="1474"/>
      <c r="EG33" s="1474"/>
      <c r="EH33" s="1474"/>
      <c r="EI33" s="1474"/>
      <c r="EJ33" s="1474"/>
      <c r="EK33" s="1474"/>
      <c r="EL33" s="1474"/>
      <c r="EM33" s="1474"/>
      <c r="EN33" s="1474"/>
      <c r="EO33" s="1474"/>
      <c r="EP33" s="1474"/>
      <c r="EQ33" s="1474"/>
      <c r="ER33" s="1474"/>
      <c r="ES33" s="1474"/>
      <c r="ET33" s="1474"/>
      <c r="EU33" s="1474"/>
      <c r="EV33" s="1474"/>
      <c r="EW33" s="1474"/>
      <c r="EX33" s="1474"/>
      <c r="EY33" s="1474"/>
      <c r="EZ33" s="1474"/>
      <c r="FA33" s="1474"/>
      <c r="FB33" s="1474"/>
      <c r="FC33" s="1474"/>
      <c r="FD33" s="1474"/>
      <c r="FE33" s="1474"/>
      <c r="FF33" s="1474"/>
      <c r="FG33" s="1474"/>
      <c r="FH33" s="1474"/>
      <c r="FI33" s="1474"/>
      <c r="FJ33" s="1474"/>
      <c r="FK33" s="1474"/>
      <c r="FL33" s="1474"/>
      <c r="FM33" s="1474"/>
      <c r="FN33" s="1474"/>
      <c r="FO33" s="1474"/>
      <c r="FP33" s="1474"/>
      <c r="FQ33" s="1474"/>
      <c r="FR33" s="1474"/>
      <c r="FS33" s="1474"/>
      <c r="FT33" s="1474"/>
      <c r="FU33" s="1474"/>
      <c r="FV33" s="1474"/>
      <c r="FW33" s="1474"/>
      <c r="FX33" s="1474"/>
      <c r="FY33" s="1474"/>
      <c r="FZ33" s="1474"/>
      <c r="GA33" s="1474"/>
      <c r="GB33" s="1474"/>
      <c r="GC33" s="1474"/>
      <c r="GD33" s="1474"/>
      <c r="GE33" s="1474"/>
      <c r="GF33" s="1474"/>
      <c r="GG33" s="1474"/>
      <c r="GH33" s="1474"/>
      <c r="GI33" s="1474"/>
      <c r="GJ33" s="1474"/>
      <c r="GK33" s="1474"/>
      <c r="GL33" s="1474"/>
      <c r="GM33" s="1474"/>
      <c r="GN33" s="1474"/>
      <c r="GO33" s="1474"/>
      <c r="GP33" s="1474"/>
      <c r="GQ33" s="1474"/>
      <c r="GR33" s="1474"/>
      <c r="GS33" s="1474"/>
      <c r="GT33" s="1474"/>
      <c r="GU33" s="1474"/>
      <c r="GV33" s="1474"/>
      <c r="GW33" s="1474"/>
      <c r="GX33" s="1474"/>
      <c r="GY33" s="1474"/>
      <c r="GZ33" s="1474"/>
      <c r="HA33" s="1474"/>
      <c r="HB33" s="1474"/>
      <c r="HC33" s="1474"/>
      <c r="HD33" s="1474"/>
      <c r="HE33" s="1474"/>
      <c r="HF33" s="1474"/>
      <c r="HG33" s="1474"/>
      <c r="HH33" s="1474"/>
      <c r="HI33" s="1474"/>
      <c r="HJ33" s="1474"/>
      <c r="HK33" s="1474"/>
      <c r="HL33" s="1474"/>
      <c r="HM33" s="1474"/>
      <c r="HN33" s="1474"/>
      <c r="HO33" s="1474"/>
      <c r="HP33" s="1474"/>
      <c r="HQ33" s="1474"/>
      <c r="HR33" s="1474"/>
      <c r="HS33" s="1474"/>
      <c r="HT33" s="1474"/>
      <c r="HU33" s="1474"/>
      <c r="HV33" s="1474"/>
      <c r="HW33" s="1474"/>
      <c r="HX33" s="1474"/>
      <c r="HY33" s="1474"/>
      <c r="HZ33" s="1474"/>
      <c r="IA33" s="1474"/>
      <c r="IB33" s="1474"/>
      <c r="IC33" s="1474"/>
      <c r="ID33" s="1474"/>
      <c r="IE33" s="1474"/>
      <c r="IF33" s="1474"/>
      <c r="IG33" s="1474"/>
      <c r="IH33" s="1474"/>
      <c r="II33" s="1474"/>
      <c r="IJ33" s="1474"/>
      <c r="IK33" s="1474"/>
      <c r="IL33" s="1474"/>
      <c r="IM33" s="1474"/>
      <c r="IN33" s="1474"/>
      <c r="IO33" s="1474"/>
      <c r="IP33" s="1474"/>
      <c r="IQ33" s="1474"/>
      <c r="IR33" s="1474"/>
      <c r="IS33" s="1474"/>
      <c r="IT33" s="1474"/>
      <c r="IU33" s="1474"/>
    </row>
    <row r="34" spans="1:255">
      <c r="A34" s="2091" t="s">
        <v>1397</v>
      </c>
      <c r="B34" s="1456"/>
      <c r="C34" s="1456"/>
      <c r="D34" s="1456"/>
      <c r="E34" s="2228"/>
      <c r="F34" s="3617"/>
      <c r="G34" s="3618"/>
      <c r="H34" s="1456"/>
      <c r="I34" s="1456"/>
      <c r="J34" s="1456"/>
      <c r="K34" s="1787"/>
      <c r="L34" s="1787"/>
      <c r="M34" s="2251">
        <v>4</v>
      </c>
      <c r="N34" s="3617"/>
      <c r="O34" s="3618"/>
      <c r="P34" s="1787"/>
      <c r="Q34" s="1787"/>
      <c r="R34" s="1787">
        <f t="shared" si="0"/>
        <v>0</v>
      </c>
      <c r="S34" s="1457">
        <v>4</v>
      </c>
      <c r="T34" s="1474"/>
      <c r="U34" s="1474"/>
      <c r="V34" s="1474" t="s">
        <v>1784</v>
      </c>
      <c r="W34" s="1474"/>
      <c r="X34" s="1474"/>
      <c r="Y34" s="1474"/>
      <c r="Z34" s="1474"/>
      <c r="AA34" s="1474"/>
      <c r="AB34" s="1474"/>
      <c r="AC34" s="1474"/>
      <c r="AD34" s="1474"/>
      <c r="AE34" s="1474"/>
      <c r="AF34" s="1474"/>
      <c r="AG34" s="1474"/>
      <c r="AH34" s="1474"/>
      <c r="AI34" s="1474"/>
      <c r="AJ34" s="1474"/>
      <c r="AK34" s="1474" t="s">
        <v>1784</v>
      </c>
      <c r="AL34" s="1474"/>
      <c r="AM34" s="1474"/>
      <c r="AN34" s="1474"/>
      <c r="AO34" s="1474"/>
      <c r="AP34" s="1474"/>
      <c r="AQ34" s="1474"/>
      <c r="AR34" s="1474"/>
      <c r="AS34" s="1474"/>
      <c r="AT34" s="1474"/>
      <c r="AU34" s="1474"/>
      <c r="AV34" s="1474"/>
      <c r="AW34" s="1474"/>
      <c r="AX34" s="1474"/>
      <c r="AY34" s="1474"/>
      <c r="AZ34" s="1474"/>
      <c r="BA34" s="1474"/>
      <c r="BB34" s="1474"/>
      <c r="BC34" s="1474"/>
      <c r="BD34" s="1474"/>
      <c r="BE34" s="1474"/>
      <c r="BF34" s="1474"/>
      <c r="BG34" s="1474"/>
      <c r="BH34" s="1474"/>
      <c r="BI34" s="1474"/>
      <c r="BJ34" s="1474"/>
      <c r="BK34" s="1474"/>
      <c r="BL34" s="1474"/>
      <c r="BM34" s="1474"/>
      <c r="BN34" s="1474"/>
      <c r="BO34" s="1474"/>
      <c r="BP34" s="1474"/>
      <c r="BQ34" s="1474"/>
      <c r="BR34" s="1474"/>
      <c r="BS34" s="1474"/>
      <c r="BT34" s="1474"/>
      <c r="BU34" s="1474"/>
      <c r="BV34" s="1474"/>
      <c r="BW34" s="1474"/>
      <c r="BX34" s="1474"/>
      <c r="BY34" s="1474"/>
      <c r="BZ34" s="1474"/>
      <c r="CA34" s="1474"/>
      <c r="CB34" s="1474"/>
      <c r="CC34" s="1474"/>
      <c r="CD34" s="1474"/>
      <c r="CE34" s="1474"/>
      <c r="CF34" s="1474"/>
      <c r="CG34" s="1474"/>
      <c r="CH34" s="1474"/>
      <c r="CI34" s="1474"/>
      <c r="CJ34" s="1474"/>
      <c r="CK34" s="1474"/>
      <c r="CL34" s="1474"/>
      <c r="CM34" s="1474"/>
      <c r="CN34" s="1474"/>
      <c r="CO34" s="1474"/>
      <c r="CP34" s="1474"/>
      <c r="CQ34" s="1474"/>
      <c r="CR34" s="1474"/>
      <c r="CS34" s="1474"/>
      <c r="CT34" s="1474"/>
      <c r="CU34" s="1474"/>
      <c r="CV34" s="1474"/>
      <c r="CW34" s="1474"/>
      <c r="CX34" s="1474"/>
      <c r="CY34" s="1474"/>
      <c r="CZ34" s="1474"/>
      <c r="DA34" s="1474"/>
      <c r="DB34" s="1474"/>
      <c r="DC34" s="1474"/>
      <c r="DD34" s="1474"/>
      <c r="DE34" s="1474"/>
      <c r="DF34" s="1474"/>
      <c r="DG34" s="1474"/>
      <c r="DH34" s="1474"/>
      <c r="DI34" s="1474"/>
      <c r="DJ34" s="1474"/>
      <c r="DK34" s="1474"/>
      <c r="DL34" s="1474"/>
      <c r="DM34" s="1474"/>
      <c r="DN34" s="1474"/>
      <c r="DO34" s="1474"/>
      <c r="DP34" s="1474"/>
      <c r="DQ34" s="1474"/>
      <c r="DR34" s="1474"/>
      <c r="DS34" s="1474"/>
      <c r="DT34" s="1474"/>
      <c r="DU34" s="1474"/>
      <c r="DV34" s="1474"/>
      <c r="DW34" s="1474"/>
      <c r="DX34" s="1474"/>
      <c r="DY34" s="1474"/>
      <c r="DZ34" s="1474"/>
      <c r="EA34" s="1474"/>
      <c r="EB34" s="1474"/>
      <c r="EC34" s="1474"/>
      <c r="ED34" s="1474"/>
      <c r="EE34" s="1474"/>
      <c r="EF34" s="1474"/>
      <c r="EG34" s="1474"/>
      <c r="EH34" s="1474"/>
      <c r="EI34" s="1474"/>
      <c r="EJ34" s="1474"/>
      <c r="EK34" s="1474"/>
      <c r="EL34" s="1474"/>
      <c r="EM34" s="1474"/>
      <c r="EN34" s="1474"/>
      <c r="EO34" s="1474"/>
      <c r="EP34" s="1474"/>
      <c r="EQ34" s="1474"/>
      <c r="ER34" s="1474"/>
      <c r="ES34" s="1474"/>
      <c r="ET34" s="1474"/>
      <c r="EU34" s="1474"/>
      <c r="EV34" s="1474"/>
      <c r="EW34" s="1474"/>
      <c r="EX34" s="1474"/>
      <c r="EY34" s="1474"/>
      <c r="EZ34" s="1474"/>
      <c r="FA34" s="1474"/>
      <c r="FB34" s="1474"/>
      <c r="FC34" s="1474"/>
      <c r="FD34" s="1474"/>
      <c r="FE34" s="1474"/>
      <c r="FF34" s="1474"/>
      <c r="FG34" s="1474"/>
      <c r="FH34" s="1474"/>
      <c r="FI34" s="1474"/>
      <c r="FJ34" s="1474"/>
      <c r="FK34" s="1474"/>
      <c r="FL34" s="1474"/>
      <c r="FM34" s="1474"/>
      <c r="FN34" s="1474"/>
      <c r="FO34" s="1474"/>
      <c r="FP34" s="1474"/>
      <c r="FQ34" s="1474"/>
      <c r="FR34" s="1474"/>
      <c r="FS34" s="1474"/>
      <c r="FT34" s="1474"/>
      <c r="FU34" s="1474"/>
      <c r="FV34" s="1474"/>
      <c r="FW34" s="1474"/>
      <c r="FX34" s="1474"/>
      <c r="FY34" s="1474"/>
      <c r="FZ34" s="1474"/>
      <c r="GA34" s="1474"/>
      <c r="GB34" s="1474"/>
      <c r="GC34" s="1474"/>
      <c r="GD34" s="1474"/>
      <c r="GE34" s="1474"/>
      <c r="GF34" s="1474"/>
      <c r="GG34" s="1474"/>
      <c r="GH34" s="1474"/>
      <c r="GI34" s="1474"/>
      <c r="GJ34" s="1474"/>
      <c r="GK34" s="1474"/>
      <c r="GL34" s="1474"/>
      <c r="GM34" s="1474"/>
      <c r="GN34" s="1474"/>
      <c r="GO34" s="1474"/>
      <c r="GP34" s="1474"/>
      <c r="GQ34" s="1474"/>
      <c r="GR34" s="1474"/>
      <c r="GS34" s="1474"/>
      <c r="GT34" s="1474"/>
      <c r="GU34" s="1474"/>
      <c r="GV34" s="1474"/>
      <c r="GW34" s="1474"/>
      <c r="GX34" s="1474"/>
      <c r="GY34" s="1474"/>
      <c r="GZ34" s="1474"/>
      <c r="HA34" s="1474"/>
      <c r="HB34" s="1474"/>
      <c r="HC34" s="1474"/>
      <c r="HD34" s="1474"/>
      <c r="HE34" s="1474"/>
      <c r="HF34" s="1474"/>
      <c r="HG34" s="1474"/>
      <c r="HH34" s="1474"/>
      <c r="HI34" s="1474"/>
      <c r="HJ34" s="1474"/>
      <c r="HK34" s="1474"/>
      <c r="HL34" s="1474"/>
      <c r="HM34" s="1474"/>
      <c r="HN34" s="1474"/>
      <c r="HO34" s="1474"/>
      <c r="HP34" s="1474"/>
      <c r="HQ34" s="1474"/>
      <c r="HR34" s="1474"/>
      <c r="HS34" s="1474"/>
      <c r="HT34" s="1474"/>
      <c r="HU34" s="1474"/>
      <c r="HV34" s="1474"/>
      <c r="HW34" s="1474"/>
      <c r="HX34" s="1474"/>
      <c r="HY34" s="1474"/>
      <c r="HZ34" s="1474"/>
      <c r="IA34" s="1474"/>
      <c r="IB34" s="1474"/>
      <c r="IC34" s="1474"/>
      <c r="ID34" s="1474"/>
      <c r="IE34" s="1474"/>
      <c r="IF34" s="1474"/>
      <c r="IG34" s="1474"/>
      <c r="IH34" s="1474"/>
      <c r="II34" s="1474"/>
      <c r="IJ34" s="1474"/>
      <c r="IK34" s="1474"/>
      <c r="IL34" s="1474"/>
      <c r="IM34" s="1474"/>
      <c r="IN34" s="1474"/>
      <c r="IO34" s="1474"/>
      <c r="IP34" s="1474"/>
      <c r="IQ34" s="1474"/>
      <c r="IR34" s="1474"/>
      <c r="IS34" s="1474"/>
      <c r="IT34" s="1474"/>
      <c r="IU34" s="1474"/>
    </row>
    <row r="35" spans="1:255">
      <c r="A35" s="2091" t="s">
        <v>1398</v>
      </c>
      <c r="B35" s="1456"/>
      <c r="C35" s="1456"/>
      <c r="D35" s="1456"/>
      <c r="E35" s="2228"/>
      <c r="F35" s="3617"/>
      <c r="G35" s="3618"/>
      <c r="H35" s="1456"/>
      <c r="I35" s="1456"/>
      <c r="J35" s="1456"/>
      <c r="K35" s="1787"/>
      <c r="L35" s="1787"/>
      <c r="M35" s="2251">
        <v>5</v>
      </c>
      <c r="N35" s="3617"/>
      <c r="O35" s="3618"/>
      <c r="P35" s="1787"/>
      <c r="Q35" s="1787"/>
      <c r="R35" s="1787">
        <f t="shared" si="0"/>
        <v>0</v>
      </c>
      <c r="S35" s="1457">
        <v>5</v>
      </c>
      <c r="T35" s="1474"/>
      <c r="U35" s="1474"/>
      <c r="V35" s="1474" t="s">
        <v>1784</v>
      </c>
      <c r="W35" s="1474"/>
      <c r="X35" s="1474"/>
      <c r="Y35" s="1474"/>
      <c r="Z35" s="1474"/>
      <c r="AA35" s="1474"/>
      <c r="AB35" s="1474"/>
      <c r="AC35" s="1474"/>
      <c r="AD35" s="1474"/>
      <c r="AE35" s="1474"/>
      <c r="AF35" s="1474"/>
      <c r="AG35" s="1474"/>
      <c r="AH35" s="1474"/>
      <c r="AI35" s="1474"/>
      <c r="AJ35" s="1474"/>
      <c r="AK35" s="1474" t="s">
        <v>1784</v>
      </c>
      <c r="AL35" s="1474"/>
      <c r="AM35" s="1474"/>
      <c r="AN35" s="1474"/>
      <c r="AO35" s="1474"/>
      <c r="AP35" s="1474"/>
      <c r="AQ35" s="1474"/>
      <c r="AR35" s="1474"/>
      <c r="AS35" s="1474"/>
      <c r="AT35" s="1474"/>
      <c r="AU35" s="1474"/>
      <c r="AV35" s="1474"/>
      <c r="AW35" s="1474"/>
      <c r="AX35" s="1474"/>
      <c r="AY35" s="1474"/>
      <c r="AZ35" s="1474"/>
      <c r="BA35" s="1474"/>
      <c r="BB35" s="1474"/>
      <c r="BC35" s="1474"/>
      <c r="BD35" s="1474"/>
      <c r="BE35" s="1474"/>
      <c r="BF35" s="1474"/>
      <c r="BG35" s="1474"/>
      <c r="BH35" s="1474"/>
      <c r="BI35" s="1474"/>
      <c r="BJ35" s="1474"/>
      <c r="BK35" s="1474"/>
      <c r="BL35" s="1474"/>
      <c r="BM35" s="1474"/>
      <c r="BN35" s="1474"/>
      <c r="BO35" s="1474"/>
      <c r="BP35" s="1474"/>
      <c r="BQ35" s="1474"/>
      <c r="BR35" s="1474"/>
      <c r="BS35" s="1474"/>
      <c r="BT35" s="1474"/>
      <c r="BU35" s="1474"/>
      <c r="BV35" s="1474"/>
      <c r="BW35" s="1474"/>
      <c r="BX35" s="1474"/>
      <c r="BY35" s="1474"/>
      <c r="BZ35" s="1474"/>
      <c r="CA35" s="1474"/>
      <c r="CB35" s="1474"/>
      <c r="CC35" s="1474"/>
      <c r="CD35" s="1474"/>
      <c r="CE35" s="1474"/>
      <c r="CF35" s="1474"/>
      <c r="CG35" s="1474"/>
      <c r="CH35" s="1474"/>
      <c r="CI35" s="1474"/>
      <c r="CJ35" s="1474"/>
      <c r="CK35" s="1474"/>
      <c r="CL35" s="1474"/>
      <c r="CM35" s="1474"/>
      <c r="CN35" s="1474"/>
      <c r="CO35" s="1474"/>
      <c r="CP35" s="1474"/>
      <c r="CQ35" s="1474"/>
      <c r="CR35" s="1474"/>
      <c r="CS35" s="1474"/>
      <c r="CT35" s="1474"/>
      <c r="CU35" s="1474"/>
      <c r="CV35" s="1474"/>
      <c r="CW35" s="1474"/>
      <c r="CX35" s="1474"/>
      <c r="CY35" s="1474"/>
      <c r="CZ35" s="1474"/>
      <c r="DA35" s="1474"/>
      <c r="DB35" s="1474"/>
      <c r="DC35" s="1474"/>
      <c r="DD35" s="1474"/>
      <c r="DE35" s="1474"/>
      <c r="DF35" s="1474"/>
      <c r="DG35" s="1474"/>
      <c r="DH35" s="1474"/>
      <c r="DI35" s="1474"/>
      <c r="DJ35" s="1474"/>
      <c r="DK35" s="1474"/>
      <c r="DL35" s="1474"/>
      <c r="DM35" s="1474"/>
      <c r="DN35" s="1474"/>
      <c r="DO35" s="1474"/>
      <c r="DP35" s="1474"/>
      <c r="DQ35" s="1474"/>
      <c r="DR35" s="1474"/>
      <c r="DS35" s="1474"/>
      <c r="DT35" s="1474"/>
      <c r="DU35" s="1474"/>
      <c r="DV35" s="1474"/>
      <c r="DW35" s="1474"/>
      <c r="DX35" s="1474"/>
      <c r="DY35" s="1474"/>
      <c r="DZ35" s="1474"/>
      <c r="EA35" s="1474"/>
      <c r="EB35" s="1474"/>
      <c r="EC35" s="1474"/>
      <c r="ED35" s="1474"/>
      <c r="EE35" s="1474"/>
      <c r="EF35" s="1474"/>
      <c r="EG35" s="1474"/>
      <c r="EH35" s="1474"/>
      <c r="EI35" s="1474"/>
      <c r="EJ35" s="1474"/>
      <c r="EK35" s="1474"/>
      <c r="EL35" s="1474"/>
      <c r="EM35" s="1474"/>
      <c r="EN35" s="1474"/>
      <c r="EO35" s="1474"/>
      <c r="EP35" s="1474"/>
      <c r="EQ35" s="1474"/>
      <c r="ER35" s="1474"/>
      <c r="ES35" s="1474"/>
      <c r="ET35" s="1474"/>
      <c r="EU35" s="1474"/>
      <c r="EV35" s="1474"/>
      <c r="EW35" s="1474"/>
      <c r="EX35" s="1474"/>
      <c r="EY35" s="1474"/>
      <c r="EZ35" s="1474"/>
      <c r="FA35" s="1474"/>
      <c r="FB35" s="1474"/>
      <c r="FC35" s="1474"/>
      <c r="FD35" s="1474"/>
      <c r="FE35" s="1474"/>
      <c r="FF35" s="1474"/>
      <c r="FG35" s="1474"/>
      <c r="FH35" s="1474"/>
      <c r="FI35" s="1474"/>
      <c r="FJ35" s="1474"/>
      <c r="FK35" s="1474"/>
      <c r="FL35" s="1474"/>
      <c r="FM35" s="1474"/>
      <c r="FN35" s="1474"/>
      <c r="FO35" s="1474"/>
      <c r="FP35" s="1474"/>
      <c r="FQ35" s="1474"/>
      <c r="FR35" s="1474"/>
      <c r="FS35" s="1474"/>
      <c r="FT35" s="1474"/>
      <c r="FU35" s="1474"/>
      <c r="FV35" s="1474"/>
      <c r="FW35" s="1474"/>
      <c r="FX35" s="1474"/>
      <c r="FY35" s="1474"/>
      <c r="FZ35" s="1474"/>
      <c r="GA35" s="1474"/>
      <c r="GB35" s="1474"/>
      <c r="GC35" s="1474"/>
      <c r="GD35" s="1474"/>
      <c r="GE35" s="1474"/>
      <c r="GF35" s="1474"/>
      <c r="GG35" s="1474"/>
      <c r="GH35" s="1474"/>
      <c r="GI35" s="1474"/>
      <c r="GJ35" s="1474"/>
      <c r="GK35" s="1474"/>
      <c r="GL35" s="1474"/>
      <c r="GM35" s="1474"/>
      <c r="GN35" s="1474"/>
      <c r="GO35" s="1474"/>
      <c r="GP35" s="1474"/>
      <c r="GQ35" s="1474"/>
      <c r="GR35" s="1474"/>
      <c r="GS35" s="1474"/>
      <c r="GT35" s="1474"/>
      <c r="GU35" s="1474"/>
      <c r="GV35" s="1474"/>
      <c r="GW35" s="1474"/>
      <c r="GX35" s="1474"/>
      <c r="GY35" s="1474"/>
      <c r="GZ35" s="1474"/>
      <c r="HA35" s="1474"/>
      <c r="HB35" s="1474"/>
      <c r="HC35" s="1474"/>
      <c r="HD35" s="1474"/>
      <c r="HE35" s="1474"/>
      <c r="HF35" s="1474"/>
      <c r="HG35" s="1474"/>
      <c r="HH35" s="1474"/>
      <c r="HI35" s="1474"/>
      <c r="HJ35" s="1474"/>
      <c r="HK35" s="1474"/>
      <c r="HL35" s="1474"/>
      <c r="HM35" s="1474"/>
      <c r="HN35" s="1474"/>
      <c r="HO35" s="1474"/>
      <c r="HP35" s="1474"/>
      <c r="HQ35" s="1474"/>
      <c r="HR35" s="1474"/>
      <c r="HS35" s="1474"/>
      <c r="HT35" s="1474"/>
      <c r="HU35" s="1474"/>
      <c r="HV35" s="1474"/>
      <c r="HW35" s="1474"/>
      <c r="HX35" s="1474"/>
      <c r="HY35" s="1474"/>
      <c r="HZ35" s="1474"/>
      <c r="IA35" s="1474"/>
      <c r="IB35" s="1474"/>
      <c r="IC35" s="1474"/>
      <c r="ID35" s="1474"/>
      <c r="IE35" s="1474"/>
      <c r="IF35" s="1474"/>
      <c r="IG35" s="1474"/>
      <c r="IH35" s="1474"/>
      <c r="II35" s="1474"/>
      <c r="IJ35" s="1474"/>
      <c r="IK35" s="1474"/>
      <c r="IL35" s="1474"/>
      <c r="IM35" s="1474"/>
      <c r="IN35" s="1474"/>
      <c r="IO35" s="1474"/>
      <c r="IP35" s="1474"/>
      <c r="IQ35" s="1474"/>
      <c r="IR35" s="1474"/>
      <c r="IS35" s="1474"/>
      <c r="IT35" s="1474"/>
      <c r="IU35" s="1474"/>
    </row>
    <row r="36" spans="1:255">
      <c r="A36" s="2091" t="s">
        <v>1399</v>
      </c>
      <c r="B36" s="1456"/>
      <c r="C36" s="1456"/>
      <c r="D36" s="1456"/>
      <c r="E36" s="2228"/>
      <c r="F36" s="3617"/>
      <c r="G36" s="3618"/>
      <c r="H36" s="1456"/>
      <c r="I36" s="1456"/>
      <c r="J36" s="1456"/>
      <c r="K36" s="1787"/>
      <c r="L36" s="1787"/>
      <c r="M36" s="2251">
        <v>6</v>
      </c>
      <c r="N36" s="3617"/>
      <c r="O36" s="3618"/>
      <c r="P36" s="1787"/>
      <c r="Q36" s="1787"/>
      <c r="R36" s="1787">
        <f t="shared" si="0"/>
        <v>0</v>
      </c>
      <c r="S36" s="1457">
        <v>6</v>
      </c>
      <c r="T36" s="1474"/>
      <c r="U36" s="1474"/>
      <c r="V36" s="1474" t="s">
        <v>1784</v>
      </c>
      <c r="W36" s="1474"/>
      <c r="X36" s="1474"/>
      <c r="Y36" s="1474"/>
      <c r="Z36" s="1474"/>
      <c r="AA36" s="1474"/>
      <c r="AB36" s="1474"/>
      <c r="AC36" s="1474"/>
      <c r="AD36" s="1474"/>
      <c r="AE36" s="1474"/>
      <c r="AF36" s="1474"/>
      <c r="AG36" s="1474"/>
      <c r="AH36" s="1474"/>
      <c r="AI36" s="1474"/>
      <c r="AJ36" s="1474"/>
      <c r="AK36" s="1474" t="s">
        <v>1784</v>
      </c>
      <c r="AL36" s="1474"/>
      <c r="AM36" s="1474"/>
      <c r="AN36" s="1474"/>
      <c r="AO36" s="1474"/>
      <c r="AP36" s="1474"/>
      <c r="AQ36" s="1474"/>
      <c r="AR36" s="1474"/>
      <c r="AS36" s="1474"/>
      <c r="AT36" s="1474"/>
      <c r="AU36" s="1474"/>
      <c r="AV36" s="1474"/>
      <c r="AW36" s="1474"/>
      <c r="AX36" s="1474"/>
      <c r="AY36" s="1474"/>
      <c r="AZ36" s="1474"/>
      <c r="BA36" s="1474"/>
      <c r="BB36" s="1474"/>
      <c r="BC36" s="1474"/>
      <c r="BD36" s="1474"/>
      <c r="BE36" s="1474"/>
      <c r="BF36" s="1474"/>
      <c r="BG36" s="1474"/>
      <c r="BH36" s="1474"/>
      <c r="BI36" s="1474"/>
      <c r="BJ36" s="1474"/>
      <c r="BK36" s="1474"/>
      <c r="BL36" s="1474"/>
      <c r="BM36" s="1474"/>
      <c r="BN36" s="1474"/>
      <c r="BO36" s="1474"/>
      <c r="BP36" s="1474"/>
      <c r="BQ36" s="1474"/>
      <c r="BR36" s="1474"/>
      <c r="BS36" s="1474"/>
      <c r="BT36" s="1474"/>
      <c r="BU36" s="1474"/>
      <c r="BV36" s="1474"/>
      <c r="BW36" s="1474"/>
      <c r="BX36" s="1474"/>
      <c r="BY36" s="1474"/>
      <c r="BZ36" s="1474"/>
      <c r="CA36" s="1474"/>
      <c r="CB36" s="1474"/>
      <c r="CC36" s="1474"/>
      <c r="CD36" s="1474"/>
      <c r="CE36" s="1474"/>
      <c r="CF36" s="1474"/>
      <c r="CG36" s="1474"/>
      <c r="CH36" s="1474"/>
      <c r="CI36" s="1474"/>
      <c r="CJ36" s="1474"/>
      <c r="CK36" s="1474"/>
      <c r="CL36" s="1474"/>
      <c r="CM36" s="1474"/>
      <c r="CN36" s="1474"/>
      <c r="CO36" s="1474"/>
      <c r="CP36" s="1474"/>
      <c r="CQ36" s="1474"/>
      <c r="CR36" s="1474"/>
      <c r="CS36" s="1474"/>
      <c r="CT36" s="1474"/>
      <c r="CU36" s="1474"/>
      <c r="CV36" s="1474"/>
      <c r="CW36" s="1474"/>
      <c r="CX36" s="1474"/>
      <c r="CY36" s="1474"/>
      <c r="CZ36" s="1474"/>
      <c r="DA36" s="1474"/>
      <c r="DB36" s="1474"/>
      <c r="DC36" s="1474"/>
      <c r="DD36" s="1474"/>
      <c r="DE36" s="1474"/>
      <c r="DF36" s="1474"/>
      <c r="DG36" s="1474"/>
      <c r="DH36" s="1474"/>
      <c r="DI36" s="1474"/>
      <c r="DJ36" s="1474"/>
      <c r="DK36" s="1474"/>
      <c r="DL36" s="1474"/>
      <c r="DM36" s="1474"/>
      <c r="DN36" s="1474"/>
      <c r="DO36" s="1474"/>
      <c r="DP36" s="1474"/>
      <c r="DQ36" s="1474"/>
      <c r="DR36" s="1474"/>
      <c r="DS36" s="1474"/>
      <c r="DT36" s="1474"/>
      <c r="DU36" s="1474"/>
      <c r="DV36" s="1474"/>
      <c r="DW36" s="1474"/>
      <c r="DX36" s="1474"/>
      <c r="DY36" s="1474"/>
      <c r="DZ36" s="1474"/>
      <c r="EA36" s="1474"/>
      <c r="EB36" s="1474"/>
      <c r="EC36" s="1474"/>
      <c r="ED36" s="1474"/>
      <c r="EE36" s="1474"/>
      <c r="EF36" s="1474"/>
      <c r="EG36" s="1474"/>
      <c r="EH36" s="1474"/>
      <c r="EI36" s="1474"/>
      <c r="EJ36" s="1474"/>
      <c r="EK36" s="1474"/>
      <c r="EL36" s="1474"/>
      <c r="EM36" s="1474"/>
      <c r="EN36" s="1474"/>
      <c r="EO36" s="1474"/>
      <c r="EP36" s="1474"/>
      <c r="EQ36" s="1474"/>
      <c r="ER36" s="1474"/>
      <c r="ES36" s="1474"/>
      <c r="ET36" s="1474"/>
      <c r="EU36" s="1474"/>
      <c r="EV36" s="1474"/>
      <c r="EW36" s="1474"/>
      <c r="EX36" s="1474"/>
      <c r="EY36" s="1474"/>
      <c r="EZ36" s="1474"/>
      <c r="FA36" s="1474"/>
      <c r="FB36" s="1474"/>
      <c r="FC36" s="1474"/>
      <c r="FD36" s="1474"/>
      <c r="FE36" s="1474"/>
      <c r="FF36" s="1474"/>
      <c r="FG36" s="1474"/>
      <c r="FH36" s="1474"/>
      <c r="FI36" s="1474"/>
      <c r="FJ36" s="1474"/>
      <c r="FK36" s="1474"/>
      <c r="FL36" s="1474"/>
      <c r="FM36" s="1474"/>
      <c r="FN36" s="1474"/>
      <c r="FO36" s="1474"/>
      <c r="FP36" s="1474"/>
      <c r="FQ36" s="1474"/>
      <c r="FR36" s="1474"/>
      <c r="FS36" s="1474"/>
      <c r="FT36" s="1474"/>
      <c r="FU36" s="1474"/>
      <c r="FV36" s="1474"/>
      <c r="FW36" s="1474"/>
      <c r="FX36" s="1474"/>
      <c r="FY36" s="1474"/>
      <c r="FZ36" s="1474"/>
      <c r="GA36" s="1474"/>
      <c r="GB36" s="1474"/>
      <c r="GC36" s="1474"/>
      <c r="GD36" s="1474"/>
      <c r="GE36" s="1474"/>
      <c r="GF36" s="1474"/>
      <c r="GG36" s="1474"/>
      <c r="GH36" s="1474"/>
      <c r="GI36" s="1474"/>
      <c r="GJ36" s="1474"/>
      <c r="GK36" s="1474"/>
      <c r="GL36" s="1474"/>
      <c r="GM36" s="1474"/>
      <c r="GN36" s="1474"/>
      <c r="GO36" s="1474"/>
      <c r="GP36" s="1474"/>
      <c r="GQ36" s="1474"/>
      <c r="GR36" s="1474"/>
      <c r="GS36" s="1474"/>
      <c r="GT36" s="1474"/>
      <c r="GU36" s="1474"/>
      <c r="GV36" s="1474"/>
      <c r="GW36" s="1474"/>
      <c r="GX36" s="1474"/>
      <c r="GY36" s="1474"/>
      <c r="GZ36" s="1474"/>
      <c r="HA36" s="1474"/>
      <c r="HB36" s="1474"/>
      <c r="HC36" s="1474"/>
      <c r="HD36" s="1474"/>
      <c r="HE36" s="1474"/>
      <c r="HF36" s="1474"/>
      <c r="HG36" s="1474"/>
      <c r="HH36" s="1474"/>
      <c r="HI36" s="1474"/>
      <c r="HJ36" s="1474"/>
      <c r="HK36" s="1474"/>
      <c r="HL36" s="1474"/>
      <c r="HM36" s="1474"/>
      <c r="HN36" s="1474"/>
      <c r="HO36" s="1474"/>
      <c r="HP36" s="1474"/>
      <c r="HQ36" s="1474"/>
      <c r="HR36" s="1474"/>
      <c r="HS36" s="1474"/>
      <c r="HT36" s="1474"/>
      <c r="HU36" s="1474"/>
      <c r="HV36" s="1474"/>
      <c r="HW36" s="1474"/>
      <c r="HX36" s="1474"/>
      <c r="HY36" s="1474"/>
      <c r="HZ36" s="1474"/>
      <c r="IA36" s="1474"/>
      <c r="IB36" s="1474"/>
      <c r="IC36" s="1474"/>
      <c r="ID36" s="1474"/>
      <c r="IE36" s="1474"/>
      <c r="IF36" s="1474"/>
      <c r="IG36" s="1474"/>
      <c r="IH36" s="1474"/>
      <c r="II36" s="1474"/>
      <c r="IJ36" s="1474"/>
      <c r="IK36" s="1474"/>
      <c r="IL36" s="1474"/>
      <c r="IM36" s="1474"/>
      <c r="IN36" s="1474"/>
      <c r="IO36" s="1474"/>
      <c r="IP36" s="1474"/>
      <c r="IQ36" s="1474"/>
      <c r="IR36" s="1474"/>
      <c r="IS36" s="1474"/>
      <c r="IT36" s="1474"/>
      <c r="IU36" s="1474"/>
    </row>
    <row r="37" spans="1:255">
      <c r="A37" s="2091" t="s">
        <v>1400</v>
      </c>
      <c r="B37" s="1456"/>
      <c r="C37" s="1456"/>
      <c r="D37" s="1456"/>
      <c r="E37" s="2228"/>
      <c r="F37" s="3617"/>
      <c r="G37" s="3618"/>
      <c r="H37" s="1456"/>
      <c r="I37" s="1456"/>
      <c r="J37" s="1456"/>
      <c r="K37" s="1787"/>
      <c r="L37" s="1787"/>
      <c r="M37" s="2251">
        <v>7</v>
      </c>
      <c r="N37" s="3617"/>
      <c r="O37" s="3618"/>
      <c r="P37" s="1787"/>
      <c r="Q37" s="1787"/>
      <c r="R37" s="1787">
        <f t="shared" si="0"/>
        <v>0</v>
      </c>
      <c r="S37" s="1457">
        <v>7</v>
      </c>
      <c r="T37" s="1474"/>
      <c r="U37" s="1474"/>
      <c r="V37" s="1474" t="s">
        <v>1784</v>
      </c>
      <c r="W37" s="1474"/>
      <c r="X37" s="1474"/>
      <c r="Y37" s="1474"/>
      <c r="Z37" s="1474"/>
      <c r="AA37" s="1474"/>
      <c r="AB37" s="1474"/>
      <c r="AC37" s="1474"/>
      <c r="AD37" s="1474"/>
      <c r="AE37" s="1474"/>
      <c r="AF37" s="1474"/>
      <c r="AG37" s="1474"/>
      <c r="AH37" s="1474"/>
      <c r="AI37" s="1474"/>
      <c r="AJ37" s="1474"/>
      <c r="AK37" s="1474" t="s">
        <v>1087</v>
      </c>
      <c r="AL37" s="1474"/>
      <c r="AM37" s="1474"/>
      <c r="AN37" s="1474"/>
      <c r="AO37" s="1474"/>
      <c r="AP37" s="1474"/>
      <c r="AQ37" s="1474"/>
      <c r="AR37" s="1474"/>
      <c r="AS37" s="1474"/>
      <c r="AT37" s="1474"/>
      <c r="AU37" s="1474"/>
      <c r="AV37" s="1474"/>
      <c r="AW37" s="1474"/>
      <c r="AX37" s="1474"/>
      <c r="AY37" s="1474"/>
      <c r="AZ37" s="1474"/>
      <c r="BA37" s="1474"/>
      <c r="BB37" s="1474"/>
      <c r="BC37" s="1474"/>
      <c r="BD37" s="1474"/>
      <c r="BE37" s="1474"/>
      <c r="BF37" s="1474"/>
      <c r="BG37" s="1474"/>
      <c r="BH37" s="1474"/>
      <c r="BI37" s="1474"/>
      <c r="BJ37" s="1474"/>
      <c r="BK37" s="1474"/>
      <c r="BL37" s="1474"/>
      <c r="BM37" s="1474"/>
      <c r="BN37" s="1474"/>
      <c r="BO37" s="1474"/>
      <c r="BP37" s="1474"/>
      <c r="BQ37" s="1474"/>
      <c r="BR37" s="1474"/>
      <c r="BS37" s="1474"/>
      <c r="BT37" s="1474"/>
      <c r="BU37" s="1474"/>
      <c r="BV37" s="1474"/>
      <c r="BW37" s="1474"/>
      <c r="BX37" s="1474"/>
      <c r="BY37" s="1474"/>
      <c r="BZ37" s="1474"/>
      <c r="CA37" s="1474"/>
      <c r="CB37" s="1474"/>
      <c r="CC37" s="1474"/>
      <c r="CD37" s="1474"/>
      <c r="CE37" s="1474"/>
      <c r="CF37" s="1474"/>
      <c r="CG37" s="1474"/>
      <c r="CH37" s="1474"/>
      <c r="CI37" s="1474"/>
      <c r="CJ37" s="1474"/>
      <c r="CK37" s="1474"/>
      <c r="CL37" s="1474"/>
      <c r="CM37" s="1474"/>
      <c r="CN37" s="1474"/>
      <c r="CO37" s="1474"/>
      <c r="CP37" s="1474"/>
      <c r="CQ37" s="1474"/>
      <c r="CR37" s="1474"/>
      <c r="CS37" s="1474"/>
      <c r="CT37" s="1474"/>
      <c r="CU37" s="1474"/>
      <c r="CV37" s="1474"/>
      <c r="CW37" s="1474"/>
      <c r="CX37" s="1474"/>
      <c r="CY37" s="1474"/>
      <c r="CZ37" s="1474"/>
      <c r="DA37" s="1474"/>
      <c r="DB37" s="1474"/>
      <c r="DC37" s="1474"/>
      <c r="DD37" s="1474"/>
      <c r="DE37" s="1474"/>
      <c r="DF37" s="1474"/>
      <c r="DG37" s="1474"/>
      <c r="DH37" s="1474"/>
      <c r="DI37" s="1474"/>
      <c r="DJ37" s="1474"/>
      <c r="DK37" s="1474"/>
      <c r="DL37" s="1474"/>
      <c r="DM37" s="1474"/>
      <c r="DN37" s="1474"/>
      <c r="DO37" s="1474"/>
      <c r="DP37" s="1474"/>
      <c r="DQ37" s="1474"/>
      <c r="DR37" s="1474"/>
      <c r="DS37" s="1474"/>
      <c r="DT37" s="1474"/>
      <c r="DU37" s="1474"/>
      <c r="DV37" s="1474"/>
      <c r="DW37" s="1474"/>
      <c r="DX37" s="1474"/>
      <c r="DY37" s="1474"/>
      <c r="DZ37" s="1474"/>
      <c r="EA37" s="1474"/>
      <c r="EB37" s="1474"/>
      <c r="EC37" s="1474"/>
      <c r="ED37" s="1474"/>
      <c r="EE37" s="1474"/>
      <c r="EF37" s="1474"/>
      <c r="EG37" s="1474"/>
      <c r="EH37" s="1474"/>
      <c r="EI37" s="1474"/>
      <c r="EJ37" s="1474"/>
      <c r="EK37" s="1474"/>
      <c r="EL37" s="1474"/>
      <c r="EM37" s="1474"/>
      <c r="EN37" s="1474"/>
      <c r="EO37" s="1474"/>
      <c r="EP37" s="1474"/>
      <c r="EQ37" s="1474"/>
      <c r="ER37" s="1474"/>
      <c r="ES37" s="1474"/>
      <c r="ET37" s="1474"/>
      <c r="EU37" s="1474"/>
      <c r="EV37" s="1474"/>
      <c r="EW37" s="1474"/>
      <c r="EX37" s="1474"/>
      <c r="EY37" s="1474"/>
      <c r="EZ37" s="1474"/>
      <c r="FA37" s="1474"/>
      <c r="FB37" s="1474"/>
      <c r="FC37" s="1474"/>
      <c r="FD37" s="1474"/>
      <c r="FE37" s="1474"/>
      <c r="FF37" s="1474"/>
      <c r="FG37" s="1474"/>
      <c r="FH37" s="1474"/>
      <c r="FI37" s="1474"/>
      <c r="FJ37" s="1474"/>
      <c r="FK37" s="1474"/>
      <c r="FL37" s="1474"/>
      <c r="FM37" s="1474"/>
      <c r="FN37" s="1474"/>
      <c r="FO37" s="1474"/>
      <c r="FP37" s="1474"/>
      <c r="FQ37" s="1474"/>
      <c r="FR37" s="1474"/>
      <c r="FS37" s="1474"/>
      <c r="FT37" s="1474"/>
      <c r="FU37" s="1474"/>
      <c r="FV37" s="1474"/>
      <c r="FW37" s="1474"/>
      <c r="FX37" s="1474"/>
      <c r="FY37" s="1474"/>
      <c r="FZ37" s="1474"/>
      <c r="GA37" s="1474"/>
      <c r="GB37" s="1474"/>
      <c r="GC37" s="1474"/>
      <c r="GD37" s="1474"/>
      <c r="GE37" s="1474"/>
      <c r="GF37" s="1474"/>
      <c r="GG37" s="1474"/>
      <c r="GH37" s="1474"/>
      <c r="GI37" s="1474"/>
      <c r="GJ37" s="1474"/>
      <c r="GK37" s="1474"/>
      <c r="GL37" s="1474"/>
      <c r="GM37" s="1474"/>
      <c r="GN37" s="1474"/>
      <c r="GO37" s="1474"/>
      <c r="GP37" s="1474"/>
      <c r="GQ37" s="1474"/>
      <c r="GR37" s="1474"/>
      <c r="GS37" s="1474"/>
      <c r="GT37" s="1474"/>
      <c r="GU37" s="1474"/>
      <c r="GV37" s="1474"/>
      <c r="GW37" s="1474"/>
      <c r="GX37" s="1474"/>
      <c r="GY37" s="1474"/>
      <c r="GZ37" s="1474"/>
      <c r="HA37" s="1474"/>
      <c r="HB37" s="1474"/>
      <c r="HC37" s="1474"/>
      <c r="HD37" s="1474"/>
      <c r="HE37" s="1474"/>
      <c r="HF37" s="1474"/>
      <c r="HG37" s="1474"/>
      <c r="HH37" s="1474"/>
      <c r="HI37" s="1474"/>
      <c r="HJ37" s="1474"/>
      <c r="HK37" s="1474"/>
      <c r="HL37" s="1474"/>
      <c r="HM37" s="1474"/>
      <c r="HN37" s="1474"/>
      <c r="HO37" s="1474"/>
      <c r="HP37" s="1474"/>
      <c r="HQ37" s="1474"/>
      <c r="HR37" s="1474"/>
      <c r="HS37" s="1474"/>
      <c r="HT37" s="1474"/>
      <c r="HU37" s="1474"/>
      <c r="HV37" s="1474"/>
      <c r="HW37" s="1474"/>
      <c r="HX37" s="1474"/>
      <c r="HY37" s="1474"/>
      <c r="HZ37" s="1474"/>
      <c r="IA37" s="1474"/>
      <c r="IB37" s="1474"/>
      <c r="IC37" s="1474"/>
      <c r="ID37" s="1474"/>
      <c r="IE37" s="1474"/>
      <c r="IF37" s="1474"/>
      <c r="IG37" s="1474"/>
      <c r="IH37" s="1474"/>
      <c r="II37" s="1474"/>
      <c r="IJ37" s="1474"/>
      <c r="IK37" s="1474"/>
      <c r="IL37" s="1474"/>
      <c r="IM37" s="1474"/>
      <c r="IN37" s="1474"/>
      <c r="IO37" s="1474"/>
      <c r="IP37" s="1474"/>
      <c r="IQ37" s="1474"/>
      <c r="IR37" s="1474"/>
      <c r="IS37" s="1474"/>
      <c r="IT37" s="1474"/>
      <c r="IU37" s="1474"/>
    </row>
    <row r="38" spans="1:255">
      <c r="A38" s="2091" t="s">
        <v>1401</v>
      </c>
      <c r="B38" s="1456"/>
      <c r="C38" s="1456"/>
      <c r="D38" s="1456"/>
      <c r="E38" s="2228"/>
      <c r="F38" s="3617"/>
      <c r="G38" s="3618"/>
      <c r="H38" s="1456"/>
      <c r="I38" s="1456"/>
      <c r="J38" s="1456"/>
      <c r="K38" s="1787"/>
      <c r="L38" s="1787"/>
      <c r="M38" s="2251">
        <v>8</v>
      </c>
      <c r="N38" s="3617"/>
      <c r="O38" s="3618"/>
      <c r="P38" s="1787"/>
      <c r="Q38" s="1787"/>
      <c r="R38" s="1787">
        <f t="shared" si="0"/>
        <v>0</v>
      </c>
      <c r="S38" s="1457">
        <v>8</v>
      </c>
      <c r="T38" s="1474" t="s">
        <v>1784</v>
      </c>
      <c r="U38" s="1474" t="s">
        <v>1784</v>
      </c>
      <c r="V38" s="1474" t="s">
        <v>1784</v>
      </c>
      <c r="W38" s="1474"/>
      <c r="X38" s="1474"/>
      <c r="Y38" s="1474"/>
      <c r="Z38" s="1474" t="s">
        <v>1784</v>
      </c>
      <c r="AA38" s="1474" t="s">
        <v>1784</v>
      </c>
      <c r="AB38" s="1474" t="s">
        <v>1784</v>
      </c>
      <c r="AC38" s="1474" t="s">
        <v>1784</v>
      </c>
      <c r="AD38" s="1474" t="s">
        <v>1784</v>
      </c>
      <c r="AE38" s="1474" t="s">
        <v>1784</v>
      </c>
      <c r="AF38" s="1474" t="s">
        <v>1784</v>
      </c>
      <c r="AG38" s="1474" t="s">
        <v>1784</v>
      </c>
      <c r="AH38" s="1474" t="s">
        <v>1784</v>
      </c>
      <c r="AI38" s="1474" t="s">
        <v>1784</v>
      </c>
      <c r="AJ38" s="1474" t="s">
        <v>1784</v>
      </c>
      <c r="AK38" s="1474" t="s">
        <v>1784</v>
      </c>
      <c r="AL38" s="1474"/>
      <c r="AM38" s="1474"/>
      <c r="AN38" s="1474"/>
      <c r="AO38" s="1474"/>
      <c r="AP38" s="1474"/>
      <c r="AQ38" s="1474"/>
      <c r="AR38" s="1474"/>
      <c r="AS38" s="1474"/>
      <c r="AT38" s="1474"/>
      <c r="AU38" s="1474"/>
      <c r="AV38" s="1474"/>
      <c r="AW38" s="1474"/>
      <c r="AX38" s="1474"/>
      <c r="AY38" s="1474"/>
      <c r="AZ38" s="1474"/>
      <c r="BA38" s="1474"/>
      <c r="BB38" s="1474"/>
      <c r="BC38" s="1474"/>
      <c r="BD38" s="1474"/>
      <c r="BE38" s="1474"/>
      <c r="BF38" s="1474"/>
      <c r="BG38" s="1474"/>
      <c r="BH38" s="1474"/>
      <c r="BI38" s="1474"/>
      <c r="BJ38" s="1474"/>
      <c r="BK38" s="1474"/>
      <c r="BL38" s="1474"/>
      <c r="BM38" s="1474"/>
      <c r="BN38" s="1474"/>
      <c r="BO38" s="1474"/>
      <c r="BP38" s="1474"/>
      <c r="BQ38" s="1474"/>
      <c r="BR38" s="1474"/>
      <c r="BS38" s="1474"/>
      <c r="BT38" s="1474"/>
      <c r="BU38" s="1474"/>
      <c r="BV38" s="1474"/>
      <c r="BW38" s="1474"/>
      <c r="BX38" s="1474"/>
      <c r="BY38" s="1474"/>
      <c r="BZ38" s="1474"/>
      <c r="CA38" s="1474"/>
      <c r="CB38" s="1474"/>
      <c r="CC38" s="1474"/>
      <c r="CD38" s="1474"/>
      <c r="CE38" s="1474"/>
      <c r="CF38" s="1474"/>
      <c r="CG38" s="1474"/>
      <c r="CH38" s="1474"/>
      <c r="CI38" s="1474"/>
      <c r="CJ38" s="1474"/>
      <c r="CK38" s="1474"/>
      <c r="CL38" s="1474"/>
      <c r="CM38" s="1474"/>
      <c r="CN38" s="1474"/>
      <c r="CO38" s="1474"/>
      <c r="CP38" s="1474"/>
      <c r="CQ38" s="1474"/>
      <c r="CR38" s="1474"/>
      <c r="CS38" s="1474"/>
      <c r="CT38" s="1474"/>
      <c r="CU38" s="1474"/>
      <c r="CV38" s="1474"/>
      <c r="CW38" s="1474"/>
      <c r="CX38" s="1474"/>
      <c r="CY38" s="1474"/>
      <c r="CZ38" s="1474"/>
      <c r="DA38" s="1474"/>
      <c r="DB38" s="1474"/>
      <c r="DC38" s="1474"/>
      <c r="DD38" s="1474"/>
      <c r="DE38" s="1474"/>
      <c r="DF38" s="1474"/>
      <c r="DG38" s="1474"/>
      <c r="DH38" s="1474"/>
      <c r="DI38" s="1474"/>
      <c r="DJ38" s="1474"/>
      <c r="DK38" s="1474"/>
      <c r="DL38" s="1474"/>
      <c r="DM38" s="1474"/>
      <c r="DN38" s="1474"/>
      <c r="DO38" s="1474"/>
      <c r="DP38" s="1474"/>
      <c r="DQ38" s="1474"/>
      <c r="DR38" s="1474"/>
      <c r="DS38" s="1474"/>
      <c r="DT38" s="1474"/>
      <c r="DU38" s="1474"/>
      <c r="DV38" s="1474"/>
      <c r="DW38" s="1474"/>
      <c r="DX38" s="1474"/>
      <c r="DY38" s="1474"/>
      <c r="DZ38" s="1474"/>
      <c r="EA38" s="1474"/>
      <c r="EB38" s="1474"/>
      <c r="EC38" s="1474"/>
      <c r="ED38" s="1474"/>
      <c r="EE38" s="1474"/>
      <c r="EF38" s="1474"/>
      <c r="EG38" s="1474"/>
      <c r="EH38" s="1474"/>
      <c r="EI38" s="1474"/>
      <c r="EJ38" s="1474"/>
      <c r="EK38" s="1474"/>
      <c r="EL38" s="1474"/>
      <c r="EM38" s="1474"/>
      <c r="EN38" s="1474"/>
      <c r="EO38" s="1474"/>
      <c r="EP38" s="1474"/>
      <c r="EQ38" s="1474"/>
      <c r="ER38" s="1474"/>
      <c r="ES38" s="1474"/>
      <c r="ET38" s="1474"/>
      <c r="EU38" s="1474"/>
      <c r="EV38" s="1474"/>
      <c r="EW38" s="1474"/>
      <c r="EX38" s="1474"/>
      <c r="EY38" s="1474"/>
      <c r="EZ38" s="1474"/>
      <c r="FA38" s="1474"/>
      <c r="FB38" s="1474"/>
      <c r="FC38" s="1474"/>
      <c r="FD38" s="1474"/>
      <c r="FE38" s="1474"/>
      <c r="FF38" s="1474"/>
      <c r="FG38" s="1474"/>
      <c r="FH38" s="1474"/>
      <c r="FI38" s="1474"/>
      <c r="FJ38" s="1474"/>
      <c r="FK38" s="1474"/>
      <c r="FL38" s="1474"/>
      <c r="FM38" s="1474"/>
      <c r="FN38" s="1474"/>
      <c r="FO38" s="1474"/>
      <c r="FP38" s="1474"/>
      <c r="FQ38" s="1474"/>
      <c r="FR38" s="1474"/>
      <c r="FS38" s="1474"/>
      <c r="FT38" s="1474"/>
      <c r="FU38" s="1474"/>
      <c r="FV38" s="1474"/>
      <c r="FW38" s="1474"/>
      <c r="FX38" s="1474"/>
      <c r="FY38" s="1474"/>
      <c r="FZ38" s="1474"/>
      <c r="GA38" s="1474"/>
      <c r="GB38" s="1474"/>
      <c r="GC38" s="1474"/>
      <c r="GD38" s="1474"/>
      <c r="GE38" s="1474"/>
      <c r="GF38" s="1474"/>
      <c r="GG38" s="1474"/>
      <c r="GH38" s="1474"/>
      <c r="GI38" s="1474"/>
      <c r="GJ38" s="1474"/>
      <c r="GK38" s="1474"/>
      <c r="GL38" s="1474"/>
      <c r="GM38" s="1474"/>
      <c r="GN38" s="1474"/>
      <c r="GO38" s="1474"/>
      <c r="GP38" s="1474"/>
      <c r="GQ38" s="1474"/>
      <c r="GR38" s="1474"/>
      <c r="GS38" s="1474"/>
      <c r="GT38" s="1474"/>
      <c r="GU38" s="1474"/>
      <c r="GV38" s="1474"/>
      <c r="GW38" s="1474"/>
      <c r="GX38" s="1474"/>
      <c r="GY38" s="1474"/>
      <c r="GZ38" s="1474"/>
      <c r="HA38" s="1474"/>
      <c r="HB38" s="1474"/>
      <c r="HC38" s="1474"/>
      <c r="HD38" s="1474"/>
      <c r="HE38" s="1474"/>
      <c r="HF38" s="1474"/>
      <c r="HG38" s="1474"/>
      <c r="HH38" s="1474"/>
      <c r="HI38" s="1474"/>
      <c r="HJ38" s="1474"/>
      <c r="HK38" s="1474"/>
      <c r="HL38" s="1474"/>
      <c r="HM38" s="1474"/>
      <c r="HN38" s="1474"/>
      <c r="HO38" s="1474"/>
      <c r="HP38" s="1474"/>
      <c r="HQ38" s="1474"/>
      <c r="HR38" s="1474"/>
      <c r="HS38" s="1474"/>
      <c r="HT38" s="1474"/>
      <c r="HU38" s="1474"/>
      <c r="HV38" s="1474"/>
      <c r="HW38" s="1474"/>
      <c r="HX38" s="1474"/>
      <c r="HY38" s="1474"/>
      <c r="HZ38" s="1474"/>
      <c r="IA38" s="1474"/>
      <c r="IB38" s="1474"/>
      <c r="IC38" s="1474"/>
      <c r="ID38" s="1474"/>
      <c r="IE38" s="1474"/>
      <c r="IF38" s="1474"/>
      <c r="IG38" s="1474"/>
      <c r="IH38" s="1474"/>
      <c r="II38" s="1474"/>
      <c r="IJ38" s="1474"/>
      <c r="IK38" s="1474"/>
      <c r="IL38" s="1474"/>
      <c r="IM38" s="1474"/>
      <c r="IN38" s="1474"/>
      <c r="IO38" s="1474"/>
      <c r="IP38" s="1474"/>
      <c r="IQ38" s="1474"/>
      <c r="IR38" s="1474"/>
      <c r="IS38" s="1474"/>
      <c r="IT38" s="1474"/>
      <c r="IU38" s="1474"/>
    </row>
    <row r="39" spans="1:255">
      <c r="A39" s="2091" t="s">
        <v>1402</v>
      </c>
      <c r="B39" s="1456"/>
      <c r="C39" s="1456"/>
      <c r="D39" s="1456"/>
      <c r="E39" s="2228"/>
      <c r="F39" s="3617"/>
      <c r="G39" s="3618"/>
      <c r="H39" s="1456"/>
      <c r="I39" s="1456"/>
      <c r="J39" s="1456"/>
      <c r="K39" s="1787"/>
      <c r="L39" s="1787"/>
      <c r="M39" s="2251">
        <v>9</v>
      </c>
      <c r="N39" s="3617"/>
      <c r="O39" s="3618"/>
      <c r="P39" s="1787"/>
      <c r="Q39" s="1787"/>
      <c r="R39" s="1787">
        <f t="shared" si="0"/>
        <v>0</v>
      </c>
      <c r="S39" s="1457">
        <v>9</v>
      </c>
      <c r="T39" s="1474"/>
      <c r="U39" s="1474"/>
      <c r="V39" s="1474"/>
      <c r="W39" s="1474"/>
      <c r="X39" s="1474"/>
      <c r="Y39" s="1474"/>
      <c r="Z39" s="1474"/>
      <c r="AA39" s="1474"/>
      <c r="AB39" s="1474"/>
      <c r="AC39" s="1474"/>
      <c r="AD39" s="1474"/>
      <c r="AE39" s="1474"/>
      <c r="AF39" s="1474"/>
      <c r="AG39" s="1474"/>
      <c r="AH39" s="1474"/>
      <c r="AI39" s="1474"/>
      <c r="AJ39" s="1474"/>
      <c r="AK39" s="1474"/>
      <c r="AL39" s="1474"/>
      <c r="AM39" s="1474"/>
      <c r="AN39" s="1474"/>
      <c r="AO39" s="1474"/>
      <c r="AP39" s="1474"/>
      <c r="AQ39" s="1474"/>
      <c r="AR39" s="1474"/>
      <c r="AS39" s="1474"/>
      <c r="AT39" s="1474"/>
      <c r="AU39" s="1474"/>
      <c r="AV39" s="1474"/>
      <c r="AW39" s="1474"/>
      <c r="AX39" s="1474"/>
      <c r="AY39" s="1474"/>
      <c r="AZ39" s="1474"/>
      <c r="BA39" s="1474"/>
      <c r="BB39" s="1474"/>
      <c r="BC39" s="1474"/>
      <c r="BD39" s="1474"/>
      <c r="BE39" s="1474"/>
      <c r="BF39" s="1474"/>
      <c r="BG39" s="1474"/>
      <c r="BH39" s="1474"/>
      <c r="BI39" s="1474"/>
      <c r="BJ39" s="1474"/>
      <c r="BK39" s="1474"/>
      <c r="BL39" s="1474"/>
      <c r="BM39" s="1474"/>
      <c r="BN39" s="1474"/>
      <c r="BO39" s="1474"/>
      <c r="BP39" s="1474"/>
      <c r="BQ39" s="1474"/>
      <c r="BR39" s="1474"/>
      <c r="BS39" s="1474"/>
      <c r="BT39" s="1474"/>
      <c r="BU39" s="1474"/>
      <c r="BV39" s="1474"/>
      <c r="BW39" s="1474"/>
      <c r="BX39" s="1474"/>
      <c r="BY39" s="1474"/>
      <c r="BZ39" s="1474"/>
      <c r="CA39" s="1474"/>
      <c r="CB39" s="1474"/>
      <c r="CC39" s="1474"/>
      <c r="CD39" s="1474"/>
      <c r="CE39" s="1474"/>
      <c r="CF39" s="1474"/>
      <c r="CG39" s="1474"/>
      <c r="CH39" s="1474"/>
      <c r="CI39" s="1474"/>
      <c r="CJ39" s="1474"/>
      <c r="CK39" s="1474"/>
      <c r="CL39" s="1474"/>
      <c r="CM39" s="1474"/>
      <c r="CN39" s="1474"/>
      <c r="CO39" s="1474"/>
      <c r="CP39" s="1474"/>
      <c r="CQ39" s="1474"/>
      <c r="CR39" s="1474"/>
      <c r="CS39" s="1474"/>
      <c r="CT39" s="1474"/>
      <c r="CU39" s="1474"/>
      <c r="CV39" s="1474"/>
      <c r="CW39" s="1474"/>
      <c r="CX39" s="1474"/>
      <c r="CY39" s="1474"/>
      <c r="CZ39" s="1474"/>
      <c r="DA39" s="1474"/>
      <c r="DB39" s="1474"/>
      <c r="DC39" s="1474"/>
      <c r="DD39" s="1474"/>
      <c r="DE39" s="1474"/>
      <c r="DF39" s="1474"/>
      <c r="DG39" s="1474"/>
      <c r="DH39" s="1474"/>
      <c r="DI39" s="1474"/>
      <c r="DJ39" s="1474"/>
      <c r="DK39" s="1474"/>
      <c r="DL39" s="1474"/>
      <c r="DM39" s="1474"/>
      <c r="DN39" s="1474"/>
      <c r="DO39" s="1474"/>
      <c r="DP39" s="1474"/>
      <c r="DQ39" s="1474"/>
      <c r="DR39" s="1474"/>
      <c r="DS39" s="1474"/>
      <c r="DT39" s="1474"/>
      <c r="DU39" s="1474"/>
      <c r="DV39" s="1474"/>
      <c r="DW39" s="1474"/>
      <c r="DX39" s="1474"/>
      <c r="DY39" s="1474"/>
      <c r="DZ39" s="1474"/>
      <c r="EA39" s="1474"/>
      <c r="EB39" s="1474"/>
      <c r="EC39" s="1474"/>
      <c r="ED39" s="1474"/>
      <c r="EE39" s="1474"/>
      <c r="EF39" s="1474"/>
      <c r="EG39" s="1474"/>
      <c r="EH39" s="1474"/>
      <c r="EI39" s="1474"/>
      <c r="EJ39" s="1474"/>
      <c r="EK39" s="1474"/>
      <c r="EL39" s="1474"/>
      <c r="EM39" s="1474"/>
      <c r="EN39" s="1474"/>
      <c r="EO39" s="1474"/>
      <c r="EP39" s="1474"/>
      <c r="EQ39" s="1474"/>
      <c r="ER39" s="1474"/>
      <c r="ES39" s="1474"/>
      <c r="ET39" s="1474"/>
      <c r="EU39" s="1474"/>
      <c r="EV39" s="1474"/>
      <c r="EW39" s="1474"/>
      <c r="EX39" s="1474"/>
      <c r="EY39" s="1474"/>
      <c r="EZ39" s="1474"/>
      <c r="FA39" s="1474"/>
      <c r="FB39" s="1474"/>
      <c r="FC39" s="1474"/>
      <c r="FD39" s="1474"/>
      <c r="FE39" s="1474"/>
      <c r="FF39" s="1474"/>
      <c r="FG39" s="1474"/>
      <c r="FH39" s="1474"/>
      <c r="FI39" s="1474"/>
      <c r="FJ39" s="1474"/>
      <c r="FK39" s="1474"/>
      <c r="FL39" s="1474"/>
      <c r="FM39" s="1474"/>
      <c r="FN39" s="1474"/>
      <c r="FO39" s="1474"/>
      <c r="FP39" s="1474"/>
      <c r="FQ39" s="1474"/>
      <c r="FR39" s="1474"/>
      <c r="FS39" s="1474"/>
      <c r="FT39" s="1474"/>
      <c r="FU39" s="1474"/>
      <c r="FV39" s="1474"/>
      <c r="FW39" s="1474"/>
      <c r="FX39" s="1474"/>
      <c r="FY39" s="1474"/>
      <c r="FZ39" s="1474"/>
      <c r="GA39" s="1474"/>
      <c r="GB39" s="1474"/>
      <c r="GC39" s="1474"/>
      <c r="GD39" s="1474"/>
      <c r="GE39" s="1474"/>
      <c r="GF39" s="1474"/>
      <c r="GG39" s="1474"/>
      <c r="GH39" s="1474"/>
      <c r="GI39" s="1474"/>
      <c r="GJ39" s="1474"/>
      <c r="GK39" s="1474"/>
      <c r="GL39" s="1474"/>
      <c r="GM39" s="1474"/>
      <c r="GN39" s="1474"/>
      <c r="GO39" s="1474"/>
      <c r="GP39" s="1474"/>
      <c r="GQ39" s="1474"/>
      <c r="GR39" s="1474"/>
      <c r="GS39" s="1474"/>
      <c r="GT39" s="1474"/>
      <c r="GU39" s="1474"/>
      <c r="GV39" s="1474"/>
      <c r="GW39" s="1474"/>
      <c r="GX39" s="1474"/>
      <c r="GY39" s="1474"/>
      <c r="GZ39" s="1474"/>
      <c r="HA39" s="1474"/>
      <c r="HB39" s="1474"/>
      <c r="HC39" s="1474"/>
      <c r="HD39" s="1474"/>
      <c r="HE39" s="1474"/>
      <c r="HF39" s="1474"/>
      <c r="HG39" s="1474"/>
      <c r="HH39" s="1474"/>
      <c r="HI39" s="1474"/>
      <c r="HJ39" s="1474"/>
      <c r="HK39" s="1474"/>
      <c r="HL39" s="1474"/>
      <c r="HM39" s="1474"/>
      <c r="HN39" s="1474"/>
      <c r="HO39" s="1474"/>
      <c r="HP39" s="1474"/>
      <c r="HQ39" s="1474"/>
      <c r="HR39" s="1474"/>
      <c r="HS39" s="1474"/>
      <c r="HT39" s="1474"/>
      <c r="HU39" s="1474"/>
      <c r="HV39" s="1474"/>
      <c r="HW39" s="1474"/>
      <c r="HX39" s="1474"/>
      <c r="HY39" s="1474"/>
      <c r="HZ39" s="1474"/>
      <c r="IA39" s="1474"/>
      <c r="IB39" s="1474"/>
      <c r="IC39" s="1474"/>
      <c r="ID39" s="1474"/>
      <c r="IE39" s="1474"/>
      <c r="IF39" s="1474"/>
      <c r="IG39" s="1474"/>
      <c r="IH39" s="1474"/>
      <c r="II39" s="1474"/>
      <c r="IJ39" s="1474"/>
      <c r="IK39" s="1474"/>
      <c r="IL39" s="1474"/>
      <c r="IM39" s="1474"/>
      <c r="IN39" s="1474"/>
      <c r="IO39" s="1474"/>
      <c r="IP39" s="1474"/>
      <c r="IQ39" s="1474"/>
      <c r="IR39" s="1474"/>
      <c r="IS39" s="1474"/>
      <c r="IT39" s="1474"/>
      <c r="IU39" s="1474"/>
    </row>
    <row r="40" spans="1:255">
      <c r="A40" s="2091" t="s">
        <v>1741</v>
      </c>
      <c r="B40" s="1456"/>
      <c r="C40" s="1456"/>
      <c r="D40" s="1456"/>
      <c r="E40" s="2228"/>
      <c r="F40" s="3617"/>
      <c r="G40" s="3618"/>
      <c r="H40" s="1456"/>
      <c r="I40" s="1456"/>
      <c r="J40" s="1456"/>
      <c r="K40" s="1787"/>
      <c r="L40" s="1787"/>
      <c r="M40" s="2251">
        <v>10</v>
      </c>
      <c r="N40" s="3617"/>
      <c r="O40" s="3618"/>
      <c r="P40" s="1787"/>
      <c r="Q40" s="1787"/>
      <c r="R40" s="1787">
        <f t="shared" si="0"/>
        <v>0</v>
      </c>
      <c r="S40" s="1457">
        <v>10</v>
      </c>
      <c r="T40" s="1474"/>
      <c r="U40" s="1474"/>
      <c r="V40" s="1474"/>
      <c r="W40" s="1474"/>
      <c r="X40" s="1474"/>
      <c r="Y40" s="1474"/>
      <c r="Z40" s="1474"/>
      <c r="AA40" s="1474"/>
      <c r="AB40" s="1474"/>
      <c r="AC40" s="1474"/>
      <c r="AD40" s="1474"/>
      <c r="AE40" s="1474"/>
      <c r="AF40" s="1474"/>
      <c r="AG40" s="1474"/>
      <c r="AH40" s="1474"/>
      <c r="AI40" s="1474"/>
      <c r="AJ40" s="1474"/>
      <c r="AK40" s="1474"/>
      <c r="AL40" s="1474"/>
      <c r="AM40" s="1474"/>
      <c r="AN40" s="1474"/>
      <c r="AO40" s="1474"/>
      <c r="AP40" s="1474"/>
      <c r="AQ40" s="1474"/>
      <c r="AR40" s="1474"/>
      <c r="AS40" s="1474"/>
      <c r="AT40" s="1474"/>
      <c r="AU40" s="1474"/>
      <c r="AV40" s="1474"/>
      <c r="AW40" s="1474"/>
      <c r="AX40" s="1474"/>
      <c r="AY40" s="1474"/>
      <c r="AZ40" s="1474"/>
      <c r="BA40" s="1474"/>
      <c r="BB40" s="1474"/>
      <c r="BC40" s="1474"/>
      <c r="BD40" s="1474"/>
      <c r="BE40" s="1474"/>
      <c r="BF40" s="1474"/>
      <c r="BG40" s="1474"/>
      <c r="BH40" s="1474"/>
      <c r="BI40" s="1474"/>
      <c r="BJ40" s="1474"/>
      <c r="BK40" s="1474"/>
      <c r="BL40" s="1474"/>
      <c r="BM40" s="1474"/>
      <c r="BN40" s="1474"/>
      <c r="BO40" s="1474"/>
      <c r="BP40" s="1474"/>
      <c r="BQ40" s="1474"/>
      <c r="BR40" s="1474"/>
      <c r="BS40" s="1474"/>
      <c r="BT40" s="1474"/>
      <c r="BU40" s="1474"/>
      <c r="BV40" s="1474"/>
      <c r="BW40" s="1474"/>
      <c r="BX40" s="1474"/>
      <c r="BY40" s="1474"/>
      <c r="BZ40" s="1474"/>
      <c r="CA40" s="1474"/>
      <c r="CB40" s="1474"/>
      <c r="CC40" s="1474"/>
      <c r="CD40" s="1474"/>
      <c r="CE40" s="1474"/>
      <c r="CF40" s="1474"/>
      <c r="CG40" s="1474"/>
      <c r="CH40" s="1474"/>
      <c r="CI40" s="1474"/>
      <c r="CJ40" s="1474"/>
      <c r="CK40" s="1474"/>
      <c r="CL40" s="1474"/>
      <c r="CM40" s="1474"/>
      <c r="CN40" s="1474"/>
      <c r="CO40" s="1474"/>
      <c r="CP40" s="1474"/>
      <c r="CQ40" s="1474"/>
      <c r="CR40" s="1474"/>
      <c r="CS40" s="1474"/>
      <c r="CT40" s="1474"/>
      <c r="CU40" s="1474"/>
      <c r="CV40" s="1474"/>
      <c r="CW40" s="1474"/>
      <c r="CX40" s="1474"/>
      <c r="CY40" s="1474"/>
      <c r="CZ40" s="1474"/>
      <c r="DA40" s="1474"/>
      <c r="DB40" s="1474"/>
      <c r="DC40" s="1474"/>
      <c r="DD40" s="1474"/>
      <c r="DE40" s="1474"/>
      <c r="DF40" s="1474"/>
      <c r="DG40" s="1474"/>
      <c r="DH40" s="1474"/>
      <c r="DI40" s="1474"/>
      <c r="DJ40" s="1474"/>
      <c r="DK40" s="1474"/>
      <c r="DL40" s="1474"/>
      <c r="DM40" s="1474"/>
      <c r="DN40" s="1474"/>
      <c r="DO40" s="1474"/>
      <c r="DP40" s="1474"/>
      <c r="DQ40" s="1474"/>
      <c r="DR40" s="1474"/>
      <c r="DS40" s="1474"/>
      <c r="DT40" s="1474"/>
      <c r="DU40" s="1474"/>
      <c r="DV40" s="1474"/>
      <c r="DW40" s="1474"/>
      <c r="DX40" s="1474"/>
      <c r="DY40" s="1474"/>
      <c r="DZ40" s="1474"/>
      <c r="EA40" s="1474"/>
      <c r="EB40" s="1474"/>
      <c r="EC40" s="1474"/>
      <c r="ED40" s="1474"/>
      <c r="EE40" s="1474"/>
      <c r="EF40" s="1474"/>
      <c r="EG40" s="1474"/>
      <c r="EH40" s="1474"/>
      <c r="EI40" s="1474"/>
      <c r="EJ40" s="1474"/>
      <c r="EK40" s="1474"/>
      <c r="EL40" s="1474"/>
      <c r="EM40" s="1474"/>
      <c r="EN40" s="1474"/>
      <c r="EO40" s="1474"/>
      <c r="EP40" s="1474"/>
      <c r="EQ40" s="1474"/>
      <c r="ER40" s="1474"/>
      <c r="ES40" s="1474"/>
      <c r="ET40" s="1474"/>
      <c r="EU40" s="1474"/>
      <c r="EV40" s="1474"/>
      <c r="EW40" s="1474"/>
      <c r="EX40" s="1474"/>
      <c r="EY40" s="1474"/>
      <c r="EZ40" s="1474"/>
      <c r="FA40" s="1474"/>
      <c r="FB40" s="1474"/>
      <c r="FC40" s="1474"/>
      <c r="FD40" s="1474"/>
      <c r="FE40" s="1474"/>
      <c r="FF40" s="1474"/>
      <c r="FG40" s="1474"/>
      <c r="FH40" s="1474"/>
      <c r="FI40" s="1474"/>
      <c r="FJ40" s="1474"/>
      <c r="FK40" s="1474"/>
      <c r="FL40" s="1474"/>
      <c r="FM40" s="1474"/>
      <c r="FN40" s="1474"/>
      <c r="FO40" s="1474"/>
      <c r="FP40" s="1474"/>
      <c r="FQ40" s="1474"/>
      <c r="FR40" s="1474"/>
      <c r="FS40" s="1474"/>
      <c r="FT40" s="1474"/>
      <c r="FU40" s="1474"/>
      <c r="FV40" s="1474"/>
      <c r="FW40" s="1474"/>
      <c r="FX40" s="1474"/>
      <c r="FY40" s="1474"/>
      <c r="FZ40" s="1474"/>
      <c r="GA40" s="1474"/>
      <c r="GB40" s="1474"/>
      <c r="GC40" s="1474"/>
      <c r="GD40" s="1474"/>
      <c r="GE40" s="1474"/>
      <c r="GF40" s="1474"/>
      <c r="GG40" s="1474"/>
      <c r="GH40" s="1474"/>
      <c r="GI40" s="1474"/>
      <c r="GJ40" s="1474"/>
      <c r="GK40" s="1474"/>
      <c r="GL40" s="1474"/>
      <c r="GM40" s="1474"/>
      <c r="GN40" s="1474"/>
      <c r="GO40" s="1474"/>
      <c r="GP40" s="1474"/>
      <c r="GQ40" s="1474"/>
      <c r="GR40" s="1474"/>
      <c r="GS40" s="1474"/>
      <c r="GT40" s="1474"/>
      <c r="GU40" s="1474"/>
      <c r="GV40" s="1474"/>
      <c r="GW40" s="1474"/>
      <c r="GX40" s="1474"/>
      <c r="GY40" s="1474"/>
      <c r="GZ40" s="1474"/>
      <c r="HA40" s="1474"/>
      <c r="HB40" s="1474"/>
      <c r="HC40" s="1474"/>
      <c r="HD40" s="1474"/>
      <c r="HE40" s="1474"/>
      <c r="HF40" s="1474"/>
      <c r="HG40" s="1474"/>
      <c r="HH40" s="1474"/>
      <c r="HI40" s="1474"/>
      <c r="HJ40" s="1474"/>
      <c r="HK40" s="1474"/>
      <c r="HL40" s="1474"/>
      <c r="HM40" s="1474"/>
      <c r="HN40" s="1474"/>
      <c r="HO40" s="1474"/>
      <c r="HP40" s="1474"/>
      <c r="HQ40" s="1474"/>
      <c r="HR40" s="1474"/>
      <c r="HS40" s="1474"/>
      <c r="HT40" s="1474"/>
      <c r="HU40" s="1474"/>
      <c r="HV40" s="1474"/>
      <c r="HW40" s="1474"/>
      <c r="HX40" s="1474"/>
      <c r="HY40" s="1474"/>
      <c r="HZ40" s="1474"/>
      <c r="IA40" s="1474"/>
      <c r="IB40" s="1474"/>
      <c r="IC40" s="1474"/>
      <c r="ID40" s="1474"/>
      <c r="IE40" s="1474"/>
      <c r="IF40" s="1474"/>
      <c r="IG40" s="1474"/>
      <c r="IH40" s="1474"/>
      <c r="II40" s="1474"/>
      <c r="IJ40" s="1474"/>
      <c r="IK40" s="1474"/>
      <c r="IL40" s="1474"/>
      <c r="IM40" s="1474"/>
      <c r="IN40" s="1474"/>
      <c r="IO40" s="1474"/>
      <c r="IP40" s="1474"/>
      <c r="IQ40" s="1474"/>
      <c r="IR40" s="1474"/>
      <c r="IS40" s="1474"/>
      <c r="IT40" s="1474"/>
      <c r="IU40" s="1474"/>
    </row>
    <row r="41" spans="1:255">
      <c r="A41" s="2091" t="s">
        <v>1742</v>
      </c>
      <c r="B41" s="1456"/>
      <c r="C41" s="1456"/>
      <c r="D41" s="1456"/>
      <c r="E41" s="2228"/>
      <c r="F41" s="3617"/>
      <c r="G41" s="3618"/>
      <c r="H41" s="1456"/>
      <c r="I41" s="1456"/>
      <c r="J41" s="1456"/>
      <c r="K41" s="1787"/>
      <c r="L41" s="1787"/>
      <c r="M41" s="2251">
        <v>11</v>
      </c>
      <c r="N41" s="3617"/>
      <c r="O41" s="3618"/>
      <c r="P41" s="1787"/>
      <c r="Q41" s="1787"/>
      <c r="R41" s="1787">
        <f t="shared" si="0"/>
        <v>0</v>
      </c>
      <c r="S41" s="1457">
        <v>11</v>
      </c>
      <c r="T41" s="1474"/>
      <c r="U41" s="1474"/>
      <c r="V41" s="1474"/>
      <c r="W41" s="1474"/>
      <c r="X41" s="1474"/>
      <c r="Y41" s="1474"/>
      <c r="Z41" s="1474"/>
      <c r="AA41" s="1474"/>
      <c r="AB41" s="1474"/>
      <c r="AC41" s="1474"/>
      <c r="AD41" s="1474"/>
      <c r="AE41" s="1474"/>
      <c r="AF41" s="1474"/>
      <c r="AG41" s="1474"/>
      <c r="AH41" s="1474"/>
      <c r="AI41" s="1474"/>
      <c r="AJ41" s="1474"/>
      <c r="AK41" s="1474"/>
      <c r="AL41" s="1474"/>
      <c r="AM41" s="1474"/>
      <c r="AN41" s="1474"/>
      <c r="AO41" s="1474"/>
      <c r="AP41" s="1474"/>
      <c r="AQ41" s="1474"/>
      <c r="AR41" s="1474"/>
      <c r="AS41" s="1474"/>
      <c r="AT41" s="1474"/>
      <c r="AU41" s="1474"/>
      <c r="AV41" s="1474"/>
      <c r="AW41" s="1474"/>
      <c r="AX41" s="1474"/>
      <c r="AY41" s="1474"/>
      <c r="AZ41" s="1474"/>
      <c r="BA41" s="1474"/>
      <c r="BB41" s="1474"/>
      <c r="BC41" s="1474"/>
      <c r="BD41" s="1474"/>
      <c r="BE41" s="1474"/>
      <c r="BF41" s="1474"/>
      <c r="BG41" s="1474"/>
      <c r="BH41" s="1474"/>
      <c r="BI41" s="1474"/>
      <c r="BJ41" s="1474"/>
      <c r="BK41" s="1474"/>
      <c r="BL41" s="1474"/>
      <c r="BM41" s="1474"/>
      <c r="BN41" s="1474"/>
      <c r="BO41" s="1474"/>
      <c r="BP41" s="1474"/>
      <c r="BQ41" s="1474"/>
      <c r="BR41" s="1474"/>
      <c r="BS41" s="1474"/>
      <c r="BT41" s="1474"/>
      <c r="BU41" s="1474"/>
      <c r="BV41" s="1474"/>
      <c r="BW41" s="1474"/>
      <c r="BX41" s="1474"/>
      <c r="BY41" s="1474"/>
      <c r="BZ41" s="1474"/>
      <c r="CA41" s="1474"/>
      <c r="CB41" s="1474"/>
      <c r="CC41" s="1474"/>
      <c r="CD41" s="1474"/>
      <c r="CE41" s="1474"/>
      <c r="CF41" s="1474"/>
      <c r="CG41" s="1474"/>
      <c r="CH41" s="1474"/>
      <c r="CI41" s="1474"/>
      <c r="CJ41" s="1474"/>
      <c r="CK41" s="1474"/>
      <c r="CL41" s="1474"/>
      <c r="CM41" s="1474"/>
      <c r="CN41" s="1474"/>
      <c r="CO41" s="1474"/>
      <c r="CP41" s="1474"/>
      <c r="CQ41" s="1474"/>
      <c r="CR41" s="1474"/>
      <c r="CS41" s="1474"/>
      <c r="CT41" s="1474"/>
      <c r="CU41" s="1474"/>
      <c r="CV41" s="1474"/>
      <c r="CW41" s="1474"/>
      <c r="CX41" s="1474"/>
      <c r="CY41" s="1474"/>
      <c r="CZ41" s="1474"/>
      <c r="DA41" s="1474"/>
      <c r="DB41" s="1474"/>
      <c r="DC41" s="1474"/>
      <c r="DD41" s="1474"/>
      <c r="DE41" s="1474"/>
      <c r="DF41" s="1474"/>
      <c r="DG41" s="1474"/>
      <c r="DH41" s="1474"/>
      <c r="DI41" s="1474"/>
      <c r="DJ41" s="1474"/>
      <c r="DK41" s="1474"/>
      <c r="DL41" s="1474"/>
      <c r="DM41" s="1474"/>
      <c r="DN41" s="1474"/>
      <c r="DO41" s="1474"/>
      <c r="DP41" s="1474"/>
      <c r="DQ41" s="1474"/>
      <c r="DR41" s="1474"/>
      <c r="DS41" s="1474"/>
      <c r="DT41" s="1474"/>
      <c r="DU41" s="1474"/>
      <c r="DV41" s="1474"/>
      <c r="DW41" s="1474"/>
      <c r="DX41" s="1474"/>
      <c r="DY41" s="1474"/>
      <c r="DZ41" s="1474"/>
      <c r="EA41" s="1474"/>
      <c r="EB41" s="1474"/>
      <c r="EC41" s="1474"/>
      <c r="ED41" s="1474"/>
      <c r="EE41" s="1474"/>
      <c r="EF41" s="1474"/>
      <c r="EG41" s="1474"/>
      <c r="EH41" s="1474"/>
      <c r="EI41" s="1474"/>
      <c r="EJ41" s="1474"/>
      <c r="EK41" s="1474"/>
      <c r="EL41" s="1474"/>
      <c r="EM41" s="1474"/>
      <c r="EN41" s="1474"/>
      <c r="EO41" s="1474"/>
      <c r="EP41" s="1474"/>
      <c r="EQ41" s="1474"/>
      <c r="ER41" s="1474"/>
      <c r="ES41" s="1474"/>
      <c r="ET41" s="1474"/>
      <c r="EU41" s="1474"/>
      <c r="EV41" s="1474"/>
      <c r="EW41" s="1474"/>
      <c r="EX41" s="1474"/>
      <c r="EY41" s="1474"/>
      <c r="EZ41" s="1474"/>
      <c r="FA41" s="1474"/>
      <c r="FB41" s="1474"/>
      <c r="FC41" s="1474"/>
      <c r="FD41" s="1474"/>
      <c r="FE41" s="1474"/>
      <c r="FF41" s="1474"/>
      <c r="FG41" s="1474"/>
      <c r="FH41" s="1474"/>
      <c r="FI41" s="1474"/>
      <c r="FJ41" s="1474"/>
      <c r="FK41" s="1474"/>
      <c r="FL41" s="1474"/>
      <c r="FM41" s="1474"/>
      <c r="FN41" s="1474"/>
      <c r="FO41" s="1474"/>
      <c r="FP41" s="1474"/>
      <c r="FQ41" s="1474"/>
      <c r="FR41" s="1474"/>
      <c r="FS41" s="1474"/>
      <c r="FT41" s="1474"/>
      <c r="FU41" s="1474"/>
      <c r="FV41" s="1474"/>
      <c r="FW41" s="1474"/>
      <c r="FX41" s="1474"/>
      <c r="FY41" s="1474"/>
      <c r="FZ41" s="1474"/>
      <c r="GA41" s="1474"/>
      <c r="GB41" s="1474"/>
      <c r="GC41" s="1474"/>
      <c r="GD41" s="1474"/>
      <c r="GE41" s="1474"/>
      <c r="GF41" s="1474"/>
      <c r="GG41" s="1474"/>
      <c r="GH41" s="1474"/>
      <c r="GI41" s="1474"/>
      <c r="GJ41" s="1474"/>
      <c r="GK41" s="1474"/>
      <c r="GL41" s="1474"/>
      <c r="GM41" s="1474"/>
      <c r="GN41" s="1474"/>
      <c r="GO41" s="1474"/>
      <c r="GP41" s="1474"/>
      <c r="GQ41" s="1474"/>
      <c r="GR41" s="1474"/>
      <c r="GS41" s="1474"/>
      <c r="GT41" s="1474"/>
      <c r="GU41" s="1474"/>
      <c r="GV41" s="1474"/>
      <c r="GW41" s="1474"/>
      <c r="GX41" s="1474"/>
      <c r="GY41" s="1474"/>
      <c r="GZ41" s="1474"/>
      <c r="HA41" s="1474"/>
      <c r="HB41" s="1474"/>
      <c r="HC41" s="1474"/>
      <c r="HD41" s="1474"/>
      <c r="HE41" s="1474"/>
      <c r="HF41" s="1474"/>
      <c r="HG41" s="1474"/>
      <c r="HH41" s="1474"/>
      <c r="HI41" s="1474"/>
      <c r="HJ41" s="1474"/>
      <c r="HK41" s="1474"/>
      <c r="HL41" s="1474"/>
      <c r="HM41" s="1474"/>
      <c r="HN41" s="1474"/>
      <c r="HO41" s="1474"/>
      <c r="HP41" s="1474"/>
      <c r="HQ41" s="1474"/>
      <c r="HR41" s="1474"/>
      <c r="HS41" s="1474"/>
      <c r="HT41" s="1474"/>
      <c r="HU41" s="1474"/>
      <c r="HV41" s="1474"/>
      <c r="HW41" s="1474"/>
      <c r="HX41" s="1474"/>
      <c r="HY41" s="1474"/>
      <c r="HZ41" s="1474"/>
      <c r="IA41" s="1474"/>
      <c r="IB41" s="1474"/>
      <c r="IC41" s="1474"/>
      <c r="ID41" s="1474"/>
      <c r="IE41" s="1474"/>
      <c r="IF41" s="1474"/>
      <c r="IG41" s="1474"/>
      <c r="IH41" s="1474"/>
      <c r="II41" s="1474"/>
      <c r="IJ41" s="1474"/>
      <c r="IK41" s="1474"/>
      <c r="IL41" s="1474"/>
      <c r="IM41" s="1474"/>
      <c r="IN41" s="1474"/>
      <c r="IO41" s="1474"/>
      <c r="IP41" s="1474"/>
      <c r="IQ41" s="1474"/>
      <c r="IR41" s="1474"/>
      <c r="IS41" s="1474"/>
      <c r="IT41" s="1474"/>
      <c r="IU41" s="1474"/>
    </row>
    <row r="42" spans="1:255">
      <c r="A42" s="2091" t="s">
        <v>1743</v>
      </c>
      <c r="B42" s="1456"/>
      <c r="C42" s="1456"/>
      <c r="D42" s="1456"/>
      <c r="E42" s="2228"/>
      <c r="F42" s="3617"/>
      <c r="G42" s="3618"/>
      <c r="H42" s="1456"/>
      <c r="I42" s="1456"/>
      <c r="J42" s="1456"/>
      <c r="K42" s="1787"/>
      <c r="L42" s="1787"/>
      <c r="M42" s="2251">
        <v>12</v>
      </c>
      <c r="N42" s="3617"/>
      <c r="O42" s="3618"/>
      <c r="P42" s="1787"/>
      <c r="Q42" s="1787"/>
      <c r="R42" s="1787">
        <f t="shared" si="0"/>
        <v>0</v>
      </c>
      <c r="S42" s="1457">
        <v>12</v>
      </c>
      <c r="T42" s="1474"/>
      <c r="U42" s="1474"/>
      <c r="V42" s="1474"/>
      <c r="W42" s="1474"/>
      <c r="X42" s="1474"/>
      <c r="Y42" s="1474"/>
      <c r="Z42" s="1474"/>
      <c r="AA42" s="1474"/>
      <c r="AB42" s="1474"/>
      <c r="AC42" s="1474"/>
      <c r="AD42" s="1474"/>
      <c r="AE42" s="1474"/>
      <c r="AF42" s="1474"/>
      <c r="AG42" s="1474"/>
      <c r="AH42" s="1474"/>
      <c r="AI42" s="1474"/>
      <c r="AJ42" s="1474"/>
      <c r="AK42" s="1474"/>
      <c r="AL42" s="1474"/>
      <c r="AM42" s="1474"/>
      <c r="AN42" s="1474"/>
      <c r="AO42" s="1474"/>
      <c r="AP42" s="1474"/>
      <c r="AQ42" s="1474"/>
      <c r="AR42" s="1474"/>
      <c r="AS42" s="1474"/>
      <c r="AT42" s="1474"/>
      <c r="AU42" s="1474"/>
      <c r="AV42" s="1474"/>
      <c r="AW42" s="1474"/>
      <c r="AX42" s="1474"/>
      <c r="AY42" s="1474"/>
      <c r="AZ42" s="1474"/>
      <c r="BA42" s="1474"/>
      <c r="BB42" s="1474"/>
      <c r="BC42" s="1474"/>
      <c r="BD42" s="1474"/>
      <c r="BE42" s="1474"/>
      <c r="BF42" s="1474"/>
      <c r="BG42" s="1474"/>
      <c r="BH42" s="1474"/>
      <c r="BI42" s="1474"/>
      <c r="BJ42" s="1474"/>
      <c r="BK42" s="1474"/>
      <c r="BL42" s="1474"/>
      <c r="BM42" s="1474"/>
      <c r="BN42" s="1474"/>
      <c r="BO42" s="1474"/>
      <c r="BP42" s="1474"/>
      <c r="BQ42" s="1474"/>
      <c r="BR42" s="1474"/>
      <c r="BS42" s="1474"/>
      <c r="BT42" s="1474"/>
      <c r="BU42" s="1474"/>
      <c r="BV42" s="1474"/>
      <c r="BW42" s="1474"/>
      <c r="BX42" s="1474"/>
      <c r="BY42" s="1474"/>
      <c r="BZ42" s="1474"/>
      <c r="CA42" s="1474"/>
      <c r="CB42" s="1474"/>
      <c r="CC42" s="1474"/>
      <c r="CD42" s="1474"/>
      <c r="CE42" s="1474"/>
      <c r="CF42" s="1474"/>
      <c r="CG42" s="1474"/>
      <c r="CH42" s="1474"/>
      <c r="CI42" s="1474"/>
      <c r="CJ42" s="1474"/>
      <c r="CK42" s="1474"/>
      <c r="CL42" s="1474"/>
      <c r="CM42" s="1474"/>
      <c r="CN42" s="1474"/>
      <c r="CO42" s="1474"/>
      <c r="CP42" s="1474"/>
      <c r="CQ42" s="1474"/>
      <c r="CR42" s="1474"/>
      <c r="CS42" s="1474"/>
      <c r="CT42" s="1474"/>
      <c r="CU42" s="1474"/>
      <c r="CV42" s="1474"/>
      <c r="CW42" s="1474"/>
      <c r="CX42" s="1474"/>
      <c r="CY42" s="1474"/>
      <c r="CZ42" s="1474"/>
      <c r="DA42" s="1474"/>
      <c r="DB42" s="1474"/>
      <c r="DC42" s="1474"/>
      <c r="DD42" s="1474"/>
      <c r="DE42" s="1474"/>
      <c r="DF42" s="1474"/>
      <c r="DG42" s="1474"/>
      <c r="DH42" s="1474"/>
      <c r="DI42" s="1474"/>
      <c r="DJ42" s="1474"/>
      <c r="DK42" s="1474"/>
      <c r="DL42" s="1474"/>
      <c r="DM42" s="1474"/>
      <c r="DN42" s="1474"/>
      <c r="DO42" s="1474"/>
      <c r="DP42" s="1474"/>
      <c r="DQ42" s="1474"/>
      <c r="DR42" s="1474"/>
      <c r="DS42" s="1474"/>
      <c r="DT42" s="1474"/>
      <c r="DU42" s="1474"/>
      <c r="DV42" s="1474"/>
      <c r="DW42" s="1474"/>
      <c r="DX42" s="1474"/>
      <c r="DY42" s="1474"/>
      <c r="DZ42" s="1474"/>
      <c r="EA42" s="1474"/>
      <c r="EB42" s="1474"/>
      <c r="EC42" s="1474"/>
      <c r="ED42" s="1474"/>
      <c r="EE42" s="1474"/>
      <c r="EF42" s="1474"/>
      <c r="EG42" s="1474"/>
      <c r="EH42" s="1474"/>
      <c r="EI42" s="1474"/>
      <c r="EJ42" s="1474"/>
      <c r="EK42" s="1474"/>
      <c r="EL42" s="1474"/>
      <c r="EM42" s="1474"/>
      <c r="EN42" s="1474"/>
      <c r="EO42" s="1474"/>
      <c r="EP42" s="1474"/>
      <c r="EQ42" s="1474"/>
      <c r="ER42" s="1474"/>
      <c r="ES42" s="1474"/>
      <c r="ET42" s="1474"/>
      <c r="EU42" s="1474"/>
      <c r="EV42" s="1474"/>
      <c r="EW42" s="1474"/>
      <c r="EX42" s="1474"/>
      <c r="EY42" s="1474"/>
      <c r="EZ42" s="1474"/>
      <c r="FA42" s="1474"/>
      <c r="FB42" s="1474"/>
      <c r="FC42" s="1474"/>
      <c r="FD42" s="1474"/>
      <c r="FE42" s="1474"/>
      <c r="FF42" s="1474"/>
      <c r="FG42" s="1474"/>
      <c r="FH42" s="1474"/>
      <c r="FI42" s="1474"/>
      <c r="FJ42" s="1474"/>
      <c r="FK42" s="1474"/>
      <c r="FL42" s="1474"/>
      <c r="FM42" s="1474"/>
      <c r="FN42" s="1474"/>
      <c r="FO42" s="1474"/>
      <c r="FP42" s="1474"/>
      <c r="FQ42" s="1474"/>
      <c r="FR42" s="1474"/>
      <c r="FS42" s="1474"/>
      <c r="FT42" s="1474"/>
      <c r="FU42" s="1474"/>
      <c r="FV42" s="1474"/>
      <c r="FW42" s="1474"/>
      <c r="FX42" s="1474"/>
      <c r="FY42" s="1474"/>
      <c r="FZ42" s="1474"/>
      <c r="GA42" s="1474"/>
      <c r="GB42" s="1474"/>
      <c r="GC42" s="1474"/>
      <c r="GD42" s="1474"/>
      <c r="GE42" s="1474"/>
      <c r="GF42" s="1474"/>
      <c r="GG42" s="1474"/>
      <c r="GH42" s="1474"/>
      <c r="GI42" s="1474"/>
      <c r="GJ42" s="1474"/>
      <c r="GK42" s="1474"/>
      <c r="GL42" s="1474"/>
      <c r="GM42" s="1474"/>
      <c r="GN42" s="1474"/>
      <c r="GO42" s="1474"/>
      <c r="GP42" s="1474"/>
      <c r="GQ42" s="1474"/>
      <c r="GR42" s="1474"/>
      <c r="GS42" s="1474"/>
      <c r="GT42" s="1474"/>
      <c r="GU42" s="1474"/>
      <c r="GV42" s="1474"/>
      <c r="GW42" s="1474"/>
      <c r="GX42" s="1474"/>
      <c r="GY42" s="1474"/>
      <c r="GZ42" s="1474"/>
      <c r="HA42" s="1474"/>
      <c r="HB42" s="1474"/>
      <c r="HC42" s="1474"/>
      <c r="HD42" s="1474"/>
      <c r="HE42" s="1474"/>
      <c r="HF42" s="1474"/>
      <c r="HG42" s="1474"/>
      <c r="HH42" s="1474"/>
      <c r="HI42" s="1474"/>
      <c r="HJ42" s="1474"/>
      <c r="HK42" s="1474"/>
      <c r="HL42" s="1474"/>
      <c r="HM42" s="1474"/>
      <c r="HN42" s="1474"/>
      <c r="HO42" s="1474"/>
      <c r="HP42" s="1474"/>
      <c r="HQ42" s="1474"/>
      <c r="HR42" s="1474"/>
      <c r="HS42" s="1474"/>
      <c r="HT42" s="1474"/>
      <c r="HU42" s="1474"/>
      <c r="HV42" s="1474"/>
      <c r="HW42" s="1474"/>
      <c r="HX42" s="1474"/>
      <c r="HY42" s="1474"/>
      <c r="HZ42" s="1474"/>
      <c r="IA42" s="1474"/>
      <c r="IB42" s="1474"/>
      <c r="IC42" s="1474"/>
      <c r="ID42" s="1474"/>
      <c r="IE42" s="1474"/>
      <c r="IF42" s="1474"/>
      <c r="IG42" s="1474"/>
      <c r="IH42" s="1474"/>
      <c r="II42" s="1474"/>
      <c r="IJ42" s="1474"/>
      <c r="IK42" s="1474"/>
      <c r="IL42" s="1474"/>
      <c r="IM42" s="1474"/>
      <c r="IN42" s="1474"/>
      <c r="IO42" s="1474"/>
      <c r="IP42" s="1474"/>
      <c r="IQ42" s="1474"/>
      <c r="IR42" s="1474"/>
      <c r="IS42" s="1474"/>
      <c r="IT42" s="1474"/>
      <c r="IU42" s="1474"/>
    </row>
    <row r="43" spans="1:255">
      <c r="A43" s="2091" t="s">
        <v>1744</v>
      </c>
      <c r="B43" s="1456"/>
      <c r="C43" s="1456"/>
      <c r="D43" s="1456"/>
      <c r="E43" s="2228"/>
      <c r="F43" s="3617"/>
      <c r="G43" s="3618"/>
      <c r="H43" s="1456"/>
      <c r="I43" s="1456"/>
      <c r="J43" s="1456"/>
      <c r="K43" s="1787"/>
      <c r="L43" s="1787"/>
      <c r="M43" s="2251">
        <v>13</v>
      </c>
      <c r="N43" s="3617"/>
      <c r="O43" s="3618"/>
      <c r="P43" s="1787"/>
      <c r="Q43" s="1787"/>
      <c r="R43" s="1787">
        <f t="shared" si="0"/>
        <v>0</v>
      </c>
      <c r="S43" s="1457">
        <v>13</v>
      </c>
      <c r="T43" s="1474"/>
      <c r="U43" s="1474"/>
      <c r="V43" s="1474"/>
      <c r="W43" s="1474"/>
      <c r="X43" s="1474"/>
      <c r="Y43" s="1474"/>
      <c r="Z43" s="1474"/>
      <c r="AA43" s="1474"/>
      <c r="AB43" s="1474"/>
      <c r="AC43" s="1474"/>
      <c r="AD43" s="1474"/>
      <c r="AE43" s="1474"/>
      <c r="AF43" s="1474"/>
      <c r="AG43" s="1474"/>
      <c r="AH43" s="1474"/>
      <c r="AI43" s="1474"/>
      <c r="AJ43" s="1474"/>
      <c r="AK43" s="1474"/>
      <c r="AL43" s="1474"/>
      <c r="AM43" s="1474"/>
      <c r="AN43" s="1474"/>
      <c r="AO43" s="1474"/>
      <c r="AP43" s="1474"/>
      <c r="AQ43" s="1474"/>
      <c r="AR43" s="1474"/>
      <c r="AS43" s="1474"/>
      <c r="AT43" s="1474"/>
      <c r="AU43" s="1474"/>
      <c r="AV43" s="1474"/>
      <c r="AW43" s="1474"/>
      <c r="AX43" s="1474"/>
      <c r="AY43" s="1474"/>
      <c r="AZ43" s="1474"/>
      <c r="BA43" s="1474"/>
      <c r="BB43" s="1474"/>
      <c r="BC43" s="1474"/>
      <c r="BD43" s="1474"/>
      <c r="BE43" s="1474"/>
      <c r="BF43" s="1474"/>
      <c r="BG43" s="1474"/>
      <c r="BH43" s="1474"/>
      <c r="BI43" s="1474"/>
      <c r="BJ43" s="1474"/>
      <c r="BK43" s="1474"/>
      <c r="BL43" s="1474"/>
      <c r="BM43" s="1474"/>
      <c r="BN43" s="1474"/>
      <c r="BO43" s="1474"/>
      <c r="BP43" s="1474"/>
      <c r="BQ43" s="1474"/>
      <c r="BR43" s="1474"/>
      <c r="BS43" s="1474"/>
      <c r="BT43" s="1474"/>
      <c r="BU43" s="1474"/>
      <c r="BV43" s="1474"/>
      <c r="BW43" s="1474"/>
      <c r="BX43" s="1474"/>
      <c r="BY43" s="1474"/>
      <c r="BZ43" s="1474"/>
      <c r="CA43" s="1474"/>
      <c r="CB43" s="1474"/>
      <c r="CC43" s="1474"/>
      <c r="CD43" s="1474"/>
      <c r="CE43" s="1474"/>
      <c r="CF43" s="1474"/>
      <c r="CG43" s="1474"/>
      <c r="CH43" s="1474"/>
      <c r="CI43" s="1474"/>
      <c r="CJ43" s="1474"/>
      <c r="CK43" s="1474"/>
      <c r="CL43" s="1474"/>
      <c r="CM43" s="1474"/>
      <c r="CN43" s="1474"/>
      <c r="CO43" s="1474"/>
      <c r="CP43" s="1474"/>
      <c r="CQ43" s="1474"/>
      <c r="CR43" s="1474"/>
      <c r="CS43" s="1474"/>
      <c r="CT43" s="1474"/>
      <c r="CU43" s="1474"/>
      <c r="CV43" s="1474"/>
      <c r="CW43" s="1474"/>
      <c r="CX43" s="1474"/>
      <c r="CY43" s="1474"/>
      <c r="CZ43" s="1474"/>
      <c r="DA43" s="1474"/>
      <c r="DB43" s="1474"/>
      <c r="DC43" s="1474"/>
      <c r="DD43" s="1474"/>
      <c r="DE43" s="1474"/>
      <c r="DF43" s="1474"/>
      <c r="DG43" s="1474"/>
      <c r="DH43" s="1474"/>
      <c r="DI43" s="1474"/>
      <c r="DJ43" s="1474"/>
      <c r="DK43" s="1474"/>
      <c r="DL43" s="1474"/>
      <c r="DM43" s="1474"/>
      <c r="DN43" s="1474"/>
      <c r="DO43" s="1474"/>
      <c r="DP43" s="1474"/>
      <c r="DQ43" s="1474"/>
      <c r="DR43" s="1474"/>
      <c r="DS43" s="1474"/>
      <c r="DT43" s="1474"/>
      <c r="DU43" s="1474"/>
      <c r="DV43" s="1474"/>
      <c r="DW43" s="1474"/>
      <c r="DX43" s="1474"/>
      <c r="DY43" s="1474"/>
      <c r="DZ43" s="1474"/>
      <c r="EA43" s="1474"/>
      <c r="EB43" s="1474"/>
      <c r="EC43" s="1474"/>
      <c r="ED43" s="1474"/>
      <c r="EE43" s="1474"/>
      <c r="EF43" s="1474"/>
      <c r="EG43" s="1474"/>
      <c r="EH43" s="1474"/>
      <c r="EI43" s="1474"/>
      <c r="EJ43" s="1474"/>
      <c r="EK43" s="1474"/>
      <c r="EL43" s="1474"/>
      <c r="EM43" s="1474"/>
      <c r="EN43" s="1474"/>
      <c r="EO43" s="1474"/>
      <c r="EP43" s="1474"/>
      <c r="EQ43" s="1474"/>
      <c r="ER43" s="1474"/>
      <c r="ES43" s="1474"/>
      <c r="ET43" s="1474"/>
      <c r="EU43" s="1474"/>
      <c r="EV43" s="1474"/>
      <c r="EW43" s="1474"/>
      <c r="EX43" s="1474"/>
      <c r="EY43" s="1474"/>
      <c r="EZ43" s="1474"/>
      <c r="FA43" s="1474"/>
      <c r="FB43" s="1474"/>
      <c r="FC43" s="1474"/>
      <c r="FD43" s="1474"/>
      <c r="FE43" s="1474"/>
      <c r="FF43" s="1474"/>
      <c r="FG43" s="1474"/>
      <c r="FH43" s="1474"/>
      <c r="FI43" s="1474"/>
      <c r="FJ43" s="1474"/>
      <c r="FK43" s="1474"/>
      <c r="FL43" s="1474"/>
      <c r="FM43" s="1474"/>
      <c r="FN43" s="1474"/>
      <c r="FO43" s="1474"/>
      <c r="FP43" s="1474"/>
      <c r="FQ43" s="1474"/>
      <c r="FR43" s="1474"/>
      <c r="FS43" s="1474"/>
      <c r="FT43" s="1474"/>
      <c r="FU43" s="1474"/>
      <c r="FV43" s="1474"/>
      <c r="FW43" s="1474"/>
      <c r="FX43" s="1474"/>
      <c r="FY43" s="1474"/>
      <c r="FZ43" s="1474"/>
      <c r="GA43" s="1474"/>
      <c r="GB43" s="1474"/>
      <c r="GC43" s="1474"/>
      <c r="GD43" s="1474"/>
      <c r="GE43" s="1474"/>
      <c r="GF43" s="1474"/>
      <c r="GG43" s="1474"/>
      <c r="GH43" s="1474"/>
      <c r="GI43" s="1474"/>
      <c r="GJ43" s="1474"/>
      <c r="GK43" s="1474"/>
      <c r="GL43" s="1474"/>
      <c r="GM43" s="1474"/>
      <c r="GN43" s="1474"/>
      <c r="GO43" s="1474"/>
      <c r="GP43" s="1474"/>
      <c r="GQ43" s="1474"/>
      <c r="GR43" s="1474"/>
      <c r="GS43" s="1474"/>
      <c r="GT43" s="1474"/>
      <c r="GU43" s="1474"/>
      <c r="GV43" s="1474"/>
      <c r="GW43" s="1474"/>
      <c r="GX43" s="1474"/>
      <c r="GY43" s="1474"/>
      <c r="GZ43" s="1474"/>
      <c r="HA43" s="1474"/>
      <c r="HB43" s="1474"/>
      <c r="HC43" s="1474"/>
      <c r="HD43" s="1474"/>
      <c r="HE43" s="1474"/>
      <c r="HF43" s="1474"/>
      <c r="HG43" s="1474"/>
      <c r="HH43" s="1474"/>
      <c r="HI43" s="1474"/>
      <c r="HJ43" s="1474"/>
      <c r="HK43" s="1474"/>
      <c r="HL43" s="1474"/>
      <c r="HM43" s="1474"/>
      <c r="HN43" s="1474"/>
      <c r="HO43" s="1474"/>
      <c r="HP43" s="1474"/>
      <c r="HQ43" s="1474"/>
      <c r="HR43" s="1474"/>
      <c r="HS43" s="1474"/>
      <c r="HT43" s="1474"/>
      <c r="HU43" s="1474"/>
      <c r="HV43" s="1474"/>
      <c r="HW43" s="1474"/>
      <c r="HX43" s="1474"/>
      <c r="HY43" s="1474"/>
      <c r="HZ43" s="1474"/>
      <c r="IA43" s="1474"/>
      <c r="IB43" s="1474"/>
      <c r="IC43" s="1474"/>
      <c r="ID43" s="1474"/>
      <c r="IE43" s="1474"/>
      <c r="IF43" s="1474"/>
      <c r="IG43" s="1474"/>
      <c r="IH43" s="1474"/>
      <c r="II43" s="1474"/>
      <c r="IJ43" s="1474"/>
      <c r="IK43" s="1474"/>
      <c r="IL43" s="1474"/>
      <c r="IM43" s="1474"/>
      <c r="IN43" s="1474"/>
      <c r="IO43" s="1474"/>
      <c r="IP43" s="1474"/>
      <c r="IQ43" s="1474"/>
      <c r="IR43" s="1474"/>
      <c r="IS43" s="1474"/>
      <c r="IT43" s="1474"/>
      <c r="IU43" s="1474"/>
    </row>
    <row r="44" spans="1:255">
      <c r="A44" s="2091" t="s">
        <v>1745</v>
      </c>
      <c r="B44" s="1456"/>
      <c r="C44" s="1456"/>
      <c r="D44" s="1456"/>
      <c r="E44" s="2228"/>
      <c r="F44" s="3617" t="s">
        <v>4408</v>
      </c>
      <c r="G44" s="3618"/>
      <c r="H44" s="1456"/>
      <c r="I44" s="1456"/>
      <c r="J44" s="1456"/>
      <c r="K44" s="1787"/>
      <c r="L44" s="1787"/>
      <c r="M44" s="2251">
        <v>14</v>
      </c>
      <c r="N44" s="3617"/>
      <c r="O44" s="3618"/>
      <c r="P44" s="1787"/>
      <c r="Q44" s="1787"/>
      <c r="R44" s="1787">
        <f t="shared" si="0"/>
        <v>0</v>
      </c>
      <c r="S44" s="1457">
        <v>14</v>
      </c>
      <c r="T44" s="1474"/>
      <c r="U44" s="1474"/>
      <c r="V44" s="1474"/>
      <c r="W44" s="1474"/>
      <c r="X44" s="1474"/>
      <c r="Y44" s="1474"/>
      <c r="Z44" s="1474"/>
      <c r="AA44" s="1474"/>
      <c r="AB44" s="1474"/>
      <c r="AC44" s="1474"/>
      <c r="AD44" s="1474"/>
      <c r="AE44" s="1474"/>
      <c r="AF44" s="1474"/>
      <c r="AG44" s="1474"/>
      <c r="AH44" s="1474"/>
      <c r="AI44" s="1474"/>
      <c r="AJ44" s="1474"/>
      <c r="AK44" s="1474"/>
      <c r="AL44" s="1474"/>
      <c r="AM44" s="1474"/>
      <c r="AN44" s="1474"/>
      <c r="AO44" s="1474"/>
      <c r="AP44" s="1474"/>
      <c r="AQ44" s="1474"/>
      <c r="AR44" s="1474"/>
      <c r="AS44" s="1474"/>
      <c r="AT44" s="1474"/>
      <c r="AU44" s="1474"/>
      <c r="AV44" s="1474"/>
      <c r="AW44" s="1474"/>
      <c r="AX44" s="1474"/>
      <c r="AY44" s="1474"/>
      <c r="AZ44" s="1474"/>
      <c r="BA44" s="1474"/>
      <c r="BB44" s="1474"/>
      <c r="BC44" s="1474"/>
      <c r="BD44" s="1474"/>
      <c r="BE44" s="1474"/>
      <c r="BF44" s="1474"/>
      <c r="BG44" s="1474"/>
      <c r="BH44" s="1474"/>
      <c r="BI44" s="1474"/>
      <c r="BJ44" s="1474"/>
      <c r="BK44" s="1474"/>
      <c r="BL44" s="1474"/>
      <c r="BM44" s="1474"/>
      <c r="BN44" s="1474"/>
      <c r="BO44" s="1474"/>
      <c r="BP44" s="1474"/>
      <c r="BQ44" s="1474"/>
      <c r="BR44" s="1474"/>
      <c r="BS44" s="1474"/>
      <c r="BT44" s="1474"/>
      <c r="BU44" s="1474"/>
      <c r="BV44" s="1474"/>
      <c r="BW44" s="1474"/>
      <c r="BX44" s="1474"/>
      <c r="BY44" s="1474"/>
      <c r="BZ44" s="1474"/>
      <c r="CA44" s="1474"/>
      <c r="CB44" s="1474"/>
      <c r="CC44" s="1474"/>
      <c r="CD44" s="1474"/>
      <c r="CE44" s="1474"/>
      <c r="CF44" s="1474"/>
      <c r="CG44" s="1474"/>
      <c r="CH44" s="1474"/>
      <c r="CI44" s="1474"/>
      <c r="CJ44" s="1474"/>
      <c r="CK44" s="1474"/>
      <c r="CL44" s="1474"/>
      <c r="CM44" s="1474"/>
      <c r="CN44" s="1474"/>
      <c r="CO44" s="1474"/>
      <c r="CP44" s="1474"/>
      <c r="CQ44" s="1474"/>
      <c r="CR44" s="1474"/>
      <c r="CS44" s="1474"/>
      <c r="CT44" s="1474"/>
      <c r="CU44" s="1474"/>
      <c r="CV44" s="1474"/>
      <c r="CW44" s="1474"/>
      <c r="CX44" s="1474"/>
      <c r="CY44" s="1474"/>
      <c r="CZ44" s="1474"/>
      <c r="DA44" s="1474"/>
      <c r="DB44" s="1474"/>
      <c r="DC44" s="1474"/>
      <c r="DD44" s="1474"/>
      <c r="DE44" s="1474"/>
      <c r="DF44" s="1474"/>
      <c r="DG44" s="1474"/>
      <c r="DH44" s="1474"/>
      <c r="DI44" s="1474"/>
      <c r="DJ44" s="1474"/>
      <c r="DK44" s="1474"/>
      <c r="DL44" s="1474"/>
      <c r="DM44" s="1474"/>
      <c r="DN44" s="1474"/>
      <c r="DO44" s="1474"/>
      <c r="DP44" s="1474"/>
      <c r="DQ44" s="1474"/>
      <c r="DR44" s="1474"/>
      <c r="DS44" s="1474"/>
      <c r="DT44" s="1474"/>
      <c r="DU44" s="1474"/>
      <c r="DV44" s="1474"/>
      <c r="DW44" s="1474"/>
      <c r="DX44" s="1474"/>
      <c r="DY44" s="1474"/>
      <c r="DZ44" s="1474"/>
      <c r="EA44" s="1474"/>
      <c r="EB44" s="1474"/>
      <c r="EC44" s="1474"/>
      <c r="ED44" s="1474"/>
      <c r="EE44" s="1474"/>
      <c r="EF44" s="1474"/>
      <c r="EG44" s="1474"/>
      <c r="EH44" s="1474"/>
      <c r="EI44" s="1474"/>
      <c r="EJ44" s="1474"/>
      <c r="EK44" s="1474"/>
      <c r="EL44" s="1474"/>
      <c r="EM44" s="1474"/>
      <c r="EN44" s="1474"/>
      <c r="EO44" s="1474"/>
      <c r="EP44" s="1474"/>
      <c r="EQ44" s="1474"/>
      <c r="ER44" s="1474"/>
      <c r="ES44" s="1474"/>
      <c r="ET44" s="1474"/>
      <c r="EU44" s="1474"/>
      <c r="EV44" s="1474"/>
      <c r="EW44" s="1474"/>
      <c r="EX44" s="1474"/>
      <c r="EY44" s="1474"/>
      <c r="EZ44" s="1474"/>
      <c r="FA44" s="1474"/>
      <c r="FB44" s="1474"/>
      <c r="FC44" s="1474"/>
      <c r="FD44" s="1474"/>
      <c r="FE44" s="1474"/>
      <c r="FF44" s="1474"/>
      <c r="FG44" s="1474"/>
      <c r="FH44" s="1474"/>
      <c r="FI44" s="1474"/>
      <c r="FJ44" s="1474"/>
      <c r="FK44" s="1474"/>
      <c r="FL44" s="1474"/>
      <c r="FM44" s="1474"/>
      <c r="FN44" s="1474"/>
      <c r="FO44" s="1474"/>
      <c r="FP44" s="1474"/>
      <c r="FQ44" s="1474"/>
      <c r="FR44" s="1474"/>
      <c r="FS44" s="1474"/>
      <c r="FT44" s="1474"/>
      <c r="FU44" s="1474"/>
      <c r="FV44" s="1474"/>
      <c r="FW44" s="1474"/>
      <c r="FX44" s="1474"/>
      <c r="FY44" s="1474"/>
      <c r="FZ44" s="1474"/>
      <c r="GA44" s="1474"/>
      <c r="GB44" s="1474"/>
      <c r="GC44" s="1474"/>
      <c r="GD44" s="1474"/>
      <c r="GE44" s="1474"/>
      <c r="GF44" s="1474"/>
      <c r="GG44" s="1474"/>
      <c r="GH44" s="1474"/>
      <c r="GI44" s="1474"/>
      <c r="GJ44" s="1474"/>
      <c r="GK44" s="1474"/>
      <c r="GL44" s="1474"/>
      <c r="GM44" s="1474"/>
      <c r="GN44" s="1474"/>
      <c r="GO44" s="1474"/>
      <c r="GP44" s="1474"/>
      <c r="GQ44" s="1474"/>
      <c r="GR44" s="1474"/>
      <c r="GS44" s="1474"/>
      <c r="GT44" s="1474"/>
      <c r="GU44" s="1474"/>
      <c r="GV44" s="1474"/>
      <c r="GW44" s="1474"/>
      <c r="GX44" s="1474"/>
      <c r="GY44" s="1474"/>
      <c r="GZ44" s="1474"/>
      <c r="HA44" s="1474"/>
      <c r="HB44" s="1474"/>
      <c r="HC44" s="1474"/>
      <c r="HD44" s="1474"/>
      <c r="HE44" s="1474"/>
      <c r="HF44" s="1474"/>
      <c r="HG44" s="1474"/>
      <c r="HH44" s="1474"/>
      <c r="HI44" s="1474"/>
      <c r="HJ44" s="1474"/>
      <c r="HK44" s="1474"/>
      <c r="HL44" s="1474"/>
      <c r="HM44" s="1474"/>
      <c r="HN44" s="1474"/>
      <c r="HO44" s="1474"/>
      <c r="HP44" s="1474"/>
      <c r="HQ44" s="1474"/>
      <c r="HR44" s="1474"/>
      <c r="HS44" s="1474"/>
      <c r="HT44" s="1474"/>
      <c r="HU44" s="1474"/>
      <c r="HV44" s="1474"/>
      <c r="HW44" s="1474"/>
      <c r="HX44" s="1474"/>
      <c r="HY44" s="1474"/>
      <c r="HZ44" s="1474"/>
      <c r="IA44" s="1474"/>
      <c r="IB44" s="1474"/>
      <c r="IC44" s="1474"/>
      <c r="ID44" s="1474"/>
      <c r="IE44" s="1474"/>
      <c r="IF44" s="1474"/>
      <c r="IG44" s="1474"/>
      <c r="IH44" s="1474"/>
      <c r="II44" s="1474"/>
      <c r="IJ44" s="1474"/>
      <c r="IK44" s="1474"/>
      <c r="IL44" s="1474"/>
      <c r="IM44" s="1474"/>
      <c r="IN44" s="1474"/>
      <c r="IO44" s="1474"/>
      <c r="IP44" s="1474"/>
      <c r="IQ44" s="1474"/>
      <c r="IR44" s="1474"/>
      <c r="IS44" s="1474"/>
      <c r="IT44" s="1474"/>
      <c r="IU44" s="1474"/>
    </row>
    <row r="45" spans="1:255">
      <c r="A45" s="2091" t="s">
        <v>1746</v>
      </c>
      <c r="B45" s="1456"/>
      <c r="C45" s="1456"/>
      <c r="D45" s="1456"/>
      <c r="E45" s="2228"/>
      <c r="F45" s="2422"/>
      <c r="G45" s="1470"/>
      <c r="H45" s="1456"/>
      <c r="I45" s="1456"/>
      <c r="J45" s="1456"/>
      <c r="K45" s="1787"/>
      <c r="L45" s="1787"/>
      <c r="M45" s="2251">
        <v>15</v>
      </c>
      <c r="N45" s="3617"/>
      <c r="O45" s="3618"/>
      <c r="P45" s="1787"/>
      <c r="Q45" s="1787"/>
      <c r="R45" s="1787">
        <f t="shared" si="0"/>
        <v>0</v>
      </c>
      <c r="S45" s="1457">
        <v>15</v>
      </c>
      <c r="T45" s="1474"/>
      <c r="U45" s="1474"/>
      <c r="V45" s="1474"/>
      <c r="W45" s="1474"/>
      <c r="X45" s="1474"/>
      <c r="Y45" s="1474"/>
      <c r="Z45" s="1474"/>
      <c r="AA45" s="1474"/>
      <c r="AB45" s="1474"/>
      <c r="AC45" s="1474"/>
      <c r="AD45" s="1474"/>
      <c r="AE45" s="1474"/>
      <c r="AF45" s="1474"/>
      <c r="AG45" s="1474"/>
      <c r="AH45" s="1474"/>
      <c r="AI45" s="1474"/>
      <c r="AJ45" s="1474"/>
      <c r="AK45" s="1474"/>
      <c r="AL45" s="1474"/>
      <c r="AM45" s="1474"/>
      <c r="AN45" s="1474"/>
      <c r="AO45" s="1474"/>
      <c r="AP45" s="1474"/>
      <c r="AQ45" s="1474"/>
      <c r="AR45" s="1474"/>
      <c r="AS45" s="1474"/>
      <c r="AT45" s="1474"/>
      <c r="AU45" s="1474"/>
      <c r="AV45" s="1474"/>
      <c r="AW45" s="1474"/>
      <c r="AX45" s="1474"/>
      <c r="AY45" s="1474"/>
      <c r="AZ45" s="1474"/>
      <c r="BA45" s="1474"/>
      <c r="BB45" s="1474"/>
      <c r="BC45" s="1474"/>
      <c r="BD45" s="1474"/>
      <c r="BE45" s="1474"/>
      <c r="BF45" s="1474"/>
      <c r="BG45" s="1474"/>
      <c r="BH45" s="1474"/>
      <c r="BI45" s="1474"/>
      <c r="BJ45" s="1474"/>
      <c r="BK45" s="1474"/>
      <c r="BL45" s="1474"/>
      <c r="BM45" s="1474"/>
      <c r="BN45" s="1474"/>
      <c r="BO45" s="1474"/>
      <c r="BP45" s="1474"/>
      <c r="BQ45" s="1474"/>
      <c r="BR45" s="1474"/>
      <c r="BS45" s="1474"/>
      <c r="BT45" s="1474"/>
      <c r="BU45" s="1474"/>
      <c r="BV45" s="1474"/>
      <c r="BW45" s="1474"/>
      <c r="BX45" s="1474"/>
      <c r="BY45" s="1474"/>
      <c r="BZ45" s="1474"/>
      <c r="CA45" s="1474"/>
      <c r="CB45" s="1474"/>
      <c r="CC45" s="1474"/>
      <c r="CD45" s="1474"/>
      <c r="CE45" s="1474"/>
      <c r="CF45" s="1474"/>
      <c r="CG45" s="1474"/>
      <c r="CH45" s="1474"/>
      <c r="CI45" s="1474"/>
      <c r="CJ45" s="1474"/>
      <c r="CK45" s="1474"/>
      <c r="CL45" s="1474"/>
      <c r="CM45" s="1474"/>
      <c r="CN45" s="1474"/>
      <c r="CO45" s="1474"/>
      <c r="CP45" s="1474"/>
      <c r="CQ45" s="1474"/>
      <c r="CR45" s="1474"/>
      <c r="CS45" s="1474"/>
      <c r="CT45" s="1474"/>
      <c r="CU45" s="1474"/>
      <c r="CV45" s="1474"/>
      <c r="CW45" s="1474"/>
      <c r="CX45" s="1474"/>
      <c r="CY45" s="1474"/>
      <c r="CZ45" s="1474"/>
      <c r="DA45" s="1474"/>
      <c r="DB45" s="1474"/>
      <c r="DC45" s="1474"/>
      <c r="DD45" s="1474"/>
      <c r="DE45" s="1474"/>
      <c r="DF45" s="1474"/>
      <c r="DG45" s="1474"/>
      <c r="DH45" s="1474"/>
      <c r="DI45" s="1474"/>
      <c r="DJ45" s="1474"/>
      <c r="DK45" s="1474"/>
      <c r="DL45" s="1474"/>
      <c r="DM45" s="1474"/>
      <c r="DN45" s="1474"/>
      <c r="DO45" s="1474"/>
      <c r="DP45" s="1474"/>
      <c r="DQ45" s="1474"/>
      <c r="DR45" s="1474"/>
      <c r="DS45" s="1474"/>
      <c r="DT45" s="1474"/>
      <c r="DU45" s="1474"/>
      <c r="DV45" s="1474"/>
      <c r="DW45" s="1474"/>
      <c r="DX45" s="1474"/>
      <c r="DY45" s="1474"/>
      <c r="DZ45" s="1474"/>
      <c r="EA45" s="1474"/>
      <c r="EB45" s="1474"/>
      <c r="EC45" s="1474"/>
      <c r="ED45" s="1474"/>
      <c r="EE45" s="1474"/>
      <c r="EF45" s="1474"/>
      <c r="EG45" s="1474"/>
      <c r="EH45" s="1474"/>
      <c r="EI45" s="1474"/>
      <c r="EJ45" s="1474"/>
      <c r="EK45" s="1474"/>
      <c r="EL45" s="1474"/>
      <c r="EM45" s="1474"/>
      <c r="EN45" s="1474"/>
      <c r="EO45" s="1474"/>
      <c r="EP45" s="1474"/>
      <c r="EQ45" s="1474"/>
      <c r="ER45" s="1474"/>
      <c r="ES45" s="1474"/>
      <c r="ET45" s="1474"/>
      <c r="EU45" s="1474"/>
      <c r="EV45" s="1474"/>
      <c r="EW45" s="1474"/>
      <c r="EX45" s="1474"/>
      <c r="EY45" s="1474"/>
      <c r="EZ45" s="1474"/>
      <c r="FA45" s="1474"/>
      <c r="FB45" s="1474"/>
      <c r="FC45" s="1474"/>
      <c r="FD45" s="1474"/>
      <c r="FE45" s="1474"/>
      <c r="FF45" s="1474"/>
      <c r="FG45" s="1474"/>
      <c r="FH45" s="1474"/>
      <c r="FI45" s="1474"/>
      <c r="FJ45" s="1474"/>
      <c r="FK45" s="1474"/>
      <c r="FL45" s="1474"/>
      <c r="FM45" s="1474"/>
      <c r="FN45" s="1474"/>
      <c r="FO45" s="1474"/>
      <c r="FP45" s="1474"/>
      <c r="FQ45" s="1474"/>
      <c r="FR45" s="1474"/>
      <c r="FS45" s="1474"/>
      <c r="FT45" s="1474"/>
      <c r="FU45" s="1474"/>
      <c r="FV45" s="1474"/>
      <c r="FW45" s="1474"/>
      <c r="FX45" s="1474"/>
      <c r="FY45" s="1474"/>
      <c r="FZ45" s="1474"/>
      <c r="GA45" s="1474"/>
      <c r="GB45" s="1474"/>
      <c r="GC45" s="1474"/>
      <c r="GD45" s="1474"/>
      <c r="GE45" s="1474"/>
      <c r="GF45" s="1474"/>
      <c r="GG45" s="1474"/>
      <c r="GH45" s="1474"/>
      <c r="GI45" s="1474"/>
      <c r="GJ45" s="1474"/>
      <c r="GK45" s="1474"/>
      <c r="GL45" s="1474"/>
      <c r="GM45" s="1474"/>
      <c r="GN45" s="1474"/>
      <c r="GO45" s="1474"/>
      <c r="GP45" s="1474"/>
      <c r="GQ45" s="1474"/>
      <c r="GR45" s="1474"/>
      <c r="GS45" s="1474"/>
      <c r="GT45" s="1474"/>
      <c r="GU45" s="1474"/>
      <c r="GV45" s="1474"/>
      <c r="GW45" s="1474"/>
      <c r="GX45" s="1474"/>
      <c r="GY45" s="1474"/>
      <c r="GZ45" s="1474"/>
      <c r="HA45" s="1474"/>
      <c r="HB45" s="1474"/>
      <c r="HC45" s="1474"/>
      <c r="HD45" s="1474"/>
      <c r="HE45" s="1474"/>
      <c r="HF45" s="1474"/>
      <c r="HG45" s="1474"/>
      <c r="HH45" s="1474"/>
      <c r="HI45" s="1474"/>
      <c r="HJ45" s="1474"/>
      <c r="HK45" s="1474"/>
      <c r="HL45" s="1474"/>
      <c r="HM45" s="1474"/>
      <c r="HN45" s="1474"/>
      <c r="HO45" s="1474"/>
      <c r="HP45" s="1474"/>
      <c r="HQ45" s="1474"/>
      <c r="HR45" s="1474"/>
      <c r="HS45" s="1474"/>
      <c r="HT45" s="1474"/>
      <c r="HU45" s="1474"/>
      <c r="HV45" s="1474"/>
      <c r="HW45" s="1474"/>
      <c r="HX45" s="1474"/>
      <c r="HY45" s="1474"/>
      <c r="HZ45" s="1474"/>
      <c r="IA45" s="1474"/>
      <c r="IB45" s="1474"/>
      <c r="IC45" s="1474"/>
      <c r="ID45" s="1474"/>
      <c r="IE45" s="1474"/>
      <c r="IF45" s="1474"/>
      <c r="IG45" s="1474"/>
      <c r="IH45" s="1474"/>
      <c r="II45" s="1474"/>
      <c r="IJ45" s="1474"/>
      <c r="IK45" s="1474"/>
      <c r="IL45" s="1474"/>
      <c r="IM45" s="1474"/>
      <c r="IN45" s="1474"/>
      <c r="IO45" s="1474"/>
      <c r="IP45" s="1474"/>
      <c r="IQ45" s="1474"/>
      <c r="IR45" s="1474"/>
      <c r="IS45" s="1474"/>
      <c r="IT45" s="1474"/>
      <c r="IU45" s="1474"/>
    </row>
    <row r="46" spans="1:255">
      <c r="A46" s="2091" t="s">
        <v>1747</v>
      </c>
      <c r="B46" s="1456" t="s">
        <v>1187</v>
      </c>
      <c r="C46" s="2252"/>
      <c r="D46" s="2252"/>
      <c r="E46" s="2253"/>
      <c r="F46" s="3625"/>
      <c r="G46" s="3626"/>
      <c r="H46" s="2252"/>
      <c r="I46" s="2252"/>
      <c r="J46" s="1456"/>
      <c r="K46" s="1787"/>
      <c r="L46" s="1787"/>
      <c r="M46" s="2251">
        <v>16</v>
      </c>
      <c r="N46" s="3617"/>
      <c r="O46" s="3618"/>
      <c r="P46" s="1787"/>
      <c r="Q46" s="1787"/>
      <c r="R46" s="1787">
        <f t="shared" si="0"/>
        <v>0</v>
      </c>
      <c r="S46" s="1457">
        <v>16</v>
      </c>
      <c r="T46" s="1474"/>
      <c r="U46" s="1474"/>
      <c r="V46" s="1474"/>
      <c r="W46" s="1474"/>
      <c r="X46" s="1474"/>
      <c r="Y46" s="1474"/>
      <c r="Z46" s="1474"/>
      <c r="AA46" s="1474"/>
      <c r="AB46" s="1474"/>
      <c r="AC46" s="1474"/>
      <c r="AD46" s="1474"/>
      <c r="AE46" s="1474"/>
      <c r="AF46" s="1474"/>
      <c r="AG46" s="1474"/>
      <c r="AH46" s="1474"/>
      <c r="AI46" s="1474"/>
      <c r="AJ46" s="1474"/>
      <c r="AK46" s="1474"/>
      <c r="AL46" s="1474"/>
      <c r="AM46" s="1474"/>
      <c r="AN46" s="1474"/>
      <c r="AO46" s="1474"/>
      <c r="AP46" s="1474"/>
      <c r="AQ46" s="1474"/>
      <c r="AR46" s="1474"/>
      <c r="AS46" s="1474"/>
      <c r="AT46" s="1474"/>
      <c r="AU46" s="1474"/>
      <c r="AV46" s="1474"/>
      <c r="AW46" s="1474"/>
      <c r="AX46" s="1474"/>
      <c r="AY46" s="1474"/>
      <c r="AZ46" s="1474"/>
      <c r="BA46" s="1474"/>
      <c r="BB46" s="1474"/>
      <c r="BC46" s="1474"/>
      <c r="BD46" s="1474"/>
      <c r="BE46" s="1474"/>
      <c r="BF46" s="1474"/>
      <c r="BG46" s="1474"/>
      <c r="BH46" s="1474"/>
      <c r="BI46" s="1474"/>
      <c r="BJ46" s="1474"/>
      <c r="BK46" s="1474"/>
      <c r="BL46" s="1474"/>
      <c r="BM46" s="1474"/>
      <c r="BN46" s="1474"/>
      <c r="BO46" s="1474"/>
      <c r="BP46" s="1474"/>
      <c r="BQ46" s="1474"/>
      <c r="BR46" s="1474"/>
      <c r="BS46" s="1474"/>
      <c r="BT46" s="1474"/>
      <c r="BU46" s="1474"/>
      <c r="BV46" s="1474"/>
      <c r="BW46" s="1474"/>
      <c r="BX46" s="1474"/>
      <c r="BY46" s="1474"/>
      <c r="BZ46" s="1474"/>
      <c r="CA46" s="1474"/>
      <c r="CB46" s="1474"/>
      <c r="CC46" s="1474"/>
      <c r="CD46" s="1474"/>
      <c r="CE46" s="1474"/>
      <c r="CF46" s="1474"/>
      <c r="CG46" s="1474"/>
      <c r="CH46" s="1474"/>
      <c r="CI46" s="1474"/>
      <c r="CJ46" s="1474"/>
      <c r="CK46" s="1474"/>
      <c r="CL46" s="1474"/>
      <c r="CM46" s="1474"/>
      <c r="CN46" s="1474"/>
      <c r="CO46" s="1474"/>
      <c r="CP46" s="1474"/>
      <c r="CQ46" s="1474"/>
      <c r="CR46" s="1474"/>
      <c r="CS46" s="1474"/>
      <c r="CT46" s="1474"/>
      <c r="CU46" s="1474"/>
      <c r="CV46" s="1474"/>
      <c r="CW46" s="1474"/>
      <c r="CX46" s="1474"/>
      <c r="CY46" s="1474"/>
      <c r="CZ46" s="1474"/>
      <c r="DA46" s="1474"/>
      <c r="DB46" s="1474"/>
      <c r="DC46" s="1474"/>
      <c r="DD46" s="1474"/>
      <c r="DE46" s="1474"/>
      <c r="DF46" s="1474"/>
      <c r="DG46" s="1474"/>
      <c r="DH46" s="1474"/>
      <c r="DI46" s="1474"/>
      <c r="DJ46" s="1474"/>
      <c r="DK46" s="1474"/>
      <c r="DL46" s="1474"/>
      <c r="DM46" s="1474"/>
      <c r="DN46" s="1474"/>
      <c r="DO46" s="1474"/>
      <c r="DP46" s="1474"/>
      <c r="DQ46" s="1474"/>
      <c r="DR46" s="1474"/>
      <c r="DS46" s="1474"/>
      <c r="DT46" s="1474"/>
      <c r="DU46" s="1474"/>
      <c r="DV46" s="1474"/>
      <c r="DW46" s="1474"/>
      <c r="DX46" s="1474"/>
      <c r="DY46" s="1474"/>
      <c r="DZ46" s="1474"/>
      <c r="EA46" s="1474"/>
      <c r="EB46" s="1474"/>
      <c r="EC46" s="1474"/>
      <c r="ED46" s="1474"/>
      <c r="EE46" s="1474"/>
      <c r="EF46" s="1474"/>
      <c r="EG46" s="1474"/>
      <c r="EH46" s="1474"/>
      <c r="EI46" s="1474"/>
      <c r="EJ46" s="1474"/>
      <c r="EK46" s="1474"/>
      <c r="EL46" s="1474"/>
      <c r="EM46" s="1474"/>
      <c r="EN46" s="1474"/>
      <c r="EO46" s="1474"/>
      <c r="EP46" s="1474"/>
      <c r="EQ46" s="1474"/>
      <c r="ER46" s="1474"/>
      <c r="ES46" s="1474"/>
      <c r="ET46" s="1474"/>
      <c r="EU46" s="1474"/>
      <c r="EV46" s="1474"/>
      <c r="EW46" s="1474"/>
      <c r="EX46" s="1474"/>
      <c r="EY46" s="1474"/>
      <c r="EZ46" s="1474"/>
      <c r="FA46" s="1474"/>
      <c r="FB46" s="1474"/>
      <c r="FC46" s="1474"/>
      <c r="FD46" s="1474"/>
      <c r="FE46" s="1474"/>
      <c r="FF46" s="1474"/>
      <c r="FG46" s="1474"/>
      <c r="FH46" s="1474"/>
      <c r="FI46" s="1474"/>
      <c r="FJ46" s="1474"/>
      <c r="FK46" s="1474"/>
      <c r="FL46" s="1474"/>
      <c r="FM46" s="1474"/>
      <c r="FN46" s="1474"/>
      <c r="FO46" s="1474"/>
      <c r="FP46" s="1474"/>
      <c r="FQ46" s="1474"/>
      <c r="FR46" s="1474"/>
      <c r="FS46" s="1474"/>
      <c r="FT46" s="1474"/>
      <c r="FU46" s="1474"/>
      <c r="FV46" s="1474"/>
      <c r="FW46" s="1474"/>
      <c r="FX46" s="1474"/>
      <c r="FY46" s="1474"/>
      <c r="FZ46" s="1474"/>
      <c r="GA46" s="1474"/>
      <c r="GB46" s="1474"/>
      <c r="GC46" s="1474"/>
      <c r="GD46" s="1474"/>
      <c r="GE46" s="1474"/>
      <c r="GF46" s="1474"/>
      <c r="GG46" s="1474"/>
      <c r="GH46" s="1474"/>
      <c r="GI46" s="1474"/>
      <c r="GJ46" s="1474"/>
      <c r="GK46" s="1474"/>
      <c r="GL46" s="1474"/>
      <c r="GM46" s="1474"/>
      <c r="GN46" s="1474"/>
      <c r="GO46" s="1474"/>
      <c r="GP46" s="1474"/>
      <c r="GQ46" s="1474"/>
      <c r="GR46" s="1474"/>
      <c r="GS46" s="1474"/>
      <c r="GT46" s="1474"/>
      <c r="GU46" s="1474"/>
      <c r="GV46" s="1474"/>
      <c r="GW46" s="1474"/>
      <c r="GX46" s="1474"/>
      <c r="GY46" s="1474"/>
      <c r="GZ46" s="1474"/>
      <c r="HA46" s="1474"/>
      <c r="HB46" s="1474"/>
      <c r="HC46" s="1474"/>
      <c r="HD46" s="1474"/>
      <c r="HE46" s="1474"/>
      <c r="HF46" s="1474"/>
      <c r="HG46" s="1474"/>
      <c r="HH46" s="1474"/>
      <c r="HI46" s="1474"/>
      <c r="HJ46" s="1474"/>
      <c r="HK46" s="1474"/>
      <c r="HL46" s="1474"/>
      <c r="HM46" s="1474"/>
      <c r="HN46" s="1474"/>
      <c r="HO46" s="1474"/>
      <c r="HP46" s="1474"/>
      <c r="HQ46" s="1474"/>
      <c r="HR46" s="1474"/>
      <c r="HS46" s="1474"/>
      <c r="HT46" s="1474"/>
      <c r="HU46" s="1474"/>
      <c r="HV46" s="1474"/>
      <c r="HW46" s="1474"/>
      <c r="HX46" s="1474"/>
      <c r="HY46" s="1474"/>
      <c r="HZ46" s="1474"/>
      <c r="IA46" s="1474"/>
      <c r="IB46" s="1474"/>
      <c r="IC46" s="1474"/>
      <c r="ID46" s="1474"/>
      <c r="IE46" s="1474"/>
      <c r="IF46" s="1474"/>
      <c r="IG46" s="1474"/>
      <c r="IH46" s="1474"/>
      <c r="II46" s="1474"/>
      <c r="IJ46" s="1474"/>
      <c r="IK46" s="1474"/>
      <c r="IL46" s="1474"/>
      <c r="IM46" s="1474"/>
      <c r="IN46" s="1474"/>
      <c r="IO46" s="1474"/>
      <c r="IP46" s="1474"/>
      <c r="IQ46" s="1474"/>
      <c r="IR46" s="1474"/>
      <c r="IS46" s="1474"/>
      <c r="IT46" s="1474"/>
      <c r="IU46" s="1474"/>
    </row>
    <row r="47" spans="1:255">
      <c r="A47" s="2091" t="s">
        <v>1748</v>
      </c>
      <c r="B47" s="1470" t="s">
        <v>2328</v>
      </c>
      <c r="C47" s="2252"/>
      <c r="D47" s="2252"/>
      <c r="E47" s="2253"/>
      <c r="F47" s="3625"/>
      <c r="G47" s="3626"/>
      <c r="H47" s="2252"/>
      <c r="I47" s="2252"/>
      <c r="J47" s="1456">
        <f>SUM(J31:J46)</f>
        <v>0</v>
      </c>
      <c r="K47" s="1787">
        <f>SUM(K31:K46)</f>
        <v>0</v>
      </c>
      <c r="L47" s="1787">
        <f>SUM(L31:L46)</f>
        <v>0</v>
      </c>
      <c r="M47" s="2251">
        <v>17</v>
      </c>
      <c r="N47" s="3627">
        <f>SUM(O31:O46)</f>
        <v>0</v>
      </c>
      <c r="O47" s="3628"/>
      <c r="P47" s="1771">
        <f>SUM(P31:P46)</f>
        <v>0</v>
      </c>
      <c r="Q47" s="1771">
        <f>SUM(Q31:Q46)</f>
        <v>0</v>
      </c>
      <c r="R47" s="1771">
        <f>SUM(R31:R46)</f>
        <v>0</v>
      </c>
      <c r="S47" s="1457">
        <v>17</v>
      </c>
      <c r="T47" s="1474"/>
      <c r="U47" s="1474"/>
      <c r="V47" s="1474"/>
      <c r="W47" s="1474"/>
      <c r="X47" s="1474"/>
      <c r="Y47" s="1474"/>
      <c r="Z47" s="1474"/>
      <c r="AA47" s="1474"/>
      <c r="AB47" s="1474"/>
      <c r="AC47" s="1474"/>
      <c r="AD47" s="1474"/>
      <c r="AE47" s="1474"/>
      <c r="AF47" s="1474"/>
      <c r="AG47" s="1474"/>
      <c r="AH47" s="1474"/>
      <c r="AI47" s="1474"/>
      <c r="AJ47" s="1474"/>
      <c r="AK47" s="1474"/>
      <c r="AL47" s="1474"/>
      <c r="AM47" s="1474"/>
      <c r="AN47" s="1474"/>
      <c r="AO47" s="1474"/>
      <c r="AP47" s="1474"/>
      <c r="AQ47" s="1474"/>
      <c r="AR47" s="1474"/>
      <c r="AS47" s="1474"/>
      <c r="AT47" s="1474"/>
      <c r="AU47" s="1474"/>
      <c r="AV47" s="1474"/>
      <c r="AW47" s="1474"/>
      <c r="AX47" s="1474"/>
      <c r="AY47" s="1474"/>
      <c r="AZ47" s="1474"/>
      <c r="BA47" s="1474"/>
      <c r="BB47" s="1474"/>
      <c r="BC47" s="1474"/>
      <c r="BD47" s="1474"/>
      <c r="BE47" s="1474"/>
      <c r="BF47" s="1474"/>
      <c r="BG47" s="1474"/>
      <c r="BH47" s="1474"/>
      <c r="BI47" s="1474"/>
      <c r="BJ47" s="1474"/>
      <c r="BK47" s="1474"/>
      <c r="BL47" s="1474"/>
      <c r="BM47" s="1474"/>
      <c r="BN47" s="1474"/>
      <c r="BO47" s="1474"/>
      <c r="BP47" s="1474"/>
      <c r="BQ47" s="1474"/>
      <c r="BR47" s="1474"/>
      <c r="BS47" s="1474"/>
      <c r="BT47" s="1474"/>
      <c r="BU47" s="1474"/>
      <c r="BV47" s="1474"/>
      <c r="BW47" s="1474"/>
      <c r="BX47" s="1474"/>
      <c r="BY47" s="1474"/>
      <c r="BZ47" s="1474"/>
      <c r="CA47" s="1474"/>
      <c r="CB47" s="1474"/>
      <c r="CC47" s="1474"/>
      <c r="CD47" s="1474"/>
      <c r="CE47" s="1474"/>
      <c r="CF47" s="1474"/>
      <c r="CG47" s="1474"/>
      <c r="CH47" s="1474"/>
      <c r="CI47" s="1474"/>
      <c r="CJ47" s="1474"/>
      <c r="CK47" s="1474"/>
      <c r="CL47" s="1474"/>
      <c r="CM47" s="1474"/>
      <c r="CN47" s="1474"/>
      <c r="CO47" s="1474"/>
      <c r="CP47" s="1474"/>
      <c r="CQ47" s="1474"/>
      <c r="CR47" s="1474"/>
      <c r="CS47" s="1474"/>
      <c r="CT47" s="1474"/>
      <c r="CU47" s="1474"/>
      <c r="CV47" s="1474"/>
      <c r="CW47" s="1474"/>
      <c r="CX47" s="1474"/>
      <c r="CY47" s="1474"/>
      <c r="CZ47" s="1474"/>
      <c r="DA47" s="1474"/>
      <c r="DB47" s="1474"/>
      <c r="DC47" s="1474"/>
      <c r="DD47" s="1474"/>
      <c r="DE47" s="1474"/>
      <c r="DF47" s="1474"/>
      <c r="DG47" s="1474"/>
      <c r="DH47" s="1474"/>
      <c r="DI47" s="1474"/>
      <c r="DJ47" s="1474"/>
      <c r="DK47" s="1474"/>
      <c r="DL47" s="1474"/>
      <c r="DM47" s="1474"/>
      <c r="DN47" s="1474"/>
      <c r="DO47" s="1474"/>
      <c r="DP47" s="1474"/>
      <c r="DQ47" s="1474"/>
      <c r="DR47" s="1474"/>
      <c r="DS47" s="1474"/>
      <c r="DT47" s="1474"/>
      <c r="DU47" s="1474"/>
      <c r="DV47" s="1474"/>
      <c r="DW47" s="1474"/>
      <c r="DX47" s="1474"/>
      <c r="DY47" s="1474"/>
      <c r="DZ47" s="1474"/>
      <c r="EA47" s="1474"/>
      <c r="EB47" s="1474"/>
      <c r="EC47" s="1474"/>
      <c r="ED47" s="1474"/>
      <c r="EE47" s="1474"/>
      <c r="EF47" s="1474"/>
      <c r="EG47" s="1474"/>
      <c r="EH47" s="1474"/>
      <c r="EI47" s="1474"/>
      <c r="EJ47" s="1474"/>
      <c r="EK47" s="1474"/>
      <c r="EL47" s="1474"/>
      <c r="EM47" s="1474"/>
      <c r="EN47" s="1474"/>
      <c r="EO47" s="1474"/>
      <c r="EP47" s="1474"/>
      <c r="EQ47" s="1474"/>
      <c r="ER47" s="1474"/>
      <c r="ES47" s="1474"/>
      <c r="ET47" s="1474"/>
      <c r="EU47" s="1474"/>
      <c r="EV47" s="1474"/>
      <c r="EW47" s="1474"/>
      <c r="EX47" s="1474"/>
      <c r="EY47" s="1474"/>
      <c r="EZ47" s="1474"/>
      <c r="FA47" s="1474"/>
      <c r="FB47" s="1474"/>
      <c r="FC47" s="1474"/>
      <c r="FD47" s="1474"/>
      <c r="FE47" s="1474"/>
      <c r="FF47" s="1474"/>
      <c r="FG47" s="1474"/>
      <c r="FH47" s="1474"/>
      <c r="FI47" s="1474"/>
      <c r="FJ47" s="1474"/>
      <c r="FK47" s="1474"/>
      <c r="FL47" s="1474"/>
      <c r="FM47" s="1474"/>
      <c r="FN47" s="1474"/>
      <c r="FO47" s="1474"/>
      <c r="FP47" s="1474"/>
      <c r="FQ47" s="1474"/>
      <c r="FR47" s="1474"/>
      <c r="FS47" s="1474"/>
      <c r="FT47" s="1474"/>
      <c r="FU47" s="1474"/>
      <c r="FV47" s="1474"/>
      <c r="FW47" s="1474"/>
      <c r="FX47" s="1474"/>
      <c r="FY47" s="1474"/>
      <c r="FZ47" s="1474"/>
      <c r="GA47" s="1474"/>
      <c r="GB47" s="1474"/>
      <c r="GC47" s="1474"/>
      <c r="GD47" s="1474"/>
      <c r="GE47" s="1474"/>
      <c r="GF47" s="1474"/>
      <c r="GG47" s="1474"/>
      <c r="GH47" s="1474"/>
      <c r="GI47" s="1474"/>
      <c r="GJ47" s="1474"/>
      <c r="GK47" s="1474"/>
      <c r="GL47" s="1474"/>
      <c r="GM47" s="1474"/>
      <c r="GN47" s="1474"/>
      <c r="GO47" s="1474"/>
      <c r="GP47" s="1474"/>
      <c r="GQ47" s="1474"/>
      <c r="GR47" s="1474"/>
      <c r="GS47" s="1474"/>
      <c r="GT47" s="1474"/>
      <c r="GU47" s="1474"/>
      <c r="GV47" s="1474"/>
      <c r="GW47" s="1474"/>
      <c r="GX47" s="1474"/>
      <c r="GY47" s="1474"/>
      <c r="GZ47" s="1474"/>
      <c r="HA47" s="1474"/>
      <c r="HB47" s="1474"/>
      <c r="HC47" s="1474"/>
      <c r="HD47" s="1474"/>
      <c r="HE47" s="1474"/>
      <c r="HF47" s="1474"/>
      <c r="HG47" s="1474"/>
      <c r="HH47" s="1474"/>
      <c r="HI47" s="1474"/>
      <c r="HJ47" s="1474"/>
      <c r="HK47" s="1474"/>
      <c r="HL47" s="1474"/>
      <c r="HM47" s="1474"/>
      <c r="HN47" s="1474"/>
      <c r="HO47" s="1474"/>
      <c r="HP47" s="1474"/>
      <c r="HQ47" s="1474"/>
      <c r="HR47" s="1474"/>
      <c r="HS47" s="1474"/>
      <c r="HT47" s="1474"/>
      <c r="HU47" s="1474"/>
      <c r="HV47" s="1474"/>
      <c r="HW47" s="1474"/>
      <c r="HX47" s="1474"/>
      <c r="HY47" s="1474"/>
      <c r="HZ47" s="1474"/>
      <c r="IA47" s="1474"/>
      <c r="IB47" s="1474"/>
      <c r="IC47" s="1474"/>
      <c r="ID47" s="1474"/>
      <c r="IE47" s="1474"/>
      <c r="IF47" s="1474"/>
      <c r="IG47" s="1474"/>
      <c r="IH47" s="1474"/>
      <c r="II47" s="1474"/>
      <c r="IJ47" s="1474"/>
      <c r="IK47" s="1474"/>
      <c r="IL47" s="1474"/>
      <c r="IM47" s="1474"/>
      <c r="IN47" s="1474"/>
      <c r="IO47" s="1474"/>
      <c r="IP47" s="1474"/>
      <c r="IQ47" s="1474"/>
      <c r="IR47" s="1474"/>
      <c r="IS47" s="1474"/>
      <c r="IT47" s="1474"/>
      <c r="IU47" s="1474"/>
    </row>
    <row r="48" spans="1:255">
      <c r="A48" s="2182"/>
      <c r="B48" s="2183"/>
      <c r="C48" s="2183"/>
      <c r="D48" s="2183"/>
      <c r="E48" s="2254"/>
      <c r="F48" s="2182"/>
      <c r="G48" s="2183"/>
      <c r="H48" s="2183"/>
      <c r="I48" s="2183"/>
      <c r="J48" s="2183"/>
      <c r="K48" s="2183"/>
      <c r="L48" s="2183"/>
      <c r="M48" s="2254"/>
      <c r="N48" s="2423"/>
      <c r="O48" s="2183"/>
      <c r="P48" s="2183"/>
      <c r="Q48" s="2183"/>
      <c r="R48" s="2183"/>
      <c r="S48" s="2255"/>
      <c r="T48" s="1474"/>
      <c r="U48" s="1474"/>
      <c r="V48" s="1474"/>
      <c r="W48" s="1474"/>
      <c r="X48" s="1474"/>
      <c r="Y48" s="1474"/>
      <c r="Z48" s="1474"/>
      <c r="AA48" s="1474"/>
      <c r="AB48" s="1474"/>
      <c r="AC48" s="1474"/>
      <c r="AD48" s="1474"/>
      <c r="AE48" s="1474"/>
      <c r="AF48" s="1474"/>
      <c r="AG48" s="1474"/>
      <c r="AH48" s="1474"/>
      <c r="AI48" s="1474"/>
      <c r="AJ48" s="1474"/>
      <c r="AK48" s="1474"/>
      <c r="AL48" s="1474"/>
      <c r="AM48" s="1474"/>
      <c r="AN48" s="1474"/>
      <c r="AO48" s="1474"/>
      <c r="AP48" s="1474"/>
      <c r="AQ48" s="1474"/>
      <c r="AR48" s="1474"/>
      <c r="AS48" s="1474"/>
      <c r="AT48" s="1474"/>
      <c r="AU48" s="1474"/>
      <c r="AV48" s="1474"/>
      <c r="AW48" s="1474"/>
      <c r="AX48" s="1474"/>
      <c r="AY48" s="1474"/>
      <c r="AZ48" s="1474"/>
      <c r="BA48" s="1474"/>
      <c r="BB48" s="1474"/>
      <c r="BC48" s="1474"/>
      <c r="BD48" s="1474"/>
      <c r="BE48" s="1474"/>
      <c r="BF48" s="1474"/>
      <c r="BG48" s="1474"/>
      <c r="BH48" s="1474"/>
      <c r="BI48" s="1474"/>
      <c r="BJ48" s="1474"/>
      <c r="BK48" s="1474"/>
      <c r="BL48" s="1474"/>
      <c r="BM48" s="1474"/>
      <c r="BN48" s="1474"/>
      <c r="BO48" s="1474"/>
      <c r="BP48" s="1474"/>
      <c r="BQ48" s="1474"/>
      <c r="BR48" s="1474"/>
      <c r="BS48" s="1474"/>
      <c r="BT48" s="1474"/>
      <c r="BU48" s="1474"/>
      <c r="BV48" s="1474"/>
      <c r="BW48" s="1474"/>
      <c r="BX48" s="1474"/>
      <c r="BY48" s="1474"/>
      <c r="BZ48" s="1474"/>
      <c r="CA48" s="1474"/>
      <c r="CB48" s="1474"/>
      <c r="CC48" s="1474"/>
      <c r="CD48" s="1474"/>
      <c r="CE48" s="1474"/>
      <c r="CF48" s="1474"/>
      <c r="CG48" s="1474"/>
      <c r="CH48" s="1474"/>
      <c r="CI48" s="1474"/>
      <c r="CJ48" s="1474"/>
      <c r="CK48" s="1474"/>
      <c r="CL48" s="1474"/>
      <c r="CM48" s="1474"/>
      <c r="CN48" s="1474"/>
      <c r="CO48" s="1474"/>
      <c r="CP48" s="1474"/>
      <c r="CQ48" s="1474"/>
      <c r="CR48" s="1474"/>
      <c r="CS48" s="1474"/>
      <c r="CT48" s="1474"/>
      <c r="CU48" s="1474"/>
      <c r="CV48" s="1474"/>
      <c r="CW48" s="1474"/>
      <c r="CX48" s="1474"/>
      <c r="CY48" s="1474"/>
      <c r="CZ48" s="1474"/>
      <c r="DA48" s="1474"/>
      <c r="DB48" s="1474"/>
      <c r="DC48" s="1474"/>
      <c r="DD48" s="1474"/>
      <c r="DE48" s="1474"/>
      <c r="DF48" s="1474"/>
      <c r="DG48" s="1474"/>
      <c r="DH48" s="1474"/>
      <c r="DI48" s="1474"/>
      <c r="DJ48" s="1474"/>
      <c r="DK48" s="1474"/>
      <c r="DL48" s="1474"/>
      <c r="DM48" s="1474"/>
      <c r="DN48" s="1474"/>
      <c r="DO48" s="1474"/>
      <c r="DP48" s="1474"/>
      <c r="DQ48" s="1474"/>
      <c r="DR48" s="1474"/>
      <c r="DS48" s="1474"/>
      <c r="DT48" s="1474"/>
      <c r="DU48" s="1474"/>
      <c r="DV48" s="1474"/>
      <c r="DW48" s="1474"/>
      <c r="DX48" s="1474"/>
      <c r="DY48" s="1474"/>
      <c r="DZ48" s="1474"/>
      <c r="EA48" s="1474"/>
      <c r="EB48" s="1474"/>
      <c r="EC48" s="1474"/>
      <c r="ED48" s="1474"/>
      <c r="EE48" s="1474"/>
      <c r="EF48" s="1474"/>
      <c r="EG48" s="1474"/>
      <c r="EH48" s="1474"/>
      <c r="EI48" s="1474"/>
      <c r="EJ48" s="1474"/>
      <c r="EK48" s="1474"/>
      <c r="EL48" s="1474"/>
      <c r="EM48" s="1474"/>
      <c r="EN48" s="1474"/>
      <c r="EO48" s="1474"/>
      <c r="EP48" s="1474"/>
      <c r="EQ48" s="1474"/>
      <c r="ER48" s="1474"/>
      <c r="ES48" s="1474"/>
      <c r="ET48" s="1474"/>
      <c r="EU48" s="1474"/>
      <c r="EV48" s="1474"/>
      <c r="EW48" s="1474"/>
      <c r="EX48" s="1474"/>
      <c r="EY48" s="1474"/>
      <c r="EZ48" s="1474"/>
      <c r="FA48" s="1474"/>
      <c r="FB48" s="1474"/>
      <c r="FC48" s="1474"/>
      <c r="FD48" s="1474"/>
      <c r="FE48" s="1474"/>
      <c r="FF48" s="1474"/>
      <c r="FG48" s="1474"/>
      <c r="FH48" s="1474"/>
      <c r="FI48" s="1474"/>
      <c r="FJ48" s="1474"/>
      <c r="FK48" s="1474"/>
      <c r="FL48" s="1474"/>
      <c r="FM48" s="1474"/>
      <c r="FN48" s="1474"/>
      <c r="FO48" s="1474"/>
      <c r="FP48" s="1474"/>
      <c r="FQ48" s="1474"/>
      <c r="FR48" s="1474"/>
      <c r="FS48" s="1474"/>
      <c r="FT48" s="1474"/>
      <c r="FU48" s="1474"/>
      <c r="FV48" s="1474"/>
      <c r="FW48" s="1474"/>
      <c r="FX48" s="1474"/>
      <c r="FY48" s="1474"/>
      <c r="FZ48" s="1474"/>
      <c r="GA48" s="1474"/>
      <c r="GB48" s="1474"/>
      <c r="GC48" s="1474"/>
      <c r="GD48" s="1474"/>
      <c r="GE48" s="1474"/>
      <c r="GF48" s="1474"/>
      <c r="GG48" s="1474"/>
      <c r="GH48" s="1474"/>
      <c r="GI48" s="1474"/>
      <c r="GJ48" s="1474"/>
      <c r="GK48" s="1474"/>
      <c r="GL48" s="1474"/>
      <c r="GM48" s="1474"/>
      <c r="GN48" s="1474"/>
      <c r="GO48" s="1474"/>
      <c r="GP48" s="1474"/>
      <c r="GQ48" s="1474"/>
      <c r="GR48" s="1474"/>
      <c r="GS48" s="1474"/>
      <c r="GT48" s="1474"/>
      <c r="GU48" s="1474"/>
      <c r="GV48" s="1474"/>
      <c r="GW48" s="1474"/>
      <c r="GX48" s="1474"/>
      <c r="GY48" s="1474"/>
      <c r="GZ48" s="1474"/>
      <c r="HA48" s="1474"/>
      <c r="HB48" s="1474"/>
      <c r="HC48" s="1474"/>
      <c r="HD48" s="1474"/>
      <c r="HE48" s="1474"/>
      <c r="HF48" s="1474"/>
      <c r="HG48" s="1474"/>
      <c r="HH48" s="1474"/>
      <c r="HI48" s="1474"/>
      <c r="HJ48" s="1474"/>
      <c r="HK48" s="1474"/>
      <c r="HL48" s="1474"/>
      <c r="HM48" s="1474"/>
      <c r="HN48" s="1474"/>
      <c r="HO48" s="1474"/>
      <c r="HP48" s="1474"/>
      <c r="HQ48" s="1474"/>
      <c r="HR48" s="1474"/>
      <c r="HS48" s="1474"/>
      <c r="HT48" s="1474"/>
      <c r="HU48" s="1474"/>
      <c r="HV48" s="1474"/>
      <c r="HW48" s="1474"/>
      <c r="HX48" s="1474"/>
      <c r="HY48" s="1474"/>
      <c r="HZ48" s="1474"/>
      <c r="IA48" s="1474"/>
      <c r="IB48" s="1474"/>
      <c r="IC48" s="1474"/>
      <c r="ID48" s="1474"/>
      <c r="IE48" s="1474"/>
      <c r="IF48" s="1474"/>
      <c r="IG48" s="1474"/>
      <c r="IH48" s="1474"/>
      <c r="II48" s="1474"/>
      <c r="IJ48" s="1474"/>
      <c r="IK48" s="1474"/>
      <c r="IL48" s="1474"/>
      <c r="IM48" s="1474"/>
      <c r="IN48" s="1474"/>
      <c r="IO48" s="1474"/>
      <c r="IP48" s="1474"/>
      <c r="IQ48" s="1474"/>
      <c r="IR48" s="1474"/>
      <c r="IS48" s="1474"/>
      <c r="IT48" s="1474"/>
      <c r="IU48" s="1474"/>
    </row>
    <row r="49" spans="1:255">
      <c r="A49" s="1460"/>
      <c r="B49" s="1489"/>
      <c r="C49" s="1489"/>
      <c r="D49" s="1489"/>
      <c r="E49" s="2256"/>
      <c r="F49" s="2390"/>
      <c r="G49" s="1489"/>
      <c r="H49" s="1489"/>
      <c r="I49" s="1489"/>
      <c r="J49" s="1489"/>
      <c r="K49" s="1489"/>
      <c r="L49" s="1489"/>
      <c r="M49" s="2256"/>
      <c r="N49" s="2390"/>
      <c r="O49" s="1489"/>
      <c r="P49" s="1489"/>
      <c r="Q49" s="1489"/>
      <c r="R49" s="1489"/>
      <c r="S49" s="1908"/>
      <c r="T49" s="1474"/>
      <c r="U49" s="1474"/>
      <c r="V49" s="1474"/>
      <c r="W49" s="1474"/>
      <c r="X49" s="1474"/>
      <c r="Y49" s="1474"/>
      <c r="Z49" s="1474"/>
      <c r="AA49" s="1474"/>
      <c r="AB49" s="1474"/>
      <c r="AC49" s="1474"/>
      <c r="AD49" s="1474"/>
      <c r="AE49" s="1474"/>
      <c r="AF49" s="1474"/>
      <c r="AG49" s="1474"/>
      <c r="AH49" s="1474"/>
      <c r="AI49" s="1474"/>
      <c r="AJ49" s="1474"/>
      <c r="AK49" s="1474"/>
      <c r="AL49" s="1474"/>
      <c r="AM49" s="1474"/>
      <c r="AN49" s="1474"/>
      <c r="AO49" s="1474"/>
      <c r="AP49" s="1474"/>
      <c r="AQ49" s="1474"/>
      <c r="AR49" s="1474"/>
      <c r="AS49" s="1474"/>
      <c r="AT49" s="1474"/>
      <c r="AU49" s="1474"/>
      <c r="AV49" s="1474"/>
      <c r="AW49" s="1474"/>
      <c r="AX49" s="1474"/>
      <c r="AY49" s="1474"/>
      <c r="AZ49" s="1474"/>
      <c r="BA49" s="1474"/>
      <c r="BB49" s="1474"/>
      <c r="BC49" s="1474"/>
      <c r="BD49" s="1474"/>
      <c r="BE49" s="1474"/>
      <c r="BF49" s="1474"/>
      <c r="BG49" s="1474"/>
      <c r="BH49" s="1474"/>
      <c r="BI49" s="1474"/>
      <c r="BJ49" s="1474"/>
      <c r="BK49" s="1474"/>
      <c r="BL49" s="1474"/>
      <c r="BM49" s="1474"/>
      <c r="BN49" s="1474"/>
      <c r="BO49" s="1474"/>
      <c r="BP49" s="1474"/>
      <c r="BQ49" s="1474"/>
      <c r="BR49" s="1474"/>
      <c r="BS49" s="1474"/>
      <c r="BT49" s="1474"/>
      <c r="BU49" s="1474"/>
      <c r="BV49" s="1474"/>
      <c r="BW49" s="1474"/>
      <c r="BX49" s="1474"/>
      <c r="BY49" s="1474"/>
      <c r="BZ49" s="1474"/>
      <c r="CA49" s="1474"/>
      <c r="CB49" s="1474"/>
      <c r="CC49" s="1474"/>
      <c r="CD49" s="1474"/>
      <c r="CE49" s="1474"/>
      <c r="CF49" s="1474"/>
      <c r="CG49" s="1474"/>
      <c r="CH49" s="1474"/>
      <c r="CI49" s="1474"/>
      <c r="CJ49" s="1474"/>
      <c r="CK49" s="1474"/>
      <c r="CL49" s="1474"/>
      <c r="CM49" s="1474"/>
      <c r="CN49" s="1474"/>
      <c r="CO49" s="1474"/>
      <c r="CP49" s="1474"/>
      <c r="CQ49" s="1474"/>
      <c r="CR49" s="1474"/>
      <c r="CS49" s="1474"/>
      <c r="CT49" s="1474"/>
      <c r="CU49" s="1474"/>
      <c r="CV49" s="1474"/>
      <c r="CW49" s="1474"/>
      <c r="CX49" s="1474"/>
      <c r="CY49" s="1474"/>
      <c r="CZ49" s="1474"/>
      <c r="DA49" s="1474"/>
      <c r="DB49" s="1474"/>
      <c r="DC49" s="1474"/>
      <c r="DD49" s="1474"/>
      <c r="DE49" s="1474"/>
      <c r="DF49" s="1474"/>
      <c r="DG49" s="1474"/>
      <c r="DH49" s="1474"/>
      <c r="DI49" s="1474"/>
      <c r="DJ49" s="1474"/>
      <c r="DK49" s="1474"/>
      <c r="DL49" s="1474"/>
      <c r="DM49" s="1474"/>
      <c r="DN49" s="1474"/>
      <c r="DO49" s="1474"/>
      <c r="DP49" s="1474"/>
      <c r="DQ49" s="1474"/>
      <c r="DR49" s="1474"/>
      <c r="DS49" s="1474"/>
      <c r="DT49" s="1474"/>
      <c r="DU49" s="1474"/>
      <c r="DV49" s="1474"/>
      <c r="DW49" s="1474"/>
      <c r="DX49" s="1474"/>
      <c r="DY49" s="1474"/>
      <c r="DZ49" s="1474"/>
      <c r="EA49" s="1474"/>
      <c r="EB49" s="1474"/>
      <c r="EC49" s="1474"/>
      <c r="ED49" s="1474"/>
      <c r="EE49" s="1474"/>
      <c r="EF49" s="1474"/>
      <c r="EG49" s="1474"/>
      <c r="EH49" s="1474"/>
      <c r="EI49" s="1474"/>
      <c r="EJ49" s="1474"/>
      <c r="EK49" s="1474"/>
      <c r="EL49" s="1474"/>
      <c r="EM49" s="1474"/>
      <c r="EN49" s="1474"/>
      <c r="EO49" s="1474"/>
      <c r="EP49" s="1474"/>
      <c r="EQ49" s="1474"/>
      <c r="ER49" s="1474"/>
      <c r="ES49" s="1474"/>
      <c r="ET49" s="1474"/>
      <c r="EU49" s="1474"/>
      <c r="EV49" s="1474"/>
      <c r="EW49" s="1474"/>
      <c r="EX49" s="1474"/>
      <c r="EY49" s="1474"/>
      <c r="EZ49" s="1474"/>
      <c r="FA49" s="1474"/>
      <c r="FB49" s="1474"/>
      <c r="FC49" s="1474"/>
      <c r="FD49" s="1474"/>
      <c r="FE49" s="1474"/>
      <c r="FF49" s="1474"/>
      <c r="FG49" s="1474"/>
      <c r="FH49" s="1474"/>
      <c r="FI49" s="1474"/>
      <c r="FJ49" s="1474"/>
      <c r="FK49" s="1474"/>
      <c r="FL49" s="1474"/>
      <c r="FM49" s="1474"/>
      <c r="FN49" s="1474"/>
      <c r="FO49" s="1474"/>
      <c r="FP49" s="1474"/>
      <c r="FQ49" s="1474"/>
      <c r="FR49" s="1474"/>
      <c r="FS49" s="1474"/>
      <c r="FT49" s="1474"/>
      <c r="FU49" s="1474"/>
      <c r="FV49" s="1474"/>
      <c r="FW49" s="1474"/>
      <c r="FX49" s="1474"/>
      <c r="FY49" s="1474"/>
      <c r="FZ49" s="1474"/>
      <c r="GA49" s="1474"/>
      <c r="GB49" s="1474"/>
      <c r="GC49" s="1474"/>
      <c r="GD49" s="1474"/>
      <c r="GE49" s="1474"/>
      <c r="GF49" s="1474"/>
      <c r="GG49" s="1474"/>
      <c r="GH49" s="1474"/>
      <c r="GI49" s="1474"/>
      <c r="GJ49" s="1474"/>
      <c r="GK49" s="1474"/>
      <c r="GL49" s="1474"/>
      <c r="GM49" s="1474"/>
      <c r="GN49" s="1474"/>
      <c r="GO49" s="1474"/>
      <c r="GP49" s="1474"/>
      <c r="GQ49" s="1474"/>
      <c r="GR49" s="1474"/>
      <c r="GS49" s="1474"/>
      <c r="GT49" s="1474"/>
      <c r="GU49" s="1474"/>
      <c r="GV49" s="1474"/>
      <c r="GW49" s="1474"/>
      <c r="GX49" s="1474"/>
      <c r="GY49" s="1474"/>
      <c r="GZ49" s="1474"/>
      <c r="HA49" s="1474"/>
      <c r="HB49" s="1474"/>
      <c r="HC49" s="1474"/>
      <c r="HD49" s="1474"/>
      <c r="HE49" s="1474"/>
      <c r="HF49" s="1474"/>
      <c r="HG49" s="1474"/>
      <c r="HH49" s="1474"/>
      <c r="HI49" s="1474"/>
      <c r="HJ49" s="1474"/>
      <c r="HK49" s="1474"/>
      <c r="HL49" s="1474"/>
      <c r="HM49" s="1474"/>
      <c r="HN49" s="1474"/>
      <c r="HO49" s="1474"/>
      <c r="HP49" s="1474"/>
      <c r="HQ49" s="1474"/>
      <c r="HR49" s="1474"/>
      <c r="HS49" s="1474"/>
      <c r="HT49" s="1474"/>
      <c r="HU49" s="1474"/>
      <c r="HV49" s="1474"/>
      <c r="HW49" s="1474"/>
      <c r="HX49" s="1474"/>
      <c r="HY49" s="1474"/>
      <c r="HZ49" s="1474"/>
      <c r="IA49" s="1474"/>
      <c r="IB49" s="1474"/>
      <c r="IC49" s="1474"/>
      <c r="ID49" s="1474"/>
      <c r="IE49" s="1474"/>
      <c r="IF49" s="1474"/>
      <c r="IG49" s="1474"/>
      <c r="IH49" s="1474"/>
      <c r="II49" s="1474"/>
      <c r="IJ49" s="1474"/>
      <c r="IK49" s="1474"/>
      <c r="IL49" s="1474"/>
      <c r="IM49" s="1474"/>
      <c r="IN49" s="1474"/>
      <c r="IO49" s="1474"/>
      <c r="IP49" s="1474"/>
      <c r="IQ49" s="1474"/>
      <c r="IR49" s="1474"/>
      <c r="IS49" s="1474"/>
      <c r="IT49" s="1474"/>
      <c r="IU49" s="1474"/>
    </row>
    <row r="50" spans="1:255">
      <c r="A50" s="1460"/>
      <c r="B50" s="1489"/>
      <c r="C50" s="1489"/>
      <c r="D50" s="1489"/>
      <c r="E50" s="2256"/>
      <c r="F50" s="2390"/>
      <c r="G50" s="1489"/>
      <c r="H50" s="1489"/>
      <c r="I50" s="1489"/>
      <c r="J50" s="1489"/>
      <c r="K50" s="1489"/>
      <c r="L50" s="1489"/>
      <c r="M50" s="2256"/>
      <c r="N50" s="2390"/>
      <c r="O50" s="1489"/>
      <c r="P50" s="1489"/>
      <c r="Q50" s="1489"/>
      <c r="R50" s="1489"/>
      <c r="S50" s="1908"/>
      <c r="T50" s="1474"/>
      <c r="U50" s="1474"/>
      <c r="V50" s="1474"/>
      <c r="W50" s="1474"/>
      <c r="X50" s="1474"/>
      <c r="Y50" s="1474"/>
      <c r="Z50" s="1474"/>
      <c r="AA50" s="1474"/>
      <c r="AB50" s="1474"/>
      <c r="AC50" s="1474"/>
      <c r="AD50" s="1474"/>
      <c r="AE50" s="1474"/>
      <c r="AF50" s="1474"/>
      <c r="AG50" s="1474"/>
      <c r="AH50" s="1474"/>
      <c r="AI50" s="1474"/>
      <c r="AJ50" s="1474"/>
      <c r="AK50" s="1474"/>
      <c r="AL50" s="1474"/>
      <c r="AM50" s="1474"/>
      <c r="AN50" s="1474"/>
      <c r="AO50" s="1474"/>
      <c r="AP50" s="1474"/>
      <c r="AQ50" s="1474"/>
      <c r="AR50" s="1474"/>
      <c r="AS50" s="1474"/>
      <c r="AT50" s="1474"/>
      <c r="AU50" s="1474"/>
      <c r="AV50" s="1474"/>
      <c r="AW50" s="1474"/>
      <c r="AX50" s="1474"/>
      <c r="AY50" s="1474"/>
      <c r="AZ50" s="1474"/>
      <c r="BA50" s="1474"/>
      <c r="BB50" s="1474"/>
      <c r="BC50" s="1474"/>
      <c r="BD50" s="1474"/>
      <c r="BE50" s="1474"/>
      <c r="BF50" s="1474"/>
      <c r="BG50" s="1474"/>
      <c r="BH50" s="1474"/>
      <c r="BI50" s="1474"/>
      <c r="BJ50" s="1474"/>
      <c r="BK50" s="1474"/>
      <c r="BL50" s="1474"/>
      <c r="BM50" s="1474"/>
      <c r="BN50" s="1474"/>
      <c r="BO50" s="1474"/>
      <c r="BP50" s="1474"/>
      <c r="BQ50" s="1474"/>
      <c r="BR50" s="1474"/>
      <c r="BS50" s="1474"/>
      <c r="BT50" s="1474"/>
      <c r="BU50" s="1474"/>
      <c r="BV50" s="1474"/>
      <c r="BW50" s="1474"/>
      <c r="BX50" s="1474"/>
      <c r="BY50" s="1474"/>
      <c r="BZ50" s="1474"/>
      <c r="CA50" s="1474"/>
      <c r="CB50" s="1474"/>
      <c r="CC50" s="1474"/>
      <c r="CD50" s="1474"/>
      <c r="CE50" s="1474"/>
      <c r="CF50" s="1474"/>
      <c r="CG50" s="1474"/>
      <c r="CH50" s="1474"/>
      <c r="CI50" s="1474"/>
      <c r="CJ50" s="1474"/>
      <c r="CK50" s="1474"/>
      <c r="CL50" s="1474"/>
      <c r="CM50" s="1474"/>
      <c r="CN50" s="1474"/>
      <c r="CO50" s="1474"/>
      <c r="CP50" s="1474"/>
      <c r="CQ50" s="1474"/>
      <c r="CR50" s="1474"/>
      <c r="CS50" s="1474"/>
      <c r="CT50" s="1474"/>
      <c r="CU50" s="1474"/>
      <c r="CV50" s="1474"/>
      <c r="CW50" s="1474"/>
      <c r="CX50" s="1474"/>
      <c r="CY50" s="1474"/>
      <c r="CZ50" s="1474"/>
      <c r="DA50" s="1474"/>
      <c r="DB50" s="1474"/>
      <c r="DC50" s="1474"/>
      <c r="DD50" s="1474"/>
      <c r="DE50" s="1474"/>
      <c r="DF50" s="1474"/>
      <c r="DG50" s="1474"/>
      <c r="DH50" s="1474"/>
      <c r="DI50" s="1474"/>
      <c r="DJ50" s="1474"/>
      <c r="DK50" s="1474"/>
      <c r="DL50" s="1474"/>
      <c r="DM50" s="1474"/>
      <c r="DN50" s="1474"/>
      <c r="DO50" s="1474"/>
      <c r="DP50" s="1474"/>
      <c r="DQ50" s="1474"/>
      <c r="DR50" s="1474"/>
      <c r="DS50" s="1474"/>
      <c r="DT50" s="1474"/>
      <c r="DU50" s="1474"/>
      <c r="DV50" s="1474"/>
      <c r="DW50" s="1474"/>
      <c r="DX50" s="1474"/>
      <c r="DY50" s="1474"/>
      <c r="DZ50" s="1474"/>
      <c r="EA50" s="1474"/>
      <c r="EB50" s="1474"/>
      <c r="EC50" s="1474"/>
      <c r="ED50" s="1474"/>
      <c r="EE50" s="1474"/>
      <c r="EF50" s="1474"/>
      <c r="EG50" s="1474"/>
      <c r="EH50" s="1474"/>
      <c r="EI50" s="1474"/>
      <c r="EJ50" s="1474"/>
      <c r="EK50" s="1474"/>
      <c r="EL50" s="1474"/>
      <c r="EM50" s="1474"/>
      <c r="EN50" s="1474"/>
      <c r="EO50" s="1474"/>
      <c r="EP50" s="1474"/>
      <c r="EQ50" s="1474"/>
      <c r="ER50" s="1474"/>
      <c r="ES50" s="1474"/>
      <c r="ET50" s="1474"/>
      <c r="EU50" s="1474"/>
      <c r="EV50" s="1474"/>
      <c r="EW50" s="1474"/>
      <c r="EX50" s="1474"/>
      <c r="EY50" s="1474"/>
      <c r="EZ50" s="1474"/>
      <c r="FA50" s="1474"/>
      <c r="FB50" s="1474"/>
      <c r="FC50" s="1474"/>
      <c r="FD50" s="1474"/>
      <c r="FE50" s="1474"/>
      <c r="FF50" s="1474"/>
      <c r="FG50" s="1474"/>
      <c r="FH50" s="1474"/>
      <c r="FI50" s="1474"/>
      <c r="FJ50" s="1474"/>
      <c r="FK50" s="1474"/>
      <c r="FL50" s="1474"/>
      <c r="FM50" s="1474"/>
      <c r="FN50" s="1474"/>
      <c r="FO50" s="1474"/>
      <c r="FP50" s="1474"/>
      <c r="FQ50" s="1474"/>
      <c r="FR50" s="1474"/>
      <c r="FS50" s="1474"/>
      <c r="FT50" s="1474"/>
      <c r="FU50" s="1474"/>
      <c r="FV50" s="1474"/>
      <c r="FW50" s="1474"/>
      <c r="FX50" s="1474"/>
      <c r="FY50" s="1474"/>
      <c r="FZ50" s="1474"/>
      <c r="GA50" s="1474"/>
      <c r="GB50" s="1474"/>
      <c r="GC50" s="1474"/>
      <c r="GD50" s="1474"/>
      <c r="GE50" s="1474"/>
      <c r="GF50" s="1474"/>
      <c r="GG50" s="1474"/>
      <c r="GH50" s="1474"/>
      <c r="GI50" s="1474"/>
      <c r="GJ50" s="1474"/>
      <c r="GK50" s="1474"/>
      <c r="GL50" s="1474"/>
      <c r="GM50" s="1474"/>
      <c r="GN50" s="1474"/>
      <c r="GO50" s="1474"/>
      <c r="GP50" s="1474"/>
      <c r="GQ50" s="1474"/>
      <c r="GR50" s="1474"/>
      <c r="GS50" s="1474"/>
      <c r="GT50" s="1474"/>
      <c r="GU50" s="1474"/>
      <c r="GV50" s="1474"/>
      <c r="GW50" s="1474"/>
      <c r="GX50" s="1474"/>
      <c r="GY50" s="1474"/>
      <c r="GZ50" s="1474"/>
      <c r="HA50" s="1474"/>
      <c r="HB50" s="1474"/>
      <c r="HC50" s="1474"/>
      <c r="HD50" s="1474"/>
      <c r="HE50" s="1474"/>
      <c r="HF50" s="1474"/>
      <c r="HG50" s="1474"/>
      <c r="HH50" s="1474"/>
      <c r="HI50" s="1474"/>
      <c r="HJ50" s="1474"/>
      <c r="HK50" s="1474"/>
      <c r="HL50" s="1474"/>
      <c r="HM50" s="1474"/>
      <c r="HN50" s="1474"/>
      <c r="HO50" s="1474"/>
      <c r="HP50" s="1474"/>
      <c r="HQ50" s="1474"/>
      <c r="HR50" s="1474"/>
      <c r="HS50" s="1474"/>
      <c r="HT50" s="1474"/>
      <c r="HU50" s="1474"/>
      <c r="HV50" s="1474"/>
      <c r="HW50" s="1474"/>
      <c r="HX50" s="1474"/>
      <c r="HY50" s="1474"/>
      <c r="HZ50" s="1474"/>
      <c r="IA50" s="1474"/>
      <c r="IB50" s="1474"/>
      <c r="IC50" s="1474"/>
      <c r="ID50" s="1474"/>
      <c r="IE50" s="1474"/>
      <c r="IF50" s="1474"/>
      <c r="IG50" s="1474"/>
      <c r="IH50" s="1474"/>
      <c r="II50" s="1474"/>
      <c r="IJ50" s="1474"/>
      <c r="IK50" s="1474"/>
      <c r="IL50" s="1474"/>
      <c r="IM50" s="1474"/>
      <c r="IN50" s="1474"/>
      <c r="IO50" s="1474"/>
      <c r="IP50" s="1474"/>
      <c r="IQ50" s="1474"/>
      <c r="IR50" s="1474"/>
      <c r="IS50" s="1474"/>
      <c r="IT50" s="1474"/>
      <c r="IU50" s="1474"/>
    </row>
    <row r="51" spans="1:255">
      <c r="A51" s="1460"/>
      <c r="B51" s="1489"/>
      <c r="C51" s="1489"/>
      <c r="D51" s="1489"/>
      <c r="E51" s="2256"/>
      <c r="F51" s="2390"/>
      <c r="G51" s="1489"/>
      <c r="H51" s="1489"/>
      <c r="I51" s="1489"/>
      <c r="J51" s="1489"/>
      <c r="K51" s="1489"/>
      <c r="L51" s="1489"/>
      <c r="M51" s="2256"/>
      <c r="N51" s="2390"/>
      <c r="O51" s="1489"/>
      <c r="P51" s="1489"/>
      <c r="Q51" s="1489"/>
      <c r="R51" s="1489"/>
      <c r="S51" s="1908"/>
      <c r="T51" s="1474"/>
      <c r="U51" s="1474"/>
      <c r="V51" s="1474"/>
      <c r="W51" s="1474"/>
      <c r="X51" s="1474"/>
      <c r="Y51" s="1474"/>
      <c r="Z51" s="1474"/>
      <c r="AA51" s="1474"/>
      <c r="AB51" s="1474"/>
      <c r="AC51" s="1474"/>
      <c r="AD51" s="1474"/>
      <c r="AE51" s="1474"/>
      <c r="AF51" s="1474"/>
      <c r="AG51" s="1474"/>
      <c r="AH51" s="1474"/>
      <c r="AI51" s="1474"/>
      <c r="AJ51" s="1474"/>
      <c r="AK51" s="1474"/>
      <c r="AL51" s="1474"/>
      <c r="AM51" s="1474"/>
      <c r="AN51" s="1474"/>
      <c r="AO51" s="1474"/>
      <c r="AP51" s="1474"/>
      <c r="AQ51" s="1474"/>
      <c r="AR51" s="1474"/>
      <c r="AS51" s="1474"/>
      <c r="AT51" s="1474"/>
      <c r="AU51" s="1474"/>
      <c r="AV51" s="1474"/>
      <c r="AW51" s="1474"/>
      <c r="AX51" s="1474"/>
      <c r="AY51" s="1474"/>
      <c r="AZ51" s="1474"/>
      <c r="BA51" s="1474"/>
      <c r="BB51" s="1474"/>
      <c r="BC51" s="1474"/>
      <c r="BD51" s="1474"/>
      <c r="BE51" s="1474"/>
      <c r="BF51" s="1474"/>
      <c r="BG51" s="1474"/>
      <c r="BH51" s="1474"/>
      <c r="BI51" s="1474"/>
      <c r="BJ51" s="1474"/>
      <c r="BK51" s="1474"/>
      <c r="BL51" s="1474"/>
      <c r="BM51" s="1474"/>
      <c r="BN51" s="1474"/>
      <c r="BO51" s="1474"/>
      <c r="BP51" s="1474"/>
      <c r="BQ51" s="1474"/>
      <c r="BR51" s="1474"/>
      <c r="BS51" s="1474"/>
      <c r="BT51" s="1474"/>
      <c r="BU51" s="1474"/>
      <c r="BV51" s="1474"/>
      <c r="BW51" s="1474"/>
      <c r="BX51" s="1474"/>
      <c r="BY51" s="1474"/>
      <c r="BZ51" s="1474"/>
      <c r="CA51" s="1474"/>
      <c r="CB51" s="1474"/>
      <c r="CC51" s="1474"/>
      <c r="CD51" s="1474"/>
      <c r="CE51" s="1474"/>
      <c r="CF51" s="1474"/>
      <c r="CG51" s="1474"/>
      <c r="CH51" s="1474"/>
      <c r="CI51" s="1474"/>
      <c r="CJ51" s="1474"/>
      <c r="CK51" s="1474"/>
      <c r="CL51" s="1474"/>
      <c r="CM51" s="1474"/>
      <c r="CN51" s="1474"/>
      <c r="CO51" s="1474"/>
      <c r="CP51" s="1474"/>
      <c r="CQ51" s="1474"/>
      <c r="CR51" s="1474"/>
      <c r="CS51" s="1474"/>
      <c r="CT51" s="1474"/>
      <c r="CU51" s="1474"/>
      <c r="CV51" s="1474"/>
      <c r="CW51" s="1474"/>
      <c r="CX51" s="1474"/>
      <c r="CY51" s="1474"/>
      <c r="CZ51" s="1474"/>
      <c r="DA51" s="1474"/>
      <c r="DB51" s="1474"/>
      <c r="DC51" s="1474"/>
      <c r="DD51" s="1474"/>
      <c r="DE51" s="1474"/>
      <c r="DF51" s="1474"/>
      <c r="DG51" s="1474"/>
      <c r="DH51" s="1474"/>
      <c r="DI51" s="1474"/>
      <c r="DJ51" s="1474"/>
      <c r="DK51" s="1474"/>
      <c r="DL51" s="1474"/>
      <c r="DM51" s="1474"/>
      <c r="DN51" s="1474"/>
      <c r="DO51" s="1474"/>
      <c r="DP51" s="1474"/>
      <c r="DQ51" s="1474"/>
      <c r="DR51" s="1474"/>
      <c r="DS51" s="1474"/>
      <c r="DT51" s="1474"/>
      <c r="DU51" s="1474"/>
      <c r="DV51" s="1474"/>
      <c r="DW51" s="1474"/>
      <c r="DX51" s="1474"/>
      <c r="DY51" s="1474"/>
      <c r="DZ51" s="1474"/>
      <c r="EA51" s="1474"/>
      <c r="EB51" s="1474"/>
      <c r="EC51" s="1474"/>
      <c r="ED51" s="1474"/>
      <c r="EE51" s="1474"/>
      <c r="EF51" s="1474"/>
      <c r="EG51" s="1474"/>
      <c r="EH51" s="1474"/>
      <c r="EI51" s="1474"/>
      <c r="EJ51" s="1474"/>
      <c r="EK51" s="1474"/>
      <c r="EL51" s="1474"/>
      <c r="EM51" s="1474"/>
      <c r="EN51" s="1474"/>
      <c r="EO51" s="1474"/>
      <c r="EP51" s="1474"/>
      <c r="EQ51" s="1474"/>
      <c r="ER51" s="1474"/>
      <c r="ES51" s="1474"/>
      <c r="ET51" s="1474"/>
      <c r="EU51" s="1474"/>
      <c r="EV51" s="1474"/>
      <c r="EW51" s="1474"/>
      <c r="EX51" s="1474"/>
      <c r="EY51" s="1474"/>
      <c r="EZ51" s="1474"/>
      <c r="FA51" s="1474"/>
      <c r="FB51" s="1474"/>
      <c r="FC51" s="1474"/>
      <c r="FD51" s="1474"/>
      <c r="FE51" s="1474"/>
      <c r="FF51" s="1474"/>
      <c r="FG51" s="1474"/>
      <c r="FH51" s="1474"/>
      <c r="FI51" s="1474"/>
      <c r="FJ51" s="1474"/>
      <c r="FK51" s="1474"/>
      <c r="FL51" s="1474"/>
      <c r="FM51" s="1474"/>
      <c r="FN51" s="1474"/>
      <c r="FO51" s="1474"/>
      <c r="FP51" s="1474"/>
      <c r="FQ51" s="1474"/>
      <c r="FR51" s="1474"/>
      <c r="FS51" s="1474"/>
      <c r="FT51" s="1474"/>
      <c r="FU51" s="1474"/>
      <c r="FV51" s="1474"/>
      <c r="FW51" s="1474"/>
      <c r="FX51" s="1474"/>
      <c r="FY51" s="1474"/>
      <c r="FZ51" s="1474"/>
      <c r="GA51" s="1474"/>
      <c r="GB51" s="1474"/>
      <c r="GC51" s="1474"/>
      <c r="GD51" s="1474"/>
      <c r="GE51" s="1474"/>
      <c r="GF51" s="1474"/>
      <c r="GG51" s="1474"/>
      <c r="GH51" s="1474"/>
      <c r="GI51" s="1474"/>
      <c r="GJ51" s="1474"/>
      <c r="GK51" s="1474"/>
      <c r="GL51" s="1474"/>
      <c r="GM51" s="1474"/>
      <c r="GN51" s="1474"/>
      <c r="GO51" s="1474"/>
      <c r="GP51" s="1474"/>
      <c r="GQ51" s="1474"/>
      <c r="GR51" s="1474"/>
      <c r="GS51" s="1474"/>
      <c r="GT51" s="1474"/>
      <c r="GU51" s="1474"/>
      <c r="GV51" s="1474"/>
      <c r="GW51" s="1474"/>
      <c r="GX51" s="1474"/>
      <c r="GY51" s="1474"/>
      <c r="GZ51" s="1474"/>
      <c r="HA51" s="1474"/>
      <c r="HB51" s="1474"/>
      <c r="HC51" s="1474"/>
      <c r="HD51" s="1474"/>
      <c r="HE51" s="1474"/>
      <c r="HF51" s="1474"/>
      <c r="HG51" s="1474"/>
      <c r="HH51" s="1474"/>
      <c r="HI51" s="1474"/>
      <c r="HJ51" s="1474"/>
      <c r="HK51" s="1474"/>
      <c r="HL51" s="1474"/>
      <c r="HM51" s="1474"/>
      <c r="HN51" s="1474"/>
      <c r="HO51" s="1474"/>
      <c r="HP51" s="1474"/>
      <c r="HQ51" s="1474"/>
      <c r="HR51" s="1474"/>
      <c r="HS51" s="1474"/>
      <c r="HT51" s="1474"/>
      <c r="HU51" s="1474"/>
      <c r="HV51" s="1474"/>
      <c r="HW51" s="1474"/>
      <c r="HX51" s="1474"/>
      <c r="HY51" s="1474"/>
      <c r="HZ51" s="1474"/>
      <c r="IA51" s="1474"/>
      <c r="IB51" s="1474"/>
      <c r="IC51" s="1474"/>
      <c r="ID51" s="1474"/>
      <c r="IE51" s="1474"/>
      <c r="IF51" s="1474"/>
      <c r="IG51" s="1474"/>
      <c r="IH51" s="1474"/>
      <c r="II51" s="1474"/>
      <c r="IJ51" s="1474"/>
      <c r="IK51" s="1474"/>
      <c r="IL51" s="1474"/>
      <c r="IM51" s="1474"/>
      <c r="IN51" s="1474"/>
      <c r="IO51" s="1474"/>
      <c r="IP51" s="1474"/>
      <c r="IQ51" s="1474"/>
      <c r="IR51" s="1474"/>
      <c r="IS51" s="1474"/>
      <c r="IT51" s="1474"/>
      <c r="IU51" s="1474"/>
    </row>
    <row r="52" spans="1:255">
      <c r="A52" s="1460"/>
      <c r="B52" s="1489"/>
      <c r="C52" s="1489"/>
      <c r="D52" s="1489"/>
      <c r="E52" s="2256"/>
      <c r="F52" s="2390"/>
      <c r="G52" s="1489"/>
      <c r="H52" s="1489"/>
      <c r="I52" s="1489"/>
      <c r="J52" s="1489"/>
      <c r="K52" s="1489"/>
      <c r="L52" s="1489"/>
      <c r="M52" s="2256"/>
      <c r="N52" s="2390"/>
      <c r="O52" s="1489"/>
      <c r="P52" s="1489"/>
      <c r="Q52" s="1489"/>
      <c r="R52" s="1489"/>
      <c r="S52" s="1908"/>
      <c r="T52" s="1474"/>
      <c r="U52" s="1474"/>
      <c r="V52" s="1474"/>
      <c r="W52" s="1474"/>
      <c r="X52" s="1474"/>
      <c r="Y52" s="1474"/>
      <c r="Z52" s="1474"/>
      <c r="AA52" s="1474"/>
      <c r="AB52" s="1474"/>
      <c r="AC52" s="1474"/>
      <c r="AD52" s="1474"/>
      <c r="AE52" s="1474"/>
      <c r="AF52" s="1474"/>
      <c r="AG52" s="1474"/>
      <c r="AH52" s="1474"/>
      <c r="AI52" s="1474"/>
      <c r="AJ52" s="1474"/>
      <c r="AK52" s="1474"/>
      <c r="AL52" s="1474"/>
      <c r="AM52" s="1474"/>
      <c r="AN52" s="1474"/>
      <c r="AO52" s="1474"/>
      <c r="AP52" s="1474"/>
      <c r="AQ52" s="1474"/>
      <c r="AR52" s="1474"/>
      <c r="AS52" s="1474"/>
      <c r="AT52" s="1474"/>
      <c r="AU52" s="1474"/>
      <c r="AV52" s="1474"/>
      <c r="AW52" s="1474"/>
      <c r="AX52" s="1474"/>
      <c r="AY52" s="1474"/>
      <c r="AZ52" s="1474"/>
      <c r="BA52" s="1474"/>
      <c r="BB52" s="1474"/>
      <c r="BC52" s="1474"/>
      <c r="BD52" s="1474"/>
      <c r="BE52" s="1474"/>
      <c r="BF52" s="1474"/>
      <c r="BG52" s="1474"/>
      <c r="BH52" s="1474"/>
      <c r="BI52" s="1474"/>
      <c r="BJ52" s="1474"/>
      <c r="BK52" s="1474"/>
      <c r="BL52" s="1474"/>
      <c r="BM52" s="1474"/>
      <c r="BN52" s="1474"/>
      <c r="BO52" s="1474"/>
      <c r="BP52" s="1474"/>
      <c r="BQ52" s="1474"/>
      <c r="BR52" s="1474"/>
      <c r="BS52" s="1474"/>
      <c r="BT52" s="1474"/>
      <c r="BU52" s="1474"/>
      <c r="BV52" s="1474"/>
      <c r="BW52" s="1474"/>
      <c r="BX52" s="1474"/>
      <c r="BY52" s="1474"/>
      <c r="BZ52" s="1474"/>
      <c r="CA52" s="1474"/>
      <c r="CB52" s="1474"/>
      <c r="CC52" s="1474"/>
      <c r="CD52" s="1474"/>
      <c r="CE52" s="1474"/>
      <c r="CF52" s="1474"/>
      <c r="CG52" s="1474"/>
      <c r="CH52" s="1474"/>
      <c r="CI52" s="1474"/>
      <c r="CJ52" s="1474"/>
      <c r="CK52" s="1474"/>
      <c r="CL52" s="1474"/>
      <c r="CM52" s="1474"/>
      <c r="CN52" s="1474"/>
      <c r="CO52" s="1474"/>
      <c r="CP52" s="1474"/>
      <c r="CQ52" s="1474"/>
      <c r="CR52" s="1474"/>
      <c r="CS52" s="1474"/>
      <c r="CT52" s="1474"/>
      <c r="CU52" s="1474"/>
      <c r="CV52" s="1474"/>
      <c r="CW52" s="1474"/>
      <c r="CX52" s="1474"/>
      <c r="CY52" s="1474"/>
      <c r="CZ52" s="1474"/>
      <c r="DA52" s="1474"/>
      <c r="DB52" s="1474"/>
      <c r="DC52" s="1474"/>
      <c r="DD52" s="1474"/>
      <c r="DE52" s="1474"/>
      <c r="DF52" s="1474"/>
      <c r="DG52" s="1474"/>
      <c r="DH52" s="1474"/>
      <c r="DI52" s="1474"/>
      <c r="DJ52" s="1474"/>
      <c r="DK52" s="1474"/>
      <c r="DL52" s="1474"/>
      <c r="DM52" s="1474"/>
      <c r="DN52" s="1474"/>
      <c r="DO52" s="1474"/>
      <c r="DP52" s="1474"/>
      <c r="DQ52" s="1474"/>
      <c r="DR52" s="1474"/>
      <c r="DS52" s="1474"/>
      <c r="DT52" s="1474"/>
      <c r="DU52" s="1474"/>
      <c r="DV52" s="1474"/>
      <c r="DW52" s="1474"/>
      <c r="DX52" s="1474"/>
      <c r="DY52" s="1474"/>
      <c r="DZ52" s="1474"/>
      <c r="EA52" s="1474"/>
      <c r="EB52" s="1474"/>
      <c r="EC52" s="1474"/>
      <c r="ED52" s="1474"/>
      <c r="EE52" s="1474"/>
      <c r="EF52" s="1474"/>
      <c r="EG52" s="1474"/>
      <c r="EH52" s="1474"/>
      <c r="EI52" s="1474"/>
      <c r="EJ52" s="1474"/>
      <c r="EK52" s="1474"/>
      <c r="EL52" s="1474"/>
      <c r="EM52" s="1474"/>
      <c r="EN52" s="1474"/>
      <c r="EO52" s="1474"/>
      <c r="EP52" s="1474"/>
      <c r="EQ52" s="1474"/>
      <c r="ER52" s="1474"/>
      <c r="ES52" s="1474"/>
      <c r="ET52" s="1474"/>
      <c r="EU52" s="1474"/>
      <c r="EV52" s="1474"/>
      <c r="EW52" s="1474"/>
      <c r="EX52" s="1474"/>
      <c r="EY52" s="1474"/>
      <c r="EZ52" s="1474"/>
      <c r="FA52" s="1474"/>
      <c r="FB52" s="1474"/>
      <c r="FC52" s="1474"/>
      <c r="FD52" s="1474"/>
      <c r="FE52" s="1474"/>
      <c r="FF52" s="1474"/>
      <c r="FG52" s="1474"/>
      <c r="FH52" s="1474"/>
      <c r="FI52" s="1474"/>
      <c r="FJ52" s="1474"/>
      <c r="FK52" s="1474"/>
      <c r="FL52" s="1474"/>
      <c r="FM52" s="1474"/>
      <c r="FN52" s="1474"/>
      <c r="FO52" s="1474"/>
      <c r="FP52" s="1474"/>
      <c r="FQ52" s="1474"/>
      <c r="FR52" s="1474"/>
      <c r="FS52" s="1474"/>
      <c r="FT52" s="1474"/>
      <c r="FU52" s="1474"/>
      <c r="FV52" s="1474"/>
      <c r="FW52" s="1474"/>
      <c r="FX52" s="1474"/>
      <c r="FY52" s="1474"/>
      <c r="FZ52" s="1474"/>
      <c r="GA52" s="1474"/>
      <c r="GB52" s="1474"/>
      <c r="GC52" s="1474"/>
      <c r="GD52" s="1474"/>
      <c r="GE52" s="1474"/>
      <c r="GF52" s="1474"/>
      <c r="GG52" s="1474"/>
      <c r="GH52" s="1474"/>
      <c r="GI52" s="1474"/>
      <c r="GJ52" s="1474"/>
      <c r="GK52" s="1474"/>
      <c r="GL52" s="1474"/>
      <c r="GM52" s="1474"/>
      <c r="GN52" s="1474"/>
      <c r="GO52" s="1474"/>
      <c r="GP52" s="1474"/>
      <c r="GQ52" s="1474"/>
      <c r="GR52" s="1474"/>
      <c r="GS52" s="1474"/>
      <c r="GT52" s="1474"/>
      <c r="GU52" s="1474"/>
      <c r="GV52" s="1474"/>
      <c r="GW52" s="1474"/>
      <c r="GX52" s="1474"/>
      <c r="GY52" s="1474"/>
      <c r="GZ52" s="1474"/>
      <c r="HA52" s="1474"/>
      <c r="HB52" s="1474"/>
      <c r="HC52" s="1474"/>
      <c r="HD52" s="1474"/>
      <c r="HE52" s="1474"/>
      <c r="HF52" s="1474"/>
      <c r="HG52" s="1474"/>
      <c r="HH52" s="1474"/>
      <c r="HI52" s="1474"/>
      <c r="HJ52" s="1474"/>
      <c r="HK52" s="1474"/>
      <c r="HL52" s="1474"/>
      <c r="HM52" s="1474"/>
      <c r="HN52" s="1474"/>
      <c r="HO52" s="1474"/>
      <c r="HP52" s="1474"/>
      <c r="HQ52" s="1474"/>
      <c r="HR52" s="1474"/>
      <c r="HS52" s="1474"/>
      <c r="HT52" s="1474"/>
      <c r="HU52" s="1474"/>
      <c r="HV52" s="1474"/>
      <c r="HW52" s="1474"/>
      <c r="HX52" s="1474"/>
      <c r="HY52" s="1474"/>
      <c r="HZ52" s="1474"/>
      <c r="IA52" s="1474"/>
      <c r="IB52" s="1474"/>
      <c r="IC52" s="1474"/>
      <c r="ID52" s="1474"/>
      <c r="IE52" s="1474"/>
      <c r="IF52" s="1474"/>
      <c r="IG52" s="1474"/>
      <c r="IH52" s="1474"/>
      <c r="II52" s="1474"/>
      <c r="IJ52" s="1474"/>
      <c r="IK52" s="1474"/>
      <c r="IL52" s="1474"/>
      <c r="IM52" s="1474"/>
      <c r="IN52" s="1474"/>
      <c r="IO52" s="1474"/>
      <c r="IP52" s="1474"/>
      <c r="IQ52" s="1474"/>
      <c r="IR52" s="1474"/>
      <c r="IS52" s="1474"/>
      <c r="IT52" s="1474"/>
      <c r="IU52" s="1474"/>
    </row>
    <row r="53" spans="1:255">
      <c r="A53" s="1460"/>
      <c r="B53" s="1489"/>
      <c r="C53" s="1489"/>
      <c r="D53" s="1489"/>
      <c r="E53" s="2256"/>
      <c r="F53" s="2390"/>
      <c r="G53" s="1489"/>
      <c r="H53" s="1489"/>
      <c r="I53" s="1489"/>
      <c r="J53" s="1489"/>
      <c r="K53" s="1489"/>
      <c r="L53" s="1489"/>
      <c r="M53" s="2256"/>
      <c r="N53" s="2390"/>
      <c r="O53" s="1489"/>
      <c r="P53" s="1489"/>
      <c r="Q53" s="1489"/>
      <c r="R53" s="1489"/>
      <c r="S53" s="1908"/>
      <c r="T53" s="1474"/>
      <c r="U53" s="1474"/>
      <c r="V53" s="1474"/>
      <c r="W53" s="1474"/>
      <c r="X53" s="1474"/>
      <c r="Y53" s="1474"/>
      <c r="Z53" s="1474"/>
      <c r="AA53" s="1474"/>
      <c r="AB53" s="1474"/>
      <c r="AC53" s="1474"/>
      <c r="AD53" s="1474"/>
      <c r="AE53" s="1474"/>
      <c r="AF53" s="1474"/>
      <c r="AG53" s="1474"/>
      <c r="AH53" s="1474"/>
      <c r="AI53" s="1474"/>
      <c r="AJ53" s="1474"/>
      <c r="AK53" s="1474"/>
      <c r="AL53" s="1474"/>
      <c r="AM53" s="1474"/>
      <c r="AN53" s="1474"/>
      <c r="AO53" s="1474"/>
      <c r="AP53" s="1474"/>
      <c r="AQ53" s="1474"/>
      <c r="AR53" s="1474"/>
      <c r="AS53" s="1474"/>
      <c r="AT53" s="1474"/>
      <c r="AU53" s="1474"/>
      <c r="AV53" s="1474"/>
      <c r="AW53" s="1474"/>
      <c r="AX53" s="1474"/>
      <c r="AY53" s="1474"/>
      <c r="AZ53" s="1474"/>
      <c r="BA53" s="1474"/>
      <c r="BB53" s="1474"/>
      <c r="BC53" s="1474"/>
      <c r="BD53" s="1474"/>
      <c r="BE53" s="1474"/>
      <c r="BF53" s="1474"/>
      <c r="BG53" s="1474"/>
      <c r="BH53" s="1474"/>
      <c r="BI53" s="1474"/>
      <c r="BJ53" s="1474"/>
      <c r="BK53" s="1474"/>
      <c r="BL53" s="1474"/>
      <c r="BM53" s="1474"/>
      <c r="BN53" s="1474"/>
      <c r="BO53" s="1474"/>
      <c r="BP53" s="1474"/>
      <c r="BQ53" s="1474"/>
      <c r="BR53" s="1474"/>
      <c r="BS53" s="1474"/>
      <c r="BT53" s="1474"/>
      <c r="BU53" s="1474"/>
      <c r="BV53" s="1474"/>
      <c r="BW53" s="1474"/>
      <c r="BX53" s="1474"/>
      <c r="BY53" s="1474"/>
      <c r="BZ53" s="1474"/>
      <c r="CA53" s="1474"/>
      <c r="CB53" s="1474"/>
      <c r="CC53" s="1474"/>
      <c r="CD53" s="1474"/>
      <c r="CE53" s="1474"/>
      <c r="CF53" s="1474"/>
      <c r="CG53" s="1474"/>
      <c r="CH53" s="1474"/>
      <c r="CI53" s="1474"/>
      <c r="CJ53" s="1474"/>
      <c r="CK53" s="1474"/>
      <c r="CL53" s="1474"/>
      <c r="CM53" s="1474"/>
      <c r="CN53" s="1474"/>
      <c r="CO53" s="1474"/>
      <c r="CP53" s="1474"/>
      <c r="CQ53" s="1474"/>
      <c r="CR53" s="1474"/>
      <c r="CS53" s="1474"/>
      <c r="CT53" s="1474"/>
      <c r="CU53" s="1474"/>
      <c r="CV53" s="1474"/>
      <c r="CW53" s="1474"/>
      <c r="CX53" s="1474"/>
      <c r="CY53" s="1474"/>
      <c r="CZ53" s="1474"/>
      <c r="DA53" s="1474"/>
      <c r="DB53" s="1474"/>
      <c r="DC53" s="1474"/>
      <c r="DD53" s="1474"/>
      <c r="DE53" s="1474"/>
      <c r="DF53" s="1474"/>
      <c r="DG53" s="1474"/>
      <c r="DH53" s="1474"/>
      <c r="DI53" s="1474"/>
      <c r="DJ53" s="1474"/>
      <c r="DK53" s="1474"/>
      <c r="DL53" s="1474"/>
      <c r="DM53" s="1474"/>
      <c r="DN53" s="1474"/>
      <c r="DO53" s="1474"/>
      <c r="DP53" s="1474"/>
      <c r="DQ53" s="1474"/>
      <c r="DR53" s="1474"/>
      <c r="DS53" s="1474"/>
      <c r="DT53" s="1474"/>
      <c r="DU53" s="1474"/>
      <c r="DV53" s="1474"/>
      <c r="DW53" s="1474"/>
      <c r="DX53" s="1474"/>
      <c r="DY53" s="1474"/>
      <c r="DZ53" s="1474"/>
      <c r="EA53" s="1474"/>
      <c r="EB53" s="1474"/>
      <c r="EC53" s="1474"/>
      <c r="ED53" s="1474"/>
      <c r="EE53" s="1474"/>
      <c r="EF53" s="1474"/>
      <c r="EG53" s="1474"/>
      <c r="EH53" s="1474"/>
      <c r="EI53" s="1474"/>
      <c r="EJ53" s="1474"/>
      <c r="EK53" s="1474"/>
      <c r="EL53" s="1474"/>
      <c r="EM53" s="1474"/>
      <c r="EN53" s="1474"/>
      <c r="EO53" s="1474"/>
      <c r="EP53" s="1474"/>
      <c r="EQ53" s="1474"/>
      <c r="ER53" s="1474"/>
      <c r="ES53" s="1474"/>
      <c r="ET53" s="1474"/>
      <c r="EU53" s="1474"/>
      <c r="EV53" s="1474"/>
      <c r="EW53" s="1474"/>
      <c r="EX53" s="1474"/>
      <c r="EY53" s="1474"/>
      <c r="EZ53" s="1474"/>
      <c r="FA53" s="1474"/>
      <c r="FB53" s="1474"/>
      <c r="FC53" s="1474"/>
      <c r="FD53" s="1474"/>
      <c r="FE53" s="1474"/>
      <c r="FF53" s="1474"/>
      <c r="FG53" s="1474"/>
      <c r="FH53" s="1474"/>
      <c r="FI53" s="1474"/>
      <c r="FJ53" s="1474"/>
      <c r="FK53" s="1474"/>
      <c r="FL53" s="1474"/>
      <c r="FM53" s="1474"/>
      <c r="FN53" s="1474"/>
      <c r="FO53" s="1474"/>
      <c r="FP53" s="1474"/>
      <c r="FQ53" s="1474"/>
      <c r="FR53" s="1474"/>
      <c r="FS53" s="1474"/>
      <c r="FT53" s="1474"/>
      <c r="FU53" s="1474"/>
      <c r="FV53" s="1474"/>
      <c r="FW53" s="1474"/>
      <c r="FX53" s="1474"/>
      <c r="FY53" s="1474"/>
      <c r="FZ53" s="1474"/>
      <c r="GA53" s="1474"/>
      <c r="GB53" s="1474"/>
      <c r="GC53" s="1474"/>
      <c r="GD53" s="1474"/>
      <c r="GE53" s="1474"/>
      <c r="GF53" s="1474"/>
      <c r="GG53" s="1474"/>
      <c r="GH53" s="1474"/>
      <c r="GI53" s="1474"/>
      <c r="GJ53" s="1474"/>
      <c r="GK53" s="1474"/>
      <c r="GL53" s="1474"/>
      <c r="GM53" s="1474"/>
      <c r="GN53" s="1474"/>
      <c r="GO53" s="1474"/>
      <c r="GP53" s="1474"/>
      <c r="GQ53" s="1474"/>
      <c r="GR53" s="1474"/>
      <c r="GS53" s="1474"/>
      <c r="GT53" s="1474"/>
      <c r="GU53" s="1474"/>
      <c r="GV53" s="1474"/>
      <c r="GW53" s="1474"/>
      <c r="GX53" s="1474"/>
      <c r="GY53" s="1474"/>
      <c r="GZ53" s="1474"/>
      <c r="HA53" s="1474"/>
      <c r="HB53" s="1474"/>
      <c r="HC53" s="1474"/>
      <c r="HD53" s="1474"/>
      <c r="HE53" s="1474"/>
      <c r="HF53" s="1474"/>
      <c r="HG53" s="1474"/>
      <c r="HH53" s="1474"/>
      <c r="HI53" s="1474"/>
      <c r="HJ53" s="1474"/>
      <c r="HK53" s="1474"/>
      <c r="HL53" s="1474"/>
      <c r="HM53" s="1474"/>
      <c r="HN53" s="1474"/>
      <c r="HO53" s="1474"/>
      <c r="HP53" s="1474"/>
      <c r="HQ53" s="1474"/>
      <c r="HR53" s="1474"/>
      <c r="HS53" s="1474"/>
      <c r="HT53" s="1474"/>
      <c r="HU53" s="1474"/>
      <c r="HV53" s="1474"/>
      <c r="HW53" s="1474"/>
      <c r="HX53" s="1474"/>
      <c r="HY53" s="1474"/>
      <c r="HZ53" s="1474"/>
      <c r="IA53" s="1474"/>
      <c r="IB53" s="1474"/>
      <c r="IC53" s="1474"/>
      <c r="ID53" s="1474"/>
      <c r="IE53" s="1474"/>
      <c r="IF53" s="1474"/>
      <c r="IG53" s="1474"/>
      <c r="IH53" s="1474"/>
      <c r="II53" s="1474"/>
      <c r="IJ53" s="1474"/>
      <c r="IK53" s="1474"/>
      <c r="IL53" s="1474"/>
      <c r="IM53" s="1474"/>
      <c r="IN53" s="1474"/>
      <c r="IO53" s="1474"/>
      <c r="IP53" s="1474"/>
      <c r="IQ53" s="1474"/>
      <c r="IR53" s="1474"/>
      <c r="IS53" s="1474"/>
      <c r="IT53" s="1474"/>
      <c r="IU53" s="1474"/>
    </row>
    <row r="54" spans="1:255">
      <c r="A54" s="1935"/>
      <c r="B54" s="1489"/>
      <c r="C54" s="1489"/>
      <c r="D54" s="1489"/>
      <c r="E54" s="2256"/>
      <c r="F54" s="1935"/>
      <c r="G54" s="1489"/>
      <c r="H54" s="1489"/>
      <c r="I54" s="1489"/>
      <c r="J54" s="1489"/>
      <c r="K54" s="1489"/>
      <c r="L54" s="1489"/>
      <c r="M54" s="2256"/>
      <c r="N54" s="1935"/>
      <c r="O54" s="1489"/>
      <c r="P54" s="1489"/>
      <c r="Q54" s="1489"/>
      <c r="R54" s="1489"/>
      <c r="S54" s="1908"/>
      <c r="T54" s="1474"/>
      <c r="U54" s="1474"/>
      <c r="V54" s="1474"/>
      <c r="W54" s="1474"/>
      <c r="X54" s="1474"/>
      <c r="Y54" s="1474"/>
      <c r="Z54" s="1474"/>
      <c r="AA54" s="1474"/>
      <c r="AB54" s="1474"/>
      <c r="AC54" s="1474"/>
      <c r="AD54" s="1474"/>
      <c r="AE54" s="1474"/>
      <c r="AF54" s="1474"/>
      <c r="AG54" s="1474"/>
      <c r="AH54" s="1474"/>
      <c r="AI54" s="1474"/>
      <c r="AJ54" s="1474"/>
      <c r="AK54" s="1474"/>
      <c r="AL54" s="1474"/>
      <c r="AM54" s="1474"/>
      <c r="AN54" s="1474"/>
      <c r="AO54" s="1474"/>
      <c r="AP54" s="1474"/>
      <c r="AQ54" s="1474"/>
      <c r="AR54" s="1474"/>
      <c r="AS54" s="1474"/>
      <c r="AT54" s="1474"/>
      <c r="AU54" s="1474"/>
      <c r="AV54" s="1474"/>
      <c r="AW54" s="1474"/>
      <c r="AX54" s="1474"/>
      <c r="AY54" s="1474"/>
      <c r="AZ54" s="1474"/>
      <c r="BA54" s="1474"/>
      <c r="BB54" s="1474"/>
      <c r="BC54" s="1474"/>
      <c r="BD54" s="1474"/>
      <c r="BE54" s="1474"/>
      <c r="BF54" s="1474"/>
      <c r="BG54" s="1474"/>
      <c r="BH54" s="1474"/>
      <c r="BI54" s="1474"/>
      <c r="BJ54" s="1474"/>
      <c r="BK54" s="1474"/>
      <c r="BL54" s="1474"/>
      <c r="BM54" s="1474"/>
      <c r="BN54" s="1474"/>
      <c r="BO54" s="1474"/>
      <c r="BP54" s="1474"/>
      <c r="BQ54" s="1474"/>
      <c r="BR54" s="1474"/>
      <c r="BS54" s="1474"/>
      <c r="BT54" s="1474"/>
      <c r="BU54" s="1474"/>
      <c r="BV54" s="1474"/>
      <c r="BW54" s="1474"/>
      <c r="BX54" s="1474"/>
      <c r="BY54" s="1474"/>
      <c r="BZ54" s="1474"/>
      <c r="CA54" s="1474"/>
      <c r="CB54" s="1474"/>
      <c r="CC54" s="1474"/>
      <c r="CD54" s="1474"/>
      <c r="CE54" s="1474"/>
      <c r="CF54" s="1474"/>
      <c r="CG54" s="1474"/>
      <c r="CH54" s="1474"/>
      <c r="CI54" s="1474"/>
      <c r="CJ54" s="1474"/>
      <c r="CK54" s="1474"/>
      <c r="CL54" s="1474"/>
      <c r="CM54" s="1474"/>
      <c r="CN54" s="1474"/>
      <c r="CO54" s="1474"/>
      <c r="CP54" s="1474"/>
      <c r="CQ54" s="1474"/>
      <c r="CR54" s="1474"/>
      <c r="CS54" s="1474"/>
      <c r="CT54" s="1474"/>
      <c r="CU54" s="1474"/>
      <c r="CV54" s="1474"/>
      <c r="CW54" s="1474"/>
      <c r="CX54" s="1474"/>
      <c r="CY54" s="1474"/>
      <c r="CZ54" s="1474"/>
      <c r="DA54" s="1474"/>
      <c r="DB54" s="1474"/>
      <c r="DC54" s="1474"/>
      <c r="DD54" s="1474"/>
      <c r="DE54" s="1474"/>
      <c r="DF54" s="1474"/>
      <c r="DG54" s="1474"/>
      <c r="DH54" s="1474"/>
      <c r="DI54" s="1474"/>
      <c r="DJ54" s="1474"/>
      <c r="DK54" s="1474"/>
      <c r="DL54" s="1474"/>
      <c r="DM54" s="1474"/>
      <c r="DN54" s="1474"/>
      <c r="DO54" s="1474"/>
      <c r="DP54" s="1474"/>
      <c r="DQ54" s="1474"/>
      <c r="DR54" s="1474"/>
      <c r="DS54" s="1474"/>
      <c r="DT54" s="1474"/>
      <c r="DU54" s="1474"/>
      <c r="DV54" s="1474"/>
      <c r="DW54" s="1474"/>
      <c r="DX54" s="1474"/>
      <c r="DY54" s="1474"/>
      <c r="DZ54" s="1474"/>
      <c r="EA54" s="1474"/>
      <c r="EB54" s="1474"/>
      <c r="EC54" s="1474"/>
      <c r="ED54" s="1474"/>
      <c r="EE54" s="1474"/>
      <c r="EF54" s="1474"/>
      <c r="EG54" s="1474"/>
      <c r="EH54" s="1474"/>
      <c r="EI54" s="1474"/>
      <c r="EJ54" s="1474"/>
      <c r="EK54" s="1474"/>
      <c r="EL54" s="1474"/>
      <c r="EM54" s="1474"/>
      <c r="EN54" s="1474"/>
      <c r="EO54" s="1474"/>
      <c r="EP54" s="1474"/>
      <c r="EQ54" s="1474"/>
      <c r="ER54" s="1474"/>
      <c r="ES54" s="1474"/>
      <c r="ET54" s="1474"/>
      <c r="EU54" s="1474"/>
      <c r="EV54" s="1474"/>
      <c r="EW54" s="1474"/>
      <c r="EX54" s="1474"/>
      <c r="EY54" s="1474"/>
      <c r="EZ54" s="1474"/>
      <c r="FA54" s="1474"/>
      <c r="FB54" s="1474"/>
      <c r="FC54" s="1474"/>
      <c r="FD54" s="1474"/>
      <c r="FE54" s="1474"/>
      <c r="FF54" s="1474"/>
      <c r="FG54" s="1474"/>
      <c r="FH54" s="1474"/>
      <c r="FI54" s="1474"/>
      <c r="FJ54" s="1474"/>
      <c r="FK54" s="1474"/>
      <c r="FL54" s="1474"/>
      <c r="FM54" s="1474"/>
      <c r="FN54" s="1474"/>
      <c r="FO54" s="1474"/>
      <c r="FP54" s="1474"/>
      <c r="FQ54" s="1474"/>
      <c r="FR54" s="1474"/>
      <c r="FS54" s="1474"/>
      <c r="FT54" s="1474"/>
      <c r="FU54" s="1474"/>
      <c r="FV54" s="1474"/>
      <c r="FW54" s="1474"/>
      <c r="FX54" s="1474"/>
      <c r="FY54" s="1474"/>
      <c r="FZ54" s="1474"/>
      <c r="GA54" s="1474"/>
      <c r="GB54" s="1474"/>
      <c r="GC54" s="1474"/>
      <c r="GD54" s="1474"/>
      <c r="GE54" s="1474"/>
      <c r="GF54" s="1474"/>
      <c r="GG54" s="1474"/>
      <c r="GH54" s="1474"/>
      <c r="GI54" s="1474"/>
      <c r="GJ54" s="1474"/>
      <c r="GK54" s="1474"/>
      <c r="GL54" s="1474"/>
      <c r="GM54" s="1474"/>
      <c r="GN54" s="1474"/>
      <c r="GO54" s="1474"/>
      <c r="GP54" s="1474"/>
      <c r="GQ54" s="1474"/>
      <c r="GR54" s="1474"/>
      <c r="GS54" s="1474"/>
      <c r="GT54" s="1474"/>
      <c r="GU54" s="1474"/>
      <c r="GV54" s="1474"/>
      <c r="GW54" s="1474"/>
      <c r="GX54" s="1474"/>
      <c r="GY54" s="1474"/>
      <c r="GZ54" s="1474"/>
      <c r="HA54" s="1474"/>
      <c r="HB54" s="1474"/>
      <c r="HC54" s="1474"/>
      <c r="HD54" s="1474"/>
      <c r="HE54" s="1474"/>
      <c r="HF54" s="1474"/>
      <c r="HG54" s="1474"/>
      <c r="HH54" s="1474"/>
      <c r="HI54" s="1474"/>
      <c r="HJ54" s="1474"/>
      <c r="HK54" s="1474"/>
      <c r="HL54" s="1474"/>
      <c r="HM54" s="1474"/>
      <c r="HN54" s="1474"/>
      <c r="HO54" s="1474"/>
      <c r="HP54" s="1474"/>
      <c r="HQ54" s="1474"/>
      <c r="HR54" s="1474"/>
      <c r="HS54" s="1474"/>
      <c r="HT54" s="1474"/>
      <c r="HU54" s="1474"/>
      <c r="HV54" s="1474"/>
      <c r="HW54" s="1474"/>
      <c r="HX54" s="1474"/>
      <c r="HY54" s="1474"/>
      <c r="HZ54" s="1474"/>
      <c r="IA54" s="1474"/>
      <c r="IB54" s="1474"/>
      <c r="IC54" s="1474"/>
      <c r="ID54" s="1474"/>
      <c r="IE54" s="1474"/>
      <c r="IF54" s="1474"/>
      <c r="IG54" s="1474"/>
      <c r="IH54" s="1474"/>
      <c r="II54" s="1474"/>
      <c r="IJ54" s="1474"/>
      <c r="IK54" s="1474"/>
      <c r="IL54" s="1474"/>
      <c r="IM54" s="1474"/>
      <c r="IN54" s="1474"/>
      <c r="IO54" s="1474"/>
      <c r="IP54" s="1474"/>
      <c r="IQ54" s="1474"/>
      <c r="IR54" s="1474"/>
      <c r="IS54" s="1474"/>
      <c r="IT54" s="1474"/>
      <c r="IU54" s="1474"/>
    </row>
    <row r="55" spans="1:255">
      <c r="A55" s="1935"/>
      <c r="B55" s="1489"/>
      <c r="C55" s="1489"/>
      <c r="D55" s="1489"/>
      <c r="E55" s="2256"/>
      <c r="F55" s="1935"/>
      <c r="G55" s="1489"/>
      <c r="H55" s="1489"/>
      <c r="I55" s="1489"/>
      <c r="J55" s="1489"/>
      <c r="K55" s="1489"/>
      <c r="L55" s="1489"/>
      <c r="M55" s="2256"/>
      <c r="N55" s="1935"/>
      <c r="O55" s="1489"/>
      <c r="P55" s="1489"/>
      <c r="Q55" s="1489"/>
      <c r="R55" s="1489"/>
      <c r="S55" s="1908"/>
      <c r="T55" s="1474"/>
      <c r="U55" s="1474"/>
      <c r="V55" s="1474"/>
      <c r="W55" s="1474"/>
      <c r="X55" s="1474"/>
      <c r="Y55" s="1474"/>
      <c r="Z55" s="1474"/>
      <c r="AA55" s="1474"/>
      <c r="AB55" s="1474"/>
      <c r="AC55" s="1474"/>
      <c r="AD55" s="1474"/>
      <c r="AE55" s="1474"/>
      <c r="AF55" s="1474"/>
      <c r="AG55" s="1474"/>
      <c r="AH55" s="1474"/>
      <c r="AI55" s="1474"/>
      <c r="AJ55" s="1474"/>
      <c r="AK55" s="1474"/>
      <c r="AL55" s="1474"/>
      <c r="AM55" s="1474"/>
      <c r="AN55" s="1474"/>
      <c r="AO55" s="1474"/>
      <c r="AP55" s="1474"/>
      <c r="AQ55" s="1474"/>
      <c r="AR55" s="1474"/>
      <c r="AS55" s="1474"/>
      <c r="AT55" s="1474"/>
      <c r="AU55" s="1474"/>
      <c r="AV55" s="1474"/>
      <c r="AW55" s="1474"/>
      <c r="AX55" s="1474"/>
      <c r="AY55" s="1474"/>
      <c r="AZ55" s="1474"/>
      <c r="BA55" s="1474"/>
      <c r="BB55" s="1474"/>
      <c r="BC55" s="1474"/>
      <c r="BD55" s="1474"/>
      <c r="BE55" s="1474"/>
      <c r="BF55" s="1474"/>
      <c r="BG55" s="1474"/>
      <c r="BH55" s="1474"/>
      <c r="BI55" s="1474"/>
      <c r="BJ55" s="1474"/>
      <c r="BK55" s="1474"/>
      <c r="BL55" s="1474"/>
      <c r="BM55" s="1474"/>
      <c r="BN55" s="1474"/>
      <c r="BO55" s="1474"/>
      <c r="BP55" s="1474"/>
      <c r="BQ55" s="1474"/>
      <c r="BR55" s="1474"/>
      <c r="BS55" s="1474"/>
      <c r="BT55" s="1474"/>
      <c r="BU55" s="1474"/>
      <c r="BV55" s="1474"/>
      <c r="BW55" s="1474"/>
      <c r="BX55" s="1474"/>
      <c r="BY55" s="1474"/>
      <c r="BZ55" s="1474"/>
      <c r="CA55" s="1474"/>
      <c r="CB55" s="1474"/>
      <c r="CC55" s="1474"/>
      <c r="CD55" s="1474"/>
      <c r="CE55" s="1474"/>
      <c r="CF55" s="1474"/>
      <c r="CG55" s="1474"/>
      <c r="CH55" s="1474"/>
      <c r="CI55" s="1474"/>
      <c r="CJ55" s="1474"/>
      <c r="CK55" s="1474"/>
      <c r="CL55" s="1474"/>
      <c r="CM55" s="1474"/>
      <c r="CN55" s="1474"/>
      <c r="CO55" s="1474"/>
      <c r="CP55" s="1474"/>
      <c r="CQ55" s="1474"/>
      <c r="CR55" s="1474"/>
      <c r="CS55" s="1474"/>
      <c r="CT55" s="1474"/>
      <c r="CU55" s="1474"/>
      <c r="CV55" s="1474"/>
      <c r="CW55" s="1474"/>
      <c r="CX55" s="1474"/>
      <c r="CY55" s="1474"/>
      <c r="CZ55" s="1474"/>
      <c r="DA55" s="1474"/>
      <c r="DB55" s="1474"/>
      <c r="DC55" s="1474"/>
      <c r="DD55" s="1474"/>
      <c r="DE55" s="1474"/>
      <c r="DF55" s="1474"/>
      <c r="DG55" s="1474"/>
      <c r="DH55" s="1474"/>
      <c r="DI55" s="1474"/>
      <c r="DJ55" s="1474"/>
      <c r="DK55" s="1474"/>
      <c r="DL55" s="1474"/>
      <c r="DM55" s="1474"/>
      <c r="DN55" s="1474"/>
      <c r="DO55" s="1474"/>
      <c r="DP55" s="1474"/>
      <c r="DQ55" s="1474"/>
      <c r="DR55" s="1474"/>
      <c r="DS55" s="1474"/>
      <c r="DT55" s="1474"/>
      <c r="DU55" s="1474"/>
      <c r="DV55" s="1474"/>
      <c r="DW55" s="1474"/>
      <c r="DX55" s="1474"/>
      <c r="DY55" s="1474"/>
      <c r="DZ55" s="1474"/>
      <c r="EA55" s="1474"/>
      <c r="EB55" s="1474"/>
      <c r="EC55" s="1474"/>
      <c r="ED55" s="1474"/>
      <c r="EE55" s="1474"/>
      <c r="EF55" s="1474"/>
      <c r="EG55" s="1474"/>
      <c r="EH55" s="1474"/>
      <c r="EI55" s="1474"/>
      <c r="EJ55" s="1474"/>
      <c r="EK55" s="1474"/>
      <c r="EL55" s="1474"/>
      <c r="EM55" s="1474"/>
      <c r="EN55" s="1474"/>
      <c r="EO55" s="1474"/>
      <c r="EP55" s="1474"/>
      <c r="EQ55" s="1474"/>
      <c r="ER55" s="1474"/>
      <c r="ES55" s="1474"/>
      <c r="ET55" s="1474"/>
      <c r="EU55" s="1474"/>
      <c r="EV55" s="1474"/>
      <c r="EW55" s="1474"/>
      <c r="EX55" s="1474"/>
      <c r="EY55" s="1474"/>
      <c r="EZ55" s="1474"/>
      <c r="FA55" s="1474"/>
      <c r="FB55" s="1474"/>
      <c r="FC55" s="1474"/>
      <c r="FD55" s="1474"/>
      <c r="FE55" s="1474"/>
      <c r="FF55" s="1474"/>
      <c r="FG55" s="1474"/>
      <c r="FH55" s="1474"/>
      <c r="FI55" s="1474"/>
      <c r="FJ55" s="1474"/>
      <c r="FK55" s="1474"/>
      <c r="FL55" s="1474"/>
      <c r="FM55" s="1474"/>
      <c r="FN55" s="1474"/>
      <c r="FO55" s="1474"/>
      <c r="FP55" s="1474"/>
      <c r="FQ55" s="1474"/>
      <c r="FR55" s="1474"/>
      <c r="FS55" s="1474"/>
      <c r="FT55" s="1474"/>
      <c r="FU55" s="1474"/>
      <c r="FV55" s="1474"/>
      <c r="FW55" s="1474"/>
      <c r="FX55" s="1474"/>
      <c r="FY55" s="1474"/>
      <c r="FZ55" s="1474"/>
      <c r="GA55" s="1474"/>
      <c r="GB55" s="1474"/>
      <c r="GC55" s="1474"/>
      <c r="GD55" s="1474"/>
      <c r="GE55" s="1474"/>
      <c r="GF55" s="1474"/>
      <c r="GG55" s="1474"/>
      <c r="GH55" s="1474"/>
      <c r="GI55" s="1474"/>
      <c r="GJ55" s="1474"/>
      <c r="GK55" s="1474"/>
      <c r="GL55" s="1474"/>
      <c r="GM55" s="1474"/>
      <c r="GN55" s="1474"/>
      <c r="GO55" s="1474"/>
      <c r="GP55" s="1474"/>
      <c r="GQ55" s="1474"/>
      <c r="GR55" s="1474"/>
      <c r="GS55" s="1474"/>
      <c r="GT55" s="1474"/>
      <c r="GU55" s="1474"/>
      <c r="GV55" s="1474"/>
      <c r="GW55" s="1474"/>
      <c r="GX55" s="1474"/>
      <c r="GY55" s="1474"/>
      <c r="GZ55" s="1474"/>
      <c r="HA55" s="1474"/>
      <c r="HB55" s="1474"/>
      <c r="HC55" s="1474"/>
      <c r="HD55" s="1474"/>
      <c r="HE55" s="1474"/>
      <c r="HF55" s="1474"/>
      <c r="HG55" s="1474"/>
      <c r="HH55" s="1474"/>
      <c r="HI55" s="1474"/>
      <c r="HJ55" s="1474"/>
      <c r="HK55" s="1474"/>
      <c r="HL55" s="1474"/>
      <c r="HM55" s="1474"/>
      <c r="HN55" s="1474"/>
      <c r="HO55" s="1474"/>
      <c r="HP55" s="1474"/>
      <c r="HQ55" s="1474"/>
      <c r="HR55" s="1474"/>
      <c r="HS55" s="1474"/>
      <c r="HT55" s="1474"/>
      <c r="HU55" s="1474"/>
      <c r="HV55" s="1474"/>
      <c r="HW55" s="1474"/>
      <c r="HX55" s="1474"/>
      <c r="HY55" s="1474"/>
      <c r="HZ55" s="1474"/>
      <c r="IA55" s="1474"/>
      <c r="IB55" s="1474"/>
      <c r="IC55" s="1474"/>
      <c r="ID55" s="1474"/>
      <c r="IE55" s="1474"/>
      <c r="IF55" s="1474"/>
      <c r="IG55" s="1474"/>
      <c r="IH55" s="1474"/>
      <c r="II55" s="1474"/>
      <c r="IJ55" s="1474"/>
      <c r="IK55" s="1474"/>
      <c r="IL55" s="1474"/>
      <c r="IM55" s="1474"/>
      <c r="IN55" s="1474"/>
      <c r="IO55" s="1474"/>
      <c r="IP55" s="1474"/>
      <c r="IQ55" s="1474"/>
      <c r="IR55" s="1474"/>
      <c r="IS55" s="1474"/>
      <c r="IT55" s="1474"/>
      <c r="IU55" s="1474"/>
    </row>
    <row r="56" spans="1:255">
      <c r="A56" s="1935"/>
      <c r="B56" s="1489"/>
      <c r="C56" s="1489"/>
      <c r="D56" s="1489"/>
      <c r="E56" s="2256"/>
      <c r="F56" s="1935"/>
      <c r="G56" s="1489"/>
      <c r="H56" s="1489"/>
      <c r="I56" s="1489"/>
      <c r="J56" s="1489"/>
      <c r="K56" s="1489"/>
      <c r="L56" s="1489"/>
      <c r="M56" s="2256"/>
      <c r="N56" s="1935"/>
      <c r="O56" s="1489"/>
      <c r="P56" s="1489"/>
      <c r="Q56" s="1489"/>
      <c r="R56" s="1489"/>
      <c r="S56" s="1908"/>
      <c r="T56" s="1474"/>
      <c r="U56" s="1474"/>
      <c r="V56" s="1474"/>
      <c r="W56" s="1474"/>
      <c r="X56" s="1474"/>
      <c r="Y56" s="1474"/>
      <c r="Z56" s="1474"/>
      <c r="AA56" s="1474"/>
      <c r="AB56" s="1474"/>
      <c r="AC56" s="1474"/>
      <c r="AD56" s="1474"/>
      <c r="AE56" s="1474"/>
      <c r="AF56" s="1474"/>
      <c r="AG56" s="1474"/>
      <c r="AH56" s="1474"/>
      <c r="AI56" s="1474"/>
      <c r="AJ56" s="1474"/>
      <c r="AK56" s="1474"/>
      <c r="AL56" s="1474"/>
      <c r="AM56" s="1474"/>
      <c r="AN56" s="1474"/>
      <c r="AO56" s="1474"/>
      <c r="AP56" s="1474"/>
      <c r="AQ56" s="1474"/>
      <c r="AR56" s="1474"/>
      <c r="AS56" s="1474"/>
      <c r="AT56" s="1474"/>
      <c r="AU56" s="1474"/>
      <c r="AV56" s="1474"/>
      <c r="AW56" s="1474"/>
      <c r="AX56" s="1474"/>
      <c r="AY56" s="1474"/>
      <c r="AZ56" s="1474"/>
      <c r="BA56" s="1474"/>
      <c r="BB56" s="1474"/>
      <c r="BC56" s="1474"/>
      <c r="BD56" s="1474"/>
      <c r="BE56" s="1474"/>
      <c r="BF56" s="1474"/>
      <c r="BG56" s="1474"/>
      <c r="BH56" s="1474"/>
      <c r="BI56" s="1474"/>
      <c r="BJ56" s="1474"/>
      <c r="BK56" s="1474"/>
      <c r="BL56" s="1474"/>
      <c r="BM56" s="1474"/>
      <c r="BN56" s="1474"/>
      <c r="BO56" s="1474"/>
      <c r="BP56" s="1474"/>
      <c r="BQ56" s="1474"/>
      <c r="BR56" s="1474"/>
      <c r="BS56" s="1474"/>
      <c r="BT56" s="1474"/>
      <c r="BU56" s="1474"/>
      <c r="BV56" s="1474"/>
      <c r="BW56" s="1474"/>
      <c r="BX56" s="1474"/>
      <c r="BY56" s="1474"/>
      <c r="BZ56" s="1474"/>
      <c r="CA56" s="1474"/>
      <c r="CB56" s="1474"/>
      <c r="CC56" s="1474"/>
      <c r="CD56" s="1474"/>
      <c r="CE56" s="1474"/>
      <c r="CF56" s="1474"/>
      <c r="CG56" s="1474"/>
      <c r="CH56" s="1474"/>
      <c r="CI56" s="1474"/>
      <c r="CJ56" s="1474"/>
      <c r="CK56" s="1474"/>
      <c r="CL56" s="1474"/>
      <c r="CM56" s="1474"/>
      <c r="CN56" s="1474"/>
      <c r="CO56" s="1474"/>
      <c r="CP56" s="1474"/>
      <c r="CQ56" s="1474"/>
      <c r="CR56" s="1474"/>
      <c r="CS56" s="1474"/>
      <c r="CT56" s="1474"/>
      <c r="CU56" s="1474"/>
      <c r="CV56" s="1474"/>
      <c r="CW56" s="1474"/>
      <c r="CX56" s="1474"/>
      <c r="CY56" s="1474"/>
      <c r="CZ56" s="1474"/>
      <c r="DA56" s="1474"/>
      <c r="DB56" s="1474"/>
      <c r="DC56" s="1474"/>
      <c r="DD56" s="1474"/>
      <c r="DE56" s="1474"/>
      <c r="DF56" s="1474"/>
      <c r="DG56" s="1474"/>
      <c r="DH56" s="1474"/>
      <c r="DI56" s="1474"/>
      <c r="DJ56" s="1474"/>
      <c r="DK56" s="1474"/>
      <c r="DL56" s="1474"/>
      <c r="DM56" s="1474"/>
      <c r="DN56" s="1474"/>
      <c r="DO56" s="1474"/>
      <c r="DP56" s="1474"/>
      <c r="DQ56" s="1474"/>
      <c r="DR56" s="1474"/>
      <c r="DS56" s="1474"/>
      <c r="DT56" s="1474"/>
      <c r="DU56" s="1474"/>
      <c r="DV56" s="1474"/>
      <c r="DW56" s="1474"/>
      <c r="DX56" s="1474"/>
      <c r="DY56" s="1474"/>
      <c r="DZ56" s="1474"/>
      <c r="EA56" s="1474"/>
      <c r="EB56" s="1474"/>
      <c r="EC56" s="1474"/>
      <c r="ED56" s="1474"/>
      <c r="EE56" s="1474"/>
      <c r="EF56" s="1474"/>
      <c r="EG56" s="1474"/>
      <c r="EH56" s="1474"/>
      <c r="EI56" s="1474"/>
      <c r="EJ56" s="1474"/>
      <c r="EK56" s="1474"/>
      <c r="EL56" s="1474"/>
      <c r="EM56" s="1474"/>
      <c r="EN56" s="1474"/>
      <c r="EO56" s="1474"/>
      <c r="EP56" s="1474"/>
      <c r="EQ56" s="1474"/>
      <c r="ER56" s="1474"/>
      <c r="ES56" s="1474"/>
      <c r="ET56" s="1474"/>
      <c r="EU56" s="1474"/>
      <c r="EV56" s="1474"/>
      <c r="EW56" s="1474"/>
      <c r="EX56" s="1474"/>
      <c r="EY56" s="1474"/>
      <c r="EZ56" s="1474"/>
      <c r="FA56" s="1474"/>
      <c r="FB56" s="1474"/>
      <c r="FC56" s="1474"/>
      <c r="FD56" s="1474"/>
      <c r="FE56" s="1474"/>
      <c r="FF56" s="1474"/>
      <c r="FG56" s="1474"/>
      <c r="FH56" s="1474"/>
      <c r="FI56" s="1474"/>
      <c r="FJ56" s="1474"/>
      <c r="FK56" s="1474"/>
      <c r="FL56" s="1474"/>
      <c r="FM56" s="1474"/>
      <c r="FN56" s="1474"/>
      <c r="FO56" s="1474"/>
      <c r="FP56" s="1474"/>
      <c r="FQ56" s="1474"/>
      <c r="FR56" s="1474"/>
      <c r="FS56" s="1474"/>
      <c r="FT56" s="1474"/>
      <c r="FU56" s="1474"/>
      <c r="FV56" s="1474"/>
      <c r="FW56" s="1474"/>
      <c r="FX56" s="1474"/>
      <c r="FY56" s="1474"/>
      <c r="FZ56" s="1474"/>
      <c r="GA56" s="1474"/>
      <c r="GB56" s="1474"/>
      <c r="GC56" s="1474"/>
      <c r="GD56" s="1474"/>
      <c r="GE56" s="1474"/>
      <c r="GF56" s="1474"/>
      <c r="GG56" s="1474"/>
      <c r="GH56" s="1474"/>
      <c r="GI56" s="1474"/>
      <c r="GJ56" s="1474"/>
      <c r="GK56" s="1474"/>
      <c r="GL56" s="1474"/>
      <c r="GM56" s="1474"/>
      <c r="GN56" s="1474"/>
      <c r="GO56" s="1474"/>
      <c r="GP56" s="1474"/>
      <c r="GQ56" s="1474"/>
      <c r="GR56" s="1474"/>
      <c r="GS56" s="1474"/>
      <c r="GT56" s="1474"/>
      <c r="GU56" s="1474"/>
      <c r="GV56" s="1474"/>
      <c r="GW56" s="1474"/>
      <c r="GX56" s="1474"/>
      <c r="GY56" s="1474"/>
      <c r="GZ56" s="1474"/>
      <c r="HA56" s="1474"/>
      <c r="HB56" s="1474"/>
      <c r="HC56" s="1474"/>
      <c r="HD56" s="1474"/>
      <c r="HE56" s="1474"/>
      <c r="HF56" s="1474"/>
      <c r="HG56" s="1474"/>
      <c r="HH56" s="1474"/>
      <c r="HI56" s="1474"/>
      <c r="HJ56" s="1474"/>
      <c r="HK56" s="1474"/>
      <c r="HL56" s="1474"/>
      <c r="HM56" s="1474"/>
      <c r="HN56" s="1474"/>
      <c r="HO56" s="1474"/>
      <c r="HP56" s="1474"/>
      <c r="HQ56" s="1474"/>
      <c r="HR56" s="1474"/>
      <c r="HS56" s="1474"/>
      <c r="HT56" s="1474"/>
      <c r="HU56" s="1474"/>
      <c r="HV56" s="1474"/>
      <c r="HW56" s="1474"/>
      <c r="HX56" s="1474"/>
      <c r="HY56" s="1474"/>
      <c r="HZ56" s="1474"/>
      <c r="IA56" s="1474"/>
      <c r="IB56" s="1474"/>
      <c r="IC56" s="1474"/>
      <c r="ID56" s="1474"/>
      <c r="IE56" s="1474"/>
      <c r="IF56" s="1474"/>
      <c r="IG56" s="1474"/>
      <c r="IH56" s="1474"/>
      <c r="II56" s="1474"/>
      <c r="IJ56" s="1474"/>
      <c r="IK56" s="1474"/>
      <c r="IL56" s="1474"/>
      <c r="IM56" s="1474"/>
      <c r="IN56" s="1474"/>
      <c r="IO56" s="1474"/>
      <c r="IP56" s="1474"/>
      <c r="IQ56" s="1474"/>
      <c r="IR56" s="1474"/>
      <c r="IS56" s="1474"/>
      <c r="IT56" s="1474"/>
      <c r="IU56" s="1474"/>
    </row>
    <row r="57" spans="1:255">
      <c r="A57" s="1935"/>
      <c r="B57" s="1489"/>
      <c r="C57" s="1489"/>
      <c r="D57" s="1489"/>
      <c r="E57" s="2256"/>
      <c r="F57" s="1935"/>
      <c r="G57" s="1489"/>
      <c r="H57" s="1489"/>
      <c r="I57" s="1489"/>
      <c r="J57" s="1489"/>
      <c r="K57" s="1489"/>
      <c r="L57" s="1489"/>
      <c r="M57" s="2256"/>
      <c r="N57" s="1935"/>
      <c r="O57" s="1489"/>
      <c r="P57" s="1489"/>
      <c r="Q57" s="1489"/>
      <c r="R57" s="1489"/>
      <c r="S57" s="1908"/>
      <c r="T57" s="1474"/>
      <c r="U57" s="1474"/>
      <c r="V57" s="1474"/>
      <c r="W57" s="1474"/>
      <c r="X57" s="1474"/>
      <c r="Y57" s="1474"/>
      <c r="Z57" s="1474"/>
      <c r="AA57" s="1474"/>
      <c r="AB57" s="1474"/>
      <c r="AC57" s="1474"/>
      <c r="AD57" s="1474"/>
      <c r="AE57" s="1474"/>
      <c r="AF57" s="1474"/>
      <c r="AG57" s="1474"/>
      <c r="AH57" s="1474"/>
      <c r="AI57" s="1474"/>
      <c r="AJ57" s="1474"/>
      <c r="AK57" s="1474"/>
      <c r="AL57" s="1474"/>
      <c r="AM57" s="1474"/>
      <c r="AN57" s="1474"/>
      <c r="AO57" s="1474"/>
      <c r="AP57" s="1474"/>
      <c r="AQ57" s="1474"/>
      <c r="AR57" s="1474"/>
      <c r="AS57" s="1474"/>
      <c r="AT57" s="1474"/>
      <c r="AU57" s="1474"/>
      <c r="AV57" s="1474"/>
      <c r="AW57" s="1474"/>
      <c r="AX57" s="1474"/>
      <c r="AY57" s="1474"/>
      <c r="AZ57" s="1474"/>
      <c r="BA57" s="1474"/>
      <c r="BB57" s="1474"/>
      <c r="BC57" s="1474"/>
      <c r="BD57" s="1474"/>
      <c r="BE57" s="1474"/>
      <c r="BF57" s="1474"/>
      <c r="BG57" s="1474"/>
      <c r="BH57" s="1474"/>
      <c r="BI57" s="1474"/>
      <c r="BJ57" s="1474"/>
      <c r="BK57" s="1474"/>
      <c r="BL57" s="1474"/>
      <c r="BM57" s="1474"/>
      <c r="BN57" s="1474"/>
      <c r="BO57" s="1474"/>
      <c r="BP57" s="1474"/>
      <c r="BQ57" s="1474"/>
      <c r="BR57" s="1474"/>
      <c r="BS57" s="1474"/>
      <c r="BT57" s="1474"/>
      <c r="BU57" s="1474"/>
      <c r="BV57" s="1474"/>
      <c r="BW57" s="1474"/>
      <c r="BX57" s="1474"/>
      <c r="BY57" s="1474"/>
      <c r="BZ57" s="1474"/>
      <c r="CA57" s="1474"/>
      <c r="CB57" s="1474"/>
      <c r="CC57" s="1474"/>
      <c r="CD57" s="1474"/>
      <c r="CE57" s="1474"/>
      <c r="CF57" s="1474"/>
      <c r="CG57" s="1474"/>
      <c r="CH57" s="1474"/>
      <c r="CI57" s="1474"/>
      <c r="CJ57" s="1474"/>
      <c r="CK57" s="1474"/>
      <c r="CL57" s="1474"/>
      <c r="CM57" s="1474"/>
      <c r="CN57" s="1474"/>
      <c r="CO57" s="1474"/>
      <c r="CP57" s="1474"/>
      <c r="CQ57" s="1474"/>
      <c r="CR57" s="1474"/>
      <c r="CS57" s="1474"/>
      <c r="CT57" s="1474"/>
      <c r="CU57" s="1474"/>
      <c r="CV57" s="1474"/>
      <c r="CW57" s="1474"/>
      <c r="CX57" s="1474"/>
      <c r="CY57" s="1474"/>
      <c r="CZ57" s="1474"/>
      <c r="DA57" s="1474"/>
      <c r="DB57" s="1474"/>
      <c r="DC57" s="1474"/>
      <c r="DD57" s="1474"/>
      <c r="DE57" s="1474"/>
      <c r="DF57" s="1474"/>
      <c r="DG57" s="1474"/>
      <c r="DH57" s="1474"/>
      <c r="DI57" s="1474"/>
      <c r="DJ57" s="1474"/>
      <c r="DK57" s="1474"/>
      <c r="DL57" s="1474"/>
      <c r="DM57" s="1474"/>
      <c r="DN57" s="1474"/>
      <c r="DO57" s="1474"/>
      <c r="DP57" s="1474"/>
      <c r="DQ57" s="1474"/>
      <c r="DR57" s="1474"/>
      <c r="DS57" s="1474"/>
      <c r="DT57" s="1474"/>
      <c r="DU57" s="1474"/>
      <c r="DV57" s="1474"/>
      <c r="DW57" s="1474"/>
      <c r="DX57" s="1474"/>
      <c r="DY57" s="1474"/>
      <c r="DZ57" s="1474"/>
      <c r="EA57" s="1474"/>
      <c r="EB57" s="1474"/>
      <c r="EC57" s="1474"/>
      <c r="ED57" s="1474"/>
      <c r="EE57" s="1474"/>
      <c r="EF57" s="1474"/>
      <c r="EG57" s="1474"/>
      <c r="EH57" s="1474"/>
      <c r="EI57" s="1474"/>
      <c r="EJ57" s="1474"/>
      <c r="EK57" s="1474"/>
      <c r="EL57" s="1474"/>
      <c r="EM57" s="1474"/>
      <c r="EN57" s="1474"/>
      <c r="EO57" s="1474"/>
      <c r="EP57" s="1474"/>
      <c r="EQ57" s="1474"/>
      <c r="ER57" s="1474"/>
      <c r="ES57" s="1474"/>
      <c r="ET57" s="1474"/>
      <c r="EU57" s="1474"/>
      <c r="EV57" s="1474"/>
      <c r="EW57" s="1474"/>
      <c r="EX57" s="1474"/>
      <c r="EY57" s="1474"/>
      <c r="EZ57" s="1474"/>
      <c r="FA57" s="1474"/>
      <c r="FB57" s="1474"/>
      <c r="FC57" s="1474"/>
      <c r="FD57" s="1474"/>
      <c r="FE57" s="1474"/>
      <c r="FF57" s="1474"/>
      <c r="FG57" s="1474"/>
      <c r="FH57" s="1474"/>
      <c r="FI57" s="1474"/>
      <c r="FJ57" s="1474"/>
      <c r="FK57" s="1474"/>
      <c r="FL57" s="1474"/>
      <c r="FM57" s="1474"/>
      <c r="FN57" s="1474"/>
      <c r="FO57" s="1474"/>
      <c r="FP57" s="1474"/>
      <c r="FQ57" s="1474"/>
      <c r="FR57" s="1474"/>
      <c r="FS57" s="1474"/>
      <c r="FT57" s="1474"/>
      <c r="FU57" s="1474"/>
      <c r="FV57" s="1474"/>
      <c r="FW57" s="1474"/>
      <c r="FX57" s="1474"/>
      <c r="FY57" s="1474"/>
      <c r="FZ57" s="1474"/>
      <c r="GA57" s="1474"/>
      <c r="GB57" s="1474"/>
      <c r="GC57" s="1474"/>
      <c r="GD57" s="1474"/>
      <c r="GE57" s="1474"/>
      <c r="GF57" s="1474"/>
      <c r="GG57" s="1474"/>
      <c r="GH57" s="1474"/>
      <c r="GI57" s="1474"/>
      <c r="GJ57" s="1474"/>
      <c r="GK57" s="1474"/>
      <c r="GL57" s="1474"/>
      <c r="GM57" s="1474"/>
      <c r="GN57" s="1474"/>
      <c r="GO57" s="1474"/>
      <c r="GP57" s="1474"/>
      <c r="GQ57" s="1474"/>
      <c r="GR57" s="1474"/>
      <c r="GS57" s="1474"/>
      <c r="GT57" s="1474"/>
      <c r="GU57" s="1474"/>
      <c r="GV57" s="1474"/>
      <c r="GW57" s="1474"/>
      <c r="GX57" s="1474"/>
      <c r="GY57" s="1474"/>
      <c r="GZ57" s="1474"/>
      <c r="HA57" s="1474"/>
      <c r="HB57" s="1474"/>
      <c r="HC57" s="1474"/>
      <c r="HD57" s="1474"/>
      <c r="HE57" s="1474"/>
      <c r="HF57" s="1474"/>
      <c r="HG57" s="1474"/>
      <c r="HH57" s="1474"/>
      <c r="HI57" s="1474"/>
      <c r="HJ57" s="1474"/>
      <c r="HK57" s="1474"/>
      <c r="HL57" s="1474"/>
      <c r="HM57" s="1474"/>
      <c r="HN57" s="1474"/>
      <c r="HO57" s="1474"/>
      <c r="HP57" s="1474"/>
      <c r="HQ57" s="1474"/>
      <c r="HR57" s="1474"/>
      <c r="HS57" s="1474"/>
      <c r="HT57" s="1474"/>
      <c r="HU57" s="1474"/>
      <c r="HV57" s="1474"/>
      <c r="HW57" s="1474"/>
      <c r="HX57" s="1474"/>
      <c r="HY57" s="1474"/>
      <c r="HZ57" s="1474"/>
      <c r="IA57" s="1474"/>
      <c r="IB57" s="1474"/>
      <c r="IC57" s="1474"/>
      <c r="ID57" s="1474"/>
      <c r="IE57" s="1474"/>
      <c r="IF57" s="1474"/>
      <c r="IG57" s="1474"/>
      <c r="IH57" s="1474"/>
      <c r="II57" s="1474"/>
      <c r="IJ57" s="1474"/>
      <c r="IK57" s="1474"/>
      <c r="IL57" s="1474"/>
      <c r="IM57" s="1474"/>
      <c r="IN57" s="1474"/>
      <c r="IO57" s="1474"/>
      <c r="IP57" s="1474"/>
      <c r="IQ57" s="1474"/>
      <c r="IR57" s="1474"/>
      <c r="IS57" s="1474"/>
      <c r="IT57" s="1474"/>
      <c r="IU57" s="1474"/>
    </row>
    <row r="58" spans="1:255" ht="15.75" thickBot="1">
      <c r="A58" s="2257"/>
      <c r="B58" s="2258"/>
      <c r="C58" s="2258"/>
      <c r="D58" s="2258"/>
      <c r="E58" s="2259"/>
      <c r="F58" s="2257"/>
      <c r="G58" s="2258"/>
      <c r="H58" s="2258"/>
      <c r="I58" s="2258"/>
      <c r="J58" s="2258"/>
      <c r="K58" s="2258"/>
      <c r="L58" s="2258"/>
      <c r="M58" s="2259"/>
      <c r="N58" s="2257"/>
      <c r="O58" s="2258"/>
      <c r="P58" s="2258"/>
      <c r="Q58" s="2258"/>
      <c r="R58" s="2258"/>
      <c r="S58" s="2260"/>
      <c r="T58" s="1474"/>
      <c r="U58" s="1474"/>
      <c r="V58" s="1474"/>
      <c r="W58" s="1474"/>
      <c r="X58" s="1474"/>
      <c r="Y58" s="1474"/>
      <c r="Z58" s="1474"/>
      <c r="AA58" s="1474"/>
      <c r="AB58" s="1474"/>
      <c r="AC58" s="1474"/>
      <c r="AD58" s="1474"/>
      <c r="AE58" s="1474"/>
      <c r="AF58" s="1474"/>
      <c r="AG58" s="1474"/>
      <c r="AH58" s="1474"/>
      <c r="AI58" s="1474"/>
      <c r="AJ58" s="1474"/>
      <c r="AK58" s="1474"/>
      <c r="AL58" s="1474"/>
      <c r="AM58" s="1474"/>
      <c r="AN58" s="1474"/>
      <c r="AO58" s="1474"/>
      <c r="AP58" s="1474"/>
      <c r="AQ58" s="1474"/>
      <c r="AR58" s="1474"/>
      <c r="AS58" s="1474"/>
      <c r="AT58" s="1474"/>
      <c r="AU58" s="1474"/>
      <c r="AV58" s="1474"/>
      <c r="AW58" s="1474"/>
      <c r="AX58" s="1474"/>
      <c r="AY58" s="1474"/>
      <c r="AZ58" s="1474"/>
      <c r="BA58" s="1474"/>
      <c r="BB58" s="1474"/>
      <c r="BC58" s="1474"/>
      <c r="BD58" s="1474"/>
      <c r="BE58" s="1474"/>
      <c r="BF58" s="1474"/>
      <c r="BG58" s="1474"/>
      <c r="BH58" s="1474"/>
      <c r="BI58" s="1474"/>
      <c r="BJ58" s="1474"/>
      <c r="BK58" s="1474"/>
      <c r="BL58" s="1474"/>
      <c r="BM58" s="1474"/>
      <c r="BN58" s="1474"/>
      <c r="BO58" s="1474"/>
      <c r="BP58" s="1474"/>
      <c r="BQ58" s="1474"/>
      <c r="BR58" s="1474"/>
      <c r="BS58" s="1474"/>
      <c r="BT58" s="1474"/>
      <c r="BU58" s="1474"/>
      <c r="BV58" s="1474"/>
      <c r="BW58" s="1474"/>
      <c r="BX58" s="1474"/>
      <c r="BY58" s="1474"/>
      <c r="BZ58" s="1474"/>
      <c r="CA58" s="1474"/>
      <c r="CB58" s="1474"/>
      <c r="CC58" s="1474"/>
      <c r="CD58" s="1474"/>
      <c r="CE58" s="1474"/>
      <c r="CF58" s="1474"/>
      <c r="CG58" s="1474"/>
      <c r="CH58" s="1474"/>
      <c r="CI58" s="1474"/>
      <c r="CJ58" s="1474"/>
      <c r="CK58" s="1474"/>
      <c r="CL58" s="1474"/>
      <c r="CM58" s="1474"/>
      <c r="CN58" s="1474"/>
      <c r="CO58" s="1474"/>
      <c r="CP58" s="1474"/>
      <c r="CQ58" s="1474"/>
      <c r="CR58" s="1474"/>
      <c r="CS58" s="1474"/>
      <c r="CT58" s="1474"/>
      <c r="CU58" s="1474"/>
      <c r="CV58" s="1474"/>
      <c r="CW58" s="1474"/>
      <c r="CX58" s="1474"/>
      <c r="CY58" s="1474"/>
      <c r="CZ58" s="1474"/>
      <c r="DA58" s="1474"/>
      <c r="DB58" s="1474"/>
      <c r="DC58" s="1474"/>
      <c r="DD58" s="1474"/>
      <c r="DE58" s="1474"/>
      <c r="DF58" s="1474"/>
      <c r="DG58" s="1474"/>
      <c r="DH58" s="1474"/>
      <c r="DI58" s="1474"/>
      <c r="DJ58" s="1474"/>
      <c r="DK58" s="1474"/>
      <c r="DL58" s="1474"/>
      <c r="DM58" s="1474"/>
      <c r="DN58" s="1474"/>
      <c r="DO58" s="1474"/>
      <c r="DP58" s="1474"/>
      <c r="DQ58" s="1474"/>
      <c r="DR58" s="1474"/>
      <c r="DS58" s="1474"/>
      <c r="DT58" s="1474"/>
      <c r="DU58" s="1474"/>
      <c r="DV58" s="1474"/>
      <c r="DW58" s="1474"/>
      <c r="DX58" s="1474"/>
      <c r="DY58" s="1474"/>
      <c r="DZ58" s="1474"/>
      <c r="EA58" s="1474"/>
      <c r="EB58" s="1474"/>
      <c r="EC58" s="1474"/>
      <c r="ED58" s="1474"/>
      <c r="EE58" s="1474"/>
      <c r="EF58" s="1474"/>
      <c r="EG58" s="1474"/>
      <c r="EH58" s="1474"/>
      <c r="EI58" s="1474"/>
      <c r="EJ58" s="1474"/>
      <c r="EK58" s="1474"/>
      <c r="EL58" s="1474"/>
      <c r="EM58" s="1474"/>
      <c r="EN58" s="1474"/>
      <c r="EO58" s="1474"/>
      <c r="EP58" s="1474"/>
      <c r="EQ58" s="1474"/>
      <c r="ER58" s="1474"/>
      <c r="ES58" s="1474"/>
      <c r="ET58" s="1474"/>
      <c r="EU58" s="1474"/>
      <c r="EV58" s="1474"/>
      <c r="EW58" s="1474"/>
      <c r="EX58" s="1474"/>
      <c r="EY58" s="1474"/>
      <c r="EZ58" s="1474"/>
      <c r="FA58" s="1474"/>
      <c r="FB58" s="1474"/>
      <c r="FC58" s="1474"/>
      <c r="FD58" s="1474"/>
      <c r="FE58" s="1474"/>
      <c r="FF58" s="1474"/>
      <c r="FG58" s="1474"/>
      <c r="FH58" s="1474"/>
      <c r="FI58" s="1474"/>
      <c r="FJ58" s="1474"/>
      <c r="FK58" s="1474"/>
      <c r="FL58" s="1474"/>
      <c r="FM58" s="1474"/>
      <c r="FN58" s="1474"/>
      <c r="FO58" s="1474"/>
      <c r="FP58" s="1474"/>
      <c r="FQ58" s="1474"/>
      <c r="FR58" s="1474"/>
      <c r="FS58" s="1474"/>
      <c r="FT58" s="1474"/>
      <c r="FU58" s="1474"/>
      <c r="FV58" s="1474"/>
      <c r="FW58" s="1474"/>
      <c r="FX58" s="1474"/>
      <c r="FY58" s="1474"/>
      <c r="FZ58" s="1474"/>
      <c r="GA58" s="1474"/>
      <c r="GB58" s="1474"/>
      <c r="GC58" s="1474"/>
      <c r="GD58" s="1474"/>
      <c r="GE58" s="1474"/>
      <c r="GF58" s="1474"/>
      <c r="GG58" s="1474"/>
      <c r="GH58" s="1474"/>
      <c r="GI58" s="1474"/>
      <c r="GJ58" s="1474"/>
      <c r="GK58" s="1474"/>
      <c r="GL58" s="1474"/>
      <c r="GM58" s="1474"/>
      <c r="GN58" s="1474"/>
      <c r="GO58" s="1474"/>
      <c r="GP58" s="1474"/>
      <c r="GQ58" s="1474"/>
      <c r="GR58" s="1474"/>
      <c r="GS58" s="1474"/>
      <c r="GT58" s="1474"/>
      <c r="GU58" s="1474"/>
      <c r="GV58" s="1474"/>
      <c r="GW58" s="1474"/>
      <c r="GX58" s="1474"/>
      <c r="GY58" s="1474"/>
      <c r="GZ58" s="1474"/>
      <c r="HA58" s="1474"/>
      <c r="HB58" s="1474"/>
      <c r="HC58" s="1474"/>
      <c r="HD58" s="1474"/>
      <c r="HE58" s="1474"/>
      <c r="HF58" s="1474"/>
      <c r="HG58" s="1474"/>
      <c r="HH58" s="1474"/>
      <c r="HI58" s="1474"/>
      <c r="HJ58" s="1474"/>
      <c r="HK58" s="1474"/>
      <c r="HL58" s="1474"/>
      <c r="HM58" s="1474"/>
      <c r="HN58" s="1474"/>
      <c r="HO58" s="1474"/>
      <c r="HP58" s="1474"/>
      <c r="HQ58" s="1474"/>
      <c r="HR58" s="1474"/>
      <c r="HS58" s="1474"/>
      <c r="HT58" s="1474"/>
      <c r="HU58" s="1474"/>
      <c r="HV58" s="1474"/>
      <c r="HW58" s="1474"/>
      <c r="HX58" s="1474"/>
      <c r="HY58" s="1474"/>
      <c r="HZ58" s="1474"/>
      <c r="IA58" s="1474"/>
      <c r="IB58" s="1474"/>
      <c r="IC58" s="1474"/>
      <c r="ID58" s="1474"/>
      <c r="IE58" s="1474"/>
      <c r="IF58" s="1474"/>
      <c r="IG58" s="1474"/>
      <c r="IH58" s="1474"/>
      <c r="II58" s="1474"/>
      <c r="IJ58" s="1474"/>
      <c r="IK58" s="1474"/>
      <c r="IL58" s="1474"/>
      <c r="IM58" s="1474"/>
      <c r="IN58" s="1474"/>
      <c r="IO58" s="1474"/>
      <c r="IP58" s="1474"/>
      <c r="IQ58" s="1474"/>
      <c r="IR58" s="1474"/>
      <c r="IS58" s="1474"/>
      <c r="IT58" s="1474"/>
      <c r="IU58" s="1474"/>
    </row>
    <row r="59" spans="1:255">
      <c r="A59" s="1489"/>
      <c r="B59" s="1489"/>
      <c r="C59" s="1489"/>
      <c r="D59" s="1489"/>
      <c r="E59" s="1489"/>
      <c r="F59" s="1489"/>
      <c r="G59" s="1489"/>
      <c r="H59" s="1489"/>
      <c r="I59" s="1489"/>
      <c r="J59" s="1489"/>
      <c r="K59" s="1489"/>
      <c r="L59" s="1489"/>
      <c r="M59" s="1489"/>
      <c r="N59" s="1489"/>
      <c r="O59" s="1489"/>
      <c r="P59" s="1489"/>
      <c r="Q59" s="1489"/>
      <c r="R59" s="1489"/>
      <c r="S59" s="1489"/>
      <c r="T59" s="1474"/>
      <c r="U59" s="1474"/>
      <c r="V59" s="1474"/>
      <c r="W59" s="1474"/>
      <c r="X59" s="1474"/>
      <c r="Y59" s="1474"/>
      <c r="Z59" s="1474"/>
      <c r="AA59" s="1474"/>
      <c r="AB59" s="1474"/>
      <c r="AC59" s="1474"/>
      <c r="AD59" s="1474"/>
      <c r="AE59" s="1474"/>
      <c r="AF59" s="1474"/>
      <c r="AG59" s="1474"/>
      <c r="AH59" s="1474"/>
      <c r="AI59" s="1474"/>
      <c r="AJ59" s="1474"/>
      <c r="AK59" s="1474"/>
      <c r="AL59" s="1474"/>
      <c r="AM59" s="1474"/>
      <c r="AN59" s="1474"/>
      <c r="AO59" s="1474"/>
      <c r="AP59" s="1474"/>
      <c r="AQ59" s="1474"/>
      <c r="AR59" s="1474"/>
      <c r="AS59" s="1474"/>
      <c r="AT59" s="1474"/>
      <c r="AU59" s="1474"/>
      <c r="AV59" s="1474"/>
      <c r="AW59" s="1474"/>
      <c r="AX59" s="1474"/>
      <c r="AY59" s="1474"/>
      <c r="AZ59" s="1474"/>
      <c r="BA59" s="1474"/>
      <c r="BB59" s="1474"/>
      <c r="BC59" s="1474"/>
      <c r="BD59" s="1474"/>
      <c r="BE59" s="1474"/>
      <c r="BF59" s="1474"/>
      <c r="BG59" s="1474"/>
      <c r="BH59" s="1474"/>
      <c r="BI59" s="1474"/>
      <c r="BJ59" s="1474"/>
      <c r="BK59" s="1474"/>
      <c r="BL59" s="1474"/>
      <c r="BM59" s="1474"/>
      <c r="BN59" s="1474"/>
      <c r="BO59" s="1474"/>
      <c r="BP59" s="1474"/>
      <c r="BQ59" s="1474"/>
      <c r="BR59" s="1474"/>
      <c r="BS59" s="1474"/>
      <c r="BT59" s="1474"/>
      <c r="BU59" s="1474"/>
      <c r="BV59" s="1474"/>
      <c r="BW59" s="1474"/>
      <c r="BX59" s="1474"/>
      <c r="BY59" s="1474"/>
      <c r="BZ59" s="1474"/>
      <c r="CA59" s="1474"/>
      <c r="CB59" s="1474"/>
      <c r="CC59" s="1474"/>
      <c r="CD59" s="1474"/>
      <c r="CE59" s="1474"/>
      <c r="CF59" s="1474"/>
      <c r="CG59" s="1474"/>
      <c r="CH59" s="1474"/>
      <c r="CI59" s="1474"/>
      <c r="CJ59" s="1474"/>
      <c r="CK59" s="1474"/>
      <c r="CL59" s="1474"/>
      <c r="CM59" s="1474"/>
      <c r="CN59" s="1474"/>
      <c r="CO59" s="1474"/>
      <c r="CP59" s="1474"/>
      <c r="CQ59" s="1474"/>
      <c r="CR59" s="1474"/>
      <c r="CS59" s="1474"/>
      <c r="CT59" s="1474"/>
      <c r="CU59" s="1474"/>
      <c r="CV59" s="1474"/>
      <c r="CW59" s="1474"/>
      <c r="CX59" s="1474"/>
      <c r="CY59" s="1474"/>
      <c r="CZ59" s="1474"/>
      <c r="DA59" s="1474"/>
      <c r="DB59" s="1474"/>
      <c r="DC59" s="1474"/>
      <c r="DD59" s="1474"/>
      <c r="DE59" s="1474"/>
      <c r="DF59" s="1474"/>
      <c r="DG59" s="1474"/>
      <c r="DH59" s="1474"/>
      <c r="DI59" s="1474"/>
      <c r="DJ59" s="1474"/>
      <c r="DK59" s="1474"/>
      <c r="DL59" s="1474"/>
      <c r="DM59" s="1474"/>
      <c r="DN59" s="1474"/>
      <c r="DO59" s="1474"/>
      <c r="DP59" s="1474"/>
      <c r="DQ59" s="1474"/>
      <c r="DR59" s="1474"/>
      <c r="DS59" s="1474"/>
      <c r="DT59" s="1474"/>
      <c r="DU59" s="1474"/>
      <c r="DV59" s="1474"/>
      <c r="DW59" s="1474"/>
      <c r="DX59" s="1474"/>
      <c r="DY59" s="1474"/>
      <c r="DZ59" s="1474"/>
      <c r="EA59" s="1474"/>
      <c r="EB59" s="1474"/>
      <c r="EC59" s="1474"/>
      <c r="ED59" s="1474"/>
      <c r="EE59" s="1474"/>
      <c r="EF59" s="1474"/>
      <c r="EG59" s="1474"/>
      <c r="EH59" s="1474"/>
      <c r="EI59" s="1474"/>
      <c r="EJ59" s="1474"/>
      <c r="EK59" s="1474"/>
      <c r="EL59" s="1474"/>
      <c r="EM59" s="1474"/>
      <c r="EN59" s="1474"/>
      <c r="EO59" s="1474"/>
      <c r="EP59" s="1474"/>
      <c r="EQ59" s="1474"/>
      <c r="ER59" s="1474"/>
      <c r="ES59" s="1474"/>
      <c r="ET59" s="1474"/>
      <c r="EU59" s="1474"/>
      <c r="EV59" s="1474"/>
      <c r="EW59" s="1474"/>
      <c r="EX59" s="1474"/>
      <c r="EY59" s="1474"/>
      <c r="EZ59" s="1474"/>
      <c r="FA59" s="1474"/>
      <c r="FB59" s="1474"/>
      <c r="FC59" s="1474"/>
      <c r="FD59" s="1474"/>
      <c r="FE59" s="1474"/>
      <c r="FF59" s="1474"/>
      <c r="FG59" s="1474"/>
      <c r="FH59" s="1474"/>
      <c r="FI59" s="1474"/>
      <c r="FJ59" s="1474"/>
      <c r="FK59" s="1474"/>
      <c r="FL59" s="1474"/>
      <c r="FM59" s="1474"/>
      <c r="FN59" s="1474"/>
      <c r="FO59" s="1474"/>
      <c r="FP59" s="1474"/>
      <c r="FQ59" s="1474"/>
      <c r="FR59" s="1474"/>
      <c r="FS59" s="1474"/>
      <c r="FT59" s="1474"/>
      <c r="FU59" s="1474"/>
      <c r="FV59" s="1474"/>
      <c r="FW59" s="1474"/>
      <c r="FX59" s="1474"/>
      <c r="FY59" s="1474"/>
      <c r="FZ59" s="1474"/>
      <c r="GA59" s="1474"/>
      <c r="GB59" s="1474"/>
      <c r="GC59" s="1474"/>
      <c r="GD59" s="1474"/>
      <c r="GE59" s="1474"/>
      <c r="GF59" s="1474"/>
      <c r="GG59" s="1474"/>
      <c r="GH59" s="1474"/>
      <c r="GI59" s="1474"/>
      <c r="GJ59" s="1474"/>
      <c r="GK59" s="1474"/>
      <c r="GL59" s="1474"/>
      <c r="GM59" s="1474"/>
      <c r="GN59" s="1474"/>
      <c r="GO59" s="1474"/>
      <c r="GP59" s="1474"/>
      <c r="GQ59" s="1474"/>
      <c r="GR59" s="1474"/>
      <c r="GS59" s="1474"/>
      <c r="GT59" s="1474"/>
      <c r="GU59" s="1474"/>
      <c r="GV59" s="1474"/>
      <c r="GW59" s="1474"/>
      <c r="GX59" s="1474"/>
      <c r="GY59" s="1474"/>
      <c r="GZ59" s="1474"/>
      <c r="HA59" s="1474"/>
      <c r="HB59" s="1474"/>
      <c r="HC59" s="1474"/>
      <c r="HD59" s="1474"/>
      <c r="HE59" s="1474"/>
      <c r="HF59" s="1474"/>
      <c r="HG59" s="1474"/>
      <c r="HH59" s="1474"/>
      <c r="HI59" s="1474"/>
      <c r="HJ59" s="1474"/>
      <c r="HK59" s="1474"/>
      <c r="HL59" s="1474"/>
      <c r="HM59" s="1474"/>
      <c r="HN59" s="1474"/>
      <c r="HO59" s="1474"/>
      <c r="HP59" s="1474"/>
      <c r="HQ59" s="1474"/>
      <c r="HR59" s="1474"/>
      <c r="HS59" s="1474"/>
      <c r="HT59" s="1474"/>
      <c r="HU59" s="1474"/>
      <c r="HV59" s="1474"/>
      <c r="HW59" s="1474"/>
      <c r="HX59" s="1474"/>
      <c r="HY59" s="1474"/>
      <c r="HZ59" s="1474"/>
      <c r="IA59" s="1474"/>
      <c r="IB59" s="1474"/>
      <c r="IC59" s="1474"/>
      <c r="ID59" s="1474"/>
      <c r="IE59" s="1474"/>
      <c r="IF59" s="1474"/>
      <c r="IG59" s="1474"/>
      <c r="IH59" s="1474"/>
      <c r="II59" s="1474"/>
      <c r="IJ59" s="1474"/>
      <c r="IK59" s="1474"/>
      <c r="IL59" s="1474"/>
      <c r="IM59" s="1474"/>
      <c r="IN59" s="1474"/>
      <c r="IO59" s="1474"/>
      <c r="IP59" s="1474"/>
      <c r="IQ59" s="1474"/>
      <c r="IR59" s="1474"/>
      <c r="IS59" s="1474"/>
      <c r="IT59" s="1474"/>
      <c r="IU59" s="1474"/>
    </row>
    <row r="60" spans="1:255">
      <c r="A60" s="2692" t="s">
        <v>4686</v>
      </c>
      <c r="B60" s="2620"/>
      <c r="C60" s="2620"/>
      <c r="D60" s="1489"/>
      <c r="E60" s="1489"/>
      <c r="F60" s="2692" t="s">
        <v>4686</v>
      </c>
      <c r="G60" s="2620"/>
      <c r="H60" s="2620"/>
      <c r="I60" s="2620"/>
      <c r="J60" s="1489"/>
      <c r="K60" s="1489"/>
      <c r="L60" s="1489"/>
      <c r="M60" s="1489"/>
      <c r="N60" s="2692" t="s">
        <v>4686</v>
      </c>
      <c r="O60" s="1489"/>
      <c r="P60" s="2169"/>
      <c r="Q60" s="1489"/>
      <c r="R60" s="1489"/>
      <c r="S60" s="1897" t="s">
        <v>1403</v>
      </c>
      <c r="T60" s="1474"/>
      <c r="U60" s="1474"/>
      <c r="V60" s="1474"/>
      <c r="W60" s="1474"/>
      <c r="X60" s="1474"/>
      <c r="Y60" s="1474"/>
      <c r="Z60" s="1474"/>
      <c r="AA60" s="1474"/>
      <c r="AB60" s="1474"/>
      <c r="AC60" s="1474"/>
      <c r="AD60" s="1474"/>
      <c r="AE60" s="1474"/>
      <c r="AF60" s="1474"/>
      <c r="AG60" s="1474"/>
      <c r="AH60" s="1474"/>
      <c r="AI60" s="1474"/>
      <c r="AJ60" s="1474"/>
      <c r="AK60" s="1474"/>
      <c r="AL60" s="1474"/>
      <c r="AM60" s="1474"/>
      <c r="AN60" s="1474"/>
      <c r="AO60" s="1474"/>
      <c r="AP60" s="1474"/>
      <c r="AQ60" s="1474"/>
      <c r="AR60" s="1474"/>
      <c r="AS60" s="1474"/>
      <c r="AT60" s="1474"/>
      <c r="AU60" s="1474"/>
      <c r="AV60" s="1474"/>
      <c r="AW60" s="1474"/>
      <c r="AX60" s="1474"/>
      <c r="AY60" s="1474"/>
      <c r="AZ60" s="1474"/>
      <c r="BA60" s="1474"/>
      <c r="BB60" s="1474"/>
      <c r="BC60" s="1474"/>
      <c r="BD60" s="1474"/>
      <c r="BE60" s="1474"/>
      <c r="BF60" s="1474"/>
      <c r="BG60" s="1474"/>
      <c r="BH60" s="1474"/>
      <c r="BI60" s="1474"/>
      <c r="BJ60" s="1474"/>
      <c r="BK60" s="1474"/>
      <c r="BL60" s="1474"/>
      <c r="BM60" s="1474"/>
      <c r="BN60" s="1474"/>
      <c r="BO60" s="1474"/>
      <c r="BP60" s="1474"/>
      <c r="BQ60" s="1474"/>
      <c r="BR60" s="1474"/>
      <c r="BS60" s="1474"/>
      <c r="BT60" s="1474"/>
      <c r="BU60" s="1474"/>
      <c r="BV60" s="1474"/>
      <c r="BW60" s="1474"/>
      <c r="BX60" s="1474"/>
      <c r="BY60" s="1474"/>
      <c r="BZ60" s="1474"/>
      <c r="CA60" s="1474"/>
      <c r="CB60" s="1474"/>
      <c r="CC60" s="1474"/>
      <c r="CD60" s="1474"/>
      <c r="CE60" s="1474"/>
      <c r="CF60" s="1474"/>
      <c r="CG60" s="1474"/>
      <c r="CH60" s="1474"/>
      <c r="CI60" s="1474"/>
      <c r="CJ60" s="1474"/>
      <c r="CK60" s="1474"/>
      <c r="CL60" s="1474"/>
      <c r="CM60" s="1474"/>
      <c r="CN60" s="1474"/>
      <c r="CO60" s="1474"/>
      <c r="CP60" s="1474"/>
      <c r="CQ60" s="1474"/>
      <c r="CR60" s="1474"/>
      <c r="CS60" s="1474"/>
      <c r="CT60" s="1474"/>
      <c r="CU60" s="1474"/>
      <c r="CV60" s="1474"/>
      <c r="CW60" s="1474"/>
      <c r="CX60" s="1474"/>
      <c r="CY60" s="1474"/>
      <c r="CZ60" s="1474"/>
      <c r="DA60" s="1474"/>
      <c r="DB60" s="1474"/>
      <c r="DC60" s="1474"/>
      <c r="DD60" s="1474"/>
      <c r="DE60" s="1474"/>
      <c r="DF60" s="1474"/>
      <c r="DG60" s="1474"/>
      <c r="DH60" s="1474"/>
      <c r="DI60" s="1474"/>
      <c r="DJ60" s="1474"/>
      <c r="DK60" s="1474"/>
      <c r="DL60" s="1474"/>
      <c r="DM60" s="1474"/>
      <c r="DN60" s="1474"/>
      <c r="DO60" s="1474"/>
      <c r="DP60" s="1474"/>
      <c r="DQ60" s="1474"/>
      <c r="DR60" s="1474"/>
      <c r="DS60" s="1474"/>
      <c r="DT60" s="1474"/>
      <c r="DU60" s="1474"/>
      <c r="DV60" s="1474"/>
      <c r="DW60" s="1474"/>
      <c r="DX60" s="1474"/>
      <c r="DY60" s="1474"/>
      <c r="DZ60" s="1474"/>
      <c r="EA60" s="1474"/>
      <c r="EB60" s="1474"/>
      <c r="EC60" s="1474"/>
      <c r="ED60" s="1474"/>
      <c r="EE60" s="1474"/>
      <c r="EF60" s="1474"/>
      <c r="EG60" s="1474"/>
      <c r="EH60" s="1474"/>
      <c r="EI60" s="1474"/>
      <c r="EJ60" s="1474"/>
      <c r="EK60" s="1474"/>
      <c r="EL60" s="1474"/>
      <c r="EM60" s="1474"/>
      <c r="EN60" s="1474"/>
      <c r="EO60" s="1474"/>
      <c r="EP60" s="1474"/>
      <c r="EQ60" s="1474"/>
      <c r="ER60" s="1474"/>
      <c r="ES60" s="1474"/>
      <c r="ET60" s="1474"/>
      <c r="EU60" s="1474"/>
      <c r="EV60" s="1474"/>
      <c r="EW60" s="1474"/>
      <c r="EX60" s="1474"/>
      <c r="EY60" s="1474"/>
      <c r="EZ60" s="1474"/>
      <c r="FA60" s="1474"/>
      <c r="FB60" s="1474"/>
      <c r="FC60" s="1474"/>
      <c r="FD60" s="1474"/>
      <c r="FE60" s="1474"/>
      <c r="FF60" s="1474"/>
      <c r="FG60" s="1474"/>
      <c r="FH60" s="1474"/>
      <c r="FI60" s="1474"/>
      <c r="FJ60" s="1474"/>
      <c r="FK60" s="1474"/>
      <c r="FL60" s="1474"/>
      <c r="FM60" s="1474"/>
      <c r="FN60" s="1474"/>
      <c r="FO60" s="1474"/>
      <c r="FP60" s="1474"/>
      <c r="FQ60" s="1474"/>
      <c r="FR60" s="1474"/>
      <c r="FS60" s="1474"/>
      <c r="FT60" s="1474"/>
      <c r="FU60" s="1474"/>
      <c r="FV60" s="1474"/>
      <c r="FW60" s="1474"/>
      <c r="FX60" s="1474"/>
      <c r="FY60" s="1474"/>
      <c r="FZ60" s="1474"/>
      <c r="GA60" s="1474"/>
      <c r="GB60" s="1474"/>
      <c r="GC60" s="1474"/>
      <c r="GD60" s="1474"/>
      <c r="GE60" s="1474"/>
      <c r="GF60" s="1474"/>
      <c r="GG60" s="1474"/>
      <c r="GH60" s="1474"/>
      <c r="GI60" s="1474"/>
      <c r="GJ60" s="1474"/>
      <c r="GK60" s="1474"/>
      <c r="GL60" s="1474"/>
      <c r="GM60" s="1474"/>
      <c r="GN60" s="1474"/>
      <c r="GO60" s="1474"/>
      <c r="GP60" s="1474"/>
      <c r="GQ60" s="1474"/>
      <c r="GR60" s="1474"/>
      <c r="GS60" s="1474"/>
      <c r="GT60" s="1474"/>
      <c r="GU60" s="1474"/>
      <c r="GV60" s="1474"/>
      <c r="GW60" s="1474"/>
      <c r="GX60" s="1474"/>
      <c r="GY60" s="1474"/>
      <c r="GZ60" s="1474"/>
      <c r="HA60" s="1474"/>
      <c r="HB60" s="1474"/>
      <c r="HC60" s="1474"/>
      <c r="HD60" s="1474"/>
      <c r="HE60" s="1474"/>
      <c r="HF60" s="1474"/>
      <c r="HG60" s="1474"/>
      <c r="HH60" s="1474"/>
      <c r="HI60" s="1474"/>
      <c r="HJ60" s="1474"/>
      <c r="HK60" s="1474"/>
      <c r="HL60" s="1474"/>
      <c r="HM60" s="1474"/>
      <c r="HN60" s="1474"/>
      <c r="HO60" s="1474"/>
      <c r="HP60" s="1474"/>
      <c r="HQ60" s="1474"/>
      <c r="HR60" s="1474"/>
      <c r="HS60" s="1474"/>
      <c r="HT60" s="1474"/>
      <c r="HU60" s="1474"/>
      <c r="HV60" s="1474"/>
      <c r="HW60" s="1474"/>
      <c r="HX60" s="1474"/>
      <c r="HY60" s="1474"/>
      <c r="HZ60" s="1474"/>
      <c r="IA60" s="1474"/>
      <c r="IB60" s="1474"/>
      <c r="IC60" s="1474"/>
      <c r="ID60" s="1474"/>
      <c r="IE60" s="1474"/>
      <c r="IF60" s="1474"/>
      <c r="IG60" s="1474"/>
      <c r="IH60" s="1474"/>
      <c r="II60" s="1474"/>
      <c r="IJ60" s="1474"/>
      <c r="IK60" s="1474"/>
      <c r="IL60" s="1474"/>
      <c r="IM60" s="1474"/>
      <c r="IN60" s="1474"/>
      <c r="IO60" s="1474"/>
      <c r="IP60" s="1474"/>
      <c r="IQ60" s="1474"/>
      <c r="IR60" s="1474"/>
      <c r="IS60" s="1474"/>
      <c r="IT60" s="1474"/>
      <c r="IU60" s="1474"/>
    </row>
    <row r="61" spans="1:255">
      <c r="A61" s="1489" t="s">
        <v>1404</v>
      </c>
      <c r="B61" s="1489"/>
      <c r="C61" s="1489"/>
      <c r="D61" s="1489"/>
      <c r="E61" s="1489"/>
      <c r="F61" s="1489" t="s">
        <v>1405</v>
      </c>
      <c r="G61" s="1489"/>
      <c r="H61" s="1489"/>
      <c r="I61" s="1489"/>
      <c r="J61" s="2261"/>
      <c r="K61" s="2261"/>
      <c r="L61" s="2261"/>
      <c r="M61" s="1489"/>
      <c r="N61" s="1489" t="s">
        <v>1406</v>
      </c>
      <c r="O61" s="1489"/>
      <c r="P61" s="2261"/>
      <c r="Q61" s="2261"/>
      <c r="R61" s="2261"/>
      <c r="S61" s="1489"/>
      <c r="T61" s="1474"/>
      <c r="U61" s="1474"/>
      <c r="V61" s="1474"/>
      <c r="W61" s="1474"/>
      <c r="X61" s="1474"/>
      <c r="Y61" s="1474"/>
      <c r="Z61" s="1474"/>
      <c r="AA61" s="1474"/>
      <c r="AB61" s="1474"/>
      <c r="AC61" s="1474"/>
      <c r="AD61" s="1474"/>
      <c r="AE61" s="1474"/>
      <c r="AF61" s="1474"/>
      <c r="AG61" s="1474"/>
      <c r="AH61" s="1474"/>
      <c r="AI61" s="1474"/>
      <c r="AJ61" s="1474"/>
      <c r="AK61" s="1474"/>
      <c r="AL61" s="1474"/>
      <c r="AM61" s="1474"/>
      <c r="AN61" s="1474"/>
      <c r="AO61" s="1474"/>
      <c r="AP61" s="1474"/>
      <c r="AQ61" s="1474"/>
      <c r="AR61" s="1474"/>
      <c r="AS61" s="1474"/>
      <c r="AT61" s="1474"/>
      <c r="AU61" s="1474"/>
      <c r="AV61" s="1474"/>
      <c r="AW61" s="1474"/>
      <c r="AX61" s="1474"/>
      <c r="AY61" s="1474"/>
      <c r="AZ61" s="1474"/>
      <c r="BA61" s="1474"/>
      <c r="BB61" s="1474"/>
      <c r="BC61" s="1474"/>
      <c r="BD61" s="1474"/>
      <c r="BE61" s="1474"/>
      <c r="BF61" s="1474"/>
      <c r="BG61" s="1474"/>
      <c r="BH61" s="1474"/>
      <c r="BI61" s="1474"/>
      <c r="BJ61" s="1474"/>
      <c r="BK61" s="1474"/>
      <c r="BL61" s="1474"/>
      <c r="BM61" s="1474"/>
      <c r="BN61" s="1474"/>
      <c r="BO61" s="1474"/>
      <c r="BP61" s="1474"/>
      <c r="BQ61" s="1474"/>
      <c r="BR61" s="1474"/>
      <c r="BS61" s="1474"/>
      <c r="BT61" s="1474"/>
      <c r="BU61" s="1474"/>
      <c r="BV61" s="1474"/>
      <c r="BW61" s="1474"/>
      <c r="BX61" s="1474"/>
      <c r="BY61" s="1474"/>
      <c r="BZ61" s="1474"/>
      <c r="CA61" s="1474"/>
      <c r="CB61" s="1474"/>
      <c r="CC61" s="1474"/>
      <c r="CD61" s="1474"/>
      <c r="CE61" s="1474"/>
      <c r="CF61" s="1474"/>
      <c r="CG61" s="1474"/>
      <c r="CH61" s="1474"/>
      <c r="CI61" s="1474"/>
      <c r="CJ61" s="1474"/>
      <c r="CK61" s="1474"/>
      <c r="CL61" s="1474"/>
      <c r="CM61" s="1474"/>
      <c r="CN61" s="1474"/>
      <c r="CO61" s="1474"/>
      <c r="CP61" s="1474"/>
      <c r="CQ61" s="1474"/>
      <c r="CR61" s="1474"/>
      <c r="CS61" s="1474"/>
      <c r="CT61" s="1474"/>
      <c r="CU61" s="1474"/>
      <c r="CV61" s="1474"/>
      <c r="CW61" s="1474"/>
      <c r="CX61" s="1474"/>
      <c r="CY61" s="1474"/>
      <c r="CZ61" s="1474"/>
      <c r="DA61" s="1474"/>
      <c r="DB61" s="1474"/>
      <c r="DC61" s="1474"/>
      <c r="DD61" s="1474"/>
      <c r="DE61" s="1474"/>
      <c r="DF61" s="1474"/>
      <c r="DG61" s="1474"/>
      <c r="DH61" s="1474"/>
      <c r="DI61" s="1474"/>
      <c r="DJ61" s="1474"/>
      <c r="DK61" s="1474"/>
      <c r="DL61" s="1474"/>
      <c r="DM61" s="1474"/>
      <c r="DN61" s="1474"/>
      <c r="DO61" s="1474"/>
      <c r="DP61" s="1474"/>
      <c r="DQ61" s="1474"/>
      <c r="DR61" s="1474"/>
      <c r="DS61" s="1474"/>
      <c r="DT61" s="1474"/>
      <c r="DU61" s="1474"/>
      <c r="DV61" s="1474"/>
      <c r="DW61" s="1474"/>
      <c r="DX61" s="1474"/>
      <c r="DY61" s="1474"/>
      <c r="DZ61" s="1474"/>
      <c r="EA61" s="1474"/>
      <c r="EB61" s="1474"/>
      <c r="EC61" s="1474"/>
      <c r="ED61" s="1474"/>
      <c r="EE61" s="1474"/>
      <c r="EF61" s="1474"/>
      <c r="EG61" s="1474"/>
      <c r="EH61" s="1474"/>
      <c r="EI61" s="1474"/>
      <c r="EJ61" s="1474"/>
      <c r="EK61" s="1474"/>
      <c r="EL61" s="1474"/>
      <c r="EM61" s="1474"/>
      <c r="EN61" s="1474"/>
      <c r="EO61" s="1474"/>
      <c r="EP61" s="1474"/>
      <c r="EQ61" s="1474"/>
      <c r="ER61" s="1474"/>
      <c r="ES61" s="1474"/>
      <c r="ET61" s="1474"/>
      <c r="EU61" s="1474"/>
      <c r="EV61" s="1474"/>
      <c r="EW61" s="1474"/>
      <c r="EX61" s="1474"/>
      <c r="EY61" s="1474"/>
      <c r="EZ61" s="1474"/>
      <c r="FA61" s="1474"/>
      <c r="FB61" s="1474"/>
      <c r="FC61" s="1474"/>
      <c r="FD61" s="1474"/>
      <c r="FE61" s="1474"/>
      <c r="FF61" s="1474"/>
      <c r="FG61" s="1474"/>
      <c r="FH61" s="1474"/>
      <c r="FI61" s="1474"/>
      <c r="FJ61" s="1474"/>
      <c r="FK61" s="1474"/>
      <c r="FL61" s="1474"/>
      <c r="FM61" s="1474"/>
      <c r="FN61" s="1474"/>
      <c r="FO61" s="1474"/>
      <c r="FP61" s="1474"/>
      <c r="FQ61" s="1474"/>
      <c r="FR61" s="1474"/>
      <c r="FS61" s="1474"/>
      <c r="FT61" s="1474"/>
      <c r="FU61" s="1474"/>
      <c r="FV61" s="1474"/>
      <c r="FW61" s="1474"/>
      <c r="FX61" s="1474"/>
      <c r="FY61" s="1474"/>
      <c r="FZ61" s="1474"/>
      <c r="GA61" s="1474"/>
      <c r="GB61" s="1474"/>
      <c r="GC61" s="1474"/>
      <c r="GD61" s="1474"/>
      <c r="GE61" s="1474"/>
      <c r="GF61" s="1474"/>
      <c r="GG61" s="1474"/>
      <c r="GH61" s="1474"/>
      <c r="GI61" s="1474"/>
      <c r="GJ61" s="1474"/>
      <c r="GK61" s="1474"/>
      <c r="GL61" s="1474"/>
      <c r="GM61" s="1474"/>
      <c r="GN61" s="1474"/>
      <c r="GO61" s="1474"/>
      <c r="GP61" s="1474"/>
      <c r="GQ61" s="1474"/>
      <c r="GR61" s="1474"/>
      <c r="GS61" s="1474"/>
      <c r="GT61" s="1474"/>
      <c r="GU61" s="1474"/>
      <c r="GV61" s="1474"/>
      <c r="GW61" s="1474"/>
      <c r="GX61" s="1474"/>
      <c r="GY61" s="1474"/>
      <c r="GZ61" s="1474"/>
      <c r="HA61" s="1474"/>
      <c r="HB61" s="1474"/>
      <c r="HC61" s="1474"/>
      <c r="HD61" s="1474"/>
      <c r="HE61" s="1474"/>
      <c r="HF61" s="1474"/>
      <c r="HG61" s="1474"/>
      <c r="HH61" s="1474"/>
      <c r="HI61" s="1474"/>
      <c r="HJ61" s="1474"/>
      <c r="HK61" s="1474"/>
      <c r="HL61" s="1474"/>
      <c r="HM61" s="1474"/>
      <c r="HN61" s="1474"/>
      <c r="HO61" s="1474"/>
      <c r="HP61" s="1474"/>
      <c r="HQ61" s="1474"/>
      <c r="HR61" s="1474"/>
      <c r="HS61" s="1474"/>
      <c r="HT61" s="1474"/>
      <c r="HU61" s="1474"/>
      <c r="HV61" s="1474"/>
      <c r="HW61" s="1474"/>
      <c r="HX61" s="1474"/>
      <c r="HY61" s="1474"/>
      <c r="HZ61" s="1474"/>
      <c r="IA61" s="1474"/>
      <c r="IB61" s="1474"/>
      <c r="IC61" s="1474"/>
      <c r="ID61" s="1474"/>
      <c r="IE61" s="1474"/>
      <c r="IF61" s="1474"/>
      <c r="IG61" s="1474"/>
      <c r="IH61" s="1474"/>
      <c r="II61" s="1474"/>
      <c r="IJ61" s="1474"/>
      <c r="IK61" s="1474"/>
      <c r="IL61" s="1474"/>
      <c r="IM61" s="1474"/>
      <c r="IN61" s="1474"/>
      <c r="IO61" s="1474"/>
      <c r="IP61" s="1474"/>
      <c r="IQ61" s="1474"/>
      <c r="IR61" s="1474"/>
      <c r="IS61" s="1474"/>
      <c r="IT61" s="1474"/>
      <c r="IU61" s="1474"/>
    </row>
    <row r="62" spans="1:255" ht="18">
      <c r="A62" s="2205" t="s">
        <v>1407</v>
      </c>
      <c r="B62" s="2170"/>
      <c r="C62" s="2262"/>
      <c r="D62" s="1489"/>
      <c r="E62" s="1489"/>
      <c r="F62" s="1474"/>
      <c r="G62" s="1474"/>
      <c r="H62" s="1474"/>
      <c r="I62" s="1474"/>
      <c r="J62" s="1932"/>
      <c r="K62" s="1932"/>
      <c r="L62" s="1932"/>
      <c r="M62" s="1474"/>
      <c r="N62" s="1932"/>
      <c r="O62" s="1474"/>
      <c r="P62" s="1932"/>
      <c r="Q62" s="1932"/>
      <c r="R62" s="1932"/>
      <c r="S62" s="1474"/>
      <c r="T62" s="1474"/>
      <c r="U62" s="1474"/>
      <c r="V62" s="1474"/>
      <c r="W62" s="1474"/>
      <c r="X62" s="1474"/>
      <c r="Y62" s="1474"/>
      <c r="Z62" s="1474"/>
      <c r="AA62" s="1474"/>
      <c r="AB62" s="1474"/>
      <c r="AC62" s="1474"/>
      <c r="AD62" s="1474"/>
      <c r="AE62" s="1474"/>
      <c r="AF62" s="1474"/>
      <c r="AG62" s="1474"/>
      <c r="AH62" s="1474"/>
      <c r="AI62" s="1474"/>
      <c r="AJ62" s="1474"/>
      <c r="AK62" s="1474"/>
      <c r="AL62" s="1474"/>
      <c r="AM62" s="1474"/>
      <c r="AN62" s="1474"/>
      <c r="AO62" s="1474"/>
      <c r="AP62" s="1474"/>
      <c r="AQ62" s="1474"/>
      <c r="AR62" s="1474"/>
      <c r="AS62" s="1474"/>
      <c r="AT62" s="1474"/>
      <c r="AU62" s="1474"/>
      <c r="AV62" s="1474"/>
      <c r="AW62" s="1474"/>
      <c r="AX62" s="1474"/>
      <c r="AY62" s="1474"/>
      <c r="AZ62" s="1474"/>
      <c r="BA62" s="1474"/>
      <c r="BB62" s="1474"/>
      <c r="BC62" s="1474"/>
      <c r="BD62" s="1474"/>
      <c r="BE62" s="1474"/>
      <c r="BF62" s="1474"/>
      <c r="BG62" s="1474"/>
      <c r="BH62" s="1474"/>
      <c r="BI62" s="1474"/>
      <c r="BJ62" s="1474"/>
      <c r="BK62" s="1474"/>
      <c r="BL62" s="1474"/>
      <c r="BM62" s="1474"/>
      <c r="BN62" s="1474"/>
      <c r="BO62" s="1474"/>
      <c r="BP62" s="1474"/>
      <c r="BQ62" s="1474"/>
      <c r="BR62" s="1474"/>
      <c r="BS62" s="1474"/>
      <c r="BT62" s="1474"/>
      <c r="BU62" s="1474"/>
      <c r="BV62" s="1474"/>
      <c r="BW62" s="1474"/>
      <c r="BX62" s="1474"/>
      <c r="BY62" s="1474"/>
      <c r="BZ62" s="1474"/>
      <c r="CA62" s="1474"/>
      <c r="CB62" s="1474"/>
      <c r="CC62" s="1474"/>
      <c r="CD62" s="1474"/>
      <c r="CE62" s="1474"/>
      <c r="CF62" s="1474"/>
      <c r="CG62" s="1474"/>
      <c r="CH62" s="1474"/>
      <c r="CI62" s="1474"/>
      <c r="CJ62" s="1474"/>
      <c r="CK62" s="1474"/>
      <c r="CL62" s="1474"/>
      <c r="CM62" s="1474"/>
      <c r="CN62" s="1474"/>
      <c r="CO62" s="1474"/>
      <c r="CP62" s="1474"/>
      <c r="CQ62" s="1474"/>
      <c r="CR62" s="1474"/>
      <c r="CS62" s="1474"/>
      <c r="CT62" s="1474"/>
      <c r="CU62" s="1474"/>
      <c r="CV62" s="1474"/>
      <c r="CW62" s="1474"/>
      <c r="CX62" s="1474"/>
      <c r="CY62" s="1474"/>
      <c r="CZ62" s="1474"/>
      <c r="DA62" s="1474"/>
      <c r="DB62" s="1474"/>
      <c r="DC62" s="1474"/>
      <c r="DD62" s="1474"/>
      <c r="DE62" s="1474"/>
      <c r="DF62" s="1474"/>
      <c r="DG62" s="1474"/>
      <c r="DH62" s="1474"/>
      <c r="DI62" s="1474"/>
      <c r="DJ62" s="1474"/>
      <c r="DK62" s="1474"/>
      <c r="DL62" s="1474"/>
      <c r="DM62" s="1474"/>
      <c r="DN62" s="1474"/>
      <c r="DO62" s="1474"/>
      <c r="DP62" s="1474"/>
      <c r="DQ62" s="1474"/>
      <c r="DR62" s="1474"/>
      <c r="DS62" s="1474"/>
      <c r="DT62" s="1474"/>
      <c r="DU62" s="1474"/>
      <c r="DV62" s="1474"/>
      <c r="DW62" s="1474"/>
      <c r="DX62" s="1474"/>
      <c r="DY62" s="1474"/>
      <c r="DZ62" s="1474"/>
      <c r="EA62" s="1474"/>
      <c r="EB62" s="1474"/>
      <c r="EC62" s="1474"/>
      <c r="ED62" s="1474"/>
      <c r="EE62" s="1474"/>
      <c r="EF62" s="1474"/>
      <c r="EG62" s="1474"/>
      <c r="EH62" s="1474"/>
      <c r="EI62" s="1474"/>
      <c r="EJ62" s="1474"/>
      <c r="EK62" s="1474"/>
      <c r="EL62" s="1474"/>
      <c r="EM62" s="1474"/>
      <c r="EN62" s="1474"/>
      <c r="EO62" s="1474"/>
      <c r="EP62" s="1474"/>
      <c r="EQ62" s="1474"/>
      <c r="ER62" s="1474"/>
      <c r="ES62" s="1474"/>
      <c r="ET62" s="1474"/>
      <c r="EU62" s="1474"/>
      <c r="EV62" s="1474"/>
      <c r="EW62" s="1474"/>
      <c r="EX62" s="1474"/>
      <c r="EY62" s="1474"/>
      <c r="EZ62" s="1474"/>
      <c r="FA62" s="1474"/>
      <c r="FB62" s="1474"/>
      <c r="FC62" s="1474"/>
      <c r="FD62" s="1474"/>
      <c r="FE62" s="1474"/>
      <c r="FF62" s="1474"/>
      <c r="FG62" s="1474"/>
      <c r="FH62" s="1474"/>
      <c r="FI62" s="1474"/>
      <c r="FJ62" s="1474"/>
      <c r="FK62" s="1474"/>
      <c r="FL62" s="1474"/>
      <c r="FM62" s="1474"/>
      <c r="FN62" s="1474"/>
      <c r="FO62" s="1474"/>
      <c r="FP62" s="1474"/>
      <c r="FQ62" s="1474"/>
      <c r="FR62" s="1474"/>
      <c r="FS62" s="1474"/>
      <c r="FT62" s="1474"/>
      <c r="FU62" s="1474"/>
      <c r="FV62" s="1474"/>
      <c r="FW62" s="1474"/>
      <c r="FX62" s="1474"/>
      <c r="FY62" s="1474"/>
      <c r="FZ62" s="1474"/>
      <c r="GA62" s="1474"/>
      <c r="GB62" s="1474"/>
      <c r="GC62" s="1474"/>
      <c r="GD62" s="1474"/>
      <c r="GE62" s="1474"/>
      <c r="GF62" s="1474"/>
      <c r="GG62" s="1474"/>
      <c r="GH62" s="1474"/>
      <c r="GI62" s="1474"/>
      <c r="GJ62" s="1474"/>
      <c r="GK62" s="1474"/>
      <c r="GL62" s="1474"/>
      <c r="GM62" s="1474"/>
      <c r="GN62" s="1474"/>
      <c r="GO62" s="1474"/>
      <c r="GP62" s="1474"/>
      <c r="GQ62" s="1474"/>
      <c r="GR62" s="1474"/>
      <c r="GS62" s="1474"/>
      <c r="GT62" s="1474"/>
      <c r="GU62" s="1474"/>
      <c r="GV62" s="1474"/>
      <c r="GW62" s="1474"/>
      <c r="GX62" s="1474"/>
      <c r="GY62" s="1474"/>
      <c r="GZ62" s="1474"/>
      <c r="HA62" s="1474"/>
      <c r="HB62" s="1474"/>
      <c r="HC62" s="1474"/>
      <c r="HD62" s="1474"/>
      <c r="HE62" s="1474"/>
      <c r="HF62" s="1474"/>
      <c r="HG62" s="1474"/>
      <c r="HH62" s="1474"/>
      <c r="HI62" s="1474"/>
      <c r="HJ62" s="1474"/>
      <c r="HK62" s="1474"/>
      <c r="HL62" s="1474"/>
      <c r="HM62" s="1474"/>
      <c r="HN62" s="1474"/>
      <c r="HO62" s="1474"/>
      <c r="HP62" s="1474"/>
      <c r="HQ62" s="1474"/>
      <c r="HR62" s="1474"/>
      <c r="HS62" s="1474"/>
      <c r="HT62" s="1474"/>
      <c r="HU62" s="1474"/>
      <c r="HV62" s="1474"/>
      <c r="HW62" s="1474"/>
      <c r="HX62" s="1474"/>
      <c r="HY62" s="1474"/>
      <c r="HZ62" s="1474"/>
      <c r="IA62" s="1474"/>
      <c r="IB62" s="1474"/>
      <c r="IC62" s="1474"/>
      <c r="ID62" s="1474"/>
      <c r="IE62" s="1474"/>
      <c r="IF62" s="1474"/>
      <c r="IG62" s="1474"/>
      <c r="IH62" s="1474"/>
      <c r="II62" s="1474"/>
      <c r="IJ62" s="1474"/>
      <c r="IK62" s="1474"/>
      <c r="IL62" s="1474"/>
      <c r="IM62" s="1474"/>
      <c r="IN62" s="1474"/>
      <c r="IO62" s="1474"/>
      <c r="IP62" s="1474"/>
      <c r="IQ62" s="1474"/>
      <c r="IR62" s="1474"/>
      <c r="IS62" s="1474"/>
      <c r="IT62" s="1474"/>
      <c r="IU62" s="1474"/>
    </row>
    <row r="63" spans="1:255" ht="18">
      <c r="A63" s="2263"/>
      <c r="B63" s="2264"/>
      <c r="C63" s="2263"/>
      <c r="D63" s="1474"/>
      <c r="E63" s="1474"/>
      <c r="F63" s="1474"/>
      <c r="G63" s="1474"/>
      <c r="H63" s="1474"/>
      <c r="I63" s="1474"/>
      <c r="J63" s="1932"/>
      <c r="K63" s="1932"/>
      <c r="L63" s="1932"/>
      <c r="M63" s="1474"/>
      <c r="N63" s="1932"/>
      <c r="O63" s="1474"/>
      <c r="P63" s="1932"/>
      <c r="Q63" s="1932"/>
      <c r="R63" s="1932"/>
      <c r="S63" s="1474"/>
      <c r="T63" s="1474"/>
      <c r="U63" s="1474"/>
      <c r="V63" s="1474"/>
      <c r="W63" s="1474"/>
      <c r="X63" s="1474"/>
      <c r="Y63" s="1474"/>
      <c r="Z63" s="1474"/>
      <c r="AA63" s="1474"/>
      <c r="AB63" s="1474"/>
      <c r="AC63" s="1474"/>
      <c r="AD63" s="1474"/>
      <c r="AE63" s="1474"/>
      <c r="AF63" s="1474"/>
      <c r="AG63" s="1474"/>
      <c r="AH63" s="1474"/>
      <c r="AI63" s="1474"/>
      <c r="AJ63" s="1474"/>
      <c r="AK63" s="1474"/>
      <c r="AL63" s="1474"/>
      <c r="AM63" s="1474"/>
      <c r="AN63" s="1474"/>
      <c r="AO63" s="1474"/>
      <c r="AP63" s="1474"/>
      <c r="AQ63" s="1474"/>
      <c r="AR63" s="1474"/>
      <c r="AS63" s="1474"/>
      <c r="AT63" s="1474"/>
      <c r="AU63" s="1474"/>
      <c r="AV63" s="1474"/>
      <c r="AW63" s="1474"/>
      <c r="AX63" s="1474"/>
      <c r="AY63" s="1474"/>
      <c r="AZ63" s="1474"/>
      <c r="BA63" s="1474"/>
      <c r="BB63" s="1474"/>
      <c r="BC63" s="1474"/>
      <c r="BD63" s="1474"/>
      <c r="BE63" s="1474"/>
      <c r="BF63" s="1474"/>
      <c r="BG63" s="1474"/>
      <c r="BH63" s="1474"/>
      <c r="BI63" s="1474"/>
      <c r="BJ63" s="1474"/>
      <c r="BK63" s="1474"/>
      <c r="BL63" s="1474"/>
      <c r="BM63" s="1474"/>
      <c r="BN63" s="1474"/>
      <c r="BO63" s="1474"/>
      <c r="BP63" s="1474"/>
      <c r="BQ63" s="1474"/>
      <c r="BR63" s="1474"/>
      <c r="BS63" s="1474"/>
      <c r="BT63" s="1474"/>
      <c r="BU63" s="1474"/>
      <c r="BV63" s="1474"/>
      <c r="BW63" s="1474"/>
      <c r="BX63" s="1474"/>
      <c r="BY63" s="1474"/>
      <c r="BZ63" s="1474"/>
      <c r="CA63" s="1474"/>
      <c r="CB63" s="1474"/>
      <c r="CC63" s="1474"/>
      <c r="CD63" s="1474"/>
      <c r="CE63" s="1474"/>
      <c r="CF63" s="1474"/>
      <c r="CG63" s="1474"/>
      <c r="CH63" s="1474"/>
      <c r="CI63" s="1474"/>
      <c r="CJ63" s="1474"/>
      <c r="CK63" s="1474"/>
      <c r="CL63" s="1474"/>
      <c r="CM63" s="1474"/>
      <c r="CN63" s="1474"/>
      <c r="CO63" s="1474"/>
      <c r="CP63" s="1474"/>
      <c r="CQ63" s="1474"/>
      <c r="CR63" s="1474"/>
      <c r="CS63" s="1474"/>
      <c r="CT63" s="1474"/>
      <c r="CU63" s="1474"/>
      <c r="CV63" s="1474"/>
      <c r="CW63" s="1474"/>
      <c r="CX63" s="1474"/>
      <c r="CY63" s="1474"/>
      <c r="CZ63" s="1474"/>
      <c r="DA63" s="1474"/>
      <c r="DB63" s="1474"/>
      <c r="DC63" s="1474"/>
      <c r="DD63" s="1474"/>
      <c r="DE63" s="1474"/>
      <c r="DF63" s="1474"/>
      <c r="DG63" s="1474"/>
      <c r="DH63" s="1474"/>
      <c r="DI63" s="1474"/>
      <c r="DJ63" s="1474"/>
      <c r="DK63" s="1474"/>
      <c r="DL63" s="1474"/>
      <c r="DM63" s="1474"/>
      <c r="DN63" s="1474"/>
      <c r="DO63" s="1474"/>
      <c r="DP63" s="1474"/>
      <c r="DQ63" s="1474"/>
      <c r="DR63" s="1474"/>
      <c r="DS63" s="1474"/>
      <c r="DT63" s="1474"/>
      <c r="DU63" s="1474"/>
      <c r="DV63" s="1474"/>
      <c r="DW63" s="1474"/>
      <c r="DX63" s="1474"/>
      <c r="DY63" s="1474"/>
      <c r="DZ63" s="1474"/>
      <c r="EA63" s="1474"/>
      <c r="EB63" s="1474"/>
      <c r="EC63" s="1474"/>
      <c r="ED63" s="1474"/>
      <c r="EE63" s="1474"/>
      <c r="EF63" s="1474"/>
      <c r="EG63" s="1474"/>
      <c r="EH63" s="1474"/>
      <c r="EI63" s="1474"/>
      <c r="EJ63" s="1474"/>
      <c r="EK63" s="1474"/>
      <c r="EL63" s="1474"/>
      <c r="EM63" s="1474"/>
      <c r="EN63" s="1474"/>
      <c r="EO63" s="1474"/>
      <c r="EP63" s="1474"/>
      <c r="EQ63" s="1474"/>
      <c r="ER63" s="1474"/>
      <c r="ES63" s="1474"/>
      <c r="ET63" s="1474"/>
      <c r="EU63" s="1474"/>
      <c r="EV63" s="1474"/>
      <c r="EW63" s="1474"/>
      <c r="EX63" s="1474"/>
      <c r="EY63" s="1474"/>
      <c r="EZ63" s="1474"/>
      <c r="FA63" s="1474"/>
      <c r="FB63" s="1474"/>
      <c r="FC63" s="1474"/>
      <c r="FD63" s="1474"/>
      <c r="FE63" s="1474"/>
      <c r="FF63" s="1474"/>
      <c r="FG63" s="1474"/>
      <c r="FH63" s="1474"/>
      <c r="FI63" s="1474"/>
      <c r="FJ63" s="1474"/>
      <c r="FK63" s="1474"/>
      <c r="FL63" s="1474"/>
      <c r="FM63" s="1474"/>
      <c r="FN63" s="1474"/>
      <c r="FO63" s="1474"/>
      <c r="FP63" s="1474"/>
      <c r="FQ63" s="1474"/>
      <c r="FR63" s="1474"/>
      <c r="FS63" s="1474"/>
      <c r="FT63" s="1474"/>
      <c r="FU63" s="1474"/>
      <c r="FV63" s="1474"/>
      <c r="FW63" s="1474"/>
      <c r="FX63" s="1474"/>
      <c r="FY63" s="1474"/>
      <c r="FZ63" s="1474"/>
      <c r="GA63" s="1474"/>
      <c r="GB63" s="1474"/>
      <c r="GC63" s="1474"/>
      <c r="GD63" s="1474"/>
      <c r="GE63" s="1474"/>
      <c r="GF63" s="1474"/>
      <c r="GG63" s="1474"/>
      <c r="GH63" s="1474"/>
      <c r="GI63" s="1474"/>
      <c r="GJ63" s="1474"/>
      <c r="GK63" s="1474"/>
      <c r="GL63" s="1474"/>
      <c r="GM63" s="1474"/>
      <c r="GN63" s="1474"/>
      <c r="GO63" s="1474"/>
      <c r="GP63" s="1474"/>
      <c r="GQ63" s="1474"/>
      <c r="GR63" s="1474"/>
      <c r="GS63" s="1474"/>
      <c r="GT63" s="1474"/>
      <c r="GU63" s="1474"/>
      <c r="GV63" s="1474"/>
      <c r="GW63" s="1474"/>
      <c r="GX63" s="1474"/>
      <c r="GY63" s="1474"/>
      <c r="GZ63" s="1474"/>
      <c r="HA63" s="1474"/>
      <c r="HB63" s="1474"/>
      <c r="HC63" s="1474"/>
      <c r="HD63" s="1474"/>
      <c r="HE63" s="1474"/>
      <c r="HF63" s="1474"/>
      <c r="HG63" s="1474"/>
      <c r="HH63" s="1474"/>
      <c r="HI63" s="1474"/>
      <c r="HJ63" s="1474"/>
      <c r="HK63" s="1474"/>
      <c r="HL63" s="1474"/>
      <c r="HM63" s="1474"/>
      <c r="HN63" s="1474"/>
      <c r="HO63" s="1474"/>
      <c r="HP63" s="1474"/>
      <c r="HQ63" s="1474"/>
      <c r="HR63" s="1474"/>
      <c r="HS63" s="1474"/>
      <c r="HT63" s="1474"/>
      <c r="HU63" s="1474"/>
      <c r="HV63" s="1474"/>
      <c r="HW63" s="1474"/>
      <c r="HX63" s="1474"/>
      <c r="HY63" s="1474"/>
      <c r="HZ63" s="1474"/>
      <c r="IA63" s="1474"/>
      <c r="IB63" s="1474"/>
      <c r="IC63" s="1474"/>
      <c r="ID63" s="1474"/>
      <c r="IE63" s="1474"/>
      <c r="IF63" s="1474"/>
      <c r="IG63" s="1474"/>
      <c r="IH63" s="1474"/>
      <c r="II63" s="1474"/>
      <c r="IJ63" s="1474"/>
      <c r="IK63" s="1474"/>
      <c r="IL63" s="1474"/>
      <c r="IM63" s="1474"/>
      <c r="IN63" s="1474"/>
      <c r="IO63" s="1474"/>
      <c r="IP63" s="1474"/>
      <c r="IQ63" s="1474"/>
      <c r="IR63" s="1474"/>
      <c r="IS63" s="1474"/>
      <c r="IT63" s="1474"/>
      <c r="IU63" s="1474"/>
    </row>
    <row r="64" spans="1:255" ht="18.75" thickBot="1">
      <c r="A64" s="2206" t="str">
        <f>'Data Sheet'!$C$25</f>
        <v>Consolidated Edison Company of New York, Inc.</v>
      </c>
      <c r="B64" s="2263"/>
      <c r="C64" s="1474"/>
      <c r="D64" s="2207" t="str">
        <f>'Data Sheet'!$C$40</f>
        <v>4/28/2016</v>
      </c>
      <c r="E64" s="2169" t="str">
        <f>'Data Sheet'!$C$38</f>
        <v>12/31/2015</v>
      </c>
      <c r="F64" s="2206" t="str">
        <f>'Data Sheet'!$C$25</f>
        <v>Consolidated Edison Company of New York, Inc.</v>
      </c>
      <c r="G64" s="1474"/>
      <c r="H64" s="1474"/>
      <c r="I64" s="1474"/>
      <c r="J64" s="2207" t="str">
        <f>'Data Sheet'!$C$40</f>
        <v>4/28/2016</v>
      </c>
      <c r="K64" s="1932"/>
      <c r="L64" s="2169" t="str">
        <f>'Data Sheet'!$C$38</f>
        <v>12/31/2015</v>
      </c>
      <c r="M64" s="1474"/>
      <c r="N64" s="2206" t="str">
        <f>'Data Sheet'!$C$25</f>
        <v>Consolidated Edison Company of New York, Inc.</v>
      </c>
      <c r="O64" s="1474"/>
      <c r="P64" s="1932"/>
      <c r="Q64" s="2207" t="str">
        <f>'Data Sheet'!$C$40</f>
        <v>4/28/2016</v>
      </c>
      <c r="R64" s="2169" t="str">
        <f>'Data Sheet'!$C$38</f>
        <v>12/31/2015</v>
      </c>
      <c r="S64" s="1474"/>
      <c r="T64" s="1474"/>
      <c r="U64" s="1474"/>
      <c r="V64" s="1474"/>
      <c r="W64" s="1474"/>
      <c r="X64" s="1474"/>
      <c r="Y64" s="1474"/>
      <c r="Z64" s="1474"/>
      <c r="AA64" s="1474"/>
      <c r="AB64" s="1474"/>
      <c r="AC64" s="1474"/>
      <c r="AD64" s="1474"/>
      <c r="AE64" s="1474"/>
      <c r="AF64" s="1474"/>
      <c r="AG64" s="1474"/>
      <c r="AH64" s="1474"/>
      <c r="AI64" s="1474"/>
      <c r="AJ64" s="1474"/>
      <c r="AK64" s="1474"/>
      <c r="AL64" s="1474"/>
      <c r="AM64" s="1474"/>
      <c r="AN64" s="1474"/>
      <c r="AO64" s="1474"/>
      <c r="AP64" s="1474"/>
      <c r="AQ64" s="1474"/>
      <c r="AR64" s="1474"/>
      <c r="AS64" s="1474"/>
      <c r="AT64" s="1474"/>
      <c r="AU64" s="1474"/>
      <c r="AV64" s="1474"/>
      <c r="AW64" s="1474"/>
      <c r="AX64" s="1474"/>
      <c r="AY64" s="1474"/>
      <c r="AZ64" s="1474"/>
      <c r="BA64" s="1474"/>
      <c r="BB64" s="1474"/>
      <c r="BC64" s="1474"/>
      <c r="BD64" s="1474"/>
      <c r="BE64" s="1474"/>
      <c r="BF64" s="1474"/>
      <c r="BG64" s="1474"/>
      <c r="BH64" s="1474"/>
      <c r="BI64" s="1474"/>
      <c r="BJ64" s="1474"/>
      <c r="BK64" s="1474"/>
      <c r="BL64" s="1474"/>
      <c r="BM64" s="1474"/>
      <c r="BN64" s="1474"/>
      <c r="BO64" s="1474"/>
      <c r="BP64" s="1474"/>
      <c r="BQ64" s="1474"/>
      <c r="BR64" s="1474"/>
      <c r="BS64" s="1474"/>
      <c r="BT64" s="1474"/>
      <c r="BU64" s="1474"/>
      <c r="BV64" s="1474"/>
      <c r="BW64" s="1474"/>
      <c r="BX64" s="1474"/>
      <c r="BY64" s="1474"/>
      <c r="BZ64" s="1474"/>
      <c r="CA64" s="1474"/>
      <c r="CB64" s="1474"/>
      <c r="CC64" s="1474"/>
      <c r="CD64" s="1474"/>
      <c r="CE64" s="1474"/>
      <c r="CF64" s="1474"/>
      <c r="CG64" s="1474"/>
      <c r="CH64" s="1474"/>
      <c r="CI64" s="1474"/>
      <c r="CJ64" s="1474"/>
      <c r="CK64" s="1474"/>
      <c r="CL64" s="1474"/>
      <c r="CM64" s="1474"/>
      <c r="CN64" s="1474"/>
      <c r="CO64" s="1474"/>
      <c r="CP64" s="1474"/>
      <c r="CQ64" s="1474"/>
      <c r="CR64" s="1474"/>
      <c r="CS64" s="1474"/>
      <c r="CT64" s="1474"/>
      <c r="CU64" s="1474"/>
      <c r="CV64" s="1474"/>
      <c r="CW64" s="1474"/>
      <c r="CX64" s="1474"/>
      <c r="CY64" s="1474"/>
      <c r="CZ64" s="1474"/>
      <c r="DA64" s="1474"/>
      <c r="DB64" s="1474"/>
      <c r="DC64" s="1474"/>
      <c r="DD64" s="1474"/>
      <c r="DE64" s="1474"/>
      <c r="DF64" s="1474"/>
      <c r="DG64" s="1474"/>
      <c r="DH64" s="1474"/>
      <c r="DI64" s="1474"/>
      <c r="DJ64" s="1474"/>
      <c r="DK64" s="1474"/>
      <c r="DL64" s="1474"/>
      <c r="DM64" s="1474"/>
      <c r="DN64" s="1474"/>
      <c r="DO64" s="1474"/>
      <c r="DP64" s="1474"/>
      <c r="DQ64" s="1474"/>
      <c r="DR64" s="1474"/>
      <c r="DS64" s="1474"/>
      <c r="DT64" s="1474"/>
      <c r="DU64" s="1474"/>
      <c r="DV64" s="1474"/>
      <c r="DW64" s="1474"/>
      <c r="DX64" s="1474"/>
      <c r="DY64" s="1474"/>
      <c r="DZ64" s="1474"/>
      <c r="EA64" s="1474"/>
      <c r="EB64" s="1474"/>
      <c r="EC64" s="1474"/>
      <c r="ED64" s="1474"/>
      <c r="EE64" s="1474"/>
      <c r="EF64" s="1474"/>
      <c r="EG64" s="1474"/>
      <c r="EH64" s="1474"/>
      <c r="EI64" s="1474"/>
      <c r="EJ64" s="1474"/>
      <c r="EK64" s="1474"/>
      <c r="EL64" s="1474"/>
      <c r="EM64" s="1474"/>
      <c r="EN64" s="1474"/>
      <c r="EO64" s="1474"/>
      <c r="EP64" s="1474"/>
      <c r="EQ64" s="1474"/>
      <c r="ER64" s="1474"/>
      <c r="ES64" s="1474"/>
      <c r="ET64" s="1474"/>
      <c r="EU64" s="1474"/>
      <c r="EV64" s="1474"/>
      <c r="EW64" s="1474"/>
      <c r="EX64" s="1474"/>
      <c r="EY64" s="1474"/>
      <c r="EZ64" s="1474"/>
      <c r="FA64" s="1474"/>
      <c r="FB64" s="1474"/>
      <c r="FC64" s="1474"/>
      <c r="FD64" s="1474"/>
      <c r="FE64" s="1474"/>
      <c r="FF64" s="1474"/>
      <c r="FG64" s="1474"/>
      <c r="FH64" s="1474"/>
      <c r="FI64" s="1474"/>
      <c r="FJ64" s="1474"/>
      <c r="FK64" s="1474"/>
      <c r="FL64" s="1474"/>
      <c r="FM64" s="1474"/>
      <c r="FN64" s="1474"/>
      <c r="FO64" s="1474"/>
      <c r="FP64" s="1474"/>
      <c r="FQ64" s="1474"/>
      <c r="FR64" s="1474"/>
      <c r="FS64" s="1474"/>
      <c r="FT64" s="1474"/>
      <c r="FU64" s="1474"/>
      <c r="FV64" s="1474"/>
      <c r="FW64" s="1474"/>
      <c r="FX64" s="1474"/>
      <c r="FY64" s="1474"/>
      <c r="FZ64" s="1474"/>
      <c r="GA64" s="1474"/>
      <c r="GB64" s="1474"/>
      <c r="GC64" s="1474"/>
      <c r="GD64" s="1474"/>
      <c r="GE64" s="1474"/>
      <c r="GF64" s="1474"/>
      <c r="GG64" s="1474"/>
      <c r="GH64" s="1474"/>
      <c r="GI64" s="1474"/>
      <c r="GJ64" s="1474"/>
      <c r="GK64" s="1474"/>
      <c r="GL64" s="1474"/>
      <c r="GM64" s="1474"/>
      <c r="GN64" s="1474"/>
      <c r="GO64" s="1474"/>
      <c r="GP64" s="1474"/>
      <c r="GQ64" s="1474"/>
      <c r="GR64" s="1474"/>
      <c r="GS64" s="1474"/>
      <c r="GT64" s="1474"/>
      <c r="GU64" s="1474"/>
      <c r="GV64" s="1474"/>
      <c r="GW64" s="1474"/>
      <c r="GX64" s="1474"/>
      <c r="GY64" s="1474"/>
      <c r="GZ64" s="1474"/>
      <c r="HA64" s="1474"/>
      <c r="HB64" s="1474"/>
      <c r="HC64" s="1474"/>
      <c r="HD64" s="1474"/>
      <c r="HE64" s="1474"/>
      <c r="HF64" s="1474"/>
      <c r="HG64" s="1474"/>
      <c r="HH64" s="1474"/>
      <c r="HI64" s="1474"/>
      <c r="HJ64" s="1474"/>
      <c r="HK64" s="1474"/>
      <c r="HL64" s="1474"/>
      <c r="HM64" s="1474"/>
      <c r="HN64" s="1474"/>
      <c r="HO64" s="1474"/>
      <c r="HP64" s="1474"/>
      <c r="HQ64" s="1474"/>
      <c r="HR64" s="1474"/>
      <c r="HS64" s="1474"/>
      <c r="HT64" s="1474"/>
      <c r="HU64" s="1474"/>
      <c r="HV64" s="1474"/>
      <c r="HW64" s="1474"/>
      <c r="HX64" s="1474"/>
      <c r="HY64" s="1474"/>
      <c r="HZ64" s="1474"/>
      <c r="IA64" s="1474"/>
      <c r="IB64" s="1474"/>
      <c r="IC64" s="1474"/>
      <c r="ID64" s="1474"/>
      <c r="IE64" s="1474"/>
      <c r="IF64" s="1474"/>
      <c r="IG64" s="1474"/>
      <c r="IH64" s="1474"/>
      <c r="II64" s="1474"/>
      <c r="IJ64" s="1474"/>
      <c r="IK64" s="1474"/>
      <c r="IL64" s="1474"/>
      <c r="IM64" s="1474"/>
      <c r="IN64" s="1474"/>
      <c r="IO64" s="1474"/>
      <c r="IP64" s="1474"/>
      <c r="IQ64" s="1474"/>
      <c r="IR64" s="1474"/>
      <c r="IS64" s="1474"/>
      <c r="IT64" s="1474"/>
      <c r="IU64" s="1474"/>
    </row>
    <row r="65" spans="1:255">
      <c r="A65" s="1448"/>
      <c r="B65" s="1605"/>
      <c r="C65" s="1605"/>
      <c r="D65" s="1605"/>
      <c r="E65" s="1810"/>
      <c r="F65" s="1448"/>
      <c r="G65" s="1605"/>
      <c r="H65" s="1605"/>
      <c r="I65" s="1605"/>
      <c r="J65" s="2265"/>
      <c r="K65" s="2265"/>
      <c r="L65" s="2265"/>
      <c r="M65" s="1810"/>
      <c r="N65" s="2266"/>
      <c r="O65" s="1605"/>
      <c r="P65" s="2265"/>
      <c r="Q65" s="2265"/>
      <c r="R65" s="2265"/>
      <c r="S65" s="1810"/>
      <c r="T65" s="1474"/>
      <c r="U65" s="1474"/>
      <c r="V65" s="1474"/>
      <c r="W65" s="1474"/>
      <c r="X65" s="1474"/>
      <c r="Y65" s="1474"/>
      <c r="Z65" s="1474"/>
      <c r="AA65" s="1474"/>
      <c r="AB65" s="1474"/>
      <c r="AC65" s="1474"/>
      <c r="AD65" s="1474"/>
      <c r="AE65" s="1474"/>
      <c r="AF65" s="1474"/>
      <c r="AG65" s="1474"/>
      <c r="AH65" s="1474"/>
      <c r="AI65" s="1474"/>
      <c r="AJ65" s="1474"/>
      <c r="AK65" s="1474"/>
      <c r="AL65" s="1474"/>
      <c r="AM65" s="1474"/>
      <c r="AN65" s="1474"/>
      <c r="AO65" s="1474"/>
      <c r="AP65" s="1474"/>
      <c r="AQ65" s="1474"/>
      <c r="AR65" s="1474"/>
      <c r="AS65" s="1474"/>
      <c r="AT65" s="1474"/>
      <c r="AU65" s="1474"/>
      <c r="AV65" s="1474"/>
      <c r="AW65" s="1474"/>
      <c r="AX65" s="1474"/>
      <c r="AY65" s="1474"/>
      <c r="AZ65" s="1474"/>
      <c r="BA65" s="1474"/>
      <c r="BB65" s="1474"/>
      <c r="BC65" s="1474"/>
      <c r="BD65" s="1474"/>
      <c r="BE65" s="1474"/>
      <c r="BF65" s="1474"/>
      <c r="BG65" s="1474"/>
      <c r="BH65" s="1474"/>
      <c r="BI65" s="1474"/>
      <c r="BJ65" s="1474"/>
      <c r="BK65" s="1474"/>
      <c r="BL65" s="1474"/>
      <c r="BM65" s="1474"/>
      <c r="BN65" s="1474"/>
      <c r="BO65" s="1474"/>
      <c r="BP65" s="1474"/>
      <c r="BQ65" s="1474"/>
      <c r="BR65" s="1474"/>
      <c r="BS65" s="1474"/>
      <c r="BT65" s="1474"/>
      <c r="BU65" s="1474"/>
      <c r="BV65" s="1474"/>
      <c r="BW65" s="1474"/>
      <c r="BX65" s="1474"/>
      <c r="BY65" s="1474"/>
      <c r="BZ65" s="1474"/>
      <c r="CA65" s="1474"/>
      <c r="CB65" s="1474"/>
      <c r="CC65" s="1474"/>
      <c r="CD65" s="1474"/>
      <c r="CE65" s="1474"/>
      <c r="CF65" s="1474"/>
      <c r="CG65" s="1474"/>
      <c r="CH65" s="1474"/>
      <c r="CI65" s="1474"/>
      <c r="CJ65" s="1474"/>
      <c r="CK65" s="1474"/>
      <c r="CL65" s="1474"/>
      <c r="CM65" s="1474"/>
      <c r="CN65" s="1474"/>
      <c r="CO65" s="1474"/>
      <c r="CP65" s="1474"/>
      <c r="CQ65" s="1474"/>
      <c r="CR65" s="1474"/>
      <c r="CS65" s="1474"/>
      <c r="CT65" s="1474"/>
      <c r="CU65" s="1474"/>
      <c r="CV65" s="1474"/>
      <c r="CW65" s="1474"/>
      <c r="CX65" s="1474"/>
      <c r="CY65" s="1474"/>
      <c r="CZ65" s="1474"/>
      <c r="DA65" s="1474"/>
      <c r="DB65" s="1474"/>
      <c r="DC65" s="1474"/>
      <c r="DD65" s="1474"/>
      <c r="DE65" s="1474"/>
      <c r="DF65" s="1474"/>
      <c r="DG65" s="1474"/>
      <c r="DH65" s="1474"/>
      <c r="DI65" s="1474"/>
      <c r="DJ65" s="1474"/>
      <c r="DK65" s="1474"/>
      <c r="DL65" s="1474"/>
      <c r="DM65" s="1474"/>
      <c r="DN65" s="1474"/>
      <c r="DO65" s="1474"/>
      <c r="DP65" s="1474"/>
      <c r="DQ65" s="1474"/>
      <c r="DR65" s="1474"/>
      <c r="DS65" s="1474"/>
      <c r="DT65" s="1474"/>
      <c r="DU65" s="1474"/>
      <c r="DV65" s="1474"/>
      <c r="DW65" s="1474"/>
      <c r="DX65" s="1474"/>
      <c r="DY65" s="1474"/>
      <c r="DZ65" s="1474"/>
      <c r="EA65" s="1474"/>
      <c r="EB65" s="1474"/>
      <c r="EC65" s="1474"/>
      <c r="ED65" s="1474"/>
      <c r="EE65" s="1474"/>
      <c r="EF65" s="1474"/>
      <c r="EG65" s="1474"/>
      <c r="EH65" s="1474"/>
      <c r="EI65" s="1474"/>
      <c r="EJ65" s="1474"/>
      <c r="EK65" s="1474"/>
      <c r="EL65" s="1474"/>
      <c r="EM65" s="1474"/>
      <c r="EN65" s="1474"/>
      <c r="EO65" s="1474"/>
      <c r="EP65" s="1474"/>
      <c r="EQ65" s="1474"/>
      <c r="ER65" s="1474"/>
      <c r="ES65" s="1474"/>
      <c r="ET65" s="1474"/>
      <c r="EU65" s="1474"/>
      <c r="EV65" s="1474"/>
      <c r="EW65" s="1474"/>
      <c r="EX65" s="1474"/>
      <c r="EY65" s="1474"/>
      <c r="EZ65" s="1474"/>
      <c r="FA65" s="1474"/>
      <c r="FB65" s="1474"/>
      <c r="FC65" s="1474"/>
      <c r="FD65" s="1474"/>
      <c r="FE65" s="1474"/>
      <c r="FF65" s="1474"/>
      <c r="FG65" s="1474"/>
      <c r="FH65" s="1474"/>
      <c r="FI65" s="1474"/>
      <c r="FJ65" s="1474"/>
      <c r="FK65" s="1474"/>
      <c r="FL65" s="1474"/>
      <c r="FM65" s="1474"/>
      <c r="FN65" s="1474"/>
      <c r="FO65" s="1474"/>
      <c r="FP65" s="1474"/>
      <c r="FQ65" s="1474"/>
      <c r="FR65" s="1474"/>
      <c r="FS65" s="1474"/>
      <c r="FT65" s="1474"/>
      <c r="FU65" s="1474"/>
      <c r="FV65" s="1474"/>
      <c r="FW65" s="1474"/>
      <c r="FX65" s="1474"/>
      <c r="FY65" s="1474"/>
      <c r="FZ65" s="1474"/>
      <c r="GA65" s="1474"/>
      <c r="GB65" s="1474"/>
      <c r="GC65" s="1474"/>
      <c r="GD65" s="1474"/>
      <c r="GE65" s="1474"/>
      <c r="GF65" s="1474"/>
      <c r="GG65" s="1474"/>
      <c r="GH65" s="1474"/>
      <c r="GI65" s="1474"/>
      <c r="GJ65" s="1474"/>
      <c r="GK65" s="1474"/>
      <c r="GL65" s="1474"/>
      <c r="GM65" s="1474"/>
      <c r="GN65" s="1474"/>
      <c r="GO65" s="1474"/>
      <c r="GP65" s="1474"/>
      <c r="GQ65" s="1474"/>
      <c r="GR65" s="1474"/>
      <c r="GS65" s="1474"/>
      <c r="GT65" s="1474"/>
      <c r="GU65" s="1474"/>
      <c r="GV65" s="1474"/>
      <c r="GW65" s="1474"/>
      <c r="GX65" s="1474"/>
      <c r="GY65" s="1474"/>
      <c r="GZ65" s="1474"/>
      <c r="HA65" s="1474"/>
      <c r="HB65" s="1474"/>
      <c r="HC65" s="1474"/>
      <c r="HD65" s="1474"/>
      <c r="HE65" s="1474"/>
      <c r="HF65" s="1474"/>
      <c r="HG65" s="1474"/>
      <c r="HH65" s="1474"/>
      <c r="HI65" s="1474"/>
      <c r="HJ65" s="1474"/>
      <c r="HK65" s="1474"/>
      <c r="HL65" s="1474"/>
      <c r="HM65" s="1474"/>
      <c r="HN65" s="1474"/>
      <c r="HO65" s="1474"/>
      <c r="HP65" s="1474"/>
      <c r="HQ65" s="1474"/>
      <c r="HR65" s="1474"/>
      <c r="HS65" s="1474"/>
      <c r="HT65" s="1474"/>
      <c r="HU65" s="1474"/>
      <c r="HV65" s="1474"/>
      <c r="HW65" s="1474"/>
      <c r="HX65" s="1474"/>
      <c r="HY65" s="1474"/>
      <c r="HZ65" s="1474"/>
      <c r="IA65" s="1474"/>
      <c r="IB65" s="1474"/>
      <c r="IC65" s="1474"/>
      <c r="ID65" s="1474"/>
      <c r="IE65" s="1474"/>
      <c r="IF65" s="1474"/>
      <c r="IG65" s="1474"/>
      <c r="IH65" s="1474"/>
      <c r="II65" s="1474"/>
      <c r="IJ65" s="1474"/>
      <c r="IK65" s="1474"/>
      <c r="IL65" s="1474"/>
      <c r="IM65" s="1474"/>
      <c r="IN65" s="1474"/>
      <c r="IO65" s="1474"/>
      <c r="IP65" s="1474"/>
      <c r="IQ65" s="1474"/>
      <c r="IR65" s="1474"/>
      <c r="IS65" s="1474"/>
      <c r="IT65" s="1474"/>
      <c r="IU65" s="1474"/>
    </row>
    <row r="66" spans="1:255">
      <c r="A66" s="3574" t="s">
        <v>1977</v>
      </c>
      <c r="B66" s="3575"/>
      <c r="C66" s="3575"/>
      <c r="D66" s="3575"/>
      <c r="E66" s="3576"/>
      <c r="F66" s="3574" t="s">
        <v>1978</v>
      </c>
      <c r="G66" s="3575"/>
      <c r="H66" s="3575"/>
      <c r="I66" s="3575"/>
      <c r="J66" s="3575"/>
      <c r="K66" s="3575"/>
      <c r="L66" s="3575"/>
      <c r="M66" s="3576"/>
      <c r="N66" s="3574" t="s">
        <v>1978</v>
      </c>
      <c r="O66" s="3575"/>
      <c r="P66" s="3575"/>
      <c r="Q66" s="3575"/>
      <c r="R66" s="3575"/>
      <c r="S66" s="3576"/>
      <c r="T66" s="1474"/>
      <c r="U66" s="1474"/>
      <c r="V66" s="1474"/>
      <c r="W66" s="1474"/>
      <c r="X66" s="1474"/>
      <c r="Y66" s="1474"/>
      <c r="Z66" s="1474"/>
      <c r="AA66" s="1474"/>
      <c r="AB66" s="1474"/>
      <c r="AC66" s="1474"/>
      <c r="AD66" s="1474"/>
      <c r="AE66" s="1474"/>
      <c r="AF66" s="1474"/>
      <c r="AG66" s="1474"/>
      <c r="AH66" s="1474"/>
      <c r="AI66" s="1474"/>
      <c r="AJ66" s="1474"/>
      <c r="AK66" s="1474"/>
      <c r="AL66" s="1474"/>
      <c r="AM66" s="1474"/>
      <c r="AN66" s="1474"/>
      <c r="AO66" s="1474"/>
      <c r="AP66" s="1474"/>
      <c r="AQ66" s="1474"/>
      <c r="AR66" s="1474"/>
      <c r="AS66" s="1474"/>
      <c r="AT66" s="1474"/>
      <c r="AU66" s="1474"/>
      <c r="AV66" s="1474"/>
      <c r="AW66" s="1474"/>
      <c r="AX66" s="1474"/>
      <c r="AY66" s="1474"/>
      <c r="AZ66" s="1474"/>
      <c r="BA66" s="1474"/>
      <c r="BB66" s="1474"/>
      <c r="BC66" s="1474"/>
      <c r="BD66" s="1474"/>
      <c r="BE66" s="1474"/>
      <c r="BF66" s="1474"/>
      <c r="BG66" s="1474"/>
      <c r="BH66" s="1474"/>
      <c r="BI66" s="1474"/>
      <c r="BJ66" s="1474"/>
      <c r="BK66" s="1474"/>
      <c r="BL66" s="1474"/>
      <c r="BM66" s="1474"/>
      <c r="BN66" s="1474"/>
      <c r="BO66" s="1474"/>
      <c r="BP66" s="1474"/>
      <c r="BQ66" s="1474"/>
      <c r="BR66" s="1474"/>
      <c r="BS66" s="1474"/>
      <c r="BT66" s="1474"/>
      <c r="BU66" s="1474"/>
      <c r="BV66" s="1474"/>
      <c r="BW66" s="1474"/>
      <c r="BX66" s="1474"/>
      <c r="BY66" s="1474"/>
      <c r="BZ66" s="1474"/>
      <c r="CA66" s="1474"/>
      <c r="CB66" s="1474"/>
      <c r="CC66" s="1474"/>
      <c r="CD66" s="1474"/>
      <c r="CE66" s="1474"/>
      <c r="CF66" s="1474"/>
      <c r="CG66" s="1474"/>
      <c r="CH66" s="1474"/>
      <c r="CI66" s="1474"/>
      <c r="CJ66" s="1474"/>
      <c r="CK66" s="1474"/>
      <c r="CL66" s="1474"/>
      <c r="CM66" s="1474"/>
      <c r="CN66" s="1474"/>
      <c r="CO66" s="1474"/>
      <c r="CP66" s="1474"/>
      <c r="CQ66" s="1474"/>
      <c r="CR66" s="1474"/>
      <c r="CS66" s="1474"/>
      <c r="CT66" s="1474"/>
      <c r="CU66" s="1474"/>
      <c r="CV66" s="1474"/>
      <c r="CW66" s="1474"/>
      <c r="CX66" s="1474"/>
      <c r="CY66" s="1474"/>
      <c r="CZ66" s="1474"/>
      <c r="DA66" s="1474"/>
      <c r="DB66" s="1474"/>
      <c r="DC66" s="1474"/>
      <c r="DD66" s="1474"/>
      <c r="DE66" s="1474"/>
      <c r="DF66" s="1474"/>
      <c r="DG66" s="1474"/>
      <c r="DH66" s="1474"/>
      <c r="DI66" s="1474"/>
      <c r="DJ66" s="1474"/>
      <c r="DK66" s="1474"/>
      <c r="DL66" s="1474"/>
      <c r="DM66" s="1474"/>
      <c r="DN66" s="1474"/>
      <c r="DO66" s="1474"/>
      <c r="DP66" s="1474"/>
      <c r="DQ66" s="1474"/>
      <c r="DR66" s="1474"/>
      <c r="DS66" s="1474"/>
      <c r="DT66" s="1474"/>
      <c r="DU66" s="1474"/>
      <c r="DV66" s="1474"/>
      <c r="DW66" s="1474"/>
      <c r="DX66" s="1474"/>
      <c r="DY66" s="1474"/>
      <c r="DZ66" s="1474"/>
      <c r="EA66" s="1474"/>
      <c r="EB66" s="1474"/>
      <c r="EC66" s="1474"/>
      <c r="ED66" s="1474"/>
      <c r="EE66" s="1474"/>
      <c r="EF66" s="1474"/>
      <c r="EG66" s="1474"/>
      <c r="EH66" s="1474"/>
      <c r="EI66" s="1474"/>
      <c r="EJ66" s="1474"/>
      <c r="EK66" s="1474"/>
      <c r="EL66" s="1474"/>
      <c r="EM66" s="1474"/>
      <c r="EN66" s="1474"/>
      <c r="EO66" s="1474"/>
      <c r="EP66" s="1474"/>
      <c r="EQ66" s="1474"/>
      <c r="ER66" s="1474"/>
      <c r="ES66" s="1474"/>
      <c r="ET66" s="1474"/>
      <c r="EU66" s="1474"/>
      <c r="EV66" s="1474"/>
      <c r="EW66" s="1474"/>
      <c r="EX66" s="1474"/>
      <c r="EY66" s="1474"/>
      <c r="EZ66" s="1474"/>
      <c r="FA66" s="1474"/>
      <c r="FB66" s="1474"/>
      <c r="FC66" s="1474"/>
      <c r="FD66" s="1474"/>
      <c r="FE66" s="1474"/>
      <c r="FF66" s="1474"/>
      <c r="FG66" s="1474"/>
      <c r="FH66" s="1474"/>
      <c r="FI66" s="1474"/>
      <c r="FJ66" s="1474"/>
      <c r="FK66" s="1474"/>
      <c r="FL66" s="1474"/>
      <c r="FM66" s="1474"/>
      <c r="FN66" s="1474"/>
      <c r="FO66" s="1474"/>
      <c r="FP66" s="1474"/>
      <c r="FQ66" s="1474"/>
      <c r="FR66" s="1474"/>
      <c r="FS66" s="1474"/>
      <c r="FT66" s="1474"/>
      <c r="FU66" s="1474"/>
      <c r="FV66" s="1474"/>
      <c r="FW66" s="1474"/>
      <c r="FX66" s="1474"/>
      <c r="FY66" s="1474"/>
      <c r="FZ66" s="1474"/>
      <c r="GA66" s="1474"/>
      <c r="GB66" s="1474"/>
      <c r="GC66" s="1474"/>
      <c r="GD66" s="1474"/>
      <c r="GE66" s="1474"/>
      <c r="GF66" s="1474"/>
      <c r="GG66" s="1474"/>
      <c r="GH66" s="1474"/>
      <c r="GI66" s="1474"/>
      <c r="GJ66" s="1474"/>
      <c r="GK66" s="1474"/>
      <c r="GL66" s="1474"/>
      <c r="GM66" s="1474"/>
      <c r="GN66" s="1474"/>
      <c r="GO66" s="1474"/>
      <c r="GP66" s="1474"/>
      <c r="GQ66" s="1474"/>
      <c r="GR66" s="1474"/>
      <c r="GS66" s="1474"/>
      <c r="GT66" s="1474"/>
      <c r="GU66" s="1474"/>
      <c r="GV66" s="1474"/>
      <c r="GW66" s="1474"/>
      <c r="GX66" s="1474"/>
      <c r="GY66" s="1474"/>
      <c r="GZ66" s="1474"/>
      <c r="HA66" s="1474"/>
      <c r="HB66" s="1474"/>
      <c r="HC66" s="1474"/>
      <c r="HD66" s="1474"/>
      <c r="HE66" s="1474"/>
      <c r="HF66" s="1474"/>
      <c r="HG66" s="1474"/>
      <c r="HH66" s="1474"/>
      <c r="HI66" s="1474"/>
      <c r="HJ66" s="1474"/>
      <c r="HK66" s="1474"/>
      <c r="HL66" s="1474"/>
      <c r="HM66" s="1474"/>
      <c r="HN66" s="1474"/>
      <c r="HO66" s="1474"/>
      <c r="HP66" s="1474"/>
      <c r="HQ66" s="1474"/>
      <c r="HR66" s="1474"/>
      <c r="HS66" s="1474"/>
      <c r="HT66" s="1474"/>
      <c r="HU66" s="1474"/>
      <c r="HV66" s="1474"/>
      <c r="HW66" s="1474"/>
      <c r="HX66" s="1474"/>
      <c r="HY66" s="1474"/>
      <c r="HZ66" s="1474"/>
      <c r="IA66" s="1474"/>
      <c r="IB66" s="1474"/>
      <c r="IC66" s="1474"/>
      <c r="ID66" s="1474"/>
      <c r="IE66" s="1474"/>
      <c r="IF66" s="1474"/>
      <c r="IG66" s="1474"/>
      <c r="IH66" s="1474"/>
      <c r="II66" s="1474"/>
      <c r="IJ66" s="1474"/>
      <c r="IK66" s="1474"/>
      <c r="IL66" s="1474"/>
      <c r="IM66" s="1474"/>
      <c r="IN66" s="1474"/>
      <c r="IO66" s="1474"/>
      <c r="IP66" s="1474"/>
      <c r="IQ66" s="1474"/>
      <c r="IR66" s="1474"/>
      <c r="IS66" s="1474"/>
      <c r="IT66" s="1474"/>
      <c r="IU66" s="1474"/>
    </row>
    <row r="67" spans="1:255">
      <c r="A67" s="3574" t="s">
        <v>1979</v>
      </c>
      <c r="B67" s="3575"/>
      <c r="C67" s="3575"/>
      <c r="D67" s="3575"/>
      <c r="E67" s="3576"/>
      <c r="F67" s="3574" t="s">
        <v>1979</v>
      </c>
      <c r="G67" s="3575"/>
      <c r="H67" s="3575"/>
      <c r="I67" s="3575"/>
      <c r="J67" s="3575"/>
      <c r="K67" s="3575"/>
      <c r="L67" s="3575"/>
      <c r="M67" s="3576"/>
      <c r="N67" s="3574" t="s">
        <v>1979</v>
      </c>
      <c r="O67" s="3575"/>
      <c r="P67" s="3575"/>
      <c r="Q67" s="3575"/>
      <c r="R67" s="3575"/>
      <c r="S67" s="3576"/>
      <c r="T67" s="1474"/>
      <c r="U67" s="1474"/>
      <c r="V67" s="1474"/>
      <c r="W67" s="1474"/>
      <c r="X67" s="1474"/>
      <c r="Y67" s="1474"/>
      <c r="Z67" s="1474"/>
      <c r="AA67" s="1474"/>
      <c r="AB67" s="1474"/>
      <c r="AC67" s="1474"/>
      <c r="AD67" s="1474"/>
      <c r="AE67" s="1474"/>
      <c r="AF67" s="1474"/>
      <c r="AG67" s="1474"/>
      <c r="AH67" s="1474"/>
      <c r="AI67" s="1474"/>
      <c r="AJ67" s="1474"/>
      <c r="AK67" s="1474"/>
      <c r="AL67" s="1474"/>
      <c r="AM67" s="1474"/>
      <c r="AN67" s="1474"/>
      <c r="AO67" s="1474"/>
      <c r="AP67" s="1474"/>
      <c r="AQ67" s="1474"/>
      <c r="AR67" s="1474"/>
      <c r="AS67" s="1474"/>
      <c r="AT67" s="1474"/>
      <c r="AU67" s="1474"/>
      <c r="AV67" s="1474"/>
      <c r="AW67" s="1474"/>
      <c r="AX67" s="1474"/>
      <c r="AY67" s="1474"/>
      <c r="AZ67" s="1474"/>
      <c r="BA67" s="1474"/>
      <c r="BB67" s="1474"/>
      <c r="BC67" s="1474"/>
      <c r="BD67" s="1474"/>
      <c r="BE67" s="1474"/>
      <c r="BF67" s="1474"/>
      <c r="BG67" s="1474"/>
      <c r="BH67" s="1474"/>
      <c r="BI67" s="1474"/>
      <c r="BJ67" s="1474"/>
      <c r="BK67" s="1474"/>
      <c r="BL67" s="1474"/>
      <c r="BM67" s="1474"/>
      <c r="BN67" s="1474"/>
      <c r="BO67" s="1474"/>
      <c r="BP67" s="1474"/>
      <c r="BQ67" s="1474"/>
      <c r="BR67" s="1474"/>
      <c r="BS67" s="1474"/>
      <c r="BT67" s="1474"/>
      <c r="BU67" s="1474"/>
      <c r="BV67" s="1474"/>
      <c r="BW67" s="1474"/>
      <c r="BX67" s="1474"/>
      <c r="BY67" s="1474"/>
      <c r="BZ67" s="1474"/>
      <c r="CA67" s="1474"/>
      <c r="CB67" s="1474"/>
      <c r="CC67" s="1474"/>
      <c r="CD67" s="1474"/>
      <c r="CE67" s="1474"/>
      <c r="CF67" s="1474"/>
      <c r="CG67" s="1474"/>
      <c r="CH67" s="1474"/>
      <c r="CI67" s="1474"/>
      <c r="CJ67" s="1474"/>
      <c r="CK67" s="1474"/>
      <c r="CL67" s="1474"/>
      <c r="CM67" s="1474"/>
      <c r="CN67" s="1474"/>
      <c r="CO67" s="1474"/>
      <c r="CP67" s="1474"/>
      <c r="CQ67" s="1474"/>
      <c r="CR67" s="1474"/>
      <c r="CS67" s="1474"/>
      <c r="CT67" s="1474"/>
      <c r="CU67" s="1474"/>
      <c r="CV67" s="1474"/>
      <c r="CW67" s="1474"/>
      <c r="CX67" s="1474"/>
      <c r="CY67" s="1474"/>
      <c r="CZ67" s="1474"/>
      <c r="DA67" s="1474"/>
      <c r="DB67" s="1474"/>
      <c r="DC67" s="1474"/>
      <c r="DD67" s="1474"/>
      <c r="DE67" s="1474"/>
      <c r="DF67" s="1474"/>
      <c r="DG67" s="1474"/>
      <c r="DH67" s="1474"/>
      <c r="DI67" s="1474"/>
      <c r="DJ67" s="1474"/>
      <c r="DK67" s="1474"/>
      <c r="DL67" s="1474"/>
      <c r="DM67" s="1474"/>
      <c r="DN67" s="1474"/>
      <c r="DO67" s="1474"/>
      <c r="DP67" s="1474"/>
      <c r="DQ67" s="1474"/>
      <c r="DR67" s="1474"/>
      <c r="DS67" s="1474"/>
      <c r="DT67" s="1474"/>
      <c r="DU67" s="1474"/>
      <c r="DV67" s="1474"/>
      <c r="DW67" s="1474"/>
      <c r="DX67" s="1474"/>
      <c r="DY67" s="1474"/>
      <c r="DZ67" s="1474"/>
      <c r="EA67" s="1474"/>
      <c r="EB67" s="1474"/>
      <c r="EC67" s="1474"/>
      <c r="ED67" s="1474"/>
      <c r="EE67" s="1474"/>
      <c r="EF67" s="1474"/>
      <c r="EG67" s="1474"/>
      <c r="EH67" s="1474"/>
      <c r="EI67" s="1474"/>
      <c r="EJ67" s="1474"/>
      <c r="EK67" s="1474"/>
      <c r="EL67" s="1474"/>
      <c r="EM67" s="1474"/>
      <c r="EN67" s="1474"/>
      <c r="EO67" s="1474"/>
      <c r="EP67" s="1474"/>
      <c r="EQ67" s="1474"/>
      <c r="ER67" s="1474"/>
      <c r="ES67" s="1474"/>
      <c r="ET67" s="1474"/>
      <c r="EU67" s="1474"/>
      <c r="EV67" s="1474"/>
      <c r="EW67" s="1474"/>
      <c r="EX67" s="1474"/>
      <c r="EY67" s="1474"/>
      <c r="EZ67" s="1474"/>
      <c r="FA67" s="1474"/>
      <c r="FB67" s="1474"/>
      <c r="FC67" s="1474"/>
      <c r="FD67" s="1474"/>
      <c r="FE67" s="1474"/>
      <c r="FF67" s="1474"/>
      <c r="FG67" s="1474"/>
      <c r="FH67" s="1474"/>
      <c r="FI67" s="1474"/>
      <c r="FJ67" s="1474"/>
      <c r="FK67" s="1474"/>
      <c r="FL67" s="1474"/>
      <c r="FM67" s="1474"/>
      <c r="FN67" s="1474"/>
      <c r="FO67" s="1474"/>
      <c r="FP67" s="1474"/>
      <c r="FQ67" s="1474"/>
      <c r="FR67" s="1474"/>
      <c r="FS67" s="1474"/>
      <c r="FT67" s="1474"/>
      <c r="FU67" s="1474"/>
      <c r="FV67" s="1474"/>
      <c r="FW67" s="1474"/>
      <c r="FX67" s="1474"/>
      <c r="FY67" s="1474"/>
      <c r="FZ67" s="1474"/>
      <c r="GA67" s="1474"/>
      <c r="GB67" s="1474"/>
      <c r="GC67" s="1474"/>
      <c r="GD67" s="1474"/>
      <c r="GE67" s="1474"/>
      <c r="GF67" s="1474"/>
      <c r="GG67" s="1474"/>
      <c r="GH67" s="1474"/>
      <c r="GI67" s="1474"/>
      <c r="GJ67" s="1474"/>
      <c r="GK67" s="1474"/>
      <c r="GL67" s="1474"/>
      <c r="GM67" s="1474"/>
      <c r="GN67" s="1474"/>
      <c r="GO67" s="1474"/>
      <c r="GP67" s="1474"/>
      <c r="GQ67" s="1474"/>
      <c r="GR67" s="1474"/>
      <c r="GS67" s="1474"/>
      <c r="GT67" s="1474"/>
      <c r="GU67" s="1474"/>
      <c r="GV67" s="1474"/>
      <c r="GW67" s="1474"/>
      <c r="GX67" s="1474"/>
      <c r="GY67" s="1474"/>
      <c r="GZ67" s="1474"/>
      <c r="HA67" s="1474"/>
      <c r="HB67" s="1474"/>
      <c r="HC67" s="1474"/>
      <c r="HD67" s="1474"/>
      <c r="HE67" s="1474"/>
      <c r="HF67" s="1474"/>
      <c r="HG67" s="1474"/>
      <c r="HH67" s="1474"/>
      <c r="HI67" s="1474"/>
      <c r="HJ67" s="1474"/>
      <c r="HK67" s="1474"/>
      <c r="HL67" s="1474"/>
      <c r="HM67" s="1474"/>
      <c r="HN67" s="1474"/>
      <c r="HO67" s="1474"/>
      <c r="HP67" s="1474"/>
      <c r="HQ67" s="1474"/>
      <c r="HR67" s="1474"/>
      <c r="HS67" s="1474"/>
      <c r="HT67" s="1474"/>
      <c r="HU67" s="1474"/>
      <c r="HV67" s="1474"/>
      <c r="HW67" s="1474"/>
      <c r="HX67" s="1474"/>
      <c r="HY67" s="1474"/>
      <c r="HZ67" s="1474"/>
      <c r="IA67" s="1474"/>
      <c r="IB67" s="1474"/>
      <c r="IC67" s="1474"/>
      <c r="ID67" s="1474"/>
      <c r="IE67" s="1474"/>
      <c r="IF67" s="1474"/>
      <c r="IG67" s="1474"/>
      <c r="IH67" s="1474"/>
      <c r="II67" s="1474"/>
      <c r="IJ67" s="1474"/>
      <c r="IK67" s="1474"/>
      <c r="IL67" s="1474"/>
      <c r="IM67" s="1474"/>
      <c r="IN67" s="1474"/>
      <c r="IO67" s="1474"/>
      <c r="IP67" s="1474"/>
      <c r="IQ67" s="1474"/>
      <c r="IR67" s="1474"/>
      <c r="IS67" s="1474"/>
      <c r="IT67" s="1474"/>
      <c r="IU67" s="1474"/>
    </row>
    <row r="68" spans="1:255">
      <c r="A68" s="1452"/>
      <c r="B68" s="1474"/>
      <c r="C68" s="1474"/>
      <c r="D68" s="1474"/>
      <c r="E68" s="1454"/>
      <c r="F68" s="1452"/>
      <c r="G68" s="1474"/>
      <c r="H68" s="1474"/>
      <c r="I68" s="1474"/>
      <c r="J68" s="1474"/>
      <c r="K68" s="1474"/>
      <c r="L68" s="1474"/>
      <c r="M68" s="1454"/>
      <c r="N68" s="1452"/>
      <c r="O68" s="1474"/>
      <c r="P68" s="1474"/>
      <c r="Q68" s="1474"/>
      <c r="R68" s="1474"/>
      <c r="S68" s="1454"/>
      <c r="T68" s="1474"/>
      <c r="U68" s="1474"/>
      <c r="V68" s="1474"/>
      <c r="W68" s="1474"/>
      <c r="X68" s="1474"/>
      <c r="Y68" s="1474"/>
      <c r="Z68" s="1474"/>
      <c r="AA68" s="1474"/>
      <c r="AB68" s="1474"/>
      <c r="AC68" s="1474"/>
      <c r="AD68" s="1474"/>
      <c r="AE68" s="1474"/>
      <c r="AF68" s="1474"/>
      <c r="AG68" s="1474"/>
      <c r="AH68" s="1474"/>
      <c r="AI68" s="1474"/>
      <c r="AJ68" s="1474"/>
      <c r="AK68" s="1474"/>
      <c r="AL68" s="1474"/>
      <c r="AM68" s="1474"/>
      <c r="AN68" s="1474"/>
      <c r="AO68" s="1474"/>
      <c r="AP68" s="1474"/>
      <c r="AQ68" s="1474"/>
      <c r="AR68" s="1474"/>
      <c r="AS68" s="1474"/>
      <c r="AT68" s="1474"/>
      <c r="AU68" s="1474"/>
      <c r="AV68" s="1474"/>
      <c r="AW68" s="1474"/>
      <c r="AX68" s="1474"/>
      <c r="AY68" s="1474"/>
      <c r="AZ68" s="1474"/>
      <c r="BA68" s="1474"/>
      <c r="BB68" s="1474"/>
      <c r="BC68" s="1474"/>
      <c r="BD68" s="1474"/>
      <c r="BE68" s="1474"/>
      <c r="BF68" s="1474"/>
      <c r="BG68" s="1474"/>
      <c r="BH68" s="1474"/>
      <c r="BI68" s="1474"/>
      <c r="BJ68" s="1474"/>
      <c r="BK68" s="1474"/>
      <c r="BL68" s="1474"/>
      <c r="BM68" s="1474"/>
      <c r="BN68" s="1474"/>
      <c r="BO68" s="1474"/>
      <c r="BP68" s="1474"/>
      <c r="BQ68" s="1474"/>
      <c r="BR68" s="1474"/>
      <c r="BS68" s="1474"/>
      <c r="BT68" s="1474"/>
      <c r="BU68" s="1474"/>
      <c r="BV68" s="1474"/>
      <c r="BW68" s="1474"/>
      <c r="BX68" s="1474"/>
      <c r="BY68" s="1474"/>
      <c r="BZ68" s="1474"/>
      <c r="CA68" s="1474"/>
      <c r="CB68" s="1474"/>
      <c r="CC68" s="1474"/>
      <c r="CD68" s="1474"/>
      <c r="CE68" s="1474"/>
      <c r="CF68" s="1474"/>
      <c r="CG68" s="1474"/>
      <c r="CH68" s="1474"/>
      <c r="CI68" s="1474"/>
      <c r="CJ68" s="1474"/>
      <c r="CK68" s="1474"/>
      <c r="CL68" s="1474"/>
      <c r="CM68" s="1474"/>
      <c r="CN68" s="1474"/>
      <c r="CO68" s="1474"/>
      <c r="CP68" s="1474"/>
      <c r="CQ68" s="1474"/>
      <c r="CR68" s="1474"/>
      <c r="CS68" s="1474"/>
      <c r="CT68" s="1474"/>
      <c r="CU68" s="1474"/>
      <c r="CV68" s="1474"/>
      <c r="CW68" s="1474"/>
      <c r="CX68" s="1474"/>
      <c r="CY68" s="1474"/>
      <c r="CZ68" s="1474"/>
      <c r="DA68" s="1474"/>
      <c r="DB68" s="1474"/>
      <c r="DC68" s="1474"/>
      <c r="DD68" s="1474"/>
      <c r="DE68" s="1474"/>
      <c r="DF68" s="1474"/>
      <c r="DG68" s="1474"/>
      <c r="DH68" s="1474"/>
      <c r="DI68" s="1474"/>
      <c r="DJ68" s="1474"/>
      <c r="DK68" s="1474"/>
      <c r="DL68" s="1474"/>
      <c r="DM68" s="1474"/>
      <c r="DN68" s="1474"/>
      <c r="DO68" s="1474"/>
      <c r="DP68" s="1474"/>
      <c r="DQ68" s="1474"/>
      <c r="DR68" s="1474"/>
      <c r="DS68" s="1474"/>
      <c r="DT68" s="1474"/>
      <c r="DU68" s="1474"/>
      <c r="DV68" s="1474"/>
      <c r="DW68" s="1474"/>
      <c r="DX68" s="1474"/>
      <c r="DY68" s="1474"/>
      <c r="DZ68" s="1474"/>
      <c r="EA68" s="1474"/>
      <c r="EB68" s="1474"/>
      <c r="EC68" s="1474"/>
      <c r="ED68" s="1474"/>
      <c r="EE68" s="1474"/>
      <c r="EF68" s="1474"/>
      <c r="EG68" s="1474"/>
      <c r="EH68" s="1474"/>
      <c r="EI68" s="1474"/>
      <c r="EJ68" s="1474"/>
      <c r="EK68" s="1474"/>
      <c r="EL68" s="1474"/>
      <c r="EM68" s="1474"/>
      <c r="EN68" s="1474"/>
      <c r="EO68" s="1474"/>
      <c r="EP68" s="1474"/>
      <c r="EQ68" s="1474"/>
      <c r="ER68" s="1474"/>
      <c r="ES68" s="1474"/>
      <c r="ET68" s="1474"/>
      <c r="EU68" s="1474"/>
      <c r="EV68" s="1474"/>
      <c r="EW68" s="1474"/>
      <c r="EX68" s="1474"/>
      <c r="EY68" s="1474"/>
      <c r="EZ68" s="1474"/>
      <c r="FA68" s="1474"/>
      <c r="FB68" s="1474"/>
      <c r="FC68" s="1474"/>
      <c r="FD68" s="1474"/>
      <c r="FE68" s="1474"/>
      <c r="FF68" s="1474"/>
      <c r="FG68" s="1474"/>
      <c r="FH68" s="1474"/>
      <c r="FI68" s="1474"/>
      <c r="FJ68" s="1474"/>
      <c r="FK68" s="1474"/>
      <c r="FL68" s="1474"/>
      <c r="FM68" s="1474"/>
      <c r="FN68" s="1474"/>
      <c r="FO68" s="1474"/>
      <c r="FP68" s="1474"/>
      <c r="FQ68" s="1474"/>
      <c r="FR68" s="1474"/>
      <c r="FS68" s="1474"/>
      <c r="FT68" s="1474"/>
      <c r="FU68" s="1474"/>
      <c r="FV68" s="1474"/>
      <c r="FW68" s="1474"/>
      <c r="FX68" s="1474"/>
      <c r="FY68" s="1474"/>
      <c r="FZ68" s="1474"/>
      <c r="GA68" s="1474"/>
      <c r="GB68" s="1474"/>
      <c r="GC68" s="1474"/>
      <c r="GD68" s="1474"/>
      <c r="GE68" s="1474"/>
      <c r="GF68" s="1474"/>
      <c r="GG68" s="1474"/>
      <c r="GH68" s="1474"/>
      <c r="GI68" s="1474"/>
      <c r="GJ68" s="1474"/>
      <c r="GK68" s="1474"/>
      <c r="GL68" s="1474"/>
      <c r="GM68" s="1474"/>
      <c r="GN68" s="1474"/>
      <c r="GO68" s="1474"/>
      <c r="GP68" s="1474"/>
      <c r="GQ68" s="1474"/>
      <c r="GR68" s="1474"/>
      <c r="GS68" s="1474"/>
      <c r="GT68" s="1474"/>
      <c r="GU68" s="1474"/>
      <c r="GV68" s="1474"/>
      <c r="GW68" s="1474"/>
      <c r="GX68" s="1474"/>
      <c r="GY68" s="1474"/>
      <c r="GZ68" s="1474"/>
      <c r="HA68" s="1474"/>
      <c r="HB68" s="1474"/>
      <c r="HC68" s="1474"/>
      <c r="HD68" s="1474"/>
      <c r="HE68" s="1474"/>
      <c r="HF68" s="1474"/>
      <c r="HG68" s="1474"/>
      <c r="HH68" s="1474"/>
      <c r="HI68" s="1474"/>
      <c r="HJ68" s="1474"/>
      <c r="HK68" s="1474"/>
      <c r="HL68" s="1474"/>
      <c r="HM68" s="1474"/>
      <c r="HN68" s="1474"/>
      <c r="HO68" s="1474"/>
      <c r="HP68" s="1474"/>
      <c r="HQ68" s="1474"/>
      <c r="HR68" s="1474"/>
      <c r="HS68" s="1474"/>
      <c r="HT68" s="1474"/>
      <c r="HU68" s="1474"/>
      <c r="HV68" s="1474"/>
      <c r="HW68" s="1474"/>
      <c r="HX68" s="1474"/>
      <c r="HY68" s="1474"/>
      <c r="HZ68" s="1474"/>
      <c r="IA68" s="1474"/>
      <c r="IB68" s="1474"/>
      <c r="IC68" s="1474"/>
      <c r="ID68" s="1474"/>
      <c r="IE68" s="1474"/>
      <c r="IF68" s="1474"/>
      <c r="IG68" s="1474"/>
      <c r="IH68" s="1474"/>
      <c r="II68" s="1474"/>
      <c r="IJ68" s="1474"/>
      <c r="IK68" s="1474"/>
      <c r="IL68" s="1474"/>
      <c r="IM68" s="1474"/>
      <c r="IN68" s="1474"/>
      <c r="IO68" s="1474"/>
      <c r="IP68" s="1474"/>
      <c r="IQ68" s="1474"/>
      <c r="IR68" s="1474"/>
      <c r="IS68" s="1474"/>
      <c r="IT68" s="1474"/>
      <c r="IU68" s="1474"/>
    </row>
    <row r="69" spans="1:255">
      <c r="A69" s="2268" t="s">
        <v>1784</v>
      </c>
      <c r="B69" s="1464" t="s">
        <v>1379</v>
      </c>
      <c r="C69" s="1464" t="s">
        <v>1380</v>
      </c>
      <c r="D69" s="2269" t="s">
        <v>1381</v>
      </c>
      <c r="E69" s="1491" t="s">
        <v>1784</v>
      </c>
      <c r="F69" s="2182" t="s">
        <v>1959</v>
      </c>
      <c r="G69" s="2269"/>
      <c r="H69" s="1464"/>
      <c r="I69" s="1464"/>
      <c r="J69" s="1464" t="s">
        <v>1382</v>
      </c>
      <c r="K69" s="2183" t="s">
        <v>1383</v>
      </c>
      <c r="L69" s="2269"/>
      <c r="M69" s="1491"/>
      <c r="N69" s="1815" t="s">
        <v>1384</v>
      </c>
      <c r="O69" s="1731"/>
      <c r="P69" s="1731"/>
      <c r="Q69" s="1731"/>
      <c r="R69" s="1731"/>
      <c r="S69" s="1732"/>
      <c r="T69" s="1474"/>
      <c r="U69" s="1474"/>
      <c r="V69" s="1474"/>
      <c r="W69" s="1474"/>
      <c r="X69" s="1474"/>
      <c r="Y69" s="1474"/>
      <c r="Z69" s="1474"/>
      <c r="AA69" s="1474"/>
      <c r="AB69" s="1474"/>
      <c r="AC69" s="1474"/>
      <c r="AD69" s="1474"/>
      <c r="AE69" s="1474"/>
      <c r="AF69" s="1474"/>
      <c r="AG69" s="1474"/>
      <c r="AH69" s="1474"/>
      <c r="AI69" s="1474"/>
      <c r="AJ69" s="1474"/>
      <c r="AK69" s="1474"/>
      <c r="AL69" s="1474"/>
      <c r="AM69" s="1474"/>
      <c r="AN69" s="1474"/>
      <c r="AO69" s="1474"/>
      <c r="AP69" s="1474"/>
      <c r="AQ69" s="1474"/>
      <c r="AR69" s="1474"/>
      <c r="AS69" s="1474"/>
      <c r="AT69" s="1474"/>
      <c r="AU69" s="1474"/>
      <c r="AV69" s="1474"/>
      <c r="AW69" s="1474"/>
      <c r="AX69" s="1474"/>
      <c r="AY69" s="1474"/>
      <c r="AZ69" s="1474"/>
      <c r="BA69" s="1474"/>
      <c r="BB69" s="1474"/>
      <c r="BC69" s="1474"/>
      <c r="BD69" s="1474"/>
      <c r="BE69" s="1474"/>
      <c r="BF69" s="1474"/>
      <c r="BG69" s="1474"/>
      <c r="BH69" s="1474"/>
      <c r="BI69" s="1474"/>
      <c r="BJ69" s="1474"/>
      <c r="BK69" s="1474"/>
      <c r="BL69" s="1474"/>
      <c r="BM69" s="1474"/>
      <c r="BN69" s="1474"/>
      <c r="BO69" s="1474"/>
      <c r="BP69" s="1474"/>
      <c r="BQ69" s="1474"/>
      <c r="BR69" s="1474"/>
      <c r="BS69" s="1474"/>
      <c r="BT69" s="1474"/>
      <c r="BU69" s="1474"/>
      <c r="BV69" s="1474"/>
      <c r="BW69" s="1474"/>
      <c r="BX69" s="1474"/>
      <c r="BY69" s="1474"/>
      <c r="BZ69" s="1474"/>
      <c r="CA69" s="1474"/>
      <c r="CB69" s="1474"/>
      <c r="CC69" s="1474"/>
      <c r="CD69" s="1474"/>
      <c r="CE69" s="1474"/>
      <c r="CF69" s="1474"/>
      <c r="CG69" s="1474"/>
      <c r="CH69" s="1474"/>
      <c r="CI69" s="1474"/>
      <c r="CJ69" s="1474"/>
      <c r="CK69" s="1474"/>
      <c r="CL69" s="1474"/>
      <c r="CM69" s="1474"/>
      <c r="CN69" s="1474"/>
      <c r="CO69" s="1474"/>
      <c r="CP69" s="1474"/>
      <c r="CQ69" s="1474"/>
      <c r="CR69" s="1474"/>
      <c r="CS69" s="1474"/>
      <c r="CT69" s="1474"/>
      <c r="CU69" s="1474"/>
      <c r="CV69" s="1474"/>
      <c r="CW69" s="1474"/>
      <c r="CX69" s="1474"/>
      <c r="CY69" s="1474"/>
      <c r="CZ69" s="1474"/>
      <c r="DA69" s="1474"/>
      <c r="DB69" s="1474"/>
      <c r="DC69" s="1474"/>
      <c r="DD69" s="1474"/>
      <c r="DE69" s="1474"/>
      <c r="DF69" s="1474"/>
      <c r="DG69" s="1474"/>
      <c r="DH69" s="1474"/>
      <c r="DI69" s="1474"/>
      <c r="DJ69" s="1474"/>
      <c r="DK69" s="1474"/>
      <c r="DL69" s="1474"/>
      <c r="DM69" s="1474"/>
      <c r="DN69" s="1474"/>
      <c r="DO69" s="1474"/>
      <c r="DP69" s="1474"/>
      <c r="DQ69" s="1474"/>
      <c r="DR69" s="1474"/>
      <c r="DS69" s="1474"/>
      <c r="DT69" s="1474"/>
      <c r="DU69" s="1474"/>
      <c r="DV69" s="1474"/>
      <c r="DW69" s="1474"/>
      <c r="DX69" s="1474"/>
      <c r="DY69" s="1474"/>
      <c r="DZ69" s="1474"/>
      <c r="EA69" s="1474"/>
      <c r="EB69" s="1474"/>
      <c r="EC69" s="1474"/>
      <c r="ED69" s="1474"/>
      <c r="EE69" s="1474"/>
      <c r="EF69" s="1474"/>
      <c r="EG69" s="1474"/>
      <c r="EH69" s="1474"/>
      <c r="EI69" s="1474"/>
      <c r="EJ69" s="1474"/>
      <c r="EK69" s="1474"/>
      <c r="EL69" s="1474"/>
      <c r="EM69" s="1474"/>
      <c r="EN69" s="1474"/>
      <c r="EO69" s="1474"/>
      <c r="EP69" s="1474"/>
      <c r="EQ69" s="1474"/>
      <c r="ER69" s="1474"/>
      <c r="ES69" s="1474"/>
      <c r="ET69" s="1474"/>
      <c r="EU69" s="1474"/>
      <c r="EV69" s="1474"/>
      <c r="EW69" s="1474"/>
      <c r="EX69" s="1474"/>
      <c r="EY69" s="1474"/>
      <c r="EZ69" s="1474"/>
      <c r="FA69" s="1474"/>
      <c r="FB69" s="1474"/>
      <c r="FC69" s="1474"/>
      <c r="FD69" s="1474"/>
      <c r="FE69" s="1474"/>
      <c r="FF69" s="1474"/>
      <c r="FG69" s="1474"/>
      <c r="FH69" s="1474"/>
      <c r="FI69" s="1474"/>
      <c r="FJ69" s="1474"/>
      <c r="FK69" s="1474"/>
      <c r="FL69" s="1474"/>
      <c r="FM69" s="1474"/>
      <c r="FN69" s="1474"/>
      <c r="FO69" s="1474"/>
      <c r="FP69" s="1474"/>
      <c r="FQ69" s="1474"/>
      <c r="FR69" s="1474"/>
      <c r="FS69" s="1474"/>
      <c r="FT69" s="1474"/>
      <c r="FU69" s="1474"/>
      <c r="FV69" s="1474"/>
      <c r="FW69" s="1474"/>
      <c r="FX69" s="1474"/>
      <c r="FY69" s="1474"/>
      <c r="FZ69" s="1474"/>
      <c r="GA69" s="1474"/>
      <c r="GB69" s="1474"/>
      <c r="GC69" s="1474"/>
      <c r="GD69" s="1474"/>
      <c r="GE69" s="1474"/>
      <c r="GF69" s="1474"/>
      <c r="GG69" s="1474"/>
      <c r="GH69" s="1474"/>
      <c r="GI69" s="1474"/>
      <c r="GJ69" s="1474"/>
      <c r="GK69" s="1474"/>
      <c r="GL69" s="1474"/>
      <c r="GM69" s="1474"/>
      <c r="GN69" s="1474"/>
      <c r="GO69" s="1474"/>
      <c r="GP69" s="1474"/>
      <c r="GQ69" s="1474"/>
      <c r="GR69" s="1474"/>
      <c r="GS69" s="1474"/>
      <c r="GT69" s="1474"/>
      <c r="GU69" s="1474"/>
      <c r="GV69" s="1474"/>
      <c r="GW69" s="1474"/>
      <c r="GX69" s="1474"/>
      <c r="GY69" s="1474"/>
      <c r="GZ69" s="1474"/>
      <c r="HA69" s="1474"/>
      <c r="HB69" s="1474"/>
      <c r="HC69" s="1474"/>
      <c r="HD69" s="1474"/>
      <c r="HE69" s="1474"/>
      <c r="HF69" s="1474"/>
      <c r="HG69" s="1474"/>
      <c r="HH69" s="1474"/>
      <c r="HI69" s="1474"/>
      <c r="HJ69" s="1474"/>
      <c r="HK69" s="1474"/>
      <c r="HL69" s="1474"/>
      <c r="HM69" s="1474"/>
      <c r="HN69" s="1474"/>
      <c r="HO69" s="1474"/>
      <c r="HP69" s="1474"/>
      <c r="HQ69" s="1474"/>
      <c r="HR69" s="1474"/>
      <c r="HS69" s="1474"/>
      <c r="HT69" s="1474"/>
      <c r="HU69" s="1474"/>
      <c r="HV69" s="1474"/>
      <c r="HW69" s="1474"/>
      <c r="HX69" s="1474"/>
      <c r="HY69" s="1474"/>
      <c r="HZ69" s="1474"/>
      <c r="IA69" s="1474"/>
      <c r="IB69" s="1474"/>
      <c r="IC69" s="1474"/>
      <c r="ID69" s="1474"/>
      <c r="IE69" s="1474"/>
      <c r="IF69" s="1474"/>
      <c r="IG69" s="1474"/>
      <c r="IH69" s="1474"/>
      <c r="II69" s="1474"/>
      <c r="IJ69" s="1474"/>
      <c r="IK69" s="1474"/>
      <c r="IL69" s="1474"/>
      <c r="IM69" s="1474"/>
      <c r="IN69" s="1474"/>
      <c r="IO69" s="1474"/>
      <c r="IP69" s="1474"/>
      <c r="IQ69" s="1474"/>
      <c r="IR69" s="1474"/>
      <c r="IS69" s="1474"/>
      <c r="IT69" s="1474"/>
      <c r="IU69" s="1474"/>
    </row>
    <row r="70" spans="1:255">
      <c r="A70" s="2135"/>
      <c r="B70" s="1898" t="s">
        <v>1385</v>
      </c>
      <c r="C70" s="1898" t="s">
        <v>1385</v>
      </c>
      <c r="D70" s="1898" t="s">
        <v>1385</v>
      </c>
      <c r="E70" s="1478" t="s">
        <v>3590</v>
      </c>
      <c r="F70" s="1935" t="s">
        <v>3591</v>
      </c>
      <c r="G70" s="2136"/>
      <c r="H70" s="1898" t="s">
        <v>1386</v>
      </c>
      <c r="I70" s="1898" t="s">
        <v>1387</v>
      </c>
      <c r="J70" s="1898" t="s">
        <v>1960</v>
      </c>
      <c r="K70" s="1464" t="s">
        <v>3594</v>
      </c>
      <c r="L70" s="1464" t="s">
        <v>3594</v>
      </c>
      <c r="M70" s="1478" t="s">
        <v>1724</v>
      </c>
      <c r="N70" s="1935" t="s">
        <v>3595</v>
      </c>
      <c r="O70" s="2136"/>
      <c r="P70" s="1898" t="s">
        <v>3596</v>
      </c>
      <c r="Q70" s="1898" t="s">
        <v>3597</v>
      </c>
      <c r="R70" s="1898" t="s">
        <v>1388</v>
      </c>
      <c r="S70" s="1478" t="s">
        <v>1724</v>
      </c>
      <c r="T70" s="1474"/>
      <c r="U70" s="1474"/>
      <c r="V70" s="1474"/>
      <c r="W70" s="1474"/>
      <c r="X70" s="1474"/>
      <c r="Y70" s="1474"/>
      <c r="Z70" s="1474"/>
      <c r="AA70" s="1474"/>
      <c r="AB70" s="1474"/>
      <c r="AC70" s="1474"/>
      <c r="AD70" s="1474"/>
      <c r="AE70" s="1474"/>
      <c r="AF70" s="1474"/>
      <c r="AG70" s="1474"/>
      <c r="AH70" s="1474"/>
      <c r="AI70" s="1474"/>
      <c r="AJ70" s="1474"/>
      <c r="AK70" s="1474"/>
      <c r="AL70" s="1474"/>
      <c r="AM70" s="1474"/>
      <c r="AN70" s="1474"/>
      <c r="AO70" s="1474"/>
      <c r="AP70" s="1474"/>
      <c r="AQ70" s="1474"/>
      <c r="AR70" s="1474"/>
      <c r="AS70" s="1474"/>
      <c r="AT70" s="1474"/>
      <c r="AU70" s="1474"/>
      <c r="AV70" s="1474"/>
      <c r="AW70" s="1474"/>
      <c r="AX70" s="1474"/>
      <c r="AY70" s="1474"/>
      <c r="AZ70" s="1474"/>
      <c r="BA70" s="1474"/>
      <c r="BB70" s="1474"/>
      <c r="BC70" s="1474"/>
      <c r="BD70" s="1474"/>
      <c r="BE70" s="1474"/>
      <c r="BF70" s="1474"/>
      <c r="BG70" s="1474"/>
      <c r="BH70" s="1474"/>
      <c r="BI70" s="1474"/>
      <c r="BJ70" s="1474"/>
      <c r="BK70" s="1474"/>
      <c r="BL70" s="1474"/>
      <c r="BM70" s="1474"/>
      <c r="BN70" s="1474"/>
      <c r="BO70" s="1474"/>
      <c r="BP70" s="1474"/>
      <c r="BQ70" s="1474"/>
      <c r="BR70" s="1474"/>
      <c r="BS70" s="1474"/>
      <c r="BT70" s="1474"/>
      <c r="BU70" s="1474"/>
      <c r="BV70" s="1474"/>
      <c r="BW70" s="1474"/>
      <c r="BX70" s="1474"/>
      <c r="BY70" s="1474"/>
      <c r="BZ70" s="1474"/>
      <c r="CA70" s="1474"/>
      <c r="CB70" s="1474"/>
      <c r="CC70" s="1474"/>
      <c r="CD70" s="1474"/>
      <c r="CE70" s="1474"/>
      <c r="CF70" s="1474"/>
      <c r="CG70" s="1474"/>
      <c r="CH70" s="1474"/>
      <c r="CI70" s="1474"/>
      <c r="CJ70" s="1474"/>
      <c r="CK70" s="1474"/>
      <c r="CL70" s="1474"/>
      <c r="CM70" s="1474"/>
      <c r="CN70" s="1474"/>
      <c r="CO70" s="1474"/>
      <c r="CP70" s="1474"/>
      <c r="CQ70" s="1474"/>
      <c r="CR70" s="1474"/>
      <c r="CS70" s="1474"/>
      <c r="CT70" s="1474"/>
      <c r="CU70" s="1474"/>
      <c r="CV70" s="1474"/>
      <c r="CW70" s="1474"/>
      <c r="CX70" s="1474"/>
      <c r="CY70" s="1474"/>
      <c r="CZ70" s="1474"/>
      <c r="DA70" s="1474"/>
      <c r="DB70" s="1474"/>
      <c r="DC70" s="1474"/>
      <c r="DD70" s="1474"/>
      <c r="DE70" s="1474"/>
      <c r="DF70" s="1474"/>
      <c r="DG70" s="1474"/>
      <c r="DH70" s="1474"/>
      <c r="DI70" s="1474"/>
      <c r="DJ70" s="1474"/>
      <c r="DK70" s="1474"/>
      <c r="DL70" s="1474"/>
      <c r="DM70" s="1474"/>
      <c r="DN70" s="1474"/>
      <c r="DO70" s="1474"/>
      <c r="DP70" s="1474"/>
      <c r="DQ70" s="1474"/>
      <c r="DR70" s="1474"/>
      <c r="DS70" s="1474"/>
      <c r="DT70" s="1474"/>
      <c r="DU70" s="1474"/>
      <c r="DV70" s="1474"/>
      <c r="DW70" s="1474"/>
      <c r="DX70" s="1474"/>
      <c r="DY70" s="1474"/>
      <c r="DZ70" s="1474"/>
      <c r="EA70" s="1474"/>
      <c r="EB70" s="1474"/>
      <c r="EC70" s="1474"/>
      <c r="ED70" s="1474"/>
      <c r="EE70" s="1474"/>
      <c r="EF70" s="1474"/>
      <c r="EG70" s="1474"/>
      <c r="EH70" s="1474"/>
      <c r="EI70" s="1474"/>
      <c r="EJ70" s="1474"/>
      <c r="EK70" s="1474"/>
      <c r="EL70" s="1474"/>
      <c r="EM70" s="1474"/>
      <c r="EN70" s="1474"/>
      <c r="EO70" s="1474"/>
      <c r="EP70" s="1474"/>
      <c r="EQ70" s="1474"/>
      <c r="ER70" s="1474"/>
      <c r="ES70" s="1474"/>
      <c r="ET70" s="1474"/>
      <c r="EU70" s="1474"/>
      <c r="EV70" s="1474"/>
      <c r="EW70" s="1474"/>
      <c r="EX70" s="1474"/>
      <c r="EY70" s="1474"/>
      <c r="EZ70" s="1474"/>
      <c r="FA70" s="1474"/>
      <c r="FB70" s="1474"/>
      <c r="FC70" s="1474"/>
      <c r="FD70" s="1474"/>
      <c r="FE70" s="1474"/>
      <c r="FF70" s="1474"/>
      <c r="FG70" s="1474"/>
      <c r="FH70" s="1474"/>
      <c r="FI70" s="1474"/>
      <c r="FJ70" s="1474"/>
      <c r="FK70" s="1474"/>
      <c r="FL70" s="1474"/>
      <c r="FM70" s="1474"/>
      <c r="FN70" s="1474"/>
      <c r="FO70" s="1474"/>
      <c r="FP70" s="1474"/>
      <c r="FQ70" s="1474"/>
      <c r="FR70" s="1474"/>
      <c r="FS70" s="1474"/>
      <c r="FT70" s="1474"/>
      <c r="FU70" s="1474"/>
      <c r="FV70" s="1474"/>
      <c r="FW70" s="1474"/>
      <c r="FX70" s="1474"/>
      <c r="FY70" s="1474"/>
      <c r="FZ70" s="1474"/>
      <c r="GA70" s="1474"/>
      <c r="GB70" s="1474"/>
      <c r="GC70" s="1474"/>
      <c r="GD70" s="1474"/>
      <c r="GE70" s="1474"/>
      <c r="GF70" s="1474"/>
      <c r="GG70" s="1474"/>
      <c r="GH70" s="1474"/>
      <c r="GI70" s="1474"/>
      <c r="GJ70" s="1474"/>
      <c r="GK70" s="1474"/>
      <c r="GL70" s="1474"/>
      <c r="GM70" s="1474"/>
      <c r="GN70" s="1474"/>
      <c r="GO70" s="1474"/>
      <c r="GP70" s="1474"/>
      <c r="GQ70" s="1474"/>
      <c r="GR70" s="1474"/>
      <c r="GS70" s="1474"/>
      <c r="GT70" s="1474"/>
      <c r="GU70" s="1474"/>
      <c r="GV70" s="1474"/>
      <c r="GW70" s="1474"/>
      <c r="GX70" s="1474"/>
      <c r="GY70" s="1474"/>
      <c r="GZ70" s="1474"/>
      <c r="HA70" s="1474"/>
      <c r="HB70" s="1474"/>
      <c r="HC70" s="1474"/>
      <c r="HD70" s="1474"/>
      <c r="HE70" s="1474"/>
      <c r="HF70" s="1474"/>
      <c r="HG70" s="1474"/>
      <c r="HH70" s="1474"/>
      <c r="HI70" s="1474"/>
      <c r="HJ70" s="1474"/>
      <c r="HK70" s="1474"/>
      <c r="HL70" s="1474"/>
      <c r="HM70" s="1474"/>
      <c r="HN70" s="1474"/>
      <c r="HO70" s="1474"/>
      <c r="HP70" s="1474"/>
      <c r="HQ70" s="1474"/>
      <c r="HR70" s="1474"/>
      <c r="HS70" s="1474"/>
      <c r="HT70" s="1474"/>
      <c r="HU70" s="1474"/>
      <c r="HV70" s="1474"/>
      <c r="HW70" s="1474"/>
      <c r="HX70" s="1474"/>
      <c r="HY70" s="1474"/>
      <c r="HZ70" s="1474"/>
      <c r="IA70" s="1474"/>
      <c r="IB70" s="1474"/>
      <c r="IC70" s="1474"/>
      <c r="ID70" s="1474"/>
      <c r="IE70" s="1474"/>
      <c r="IF70" s="1474"/>
      <c r="IG70" s="1474"/>
      <c r="IH70" s="1474"/>
      <c r="II70" s="1474"/>
      <c r="IJ70" s="1474"/>
      <c r="IK70" s="1474"/>
      <c r="IL70" s="1474"/>
      <c r="IM70" s="1474"/>
      <c r="IN70" s="1474"/>
      <c r="IO70" s="1474"/>
      <c r="IP70" s="1474"/>
      <c r="IQ70" s="1474"/>
      <c r="IR70" s="1474"/>
      <c r="IS70" s="1474"/>
      <c r="IT70" s="1474"/>
      <c r="IU70" s="1474"/>
    </row>
    <row r="71" spans="1:255">
      <c r="A71" s="2089" t="s">
        <v>1724</v>
      </c>
      <c r="B71" s="1898" t="s">
        <v>1389</v>
      </c>
      <c r="C71" s="1898" t="s">
        <v>1389</v>
      </c>
      <c r="D71" s="1898" t="s">
        <v>1389</v>
      </c>
      <c r="E71" s="1478" t="s">
        <v>3600</v>
      </c>
      <c r="F71" s="1935" t="s">
        <v>3601</v>
      </c>
      <c r="G71" s="2136"/>
      <c r="H71" s="1898" t="s">
        <v>1390</v>
      </c>
      <c r="I71" s="1898" t="s">
        <v>1390</v>
      </c>
      <c r="J71" s="1898" t="s">
        <v>1391</v>
      </c>
      <c r="K71" s="1898" t="s">
        <v>1392</v>
      </c>
      <c r="L71" s="1898" t="s">
        <v>1967</v>
      </c>
      <c r="M71" s="1478" t="s">
        <v>1727</v>
      </c>
      <c r="N71" s="1935" t="s">
        <v>3606</v>
      </c>
      <c r="O71" s="2136"/>
      <c r="P71" s="1898" t="s">
        <v>3606</v>
      </c>
      <c r="Q71" s="1898" t="s">
        <v>3606</v>
      </c>
      <c r="R71" s="1898" t="s">
        <v>1393</v>
      </c>
      <c r="S71" s="1478" t="s">
        <v>1727</v>
      </c>
      <c r="T71" s="1474"/>
      <c r="U71" s="1474"/>
      <c r="V71" s="1474"/>
      <c r="W71" s="1474"/>
      <c r="X71" s="1474"/>
      <c r="Y71" s="1474"/>
      <c r="Z71" s="1474"/>
      <c r="AA71" s="1474"/>
      <c r="AB71" s="1474"/>
      <c r="AC71" s="1474"/>
      <c r="AD71" s="1474"/>
      <c r="AE71" s="1474"/>
      <c r="AF71" s="1474"/>
      <c r="AG71" s="1474"/>
      <c r="AH71" s="1474"/>
      <c r="AI71" s="1474"/>
      <c r="AJ71" s="1474"/>
      <c r="AK71" s="1474"/>
      <c r="AL71" s="1474"/>
      <c r="AM71" s="1474"/>
      <c r="AN71" s="1474"/>
      <c r="AO71" s="1474"/>
      <c r="AP71" s="1474"/>
      <c r="AQ71" s="1474"/>
      <c r="AR71" s="1474"/>
      <c r="AS71" s="1474"/>
      <c r="AT71" s="1474"/>
      <c r="AU71" s="1474"/>
      <c r="AV71" s="1474"/>
      <c r="AW71" s="1474"/>
      <c r="AX71" s="1474"/>
      <c r="AY71" s="1474"/>
      <c r="AZ71" s="1474"/>
      <c r="BA71" s="1474"/>
      <c r="BB71" s="1474"/>
      <c r="BC71" s="1474"/>
      <c r="BD71" s="1474"/>
      <c r="BE71" s="1474"/>
      <c r="BF71" s="1474"/>
      <c r="BG71" s="1474"/>
      <c r="BH71" s="1474"/>
      <c r="BI71" s="1474"/>
      <c r="BJ71" s="1474"/>
      <c r="BK71" s="1474"/>
      <c r="BL71" s="1474"/>
      <c r="BM71" s="1474"/>
      <c r="BN71" s="1474"/>
      <c r="BO71" s="1474"/>
      <c r="BP71" s="1474"/>
      <c r="BQ71" s="1474"/>
      <c r="BR71" s="1474"/>
      <c r="BS71" s="1474"/>
      <c r="BT71" s="1474"/>
      <c r="BU71" s="1474"/>
      <c r="BV71" s="1474"/>
      <c r="BW71" s="1474"/>
      <c r="BX71" s="1474"/>
      <c r="BY71" s="1474"/>
      <c r="BZ71" s="1474"/>
      <c r="CA71" s="1474"/>
      <c r="CB71" s="1474"/>
      <c r="CC71" s="1474"/>
      <c r="CD71" s="1474"/>
      <c r="CE71" s="1474"/>
      <c r="CF71" s="1474"/>
      <c r="CG71" s="1474"/>
      <c r="CH71" s="1474"/>
      <c r="CI71" s="1474"/>
      <c r="CJ71" s="1474"/>
      <c r="CK71" s="1474"/>
      <c r="CL71" s="1474"/>
      <c r="CM71" s="1474"/>
      <c r="CN71" s="1474"/>
      <c r="CO71" s="1474"/>
      <c r="CP71" s="1474"/>
      <c r="CQ71" s="1474"/>
      <c r="CR71" s="1474"/>
      <c r="CS71" s="1474"/>
      <c r="CT71" s="1474"/>
      <c r="CU71" s="1474"/>
      <c r="CV71" s="1474"/>
      <c r="CW71" s="1474"/>
      <c r="CX71" s="1474"/>
      <c r="CY71" s="1474"/>
      <c r="CZ71" s="1474"/>
      <c r="DA71" s="1474"/>
      <c r="DB71" s="1474"/>
      <c r="DC71" s="1474"/>
      <c r="DD71" s="1474"/>
      <c r="DE71" s="1474"/>
      <c r="DF71" s="1474"/>
      <c r="DG71" s="1474"/>
      <c r="DH71" s="1474"/>
      <c r="DI71" s="1474"/>
      <c r="DJ71" s="1474"/>
      <c r="DK71" s="1474"/>
      <c r="DL71" s="1474"/>
      <c r="DM71" s="1474"/>
      <c r="DN71" s="1474"/>
      <c r="DO71" s="1474"/>
      <c r="DP71" s="1474"/>
      <c r="DQ71" s="1474"/>
      <c r="DR71" s="1474"/>
      <c r="DS71" s="1474"/>
      <c r="DT71" s="1474"/>
      <c r="DU71" s="1474"/>
      <c r="DV71" s="1474"/>
      <c r="DW71" s="1474"/>
      <c r="DX71" s="1474"/>
      <c r="DY71" s="1474"/>
      <c r="DZ71" s="1474"/>
      <c r="EA71" s="1474"/>
      <c r="EB71" s="1474"/>
      <c r="EC71" s="1474"/>
      <c r="ED71" s="1474"/>
      <c r="EE71" s="1474"/>
      <c r="EF71" s="1474"/>
      <c r="EG71" s="1474"/>
      <c r="EH71" s="1474"/>
      <c r="EI71" s="1474"/>
      <c r="EJ71" s="1474"/>
      <c r="EK71" s="1474"/>
      <c r="EL71" s="1474"/>
      <c r="EM71" s="1474"/>
      <c r="EN71" s="1474"/>
      <c r="EO71" s="1474"/>
      <c r="EP71" s="1474"/>
      <c r="EQ71" s="1474"/>
      <c r="ER71" s="1474"/>
      <c r="ES71" s="1474"/>
      <c r="ET71" s="1474"/>
      <c r="EU71" s="1474"/>
      <c r="EV71" s="1474"/>
      <c r="EW71" s="1474"/>
      <c r="EX71" s="1474"/>
      <c r="EY71" s="1474"/>
      <c r="EZ71" s="1474"/>
      <c r="FA71" s="1474"/>
      <c r="FB71" s="1474"/>
      <c r="FC71" s="1474"/>
      <c r="FD71" s="1474"/>
      <c r="FE71" s="1474"/>
      <c r="FF71" s="1474"/>
      <c r="FG71" s="1474"/>
      <c r="FH71" s="1474"/>
      <c r="FI71" s="1474"/>
      <c r="FJ71" s="1474"/>
      <c r="FK71" s="1474"/>
      <c r="FL71" s="1474"/>
      <c r="FM71" s="1474"/>
      <c r="FN71" s="1474"/>
      <c r="FO71" s="1474"/>
      <c r="FP71" s="1474"/>
      <c r="FQ71" s="1474"/>
      <c r="FR71" s="1474"/>
      <c r="FS71" s="1474"/>
      <c r="FT71" s="1474"/>
      <c r="FU71" s="1474"/>
      <c r="FV71" s="1474"/>
      <c r="FW71" s="1474"/>
      <c r="FX71" s="1474"/>
      <c r="FY71" s="1474"/>
      <c r="FZ71" s="1474"/>
      <c r="GA71" s="1474"/>
      <c r="GB71" s="1474"/>
      <c r="GC71" s="1474"/>
      <c r="GD71" s="1474"/>
      <c r="GE71" s="1474"/>
      <c r="GF71" s="1474"/>
      <c r="GG71" s="1474"/>
      <c r="GH71" s="1474"/>
      <c r="GI71" s="1474"/>
      <c r="GJ71" s="1474"/>
      <c r="GK71" s="1474"/>
      <c r="GL71" s="1474"/>
      <c r="GM71" s="1474"/>
      <c r="GN71" s="1474"/>
      <c r="GO71" s="1474"/>
      <c r="GP71" s="1474"/>
      <c r="GQ71" s="1474"/>
      <c r="GR71" s="1474"/>
      <c r="GS71" s="1474"/>
      <c r="GT71" s="1474"/>
      <c r="GU71" s="1474"/>
      <c r="GV71" s="1474"/>
      <c r="GW71" s="1474"/>
      <c r="GX71" s="1474"/>
      <c r="GY71" s="1474"/>
      <c r="GZ71" s="1474"/>
      <c r="HA71" s="1474"/>
      <c r="HB71" s="1474"/>
      <c r="HC71" s="1474"/>
      <c r="HD71" s="1474"/>
      <c r="HE71" s="1474"/>
      <c r="HF71" s="1474"/>
      <c r="HG71" s="1474"/>
      <c r="HH71" s="1474"/>
      <c r="HI71" s="1474"/>
      <c r="HJ71" s="1474"/>
      <c r="HK71" s="1474"/>
      <c r="HL71" s="1474"/>
      <c r="HM71" s="1474"/>
      <c r="HN71" s="1474"/>
      <c r="HO71" s="1474"/>
      <c r="HP71" s="1474"/>
      <c r="HQ71" s="1474"/>
      <c r="HR71" s="1474"/>
      <c r="HS71" s="1474"/>
      <c r="HT71" s="1474"/>
      <c r="HU71" s="1474"/>
      <c r="HV71" s="1474"/>
      <c r="HW71" s="1474"/>
      <c r="HX71" s="1474"/>
      <c r="HY71" s="1474"/>
      <c r="HZ71" s="1474"/>
      <c r="IA71" s="1474"/>
      <c r="IB71" s="1474"/>
      <c r="IC71" s="1474"/>
      <c r="ID71" s="1474"/>
      <c r="IE71" s="1474"/>
      <c r="IF71" s="1474"/>
      <c r="IG71" s="1474"/>
      <c r="IH71" s="1474"/>
      <c r="II71" s="1474"/>
      <c r="IJ71" s="1474"/>
      <c r="IK71" s="1474"/>
      <c r="IL71" s="1474"/>
      <c r="IM71" s="1474"/>
      <c r="IN71" s="1474"/>
      <c r="IO71" s="1474"/>
      <c r="IP71" s="1474"/>
      <c r="IQ71" s="1474"/>
      <c r="IR71" s="1474"/>
      <c r="IS71" s="1474"/>
      <c r="IT71" s="1474"/>
      <c r="IU71" s="1474"/>
    </row>
    <row r="72" spans="1:255">
      <c r="A72" s="2091" t="s">
        <v>1727</v>
      </c>
      <c r="B72" s="1470" t="s">
        <v>3018</v>
      </c>
      <c r="C72" s="1470" t="s">
        <v>3019</v>
      </c>
      <c r="D72" s="1470" t="s">
        <v>3020</v>
      </c>
      <c r="E72" s="1457" t="s">
        <v>3021</v>
      </c>
      <c r="F72" s="2133" t="s">
        <v>2343</v>
      </c>
      <c r="G72" s="2137"/>
      <c r="H72" s="1470" t="s">
        <v>2344</v>
      </c>
      <c r="I72" s="1470" t="s">
        <v>2345</v>
      </c>
      <c r="J72" s="1470" t="s">
        <v>2346</v>
      </c>
      <c r="K72" s="1470" t="s">
        <v>2347</v>
      </c>
      <c r="L72" s="1470" t="s">
        <v>2348</v>
      </c>
      <c r="M72" s="1457"/>
      <c r="N72" s="2133" t="s">
        <v>2349</v>
      </c>
      <c r="O72" s="2137"/>
      <c r="P72" s="1470" t="s">
        <v>2350</v>
      </c>
      <c r="Q72" s="1470" t="s">
        <v>181</v>
      </c>
      <c r="R72" s="1470" t="s">
        <v>182</v>
      </c>
      <c r="S72" s="1457"/>
      <c r="T72" s="1474"/>
      <c r="U72" s="1474"/>
      <c r="V72" s="1474"/>
      <c r="W72" s="1474"/>
      <c r="X72" s="1474"/>
      <c r="Y72" s="1474"/>
      <c r="Z72" s="1474"/>
      <c r="AA72" s="1474"/>
      <c r="AB72" s="1474"/>
      <c r="AC72" s="1474"/>
      <c r="AD72" s="1474"/>
      <c r="AE72" s="1474"/>
      <c r="AF72" s="1474"/>
      <c r="AG72" s="1474"/>
      <c r="AH72" s="1474"/>
      <c r="AI72" s="1474"/>
      <c r="AJ72" s="1474"/>
      <c r="AK72" s="1474"/>
      <c r="AL72" s="1474"/>
      <c r="AM72" s="1474"/>
      <c r="AN72" s="1474"/>
      <c r="AO72" s="1474"/>
      <c r="AP72" s="1474"/>
      <c r="AQ72" s="1474"/>
      <c r="AR72" s="1474"/>
      <c r="AS72" s="1474"/>
      <c r="AT72" s="1474"/>
      <c r="AU72" s="1474"/>
      <c r="AV72" s="1474"/>
      <c r="AW72" s="1474"/>
      <c r="AX72" s="1474"/>
      <c r="AY72" s="1474"/>
      <c r="AZ72" s="1474"/>
      <c r="BA72" s="1474"/>
      <c r="BB72" s="1474"/>
      <c r="BC72" s="1474"/>
      <c r="BD72" s="1474"/>
      <c r="BE72" s="1474"/>
      <c r="BF72" s="1474"/>
      <c r="BG72" s="1474"/>
      <c r="BH72" s="1474"/>
      <c r="BI72" s="1474"/>
      <c r="BJ72" s="1474"/>
      <c r="BK72" s="1474"/>
      <c r="BL72" s="1474"/>
      <c r="BM72" s="1474"/>
      <c r="BN72" s="1474"/>
      <c r="BO72" s="1474"/>
      <c r="BP72" s="1474"/>
      <c r="BQ72" s="1474"/>
      <c r="BR72" s="1474"/>
      <c r="BS72" s="1474"/>
      <c r="BT72" s="1474"/>
      <c r="BU72" s="1474"/>
      <c r="BV72" s="1474"/>
      <c r="BW72" s="1474"/>
      <c r="BX72" s="1474"/>
      <c r="BY72" s="1474"/>
      <c r="BZ72" s="1474"/>
      <c r="CA72" s="1474"/>
      <c r="CB72" s="1474"/>
      <c r="CC72" s="1474"/>
      <c r="CD72" s="1474"/>
      <c r="CE72" s="1474"/>
      <c r="CF72" s="1474"/>
      <c r="CG72" s="1474"/>
      <c r="CH72" s="1474"/>
      <c r="CI72" s="1474"/>
      <c r="CJ72" s="1474"/>
      <c r="CK72" s="1474"/>
      <c r="CL72" s="1474"/>
      <c r="CM72" s="1474"/>
      <c r="CN72" s="1474"/>
      <c r="CO72" s="1474"/>
      <c r="CP72" s="1474"/>
      <c r="CQ72" s="1474"/>
      <c r="CR72" s="1474"/>
      <c r="CS72" s="1474"/>
      <c r="CT72" s="1474"/>
      <c r="CU72" s="1474"/>
      <c r="CV72" s="1474"/>
      <c r="CW72" s="1474"/>
      <c r="CX72" s="1474"/>
      <c r="CY72" s="1474"/>
      <c r="CZ72" s="1474"/>
      <c r="DA72" s="1474"/>
      <c r="DB72" s="1474"/>
      <c r="DC72" s="1474"/>
      <c r="DD72" s="1474"/>
      <c r="DE72" s="1474"/>
      <c r="DF72" s="1474"/>
      <c r="DG72" s="1474"/>
      <c r="DH72" s="1474"/>
      <c r="DI72" s="1474"/>
      <c r="DJ72" s="1474"/>
      <c r="DK72" s="1474"/>
      <c r="DL72" s="1474"/>
      <c r="DM72" s="1474"/>
      <c r="DN72" s="1474"/>
      <c r="DO72" s="1474"/>
      <c r="DP72" s="1474"/>
      <c r="DQ72" s="1474"/>
      <c r="DR72" s="1474"/>
      <c r="DS72" s="1474"/>
      <c r="DT72" s="1474"/>
      <c r="DU72" s="1474"/>
      <c r="DV72" s="1474"/>
      <c r="DW72" s="1474"/>
      <c r="DX72" s="1474"/>
      <c r="DY72" s="1474"/>
      <c r="DZ72" s="1474"/>
      <c r="EA72" s="1474"/>
      <c r="EB72" s="1474"/>
      <c r="EC72" s="1474"/>
      <c r="ED72" s="1474"/>
      <c r="EE72" s="1474"/>
      <c r="EF72" s="1474"/>
      <c r="EG72" s="1474"/>
      <c r="EH72" s="1474"/>
      <c r="EI72" s="1474"/>
      <c r="EJ72" s="1474"/>
      <c r="EK72" s="1474"/>
      <c r="EL72" s="1474"/>
      <c r="EM72" s="1474"/>
      <c r="EN72" s="1474"/>
      <c r="EO72" s="1474"/>
      <c r="EP72" s="1474"/>
      <c r="EQ72" s="1474"/>
      <c r="ER72" s="1474"/>
      <c r="ES72" s="1474"/>
      <c r="ET72" s="1474"/>
      <c r="EU72" s="1474"/>
      <c r="EV72" s="1474"/>
      <c r="EW72" s="1474"/>
      <c r="EX72" s="1474"/>
      <c r="EY72" s="1474"/>
      <c r="EZ72" s="1474"/>
      <c r="FA72" s="1474"/>
      <c r="FB72" s="1474"/>
      <c r="FC72" s="1474"/>
      <c r="FD72" s="1474"/>
      <c r="FE72" s="1474"/>
      <c r="FF72" s="1474"/>
      <c r="FG72" s="1474"/>
      <c r="FH72" s="1474"/>
      <c r="FI72" s="1474"/>
      <c r="FJ72" s="1474"/>
      <c r="FK72" s="1474"/>
      <c r="FL72" s="1474"/>
      <c r="FM72" s="1474"/>
      <c r="FN72" s="1474"/>
      <c r="FO72" s="1474"/>
      <c r="FP72" s="1474"/>
      <c r="FQ72" s="1474"/>
      <c r="FR72" s="1474"/>
      <c r="FS72" s="1474"/>
      <c r="FT72" s="1474"/>
      <c r="FU72" s="1474"/>
      <c r="FV72" s="1474"/>
      <c r="FW72" s="1474"/>
      <c r="FX72" s="1474"/>
      <c r="FY72" s="1474"/>
      <c r="FZ72" s="1474"/>
      <c r="GA72" s="1474"/>
      <c r="GB72" s="1474"/>
      <c r="GC72" s="1474"/>
      <c r="GD72" s="1474"/>
      <c r="GE72" s="1474"/>
      <c r="GF72" s="1474"/>
      <c r="GG72" s="1474"/>
      <c r="GH72" s="1474"/>
      <c r="GI72" s="1474"/>
      <c r="GJ72" s="1474"/>
      <c r="GK72" s="1474"/>
      <c r="GL72" s="1474"/>
      <c r="GM72" s="1474"/>
      <c r="GN72" s="1474"/>
      <c r="GO72" s="1474"/>
      <c r="GP72" s="1474"/>
      <c r="GQ72" s="1474"/>
      <c r="GR72" s="1474"/>
      <c r="GS72" s="1474"/>
      <c r="GT72" s="1474"/>
      <c r="GU72" s="1474"/>
      <c r="GV72" s="1474"/>
      <c r="GW72" s="1474"/>
      <c r="GX72" s="1474"/>
      <c r="GY72" s="1474"/>
      <c r="GZ72" s="1474"/>
      <c r="HA72" s="1474"/>
      <c r="HB72" s="1474"/>
      <c r="HC72" s="1474"/>
      <c r="HD72" s="1474"/>
      <c r="HE72" s="1474"/>
      <c r="HF72" s="1474"/>
      <c r="HG72" s="1474"/>
      <c r="HH72" s="1474"/>
      <c r="HI72" s="1474"/>
      <c r="HJ72" s="1474"/>
      <c r="HK72" s="1474"/>
      <c r="HL72" s="1474"/>
      <c r="HM72" s="1474"/>
      <c r="HN72" s="1474"/>
      <c r="HO72" s="1474"/>
      <c r="HP72" s="1474"/>
      <c r="HQ72" s="1474"/>
      <c r="HR72" s="1474"/>
      <c r="HS72" s="1474"/>
      <c r="HT72" s="1474"/>
      <c r="HU72" s="1474"/>
      <c r="HV72" s="1474"/>
      <c r="HW72" s="1474"/>
      <c r="HX72" s="1474"/>
      <c r="HY72" s="1474"/>
      <c r="HZ72" s="1474"/>
      <c r="IA72" s="1474"/>
      <c r="IB72" s="1474"/>
      <c r="IC72" s="1474"/>
      <c r="ID72" s="1474"/>
      <c r="IE72" s="1474"/>
      <c r="IF72" s="1474"/>
      <c r="IG72" s="1474"/>
      <c r="IH72" s="1474"/>
      <c r="II72" s="1474"/>
      <c r="IJ72" s="1474"/>
      <c r="IK72" s="1474"/>
      <c r="IL72" s="1474"/>
      <c r="IM72" s="1474"/>
      <c r="IN72" s="1474"/>
      <c r="IO72" s="1474"/>
      <c r="IP72" s="1474"/>
      <c r="IQ72" s="1474"/>
      <c r="IR72" s="1474"/>
      <c r="IS72" s="1474"/>
      <c r="IT72" s="1474"/>
      <c r="IU72" s="1474"/>
    </row>
    <row r="73" spans="1:255">
      <c r="A73" s="2091" t="s">
        <v>1394</v>
      </c>
      <c r="B73" s="1456" t="s">
        <v>6221</v>
      </c>
      <c r="C73" s="1456" t="s">
        <v>6219</v>
      </c>
      <c r="D73" s="1456" t="s">
        <v>6219</v>
      </c>
      <c r="E73" s="1814"/>
      <c r="F73" s="1455">
        <v>117</v>
      </c>
      <c r="G73" s="1456"/>
      <c r="H73" s="1456"/>
      <c r="I73" s="1456" t="s">
        <v>6257</v>
      </c>
      <c r="J73" s="1456">
        <v>1218</v>
      </c>
      <c r="K73" s="1787"/>
      <c r="L73" s="1787"/>
      <c r="M73" s="1825" t="s">
        <v>1394</v>
      </c>
      <c r="N73" s="1455"/>
      <c r="O73" s="1771">
        <v>3001212</v>
      </c>
      <c r="P73" s="1771"/>
      <c r="Q73" s="1771"/>
      <c r="R73" s="1771">
        <f t="shared" ref="R73:R136" si="1">SUM(O73:Q73)</f>
        <v>3001212</v>
      </c>
      <c r="S73" s="1825" t="s">
        <v>1394</v>
      </c>
      <c r="T73" s="1474"/>
      <c r="U73" s="1474"/>
      <c r="V73" s="1474"/>
      <c r="W73" s="1474"/>
      <c r="X73" s="1474"/>
      <c r="Y73" s="1474"/>
      <c r="Z73" s="1474"/>
      <c r="AA73" s="1474"/>
      <c r="AB73" s="1474"/>
      <c r="AC73" s="1474"/>
      <c r="AD73" s="1474"/>
      <c r="AE73" s="1474"/>
      <c r="AF73" s="1474"/>
      <c r="AG73" s="1474"/>
      <c r="AH73" s="1474"/>
      <c r="AI73" s="1474"/>
      <c r="AJ73" s="1474"/>
      <c r="AK73" s="1474"/>
      <c r="AL73" s="1474"/>
      <c r="AM73" s="1474"/>
      <c r="AN73" s="1474"/>
      <c r="AO73" s="1474"/>
      <c r="AP73" s="1474"/>
      <c r="AQ73" s="1474"/>
      <c r="AR73" s="1474"/>
      <c r="AS73" s="1474"/>
      <c r="AT73" s="1474"/>
      <c r="AU73" s="1474"/>
      <c r="AV73" s="1474"/>
      <c r="AW73" s="1474"/>
      <c r="AX73" s="1474"/>
      <c r="AY73" s="1474"/>
      <c r="AZ73" s="1474"/>
      <c r="BA73" s="1474"/>
      <c r="BB73" s="1474"/>
      <c r="BC73" s="1474"/>
      <c r="BD73" s="1474"/>
      <c r="BE73" s="1474"/>
      <c r="BF73" s="1474"/>
      <c r="BG73" s="1474"/>
      <c r="BH73" s="1474"/>
      <c r="BI73" s="1474"/>
      <c r="BJ73" s="1474"/>
      <c r="BK73" s="1474"/>
      <c r="BL73" s="1474"/>
      <c r="BM73" s="1474"/>
      <c r="BN73" s="1474"/>
      <c r="BO73" s="1474"/>
      <c r="BP73" s="1474"/>
      <c r="BQ73" s="1474"/>
      <c r="BR73" s="1474"/>
      <c r="BS73" s="1474"/>
      <c r="BT73" s="1474"/>
      <c r="BU73" s="1474"/>
      <c r="BV73" s="1474"/>
      <c r="BW73" s="1474"/>
      <c r="BX73" s="1474"/>
      <c r="BY73" s="1474"/>
      <c r="BZ73" s="1474"/>
      <c r="CA73" s="1474"/>
      <c r="CB73" s="1474"/>
      <c r="CC73" s="1474"/>
      <c r="CD73" s="1474"/>
      <c r="CE73" s="1474"/>
      <c r="CF73" s="1474"/>
      <c r="CG73" s="1474"/>
      <c r="CH73" s="1474"/>
      <c r="CI73" s="1474"/>
      <c r="CJ73" s="1474"/>
      <c r="CK73" s="1474"/>
      <c r="CL73" s="1474"/>
      <c r="CM73" s="1474"/>
      <c r="CN73" s="1474"/>
      <c r="CO73" s="1474"/>
      <c r="CP73" s="1474"/>
      <c r="CQ73" s="1474"/>
      <c r="CR73" s="1474"/>
      <c r="CS73" s="1474"/>
      <c r="CT73" s="1474"/>
      <c r="CU73" s="1474"/>
      <c r="CV73" s="1474"/>
      <c r="CW73" s="1474"/>
      <c r="CX73" s="1474"/>
      <c r="CY73" s="1474"/>
      <c r="CZ73" s="1474"/>
      <c r="DA73" s="1474"/>
      <c r="DB73" s="1474"/>
      <c r="DC73" s="1474"/>
      <c r="DD73" s="1474"/>
      <c r="DE73" s="1474"/>
      <c r="DF73" s="1474"/>
      <c r="DG73" s="1474"/>
      <c r="DH73" s="1474"/>
      <c r="DI73" s="1474"/>
      <c r="DJ73" s="1474"/>
      <c r="DK73" s="1474"/>
      <c r="DL73" s="1474"/>
      <c r="DM73" s="1474"/>
      <c r="DN73" s="1474"/>
      <c r="DO73" s="1474"/>
      <c r="DP73" s="1474"/>
      <c r="DQ73" s="1474"/>
      <c r="DR73" s="1474"/>
      <c r="DS73" s="1474"/>
      <c r="DT73" s="1474"/>
      <c r="DU73" s="1474"/>
      <c r="DV73" s="1474"/>
      <c r="DW73" s="1474"/>
      <c r="DX73" s="1474"/>
      <c r="DY73" s="1474"/>
      <c r="DZ73" s="1474"/>
      <c r="EA73" s="1474"/>
      <c r="EB73" s="1474"/>
      <c r="EC73" s="1474"/>
      <c r="ED73" s="1474"/>
      <c r="EE73" s="1474"/>
      <c r="EF73" s="1474"/>
      <c r="EG73" s="1474"/>
      <c r="EH73" s="1474"/>
      <c r="EI73" s="1474"/>
      <c r="EJ73" s="1474"/>
      <c r="EK73" s="1474"/>
      <c r="EL73" s="1474"/>
      <c r="EM73" s="1474"/>
      <c r="EN73" s="1474"/>
      <c r="EO73" s="1474"/>
      <c r="EP73" s="1474"/>
      <c r="EQ73" s="1474"/>
      <c r="ER73" s="1474"/>
      <c r="ES73" s="1474"/>
      <c r="ET73" s="1474"/>
      <c r="EU73" s="1474"/>
      <c r="EV73" s="1474"/>
      <c r="EW73" s="1474"/>
      <c r="EX73" s="1474"/>
      <c r="EY73" s="1474"/>
      <c r="EZ73" s="1474"/>
      <c r="FA73" s="1474"/>
      <c r="FB73" s="1474"/>
      <c r="FC73" s="1474"/>
      <c r="FD73" s="1474"/>
      <c r="FE73" s="1474"/>
      <c r="FF73" s="1474"/>
      <c r="FG73" s="1474"/>
      <c r="FH73" s="1474"/>
      <c r="FI73" s="1474"/>
      <c r="FJ73" s="1474"/>
      <c r="FK73" s="1474"/>
      <c r="FL73" s="1474"/>
      <c r="FM73" s="1474"/>
      <c r="FN73" s="1474"/>
      <c r="FO73" s="1474"/>
      <c r="FP73" s="1474"/>
      <c r="FQ73" s="1474"/>
      <c r="FR73" s="1474"/>
      <c r="FS73" s="1474"/>
      <c r="FT73" s="1474"/>
      <c r="FU73" s="1474"/>
      <c r="FV73" s="1474"/>
      <c r="FW73" s="1474"/>
      <c r="FX73" s="1474"/>
      <c r="FY73" s="1474"/>
      <c r="FZ73" s="1474"/>
      <c r="GA73" s="1474"/>
      <c r="GB73" s="1474"/>
      <c r="GC73" s="1474"/>
      <c r="GD73" s="1474"/>
      <c r="GE73" s="1474"/>
      <c r="GF73" s="1474"/>
      <c r="GG73" s="1474"/>
      <c r="GH73" s="1474"/>
      <c r="GI73" s="1474"/>
      <c r="GJ73" s="1474"/>
      <c r="GK73" s="1474"/>
      <c r="GL73" s="1474"/>
      <c r="GM73" s="1474"/>
      <c r="GN73" s="1474"/>
      <c r="GO73" s="1474"/>
      <c r="GP73" s="1474"/>
      <c r="GQ73" s="1474"/>
      <c r="GR73" s="1474"/>
      <c r="GS73" s="1474"/>
      <c r="GT73" s="1474"/>
      <c r="GU73" s="1474"/>
      <c r="GV73" s="1474"/>
      <c r="GW73" s="1474"/>
      <c r="GX73" s="1474"/>
      <c r="GY73" s="1474"/>
      <c r="GZ73" s="1474"/>
      <c r="HA73" s="1474"/>
      <c r="HB73" s="1474"/>
      <c r="HC73" s="1474"/>
      <c r="HD73" s="1474"/>
      <c r="HE73" s="1474"/>
      <c r="HF73" s="1474"/>
      <c r="HG73" s="1474"/>
      <c r="HH73" s="1474"/>
      <c r="HI73" s="1474"/>
      <c r="HJ73" s="1474"/>
      <c r="HK73" s="1474"/>
      <c r="HL73" s="1474"/>
      <c r="HM73" s="1474"/>
      <c r="HN73" s="1474"/>
      <c r="HO73" s="1474"/>
      <c r="HP73" s="1474"/>
      <c r="HQ73" s="1474"/>
      <c r="HR73" s="1474"/>
      <c r="HS73" s="1474"/>
      <c r="HT73" s="1474"/>
      <c r="HU73" s="1474"/>
      <c r="HV73" s="1474"/>
      <c r="HW73" s="1474"/>
      <c r="HX73" s="1474"/>
      <c r="HY73" s="1474"/>
      <c r="HZ73" s="1474"/>
      <c r="IA73" s="1474"/>
      <c r="IB73" s="1474"/>
      <c r="IC73" s="1474"/>
      <c r="ID73" s="1474"/>
      <c r="IE73" s="1474"/>
      <c r="IF73" s="1474"/>
      <c r="IG73" s="1474"/>
      <c r="IH73" s="1474"/>
      <c r="II73" s="1474"/>
      <c r="IJ73" s="1474"/>
      <c r="IK73" s="1474"/>
      <c r="IL73" s="1474"/>
      <c r="IM73" s="1474"/>
      <c r="IN73" s="1474"/>
      <c r="IO73" s="1474"/>
      <c r="IP73" s="1474"/>
      <c r="IQ73" s="1474"/>
      <c r="IR73" s="1474"/>
      <c r="IS73" s="1474"/>
      <c r="IT73" s="1474"/>
      <c r="IU73" s="1474"/>
    </row>
    <row r="74" spans="1:255">
      <c r="A74" s="2091" t="s">
        <v>1395</v>
      </c>
      <c r="B74" s="1456" t="s">
        <v>6222</v>
      </c>
      <c r="C74" s="1456" t="s">
        <v>6219</v>
      </c>
      <c r="D74" s="1456" t="s">
        <v>6219</v>
      </c>
      <c r="E74" s="1814"/>
      <c r="F74" s="1455">
        <v>117</v>
      </c>
      <c r="G74" s="1456"/>
      <c r="H74" s="1456"/>
      <c r="I74" s="1456" t="s">
        <v>6257</v>
      </c>
      <c r="J74" s="1456">
        <v>2472</v>
      </c>
      <c r="K74" s="1787"/>
      <c r="L74" s="1787"/>
      <c r="M74" s="1825" t="s">
        <v>1395</v>
      </c>
      <c r="N74" s="1455" t="s">
        <v>1784</v>
      </c>
      <c r="O74" s="1787">
        <v>2938425.2</v>
      </c>
      <c r="P74" s="1787"/>
      <c r="Q74" s="1787"/>
      <c r="R74" s="1787">
        <f t="shared" si="1"/>
        <v>2938425.2</v>
      </c>
      <c r="S74" s="1825" t="s">
        <v>1395</v>
      </c>
      <c r="T74" s="1474"/>
      <c r="U74" s="1474"/>
      <c r="V74" s="1474"/>
      <c r="W74" s="1474"/>
      <c r="X74" s="1474"/>
      <c r="Y74" s="1474"/>
      <c r="Z74" s="1474"/>
      <c r="AA74" s="1474"/>
      <c r="AB74" s="1474"/>
      <c r="AC74" s="1474"/>
      <c r="AD74" s="1474"/>
      <c r="AE74" s="1474"/>
      <c r="AF74" s="1474"/>
      <c r="AG74" s="1474"/>
      <c r="AH74" s="1474"/>
      <c r="AI74" s="1474"/>
      <c r="AJ74" s="1474"/>
      <c r="AK74" s="1474"/>
      <c r="AL74" s="1474"/>
      <c r="AM74" s="1474"/>
      <c r="AN74" s="1474"/>
      <c r="AO74" s="1474"/>
      <c r="AP74" s="1474"/>
      <c r="AQ74" s="1474"/>
      <c r="AR74" s="1474"/>
      <c r="AS74" s="1474"/>
      <c r="AT74" s="1474"/>
      <c r="AU74" s="1474"/>
      <c r="AV74" s="1474"/>
      <c r="AW74" s="1474"/>
      <c r="AX74" s="1474"/>
      <c r="AY74" s="1474"/>
      <c r="AZ74" s="1474"/>
      <c r="BA74" s="1474"/>
      <c r="BB74" s="1474"/>
      <c r="BC74" s="1474"/>
      <c r="BD74" s="1474"/>
      <c r="BE74" s="1474"/>
      <c r="BF74" s="1474"/>
      <c r="BG74" s="1474"/>
      <c r="BH74" s="1474"/>
      <c r="BI74" s="1474"/>
      <c r="BJ74" s="1474"/>
      <c r="BK74" s="1474"/>
      <c r="BL74" s="1474"/>
      <c r="BM74" s="1474"/>
      <c r="BN74" s="1474"/>
      <c r="BO74" s="1474"/>
      <c r="BP74" s="1474"/>
      <c r="BQ74" s="1474"/>
      <c r="BR74" s="1474"/>
      <c r="BS74" s="1474"/>
      <c r="BT74" s="1474"/>
      <c r="BU74" s="1474"/>
      <c r="BV74" s="1474"/>
      <c r="BW74" s="1474"/>
      <c r="BX74" s="1474"/>
      <c r="BY74" s="1474"/>
      <c r="BZ74" s="1474"/>
      <c r="CA74" s="1474"/>
      <c r="CB74" s="1474"/>
      <c r="CC74" s="1474"/>
      <c r="CD74" s="1474"/>
      <c r="CE74" s="1474"/>
      <c r="CF74" s="1474"/>
      <c r="CG74" s="1474"/>
      <c r="CH74" s="1474"/>
      <c r="CI74" s="1474"/>
      <c r="CJ74" s="1474"/>
      <c r="CK74" s="1474"/>
      <c r="CL74" s="1474"/>
      <c r="CM74" s="1474"/>
      <c r="CN74" s="1474"/>
      <c r="CO74" s="1474"/>
      <c r="CP74" s="1474"/>
      <c r="CQ74" s="1474"/>
      <c r="CR74" s="1474"/>
      <c r="CS74" s="1474"/>
      <c r="CT74" s="1474"/>
      <c r="CU74" s="1474"/>
      <c r="CV74" s="1474"/>
      <c r="CW74" s="1474"/>
      <c r="CX74" s="1474"/>
      <c r="CY74" s="1474"/>
      <c r="CZ74" s="1474"/>
      <c r="DA74" s="1474"/>
      <c r="DB74" s="1474"/>
      <c r="DC74" s="1474"/>
      <c r="DD74" s="1474"/>
      <c r="DE74" s="1474"/>
      <c r="DF74" s="1474"/>
      <c r="DG74" s="1474"/>
      <c r="DH74" s="1474"/>
      <c r="DI74" s="1474"/>
      <c r="DJ74" s="1474"/>
      <c r="DK74" s="1474"/>
      <c r="DL74" s="1474"/>
      <c r="DM74" s="1474"/>
      <c r="DN74" s="1474"/>
      <c r="DO74" s="1474"/>
      <c r="DP74" s="1474"/>
      <c r="DQ74" s="1474"/>
      <c r="DR74" s="1474"/>
      <c r="DS74" s="1474"/>
      <c r="DT74" s="1474"/>
      <c r="DU74" s="1474"/>
      <c r="DV74" s="1474"/>
      <c r="DW74" s="1474"/>
      <c r="DX74" s="1474"/>
      <c r="DY74" s="1474"/>
      <c r="DZ74" s="1474"/>
      <c r="EA74" s="1474"/>
      <c r="EB74" s="1474"/>
      <c r="EC74" s="1474"/>
      <c r="ED74" s="1474"/>
      <c r="EE74" s="1474"/>
      <c r="EF74" s="1474"/>
      <c r="EG74" s="1474"/>
      <c r="EH74" s="1474"/>
      <c r="EI74" s="1474"/>
      <c r="EJ74" s="1474"/>
      <c r="EK74" s="1474"/>
      <c r="EL74" s="1474"/>
      <c r="EM74" s="1474"/>
      <c r="EN74" s="1474"/>
      <c r="EO74" s="1474"/>
      <c r="EP74" s="1474"/>
      <c r="EQ74" s="1474"/>
      <c r="ER74" s="1474"/>
      <c r="ES74" s="1474"/>
      <c r="ET74" s="1474"/>
      <c r="EU74" s="1474"/>
      <c r="EV74" s="1474"/>
      <c r="EW74" s="1474"/>
      <c r="EX74" s="1474"/>
      <c r="EY74" s="1474"/>
      <c r="EZ74" s="1474"/>
      <c r="FA74" s="1474"/>
      <c r="FB74" s="1474"/>
      <c r="FC74" s="1474"/>
      <c r="FD74" s="1474"/>
      <c r="FE74" s="1474"/>
      <c r="FF74" s="1474"/>
      <c r="FG74" s="1474"/>
      <c r="FH74" s="1474"/>
      <c r="FI74" s="1474"/>
      <c r="FJ74" s="1474"/>
      <c r="FK74" s="1474"/>
      <c r="FL74" s="1474"/>
      <c r="FM74" s="1474"/>
      <c r="FN74" s="1474"/>
      <c r="FO74" s="1474"/>
      <c r="FP74" s="1474"/>
      <c r="FQ74" s="1474"/>
      <c r="FR74" s="1474"/>
      <c r="FS74" s="1474"/>
      <c r="FT74" s="1474"/>
      <c r="FU74" s="1474"/>
      <c r="FV74" s="1474"/>
      <c r="FW74" s="1474"/>
      <c r="FX74" s="1474"/>
      <c r="FY74" s="1474"/>
      <c r="FZ74" s="1474"/>
      <c r="GA74" s="1474"/>
      <c r="GB74" s="1474"/>
      <c r="GC74" s="1474"/>
      <c r="GD74" s="1474"/>
      <c r="GE74" s="1474"/>
      <c r="GF74" s="1474"/>
      <c r="GG74" s="1474"/>
      <c r="GH74" s="1474"/>
      <c r="GI74" s="1474"/>
      <c r="GJ74" s="1474"/>
      <c r="GK74" s="1474"/>
      <c r="GL74" s="1474"/>
      <c r="GM74" s="1474"/>
      <c r="GN74" s="1474"/>
      <c r="GO74" s="1474"/>
      <c r="GP74" s="1474"/>
      <c r="GQ74" s="1474"/>
      <c r="GR74" s="1474"/>
      <c r="GS74" s="1474"/>
      <c r="GT74" s="1474"/>
      <c r="GU74" s="1474"/>
      <c r="GV74" s="1474"/>
      <c r="GW74" s="1474"/>
      <c r="GX74" s="1474"/>
      <c r="GY74" s="1474"/>
      <c r="GZ74" s="1474"/>
      <c r="HA74" s="1474"/>
      <c r="HB74" s="1474"/>
      <c r="HC74" s="1474"/>
      <c r="HD74" s="1474"/>
      <c r="HE74" s="1474"/>
      <c r="HF74" s="1474"/>
      <c r="HG74" s="1474"/>
      <c r="HH74" s="1474"/>
      <c r="HI74" s="1474"/>
      <c r="HJ74" s="1474"/>
      <c r="HK74" s="1474"/>
      <c r="HL74" s="1474"/>
      <c r="HM74" s="1474"/>
      <c r="HN74" s="1474"/>
      <c r="HO74" s="1474"/>
      <c r="HP74" s="1474"/>
      <c r="HQ74" s="1474"/>
      <c r="HR74" s="1474"/>
      <c r="HS74" s="1474"/>
      <c r="HT74" s="1474"/>
      <c r="HU74" s="1474"/>
      <c r="HV74" s="1474"/>
      <c r="HW74" s="1474"/>
      <c r="HX74" s="1474"/>
      <c r="HY74" s="1474"/>
      <c r="HZ74" s="1474"/>
      <c r="IA74" s="1474"/>
      <c r="IB74" s="1474"/>
      <c r="IC74" s="1474"/>
      <c r="ID74" s="1474"/>
      <c r="IE74" s="1474"/>
      <c r="IF74" s="1474"/>
      <c r="IG74" s="1474"/>
      <c r="IH74" s="1474"/>
      <c r="II74" s="1474"/>
      <c r="IJ74" s="1474"/>
      <c r="IK74" s="1474"/>
      <c r="IL74" s="1474"/>
      <c r="IM74" s="1474"/>
      <c r="IN74" s="1474"/>
      <c r="IO74" s="1474"/>
      <c r="IP74" s="1474"/>
      <c r="IQ74" s="1474"/>
      <c r="IR74" s="1474"/>
      <c r="IS74" s="1474"/>
      <c r="IT74" s="1474"/>
      <c r="IU74" s="1474"/>
    </row>
    <row r="75" spans="1:255">
      <c r="A75" s="2091" t="s">
        <v>1396</v>
      </c>
      <c r="B75" s="1456" t="s">
        <v>6223</v>
      </c>
      <c r="C75" s="1456" t="s">
        <v>6219</v>
      </c>
      <c r="D75" s="1456" t="s">
        <v>6219</v>
      </c>
      <c r="E75" s="1814"/>
      <c r="F75" s="1455">
        <v>94</v>
      </c>
      <c r="G75" s="1456"/>
      <c r="H75" s="1456"/>
      <c r="I75" s="1456" t="s">
        <v>6258</v>
      </c>
      <c r="J75" s="1456">
        <v>200</v>
      </c>
      <c r="K75" s="1787"/>
      <c r="L75" s="1787"/>
      <c r="M75" s="1825" t="s">
        <v>1396</v>
      </c>
      <c r="N75" s="1455"/>
      <c r="O75" s="1787">
        <v>486000</v>
      </c>
      <c r="P75" s="1787"/>
      <c r="Q75" s="1787"/>
      <c r="R75" s="1787">
        <f t="shared" si="1"/>
        <v>486000</v>
      </c>
      <c r="S75" s="1825" t="s">
        <v>1396</v>
      </c>
      <c r="T75" s="1474"/>
      <c r="U75" s="1474"/>
      <c r="V75" s="1474"/>
      <c r="W75" s="1474"/>
      <c r="X75" s="1474"/>
      <c r="Y75" s="1474"/>
      <c r="Z75" s="1474"/>
      <c r="AA75" s="1474"/>
      <c r="AB75" s="1474"/>
      <c r="AC75" s="1474"/>
      <c r="AD75" s="1474"/>
      <c r="AE75" s="1474"/>
      <c r="AF75" s="1474"/>
      <c r="AG75" s="1474"/>
      <c r="AH75" s="1474"/>
      <c r="AI75" s="1474"/>
      <c r="AJ75" s="1474"/>
      <c r="AK75" s="1474"/>
      <c r="AL75" s="1474"/>
      <c r="AM75" s="1474"/>
      <c r="AN75" s="1474"/>
      <c r="AO75" s="1474"/>
      <c r="AP75" s="1474"/>
      <c r="AQ75" s="1474"/>
      <c r="AR75" s="1474"/>
      <c r="AS75" s="1474"/>
      <c r="AT75" s="1474"/>
      <c r="AU75" s="1474"/>
      <c r="AV75" s="1474"/>
      <c r="AW75" s="1474"/>
      <c r="AX75" s="1474"/>
      <c r="AY75" s="1474"/>
      <c r="AZ75" s="1474"/>
      <c r="BA75" s="1474"/>
      <c r="BB75" s="1474"/>
      <c r="BC75" s="1474"/>
      <c r="BD75" s="1474"/>
      <c r="BE75" s="1474"/>
      <c r="BF75" s="1474"/>
      <c r="BG75" s="1474"/>
      <c r="BH75" s="1474"/>
      <c r="BI75" s="1474"/>
      <c r="BJ75" s="1474"/>
      <c r="BK75" s="1474"/>
      <c r="BL75" s="1474"/>
      <c r="BM75" s="1474"/>
      <c r="BN75" s="1474"/>
      <c r="BO75" s="1474"/>
      <c r="BP75" s="1474"/>
      <c r="BQ75" s="1474"/>
      <c r="BR75" s="1474"/>
      <c r="BS75" s="1474"/>
      <c r="BT75" s="1474"/>
      <c r="BU75" s="1474"/>
      <c r="BV75" s="1474"/>
      <c r="BW75" s="1474"/>
      <c r="BX75" s="1474"/>
      <c r="BY75" s="1474"/>
      <c r="BZ75" s="1474"/>
      <c r="CA75" s="1474"/>
      <c r="CB75" s="1474"/>
      <c r="CC75" s="1474"/>
      <c r="CD75" s="1474"/>
      <c r="CE75" s="1474"/>
      <c r="CF75" s="1474"/>
      <c r="CG75" s="1474"/>
      <c r="CH75" s="1474"/>
      <c r="CI75" s="1474"/>
      <c r="CJ75" s="1474"/>
      <c r="CK75" s="1474"/>
      <c r="CL75" s="1474"/>
      <c r="CM75" s="1474"/>
      <c r="CN75" s="1474"/>
      <c r="CO75" s="1474"/>
      <c r="CP75" s="1474"/>
      <c r="CQ75" s="1474"/>
      <c r="CR75" s="1474"/>
      <c r="CS75" s="1474"/>
      <c r="CT75" s="1474"/>
      <c r="CU75" s="1474"/>
      <c r="CV75" s="1474"/>
      <c r="CW75" s="1474"/>
      <c r="CX75" s="1474"/>
      <c r="CY75" s="1474"/>
      <c r="CZ75" s="1474"/>
      <c r="DA75" s="1474"/>
      <c r="DB75" s="1474"/>
      <c r="DC75" s="1474"/>
      <c r="DD75" s="1474"/>
      <c r="DE75" s="1474"/>
      <c r="DF75" s="1474"/>
      <c r="DG75" s="1474"/>
      <c r="DH75" s="1474"/>
      <c r="DI75" s="1474"/>
      <c r="DJ75" s="1474"/>
      <c r="DK75" s="1474"/>
      <c r="DL75" s="1474"/>
      <c r="DM75" s="1474"/>
      <c r="DN75" s="1474"/>
      <c r="DO75" s="1474"/>
      <c r="DP75" s="1474"/>
      <c r="DQ75" s="1474"/>
      <c r="DR75" s="1474"/>
      <c r="DS75" s="1474"/>
      <c r="DT75" s="1474"/>
      <c r="DU75" s="1474"/>
      <c r="DV75" s="1474"/>
      <c r="DW75" s="1474"/>
      <c r="DX75" s="1474"/>
      <c r="DY75" s="1474"/>
      <c r="DZ75" s="1474"/>
      <c r="EA75" s="1474"/>
      <c r="EB75" s="1474"/>
      <c r="EC75" s="1474"/>
      <c r="ED75" s="1474"/>
      <c r="EE75" s="1474"/>
      <c r="EF75" s="1474"/>
      <c r="EG75" s="1474"/>
      <c r="EH75" s="1474"/>
      <c r="EI75" s="1474"/>
      <c r="EJ75" s="1474"/>
      <c r="EK75" s="1474"/>
      <c r="EL75" s="1474"/>
      <c r="EM75" s="1474"/>
      <c r="EN75" s="1474"/>
      <c r="EO75" s="1474"/>
      <c r="EP75" s="1474"/>
      <c r="EQ75" s="1474"/>
      <c r="ER75" s="1474"/>
      <c r="ES75" s="1474"/>
      <c r="ET75" s="1474"/>
      <c r="EU75" s="1474"/>
      <c r="EV75" s="1474"/>
      <c r="EW75" s="1474"/>
      <c r="EX75" s="1474"/>
      <c r="EY75" s="1474"/>
      <c r="EZ75" s="1474"/>
      <c r="FA75" s="1474"/>
      <c r="FB75" s="1474"/>
      <c r="FC75" s="1474"/>
      <c r="FD75" s="1474"/>
      <c r="FE75" s="1474"/>
      <c r="FF75" s="1474"/>
      <c r="FG75" s="1474"/>
      <c r="FH75" s="1474"/>
      <c r="FI75" s="1474"/>
      <c r="FJ75" s="1474"/>
      <c r="FK75" s="1474"/>
      <c r="FL75" s="1474"/>
      <c r="FM75" s="1474"/>
      <c r="FN75" s="1474"/>
      <c r="FO75" s="1474"/>
      <c r="FP75" s="1474"/>
      <c r="FQ75" s="1474"/>
      <c r="FR75" s="1474"/>
      <c r="FS75" s="1474"/>
      <c r="FT75" s="1474"/>
      <c r="FU75" s="1474"/>
      <c r="FV75" s="1474"/>
      <c r="FW75" s="1474"/>
      <c r="FX75" s="1474"/>
      <c r="FY75" s="1474"/>
      <c r="FZ75" s="1474"/>
      <c r="GA75" s="1474"/>
      <c r="GB75" s="1474"/>
      <c r="GC75" s="1474"/>
      <c r="GD75" s="1474"/>
      <c r="GE75" s="1474"/>
      <c r="GF75" s="1474"/>
      <c r="GG75" s="1474"/>
      <c r="GH75" s="1474"/>
      <c r="GI75" s="1474"/>
      <c r="GJ75" s="1474"/>
      <c r="GK75" s="1474"/>
      <c r="GL75" s="1474"/>
      <c r="GM75" s="1474"/>
      <c r="GN75" s="1474"/>
      <c r="GO75" s="1474"/>
      <c r="GP75" s="1474"/>
      <c r="GQ75" s="1474"/>
      <c r="GR75" s="1474"/>
      <c r="GS75" s="1474"/>
      <c r="GT75" s="1474"/>
      <c r="GU75" s="1474"/>
      <c r="GV75" s="1474"/>
      <c r="GW75" s="1474"/>
      <c r="GX75" s="1474"/>
      <c r="GY75" s="1474"/>
      <c r="GZ75" s="1474"/>
      <c r="HA75" s="1474"/>
      <c r="HB75" s="1474"/>
      <c r="HC75" s="1474"/>
      <c r="HD75" s="1474"/>
      <c r="HE75" s="1474"/>
      <c r="HF75" s="1474"/>
      <c r="HG75" s="1474"/>
      <c r="HH75" s="1474"/>
      <c r="HI75" s="1474"/>
      <c r="HJ75" s="1474"/>
      <c r="HK75" s="1474"/>
      <c r="HL75" s="1474"/>
      <c r="HM75" s="1474"/>
      <c r="HN75" s="1474"/>
      <c r="HO75" s="1474"/>
      <c r="HP75" s="1474"/>
      <c r="HQ75" s="1474"/>
      <c r="HR75" s="1474"/>
      <c r="HS75" s="1474"/>
      <c r="HT75" s="1474"/>
      <c r="HU75" s="1474"/>
      <c r="HV75" s="1474"/>
      <c r="HW75" s="1474"/>
      <c r="HX75" s="1474"/>
      <c r="HY75" s="1474"/>
      <c r="HZ75" s="1474"/>
      <c r="IA75" s="1474"/>
      <c r="IB75" s="1474"/>
      <c r="IC75" s="1474"/>
      <c r="ID75" s="1474"/>
      <c r="IE75" s="1474"/>
      <c r="IF75" s="1474"/>
      <c r="IG75" s="1474"/>
      <c r="IH75" s="1474"/>
      <c r="II75" s="1474"/>
      <c r="IJ75" s="1474"/>
      <c r="IK75" s="1474"/>
      <c r="IL75" s="1474"/>
      <c r="IM75" s="1474"/>
      <c r="IN75" s="1474"/>
      <c r="IO75" s="1474"/>
      <c r="IP75" s="1474"/>
      <c r="IQ75" s="1474"/>
      <c r="IR75" s="1474"/>
      <c r="IS75" s="1474"/>
      <c r="IT75" s="1474"/>
      <c r="IU75" s="1474"/>
    </row>
    <row r="76" spans="1:255">
      <c r="A76" s="2091" t="s">
        <v>1397</v>
      </c>
      <c r="B76" s="1456" t="s">
        <v>6224</v>
      </c>
      <c r="C76" s="1456"/>
      <c r="D76" s="1456"/>
      <c r="E76" s="1814"/>
      <c r="F76" s="1455"/>
      <c r="G76" s="1456"/>
      <c r="H76" s="1456"/>
      <c r="I76" s="1456"/>
      <c r="J76" s="1456"/>
      <c r="K76" s="1787"/>
      <c r="L76" s="1787"/>
      <c r="M76" s="1825" t="s">
        <v>1397</v>
      </c>
      <c r="N76" s="1455"/>
      <c r="O76" s="1787"/>
      <c r="P76" s="1787"/>
      <c r="Q76" s="1787"/>
      <c r="R76" s="1787">
        <f t="shared" si="1"/>
        <v>0</v>
      </c>
      <c r="S76" s="1825" t="s">
        <v>1397</v>
      </c>
      <c r="T76" s="1474"/>
      <c r="U76" s="1474"/>
      <c r="V76" s="1474"/>
      <c r="W76" s="1474"/>
      <c r="X76" s="1474"/>
      <c r="Y76" s="1474"/>
      <c r="Z76" s="1474"/>
      <c r="AA76" s="1474"/>
      <c r="AB76" s="1474"/>
      <c r="AC76" s="1474"/>
      <c r="AD76" s="1474"/>
      <c r="AE76" s="1474"/>
      <c r="AF76" s="1474"/>
      <c r="AG76" s="1474"/>
      <c r="AH76" s="1474"/>
      <c r="AI76" s="1474"/>
      <c r="AJ76" s="1474"/>
      <c r="AK76" s="1474"/>
      <c r="AL76" s="1474"/>
      <c r="AM76" s="1474"/>
      <c r="AN76" s="1474"/>
      <c r="AO76" s="1474"/>
      <c r="AP76" s="1474"/>
      <c r="AQ76" s="1474"/>
      <c r="AR76" s="1474"/>
      <c r="AS76" s="1474"/>
      <c r="AT76" s="1474"/>
      <c r="AU76" s="1474"/>
      <c r="AV76" s="1474"/>
      <c r="AW76" s="1474"/>
      <c r="AX76" s="1474"/>
      <c r="AY76" s="1474"/>
      <c r="AZ76" s="1474"/>
      <c r="BA76" s="1474"/>
      <c r="BB76" s="1474"/>
      <c r="BC76" s="1474"/>
      <c r="BD76" s="1474"/>
      <c r="BE76" s="1474"/>
      <c r="BF76" s="1474"/>
      <c r="BG76" s="1474"/>
      <c r="BH76" s="1474"/>
      <c r="BI76" s="1474"/>
      <c r="BJ76" s="1474"/>
      <c r="BK76" s="1474"/>
      <c r="BL76" s="1474"/>
      <c r="BM76" s="1474"/>
      <c r="BN76" s="1474"/>
      <c r="BO76" s="1474"/>
      <c r="BP76" s="1474"/>
      <c r="BQ76" s="1474"/>
      <c r="BR76" s="1474"/>
      <c r="BS76" s="1474"/>
      <c r="BT76" s="1474"/>
      <c r="BU76" s="1474"/>
      <c r="BV76" s="1474"/>
      <c r="BW76" s="1474"/>
      <c r="BX76" s="1474"/>
      <c r="BY76" s="1474"/>
      <c r="BZ76" s="1474"/>
      <c r="CA76" s="1474"/>
      <c r="CB76" s="1474"/>
      <c r="CC76" s="1474"/>
      <c r="CD76" s="1474"/>
      <c r="CE76" s="1474"/>
      <c r="CF76" s="1474"/>
      <c r="CG76" s="1474"/>
      <c r="CH76" s="1474"/>
      <c r="CI76" s="1474"/>
      <c r="CJ76" s="1474"/>
      <c r="CK76" s="1474"/>
      <c r="CL76" s="1474"/>
      <c r="CM76" s="1474"/>
      <c r="CN76" s="1474"/>
      <c r="CO76" s="1474"/>
      <c r="CP76" s="1474"/>
      <c r="CQ76" s="1474"/>
      <c r="CR76" s="1474"/>
      <c r="CS76" s="1474"/>
      <c r="CT76" s="1474"/>
      <c r="CU76" s="1474"/>
      <c r="CV76" s="1474"/>
      <c r="CW76" s="1474"/>
      <c r="CX76" s="1474"/>
      <c r="CY76" s="1474"/>
      <c r="CZ76" s="1474"/>
      <c r="DA76" s="1474"/>
      <c r="DB76" s="1474"/>
      <c r="DC76" s="1474"/>
      <c r="DD76" s="1474"/>
      <c r="DE76" s="1474"/>
      <c r="DF76" s="1474"/>
      <c r="DG76" s="1474"/>
      <c r="DH76" s="1474"/>
      <c r="DI76" s="1474"/>
      <c r="DJ76" s="1474"/>
      <c r="DK76" s="1474"/>
      <c r="DL76" s="1474"/>
      <c r="DM76" s="1474"/>
      <c r="DN76" s="1474"/>
      <c r="DO76" s="1474"/>
      <c r="DP76" s="1474"/>
      <c r="DQ76" s="1474"/>
      <c r="DR76" s="1474"/>
      <c r="DS76" s="1474"/>
      <c r="DT76" s="1474"/>
      <c r="DU76" s="1474"/>
      <c r="DV76" s="1474"/>
      <c r="DW76" s="1474"/>
      <c r="DX76" s="1474"/>
      <c r="DY76" s="1474"/>
      <c r="DZ76" s="1474"/>
      <c r="EA76" s="1474"/>
      <c r="EB76" s="1474"/>
      <c r="EC76" s="1474"/>
      <c r="ED76" s="1474"/>
      <c r="EE76" s="1474"/>
      <c r="EF76" s="1474"/>
      <c r="EG76" s="1474"/>
      <c r="EH76" s="1474"/>
      <c r="EI76" s="1474"/>
      <c r="EJ76" s="1474"/>
      <c r="EK76" s="1474"/>
      <c r="EL76" s="1474"/>
      <c r="EM76" s="1474"/>
      <c r="EN76" s="1474"/>
      <c r="EO76" s="1474"/>
      <c r="EP76" s="1474"/>
      <c r="EQ76" s="1474"/>
      <c r="ER76" s="1474"/>
      <c r="ES76" s="1474"/>
      <c r="ET76" s="1474"/>
      <c r="EU76" s="1474"/>
      <c r="EV76" s="1474"/>
      <c r="EW76" s="1474"/>
      <c r="EX76" s="1474"/>
      <c r="EY76" s="1474"/>
      <c r="EZ76" s="1474"/>
      <c r="FA76" s="1474"/>
      <c r="FB76" s="1474"/>
      <c r="FC76" s="1474"/>
      <c r="FD76" s="1474"/>
      <c r="FE76" s="1474"/>
      <c r="FF76" s="1474"/>
      <c r="FG76" s="1474"/>
      <c r="FH76" s="1474"/>
      <c r="FI76" s="1474"/>
      <c r="FJ76" s="1474"/>
      <c r="FK76" s="1474"/>
      <c r="FL76" s="1474"/>
      <c r="FM76" s="1474"/>
      <c r="FN76" s="1474"/>
      <c r="FO76" s="1474"/>
      <c r="FP76" s="1474"/>
      <c r="FQ76" s="1474"/>
      <c r="FR76" s="1474"/>
      <c r="FS76" s="1474"/>
      <c r="FT76" s="1474"/>
      <c r="FU76" s="1474"/>
      <c r="FV76" s="1474"/>
      <c r="FW76" s="1474"/>
      <c r="FX76" s="1474"/>
      <c r="FY76" s="1474"/>
      <c r="FZ76" s="1474"/>
      <c r="GA76" s="1474"/>
      <c r="GB76" s="1474"/>
      <c r="GC76" s="1474"/>
      <c r="GD76" s="1474"/>
      <c r="GE76" s="1474"/>
      <c r="GF76" s="1474"/>
      <c r="GG76" s="1474"/>
      <c r="GH76" s="1474"/>
      <c r="GI76" s="1474"/>
      <c r="GJ76" s="1474"/>
      <c r="GK76" s="1474"/>
      <c r="GL76" s="1474"/>
      <c r="GM76" s="1474"/>
      <c r="GN76" s="1474"/>
      <c r="GO76" s="1474"/>
      <c r="GP76" s="1474"/>
      <c r="GQ76" s="1474"/>
      <c r="GR76" s="1474"/>
      <c r="GS76" s="1474"/>
      <c r="GT76" s="1474"/>
      <c r="GU76" s="1474"/>
      <c r="GV76" s="1474"/>
      <c r="GW76" s="1474"/>
      <c r="GX76" s="1474"/>
      <c r="GY76" s="1474"/>
      <c r="GZ76" s="1474"/>
      <c r="HA76" s="1474"/>
      <c r="HB76" s="1474"/>
      <c r="HC76" s="1474"/>
      <c r="HD76" s="1474"/>
      <c r="HE76" s="1474"/>
      <c r="HF76" s="1474"/>
      <c r="HG76" s="1474"/>
      <c r="HH76" s="1474"/>
      <c r="HI76" s="1474"/>
      <c r="HJ76" s="1474"/>
      <c r="HK76" s="1474"/>
      <c r="HL76" s="1474"/>
      <c r="HM76" s="1474"/>
      <c r="HN76" s="1474"/>
      <c r="HO76" s="1474"/>
      <c r="HP76" s="1474"/>
      <c r="HQ76" s="1474"/>
      <c r="HR76" s="1474"/>
      <c r="HS76" s="1474"/>
      <c r="HT76" s="1474"/>
      <c r="HU76" s="1474"/>
      <c r="HV76" s="1474"/>
      <c r="HW76" s="1474"/>
      <c r="HX76" s="1474"/>
      <c r="HY76" s="1474"/>
      <c r="HZ76" s="1474"/>
      <c r="IA76" s="1474"/>
      <c r="IB76" s="1474"/>
      <c r="IC76" s="1474"/>
      <c r="ID76" s="1474"/>
      <c r="IE76" s="1474"/>
      <c r="IF76" s="1474"/>
      <c r="IG76" s="1474"/>
      <c r="IH76" s="1474"/>
      <c r="II76" s="1474"/>
      <c r="IJ76" s="1474"/>
      <c r="IK76" s="1474"/>
      <c r="IL76" s="1474"/>
      <c r="IM76" s="1474"/>
      <c r="IN76" s="1474"/>
      <c r="IO76" s="1474"/>
      <c r="IP76" s="1474"/>
      <c r="IQ76" s="1474"/>
      <c r="IR76" s="1474"/>
      <c r="IS76" s="1474"/>
      <c r="IT76" s="1474"/>
      <c r="IU76" s="1474"/>
    </row>
    <row r="77" spans="1:255">
      <c r="A77" s="2091" t="s">
        <v>1398</v>
      </c>
      <c r="B77" s="1456" t="s">
        <v>6225</v>
      </c>
      <c r="C77" s="1456" t="s">
        <v>2943</v>
      </c>
      <c r="D77" s="1456" t="s">
        <v>2943</v>
      </c>
      <c r="E77" s="1814"/>
      <c r="F77" s="1455">
        <v>112</v>
      </c>
      <c r="G77" s="1456"/>
      <c r="H77" s="1456"/>
      <c r="I77" s="1456" t="s">
        <v>6259</v>
      </c>
      <c r="J77" s="1456"/>
      <c r="K77" s="1787"/>
      <c r="L77" s="1787"/>
      <c r="M77" s="1825" t="s">
        <v>1398</v>
      </c>
      <c r="N77" s="1455"/>
      <c r="O77" s="1787"/>
      <c r="P77" s="1787"/>
      <c r="Q77" s="1787"/>
      <c r="R77" s="1787">
        <f t="shared" si="1"/>
        <v>0</v>
      </c>
      <c r="S77" s="1825" t="s">
        <v>1398</v>
      </c>
      <c r="T77" s="1474"/>
      <c r="U77" s="1474"/>
      <c r="V77" s="1474"/>
      <c r="W77" s="1474"/>
      <c r="X77" s="1474"/>
      <c r="Y77" s="1474"/>
      <c r="Z77" s="1474"/>
      <c r="AA77" s="1474"/>
      <c r="AB77" s="1474"/>
      <c r="AC77" s="1474"/>
      <c r="AD77" s="1474"/>
      <c r="AE77" s="1474"/>
      <c r="AF77" s="1474"/>
      <c r="AG77" s="1474"/>
      <c r="AH77" s="1474"/>
      <c r="AI77" s="1474"/>
      <c r="AJ77" s="1474"/>
      <c r="AK77" s="1474"/>
      <c r="AL77" s="1474"/>
      <c r="AM77" s="1474"/>
      <c r="AN77" s="1474"/>
      <c r="AO77" s="1474"/>
      <c r="AP77" s="1474"/>
      <c r="AQ77" s="1474"/>
      <c r="AR77" s="1474"/>
      <c r="AS77" s="1474"/>
      <c r="AT77" s="1474"/>
      <c r="AU77" s="1474"/>
      <c r="AV77" s="1474"/>
      <c r="AW77" s="1474"/>
      <c r="AX77" s="1474"/>
      <c r="AY77" s="1474"/>
      <c r="AZ77" s="1474"/>
      <c r="BA77" s="1474"/>
      <c r="BB77" s="1474"/>
      <c r="BC77" s="1474"/>
      <c r="BD77" s="1474"/>
      <c r="BE77" s="1474"/>
      <c r="BF77" s="1474"/>
      <c r="BG77" s="1474"/>
      <c r="BH77" s="1474"/>
      <c r="BI77" s="1474"/>
      <c r="BJ77" s="1474"/>
      <c r="BK77" s="1474"/>
      <c r="BL77" s="1474"/>
      <c r="BM77" s="1474"/>
      <c r="BN77" s="1474"/>
      <c r="BO77" s="1474"/>
      <c r="BP77" s="1474"/>
      <c r="BQ77" s="1474"/>
      <c r="BR77" s="1474"/>
      <c r="BS77" s="1474"/>
      <c r="BT77" s="1474"/>
      <c r="BU77" s="1474"/>
      <c r="BV77" s="1474"/>
      <c r="BW77" s="1474"/>
      <c r="BX77" s="1474"/>
      <c r="BY77" s="1474"/>
      <c r="BZ77" s="1474"/>
      <c r="CA77" s="1474"/>
      <c r="CB77" s="1474"/>
      <c r="CC77" s="1474"/>
      <c r="CD77" s="1474"/>
      <c r="CE77" s="1474"/>
      <c r="CF77" s="1474"/>
      <c r="CG77" s="1474"/>
      <c r="CH77" s="1474"/>
      <c r="CI77" s="1474"/>
      <c r="CJ77" s="1474"/>
      <c r="CK77" s="1474"/>
      <c r="CL77" s="1474"/>
      <c r="CM77" s="1474"/>
      <c r="CN77" s="1474"/>
      <c r="CO77" s="1474"/>
      <c r="CP77" s="1474"/>
      <c r="CQ77" s="1474"/>
      <c r="CR77" s="1474"/>
      <c r="CS77" s="1474"/>
      <c r="CT77" s="1474"/>
      <c r="CU77" s="1474"/>
      <c r="CV77" s="1474"/>
      <c r="CW77" s="1474"/>
      <c r="CX77" s="1474"/>
      <c r="CY77" s="1474"/>
      <c r="CZ77" s="1474"/>
      <c r="DA77" s="1474"/>
      <c r="DB77" s="1474"/>
      <c r="DC77" s="1474"/>
      <c r="DD77" s="1474"/>
      <c r="DE77" s="1474"/>
      <c r="DF77" s="1474"/>
      <c r="DG77" s="1474"/>
      <c r="DH77" s="1474"/>
      <c r="DI77" s="1474"/>
      <c r="DJ77" s="1474"/>
      <c r="DK77" s="1474"/>
      <c r="DL77" s="1474"/>
      <c r="DM77" s="1474"/>
      <c r="DN77" s="1474"/>
      <c r="DO77" s="1474"/>
      <c r="DP77" s="1474"/>
      <c r="DQ77" s="1474"/>
      <c r="DR77" s="1474"/>
      <c r="DS77" s="1474"/>
      <c r="DT77" s="1474"/>
      <c r="DU77" s="1474"/>
      <c r="DV77" s="1474"/>
      <c r="DW77" s="1474"/>
      <c r="DX77" s="1474"/>
      <c r="DY77" s="1474"/>
      <c r="DZ77" s="1474"/>
      <c r="EA77" s="1474"/>
      <c r="EB77" s="1474"/>
      <c r="EC77" s="1474"/>
      <c r="ED77" s="1474"/>
      <c r="EE77" s="1474"/>
      <c r="EF77" s="1474"/>
      <c r="EG77" s="1474"/>
      <c r="EH77" s="1474"/>
      <c r="EI77" s="1474"/>
      <c r="EJ77" s="1474"/>
      <c r="EK77" s="1474"/>
      <c r="EL77" s="1474"/>
      <c r="EM77" s="1474"/>
      <c r="EN77" s="1474"/>
      <c r="EO77" s="1474"/>
      <c r="EP77" s="1474"/>
      <c r="EQ77" s="1474"/>
      <c r="ER77" s="1474"/>
      <c r="ES77" s="1474"/>
      <c r="ET77" s="1474"/>
      <c r="EU77" s="1474"/>
      <c r="EV77" s="1474"/>
      <c r="EW77" s="1474"/>
      <c r="EX77" s="1474"/>
      <c r="EY77" s="1474"/>
      <c r="EZ77" s="1474"/>
      <c r="FA77" s="1474"/>
      <c r="FB77" s="1474"/>
      <c r="FC77" s="1474"/>
      <c r="FD77" s="1474"/>
      <c r="FE77" s="1474"/>
      <c r="FF77" s="1474"/>
      <c r="FG77" s="1474"/>
      <c r="FH77" s="1474"/>
      <c r="FI77" s="1474"/>
      <c r="FJ77" s="1474"/>
      <c r="FK77" s="1474"/>
      <c r="FL77" s="1474"/>
      <c r="FM77" s="1474"/>
      <c r="FN77" s="1474"/>
      <c r="FO77" s="1474"/>
      <c r="FP77" s="1474"/>
      <c r="FQ77" s="1474"/>
      <c r="FR77" s="1474"/>
      <c r="FS77" s="1474"/>
      <c r="FT77" s="1474"/>
      <c r="FU77" s="1474"/>
      <c r="FV77" s="1474"/>
      <c r="FW77" s="1474"/>
      <c r="FX77" s="1474"/>
      <c r="FY77" s="1474"/>
      <c r="FZ77" s="1474"/>
      <c r="GA77" s="1474"/>
      <c r="GB77" s="1474"/>
      <c r="GC77" s="1474"/>
      <c r="GD77" s="1474"/>
      <c r="GE77" s="1474"/>
      <c r="GF77" s="1474"/>
      <c r="GG77" s="1474"/>
      <c r="GH77" s="1474"/>
      <c r="GI77" s="1474"/>
      <c r="GJ77" s="1474"/>
      <c r="GK77" s="1474"/>
      <c r="GL77" s="1474"/>
      <c r="GM77" s="1474"/>
      <c r="GN77" s="1474"/>
      <c r="GO77" s="1474"/>
      <c r="GP77" s="1474"/>
      <c r="GQ77" s="1474"/>
      <c r="GR77" s="1474"/>
      <c r="GS77" s="1474"/>
      <c r="GT77" s="1474"/>
      <c r="GU77" s="1474"/>
      <c r="GV77" s="1474"/>
      <c r="GW77" s="1474"/>
      <c r="GX77" s="1474"/>
      <c r="GY77" s="1474"/>
      <c r="GZ77" s="1474"/>
      <c r="HA77" s="1474"/>
      <c r="HB77" s="1474"/>
      <c r="HC77" s="1474"/>
      <c r="HD77" s="1474"/>
      <c r="HE77" s="1474"/>
      <c r="HF77" s="1474"/>
      <c r="HG77" s="1474"/>
      <c r="HH77" s="1474"/>
      <c r="HI77" s="1474"/>
      <c r="HJ77" s="1474"/>
      <c r="HK77" s="1474"/>
      <c r="HL77" s="1474"/>
      <c r="HM77" s="1474"/>
      <c r="HN77" s="1474"/>
      <c r="HO77" s="1474"/>
      <c r="HP77" s="1474"/>
      <c r="HQ77" s="1474"/>
      <c r="HR77" s="1474"/>
      <c r="HS77" s="1474"/>
      <c r="HT77" s="1474"/>
      <c r="HU77" s="1474"/>
      <c r="HV77" s="1474"/>
      <c r="HW77" s="1474"/>
      <c r="HX77" s="1474"/>
      <c r="HY77" s="1474"/>
      <c r="HZ77" s="1474"/>
      <c r="IA77" s="1474"/>
      <c r="IB77" s="1474"/>
      <c r="IC77" s="1474"/>
      <c r="ID77" s="1474"/>
      <c r="IE77" s="1474"/>
      <c r="IF77" s="1474"/>
      <c r="IG77" s="1474"/>
      <c r="IH77" s="1474"/>
      <c r="II77" s="1474"/>
      <c r="IJ77" s="1474"/>
      <c r="IK77" s="1474"/>
      <c r="IL77" s="1474"/>
      <c r="IM77" s="1474"/>
      <c r="IN77" s="1474"/>
      <c r="IO77" s="1474"/>
      <c r="IP77" s="1474"/>
      <c r="IQ77" s="1474"/>
      <c r="IR77" s="1474"/>
      <c r="IS77" s="1474"/>
      <c r="IT77" s="1474"/>
      <c r="IU77" s="1474"/>
    </row>
    <row r="78" spans="1:255">
      <c r="A78" s="2091" t="s">
        <v>1399</v>
      </c>
      <c r="B78" s="1456" t="s">
        <v>6226</v>
      </c>
      <c r="C78" s="1456"/>
      <c r="D78" s="1456"/>
      <c r="E78" s="1814"/>
      <c r="F78" s="1455"/>
      <c r="G78" s="1456"/>
      <c r="H78" s="1456"/>
      <c r="I78" s="1456"/>
      <c r="J78" s="1456"/>
      <c r="K78" s="1787"/>
      <c r="L78" s="1787"/>
      <c r="M78" s="1825" t="s">
        <v>1399</v>
      </c>
      <c r="N78" s="1455"/>
      <c r="O78" s="1787"/>
      <c r="P78" s="1787"/>
      <c r="Q78" s="1787"/>
      <c r="R78" s="1787">
        <f t="shared" si="1"/>
        <v>0</v>
      </c>
      <c r="S78" s="1825" t="s">
        <v>1399</v>
      </c>
      <c r="T78" s="1474"/>
      <c r="U78" s="1474"/>
      <c r="V78" s="1474"/>
      <c r="W78" s="1474"/>
      <c r="X78" s="1474"/>
      <c r="Y78" s="1474"/>
      <c r="Z78" s="1474"/>
      <c r="AA78" s="1474"/>
      <c r="AB78" s="1474"/>
      <c r="AC78" s="1474"/>
      <c r="AD78" s="1474"/>
      <c r="AE78" s="1474"/>
      <c r="AF78" s="1474"/>
      <c r="AG78" s="1474"/>
      <c r="AH78" s="1474"/>
      <c r="AI78" s="1474"/>
      <c r="AJ78" s="1474"/>
      <c r="AK78" s="1474"/>
      <c r="AL78" s="1474"/>
      <c r="AM78" s="1474"/>
      <c r="AN78" s="1474"/>
      <c r="AO78" s="1474"/>
      <c r="AP78" s="1474"/>
      <c r="AQ78" s="1474"/>
      <c r="AR78" s="1474"/>
      <c r="AS78" s="1474"/>
      <c r="AT78" s="1474"/>
      <c r="AU78" s="1474"/>
      <c r="AV78" s="1474"/>
      <c r="AW78" s="1474"/>
      <c r="AX78" s="1474"/>
      <c r="AY78" s="1474"/>
      <c r="AZ78" s="1474"/>
      <c r="BA78" s="1474"/>
      <c r="BB78" s="1474"/>
      <c r="BC78" s="1474"/>
      <c r="BD78" s="1474"/>
      <c r="BE78" s="1474"/>
      <c r="BF78" s="1474"/>
      <c r="BG78" s="1474"/>
      <c r="BH78" s="1474"/>
      <c r="BI78" s="1474"/>
      <c r="BJ78" s="1474"/>
      <c r="BK78" s="1474"/>
      <c r="BL78" s="1474"/>
      <c r="BM78" s="1474"/>
      <c r="BN78" s="1474"/>
      <c r="BO78" s="1474"/>
      <c r="BP78" s="1474"/>
      <c r="BQ78" s="1474"/>
      <c r="BR78" s="1474"/>
      <c r="BS78" s="1474"/>
      <c r="BT78" s="1474"/>
      <c r="BU78" s="1474"/>
      <c r="BV78" s="1474"/>
      <c r="BW78" s="1474"/>
      <c r="BX78" s="1474"/>
      <c r="BY78" s="1474"/>
      <c r="BZ78" s="1474"/>
      <c r="CA78" s="1474"/>
      <c r="CB78" s="1474"/>
      <c r="CC78" s="1474"/>
      <c r="CD78" s="1474"/>
      <c r="CE78" s="1474"/>
      <c r="CF78" s="1474"/>
      <c r="CG78" s="1474"/>
      <c r="CH78" s="1474"/>
      <c r="CI78" s="1474"/>
      <c r="CJ78" s="1474"/>
      <c r="CK78" s="1474"/>
      <c r="CL78" s="1474"/>
      <c r="CM78" s="1474"/>
      <c r="CN78" s="1474"/>
      <c r="CO78" s="1474"/>
      <c r="CP78" s="1474"/>
      <c r="CQ78" s="1474"/>
      <c r="CR78" s="1474"/>
      <c r="CS78" s="1474"/>
      <c r="CT78" s="1474"/>
      <c r="CU78" s="1474"/>
      <c r="CV78" s="1474"/>
      <c r="CW78" s="1474"/>
      <c r="CX78" s="1474"/>
      <c r="CY78" s="1474"/>
      <c r="CZ78" s="1474"/>
      <c r="DA78" s="1474"/>
      <c r="DB78" s="1474"/>
      <c r="DC78" s="1474"/>
      <c r="DD78" s="1474"/>
      <c r="DE78" s="1474"/>
      <c r="DF78" s="1474"/>
      <c r="DG78" s="1474"/>
      <c r="DH78" s="1474"/>
      <c r="DI78" s="1474"/>
      <c r="DJ78" s="1474"/>
      <c r="DK78" s="1474"/>
      <c r="DL78" s="1474"/>
      <c r="DM78" s="1474"/>
      <c r="DN78" s="1474"/>
      <c r="DO78" s="1474"/>
      <c r="DP78" s="1474"/>
      <c r="DQ78" s="1474"/>
      <c r="DR78" s="1474"/>
      <c r="DS78" s="1474"/>
      <c r="DT78" s="1474"/>
      <c r="DU78" s="1474"/>
      <c r="DV78" s="1474"/>
      <c r="DW78" s="1474"/>
      <c r="DX78" s="1474"/>
      <c r="DY78" s="1474"/>
      <c r="DZ78" s="1474"/>
      <c r="EA78" s="1474"/>
      <c r="EB78" s="1474"/>
      <c r="EC78" s="1474"/>
      <c r="ED78" s="1474"/>
      <c r="EE78" s="1474"/>
      <c r="EF78" s="1474"/>
      <c r="EG78" s="1474"/>
      <c r="EH78" s="1474"/>
      <c r="EI78" s="1474"/>
      <c r="EJ78" s="1474"/>
      <c r="EK78" s="1474"/>
      <c r="EL78" s="1474"/>
      <c r="EM78" s="1474"/>
      <c r="EN78" s="1474"/>
      <c r="EO78" s="1474"/>
      <c r="EP78" s="1474"/>
      <c r="EQ78" s="1474"/>
      <c r="ER78" s="1474"/>
      <c r="ES78" s="1474"/>
      <c r="ET78" s="1474"/>
      <c r="EU78" s="1474"/>
      <c r="EV78" s="1474"/>
      <c r="EW78" s="1474"/>
      <c r="EX78" s="1474"/>
      <c r="EY78" s="1474"/>
      <c r="EZ78" s="1474"/>
      <c r="FA78" s="1474"/>
      <c r="FB78" s="1474"/>
      <c r="FC78" s="1474"/>
      <c r="FD78" s="1474"/>
      <c r="FE78" s="1474"/>
      <c r="FF78" s="1474"/>
      <c r="FG78" s="1474"/>
      <c r="FH78" s="1474"/>
      <c r="FI78" s="1474"/>
      <c r="FJ78" s="1474"/>
      <c r="FK78" s="1474"/>
      <c r="FL78" s="1474"/>
      <c r="FM78" s="1474"/>
      <c r="FN78" s="1474"/>
      <c r="FO78" s="1474"/>
      <c r="FP78" s="1474"/>
      <c r="FQ78" s="1474"/>
      <c r="FR78" s="1474"/>
      <c r="FS78" s="1474"/>
      <c r="FT78" s="1474"/>
      <c r="FU78" s="1474"/>
      <c r="FV78" s="1474"/>
      <c r="FW78" s="1474"/>
      <c r="FX78" s="1474"/>
      <c r="FY78" s="1474"/>
      <c r="FZ78" s="1474"/>
      <c r="GA78" s="1474"/>
      <c r="GB78" s="1474"/>
      <c r="GC78" s="1474"/>
      <c r="GD78" s="1474"/>
      <c r="GE78" s="1474"/>
      <c r="GF78" s="1474"/>
      <c r="GG78" s="1474"/>
      <c r="GH78" s="1474"/>
      <c r="GI78" s="1474"/>
      <c r="GJ78" s="1474"/>
      <c r="GK78" s="1474"/>
      <c r="GL78" s="1474"/>
      <c r="GM78" s="1474"/>
      <c r="GN78" s="1474"/>
      <c r="GO78" s="1474"/>
      <c r="GP78" s="1474"/>
      <c r="GQ78" s="1474"/>
      <c r="GR78" s="1474"/>
      <c r="GS78" s="1474"/>
      <c r="GT78" s="1474"/>
      <c r="GU78" s="1474"/>
      <c r="GV78" s="1474"/>
      <c r="GW78" s="1474"/>
      <c r="GX78" s="1474"/>
      <c r="GY78" s="1474"/>
      <c r="GZ78" s="1474"/>
      <c r="HA78" s="1474"/>
      <c r="HB78" s="1474"/>
      <c r="HC78" s="1474"/>
      <c r="HD78" s="1474"/>
      <c r="HE78" s="1474"/>
      <c r="HF78" s="1474"/>
      <c r="HG78" s="1474"/>
      <c r="HH78" s="1474"/>
      <c r="HI78" s="1474"/>
      <c r="HJ78" s="1474"/>
      <c r="HK78" s="1474"/>
      <c r="HL78" s="1474"/>
      <c r="HM78" s="1474"/>
      <c r="HN78" s="1474"/>
      <c r="HO78" s="1474"/>
      <c r="HP78" s="1474"/>
      <c r="HQ78" s="1474"/>
      <c r="HR78" s="1474"/>
      <c r="HS78" s="1474"/>
      <c r="HT78" s="1474"/>
      <c r="HU78" s="1474"/>
      <c r="HV78" s="1474"/>
      <c r="HW78" s="1474"/>
      <c r="HX78" s="1474"/>
      <c r="HY78" s="1474"/>
      <c r="HZ78" s="1474"/>
      <c r="IA78" s="1474"/>
      <c r="IB78" s="1474"/>
      <c r="IC78" s="1474"/>
      <c r="ID78" s="1474"/>
      <c r="IE78" s="1474"/>
      <c r="IF78" s="1474"/>
      <c r="IG78" s="1474"/>
      <c r="IH78" s="1474"/>
      <c r="II78" s="1474"/>
      <c r="IJ78" s="1474"/>
      <c r="IK78" s="1474"/>
      <c r="IL78" s="1474"/>
      <c r="IM78" s="1474"/>
      <c r="IN78" s="1474"/>
      <c r="IO78" s="1474"/>
      <c r="IP78" s="1474"/>
      <c r="IQ78" s="1474"/>
      <c r="IR78" s="1474"/>
      <c r="IS78" s="1474"/>
      <c r="IT78" s="1474"/>
      <c r="IU78" s="1474"/>
    </row>
    <row r="79" spans="1:255">
      <c r="A79" s="2091" t="s">
        <v>1400</v>
      </c>
      <c r="B79" s="1456" t="s">
        <v>6227</v>
      </c>
      <c r="C79" s="1456" t="s">
        <v>6220</v>
      </c>
      <c r="D79" s="1456" t="s">
        <v>6220</v>
      </c>
      <c r="E79" s="1814"/>
      <c r="F79" s="1455">
        <v>102</v>
      </c>
      <c r="G79" s="1456"/>
      <c r="H79" s="1456"/>
      <c r="I79" s="1456" t="s">
        <v>6260</v>
      </c>
      <c r="J79" s="1456">
        <v>0</v>
      </c>
      <c r="K79" s="1787"/>
      <c r="L79" s="1787"/>
      <c r="M79" s="1825" t="s">
        <v>1400</v>
      </c>
      <c r="N79" s="1455"/>
      <c r="O79" s="1787">
        <v>0</v>
      </c>
      <c r="P79" s="1787"/>
      <c r="Q79" s="1787"/>
      <c r="R79" s="1787">
        <f t="shared" si="1"/>
        <v>0</v>
      </c>
      <c r="S79" s="1825" t="s">
        <v>1400</v>
      </c>
      <c r="T79" s="1474"/>
      <c r="U79" s="1474"/>
      <c r="V79" s="1474"/>
      <c r="W79" s="1474"/>
      <c r="X79" s="1474"/>
      <c r="Y79" s="1474"/>
      <c r="Z79" s="1474"/>
      <c r="AA79" s="1474"/>
      <c r="AB79" s="1474"/>
      <c r="AC79" s="1474"/>
      <c r="AD79" s="1474"/>
      <c r="AE79" s="1474"/>
      <c r="AF79" s="1474"/>
      <c r="AG79" s="1474"/>
      <c r="AH79" s="1474"/>
      <c r="AI79" s="1474"/>
      <c r="AJ79" s="1474"/>
      <c r="AK79" s="1474"/>
      <c r="AL79" s="1474"/>
      <c r="AM79" s="1474"/>
      <c r="AN79" s="1474"/>
      <c r="AO79" s="1474"/>
      <c r="AP79" s="1474"/>
      <c r="AQ79" s="1474"/>
      <c r="AR79" s="1474"/>
      <c r="AS79" s="1474"/>
      <c r="AT79" s="1474"/>
      <c r="AU79" s="1474"/>
      <c r="AV79" s="1474"/>
      <c r="AW79" s="1474"/>
      <c r="AX79" s="1474"/>
      <c r="AY79" s="1474"/>
      <c r="AZ79" s="1474"/>
      <c r="BA79" s="1474"/>
      <c r="BB79" s="1474"/>
      <c r="BC79" s="1474"/>
      <c r="BD79" s="1474"/>
      <c r="BE79" s="1474"/>
      <c r="BF79" s="1474"/>
      <c r="BG79" s="1474"/>
      <c r="BH79" s="1474"/>
      <c r="BI79" s="1474"/>
      <c r="BJ79" s="1474"/>
      <c r="BK79" s="1474"/>
      <c r="BL79" s="1474"/>
      <c r="BM79" s="1474"/>
      <c r="BN79" s="1474"/>
      <c r="BO79" s="1474"/>
      <c r="BP79" s="1474"/>
      <c r="BQ79" s="1474"/>
      <c r="BR79" s="1474"/>
      <c r="BS79" s="1474"/>
      <c r="BT79" s="1474"/>
      <c r="BU79" s="1474"/>
      <c r="BV79" s="1474"/>
      <c r="BW79" s="1474"/>
      <c r="BX79" s="1474"/>
      <c r="BY79" s="1474"/>
      <c r="BZ79" s="1474"/>
      <c r="CA79" s="1474"/>
      <c r="CB79" s="1474"/>
      <c r="CC79" s="1474"/>
      <c r="CD79" s="1474"/>
      <c r="CE79" s="1474"/>
      <c r="CF79" s="1474"/>
      <c r="CG79" s="1474"/>
      <c r="CH79" s="1474"/>
      <c r="CI79" s="1474"/>
      <c r="CJ79" s="1474"/>
      <c r="CK79" s="1474"/>
      <c r="CL79" s="1474"/>
      <c r="CM79" s="1474"/>
      <c r="CN79" s="1474"/>
      <c r="CO79" s="1474"/>
      <c r="CP79" s="1474"/>
      <c r="CQ79" s="1474"/>
      <c r="CR79" s="1474"/>
      <c r="CS79" s="1474"/>
      <c r="CT79" s="1474"/>
      <c r="CU79" s="1474"/>
      <c r="CV79" s="1474"/>
      <c r="CW79" s="1474"/>
      <c r="CX79" s="1474"/>
      <c r="CY79" s="1474"/>
      <c r="CZ79" s="1474"/>
      <c r="DA79" s="1474"/>
      <c r="DB79" s="1474"/>
      <c r="DC79" s="1474"/>
      <c r="DD79" s="1474"/>
      <c r="DE79" s="1474"/>
      <c r="DF79" s="1474"/>
      <c r="DG79" s="1474"/>
      <c r="DH79" s="1474"/>
      <c r="DI79" s="1474"/>
      <c r="DJ79" s="1474"/>
      <c r="DK79" s="1474"/>
      <c r="DL79" s="1474"/>
      <c r="DM79" s="1474"/>
      <c r="DN79" s="1474"/>
      <c r="DO79" s="1474"/>
      <c r="DP79" s="1474"/>
      <c r="DQ79" s="1474"/>
      <c r="DR79" s="1474"/>
      <c r="DS79" s="1474"/>
      <c r="DT79" s="1474"/>
      <c r="DU79" s="1474"/>
      <c r="DV79" s="1474"/>
      <c r="DW79" s="1474"/>
      <c r="DX79" s="1474"/>
      <c r="DY79" s="1474"/>
      <c r="DZ79" s="1474"/>
      <c r="EA79" s="1474"/>
      <c r="EB79" s="1474"/>
      <c r="EC79" s="1474"/>
      <c r="ED79" s="1474"/>
      <c r="EE79" s="1474"/>
      <c r="EF79" s="1474"/>
      <c r="EG79" s="1474"/>
      <c r="EH79" s="1474"/>
      <c r="EI79" s="1474"/>
      <c r="EJ79" s="1474"/>
      <c r="EK79" s="1474"/>
      <c r="EL79" s="1474"/>
      <c r="EM79" s="1474"/>
      <c r="EN79" s="1474"/>
      <c r="EO79" s="1474"/>
      <c r="EP79" s="1474"/>
      <c r="EQ79" s="1474"/>
      <c r="ER79" s="1474"/>
      <c r="ES79" s="1474"/>
      <c r="ET79" s="1474"/>
      <c r="EU79" s="1474"/>
      <c r="EV79" s="1474"/>
      <c r="EW79" s="1474"/>
      <c r="EX79" s="1474"/>
      <c r="EY79" s="1474"/>
      <c r="EZ79" s="1474"/>
      <c r="FA79" s="1474"/>
      <c r="FB79" s="1474"/>
      <c r="FC79" s="1474"/>
      <c r="FD79" s="1474"/>
      <c r="FE79" s="1474"/>
      <c r="FF79" s="1474"/>
      <c r="FG79" s="1474"/>
      <c r="FH79" s="1474"/>
      <c r="FI79" s="1474"/>
      <c r="FJ79" s="1474"/>
      <c r="FK79" s="1474"/>
      <c r="FL79" s="1474"/>
      <c r="FM79" s="1474"/>
      <c r="FN79" s="1474"/>
      <c r="FO79" s="1474"/>
      <c r="FP79" s="1474"/>
      <c r="FQ79" s="1474"/>
      <c r="FR79" s="1474"/>
      <c r="FS79" s="1474"/>
      <c r="FT79" s="1474"/>
      <c r="FU79" s="1474"/>
      <c r="FV79" s="1474"/>
      <c r="FW79" s="1474"/>
      <c r="FX79" s="1474"/>
      <c r="FY79" s="1474"/>
      <c r="FZ79" s="1474"/>
      <c r="GA79" s="1474"/>
      <c r="GB79" s="1474"/>
      <c r="GC79" s="1474"/>
      <c r="GD79" s="1474"/>
      <c r="GE79" s="1474"/>
      <c r="GF79" s="1474"/>
      <c r="GG79" s="1474"/>
      <c r="GH79" s="1474"/>
      <c r="GI79" s="1474"/>
      <c r="GJ79" s="1474"/>
      <c r="GK79" s="1474"/>
      <c r="GL79" s="1474"/>
      <c r="GM79" s="1474"/>
      <c r="GN79" s="1474"/>
      <c r="GO79" s="1474"/>
      <c r="GP79" s="1474"/>
      <c r="GQ79" s="1474"/>
      <c r="GR79" s="1474"/>
      <c r="GS79" s="1474"/>
      <c r="GT79" s="1474"/>
      <c r="GU79" s="1474"/>
      <c r="GV79" s="1474"/>
      <c r="GW79" s="1474"/>
      <c r="GX79" s="1474"/>
      <c r="GY79" s="1474"/>
      <c r="GZ79" s="1474"/>
      <c r="HA79" s="1474"/>
      <c r="HB79" s="1474"/>
      <c r="HC79" s="1474"/>
      <c r="HD79" s="1474"/>
      <c r="HE79" s="1474"/>
      <c r="HF79" s="1474"/>
      <c r="HG79" s="1474"/>
      <c r="HH79" s="1474"/>
      <c r="HI79" s="1474"/>
      <c r="HJ79" s="1474"/>
      <c r="HK79" s="1474"/>
      <c r="HL79" s="1474"/>
      <c r="HM79" s="1474"/>
      <c r="HN79" s="1474"/>
      <c r="HO79" s="1474"/>
      <c r="HP79" s="1474"/>
      <c r="HQ79" s="1474"/>
      <c r="HR79" s="1474"/>
      <c r="HS79" s="1474"/>
      <c r="HT79" s="1474"/>
      <c r="HU79" s="1474"/>
      <c r="HV79" s="1474"/>
      <c r="HW79" s="1474"/>
      <c r="HX79" s="1474"/>
      <c r="HY79" s="1474"/>
      <c r="HZ79" s="1474"/>
      <c r="IA79" s="1474"/>
      <c r="IB79" s="1474"/>
      <c r="IC79" s="1474"/>
      <c r="ID79" s="1474"/>
      <c r="IE79" s="1474"/>
      <c r="IF79" s="1474"/>
      <c r="IG79" s="1474"/>
      <c r="IH79" s="1474"/>
      <c r="II79" s="1474"/>
      <c r="IJ79" s="1474"/>
      <c r="IK79" s="1474"/>
      <c r="IL79" s="1474"/>
      <c r="IM79" s="1474"/>
      <c r="IN79" s="1474"/>
      <c r="IO79" s="1474"/>
      <c r="IP79" s="1474"/>
      <c r="IQ79" s="1474"/>
      <c r="IR79" s="1474"/>
      <c r="IS79" s="1474"/>
      <c r="IT79" s="1474"/>
      <c r="IU79" s="1474"/>
    </row>
    <row r="80" spans="1:255">
      <c r="A80" s="2091" t="s">
        <v>1401</v>
      </c>
      <c r="B80" s="1456" t="s">
        <v>6228</v>
      </c>
      <c r="C80" s="1456" t="s">
        <v>6220</v>
      </c>
      <c r="D80" s="1456" t="s">
        <v>6220</v>
      </c>
      <c r="E80" s="1814"/>
      <c r="F80" s="1455">
        <v>78</v>
      </c>
      <c r="G80" s="1456"/>
      <c r="H80" s="1456"/>
      <c r="I80" s="1456" t="s">
        <v>6261</v>
      </c>
      <c r="J80" s="1456">
        <v>0</v>
      </c>
      <c r="K80" s="1787"/>
      <c r="L80" s="1787"/>
      <c r="M80" s="1825" t="s">
        <v>1401</v>
      </c>
      <c r="N80" s="1455"/>
      <c r="O80" s="1787">
        <v>0</v>
      </c>
      <c r="P80" s="1787"/>
      <c r="Q80" s="1787"/>
      <c r="R80" s="1787">
        <f t="shared" si="1"/>
        <v>0</v>
      </c>
      <c r="S80" s="1825" t="s">
        <v>1401</v>
      </c>
      <c r="T80" s="1474"/>
      <c r="U80" s="1474"/>
      <c r="V80" s="1474"/>
      <c r="W80" s="1474"/>
      <c r="X80" s="1474"/>
      <c r="Y80" s="1474"/>
      <c r="Z80" s="1474"/>
      <c r="AA80" s="1474"/>
      <c r="AB80" s="1474"/>
      <c r="AC80" s="1474"/>
      <c r="AD80" s="1474"/>
      <c r="AE80" s="1474"/>
      <c r="AF80" s="1474"/>
      <c r="AG80" s="1474"/>
      <c r="AH80" s="1474"/>
      <c r="AI80" s="1474"/>
      <c r="AJ80" s="1474"/>
      <c r="AK80" s="1474"/>
      <c r="AL80" s="1474"/>
      <c r="AM80" s="1474"/>
      <c r="AN80" s="1474"/>
      <c r="AO80" s="1474"/>
      <c r="AP80" s="1474"/>
      <c r="AQ80" s="1474"/>
      <c r="AR80" s="1474"/>
      <c r="AS80" s="1474"/>
      <c r="AT80" s="1474"/>
      <c r="AU80" s="1474"/>
      <c r="AV80" s="1474"/>
      <c r="AW80" s="1474"/>
      <c r="AX80" s="1474"/>
      <c r="AY80" s="1474"/>
      <c r="AZ80" s="1474"/>
      <c r="BA80" s="1474"/>
      <c r="BB80" s="1474"/>
      <c r="BC80" s="1474"/>
      <c r="BD80" s="1474"/>
      <c r="BE80" s="1474"/>
      <c r="BF80" s="1474"/>
      <c r="BG80" s="1474"/>
      <c r="BH80" s="1474"/>
      <c r="BI80" s="1474"/>
      <c r="BJ80" s="1474"/>
      <c r="BK80" s="1474"/>
      <c r="BL80" s="1474"/>
      <c r="BM80" s="1474"/>
      <c r="BN80" s="1474"/>
      <c r="BO80" s="1474"/>
      <c r="BP80" s="1474"/>
      <c r="BQ80" s="1474"/>
      <c r="BR80" s="1474"/>
      <c r="BS80" s="1474"/>
      <c r="BT80" s="1474"/>
      <c r="BU80" s="1474"/>
      <c r="BV80" s="1474"/>
      <c r="BW80" s="1474"/>
      <c r="BX80" s="1474"/>
      <c r="BY80" s="1474"/>
      <c r="BZ80" s="1474"/>
      <c r="CA80" s="1474"/>
      <c r="CB80" s="1474"/>
      <c r="CC80" s="1474"/>
      <c r="CD80" s="1474"/>
      <c r="CE80" s="1474"/>
      <c r="CF80" s="1474"/>
      <c r="CG80" s="1474"/>
      <c r="CH80" s="1474"/>
      <c r="CI80" s="1474"/>
      <c r="CJ80" s="1474"/>
      <c r="CK80" s="1474"/>
      <c r="CL80" s="1474"/>
      <c r="CM80" s="1474"/>
      <c r="CN80" s="1474"/>
      <c r="CO80" s="1474"/>
      <c r="CP80" s="1474"/>
      <c r="CQ80" s="1474"/>
      <c r="CR80" s="1474"/>
      <c r="CS80" s="1474"/>
      <c r="CT80" s="1474"/>
      <c r="CU80" s="1474"/>
      <c r="CV80" s="1474"/>
      <c r="CW80" s="1474"/>
      <c r="CX80" s="1474"/>
      <c r="CY80" s="1474"/>
      <c r="CZ80" s="1474"/>
      <c r="DA80" s="1474"/>
      <c r="DB80" s="1474"/>
      <c r="DC80" s="1474"/>
      <c r="DD80" s="1474"/>
      <c r="DE80" s="1474"/>
      <c r="DF80" s="1474"/>
      <c r="DG80" s="1474"/>
      <c r="DH80" s="1474"/>
      <c r="DI80" s="1474"/>
      <c r="DJ80" s="1474"/>
      <c r="DK80" s="1474"/>
      <c r="DL80" s="1474"/>
      <c r="DM80" s="1474"/>
      <c r="DN80" s="1474"/>
      <c r="DO80" s="1474"/>
      <c r="DP80" s="1474"/>
      <c r="DQ80" s="1474"/>
      <c r="DR80" s="1474"/>
      <c r="DS80" s="1474"/>
      <c r="DT80" s="1474"/>
      <c r="DU80" s="1474"/>
      <c r="DV80" s="1474"/>
      <c r="DW80" s="1474"/>
      <c r="DX80" s="1474"/>
      <c r="DY80" s="1474"/>
      <c r="DZ80" s="1474"/>
      <c r="EA80" s="1474"/>
      <c r="EB80" s="1474"/>
      <c r="EC80" s="1474"/>
      <c r="ED80" s="1474"/>
      <c r="EE80" s="1474"/>
      <c r="EF80" s="1474"/>
      <c r="EG80" s="1474"/>
      <c r="EH80" s="1474"/>
      <c r="EI80" s="1474"/>
      <c r="EJ80" s="1474"/>
      <c r="EK80" s="1474"/>
      <c r="EL80" s="1474"/>
      <c r="EM80" s="1474"/>
      <c r="EN80" s="1474"/>
      <c r="EO80" s="1474"/>
      <c r="EP80" s="1474"/>
      <c r="EQ80" s="1474"/>
      <c r="ER80" s="1474"/>
      <c r="ES80" s="1474"/>
      <c r="ET80" s="1474"/>
      <c r="EU80" s="1474"/>
      <c r="EV80" s="1474"/>
      <c r="EW80" s="1474"/>
      <c r="EX80" s="1474"/>
      <c r="EY80" s="1474"/>
      <c r="EZ80" s="1474"/>
      <c r="FA80" s="1474"/>
      <c r="FB80" s="1474"/>
      <c r="FC80" s="1474"/>
      <c r="FD80" s="1474"/>
      <c r="FE80" s="1474"/>
      <c r="FF80" s="1474"/>
      <c r="FG80" s="1474"/>
      <c r="FH80" s="1474"/>
      <c r="FI80" s="1474"/>
      <c r="FJ80" s="1474"/>
      <c r="FK80" s="1474"/>
      <c r="FL80" s="1474"/>
      <c r="FM80" s="1474"/>
      <c r="FN80" s="1474"/>
      <c r="FO80" s="1474"/>
      <c r="FP80" s="1474"/>
      <c r="FQ80" s="1474"/>
      <c r="FR80" s="1474"/>
      <c r="FS80" s="1474"/>
      <c r="FT80" s="1474"/>
      <c r="FU80" s="1474"/>
      <c r="FV80" s="1474"/>
      <c r="FW80" s="1474"/>
      <c r="FX80" s="1474"/>
      <c r="FY80" s="1474"/>
      <c r="FZ80" s="1474"/>
      <c r="GA80" s="1474"/>
      <c r="GB80" s="1474"/>
      <c r="GC80" s="1474"/>
      <c r="GD80" s="1474"/>
      <c r="GE80" s="1474"/>
      <c r="GF80" s="1474"/>
      <c r="GG80" s="1474"/>
      <c r="GH80" s="1474"/>
      <c r="GI80" s="1474"/>
      <c r="GJ80" s="1474"/>
      <c r="GK80" s="1474"/>
      <c r="GL80" s="1474"/>
      <c r="GM80" s="1474"/>
      <c r="GN80" s="1474"/>
      <c r="GO80" s="1474"/>
      <c r="GP80" s="1474"/>
      <c r="GQ80" s="1474"/>
      <c r="GR80" s="1474"/>
      <c r="GS80" s="1474"/>
      <c r="GT80" s="1474"/>
      <c r="GU80" s="1474"/>
      <c r="GV80" s="1474"/>
      <c r="GW80" s="1474"/>
      <c r="GX80" s="1474"/>
      <c r="GY80" s="1474"/>
      <c r="GZ80" s="1474"/>
      <c r="HA80" s="1474"/>
      <c r="HB80" s="1474"/>
      <c r="HC80" s="1474"/>
      <c r="HD80" s="1474"/>
      <c r="HE80" s="1474"/>
      <c r="HF80" s="1474"/>
      <c r="HG80" s="1474"/>
      <c r="HH80" s="1474"/>
      <c r="HI80" s="1474"/>
      <c r="HJ80" s="1474"/>
      <c r="HK80" s="1474"/>
      <c r="HL80" s="1474"/>
      <c r="HM80" s="1474"/>
      <c r="HN80" s="1474"/>
      <c r="HO80" s="1474"/>
      <c r="HP80" s="1474"/>
      <c r="HQ80" s="1474"/>
      <c r="HR80" s="1474"/>
      <c r="HS80" s="1474"/>
      <c r="HT80" s="1474"/>
      <c r="HU80" s="1474"/>
      <c r="HV80" s="1474"/>
      <c r="HW80" s="1474"/>
      <c r="HX80" s="1474"/>
      <c r="HY80" s="1474"/>
      <c r="HZ80" s="1474"/>
      <c r="IA80" s="1474"/>
      <c r="IB80" s="1474"/>
      <c r="IC80" s="1474"/>
      <c r="ID80" s="1474"/>
      <c r="IE80" s="1474"/>
      <c r="IF80" s="1474"/>
      <c r="IG80" s="1474"/>
      <c r="IH80" s="1474"/>
      <c r="II80" s="1474"/>
      <c r="IJ80" s="1474"/>
      <c r="IK80" s="1474"/>
      <c r="IL80" s="1474"/>
      <c r="IM80" s="1474"/>
      <c r="IN80" s="1474"/>
      <c r="IO80" s="1474"/>
      <c r="IP80" s="1474"/>
      <c r="IQ80" s="1474"/>
      <c r="IR80" s="1474"/>
      <c r="IS80" s="1474"/>
      <c r="IT80" s="1474"/>
      <c r="IU80" s="1474"/>
    </row>
    <row r="81" spans="1:255">
      <c r="A81" s="2091" t="s">
        <v>1402</v>
      </c>
      <c r="B81" s="1456" t="s">
        <v>6229</v>
      </c>
      <c r="C81" s="1456" t="s">
        <v>6220</v>
      </c>
      <c r="D81" s="1456" t="s">
        <v>6220</v>
      </c>
      <c r="E81" s="1814"/>
      <c r="F81" s="1455">
        <v>60</v>
      </c>
      <c r="G81" s="1456"/>
      <c r="H81" s="1456"/>
      <c r="I81" s="1456" t="s">
        <v>6260</v>
      </c>
      <c r="J81" s="1456">
        <v>752</v>
      </c>
      <c r="K81" s="1787"/>
      <c r="L81" s="1787"/>
      <c r="M81" s="1825" t="s">
        <v>1402</v>
      </c>
      <c r="N81" s="1455"/>
      <c r="O81" s="1787">
        <v>875520</v>
      </c>
      <c r="P81" s="1787"/>
      <c r="Q81" s="1787"/>
      <c r="R81" s="1787">
        <f t="shared" si="1"/>
        <v>875520</v>
      </c>
      <c r="S81" s="1825" t="s">
        <v>1402</v>
      </c>
      <c r="T81" s="1474"/>
      <c r="U81" s="1474"/>
      <c r="V81" s="1474"/>
      <c r="W81" s="1474"/>
      <c r="X81" s="1474"/>
      <c r="Y81" s="1474"/>
      <c r="Z81" s="1474"/>
      <c r="AA81" s="1474"/>
      <c r="AB81" s="1474"/>
      <c r="AC81" s="1474"/>
      <c r="AD81" s="1474"/>
      <c r="AE81" s="1474"/>
      <c r="AF81" s="1474"/>
      <c r="AG81" s="1474"/>
      <c r="AH81" s="1474"/>
      <c r="AI81" s="1474"/>
      <c r="AJ81" s="1474"/>
      <c r="AK81" s="1474"/>
      <c r="AL81" s="1474"/>
      <c r="AM81" s="1474"/>
      <c r="AN81" s="1474"/>
      <c r="AO81" s="1474"/>
      <c r="AP81" s="1474"/>
      <c r="AQ81" s="1474"/>
      <c r="AR81" s="1474"/>
      <c r="AS81" s="1474"/>
      <c r="AT81" s="1474"/>
      <c r="AU81" s="1474"/>
      <c r="AV81" s="1474"/>
      <c r="AW81" s="1474"/>
      <c r="AX81" s="1474"/>
      <c r="AY81" s="1474"/>
      <c r="AZ81" s="1474"/>
      <c r="BA81" s="1474"/>
      <c r="BB81" s="1474"/>
      <c r="BC81" s="1474"/>
      <c r="BD81" s="1474"/>
      <c r="BE81" s="1474"/>
      <c r="BF81" s="1474"/>
      <c r="BG81" s="1474"/>
      <c r="BH81" s="1474"/>
      <c r="BI81" s="1474"/>
      <c r="BJ81" s="1474"/>
      <c r="BK81" s="1474"/>
      <c r="BL81" s="1474"/>
      <c r="BM81" s="1474"/>
      <c r="BN81" s="1474"/>
      <c r="BO81" s="1474"/>
      <c r="BP81" s="1474"/>
      <c r="BQ81" s="1474"/>
      <c r="BR81" s="1474"/>
      <c r="BS81" s="1474"/>
      <c r="BT81" s="1474"/>
      <c r="BU81" s="1474"/>
      <c r="BV81" s="1474"/>
      <c r="BW81" s="1474"/>
      <c r="BX81" s="1474"/>
      <c r="BY81" s="1474"/>
      <c r="BZ81" s="1474"/>
      <c r="CA81" s="1474"/>
      <c r="CB81" s="1474"/>
      <c r="CC81" s="1474"/>
      <c r="CD81" s="1474"/>
      <c r="CE81" s="1474"/>
      <c r="CF81" s="1474"/>
      <c r="CG81" s="1474"/>
      <c r="CH81" s="1474"/>
      <c r="CI81" s="1474"/>
      <c r="CJ81" s="1474"/>
      <c r="CK81" s="1474"/>
      <c r="CL81" s="1474"/>
      <c r="CM81" s="1474"/>
      <c r="CN81" s="1474"/>
      <c r="CO81" s="1474"/>
      <c r="CP81" s="1474"/>
      <c r="CQ81" s="1474"/>
      <c r="CR81" s="1474"/>
      <c r="CS81" s="1474"/>
      <c r="CT81" s="1474"/>
      <c r="CU81" s="1474"/>
      <c r="CV81" s="1474"/>
      <c r="CW81" s="1474"/>
      <c r="CX81" s="1474"/>
      <c r="CY81" s="1474"/>
      <c r="CZ81" s="1474"/>
      <c r="DA81" s="1474"/>
      <c r="DB81" s="1474"/>
      <c r="DC81" s="1474"/>
      <c r="DD81" s="1474"/>
      <c r="DE81" s="1474"/>
      <c r="DF81" s="1474"/>
      <c r="DG81" s="1474"/>
      <c r="DH81" s="1474"/>
      <c r="DI81" s="1474"/>
      <c r="DJ81" s="1474"/>
      <c r="DK81" s="1474"/>
      <c r="DL81" s="1474"/>
      <c r="DM81" s="1474"/>
      <c r="DN81" s="1474"/>
      <c r="DO81" s="1474"/>
      <c r="DP81" s="1474"/>
      <c r="DQ81" s="1474"/>
      <c r="DR81" s="1474"/>
      <c r="DS81" s="1474"/>
      <c r="DT81" s="1474"/>
      <c r="DU81" s="1474"/>
      <c r="DV81" s="1474"/>
      <c r="DW81" s="1474"/>
      <c r="DX81" s="1474"/>
      <c r="DY81" s="1474"/>
      <c r="DZ81" s="1474"/>
      <c r="EA81" s="1474"/>
      <c r="EB81" s="1474"/>
      <c r="EC81" s="1474"/>
      <c r="ED81" s="1474"/>
      <c r="EE81" s="1474"/>
      <c r="EF81" s="1474"/>
      <c r="EG81" s="1474"/>
      <c r="EH81" s="1474"/>
      <c r="EI81" s="1474"/>
      <c r="EJ81" s="1474"/>
      <c r="EK81" s="1474"/>
      <c r="EL81" s="1474"/>
      <c r="EM81" s="1474"/>
      <c r="EN81" s="1474"/>
      <c r="EO81" s="1474"/>
      <c r="EP81" s="1474"/>
      <c r="EQ81" s="1474"/>
      <c r="ER81" s="1474"/>
      <c r="ES81" s="1474"/>
      <c r="ET81" s="1474"/>
      <c r="EU81" s="1474"/>
      <c r="EV81" s="1474"/>
      <c r="EW81" s="1474"/>
      <c r="EX81" s="1474"/>
      <c r="EY81" s="1474"/>
      <c r="EZ81" s="1474"/>
      <c r="FA81" s="1474"/>
      <c r="FB81" s="1474"/>
      <c r="FC81" s="1474"/>
      <c r="FD81" s="1474"/>
      <c r="FE81" s="1474"/>
      <c r="FF81" s="1474"/>
      <c r="FG81" s="1474"/>
      <c r="FH81" s="1474"/>
      <c r="FI81" s="1474"/>
      <c r="FJ81" s="1474"/>
      <c r="FK81" s="1474"/>
      <c r="FL81" s="1474"/>
      <c r="FM81" s="1474"/>
      <c r="FN81" s="1474"/>
      <c r="FO81" s="1474"/>
      <c r="FP81" s="1474"/>
      <c r="FQ81" s="1474"/>
      <c r="FR81" s="1474"/>
      <c r="FS81" s="1474"/>
      <c r="FT81" s="1474"/>
      <c r="FU81" s="1474"/>
      <c r="FV81" s="1474"/>
      <c r="FW81" s="1474"/>
      <c r="FX81" s="1474"/>
      <c r="FY81" s="1474"/>
      <c r="FZ81" s="1474"/>
      <c r="GA81" s="1474"/>
      <c r="GB81" s="1474"/>
      <c r="GC81" s="1474"/>
      <c r="GD81" s="1474"/>
      <c r="GE81" s="1474"/>
      <c r="GF81" s="1474"/>
      <c r="GG81" s="1474"/>
      <c r="GH81" s="1474"/>
      <c r="GI81" s="1474"/>
      <c r="GJ81" s="1474"/>
      <c r="GK81" s="1474"/>
      <c r="GL81" s="1474"/>
      <c r="GM81" s="1474"/>
      <c r="GN81" s="1474"/>
      <c r="GO81" s="1474"/>
      <c r="GP81" s="1474"/>
      <c r="GQ81" s="1474"/>
      <c r="GR81" s="1474"/>
      <c r="GS81" s="1474"/>
      <c r="GT81" s="1474"/>
      <c r="GU81" s="1474"/>
      <c r="GV81" s="1474"/>
      <c r="GW81" s="1474"/>
      <c r="GX81" s="1474"/>
      <c r="GY81" s="1474"/>
      <c r="GZ81" s="1474"/>
      <c r="HA81" s="1474"/>
      <c r="HB81" s="1474"/>
      <c r="HC81" s="1474"/>
      <c r="HD81" s="1474"/>
      <c r="HE81" s="1474"/>
      <c r="HF81" s="1474"/>
      <c r="HG81" s="1474"/>
      <c r="HH81" s="1474"/>
      <c r="HI81" s="1474"/>
      <c r="HJ81" s="1474"/>
      <c r="HK81" s="1474"/>
      <c r="HL81" s="1474"/>
      <c r="HM81" s="1474"/>
      <c r="HN81" s="1474"/>
      <c r="HO81" s="1474"/>
      <c r="HP81" s="1474"/>
      <c r="HQ81" s="1474"/>
      <c r="HR81" s="1474"/>
      <c r="HS81" s="1474"/>
      <c r="HT81" s="1474"/>
      <c r="HU81" s="1474"/>
      <c r="HV81" s="1474"/>
      <c r="HW81" s="1474"/>
      <c r="HX81" s="1474"/>
      <c r="HY81" s="1474"/>
      <c r="HZ81" s="1474"/>
      <c r="IA81" s="1474"/>
      <c r="IB81" s="1474"/>
      <c r="IC81" s="1474"/>
      <c r="ID81" s="1474"/>
      <c r="IE81" s="1474"/>
      <c r="IF81" s="1474"/>
      <c r="IG81" s="1474"/>
      <c r="IH81" s="1474"/>
      <c r="II81" s="1474"/>
      <c r="IJ81" s="1474"/>
      <c r="IK81" s="1474"/>
      <c r="IL81" s="1474"/>
      <c r="IM81" s="1474"/>
      <c r="IN81" s="1474"/>
      <c r="IO81" s="1474"/>
      <c r="IP81" s="1474"/>
      <c r="IQ81" s="1474"/>
      <c r="IR81" s="1474"/>
      <c r="IS81" s="1474"/>
      <c r="IT81" s="1474"/>
      <c r="IU81" s="1474"/>
    </row>
    <row r="82" spans="1:255">
      <c r="A82" s="2091" t="s">
        <v>1741</v>
      </c>
      <c r="B82" s="1456" t="s">
        <v>6230</v>
      </c>
      <c r="C82" s="1456">
        <v>0</v>
      </c>
      <c r="D82" s="1456">
        <v>0</v>
      </c>
      <c r="E82" s="1814"/>
      <c r="F82" s="1455">
        <v>0</v>
      </c>
      <c r="G82" s="1456"/>
      <c r="H82" s="1456"/>
      <c r="I82" s="1456"/>
      <c r="J82" s="1456"/>
      <c r="K82" s="1787"/>
      <c r="L82" s="1787"/>
      <c r="M82" s="1825" t="s">
        <v>1741</v>
      </c>
      <c r="N82" s="1455"/>
      <c r="O82" s="1787"/>
      <c r="P82" s="1787"/>
      <c r="Q82" s="1787">
        <v>229353.33</v>
      </c>
      <c r="R82" s="1787">
        <f t="shared" si="1"/>
        <v>229353.33</v>
      </c>
      <c r="S82" s="1825" t="s">
        <v>1741</v>
      </c>
      <c r="T82" s="1474"/>
      <c r="U82" s="1474"/>
      <c r="V82" s="1474"/>
      <c r="W82" s="1474"/>
      <c r="X82" s="1474"/>
      <c r="Y82" s="1474"/>
      <c r="Z82" s="1474"/>
      <c r="AA82" s="1474"/>
      <c r="AB82" s="1474"/>
      <c r="AC82" s="1474"/>
      <c r="AD82" s="1474"/>
      <c r="AE82" s="1474"/>
      <c r="AF82" s="1474"/>
      <c r="AG82" s="1474"/>
      <c r="AH82" s="1474"/>
      <c r="AI82" s="1474"/>
      <c r="AJ82" s="1474"/>
      <c r="AK82" s="1474"/>
      <c r="AL82" s="1474"/>
      <c r="AM82" s="1474"/>
      <c r="AN82" s="1474"/>
      <c r="AO82" s="1474"/>
      <c r="AP82" s="1474"/>
      <c r="AQ82" s="1474"/>
      <c r="AR82" s="1474"/>
      <c r="AS82" s="1474"/>
      <c r="AT82" s="1474"/>
      <c r="AU82" s="1474"/>
      <c r="AV82" s="1474"/>
      <c r="AW82" s="1474"/>
      <c r="AX82" s="1474"/>
      <c r="AY82" s="1474"/>
      <c r="AZ82" s="1474"/>
      <c r="BA82" s="1474"/>
      <c r="BB82" s="1474"/>
      <c r="BC82" s="1474"/>
      <c r="BD82" s="1474"/>
      <c r="BE82" s="1474"/>
      <c r="BF82" s="1474"/>
      <c r="BG82" s="1474"/>
      <c r="BH82" s="1474"/>
      <c r="BI82" s="1474"/>
      <c r="BJ82" s="1474"/>
      <c r="BK82" s="1474"/>
      <c r="BL82" s="1474"/>
      <c r="BM82" s="1474"/>
      <c r="BN82" s="1474"/>
      <c r="BO82" s="1474"/>
      <c r="BP82" s="1474"/>
      <c r="BQ82" s="1474"/>
      <c r="BR82" s="1474"/>
      <c r="BS82" s="1474"/>
      <c r="BT82" s="1474"/>
      <c r="BU82" s="1474"/>
      <c r="BV82" s="1474"/>
      <c r="BW82" s="1474"/>
      <c r="BX82" s="1474"/>
      <c r="BY82" s="1474"/>
      <c r="BZ82" s="1474"/>
      <c r="CA82" s="1474"/>
      <c r="CB82" s="1474"/>
      <c r="CC82" s="1474"/>
      <c r="CD82" s="1474"/>
      <c r="CE82" s="1474"/>
      <c r="CF82" s="1474"/>
      <c r="CG82" s="1474"/>
      <c r="CH82" s="1474"/>
      <c r="CI82" s="1474"/>
      <c r="CJ82" s="1474"/>
      <c r="CK82" s="1474"/>
      <c r="CL82" s="1474"/>
      <c r="CM82" s="1474"/>
      <c r="CN82" s="1474"/>
      <c r="CO82" s="1474"/>
      <c r="CP82" s="1474"/>
      <c r="CQ82" s="1474"/>
      <c r="CR82" s="1474"/>
      <c r="CS82" s="1474"/>
      <c r="CT82" s="1474"/>
      <c r="CU82" s="1474"/>
      <c r="CV82" s="1474"/>
      <c r="CW82" s="1474"/>
      <c r="CX82" s="1474"/>
      <c r="CY82" s="1474"/>
      <c r="CZ82" s="1474"/>
      <c r="DA82" s="1474"/>
      <c r="DB82" s="1474"/>
      <c r="DC82" s="1474"/>
      <c r="DD82" s="1474"/>
      <c r="DE82" s="1474"/>
      <c r="DF82" s="1474"/>
      <c r="DG82" s="1474"/>
      <c r="DH82" s="1474"/>
      <c r="DI82" s="1474"/>
      <c r="DJ82" s="1474"/>
      <c r="DK82" s="1474"/>
      <c r="DL82" s="1474"/>
      <c r="DM82" s="1474"/>
      <c r="DN82" s="1474"/>
      <c r="DO82" s="1474"/>
      <c r="DP82" s="1474"/>
      <c r="DQ82" s="1474"/>
      <c r="DR82" s="1474"/>
      <c r="DS82" s="1474"/>
      <c r="DT82" s="1474"/>
      <c r="DU82" s="1474"/>
      <c r="DV82" s="1474"/>
      <c r="DW82" s="1474"/>
      <c r="DX82" s="1474"/>
      <c r="DY82" s="1474"/>
      <c r="DZ82" s="1474"/>
      <c r="EA82" s="1474"/>
      <c r="EB82" s="1474"/>
      <c r="EC82" s="1474"/>
      <c r="ED82" s="1474"/>
      <c r="EE82" s="1474"/>
      <c r="EF82" s="1474"/>
      <c r="EG82" s="1474"/>
      <c r="EH82" s="1474"/>
      <c r="EI82" s="1474"/>
      <c r="EJ82" s="1474"/>
      <c r="EK82" s="1474"/>
      <c r="EL82" s="1474"/>
      <c r="EM82" s="1474"/>
      <c r="EN82" s="1474"/>
      <c r="EO82" s="1474"/>
      <c r="EP82" s="1474"/>
      <c r="EQ82" s="1474"/>
      <c r="ER82" s="1474"/>
      <c r="ES82" s="1474"/>
      <c r="ET82" s="1474"/>
      <c r="EU82" s="1474"/>
      <c r="EV82" s="1474"/>
      <c r="EW82" s="1474"/>
      <c r="EX82" s="1474"/>
      <c r="EY82" s="1474"/>
      <c r="EZ82" s="1474"/>
      <c r="FA82" s="1474"/>
      <c r="FB82" s="1474"/>
      <c r="FC82" s="1474"/>
      <c r="FD82" s="1474"/>
      <c r="FE82" s="1474"/>
      <c r="FF82" s="1474"/>
      <c r="FG82" s="1474"/>
      <c r="FH82" s="1474"/>
      <c r="FI82" s="1474"/>
      <c r="FJ82" s="1474"/>
      <c r="FK82" s="1474"/>
      <c r="FL82" s="1474"/>
      <c r="FM82" s="1474"/>
      <c r="FN82" s="1474"/>
      <c r="FO82" s="1474"/>
      <c r="FP82" s="1474"/>
      <c r="FQ82" s="1474"/>
      <c r="FR82" s="1474"/>
      <c r="FS82" s="1474"/>
      <c r="FT82" s="1474"/>
      <c r="FU82" s="1474"/>
      <c r="FV82" s="1474"/>
      <c r="FW82" s="1474"/>
      <c r="FX82" s="1474"/>
      <c r="FY82" s="1474"/>
      <c r="FZ82" s="1474"/>
      <c r="GA82" s="1474"/>
      <c r="GB82" s="1474"/>
      <c r="GC82" s="1474"/>
      <c r="GD82" s="1474"/>
      <c r="GE82" s="1474"/>
      <c r="GF82" s="1474"/>
      <c r="GG82" s="1474"/>
      <c r="GH82" s="1474"/>
      <c r="GI82" s="1474"/>
      <c r="GJ82" s="1474"/>
      <c r="GK82" s="1474"/>
      <c r="GL82" s="1474"/>
      <c r="GM82" s="1474"/>
      <c r="GN82" s="1474"/>
      <c r="GO82" s="1474"/>
      <c r="GP82" s="1474"/>
      <c r="GQ82" s="1474"/>
      <c r="GR82" s="1474"/>
      <c r="GS82" s="1474"/>
      <c r="GT82" s="1474"/>
      <c r="GU82" s="1474"/>
      <c r="GV82" s="1474"/>
      <c r="GW82" s="1474"/>
      <c r="GX82" s="1474"/>
      <c r="GY82" s="1474"/>
      <c r="GZ82" s="1474"/>
      <c r="HA82" s="1474"/>
      <c r="HB82" s="1474"/>
      <c r="HC82" s="1474"/>
      <c r="HD82" s="1474"/>
      <c r="HE82" s="1474"/>
      <c r="HF82" s="1474"/>
      <c r="HG82" s="1474"/>
      <c r="HH82" s="1474"/>
      <c r="HI82" s="1474"/>
      <c r="HJ82" s="1474"/>
      <c r="HK82" s="1474"/>
      <c r="HL82" s="1474"/>
      <c r="HM82" s="1474"/>
      <c r="HN82" s="1474"/>
      <c r="HO82" s="1474"/>
      <c r="HP82" s="1474"/>
      <c r="HQ82" s="1474"/>
      <c r="HR82" s="1474"/>
      <c r="HS82" s="1474"/>
      <c r="HT82" s="1474"/>
      <c r="HU82" s="1474"/>
      <c r="HV82" s="1474"/>
      <c r="HW82" s="1474"/>
      <c r="HX82" s="1474"/>
      <c r="HY82" s="1474"/>
      <c r="HZ82" s="1474"/>
      <c r="IA82" s="1474"/>
      <c r="IB82" s="1474"/>
      <c r="IC82" s="1474"/>
      <c r="ID82" s="1474"/>
      <c r="IE82" s="1474"/>
      <c r="IF82" s="1474"/>
      <c r="IG82" s="1474"/>
      <c r="IH82" s="1474"/>
      <c r="II82" s="1474"/>
      <c r="IJ82" s="1474"/>
      <c r="IK82" s="1474"/>
      <c r="IL82" s="1474"/>
      <c r="IM82" s="1474"/>
      <c r="IN82" s="1474"/>
      <c r="IO82" s="1474"/>
      <c r="IP82" s="1474"/>
      <c r="IQ82" s="1474"/>
      <c r="IR82" s="1474"/>
      <c r="IS82" s="1474"/>
      <c r="IT82" s="1474"/>
      <c r="IU82" s="1474"/>
    </row>
    <row r="83" spans="1:255">
      <c r="A83" s="2091" t="s">
        <v>1742</v>
      </c>
      <c r="B83" s="1456" t="s">
        <v>6231</v>
      </c>
      <c r="C83" s="1456"/>
      <c r="D83" s="1456"/>
      <c r="E83" s="1814"/>
      <c r="F83" s="1455">
        <v>0</v>
      </c>
      <c r="G83" s="1456"/>
      <c r="H83" s="1456"/>
      <c r="I83" s="1456"/>
      <c r="J83" s="1456">
        <v>371</v>
      </c>
      <c r="K83" s="1787"/>
      <c r="L83" s="1787"/>
      <c r="M83" s="1825" t="s">
        <v>1742</v>
      </c>
      <c r="N83" s="1455"/>
      <c r="O83" s="1787">
        <v>9148241.1300000008</v>
      </c>
      <c r="P83" s="1787"/>
      <c r="Q83" s="1787"/>
      <c r="R83" s="1787">
        <f t="shared" si="1"/>
        <v>9148241.1300000008</v>
      </c>
      <c r="S83" s="1825" t="s">
        <v>1742</v>
      </c>
      <c r="T83" s="1474"/>
      <c r="U83" s="1474"/>
      <c r="V83" s="1474"/>
      <c r="W83" s="1474"/>
      <c r="X83" s="1474"/>
      <c r="Y83" s="1474"/>
      <c r="Z83" s="1474"/>
      <c r="AA83" s="1474"/>
      <c r="AB83" s="1474"/>
      <c r="AC83" s="1474"/>
      <c r="AD83" s="1474"/>
      <c r="AE83" s="1474"/>
      <c r="AF83" s="1474"/>
      <c r="AG83" s="1474"/>
      <c r="AH83" s="1474"/>
      <c r="AI83" s="1474"/>
      <c r="AJ83" s="1474"/>
      <c r="AK83" s="1474"/>
      <c r="AL83" s="1474"/>
      <c r="AM83" s="1474"/>
      <c r="AN83" s="1474"/>
      <c r="AO83" s="1474"/>
      <c r="AP83" s="1474"/>
      <c r="AQ83" s="1474"/>
      <c r="AR83" s="1474"/>
      <c r="AS83" s="1474"/>
      <c r="AT83" s="1474"/>
      <c r="AU83" s="1474"/>
      <c r="AV83" s="1474"/>
      <c r="AW83" s="1474"/>
      <c r="AX83" s="1474"/>
      <c r="AY83" s="1474"/>
      <c r="AZ83" s="1474"/>
      <c r="BA83" s="1474"/>
      <c r="BB83" s="1474"/>
      <c r="BC83" s="1474"/>
      <c r="BD83" s="1474"/>
      <c r="BE83" s="1474"/>
      <c r="BF83" s="1474"/>
      <c r="BG83" s="1474"/>
      <c r="BH83" s="1474"/>
      <c r="BI83" s="1474"/>
      <c r="BJ83" s="1474"/>
      <c r="BK83" s="1474"/>
      <c r="BL83" s="1474"/>
      <c r="BM83" s="1474"/>
      <c r="BN83" s="1474"/>
      <c r="BO83" s="1474"/>
      <c r="BP83" s="1474"/>
      <c r="BQ83" s="1474"/>
      <c r="BR83" s="1474"/>
      <c r="BS83" s="1474"/>
      <c r="BT83" s="1474"/>
      <c r="BU83" s="1474"/>
      <c r="BV83" s="1474"/>
      <c r="BW83" s="1474"/>
      <c r="BX83" s="1474"/>
      <c r="BY83" s="1474"/>
      <c r="BZ83" s="1474"/>
      <c r="CA83" s="1474"/>
      <c r="CB83" s="1474"/>
      <c r="CC83" s="1474"/>
      <c r="CD83" s="1474"/>
      <c r="CE83" s="1474"/>
      <c r="CF83" s="1474"/>
      <c r="CG83" s="1474"/>
      <c r="CH83" s="1474"/>
      <c r="CI83" s="1474"/>
      <c r="CJ83" s="1474"/>
      <c r="CK83" s="1474"/>
      <c r="CL83" s="1474"/>
      <c r="CM83" s="1474"/>
      <c r="CN83" s="1474"/>
      <c r="CO83" s="1474"/>
      <c r="CP83" s="1474"/>
      <c r="CQ83" s="1474"/>
      <c r="CR83" s="1474"/>
      <c r="CS83" s="1474"/>
      <c r="CT83" s="1474"/>
      <c r="CU83" s="1474"/>
      <c r="CV83" s="1474"/>
      <c r="CW83" s="1474"/>
      <c r="CX83" s="1474"/>
      <c r="CY83" s="1474"/>
      <c r="CZ83" s="1474"/>
      <c r="DA83" s="1474"/>
      <c r="DB83" s="1474"/>
      <c r="DC83" s="1474"/>
      <c r="DD83" s="1474"/>
      <c r="DE83" s="1474"/>
      <c r="DF83" s="1474"/>
      <c r="DG83" s="1474"/>
      <c r="DH83" s="1474"/>
      <c r="DI83" s="1474"/>
      <c r="DJ83" s="1474"/>
      <c r="DK83" s="1474"/>
      <c r="DL83" s="1474"/>
      <c r="DM83" s="1474"/>
      <c r="DN83" s="1474"/>
      <c r="DO83" s="1474"/>
      <c r="DP83" s="1474"/>
      <c r="DQ83" s="1474"/>
      <c r="DR83" s="1474"/>
      <c r="DS83" s="1474"/>
      <c r="DT83" s="1474"/>
      <c r="DU83" s="1474"/>
      <c r="DV83" s="1474"/>
      <c r="DW83" s="1474"/>
      <c r="DX83" s="1474"/>
      <c r="DY83" s="1474"/>
      <c r="DZ83" s="1474"/>
      <c r="EA83" s="1474"/>
      <c r="EB83" s="1474"/>
      <c r="EC83" s="1474"/>
      <c r="ED83" s="1474"/>
      <c r="EE83" s="1474"/>
      <c r="EF83" s="1474"/>
      <c r="EG83" s="1474"/>
      <c r="EH83" s="1474"/>
      <c r="EI83" s="1474"/>
      <c r="EJ83" s="1474"/>
      <c r="EK83" s="1474"/>
      <c r="EL83" s="1474"/>
      <c r="EM83" s="1474"/>
      <c r="EN83" s="1474"/>
      <c r="EO83" s="1474"/>
      <c r="EP83" s="1474"/>
      <c r="EQ83" s="1474"/>
      <c r="ER83" s="1474"/>
      <c r="ES83" s="1474"/>
      <c r="ET83" s="1474"/>
      <c r="EU83" s="1474"/>
      <c r="EV83" s="1474"/>
      <c r="EW83" s="1474"/>
      <c r="EX83" s="1474"/>
      <c r="EY83" s="1474"/>
      <c r="EZ83" s="1474"/>
      <c r="FA83" s="1474"/>
      <c r="FB83" s="1474"/>
      <c r="FC83" s="1474"/>
      <c r="FD83" s="1474"/>
      <c r="FE83" s="1474"/>
      <c r="FF83" s="1474"/>
      <c r="FG83" s="1474"/>
      <c r="FH83" s="1474"/>
      <c r="FI83" s="1474"/>
      <c r="FJ83" s="1474"/>
      <c r="FK83" s="1474"/>
      <c r="FL83" s="1474"/>
      <c r="FM83" s="1474"/>
      <c r="FN83" s="1474"/>
      <c r="FO83" s="1474"/>
      <c r="FP83" s="1474"/>
      <c r="FQ83" s="1474"/>
      <c r="FR83" s="1474"/>
      <c r="FS83" s="1474"/>
      <c r="FT83" s="1474"/>
      <c r="FU83" s="1474"/>
      <c r="FV83" s="1474"/>
      <c r="FW83" s="1474"/>
      <c r="FX83" s="1474"/>
      <c r="FY83" s="1474"/>
      <c r="FZ83" s="1474"/>
      <c r="GA83" s="1474"/>
      <c r="GB83" s="1474"/>
      <c r="GC83" s="1474"/>
      <c r="GD83" s="1474"/>
      <c r="GE83" s="1474"/>
      <c r="GF83" s="1474"/>
      <c r="GG83" s="1474"/>
      <c r="GH83" s="1474"/>
      <c r="GI83" s="1474"/>
      <c r="GJ83" s="1474"/>
      <c r="GK83" s="1474"/>
      <c r="GL83" s="1474"/>
      <c r="GM83" s="1474"/>
      <c r="GN83" s="1474"/>
      <c r="GO83" s="1474"/>
      <c r="GP83" s="1474"/>
      <c r="GQ83" s="1474"/>
      <c r="GR83" s="1474"/>
      <c r="GS83" s="1474"/>
      <c r="GT83" s="1474"/>
      <c r="GU83" s="1474"/>
      <c r="GV83" s="1474"/>
      <c r="GW83" s="1474"/>
      <c r="GX83" s="1474"/>
      <c r="GY83" s="1474"/>
      <c r="GZ83" s="1474"/>
      <c r="HA83" s="1474"/>
      <c r="HB83" s="1474"/>
      <c r="HC83" s="1474"/>
      <c r="HD83" s="1474"/>
      <c r="HE83" s="1474"/>
      <c r="HF83" s="1474"/>
      <c r="HG83" s="1474"/>
      <c r="HH83" s="1474"/>
      <c r="HI83" s="1474"/>
      <c r="HJ83" s="1474"/>
      <c r="HK83" s="1474"/>
      <c r="HL83" s="1474"/>
      <c r="HM83" s="1474"/>
      <c r="HN83" s="1474"/>
      <c r="HO83" s="1474"/>
      <c r="HP83" s="1474"/>
      <c r="HQ83" s="1474"/>
      <c r="HR83" s="1474"/>
      <c r="HS83" s="1474"/>
      <c r="HT83" s="1474"/>
      <c r="HU83" s="1474"/>
      <c r="HV83" s="1474"/>
      <c r="HW83" s="1474"/>
      <c r="HX83" s="1474"/>
      <c r="HY83" s="1474"/>
      <c r="HZ83" s="1474"/>
      <c r="IA83" s="1474"/>
      <c r="IB83" s="1474"/>
      <c r="IC83" s="1474"/>
      <c r="ID83" s="1474"/>
      <c r="IE83" s="1474"/>
      <c r="IF83" s="1474"/>
      <c r="IG83" s="1474"/>
      <c r="IH83" s="1474"/>
      <c r="II83" s="1474"/>
      <c r="IJ83" s="1474"/>
      <c r="IK83" s="1474"/>
      <c r="IL83" s="1474"/>
      <c r="IM83" s="1474"/>
      <c r="IN83" s="1474"/>
      <c r="IO83" s="1474"/>
      <c r="IP83" s="1474"/>
      <c r="IQ83" s="1474"/>
      <c r="IR83" s="1474"/>
      <c r="IS83" s="1474"/>
      <c r="IT83" s="1474"/>
      <c r="IU83" s="1474"/>
    </row>
    <row r="84" spans="1:255">
      <c r="A84" s="2091">
        <v>12</v>
      </c>
      <c r="B84" s="1456" t="s">
        <v>6232</v>
      </c>
      <c r="C84" s="1456"/>
      <c r="D84" s="1456"/>
      <c r="E84" s="1814"/>
      <c r="F84" s="1455">
        <v>51</v>
      </c>
      <c r="G84" s="1456"/>
      <c r="H84" s="1456"/>
      <c r="I84" s="1456" t="s">
        <v>6262</v>
      </c>
      <c r="J84" s="1456">
        <v>0</v>
      </c>
      <c r="K84" s="1787"/>
      <c r="L84" s="1787"/>
      <c r="M84" s="1825">
        <v>12</v>
      </c>
      <c r="N84" s="1455"/>
      <c r="O84" s="1787">
        <v>0</v>
      </c>
      <c r="P84" s="1787"/>
      <c r="Q84" s="1787"/>
      <c r="R84" s="1787">
        <f t="shared" si="1"/>
        <v>0</v>
      </c>
      <c r="S84" s="1825">
        <v>12</v>
      </c>
      <c r="T84" s="1474"/>
      <c r="U84" s="1474"/>
      <c r="V84" s="1474"/>
      <c r="W84" s="1474"/>
      <c r="X84" s="1474"/>
      <c r="Y84" s="1474"/>
      <c r="Z84" s="1474"/>
      <c r="AA84" s="1474"/>
      <c r="AB84" s="1474"/>
      <c r="AC84" s="1474"/>
      <c r="AD84" s="1474"/>
      <c r="AE84" s="1474"/>
      <c r="AF84" s="1474"/>
      <c r="AG84" s="1474"/>
      <c r="AH84" s="1474"/>
      <c r="AI84" s="1474"/>
      <c r="AJ84" s="1474"/>
      <c r="AK84" s="1474"/>
      <c r="AL84" s="1474"/>
      <c r="AM84" s="1474"/>
      <c r="AN84" s="1474"/>
      <c r="AO84" s="1474"/>
      <c r="AP84" s="1474"/>
      <c r="AQ84" s="1474"/>
      <c r="AR84" s="1474"/>
      <c r="AS84" s="1474"/>
      <c r="AT84" s="1474"/>
      <c r="AU84" s="1474"/>
      <c r="AV84" s="1474"/>
      <c r="AW84" s="1474"/>
      <c r="AX84" s="1474"/>
      <c r="AY84" s="1474"/>
      <c r="AZ84" s="1474"/>
      <c r="BA84" s="1474"/>
      <c r="BB84" s="1474"/>
      <c r="BC84" s="1474"/>
      <c r="BD84" s="1474"/>
      <c r="BE84" s="1474"/>
      <c r="BF84" s="1474"/>
      <c r="BG84" s="1474"/>
      <c r="BH84" s="1474"/>
      <c r="BI84" s="1474"/>
      <c r="BJ84" s="1474"/>
      <c r="BK84" s="1474"/>
      <c r="BL84" s="1474"/>
      <c r="BM84" s="1474"/>
      <c r="BN84" s="1474"/>
      <c r="BO84" s="1474"/>
      <c r="BP84" s="1474"/>
      <c r="BQ84" s="1474"/>
      <c r="BR84" s="1474"/>
      <c r="BS84" s="1474"/>
      <c r="BT84" s="1474"/>
      <c r="BU84" s="1474"/>
      <c r="BV84" s="1474"/>
      <c r="BW84" s="1474"/>
      <c r="BX84" s="1474"/>
      <c r="BY84" s="1474"/>
      <c r="BZ84" s="1474"/>
      <c r="CA84" s="1474"/>
      <c r="CB84" s="1474"/>
      <c r="CC84" s="1474"/>
      <c r="CD84" s="1474"/>
      <c r="CE84" s="1474"/>
      <c r="CF84" s="1474"/>
      <c r="CG84" s="1474"/>
      <c r="CH84" s="1474"/>
      <c r="CI84" s="1474"/>
      <c r="CJ84" s="1474"/>
      <c r="CK84" s="1474"/>
      <c r="CL84" s="1474"/>
      <c r="CM84" s="1474"/>
      <c r="CN84" s="1474"/>
      <c r="CO84" s="1474"/>
      <c r="CP84" s="1474"/>
      <c r="CQ84" s="1474"/>
      <c r="CR84" s="1474"/>
      <c r="CS84" s="1474"/>
      <c r="CT84" s="1474"/>
      <c r="CU84" s="1474"/>
      <c r="CV84" s="1474"/>
      <c r="CW84" s="1474"/>
      <c r="CX84" s="1474"/>
      <c r="CY84" s="1474"/>
      <c r="CZ84" s="1474"/>
      <c r="DA84" s="1474"/>
      <c r="DB84" s="1474"/>
      <c r="DC84" s="1474"/>
      <c r="DD84" s="1474"/>
      <c r="DE84" s="1474"/>
      <c r="DF84" s="1474"/>
      <c r="DG84" s="1474"/>
      <c r="DH84" s="1474"/>
      <c r="DI84" s="1474"/>
      <c r="DJ84" s="1474"/>
      <c r="DK84" s="1474"/>
      <c r="DL84" s="1474"/>
      <c r="DM84" s="1474"/>
      <c r="DN84" s="1474"/>
      <c r="DO84" s="1474"/>
      <c r="DP84" s="1474"/>
      <c r="DQ84" s="1474"/>
      <c r="DR84" s="1474"/>
      <c r="DS84" s="1474"/>
      <c r="DT84" s="1474"/>
      <c r="DU84" s="1474"/>
      <c r="DV84" s="1474"/>
      <c r="DW84" s="1474"/>
      <c r="DX84" s="1474"/>
      <c r="DY84" s="1474"/>
      <c r="DZ84" s="1474"/>
      <c r="EA84" s="1474"/>
      <c r="EB84" s="1474"/>
      <c r="EC84" s="1474"/>
      <c r="ED84" s="1474"/>
      <c r="EE84" s="1474"/>
      <c r="EF84" s="1474"/>
      <c r="EG84" s="1474"/>
      <c r="EH84" s="1474"/>
      <c r="EI84" s="1474"/>
      <c r="EJ84" s="1474"/>
      <c r="EK84" s="1474"/>
      <c r="EL84" s="1474"/>
      <c r="EM84" s="1474"/>
      <c r="EN84" s="1474"/>
      <c r="EO84" s="1474"/>
      <c r="EP84" s="1474"/>
      <c r="EQ84" s="1474"/>
      <c r="ER84" s="1474"/>
      <c r="ES84" s="1474"/>
      <c r="ET84" s="1474"/>
      <c r="EU84" s="1474"/>
      <c r="EV84" s="1474"/>
      <c r="EW84" s="1474"/>
      <c r="EX84" s="1474"/>
      <c r="EY84" s="1474"/>
      <c r="EZ84" s="1474"/>
      <c r="FA84" s="1474"/>
      <c r="FB84" s="1474"/>
      <c r="FC84" s="1474"/>
      <c r="FD84" s="1474"/>
      <c r="FE84" s="1474"/>
      <c r="FF84" s="1474"/>
      <c r="FG84" s="1474"/>
      <c r="FH84" s="1474"/>
      <c r="FI84" s="1474"/>
      <c r="FJ84" s="1474"/>
      <c r="FK84" s="1474"/>
      <c r="FL84" s="1474"/>
      <c r="FM84" s="1474"/>
      <c r="FN84" s="1474"/>
      <c r="FO84" s="1474"/>
      <c r="FP84" s="1474"/>
      <c r="FQ84" s="1474"/>
      <c r="FR84" s="1474"/>
      <c r="FS84" s="1474"/>
      <c r="FT84" s="1474"/>
      <c r="FU84" s="1474"/>
      <c r="FV84" s="1474"/>
      <c r="FW84" s="1474"/>
      <c r="FX84" s="1474"/>
      <c r="FY84" s="1474"/>
      <c r="FZ84" s="1474"/>
      <c r="GA84" s="1474"/>
      <c r="GB84" s="1474"/>
      <c r="GC84" s="1474"/>
      <c r="GD84" s="1474"/>
      <c r="GE84" s="1474"/>
      <c r="GF84" s="1474"/>
      <c r="GG84" s="1474"/>
      <c r="GH84" s="1474"/>
      <c r="GI84" s="1474"/>
      <c r="GJ84" s="1474"/>
      <c r="GK84" s="1474"/>
      <c r="GL84" s="1474"/>
      <c r="GM84" s="1474"/>
      <c r="GN84" s="1474"/>
      <c r="GO84" s="1474"/>
      <c r="GP84" s="1474"/>
      <c r="GQ84" s="1474"/>
      <c r="GR84" s="1474"/>
      <c r="GS84" s="1474"/>
      <c r="GT84" s="1474"/>
      <c r="GU84" s="1474"/>
      <c r="GV84" s="1474"/>
      <c r="GW84" s="1474"/>
      <c r="GX84" s="1474"/>
      <c r="GY84" s="1474"/>
      <c r="GZ84" s="1474"/>
      <c r="HA84" s="1474"/>
      <c r="HB84" s="1474"/>
      <c r="HC84" s="1474"/>
      <c r="HD84" s="1474"/>
      <c r="HE84" s="1474"/>
      <c r="HF84" s="1474"/>
      <c r="HG84" s="1474"/>
      <c r="HH84" s="1474"/>
      <c r="HI84" s="1474"/>
      <c r="HJ84" s="1474"/>
      <c r="HK84" s="1474"/>
      <c r="HL84" s="1474"/>
      <c r="HM84" s="1474"/>
      <c r="HN84" s="1474"/>
      <c r="HO84" s="1474"/>
      <c r="HP84" s="1474"/>
      <c r="HQ84" s="1474"/>
      <c r="HR84" s="1474"/>
      <c r="HS84" s="1474"/>
      <c r="HT84" s="1474"/>
      <c r="HU84" s="1474"/>
      <c r="HV84" s="1474"/>
      <c r="HW84" s="1474"/>
      <c r="HX84" s="1474"/>
      <c r="HY84" s="1474"/>
      <c r="HZ84" s="1474"/>
      <c r="IA84" s="1474"/>
      <c r="IB84" s="1474"/>
      <c r="IC84" s="1474"/>
      <c r="ID84" s="1474"/>
      <c r="IE84" s="1474"/>
      <c r="IF84" s="1474"/>
      <c r="IG84" s="1474"/>
      <c r="IH84" s="1474"/>
      <c r="II84" s="1474"/>
      <c r="IJ84" s="1474"/>
      <c r="IK84" s="1474"/>
      <c r="IL84" s="1474"/>
      <c r="IM84" s="1474"/>
      <c r="IN84" s="1474"/>
      <c r="IO84" s="1474"/>
      <c r="IP84" s="1474"/>
      <c r="IQ84" s="1474"/>
      <c r="IR84" s="1474"/>
      <c r="IS84" s="1474"/>
      <c r="IT84" s="1474"/>
      <c r="IU84" s="1474"/>
    </row>
    <row r="85" spans="1:255">
      <c r="A85" s="2091">
        <v>13</v>
      </c>
      <c r="B85" s="1456" t="s">
        <v>6233</v>
      </c>
      <c r="C85" s="1456"/>
      <c r="D85" s="1456"/>
      <c r="E85" s="1814"/>
      <c r="F85" s="1455">
        <v>51</v>
      </c>
      <c r="G85" s="1456"/>
      <c r="H85" s="1456"/>
      <c r="I85" s="1456" t="s">
        <v>6262</v>
      </c>
      <c r="J85" s="1456">
        <v>0</v>
      </c>
      <c r="K85" s="1787"/>
      <c r="L85" s="1787"/>
      <c r="M85" s="1825">
        <v>13</v>
      </c>
      <c r="N85" s="1455"/>
      <c r="O85" s="1787">
        <v>0</v>
      </c>
      <c r="P85" s="1787"/>
      <c r="Q85" s="1787"/>
      <c r="R85" s="1787">
        <f t="shared" si="1"/>
        <v>0</v>
      </c>
      <c r="S85" s="1825">
        <v>13</v>
      </c>
      <c r="T85" s="1474"/>
      <c r="U85" s="1474"/>
      <c r="V85" s="1474"/>
      <c r="W85" s="1474"/>
      <c r="X85" s="1474"/>
      <c r="Y85" s="1474"/>
      <c r="Z85" s="1474"/>
      <c r="AA85" s="1474"/>
      <c r="AB85" s="1474"/>
      <c r="AC85" s="1474"/>
      <c r="AD85" s="1474"/>
      <c r="AE85" s="1474"/>
      <c r="AF85" s="1474"/>
      <c r="AG85" s="1474"/>
      <c r="AH85" s="1474"/>
      <c r="AI85" s="1474"/>
      <c r="AJ85" s="1474"/>
      <c r="AK85" s="1474"/>
      <c r="AL85" s="1474"/>
      <c r="AM85" s="1474"/>
      <c r="AN85" s="1474"/>
      <c r="AO85" s="1474"/>
      <c r="AP85" s="1474"/>
      <c r="AQ85" s="1474"/>
      <c r="AR85" s="1474"/>
      <c r="AS85" s="1474"/>
      <c r="AT85" s="1474"/>
      <c r="AU85" s="1474"/>
      <c r="AV85" s="1474"/>
      <c r="AW85" s="1474"/>
      <c r="AX85" s="1474"/>
      <c r="AY85" s="1474"/>
      <c r="AZ85" s="1474"/>
      <c r="BA85" s="1474"/>
      <c r="BB85" s="1474"/>
      <c r="BC85" s="1474"/>
      <c r="BD85" s="1474"/>
      <c r="BE85" s="1474"/>
      <c r="BF85" s="1474"/>
      <c r="BG85" s="1474"/>
      <c r="BH85" s="1474"/>
      <c r="BI85" s="1474"/>
      <c r="BJ85" s="1474"/>
      <c r="BK85" s="1474"/>
      <c r="BL85" s="1474"/>
      <c r="BM85" s="1474"/>
      <c r="BN85" s="1474"/>
      <c r="BO85" s="1474"/>
      <c r="BP85" s="1474"/>
      <c r="BQ85" s="1474"/>
      <c r="BR85" s="1474"/>
      <c r="BS85" s="1474"/>
      <c r="BT85" s="1474"/>
      <c r="BU85" s="1474"/>
      <c r="BV85" s="1474"/>
      <c r="BW85" s="1474"/>
      <c r="BX85" s="1474"/>
      <c r="BY85" s="1474"/>
      <c r="BZ85" s="1474"/>
      <c r="CA85" s="1474"/>
      <c r="CB85" s="1474"/>
      <c r="CC85" s="1474"/>
      <c r="CD85" s="1474"/>
      <c r="CE85" s="1474"/>
      <c r="CF85" s="1474"/>
      <c r="CG85" s="1474"/>
      <c r="CH85" s="1474"/>
      <c r="CI85" s="1474"/>
      <c r="CJ85" s="1474"/>
      <c r="CK85" s="1474"/>
      <c r="CL85" s="1474"/>
      <c r="CM85" s="1474"/>
      <c r="CN85" s="1474"/>
      <c r="CO85" s="1474"/>
      <c r="CP85" s="1474"/>
      <c r="CQ85" s="1474"/>
      <c r="CR85" s="1474"/>
      <c r="CS85" s="1474"/>
      <c r="CT85" s="1474"/>
      <c r="CU85" s="1474"/>
      <c r="CV85" s="1474"/>
      <c r="CW85" s="1474"/>
      <c r="CX85" s="1474"/>
      <c r="CY85" s="1474"/>
      <c r="CZ85" s="1474"/>
      <c r="DA85" s="1474"/>
      <c r="DB85" s="1474"/>
      <c r="DC85" s="1474"/>
      <c r="DD85" s="1474"/>
      <c r="DE85" s="1474"/>
      <c r="DF85" s="1474"/>
      <c r="DG85" s="1474"/>
      <c r="DH85" s="1474"/>
      <c r="DI85" s="1474"/>
      <c r="DJ85" s="1474"/>
      <c r="DK85" s="1474"/>
      <c r="DL85" s="1474"/>
      <c r="DM85" s="1474"/>
      <c r="DN85" s="1474"/>
      <c r="DO85" s="1474"/>
      <c r="DP85" s="1474"/>
      <c r="DQ85" s="1474"/>
      <c r="DR85" s="1474"/>
      <c r="DS85" s="1474"/>
      <c r="DT85" s="1474"/>
      <c r="DU85" s="1474"/>
      <c r="DV85" s="1474"/>
      <c r="DW85" s="1474"/>
      <c r="DX85" s="1474"/>
      <c r="DY85" s="1474"/>
      <c r="DZ85" s="1474"/>
      <c r="EA85" s="1474"/>
      <c r="EB85" s="1474"/>
      <c r="EC85" s="1474"/>
      <c r="ED85" s="1474"/>
      <c r="EE85" s="1474"/>
      <c r="EF85" s="1474"/>
      <c r="EG85" s="1474"/>
      <c r="EH85" s="1474"/>
      <c r="EI85" s="1474"/>
      <c r="EJ85" s="1474"/>
      <c r="EK85" s="1474"/>
      <c r="EL85" s="1474"/>
      <c r="EM85" s="1474"/>
      <c r="EN85" s="1474"/>
      <c r="EO85" s="1474"/>
      <c r="EP85" s="1474"/>
      <c r="EQ85" s="1474"/>
      <c r="ER85" s="1474"/>
      <c r="ES85" s="1474"/>
      <c r="ET85" s="1474"/>
      <c r="EU85" s="1474"/>
      <c r="EV85" s="1474"/>
      <c r="EW85" s="1474"/>
      <c r="EX85" s="1474"/>
      <c r="EY85" s="1474"/>
      <c r="EZ85" s="1474"/>
      <c r="FA85" s="1474"/>
      <c r="FB85" s="1474"/>
      <c r="FC85" s="1474"/>
      <c r="FD85" s="1474"/>
      <c r="FE85" s="1474"/>
      <c r="FF85" s="1474"/>
      <c r="FG85" s="1474"/>
      <c r="FH85" s="1474"/>
      <c r="FI85" s="1474"/>
      <c r="FJ85" s="1474"/>
      <c r="FK85" s="1474"/>
      <c r="FL85" s="1474"/>
      <c r="FM85" s="1474"/>
      <c r="FN85" s="1474"/>
      <c r="FO85" s="1474"/>
      <c r="FP85" s="1474"/>
      <c r="FQ85" s="1474"/>
      <c r="FR85" s="1474"/>
      <c r="FS85" s="1474"/>
      <c r="FT85" s="1474"/>
      <c r="FU85" s="1474"/>
      <c r="FV85" s="1474"/>
      <c r="FW85" s="1474"/>
      <c r="FX85" s="1474"/>
      <c r="FY85" s="1474"/>
      <c r="FZ85" s="1474"/>
      <c r="GA85" s="1474"/>
      <c r="GB85" s="1474"/>
      <c r="GC85" s="1474"/>
      <c r="GD85" s="1474"/>
      <c r="GE85" s="1474"/>
      <c r="GF85" s="1474"/>
      <c r="GG85" s="1474"/>
      <c r="GH85" s="1474"/>
      <c r="GI85" s="1474"/>
      <c r="GJ85" s="1474"/>
      <c r="GK85" s="1474"/>
      <c r="GL85" s="1474"/>
      <c r="GM85" s="1474"/>
      <c r="GN85" s="1474"/>
      <c r="GO85" s="1474"/>
      <c r="GP85" s="1474"/>
      <c r="GQ85" s="1474"/>
      <c r="GR85" s="1474"/>
      <c r="GS85" s="1474"/>
      <c r="GT85" s="1474"/>
      <c r="GU85" s="1474"/>
      <c r="GV85" s="1474"/>
      <c r="GW85" s="1474"/>
      <c r="GX85" s="1474"/>
      <c r="GY85" s="1474"/>
      <c r="GZ85" s="1474"/>
      <c r="HA85" s="1474"/>
      <c r="HB85" s="1474"/>
      <c r="HC85" s="1474"/>
      <c r="HD85" s="1474"/>
      <c r="HE85" s="1474"/>
      <c r="HF85" s="1474"/>
      <c r="HG85" s="1474"/>
      <c r="HH85" s="1474"/>
      <c r="HI85" s="1474"/>
      <c r="HJ85" s="1474"/>
      <c r="HK85" s="1474"/>
      <c r="HL85" s="1474"/>
      <c r="HM85" s="1474"/>
      <c r="HN85" s="1474"/>
      <c r="HO85" s="1474"/>
      <c r="HP85" s="1474"/>
      <c r="HQ85" s="1474"/>
      <c r="HR85" s="1474"/>
      <c r="HS85" s="1474"/>
      <c r="HT85" s="1474"/>
      <c r="HU85" s="1474"/>
      <c r="HV85" s="1474"/>
      <c r="HW85" s="1474"/>
      <c r="HX85" s="1474"/>
      <c r="HY85" s="1474"/>
      <c r="HZ85" s="1474"/>
      <c r="IA85" s="1474"/>
      <c r="IB85" s="1474"/>
      <c r="IC85" s="1474"/>
      <c r="ID85" s="1474"/>
      <c r="IE85" s="1474"/>
      <c r="IF85" s="1474"/>
      <c r="IG85" s="1474"/>
      <c r="IH85" s="1474"/>
      <c r="II85" s="1474"/>
      <c r="IJ85" s="1474"/>
      <c r="IK85" s="1474"/>
      <c r="IL85" s="1474"/>
      <c r="IM85" s="1474"/>
      <c r="IN85" s="1474"/>
      <c r="IO85" s="1474"/>
      <c r="IP85" s="1474"/>
      <c r="IQ85" s="1474"/>
      <c r="IR85" s="1474"/>
      <c r="IS85" s="1474"/>
      <c r="IT85" s="1474"/>
      <c r="IU85" s="1474"/>
    </row>
    <row r="86" spans="1:255">
      <c r="A86" s="2091">
        <v>14</v>
      </c>
      <c r="B86" s="1456" t="s">
        <v>6234</v>
      </c>
      <c r="C86" s="1456"/>
      <c r="D86" s="1456"/>
      <c r="E86" s="1814"/>
      <c r="F86" s="1455">
        <v>51</v>
      </c>
      <c r="G86" s="1456"/>
      <c r="H86" s="1456"/>
      <c r="I86" s="1456" t="s">
        <v>6262</v>
      </c>
      <c r="J86" s="1456">
        <v>0</v>
      </c>
      <c r="K86" s="1787"/>
      <c r="L86" s="1787"/>
      <c r="M86" s="1825">
        <v>14</v>
      </c>
      <c r="N86" s="1455"/>
      <c r="O86" s="1787">
        <v>0</v>
      </c>
      <c r="P86" s="1787"/>
      <c r="Q86" s="1787"/>
      <c r="R86" s="1787">
        <f t="shared" si="1"/>
        <v>0</v>
      </c>
      <c r="S86" s="1825">
        <v>14</v>
      </c>
      <c r="T86" s="1474"/>
      <c r="U86" s="1474"/>
      <c r="V86" s="1474"/>
      <c r="W86" s="1474"/>
      <c r="X86" s="1474"/>
      <c r="Y86" s="1474"/>
      <c r="Z86" s="1474"/>
      <c r="AA86" s="1474"/>
      <c r="AB86" s="1474"/>
      <c r="AC86" s="1474"/>
      <c r="AD86" s="1474"/>
      <c r="AE86" s="1474"/>
      <c r="AF86" s="1474"/>
      <c r="AG86" s="1474"/>
      <c r="AH86" s="1474"/>
      <c r="AI86" s="1474"/>
      <c r="AJ86" s="1474"/>
      <c r="AK86" s="1474"/>
      <c r="AL86" s="1474"/>
      <c r="AM86" s="1474"/>
      <c r="AN86" s="1474"/>
      <c r="AO86" s="1474"/>
      <c r="AP86" s="1474"/>
      <c r="AQ86" s="1474"/>
      <c r="AR86" s="1474"/>
      <c r="AS86" s="1474"/>
      <c r="AT86" s="1474"/>
      <c r="AU86" s="1474"/>
      <c r="AV86" s="1474"/>
      <c r="AW86" s="1474"/>
      <c r="AX86" s="1474"/>
      <c r="AY86" s="1474"/>
      <c r="AZ86" s="1474"/>
      <c r="BA86" s="1474"/>
      <c r="BB86" s="1474"/>
      <c r="BC86" s="1474"/>
      <c r="BD86" s="1474"/>
      <c r="BE86" s="1474"/>
      <c r="BF86" s="1474"/>
      <c r="BG86" s="1474"/>
      <c r="BH86" s="1474"/>
      <c r="BI86" s="1474"/>
      <c r="BJ86" s="1474"/>
      <c r="BK86" s="1474"/>
      <c r="BL86" s="1474"/>
      <c r="BM86" s="1474"/>
      <c r="BN86" s="1474"/>
      <c r="BO86" s="1474"/>
      <c r="BP86" s="1474"/>
      <c r="BQ86" s="1474"/>
      <c r="BR86" s="1474"/>
      <c r="BS86" s="1474"/>
      <c r="BT86" s="1474"/>
      <c r="BU86" s="1474"/>
      <c r="BV86" s="1474"/>
      <c r="BW86" s="1474"/>
      <c r="BX86" s="1474"/>
      <c r="BY86" s="1474"/>
      <c r="BZ86" s="1474"/>
      <c r="CA86" s="1474"/>
      <c r="CB86" s="1474"/>
      <c r="CC86" s="1474"/>
      <c r="CD86" s="1474"/>
      <c r="CE86" s="1474"/>
      <c r="CF86" s="1474"/>
      <c r="CG86" s="1474"/>
      <c r="CH86" s="1474"/>
      <c r="CI86" s="1474"/>
      <c r="CJ86" s="1474"/>
      <c r="CK86" s="1474"/>
      <c r="CL86" s="1474"/>
      <c r="CM86" s="1474"/>
      <c r="CN86" s="1474"/>
      <c r="CO86" s="1474"/>
      <c r="CP86" s="1474"/>
      <c r="CQ86" s="1474"/>
      <c r="CR86" s="1474"/>
      <c r="CS86" s="1474"/>
      <c r="CT86" s="1474"/>
      <c r="CU86" s="1474"/>
      <c r="CV86" s="1474"/>
      <c r="CW86" s="1474"/>
      <c r="CX86" s="1474"/>
      <c r="CY86" s="1474"/>
      <c r="CZ86" s="1474"/>
      <c r="DA86" s="1474"/>
      <c r="DB86" s="1474"/>
      <c r="DC86" s="1474"/>
      <c r="DD86" s="1474"/>
      <c r="DE86" s="1474"/>
      <c r="DF86" s="1474"/>
      <c r="DG86" s="1474"/>
      <c r="DH86" s="1474"/>
      <c r="DI86" s="1474"/>
      <c r="DJ86" s="1474"/>
      <c r="DK86" s="1474"/>
      <c r="DL86" s="1474"/>
      <c r="DM86" s="1474"/>
      <c r="DN86" s="1474"/>
      <c r="DO86" s="1474"/>
      <c r="DP86" s="1474"/>
      <c r="DQ86" s="1474"/>
      <c r="DR86" s="1474"/>
      <c r="DS86" s="1474"/>
      <c r="DT86" s="1474"/>
      <c r="DU86" s="1474"/>
      <c r="DV86" s="1474"/>
      <c r="DW86" s="1474"/>
      <c r="DX86" s="1474"/>
      <c r="DY86" s="1474"/>
      <c r="DZ86" s="1474"/>
      <c r="EA86" s="1474"/>
      <c r="EB86" s="1474"/>
      <c r="EC86" s="1474"/>
      <c r="ED86" s="1474"/>
      <c r="EE86" s="1474"/>
      <c r="EF86" s="1474"/>
      <c r="EG86" s="1474"/>
      <c r="EH86" s="1474"/>
      <c r="EI86" s="1474"/>
      <c r="EJ86" s="1474"/>
      <c r="EK86" s="1474"/>
      <c r="EL86" s="1474"/>
      <c r="EM86" s="1474"/>
      <c r="EN86" s="1474"/>
      <c r="EO86" s="1474"/>
      <c r="EP86" s="1474"/>
      <c r="EQ86" s="1474"/>
      <c r="ER86" s="1474"/>
      <c r="ES86" s="1474"/>
      <c r="ET86" s="1474"/>
      <c r="EU86" s="1474"/>
      <c r="EV86" s="1474"/>
      <c r="EW86" s="1474"/>
      <c r="EX86" s="1474"/>
      <c r="EY86" s="1474"/>
      <c r="EZ86" s="1474"/>
      <c r="FA86" s="1474"/>
      <c r="FB86" s="1474"/>
      <c r="FC86" s="1474"/>
      <c r="FD86" s="1474"/>
      <c r="FE86" s="1474"/>
      <c r="FF86" s="1474"/>
      <c r="FG86" s="1474"/>
      <c r="FH86" s="1474"/>
      <c r="FI86" s="1474"/>
      <c r="FJ86" s="1474"/>
      <c r="FK86" s="1474"/>
      <c r="FL86" s="1474"/>
      <c r="FM86" s="1474"/>
      <c r="FN86" s="1474"/>
      <c r="FO86" s="1474"/>
      <c r="FP86" s="1474"/>
      <c r="FQ86" s="1474"/>
      <c r="FR86" s="1474"/>
      <c r="FS86" s="1474"/>
      <c r="FT86" s="1474"/>
      <c r="FU86" s="1474"/>
      <c r="FV86" s="1474"/>
      <c r="FW86" s="1474"/>
      <c r="FX86" s="1474"/>
      <c r="FY86" s="1474"/>
      <c r="FZ86" s="1474"/>
      <c r="GA86" s="1474"/>
      <c r="GB86" s="1474"/>
      <c r="GC86" s="1474"/>
      <c r="GD86" s="1474"/>
      <c r="GE86" s="1474"/>
      <c r="GF86" s="1474"/>
      <c r="GG86" s="1474"/>
      <c r="GH86" s="1474"/>
      <c r="GI86" s="1474"/>
      <c r="GJ86" s="1474"/>
      <c r="GK86" s="1474"/>
      <c r="GL86" s="1474"/>
      <c r="GM86" s="1474"/>
      <c r="GN86" s="1474"/>
      <c r="GO86" s="1474"/>
      <c r="GP86" s="1474"/>
      <c r="GQ86" s="1474"/>
      <c r="GR86" s="1474"/>
      <c r="GS86" s="1474"/>
      <c r="GT86" s="1474"/>
      <c r="GU86" s="1474"/>
      <c r="GV86" s="1474"/>
      <c r="GW86" s="1474"/>
      <c r="GX86" s="1474"/>
      <c r="GY86" s="1474"/>
      <c r="GZ86" s="1474"/>
      <c r="HA86" s="1474"/>
      <c r="HB86" s="1474"/>
      <c r="HC86" s="1474"/>
      <c r="HD86" s="1474"/>
      <c r="HE86" s="1474"/>
      <c r="HF86" s="1474"/>
      <c r="HG86" s="1474"/>
      <c r="HH86" s="1474"/>
      <c r="HI86" s="1474"/>
      <c r="HJ86" s="1474"/>
      <c r="HK86" s="1474"/>
      <c r="HL86" s="1474"/>
      <c r="HM86" s="1474"/>
      <c r="HN86" s="1474"/>
      <c r="HO86" s="1474"/>
      <c r="HP86" s="1474"/>
      <c r="HQ86" s="1474"/>
      <c r="HR86" s="1474"/>
      <c r="HS86" s="1474"/>
      <c r="HT86" s="1474"/>
      <c r="HU86" s="1474"/>
      <c r="HV86" s="1474"/>
      <c r="HW86" s="1474"/>
      <c r="HX86" s="1474"/>
      <c r="HY86" s="1474"/>
      <c r="HZ86" s="1474"/>
      <c r="IA86" s="1474"/>
      <c r="IB86" s="1474"/>
      <c r="IC86" s="1474"/>
      <c r="ID86" s="1474"/>
      <c r="IE86" s="1474"/>
      <c r="IF86" s="1474"/>
      <c r="IG86" s="1474"/>
      <c r="IH86" s="1474"/>
      <c r="II86" s="1474"/>
      <c r="IJ86" s="1474"/>
      <c r="IK86" s="1474"/>
      <c r="IL86" s="1474"/>
      <c r="IM86" s="1474"/>
      <c r="IN86" s="1474"/>
      <c r="IO86" s="1474"/>
      <c r="IP86" s="1474"/>
      <c r="IQ86" s="1474"/>
      <c r="IR86" s="1474"/>
      <c r="IS86" s="1474"/>
      <c r="IT86" s="1474"/>
      <c r="IU86" s="1474"/>
    </row>
    <row r="87" spans="1:255">
      <c r="A87" s="2091">
        <v>15</v>
      </c>
      <c r="B87" s="1456" t="s">
        <v>6235</v>
      </c>
      <c r="C87" s="1456"/>
      <c r="D87" s="1456"/>
      <c r="E87" s="1814"/>
      <c r="F87" s="1455"/>
      <c r="G87" s="1456"/>
      <c r="H87" s="1456"/>
      <c r="I87" s="1456"/>
      <c r="J87" s="1456"/>
      <c r="K87" s="1787">
        <v>297417</v>
      </c>
      <c r="L87" s="1787">
        <v>297417</v>
      </c>
      <c r="M87" s="1825">
        <v>15</v>
      </c>
      <c r="N87" s="1455"/>
      <c r="O87" s="1787"/>
      <c r="P87" s="1787">
        <v>1735765.54</v>
      </c>
      <c r="Q87" s="1787"/>
      <c r="R87" s="1787">
        <f t="shared" si="1"/>
        <v>1735765.54</v>
      </c>
      <c r="S87" s="1825">
        <v>15</v>
      </c>
      <c r="T87" s="1474"/>
      <c r="U87" s="1474"/>
      <c r="V87" s="1474"/>
      <c r="W87" s="1474"/>
      <c r="X87" s="1474"/>
      <c r="Y87" s="1474"/>
      <c r="Z87" s="1474"/>
      <c r="AA87" s="1474"/>
      <c r="AB87" s="1474"/>
      <c r="AC87" s="1474"/>
      <c r="AD87" s="1474"/>
      <c r="AE87" s="1474"/>
      <c r="AF87" s="1474"/>
      <c r="AG87" s="1474"/>
      <c r="AH87" s="1474"/>
      <c r="AI87" s="1474"/>
      <c r="AJ87" s="1474"/>
      <c r="AK87" s="1474"/>
      <c r="AL87" s="1474"/>
      <c r="AM87" s="1474"/>
      <c r="AN87" s="1474"/>
      <c r="AO87" s="1474"/>
      <c r="AP87" s="1474"/>
      <c r="AQ87" s="1474"/>
      <c r="AR87" s="1474"/>
      <c r="AS87" s="1474"/>
      <c r="AT87" s="1474"/>
      <c r="AU87" s="1474"/>
      <c r="AV87" s="1474"/>
      <c r="AW87" s="1474"/>
      <c r="AX87" s="1474"/>
      <c r="AY87" s="1474"/>
      <c r="AZ87" s="1474"/>
      <c r="BA87" s="1474"/>
      <c r="BB87" s="1474"/>
      <c r="BC87" s="1474"/>
      <c r="BD87" s="1474"/>
      <c r="BE87" s="1474"/>
      <c r="BF87" s="1474"/>
      <c r="BG87" s="1474"/>
      <c r="BH87" s="1474"/>
      <c r="BI87" s="1474"/>
      <c r="BJ87" s="1474"/>
      <c r="BK87" s="1474"/>
      <c r="BL87" s="1474"/>
      <c r="BM87" s="1474"/>
      <c r="BN87" s="1474"/>
      <c r="BO87" s="1474"/>
      <c r="BP87" s="1474"/>
      <c r="BQ87" s="1474"/>
      <c r="BR87" s="1474"/>
      <c r="BS87" s="1474"/>
      <c r="BT87" s="1474"/>
      <c r="BU87" s="1474"/>
      <c r="BV87" s="1474"/>
      <c r="BW87" s="1474"/>
      <c r="BX87" s="1474"/>
      <c r="BY87" s="1474"/>
      <c r="BZ87" s="1474"/>
      <c r="CA87" s="1474"/>
      <c r="CB87" s="1474"/>
      <c r="CC87" s="1474"/>
      <c r="CD87" s="1474"/>
      <c r="CE87" s="1474"/>
      <c r="CF87" s="1474"/>
      <c r="CG87" s="1474"/>
      <c r="CH87" s="1474"/>
      <c r="CI87" s="1474"/>
      <c r="CJ87" s="1474"/>
      <c r="CK87" s="1474"/>
      <c r="CL87" s="1474"/>
      <c r="CM87" s="1474"/>
      <c r="CN87" s="1474"/>
      <c r="CO87" s="1474"/>
      <c r="CP87" s="1474"/>
      <c r="CQ87" s="1474"/>
      <c r="CR87" s="1474"/>
      <c r="CS87" s="1474"/>
      <c r="CT87" s="1474"/>
      <c r="CU87" s="1474"/>
      <c r="CV87" s="1474"/>
      <c r="CW87" s="1474"/>
      <c r="CX87" s="1474"/>
      <c r="CY87" s="1474"/>
      <c r="CZ87" s="1474"/>
      <c r="DA87" s="1474"/>
      <c r="DB87" s="1474"/>
      <c r="DC87" s="1474"/>
      <c r="DD87" s="1474"/>
      <c r="DE87" s="1474"/>
      <c r="DF87" s="1474"/>
      <c r="DG87" s="1474"/>
      <c r="DH87" s="1474"/>
      <c r="DI87" s="1474"/>
      <c r="DJ87" s="1474"/>
      <c r="DK87" s="1474"/>
      <c r="DL87" s="1474"/>
      <c r="DM87" s="1474"/>
      <c r="DN87" s="1474"/>
      <c r="DO87" s="1474"/>
      <c r="DP87" s="1474"/>
      <c r="DQ87" s="1474"/>
      <c r="DR87" s="1474"/>
      <c r="DS87" s="1474"/>
      <c r="DT87" s="1474"/>
      <c r="DU87" s="1474"/>
      <c r="DV87" s="1474"/>
      <c r="DW87" s="1474"/>
      <c r="DX87" s="1474"/>
      <c r="DY87" s="1474"/>
      <c r="DZ87" s="1474"/>
      <c r="EA87" s="1474"/>
      <c r="EB87" s="1474"/>
      <c r="EC87" s="1474"/>
      <c r="ED87" s="1474"/>
      <c r="EE87" s="1474"/>
      <c r="EF87" s="1474"/>
      <c r="EG87" s="1474"/>
      <c r="EH87" s="1474"/>
      <c r="EI87" s="1474"/>
      <c r="EJ87" s="1474"/>
      <c r="EK87" s="1474"/>
      <c r="EL87" s="1474"/>
      <c r="EM87" s="1474"/>
      <c r="EN87" s="1474"/>
      <c r="EO87" s="1474"/>
      <c r="EP87" s="1474"/>
      <c r="EQ87" s="1474"/>
      <c r="ER87" s="1474"/>
      <c r="ES87" s="1474"/>
      <c r="ET87" s="1474"/>
      <c r="EU87" s="1474"/>
      <c r="EV87" s="1474"/>
      <c r="EW87" s="1474"/>
      <c r="EX87" s="1474"/>
      <c r="EY87" s="1474"/>
      <c r="EZ87" s="1474"/>
      <c r="FA87" s="1474"/>
      <c r="FB87" s="1474"/>
      <c r="FC87" s="1474"/>
      <c r="FD87" s="1474"/>
      <c r="FE87" s="1474"/>
      <c r="FF87" s="1474"/>
      <c r="FG87" s="1474"/>
      <c r="FH87" s="1474"/>
      <c r="FI87" s="1474"/>
      <c r="FJ87" s="1474"/>
      <c r="FK87" s="1474"/>
      <c r="FL87" s="1474"/>
      <c r="FM87" s="1474"/>
      <c r="FN87" s="1474"/>
      <c r="FO87" s="1474"/>
      <c r="FP87" s="1474"/>
      <c r="FQ87" s="1474"/>
      <c r="FR87" s="1474"/>
      <c r="FS87" s="1474"/>
      <c r="FT87" s="1474"/>
      <c r="FU87" s="1474"/>
      <c r="FV87" s="1474"/>
      <c r="FW87" s="1474"/>
      <c r="FX87" s="1474"/>
      <c r="FY87" s="1474"/>
      <c r="FZ87" s="1474"/>
      <c r="GA87" s="1474"/>
      <c r="GB87" s="1474"/>
      <c r="GC87" s="1474"/>
      <c r="GD87" s="1474"/>
      <c r="GE87" s="1474"/>
      <c r="GF87" s="1474"/>
      <c r="GG87" s="1474"/>
      <c r="GH87" s="1474"/>
      <c r="GI87" s="1474"/>
      <c r="GJ87" s="1474"/>
      <c r="GK87" s="1474"/>
      <c r="GL87" s="1474"/>
      <c r="GM87" s="1474"/>
      <c r="GN87" s="1474"/>
      <c r="GO87" s="1474"/>
      <c r="GP87" s="1474"/>
      <c r="GQ87" s="1474"/>
      <c r="GR87" s="1474"/>
      <c r="GS87" s="1474"/>
      <c r="GT87" s="1474"/>
      <c r="GU87" s="1474"/>
      <c r="GV87" s="1474"/>
      <c r="GW87" s="1474"/>
      <c r="GX87" s="1474"/>
      <c r="GY87" s="1474"/>
      <c r="GZ87" s="1474"/>
      <c r="HA87" s="1474"/>
      <c r="HB87" s="1474"/>
      <c r="HC87" s="1474"/>
      <c r="HD87" s="1474"/>
      <c r="HE87" s="1474"/>
      <c r="HF87" s="1474"/>
      <c r="HG87" s="1474"/>
      <c r="HH87" s="1474"/>
      <c r="HI87" s="1474"/>
      <c r="HJ87" s="1474"/>
      <c r="HK87" s="1474"/>
      <c r="HL87" s="1474"/>
      <c r="HM87" s="1474"/>
      <c r="HN87" s="1474"/>
      <c r="HO87" s="1474"/>
      <c r="HP87" s="1474"/>
      <c r="HQ87" s="1474"/>
      <c r="HR87" s="1474"/>
      <c r="HS87" s="1474"/>
      <c r="HT87" s="1474"/>
      <c r="HU87" s="1474"/>
      <c r="HV87" s="1474"/>
      <c r="HW87" s="1474"/>
      <c r="HX87" s="1474"/>
      <c r="HY87" s="1474"/>
      <c r="HZ87" s="1474"/>
      <c r="IA87" s="1474"/>
      <c r="IB87" s="1474"/>
      <c r="IC87" s="1474"/>
      <c r="ID87" s="1474"/>
      <c r="IE87" s="1474"/>
      <c r="IF87" s="1474"/>
      <c r="IG87" s="1474"/>
      <c r="IH87" s="1474"/>
      <c r="II87" s="1474"/>
      <c r="IJ87" s="1474"/>
      <c r="IK87" s="1474"/>
      <c r="IL87" s="1474"/>
      <c r="IM87" s="1474"/>
      <c r="IN87" s="1474"/>
      <c r="IO87" s="1474"/>
      <c r="IP87" s="1474"/>
      <c r="IQ87" s="1474"/>
      <c r="IR87" s="1474"/>
      <c r="IS87" s="1474"/>
      <c r="IT87" s="1474"/>
      <c r="IU87" s="1474"/>
    </row>
    <row r="88" spans="1:255">
      <c r="A88" s="2091">
        <v>16</v>
      </c>
      <c r="B88" s="1456" t="s">
        <v>6236</v>
      </c>
      <c r="C88" s="1456"/>
      <c r="D88" s="1456"/>
      <c r="E88" s="1814"/>
      <c r="F88" s="1455"/>
      <c r="G88" s="1456"/>
      <c r="H88" s="1456"/>
      <c r="I88" s="1456"/>
      <c r="J88" s="1456"/>
      <c r="K88" s="1787">
        <v>15452</v>
      </c>
      <c r="L88" s="1787">
        <v>15452</v>
      </c>
      <c r="M88" s="1825">
        <v>16</v>
      </c>
      <c r="N88" s="1455"/>
      <c r="O88" s="1787"/>
      <c r="P88" s="1787">
        <v>85290.78</v>
      </c>
      <c r="Q88" s="1787"/>
      <c r="R88" s="1787">
        <f t="shared" si="1"/>
        <v>85290.78</v>
      </c>
      <c r="S88" s="1825">
        <v>16</v>
      </c>
      <c r="T88" s="1474"/>
      <c r="U88" s="1474"/>
      <c r="V88" s="1474"/>
      <c r="W88" s="1474"/>
      <c r="X88" s="1474"/>
      <c r="Y88" s="1474"/>
      <c r="Z88" s="1474"/>
      <c r="AA88" s="1474"/>
      <c r="AB88" s="1474"/>
      <c r="AC88" s="1474"/>
      <c r="AD88" s="1474"/>
      <c r="AE88" s="1474"/>
      <c r="AF88" s="1474"/>
      <c r="AG88" s="1474"/>
      <c r="AH88" s="1474"/>
      <c r="AI88" s="1474"/>
      <c r="AJ88" s="1474"/>
      <c r="AK88" s="1474"/>
      <c r="AL88" s="1474"/>
      <c r="AM88" s="1474"/>
      <c r="AN88" s="1474"/>
      <c r="AO88" s="1474"/>
      <c r="AP88" s="1474"/>
      <c r="AQ88" s="1474"/>
      <c r="AR88" s="1474"/>
      <c r="AS88" s="1474"/>
      <c r="AT88" s="1474"/>
      <c r="AU88" s="1474"/>
      <c r="AV88" s="1474"/>
      <c r="AW88" s="1474"/>
      <c r="AX88" s="1474"/>
      <c r="AY88" s="1474"/>
      <c r="AZ88" s="1474"/>
      <c r="BA88" s="1474"/>
      <c r="BB88" s="1474"/>
      <c r="BC88" s="1474"/>
      <c r="BD88" s="1474"/>
      <c r="BE88" s="1474"/>
      <c r="BF88" s="1474"/>
      <c r="BG88" s="1474"/>
      <c r="BH88" s="1474"/>
      <c r="BI88" s="1474"/>
      <c r="BJ88" s="1474"/>
      <c r="BK88" s="1474"/>
      <c r="BL88" s="1474"/>
      <c r="BM88" s="1474"/>
      <c r="BN88" s="1474"/>
      <c r="BO88" s="1474"/>
      <c r="BP88" s="1474"/>
      <c r="BQ88" s="1474"/>
      <c r="BR88" s="1474"/>
      <c r="BS88" s="1474"/>
      <c r="BT88" s="1474"/>
      <c r="BU88" s="1474"/>
      <c r="BV88" s="1474"/>
      <c r="BW88" s="1474"/>
      <c r="BX88" s="1474"/>
      <c r="BY88" s="1474"/>
      <c r="BZ88" s="1474"/>
      <c r="CA88" s="1474"/>
      <c r="CB88" s="1474"/>
      <c r="CC88" s="1474"/>
      <c r="CD88" s="1474"/>
      <c r="CE88" s="1474"/>
      <c r="CF88" s="1474"/>
      <c r="CG88" s="1474"/>
      <c r="CH88" s="1474"/>
      <c r="CI88" s="1474"/>
      <c r="CJ88" s="1474"/>
      <c r="CK88" s="1474"/>
      <c r="CL88" s="1474"/>
      <c r="CM88" s="1474"/>
      <c r="CN88" s="1474"/>
      <c r="CO88" s="1474"/>
      <c r="CP88" s="1474"/>
      <c r="CQ88" s="1474"/>
      <c r="CR88" s="1474"/>
      <c r="CS88" s="1474"/>
      <c r="CT88" s="1474"/>
      <c r="CU88" s="1474"/>
      <c r="CV88" s="1474"/>
      <c r="CW88" s="1474"/>
      <c r="CX88" s="1474"/>
      <c r="CY88" s="1474"/>
      <c r="CZ88" s="1474"/>
      <c r="DA88" s="1474"/>
      <c r="DB88" s="1474"/>
      <c r="DC88" s="1474"/>
      <c r="DD88" s="1474"/>
      <c r="DE88" s="1474"/>
      <c r="DF88" s="1474"/>
      <c r="DG88" s="1474"/>
      <c r="DH88" s="1474"/>
      <c r="DI88" s="1474"/>
      <c r="DJ88" s="1474"/>
      <c r="DK88" s="1474"/>
      <c r="DL88" s="1474"/>
      <c r="DM88" s="1474"/>
      <c r="DN88" s="1474"/>
      <c r="DO88" s="1474"/>
      <c r="DP88" s="1474"/>
      <c r="DQ88" s="1474"/>
      <c r="DR88" s="1474"/>
      <c r="DS88" s="1474"/>
      <c r="DT88" s="1474"/>
      <c r="DU88" s="1474"/>
      <c r="DV88" s="1474"/>
      <c r="DW88" s="1474"/>
      <c r="DX88" s="1474"/>
      <c r="DY88" s="1474"/>
      <c r="DZ88" s="1474"/>
      <c r="EA88" s="1474"/>
      <c r="EB88" s="1474"/>
      <c r="EC88" s="1474"/>
      <c r="ED88" s="1474"/>
      <c r="EE88" s="1474"/>
      <c r="EF88" s="1474"/>
      <c r="EG88" s="1474"/>
      <c r="EH88" s="1474"/>
      <c r="EI88" s="1474"/>
      <c r="EJ88" s="1474"/>
      <c r="EK88" s="1474"/>
      <c r="EL88" s="1474"/>
      <c r="EM88" s="1474"/>
      <c r="EN88" s="1474"/>
      <c r="EO88" s="1474"/>
      <c r="EP88" s="1474"/>
      <c r="EQ88" s="1474"/>
      <c r="ER88" s="1474"/>
      <c r="ES88" s="1474"/>
      <c r="ET88" s="1474"/>
      <c r="EU88" s="1474"/>
      <c r="EV88" s="1474"/>
      <c r="EW88" s="1474"/>
      <c r="EX88" s="1474"/>
      <c r="EY88" s="1474"/>
      <c r="EZ88" s="1474"/>
      <c r="FA88" s="1474"/>
      <c r="FB88" s="1474"/>
      <c r="FC88" s="1474"/>
      <c r="FD88" s="1474"/>
      <c r="FE88" s="1474"/>
      <c r="FF88" s="1474"/>
      <c r="FG88" s="1474"/>
      <c r="FH88" s="1474"/>
      <c r="FI88" s="1474"/>
      <c r="FJ88" s="1474"/>
      <c r="FK88" s="1474"/>
      <c r="FL88" s="1474"/>
      <c r="FM88" s="1474"/>
      <c r="FN88" s="1474"/>
      <c r="FO88" s="1474"/>
      <c r="FP88" s="1474"/>
      <c r="FQ88" s="1474"/>
      <c r="FR88" s="1474"/>
      <c r="FS88" s="1474"/>
      <c r="FT88" s="1474"/>
      <c r="FU88" s="1474"/>
      <c r="FV88" s="1474"/>
      <c r="FW88" s="1474"/>
      <c r="FX88" s="1474"/>
      <c r="FY88" s="1474"/>
      <c r="FZ88" s="1474"/>
      <c r="GA88" s="1474"/>
      <c r="GB88" s="1474"/>
      <c r="GC88" s="1474"/>
      <c r="GD88" s="1474"/>
      <c r="GE88" s="1474"/>
      <c r="GF88" s="1474"/>
      <c r="GG88" s="1474"/>
      <c r="GH88" s="1474"/>
      <c r="GI88" s="1474"/>
      <c r="GJ88" s="1474"/>
      <c r="GK88" s="1474"/>
      <c r="GL88" s="1474"/>
      <c r="GM88" s="1474"/>
      <c r="GN88" s="1474"/>
      <c r="GO88" s="1474"/>
      <c r="GP88" s="1474"/>
      <c r="GQ88" s="1474"/>
      <c r="GR88" s="1474"/>
      <c r="GS88" s="1474"/>
      <c r="GT88" s="1474"/>
      <c r="GU88" s="1474"/>
      <c r="GV88" s="1474"/>
      <c r="GW88" s="1474"/>
      <c r="GX88" s="1474"/>
      <c r="GY88" s="1474"/>
      <c r="GZ88" s="1474"/>
      <c r="HA88" s="1474"/>
      <c r="HB88" s="1474"/>
      <c r="HC88" s="1474"/>
      <c r="HD88" s="1474"/>
      <c r="HE88" s="1474"/>
      <c r="HF88" s="1474"/>
      <c r="HG88" s="1474"/>
      <c r="HH88" s="1474"/>
      <c r="HI88" s="1474"/>
      <c r="HJ88" s="1474"/>
      <c r="HK88" s="1474"/>
      <c r="HL88" s="1474"/>
      <c r="HM88" s="1474"/>
      <c r="HN88" s="1474"/>
      <c r="HO88" s="1474"/>
      <c r="HP88" s="1474"/>
      <c r="HQ88" s="1474"/>
      <c r="HR88" s="1474"/>
      <c r="HS88" s="1474"/>
      <c r="HT88" s="1474"/>
      <c r="HU88" s="1474"/>
      <c r="HV88" s="1474"/>
      <c r="HW88" s="1474"/>
      <c r="HX88" s="1474"/>
      <c r="HY88" s="1474"/>
      <c r="HZ88" s="1474"/>
      <c r="IA88" s="1474"/>
      <c r="IB88" s="1474"/>
      <c r="IC88" s="1474"/>
      <c r="ID88" s="1474"/>
      <c r="IE88" s="1474"/>
      <c r="IF88" s="1474"/>
      <c r="IG88" s="1474"/>
      <c r="IH88" s="1474"/>
      <c r="II88" s="1474"/>
      <c r="IJ88" s="1474"/>
      <c r="IK88" s="1474"/>
      <c r="IL88" s="1474"/>
      <c r="IM88" s="1474"/>
      <c r="IN88" s="1474"/>
      <c r="IO88" s="1474"/>
      <c r="IP88" s="1474"/>
      <c r="IQ88" s="1474"/>
      <c r="IR88" s="1474"/>
      <c r="IS88" s="1474"/>
      <c r="IT88" s="1474"/>
      <c r="IU88" s="1474"/>
    </row>
    <row r="89" spans="1:255">
      <c r="A89" s="2091">
        <v>17</v>
      </c>
      <c r="B89" s="1456" t="s">
        <v>6237</v>
      </c>
      <c r="C89" s="1456"/>
      <c r="D89" s="1456"/>
      <c r="E89" s="1814"/>
      <c r="F89" s="1455"/>
      <c r="G89" s="1456"/>
      <c r="H89" s="1456"/>
      <c r="I89" s="1456"/>
      <c r="J89" s="1456"/>
      <c r="K89" s="1787">
        <v>9178</v>
      </c>
      <c r="L89" s="1787">
        <v>9178</v>
      </c>
      <c r="M89" s="1825">
        <v>17</v>
      </c>
      <c r="N89" s="1455"/>
      <c r="O89" s="1787"/>
      <c r="P89" s="1787">
        <v>52509.05</v>
      </c>
      <c r="Q89" s="1787"/>
      <c r="R89" s="1787">
        <f t="shared" si="1"/>
        <v>52509.05</v>
      </c>
      <c r="S89" s="1825">
        <v>17</v>
      </c>
      <c r="T89" s="1474"/>
      <c r="U89" s="1474"/>
      <c r="V89" s="1474"/>
      <c r="W89" s="1474"/>
      <c r="X89" s="1474"/>
      <c r="Y89" s="1474"/>
      <c r="Z89" s="1474"/>
      <c r="AA89" s="1474"/>
      <c r="AB89" s="1474"/>
      <c r="AC89" s="1474"/>
      <c r="AD89" s="1474"/>
      <c r="AE89" s="1474"/>
      <c r="AF89" s="1474"/>
      <c r="AG89" s="1474"/>
      <c r="AH89" s="1474"/>
      <c r="AI89" s="1474"/>
      <c r="AJ89" s="1474"/>
      <c r="AK89" s="1474"/>
      <c r="AL89" s="1474"/>
      <c r="AM89" s="1474"/>
      <c r="AN89" s="1474"/>
      <c r="AO89" s="1474"/>
      <c r="AP89" s="1474"/>
      <c r="AQ89" s="1474"/>
      <c r="AR89" s="1474"/>
      <c r="AS89" s="1474"/>
      <c r="AT89" s="1474"/>
      <c r="AU89" s="1474"/>
      <c r="AV89" s="1474"/>
      <c r="AW89" s="1474"/>
      <c r="AX89" s="1474"/>
      <c r="AY89" s="1474"/>
      <c r="AZ89" s="1474"/>
      <c r="BA89" s="1474"/>
      <c r="BB89" s="1474"/>
      <c r="BC89" s="1474"/>
      <c r="BD89" s="1474"/>
      <c r="BE89" s="1474"/>
      <c r="BF89" s="1474"/>
      <c r="BG89" s="1474"/>
      <c r="BH89" s="1474"/>
      <c r="BI89" s="1474"/>
      <c r="BJ89" s="1474"/>
      <c r="BK89" s="1474"/>
      <c r="BL89" s="1474"/>
      <c r="BM89" s="1474"/>
      <c r="BN89" s="1474"/>
      <c r="BO89" s="1474"/>
      <c r="BP89" s="1474"/>
      <c r="BQ89" s="1474"/>
      <c r="BR89" s="1474"/>
      <c r="BS89" s="1474"/>
      <c r="BT89" s="1474"/>
      <c r="BU89" s="1474"/>
      <c r="BV89" s="1474"/>
      <c r="BW89" s="1474"/>
      <c r="BX89" s="1474"/>
      <c r="BY89" s="1474"/>
      <c r="BZ89" s="1474"/>
      <c r="CA89" s="1474"/>
      <c r="CB89" s="1474"/>
      <c r="CC89" s="1474"/>
      <c r="CD89" s="1474"/>
      <c r="CE89" s="1474"/>
      <c r="CF89" s="1474"/>
      <c r="CG89" s="1474"/>
      <c r="CH89" s="1474"/>
      <c r="CI89" s="1474"/>
      <c r="CJ89" s="1474"/>
      <c r="CK89" s="1474"/>
      <c r="CL89" s="1474"/>
      <c r="CM89" s="1474"/>
      <c r="CN89" s="1474"/>
      <c r="CO89" s="1474"/>
      <c r="CP89" s="1474"/>
      <c r="CQ89" s="1474"/>
      <c r="CR89" s="1474"/>
      <c r="CS89" s="1474"/>
      <c r="CT89" s="1474"/>
      <c r="CU89" s="1474"/>
      <c r="CV89" s="1474"/>
      <c r="CW89" s="1474"/>
      <c r="CX89" s="1474"/>
      <c r="CY89" s="1474"/>
      <c r="CZ89" s="1474"/>
      <c r="DA89" s="1474"/>
      <c r="DB89" s="1474"/>
      <c r="DC89" s="1474"/>
      <c r="DD89" s="1474"/>
      <c r="DE89" s="1474"/>
      <c r="DF89" s="1474"/>
      <c r="DG89" s="1474"/>
      <c r="DH89" s="1474"/>
      <c r="DI89" s="1474"/>
      <c r="DJ89" s="1474"/>
      <c r="DK89" s="1474"/>
      <c r="DL89" s="1474"/>
      <c r="DM89" s="1474"/>
      <c r="DN89" s="1474"/>
      <c r="DO89" s="1474"/>
      <c r="DP89" s="1474"/>
      <c r="DQ89" s="1474"/>
      <c r="DR89" s="1474"/>
      <c r="DS89" s="1474"/>
      <c r="DT89" s="1474"/>
      <c r="DU89" s="1474"/>
      <c r="DV89" s="1474"/>
      <c r="DW89" s="1474"/>
      <c r="DX89" s="1474"/>
      <c r="DY89" s="1474"/>
      <c r="DZ89" s="1474"/>
      <c r="EA89" s="1474"/>
      <c r="EB89" s="1474"/>
      <c r="EC89" s="1474"/>
      <c r="ED89" s="1474"/>
      <c r="EE89" s="1474"/>
      <c r="EF89" s="1474"/>
      <c r="EG89" s="1474"/>
      <c r="EH89" s="1474"/>
      <c r="EI89" s="1474"/>
      <c r="EJ89" s="1474"/>
      <c r="EK89" s="1474"/>
      <c r="EL89" s="1474"/>
      <c r="EM89" s="1474"/>
      <c r="EN89" s="1474"/>
      <c r="EO89" s="1474"/>
      <c r="EP89" s="1474"/>
      <c r="EQ89" s="1474"/>
      <c r="ER89" s="1474"/>
      <c r="ES89" s="1474"/>
      <c r="ET89" s="1474"/>
      <c r="EU89" s="1474"/>
      <c r="EV89" s="1474"/>
      <c r="EW89" s="1474"/>
      <c r="EX89" s="1474"/>
      <c r="EY89" s="1474"/>
      <c r="EZ89" s="1474"/>
      <c r="FA89" s="1474"/>
      <c r="FB89" s="1474"/>
      <c r="FC89" s="1474"/>
      <c r="FD89" s="1474"/>
      <c r="FE89" s="1474"/>
      <c r="FF89" s="1474"/>
      <c r="FG89" s="1474"/>
      <c r="FH89" s="1474"/>
      <c r="FI89" s="1474"/>
      <c r="FJ89" s="1474"/>
      <c r="FK89" s="1474"/>
      <c r="FL89" s="1474"/>
      <c r="FM89" s="1474"/>
      <c r="FN89" s="1474"/>
      <c r="FO89" s="1474"/>
      <c r="FP89" s="1474"/>
      <c r="FQ89" s="1474"/>
      <c r="FR89" s="1474"/>
      <c r="FS89" s="1474"/>
      <c r="FT89" s="1474"/>
      <c r="FU89" s="1474"/>
      <c r="FV89" s="1474"/>
      <c r="FW89" s="1474"/>
      <c r="FX89" s="1474"/>
      <c r="FY89" s="1474"/>
      <c r="FZ89" s="1474"/>
      <c r="GA89" s="1474"/>
      <c r="GB89" s="1474"/>
      <c r="GC89" s="1474"/>
      <c r="GD89" s="1474"/>
      <c r="GE89" s="1474"/>
      <c r="GF89" s="1474"/>
      <c r="GG89" s="1474"/>
      <c r="GH89" s="1474"/>
      <c r="GI89" s="1474"/>
      <c r="GJ89" s="1474"/>
      <c r="GK89" s="1474"/>
      <c r="GL89" s="1474"/>
      <c r="GM89" s="1474"/>
      <c r="GN89" s="1474"/>
      <c r="GO89" s="1474"/>
      <c r="GP89" s="1474"/>
      <c r="GQ89" s="1474"/>
      <c r="GR89" s="1474"/>
      <c r="GS89" s="1474"/>
      <c r="GT89" s="1474"/>
      <c r="GU89" s="1474"/>
      <c r="GV89" s="1474"/>
      <c r="GW89" s="1474"/>
      <c r="GX89" s="1474"/>
      <c r="GY89" s="1474"/>
      <c r="GZ89" s="1474"/>
      <c r="HA89" s="1474"/>
      <c r="HB89" s="1474"/>
      <c r="HC89" s="1474"/>
      <c r="HD89" s="1474"/>
      <c r="HE89" s="1474"/>
      <c r="HF89" s="1474"/>
      <c r="HG89" s="1474"/>
      <c r="HH89" s="1474"/>
      <c r="HI89" s="1474"/>
      <c r="HJ89" s="1474"/>
      <c r="HK89" s="1474"/>
      <c r="HL89" s="1474"/>
      <c r="HM89" s="1474"/>
      <c r="HN89" s="1474"/>
      <c r="HO89" s="1474"/>
      <c r="HP89" s="1474"/>
      <c r="HQ89" s="1474"/>
      <c r="HR89" s="1474"/>
      <c r="HS89" s="1474"/>
      <c r="HT89" s="1474"/>
      <c r="HU89" s="1474"/>
      <c r="HV89" s="1474"/>
      <c r="HW89" s="1474"/>
      <c r="HX89" s="1474"/>
      <c r="HY89" s="1474"/>
      <c r="HZ89" s="1474"/>
      <c r="IA89" s="1474"/>
      <c r="IB89" s="1474"/>
      <c r="IC89" s="1474"/>
      <c r="ID89" s="1474"/>
      <c r="IE89" s="1474"/>
      <c r="IF89" s="1474"/>
      <c r="IG89" s="1474"/>
      <c r="IH89" s="1474"/>
      <c r="II89" s="1474"/>
      <c r="IJ89" s="1474"/>
      <c r="IK89" s="1474"/>
      <c r="IL89" s="1474"/>
      <c r="IM89" s="1474"/>
      <c r="IN89" s="1474"/>
      <c r="IO89" s="1474"/>
      <c r="IP89" s="1474"/>
      <c r="IQ89" s="1474"/>
      <c r="IR89" s="1474"/>
      <c r="IS89" s="1474"/>
      <c r="IT89" s="1474"/>
      <c r="IU89" s="1474"/>
    </row>
    <row r="90" spans="1:255">
      <c r="A90" s="2091">
        <v>18</v>
      </c>
      <c r="B90" s="1456" t="s">
        <v>6238</v>
      </c>
      <c r="C90" s="1456"/>
      <c r="D90" s="1456"/>
      <c r="E90" s="1814"/>
      <c r="F90" s="1455"/>
      <c r="G90" s="1456"/>
      <c r="H90" s="1456"/>
      <c r="I90" s="1456"/>
      <c r="J90" s="1456"/>
      <c r="K90" s="1787">
        <v>34600</v>
      </c>
      <c r="L90" s="1787">
        <v>34600</v>
      </c>
      <c r="M90" s="1825">
        <v>18</v>
      </c>
      <c r="N90" s="1455"/>
      <c r="O90" s="1787"/>
      <c r="P90" s="1787">
        <v>190805.51</v>
      </c>
      <c r="Q90" s="1787"/>
      <c r="R90" s="1787">
        <f t="shared" si="1"/>
        <v>190805.51</v>
      </c>
      <c r="S90" s="1825">
        <v>18</v>
      </c>
      <c r="T90" s="1474"/>
      <c r="U90" s="1474"/>
      <c r="V90" s="1474"/>
      <c r="W90" s="1474"/>
      <c r="X90" s="1474"/>
      <c r="Y90" s="1474"/>
      <c r="Z90" s="1474"/>
      <c r="AA90" s="1474"/>
      <c r="AB90" s="1474"/>
      <c r="AC90" s="1474"/>
      <c r="AD90" s="1474"/>
      <c r="AE90" s="1474"/>
      <c r="AF90" s="1474"/>
      <c r="AG90" s="1474"/>
      <c r="AH90" s="1474"/>
      <c r="AI90" s="1474"/>
      <c r="AJ90" s="1474"/>
      <c r="AK90" s="1474"/>
      <c r="AL90" s="1474"/>
      <c r="AM90" s="1474"/>
      <c r="AN90" s="1474"/>
      <c r="AO90" s="1474"/>
      <c r="AP90" s="1474"/>
      <c r="AQ90" s="1474"/>
      <c r="AR90" s="1474"/>
      <c r="AS90" s="1474"/>
      <c r="AT90" s="1474"/>
      <c r="AU90" s="1474"/>
      <c r="AV90" s="1474"/>
      <c r="AW90" s="1474"/>
      <c r="AX90" s="1474"/>
      <c r="AY90" s="1474"/>
      <c r="AZ90" s="1474"/>
      <c r="BA90" s="1474"/>
      <c r="BB90" s="1474"/>
      <c r="BC90" s="1474"/>
      <c r="BD90" s="1474"/>
      <c r="BE90" s="1474"/>
      <c r="BF90" s="1474"/>
      <c r="BG90" s="1474"/>
      <c r="BH90" s="1474"/>
      <c r="BI90" s="1474"/>
      <c r="BJ90" s="1474"/>
      <c r="BK90" s="1474"/>
      <c r="BL90" s="1474"/>
      <c r="BM90" s="1474"/>
      <c r="BN90" s="1474"/>
      <c r="BO90" s="1474"/>
      <c r="BP90" s="1474"/>
      <c r="BQ90" s="1474"/>
      <c r="BR90" s="1474"/>
      <c r="BS90" s="1474"/>
      <c r="BT90" s="1474"/>
      <c r="BU90" s="1474"/>
      <c r="BV90" s="1474"/>
      <c r="BW90" s="1474"/>
      <c r="BX90" s="1474"/>
      <c r="BY90" s="1474"/>
      <c r="BZ90" s="1474"/>
      <c r="CA90" s="1474"/>
      <c r="CB90" s="1474"/>
      <c r="CC90" s="1474"/>
      <c r="CD90" s="1474"/>
      <c r="CE90" s="1474"/>
      <c r="CF90" s="1474"/>
      <c r="CG90" s="1474"/>
      <c r="CH90" s="1474"/>
      <c r="CI90" s="1474"/>
      <c r="CJ90" s="1474"/>
      <c r="CK90" s="1474"/>
      <c r="CL90" s="1474"/>
      <c r="CM90" s="1474"/>
      <c r="CN90" s="1474"/>
      <c r="CO90" s="1474"/>
      <c r="CP90" s="1474"/>
      <c r="CQ90" s="1474"/>
      <c r="CR90" s="1474"/>
      <c r="CS90" s="1474"/>
      <c r="CT90" s="1474"/>
      <c r="CU90" s="1474"/>
      <c r="CV90" s="1474"/>
      <c r="CW90" s="1474"/>
      <c r="CX90" s="1474"/>
      <c r="CY90" s="1474"/>
      <c r="CZ90" s="1474"/>
      <c r="DA90" s="1474"/>
      <c r="DB90" s="1474"/>
      <c r="DC90" s="1474"/>
      <c r="DD90" s="1474"/>
      <c r="DE90" s="1474"/>
      <c r="DF90" s="1474"/>
      <c r="DG90" s="1474"/>
      <c r="DH90" s="1474"/>
      <c r="DI90" s="1474"/>
      <c r="DJ90" s="1474"/>
      <c r="DK90" s="1474"/>
      <c r="DL90" s="1474"/>
      <c r="DM90" s="1474"/>
      <c r="DN90" s="1474"/>
      <c r="DO90" s="1474"/>
      <c r="DP90" s="1474"/>
      <c r="DQ90" s="1474"/>
      <c r="DR90" s="1474"/>
      <c r="DS90" s="1474"/>
      <c r="DT90" s="1474"/>
      <c r="DU90" s="1474"/>
      <c r="DV90" s="1474"/>
      <c r="DW90" s="1474"/>
      <c r="DX90" s="1474"/>
      <c r="DY90" s="1474"/>
      <c r="DZ90" s="1474"/>
      <c r="EA90" s="1474"/>
      <c r="EB90" s="1474"/>
      <c r="EC90" s="1474"/>
      <c r="ED90" s="1474"/>
      <c r="EE90" s="1474"/>
      <c r="EF90" s="1474"/>
      <c r="EG90" s="1474"/>
      <c r="EH90" s="1474"/>
      <c r="EI90" s="1474"/>
      <c r="EJ90" s="1474"/>
      <c r="EK90" s="1474"/>
      <c r="EL90" s="1474"/>
      <c r="EM90" s="1474"/>
      <c r="EN90" s="1474"/>
      <c r="EO90" s="1474"/>
      <c r="EP90" s="1474"/>
      <c r="EQ90" s="1474"/>
      <c r="ER90" s="1474"/>
      <c r="ES90" s="1474"/>
      <c r="ET90" s="1474"/>
      <c r="EU90" s="1474"/>
      <c r="EV90" s="1474"/>
      <c r="EW90" s="1474"/>
      <c r="EX90" s="1474"/>
      <c r="EY90" s="1474"/>
      <c r="EZ90" s="1474"/>
      <c r="FA90" s="1474"/>
      <c r="FB90" s="1474"/>
      <c r="FC90" s="1474"/>
      <c r="FD90" s="1474"/>
      <c r="FE90" s="1474"/>
      <c r="FF90" s="1474"/>
      <c r="FG90" s="1474"/>
      <c r="FH90" s="1474"/>
      <c r="FI90" s="1474"/>
      <c r="FJ90" s="1474"/>
      <c r="FK90" s="1474"/>
      <c r="FL90" s="1474"/>
      <c r="FM90" s="1474"/>
      <c r="FN90" s="1474"/>
      <c r="FO90" s="1474"/>
      <c r="FP90" s="1474"/>
      <c r="FQ90" s="1474"/>
      <c r="FR90" s="1474"/>
      <c r="FS90" s="1474"/>
      <c r="FT90" s="1474"/>
      <c r="FU90" s="1474"/>
      <c r="FV90" s="1474"/>
      <c r="FW90" s="1474"/>
      <c r="FX90" s="1474"/>
      <c r="FY90" s="1474"/>
      <c r="FZ90" s="1474"/>
      <c r="GA90" s="1474"/>
      <c r="GB90" s="1474"/>
      <c r="GC90" s="1474"/>
      <c r="GD90" s="1474"/>
      <c r="GE90" s="1474"/>
      <c r="GF90" s="1474"/>
      <c r="GG90" s="1474"/>
      <c r="GH90" s="1474"/>
      <c r="GI90" s="1474"/>
      <c r="GJ90" s="1474"/>
      <c r="GK90" s="1474"/>
      <c r="GL90" s="1474"/>
      <c r="GM90" s="1474"/>
      <c r="GN90" s="1474"/>
      <c r="GO90" s="1474"/>
      <c r="GP90" s="1474"/>
      <c r="GQ90" s="1474"/>
      <c r="GR90" s="1474"/>
      <c r="GS90" s="1474"/>
      <c r="GT90" s="1474"/>
      <c r="GU90" s="1474"/>
      <c r="GV90" s="1474"/>
      <c r="GW90" s="1474"/>
      <c r="GX90" s="1474"/>
      <c r="GY90" s="1474"/>
      <c r="GZ90" s="1474"/>
      <c r="HA90" s="1474"/>
      <c r="HB90" s="1474"/>
      <c r="HC90" s="1474"/>
      <c r="HD90" s="1474"/>
      <c r="HE90" s="1474"/>
      <c r="HF90" s="1474"/>
      <c r="HG90" s="1474"/>
      <c r="HH90" s="1474"/>
      <c r="HI90" s="1474"/>
      <c r="HJ90" s="1474"/>
      <c r="HK90" s="1474"/>
      <c r="HL90" s="1474"/>
      <c r="HM90" s="1474"/>
      <c r="HN90" s="1474"/>
      <c r="HO90" s="1474"/>
      <c r="HP90" s="1474"/>
      <c r="HQ90" s="1474"/>
      <c r="HR90" s="1474"/>
      <c r="HS90" s="1474"/>
      <c r="HT90" s="1474"/>
      <c r="HU90" s="1474"/>
      <c r="HV90" s="1474"/>
      <c r="HW90" s="1474"/>
      <c r="HX90" s="1474"/>
      <c r="HY90" s="1474"/>
      <c r="HZ90" s="1474"/>
      <c r="IA90" s="1474"/>
      <c r="IB90" s="1474"/>
      <c r="IC90" s="1474"/>
      <c r="ID90" s="1474"/>
      <c r="IE90" s="1474"/>
      <c r="IF90" s="1474"/>
      <c r="IG90" s="1474"/>
      <c r="IH90" s="1474"/>
      <c r="II90" s="1474"/>
      <c r="IJ90" s="1474"/>
      <c r="IK90" s="1474"/>
      <c r="IL90" s="1474"/>
      <c r="IM90" s="1474"/>
      <c r="IN90" s="1474"/>
      <c r="IO90" s="1474"/>
      <c r="IP90" s="1474"/>
      <c r="IQ90" s="1474"/>
      <c r="IR90" s="1474"/>
      <c r="IS90" s="1474"/>
      <c r="IT90" s="1474"/>
      <c r="IU90" s="1474"/>
    </row>
    <row r="91" spans="1:255">
      <c r="A91" s="2091">
        <v>19</v>
      </c>
      <c r="B91" s="1456" t="s">
        <v>6239</v>
      </c>
      <c r="C91" s="1456"/>
      <c r="D91" s="1456"/>
      <c r="E91" s="1814"/>
      <c r="F91" s="1455"/>
      <c r="G91" s="1456"/>
      <c r="H91" s="1456"/>
      <c r="I91" s="1456"/>
      <c r="J91" s="1456"/>
      <c r="K91" s="1787">
        <v>16935</v>
      </c>
      <c r="L91" s="1787">
        <v>16935</v>
      </c>
      <c r="M91" s="1825">
        <v>19</v>
      </c>
      <c r="N91" s="1455"/>
      <c r="O91" s="1787"/>
      <c r="P91" s="1787">
        <v>97981.06</v>
      </c>
      <c r="Q91" s="1787"/>
      <c r="R91" s="1787">
        <f t="shared" si="1"/>
        <v>97981.06</v>
      </c>
      <c r="S91" s="1825">
        <v>19</v>
      </c>
      <c r="T91" s="1474"/>
      <c r="U91" s="1474"/>
      <c r="V91" s="1474"/>
      <c r="W91" s="1474"/>
      <c r="X91" s="1474"/>
      <c r="Y91" s="1474"/>
      <c r="Z91" s="1474"/>
      <c r="AA91" s="1474"/>
      <c r="AB91" s="1474"/>
      <c r="AC91" s="1474"/>
      <c r="AD91" s="1474"/>
      <c r="AE91" s="1474"/>
      <c r="AF91" s="1474"/>
      <c r="AG91" s="1474"/>
      <c r="AH91" s="1474"/>
      <c r="AI91" s="1474"/>
      <c r="AJ91" s="1474"/>
      <c r="AK91" s="1474"/>
      <c r="AL91" s="1474"/>
      <c r="AM91" s="1474"/>
      <c r="AN91" s="1474"/>
      <c r="AO91" s="1474"/>
      <c r="AP91" s="1474"/>
      <c r="AQ91" s="1474"/>
      <c r="AR91" s="1474"/>
      <c r="AS91" s="1474"/>
      <c r="AT91" s="1474"/>
      <c r="AU91" s="1474"/>
      <c r="AV91" s="1474"/>
      <c r="AW91" s="1474"/>
      <c r="AX91" s="1474"/>
      <c r="AY91" s="1474"/>
      <c r="AZ91" s="1474"/>
      <c r="BA91" s="1474"/>
      <c r="BB91" s="1474"/>
      <c r="BC91" s="1474"/>
      <c r="BD91" s="1474"/>
      <c r="BE91" s="1474"/>
      <c r="BF91" s="1474"/>
      <c r="BG91" s="1474"/>
      <c r="BH91" s="1474"/>
      <c r="BI91" s="1474"/>
      <c r="BJ91" s="1474"/>
      <c r="BK91" s="1474"/>
      <c r="BL91" s="1474"/>
      <c r="BM91" s="1474"/>
      <c r="BN91" s="1474"/>
      <c r="BO91" s="1474"/>
      <c r="BP91" s="1474"/>
      <c r="BQ91" s="1474"/>
      <c r="BR91" s="1474"/>
      <c r="BS91" s="1474"/>
      <c r="BT91" s="1474"/>
      <c r="BU91" s="1474"/>
      <c r="BV91" s="1474"/>
      <c r="BW91" s="1474"/>
      <c r="BX91" s="1474"/>
      <c r="BY91" s="1474"/>
      <c r="BZ91" s="1474"/>
      <c r="CA91" s="1474"/>
      <c r="CB91" s="1474"/>
      <c r="CC91" s="1474"/>
      <c r="CD91" s="1474"/>
      <c r="CE91" s="1474"/>
      <c r="CF91" s="1474"/>
      <c r="CG91" s="1474"/>
      <c r="CH91" s="1474"/>
      <c r="CI91" s="1474"/>
      <c r="CJ91" s="1474"/>
      <c r="CK91" s="1474"/>
      <c r="CL91" s="1474"/>
      <c r="CM91" s="1474"/>
      <c r="CN91" s="1474"/>
      <c r="CO91" s="1474"/>
      <c r="CP91" s="1474"/>
      <c r="CQ91" s="1474"/>
      <c r="CR91" s="1474"/>
      <c r="CS91" s="1474"/>
      <c r="CT91" s="1474"/>
      <c r="CU91" s="1474"/>
      <c r="CV91" s="1474"/>
      <c r="CW91" s="1474"/>
      <c r="CX91" s="1474"/>
      <c r="CY91" s="1474"/>
      <c r="CZ91" s="1474"/>
      <c r="DA91" s="1474"/>
      <c r="DB91" s="1474"/>
      <c r="DC91" s="1474"/>
      <c r="DD91" s="1474"/>
      <c r="DE91" s="1474"/>
      <c r="DF91" s="1474"/>
      <c r="DG91" s="1474"/>
      <c r="DH91" s="1474"/>
      <c r="DI91" s="1474"/>
      <c r="DJ91" s="1474"/>
      <c r="DK91" s="1474"/>
      <c r="DL91" s="1474"/>
      <c r="DM91" s="1474"/>
      <c r="DN91" s="1474"/>
      <c r="DO91" s="1474"/>
      <c r="DP91" s="1474"/>
      <c r="DQ91" s="1474"/>
      <c r="DR91" s="1474"/>
      <c r="DS91" s="1474"/>
      <c r="DT91" s="1474"/>
      <c r="DU91" s="1474"/>
      <c r="DV91" s="1474"/>
      <c r="DW91" s="1474"/>
      <c r="DX91" s="1474"/>
      <c r="DY91" s="1474"/>
      <c r="DZ91" s="1474"/>
      <c r="EA91" s="1474"/>
      <c r="EB91" s="1474"/>
      <c r="EC91" s="1474"/>
      <c r="ED91" s="1474"/>
      <c r="EE91" s="1474"/>
      <c r="EF91" s="1474"/>
      <c r="EG91" s="1474"/>
      <c r="EH91" s="1474"/>
      <c r="EI91" s="1474"/>
      <c r="EJ91" s="1474"/>
      <c r="EK91" s="1474"/>
      <c r="EL91" s="1474"/>
      <c r="EM91" s="1474"/>
      <c r="EN91" s="1474"/>
      <c r="EO91" s="1474"/>
      <c r="EP91" s="1474"/>
      <c r="EQ91" s="1474"/>
      <c r="ER91" s="1474"/>
      <c r="ES91" s="1474"/>
      <c r="ET91" s="1474"/>
      <c r="EU91" s="1474"/>
      <c r="EV91" s="1474"/>
      <c r="EW91" s="1474"/>
      <c r="EX91" s="1474"/>
      <c r="EY91" s="1474"/>
      <c r="EZ91" s="1474"/>
      <c r="FA91" s="1474"/>
      <c r="FB91" s="1474"/>
      <c r="FC91" s="1474"/>
      <c r="FD91" s="1474"/>
      <c r="FE91" s="1474"/>
      <c r="FF91" s="1474"/>
      <c r="FG91" s="1474"/>
      <c r="FH91" s="1474"/>
      <c r="FI91" s="1474"/>
      <c r="FJ91" s="1474"/>
      <c r="FK91" s="1474"/>
      <c r="FL91" s="1474"/>
      <c r="FM91" s="1474"/>
      <c r="FN91" s="1474"/>
      <c r="FO91" s="1474"/>
      <c r="FP91" s="1474"/>
      <c r="FQ91" s="1474"/>
      <c r="FR91" s="1474"/>
      <c r="FS91" s="1474"/>
      <c r="FT91" s="1474"/>
      <c r="FU91" s="1474"/>
      <c r="FV91" s="1474"/>
      <c r="FW91" s="1474"/>
      <c r="FX91" s="1474"/>
      <c r="FY91" s="1474"/>
      <c r="FZ91" s="1474"/>
      <c r="GA91" s="1474"/>
      <c r="GB91" s="1474"/>
      <c r="GC91" s="1474"/>
      <c r="GD91" s="1474"/>
      <c r="GE91" s="1474"/>
      <c r="GF91" s="1474"/>
      <c r="GG91" s="1474"/>
      <c r="GH91" s="1474"/>
      <c r="GI91" s="1474"/>
      <c r="GJ91" s="1474"/>
      <c r="GK91" s="1474"/>
      <c r="GL91" s="1474"/>
      <c r="GM91" s="1474"/>
      <c r="GN91" s="1474"/>
      <c r="GO91" s="1474"/>
      <c r="GP91" s="1474"/>
      <c r="GQ91" s="1474"/>
      <c r="GR91" s="1474"/>
      <c r="GS91" s="1474"/>
      <c r="GT91" s="1474"/>
      <c r="GU91" s="1474"/>
      <c r="GV91" s="1474"/>
      <c r="GW91" s="1474"/>
      <c r="GX91" s="1474"/>
      <c r="GY91" s="1474"/>
      <c r="GZ91" s="1474"/>
      <c r="HA91" s="1474"/>
      <c r="HB91" s="1474"/>
      <c r="HC91" s="1474"/>
      <c r="HD91" s="1474"/>
      <c r="HE91" s="1474"/>
      <c r="HF91" s="1474"/>
      <c r="HG91" s="1474"/>
      <c r="HH91" s="1474"/>
      <c r="HI91" s="1474"/>
      <c r="HJ91" s="1474"/>
      <c r="HK91" s="1474"/>
      <c r="HL91" s="1474"/>
      <c r="HM91" s="1474"/>
      <c r="HN91" s="1474"/>
      <c r="HO91" s="1474"/>
      <c r="HP91" s="1474"/>
      <c r="HQ91" s="1474"/>
      <c r="HR91" s="1474"/>
      <c r="HS91" s="1474"/>
      <c r="HT91" s="1474"/>
      <c r="HU91" s="1474"/>
      <c r="HV91" s="1474"/>
      <c r="HW91" s="1474"/>
      <c r="HX91" s="1474"/>
      <c r="HY91" s="1474"/>
      <c r="HZ91" s="1474"/>
      <c r="IA91" s="1474"/>
      <c r="IB91" s="1474"/>
      <c r="IC91" s="1474"/>
      <c r="ID91" s="1474"/>
      <c r="IE91" s="1474"/>
      <c r="IF91" s="1474"/>
      <c r="IG91" s="1474"/>
      <c r="IH91" s="1474"/>
      <c r="II91" s="1474"/>
      <c r="IJ91" s="1474"/>
      <c r="IK91" s="1474"/>
      <c r="IL91" s="1474"/>
      <c r="IM91" s="1474"/>
      <c r="IN91" s="1474"/>
      <c r="IO91" s="1474"/>
      <c r="IP91" s="1474"/>
      <c r="IQ91" s="1474"/>
      <c r="IR91" s="1474"/>
      <c r="IS91" s="1474"/>
      <c r="IT91" s="1474"/>
      <c r="IU91" s="1474"/>
    </row>
    <row r="92" spans="1:255">
      <c r="A92" s="2091">
        <v>20</v>
      </c>
      <c r="B92" s="1456" t="s">
        <v>6240</v>
      </c>
      <c r="C92" s="1456"/>
      <c r="D92" s="1456"/>
      <c r="E92" s="1814"/>
      <c r="F92" s="1455"/>
      <c r="G92" s="1456"/>
      <c r="H92" s="1456"/>
      <c r="I92" s="1456"/>
      <c r="J92" s="1456"/>
      <c r="K92" s="1787">
        <v>315</v>
      </c>
      <c r="L92" s="1787">
        <v>315</v>
      </c>
      <c r="M92" s="1825">
        <v>20</v>
      </c>
      <c r="N92" s="1455"/>
      <c r="O92" s="1787"/>
      <c r="P92" s="1787">
        <v>2267.7399999999998</v>
      </c>
      <c r="Q92" s="1787"/>
      <c r="R92" s="1787">
        <f t="shared" si="1"/>
        <v>2267.7399999999998</v>
      </c>
      <c r="S92" s="1825">
        <v>20</v>
      </c>
      <c r="T92" s="1474"/>
      <c r="U92" s="1474"/>
      <c r="V92" s="1474"/>
      <c r="W92" s="1474"/>
      <c r="X92" s="1474"/>
      <c r="Y92" s="1474"/>
      <c r="Z92" s="1474"/>
      <c r="AA92" s="1474"/>
      <c r="AB92" s="1474"/>
      <c r="AC92" s="1474"/>
      <c r="AD92" s="1474"/>
      <c r="AE92" s="1474"/>
      <c r="AF92" s="1474"/>
      <c r="AG92" s="1474"/>
      <c r="AH92" s="1474"/>
      <c r="AI92" s="1474"/>
      <c r="AJ92" s="1474"/>
      <c r="AK92" s="1474"/>
      <c r="AL92" s="1474"/>
      <c r="AM92" s="1474"/>
      <c r="AN92" s="1474"/>
      <c r="AO92" s="1474"/>
      <c r="AP92" s="1474"/>
      <c r="AQ92" s="1474"/>
      <c r="AR92" s="1474"/>
      <c r="AS92" s="1474"/>
      <c r="AT92" s="1474"/>
      <c r="AU92" s="1474"/>
      <c r="AV92" s="1474"/>
      <c r="AW92" s="1474"/>
      <c r="AX92" s="1474"/>
      <c r="AY92" s="1474"/>
      <c r="AZ92" s="1474"/>
      <c r="BA92" s="1474"/>
      <c r="BB92" s="1474"/>
      <c r="BC92" s="1474"/>
      <c r="BD92" s="1474"/>
      <c r="BE92" s="1474"/>
      <c r="BF92" s="1474"/>
      <c r="BG92" s="1474"/>
      <c r="BH92" s="1474"/>
      <c r="BI92" s="1474"/>
      <c r="BJ92" s="1474"/>
      <c r="BK92" s="1474"/>
      <c r="BL92" s="1474"/>
      <c r="BM92" s="1474"/>
      <c r="BN92" s="1474"/>
      <c r="BO92" s="1474"/>
      <c r="BP92" s="1474"/>
      <c r="BQ92" s="1474"/>
      <c r="BR92" s="1474"/>
      <c r="BS92" s="1474"/>
      <c r="BT92" s="1474"/>
      <c r="BU92" s="1474"/>
      <c r="BV92" s="1474"/>
      <c r="BW92" s="1474"/>
      <c r="BX92" s="1474"/>
      <c r="BY92" s="1474"/>
      <c r="BZ92" s="1474"/>
      <c r="CA92" s="1474"/>
      <c r="CB92" s="1474"/>
      <c r="CC92" s="1474"/>
      <c r="CD92" s="1474"/>
      <c r="CE92" s="1474"/>
      <c r="CF92" s="1474"/>
      <c r="CG92" s="1474"/>
      <c r="CH92" s="1474"/>
      <c r="CI92" s="1474"/>
      <c r="CJ92" s="1474"/>
      <c r="CK92" s="1474"/>
      <c r="CL92" s="1474"/>
      <c r="CM92" s="1474"/>
      <c r="CN92" s="1474"/>
      <c r="CO92" s="1474"/>
      <c r="CP92" s="1474"/>
      <c r="CQ92" s="1474"/>
      <c r="CR92" s="1474"/>
      <c r="CS92" s="1474"/>
      <c r="CT92" s="1474"/>
      <c r="CU92" s="1474"/>
      <c r="CV92" s="1474"/>
      <c r="CW92" s="1474"/>
      <c r="CX92" s="1474"/>
      <c r="CY92" s="1474"/>
      <c r="CZ92" s="1474"/>
      <c r="DA92" s="1474"/>
      <c r="DB92" s="1474"/>
      <c r="DC92" s="1474"/>
      <c r="DD92" s="1474"/>
      <c r="DE92" s="1474"/>
      <c r="DF92" s="1474"/>
      <c r="DG92" s="1474"/>
      <c r="DH92" s="1474"/>
      <c r="DI92" s="1474"/>
      <c r="DJ92" s="1474"/>
      <c r="DK92" s="1474"/>
      <c r="DL92" s="1474"/>
      <c r="DM92" s="1474"/>
      <c r="DN92" s="1474"/>
      <c r="DO92" s="1474"/>
      <c r="DP92" s="1474"/>
      <c r="DQ92" s="1474"/>
      <c r="DR92" s="1474"/>
      <c r="DS92" s="1474"/>
      <c r="DT92" s="1474"/>
      <c r="DU92" s="1474"/>
      <c r="DV92" s="1474"/>
      <c r="DW92" s="1474"/>
      <c r="DX92" s="1474"/>
      <c r="DY92" s="1474"/>
      <c r="DZ92" s="1474"/>
      <c r="EA92" s="1474"/>
      <c r="EB92" s="1474"/>
      <c r="EC92" s="1474"/>
      <c r="ED92" s="1474"/>
      <c r="EE92" s="1474"/>
      <c r="EF92" s="1474"/>
      <c r="EG92" s="1474"/>
      <c r="EH92" s="1474"/>
      <c r="EI92" s="1474"/>
      <c r="EJ92" s="1474"/>
      <c r="EK92" s="1474"/>
      <c r="EL92" s="1474"/>
      <c r="EM92" s="1474"/>
      <c r="EN92" s="1474"/>
      <c r="EO92" s="1474"/>
      <c r="EP92" s="1474"/>
      <c r="EQ92" s="1474"/>
      <c r="ER92" s="1474"/>
      <c r="ES92" s="1474"/>
      <c r="ET92" s="1474"/>
      <c r="EU92" s="1474"/>
      <c r="EV92" s="1474"/>
      <c r="EW92" s="1474"/>
      <c r="EX92" s="1474"/>
      <c r="EY92" s="1474"/>
      <c r="EZ92" s="1474"/>
      <c r="FA92" s="1474"/>
      <c r="FB92" s="1474"/>
      <c r="FC92" s="1474"/>
      <c r="FD92" s="1474"/>
      <c r="FE92" s="1474"/>
      <c r="FF92" s="1474"/>
      <c r="FG92" s="1474"/>
      <c r="FH92" s="1474"/>
      <c r="FI92" s="1474"/>
      <c r="FJ92" s="1474"/>
      <c r="FK92" s="1474"/>
      <c r="FL92" s="1474"/>
      <c r="FM92" s="1474"/>
      <c r="FN92" s="1474"/>
      <c r="FO92" s="1474"/>
      <c r="FP92" s="1474"/>
      <c r="FQ92" s="1474"/>
      <c r="FR92" s="1474"/>
      <c r="FS92" s="1474"/>
      <c r="FT92" s="1474"/>
      <c r="FU92" s="1474"/>
      <c r="FV92" s="1474"/>
      <c r="FW92" s="1474"/>
      <c r="FX92" s="1474"/>
      <c r="FY92" s="1474"/>
      <c r="FZ92" s="1474"/>
      <c r="GA92" s="1474"/>
      <c r="GB92" s="1474"/>
      <c r="GC92" s="1474"/>
      <c r="GD92" s="1474"/>
      <c r="GE92" s="1474"/>
      <c r="GF92" s="1474"/>
      <c r="GG92" s="1474"/>
      <c r="GH92" s="1474"/>
      <c r="GI92" s="1474"/>
      <c r="GJ92" s="1474"/>
      <c r="GK92" s="1474"/>
      <c r="GL92" s="1474"/>
      <c r="GM92" s="1474"/>
      <c r="GN92" s="1474"/>
      <c r="GO92" s="1474"/>
      <c r="GP92" s="1474"/>
      <c r="GQ92" s="1474"/>
      <c r="GR92" s="1474"/>
      <c r="GS92" s="1474"/>
      <c r="GT92" s="1474"/>
      <c r="GU92" s="1474"/>
      <c r="GV92" s="1474"/>
      <c r="GW92" s="1474"/>
      <c r="GX92" s="1474"/>
      <c r="GY92" s="1474"/>
      <c r="GZ92" s="1474"/>
      <c r="HA92" s="1474"/>
      <c r="HB92" s="1474"/>
      <c r="HC92" s="1474"/>
      <c r="HD92" s="1474"/>
      <c r="HE92" s="1474"/>
      <c r="HF92" s="1474"/>
      <c r="HG92" s="1474"/>
      <c r="HH92" s="1474"/>
      <c r="HI92" s="1474"/>
      <c r="HJ92" s="1474"/>
      <c r="HK92" s="1474"/>
      <c r="HL92" s="1474"/>
      <c r="HM92" s="1474"/>
      <c r="HN92" s="1474"/>
      <c r="HO92" s="1474"/>
      <c r="HP92" s="1474"/>
      <c r="HQ92" s="1474"/>
      <c r="HR92" s="1474"/>
      <c r="HS92" s="1474"/>
      <c r="HT92" s="1474"/>
      <c r="HU92" s="1474"/>
      <c r="HV92" s="1474"/>
      <c r="HW92" s="1474"/>
      <c r="HX92" s="1474"/>
      <c r="HY92" s="1474"/>
      <c r="HZ92" s="1474"/>
      <c r="IA92" s="1474"/>
      <c r="IB92" s="1474"/>
      <c r="IC92" s="1474"/>
      <c r="ID92" s="1474"/>
      <c r="IE92" s="1474"/>
      <c r="IF92" s="1474"/>
      <c r="IG92" s="1474"/>
      <c r="IH92" s="1474"/>
      <c r="II92" s="1474"/>
      <c r="IJ92" s="1474"/>
      <c r="IK92" s="1474"/>
      <c r="IL92" s="1474"/>
      <c r="IM92" s="1474"/>
      <c r="IN92" s="1474"/>
      <c r="IO92" s="1474"/>
      <c r="IP92" s="1474"/>
      <c r="IQ92" s="1474"/>
      <c r="IR92" s="1474"/>
      <c r="IS92" s="1474"/>
      <c r="IT92" s="1474"/>
      <c r="IU92" s="1474"/>
    </row>
    <row r="93" spans="1:255">
      <c r="A93" s="2091">
        <v>21</v>
      </c>
      <c r="B93" s="1456" t="s">
        <v>6241</v>
      </c>
      <c r="C93" s="1456"/>
      <c r="D93" s="1456"/>
      <c r="E93" s="1814"/>
      <c r="F93" s="1455"/>
      <c r="G93" s="1456"/>
      <c r="H93" s="1456"/>
      <c r="I93" s="1456"/>
      <c r="J93" s="1456"/>
      <c r="K93" s="1787">
        <v>3468</v>
      </c>
      <c r="L93" s="1787">
        <v>3468</v>
      </c>
      <c r="M93" s="1825">
        <v>21</v>
      </c>
      <c r="N93" s="1455"/>
      <c r="O93" s="1787"/>
      <c r="P93" s="1787">
        <v>18902.66</v>
      </c>
      <c r="Q93" s="1787"/>
      <c r="R93" s="1787">
        <f t="shared" si="1"/>
        <v>18902.66</v>
      </c>
      <c r="S93" s="1825">
        <v>21</v>
      </c>
      <c r="T93" s="1474"/>
      <c r="U93" s="1474"/>
      <c r="V93" s="1474"/>
      <c r="W93" s="1474"/>
      <c r="X93" s="1474"/>
      <c r="Y93" s="1474"/>
      <c r="Z93" s="1474"/>
      <c r="AA93" s="1474"/>
      <c r="AB93" s="1474"/>
      <c r="AC93" s="1474"/>
      <c r="AD93" s="1474"/>
      <c r="AE93" s="1474"/>
      <c r="AF93" s="1474"/>
      <c r="AG93" s="1474"/>
      <c r="AH93" s="1474"/>
      <c r="AI93" s="1474"/>
      <c r="AJ93" s="1474"/>
      <c r="AK93" s="1474"/>
      <c r="AL93" s="1474"/>
      <c r="AM93" s="1474"/>
      <c r="AN93" s="1474"/>
      <c r="AO93" s="1474"/>
      <c r="AP93" s="1474"/>
      <c r="AQ93" s="1474"/>
      <c r="AR93" s="1474"/>
      <c r="AS93" s="1474"/>
      <c r="AT93" s="1474"/>
      <c r="AU93" s="1474"/>
      <c r="AV93" s="1474"/>
      <c r="AW93" s="1474"/>
      <c r="AX93" s="1474"/>
      <c r="AY93" s="1474"/>
      <c r="AZ93" s="1474"/>
      <c r="BA93" s="1474"/>
      <c r="BB93" s="1474"/>
      <c r="BC93" s="1474"/>
      <c r="BD93" s="1474"/>
      <c r="BE93" s="1474"/>
      <c r="BF93" s="1474"/>
      <c r="BG93" s="1474"/>
      <c r="BH93" s="1474"/>
      <c r="BI93" s="1474"/>
      <c r="BJ93" s="1474"/>
      <c r="BK93" s="1474"/>
      <c r="BL93" s="1474"/>
      <c r="BM93" s="1474"/>
      <c r="BN93" s="1474"/>
      <c r="BO93" s="1474"/>
      <c r="BP93" s="1474"/>
      <c r="BQ93" s="1474"/>
      <c r="BR93" s="1474"/>
      <c r="BS93" s="1474"/>
      <c r="BT93" s="1474"/>
      <c r="BU93" s="1474"/>
      <c r="BV93" s="1474"/>
      <c r="BW93" s="1474"/>
      <c r="BX93" s="1474"/>
      <c r="BY93" s="1474"/>
      <c r="BZ93" s="1474"/>
      <c r="CA93" s="1474"/>
      <c r="CB93" s="1474"/>
      <c r="CC93" s="1474"/>
      <c r="CD93" s="1474"/>
      <c r="CE93" s="1474"/>
      <c r="CF93" s="1474"/>
      <c r="CG93" s="1474"/>
      <c r="CH93" s="1474"/>
      <c r="CI93" s="1474"/>
      <c r="CJ93" s="1474"/>
      <c r="CK93" s="1474"/>
      <c r="CL93" s="1474"/>
      <c r="CM93" s="1474"/>
      <c r="CN93" s="1474"/>
      <c r="CO93" s="1474"/>
      <c r="CP93" s="1474"/>
      <c r="CQ93" s="1474"/>
      <c r="CR93" s="1474"/>
      <c r="CS93" s="1474"/>
      <c r="CT93" s="1474"/>
      <c r="CU93" s="1474"/>
      <c r="CV93" s="1474"/>
      <c r="CW93" s="1474"/>
      <c r="CX93" s="1474"/>
      <c r="CY93" s="1474"/>
      <c r="CZ93" s="1474"/>
      <c r="DA93" s="1474"/>
      <c r="DB93" s="1474"/>
      <c r="DC93" s="1474"/>
      <c r="DD93" s="1474"/>
      <c r="DE93" s="1474"/>
      <c r="DF93" s="1474"/>
      <c r="DG93" s="1474"/>
      <c r="DH93" s="1474"/>
      <c r="DI93" s="1474"/>
      <c r="DJ93" s="1474"/>
      <c r="DK93" s="1474"/>
      <c r="DL93" s="1474"/>
      <c r="DM93" s="1474"/>
      <c r="DN93" s="1474"/>
      <c r="DO93" s="1474"/>
      <c r="DP93" s="1474"/>
      <c r="DQ93" s="1474"/>
      <c r="DR93" s="1474"/>
      <c r="DS93" s="1474"/>
      <c r="DT93" s="1474"/>
      <c r="DU93" s="1474"/>
      <c r="DV93" s="1474"/>
      <c r="DW93" s="1474"/>
      <c r="DX93" s="1474"/>
      <c r="DY93" s="1474"/>
      <c r="DZ93" s="1474"/>
      <c r="EA93" s="1474"/>
      <c r="EB93" s="1474"/>
      <c r="EC93" s="1474"/>
      <c r="ED93" s="1474"/>
      <c r="EE93" s="1474"/>
      <c r="EF93" s="1474"/>
      <c r="EG93" s="1474"/>
      <c r="EH93" s="1474"/>
      <c r="EI93" s="1474"/>
      <c r="EJ93" s="1474"/>
      <c r="EK93" s="1474"/>
      <c r="EL93" s="1474"/>
      <c r="EM93" s="1474"/>
      <c r="EN93" s="1474"/>
      <c r="EO93" s="1474"/>
      <c r="EP93" s="1474"/>
      <c r="EQ93" s="1474"/>
      <c r="ER93" s="1474"/>
      <c r="ES93" s="1474"/>
      <c r="ET93" s="1474"/>
      <c r="EU93" s="1474"/>
      <c r="EV93" s="1474"/>
      <c r="EW93" s="1474"/>
      <c r="EX93" s="1474"/>
      <c r="EY93" s="1474"/>
      <c r="EZ93" s="1474"/>
      <c r="FA93" s="1474"/>
      <c r="FB93" s="1474"/>
      <c r="FC93" s="1474"/>
      <c r="FD93" s="1474"/>
      <c r="FE93" s="1474"/>
      <c r="FF93" s="1474"/>
      <c r="FG93" s="1474"/>
      <c r="FH93" s="1474"/>
      <c r="FI93" s="1474"/>
      <c r="FJ93" s="1474"/>
      <c r="FK93" s="1474"/>
      <c r="FL93" s="1474"/>
      <c r="FM93" s="1474"/>
      <c r="FN93" s="1474"/>
      <c r="FO93" s="1474"/>
      <c r="FP93" s="1474"/>
      <c r="FQ93" s="1474"/>
      <c r="FR93" s="1474"/>
      <c r="FS93" s="1474"/>
      <c r="FT93" s="1474"/>
      <c r="FU93" s="1474"/>
      <c r="FV93" s="1474"/>
      <c r="FW93" s="1474"/>
      <c r="FX93" s="1474"/>
      <c r="FY93" s="1474"/>
      <c r="FZ93" s="1474"/>
      <c r="GA93" s="1474"/>
      <c r="GB93" s="1474"/>
      <c r="GC93" s="1474"/>
      <c r="GD93" s="1474"/>
      <c r="GE93" s="1474"/>
      <c r="GF93" s="1474"/>
      <c r="GG93" s="1474"/>
      <c r="GH93" s="1474"/>
      <c r="GI93" s="1474"/>
      <c r="GJ93" s="1474"/>
      <c r="GK93" s="1474"/>
      <c r="GL93" s="1474"/>
      <c r="GM93" s="1474"/>
      <c r="GN93" s="1474"/>
      <c r="GO93" s="1474"/>
      <c r="GP93" s="1474"/>
      <c r="GQ93" s="1474"/>
      <c r="GR93" s="1474"/>
      <c r="GS93" s="1474"/>
      <c r="GT93" s="1474"/>
      <c r="GU93" s="1474"/>
      <c r="GV93" s="1474"/>
      <c r="GW93" s="1474"/>
      <c r="GX93" s="1474"/>
      <c r="GY93" s="1474"/>
      <c r="GZ93" s="1474"/>
      <c r="HA93" s="1474"/>
      <c r="HB93" s="1474"/>
      <c r="HC93" s="1474"/>
      <c r="HD93" s="1474"/>
      <c r="HE93" s="1474"/>
      <c r="HF93" s="1474"/>
      <c r="HG93" s="1474"/>
      <c r="HH93" s="1474"/>
      <c r="HI93" s="1474"/>
      <c r="HJ93" s="1474"/>
      <c r="HK93" s="1474"/>
      <c r="HL93" s="1474"/>
      <c r="HM93" s="1474"/>
      <c r="HN93" s="1474"/>
      <c r="HO93" s="1474"/>
      <c r="HP93" s="1474"/>
      <c r="HQ93" s="1474"/>
      <c r="HR93" s="1474"/>
      <c r="HS93" s="1474"/>
      <c r="HT93" s="1474"/>
      <c r="HU93" s="1474"/>
      <c r="HV93" s="1474"/>
      <c r="HW93" s="1474"/>
      <c r="HX93" s="1474"/>
      <c r="HY93" s="1474"/>
      <c r="HZ93" s="1474"/>
      <c r="IA93" s="1474"/>
      <c r="IB93" s="1474"/>
      <c r="IC93" s="1474"/>
      <c r="ID93" s="1474"/>
      <c r="IE93" s="1474"/>
      <c r="IF93" s="1474"/>
      <c r="IG93" s="1474"/>
      <c r="IH93" s="1474"/>
      <c r="II93" s="1474"/>
      <c r="IJ93" s="1474"/>
      <c r="IK93" s="1474"/>
      <c r="IL93" s="1474"/>
      <c r="IM93" s="1474"/>
      <c r="IN93" s="1474"/>
      <c r="IO93" s="1474"/>
      <c r="IP93" s="1474"/>
      <c r="IQ93" s="1474"/>
      <c r="IR93" s="1474"/>
      <c r="IS93" s="1474"/>
      <c r="IT93" s="1474"/>
      <c r="IU93" s="1474"/>
    </row>
    <row r="94" spans="1:255">
      <c r="A94" s="2091">
        <v>22</v>
      </c>
      <c r="B94" s="1456" t="s">
        <v>6242</v>
      </c>
      <c r="C94" s="1456"/>
      <c r="D94" s="1456"/>
      <c r="E94" s="1814"/>
      <c r="F94" s="1455"/>
      <c r="G94" s="1456"/>
      <c r="H94" s="1456"/>
      <c r="I94" s="1456"/>
      <c r="J94" s="1456"/>
      <c r="K94" s="1787">
        <v>40587</v>
      </c>
      <c r="L94" s="1787">
        <v>40587</v>
      </c>
      <c r="M94" s="1825">
        <v>22</v>
      </c>
      <c r="N94" s="1455"/>
      <c r="O94" s="1787"/>
      <c r="P94" s="1787">
        <v>224758.01</v>
      </c>
      <c r="Q94" s="1787"/>
      <c r="R94" s="1787">
        <f t="shared" si="1"/>
        <v>224758.01</v>
      </c>
      <c r="S94" s="1825">
        <v>22</v>
      </c>
      <c r="T94" s="1474"/>
      <c r="U94" s="1474"/>
      <c r="V94" s="1474"/>
      <c r="W94" s="1474"/>
      <c r="X94" s="1474"/>
      <c r="Y94" s="1474"/>
      <c r="Z94" s="1474"/>
      <c r="AA94" s="1474"/>
      <c r="AB94" s="1474"/>
      <c r="AC94" s="1474"/>
      <c r="AD94" s="1474"/>
      <c r="AE94" s="1474"/>
      <c r="AF94" s="1474"/>
      <c r="AG94" s="1474"/>
      <c r="AH94" s="1474"/>
      <c r="AI94" s="1474"/>
      <c r="AJ94" s="1474"/>
      <c r="AK94" s="1474"/>
      <c r="AL94" s="1474"/>
      <c r="AM94" s="1474"/>
      <c r="AN94" s="1474"/>
      <c r="AO94" s="1474"/>
      <c r="AP94" s="1474"/>
      <c r="AQ94" s="1474"/>
      <c r="AR94" s="1474"/>
      <c r="AS94" s="1474"/>
      <c r="AT94" s="1474"/>
      <c r="AU94" s="1474"/>
      <c r="AV94" s="1474"/>
      <c r="AW94" s="1474"/>
      <c r="AX94" s="1474"/>
      <c r="AY94" s="1474"/>
      <c r="AZ94" s="1474"/>
      <c r="BA94" s="1474"/>
      <c r="BB94" s="1474"/>
      <c r="BC94" s="1474"/>
      <c r="BD94" s="1474"/>
      <c r="BE94" s="1474"/>
      <c r="BF94" s="1474"/>
      <c r="BG94" s="1474"/>
      <c r="BH94" s="1474"/>
      <c r="BI94" s="1474"/>
      <c r="BJ94" s="1474"/>
      <c r="BK94" s="1474"/>
      <c r="BL94" s="1474"/>
      <c r="BM94" s="1474"/>
      <c r="BN94" s="1474"/>
      <c r="BO94" s="1474"/>
      <c r="BP94" s="1474"/>
      <c r="BQ94" s="1474"/>
      <c r="BR94" s="1474"/>
      <c r="BS94" s="1474"/>
      <c r="BT94" s="1474"/>
      <c r="BU94" s="1474"/>
      <c r="BV94" s="1474"/>
      <c r="BW94" s="1474"/>
      <c r="BX94" s="1474"/>
      <c r="BY94" s="1474"/>
      <c r="BZ94" s="1474"/>
      <c r="CA94" s="1474"/>
      <c r="CB94" s="1474"/>
      <c r="CC94" s="1474"/>
      <c r="CD94" s="1474"/>
      <c r="CE94" s="1474"/>
      <c r="CF94" s="1474"/>
      <c r="CG94" s="1474"/>
      <c r="CH94" s="1474"/>
      <c r="CI94" s="1474"/>
      <c r="CJ94" s="1474"/>
      <c r="CK94" s="1474"/>
      <c r="CL94" s="1474"/>
      <c r="CM94" s="1474"/>
      <c r="CN94" s="1474"/>
      <c r="CO94" s="1474"/>
      <c r="CP94" s="1474"/>
      <c r="CQ94" s="1474"/>
      <c r="CR94" s="1474"/>
      <c r="CS94" s="1474"/>
      <c r="CT94" s="1474"/>
      <c r="CU94" s="1474"/>
      <c r="CV94" s="1474"/>
      <c r="CW94" s="1474"/>
      <c r="CX94" s="1474"/>
      <c r="CY94" s="1474"/>
      <c r="CZ94" s="1474"/>
      <c r="DA94" s="1474"/>
      <c r="DB94" s="1474"/>
      <c r="DC94" s="1474"/>
      <c r="DD94" s="1474"/>
      <c r="DE94" s="1474"/>
      <c r="DF94" s="1474"/>
      <c r="DG94" s="1474"/>
      <c r="DH94" s="1474"/>
      <c r="DI94" s="1474"/>
      <c r="DJ94" s="1474"/>
      <c r="DK94" s="1474"/>
      <c r="DL94" s="1474"/>
      <c r="DM94" s="1474"/>
      <c r="DN94" s="1474"/>
      <c r="DO94" s="1474"/>
      <c r="DP94" s="1474"/>
      <c r="DQ94" s="1474"/>
      <c r="DR94" s="1474"/>
      <c r="DS94" s="1474"/>
      <c r="DT94" s="1474"/>
      <c r="DU94" s="1474"/>
      <c r="DV94" s="1474"/>
      <c r="DW94" s="1474"/>
      <c r="DX94" s="1474"/>
      <c r="DY94" s="1474"/>
      <c r="DZ94" s="1474"/>
      <c r="EA94" s="1474"/>
      <c r="EB94" s="1474"/>
      <c r="EC94" s="1474"/>
      <c r="ED94" s="1474"/>
      <c r="EE94" s="1474"/>
      <c r="EF94" s="1474"/>
      <c r="EG94" s="1474"/>
      <c r="EH94" s="1474"/>
      <c r="EI94" s="1474"/>
      <c r="EJ94" s="1474"/>
      <c r="EK94" s="1474"/>
      <c r="EL94" s="1474"/>
      <c r="EM94" s="1474"/>
      <c r="EN94" s="1474"/>
      <c r="EO94" s="1474"/>
      <c r="EP94" s="1474"/>
      <c r="EQ94" s="1474"/>
      <c r="ER94" s="1474"/>
      <c r="ES94" s="1474"/>
      <c r="ET94" s="1474"/>
      <c r="EU94" s="1474"/>
      <c r="EV94" s="1474"/>
      <c r="EW94" s="1474"/>
      <c r="EX94" s="1474"/>
      <c r="EY94" s="1474"/>
      <c r="EZ94" s="1474"/>
      <c r="FA94" s="1474"/>
      <c r="FB94" s="1474"/>
      <c r="FC94" s="1474"/>
      <c r="FD94" s="1474"/>
      <c r="FE94" s="1474"/>
      <c r="FF94" s="1474"/>
      <c r="FG94" s="1474"/>
      <c r="FH94" s="1474"/>
      <c r="FI94" s="1474"/>
      <c r="FJ94" s="1474"/>
      <c r="FK94" s="1474"/>
      <c r="FL94" s="1474"/>
      <c r="FM94" s="1474"/>
      <c r="FN94" s="1474"/>
      <c r="FO94" s="1474"/>
      <c r="FP94" s="1474"/>
      <c r="FQ94" s="1474"/>
      <c r="FR94" s="1474"/>
      <c r="FS94" s="1474"/>
      <c r="FT94" s="1474"/>
      <c r="FU94" s="1474"/>
      <c r="FV94" s="1474"/>
      <c r="FW94" s="1474"/>
      <c r="FX94" s="1474"/>
      <c r="FY94" s="1474"/>
      <c r="FZ94" s="1474"/>
      <c r="GA94" s="1474"/>
      <c r="GB94" s="1474"/>
      <c r="GC94" s="1474"/>
      <c r="GD94" s="1474"/>
      <c r="GE94" s="1474"/>
      <c r="GF94" s="1474"/>
      <c r="GG94" s="1474"/>
      <c r="GH94" s="1474"/>
      <c r="GI94" s="1474"/>
      <c r="GJ94" s="1474"/>
      <c r="GK94" s="1474"/>
      <c r="GL94" s="1474"/>
      <c r="GM94" s="1474"/>
      <c r="GN94" s="1474"/>
      <c r="GO94" s="1474"/>
      <c r="GP94" s="1474"/>
      <c r="GQ94" s="1474"/>
      <c r="GR94" s="1474"/>
      <c r="GS94" s="1474"/>
      <c r="GT94" s="1474"/>
      <c r="GU94" s="1474"/>
      <c r="GV94" s="1474"/>
      <c r="GW94" s="1474"/>
      <c r="GX94" s="1474"/>
      <c r="GY94" s="1474"/>
      <c r="GZ94" s="1474"/>
      <c r="HA94" s="1474"/>
      <c r="HB94" s="1474"/>
      <c r="HC94" s="1474"/>
      <c r="HD94" s="1474"/>
      <c r="HE94" s="1474"/>
      <c r="HF94" s="1474"/>
      <c r="HG94" s="1474"/>
      <c r="HH94" s="1474"/>
      <c r="HI94" s="1474"/>
      <c r="HJ94" s="1474"/>
      <c r="HK94" s="1474"/>
      <c r="HL94" s="1474"/>
      <c r="HM94" s="1474"/>
      <c r="HN94" s="1474"/>
      <c r="HO94" s="1474"/>
      <c r="HP94" s="1474"/>
      <c r="HQ94" s="1474"/>
      <c r="HR94" s="1474"/>
      <c r="HS94" s="1474"/>
      <c r="HT94" s="1474"/>
      <c r="HU94" s="1474"/>
      <c r="HV94" s="1474"/>
      <c r="HW94" s="1474"/>
      <c r="HX94" s="1474"/>
      <c r="HY94" s="1474"/>
      <c r="HZ94" s="1474"/>
      <c r="IA94" s="1474"/>
      <c r="IB94" s="1474"/>
      <c r="IC94" s="1474"/>
      <c r="ID94" s="1474"/>
      <c r="IE94" s="1474"/>
      <c r="IF94" s="1474"/>
      <c r="IG94" s="1474"/>
      <c r="IH94" s="1474"/>
      <c r="II94" s="1474"/>
      <c r="IJ94" s="1474"/>
      <c r="IK94" s="1474"/>
      <c r="IL94" s="1474"/>
      <c r="IM94" s="1474"/>
      <c r="IN94" s="1474"/>
      <c r="IO94" s="1474"/>
      <c r="IP94" s="1474"/>
      <c r="IQ94" s="1474"/>
      <c r="IR94" s="1474"/>
      <c r="IS94" s="1474"/>
      <c r="IT94" s="1474"/>
      <c r="IU94" s="1474"/>
    </row>
    <row r="95" spans="1:255">
      <c r="A95" s="2091">
        <v>23</v>
      </c>
      <c r="B95" s="1456" t="s">
        <v>6243</v>
      </c>
      <c r="C95" s="1456"/>
      <c r="D95" s="1456"/>
      <c r="E95" s="1814"/>
      <c r="F95" s="1455"/>
      <c r="G95" s="1456"/>
      <c r="H95" s="1456"/>
      <c r="I95" s="1456"/>
      <c r="J95" s="1456"/>
      <c r="K95" s="1787">
        <v>0</v>
      </c>
      <c r="L95" s="1787">
        <v>0</v>
      </c>
      <c r="M95" s="1825">
        <v>23</v>
      </c>
      <c r="N95" s="1455"/>
      <c r="O95" s="1787"/>
      <c r="P95" s="1787">
        <v>0</v>
      </c>
      <c r="Q95" s="1787"/>
      <c r="R95" s="1787">
        <f t="shared" si="1"/>
        <v>0</v>
      </c>
      <c r="S95" s="1825">
        <v>23</v>
      </c>
      <c r="T95" s="1474"/>
      <c r="U95" s="1474"/>
      <c r="V95" s="1474"/>
      <c r="W95" s="1474"/>
      <c r="X95" s="1474"/>
      <c r="Y95" s="1474"/>
      <c r="Z95" s="1474"/>
      <c r="AA95" s="1474"/>
      <c r="AB95" s="1474"/>
      <c r="AC95" s="1474"/>
      <c r="AD95" s="1474"/>
      <c r="AE95" s="1474"/>
      <c r="AF95" s="1474"/>
      <c r="AG95" s="1474"/>
      <c r="AH95" s="1474"/>
      <c r="AI95" s="1474"/>
      <c r="AJ95" s="1474"/>
      <c r="AK95" s="1474"/>
      <c r="AL95" s="1474"/>
      <c r="AM95" s="1474"/>
      <c r="AN95" s="1474"/>
      <c r="AO95" s="1474"/>
      <c r="AP95" s="1474"/>
      <c r="AQ95" s="1474"/>
      <c r="AR95" s="1474"/>
      <c r="AS95" s="1474"/>
      <c r="AT95" s="1474"/>
      <c r="AU95" s="1474"/>
      <c r="AV95" s="1474"/>
      <c r="AW95" s="1474"/>
      <c r="AX95" s="1474"/>
      <c r="AY95" s="1474"/>
      <c r="AZ95" s="1474"/>
      <c r="BA95" s="1474"/>
      <c r="BB95" s="1474"/>
      <c r="BC95" s="1474"/>
      <c r="BD95" s="1474"/>
      <c r="BE95" s="1474"/>
      <c r="BF95" s="1474"/>
      <c r="BG95" s="1474"/>
      <c r="BH95" s="1474"/>
      <c r="BI95" s="1474"/>
      <c r="BJ95" s="1474"/>
      <c r="BK95" s="1474"/>
      <c r="BL95" s="1474"/>
      <c r="BM95" s="1474"/>
      <c r="BN95" s="1474"/>
      <c r="BO95" s="1474"/>
      <c r="BP95" s="1474"/>
      <c r="BQ95" s="1474"/>
      <c r="BR95" s="1474"/>
      <c r="BS95" s="1474"/>
      <c r="BT95" s="1474"/>
      <c r="BU95" s="1474"/>
      <c r="BV95" s="1474"/>
      <c r="BW95" s="1474"/>
      <c r="BX95" s="1474"/>
      <c r="BY95" s="1474"/>
      <c r="BZ95" s="1474"/>
      <c r="CA95" s="1474"/>
      <c r="CB95" s="1474"/>
      <c r="CC95" s="1474"/>
      <c r="CD95" s="1474"/>
      <c r="CE95" s="1474"/>
      <c r="CF95" s="1474"/>
      <c r="CG95" s="1474"/>
      <c r="CH95" s="1474"/>
      <c r="CI95" s="1474"/>
      <c r="CJ95" s="1474"/>
      <c r="CK95" s="1474"/>
      <c r="CL95" s="1474"/>
      <c r="CM95" s="1474"/>
      <c r="CN95" s="1474"/>
      <c r="CO95" s="1474"/>
      <c r="CP95" s="1474"/>
      <c r="CQ95" s="1474"/>
      <c r="CR95" s="1474"/>
      <c r="CS95" s="1474"/>
      <c r="CT95" s="1474"/>
      <c r="CU95" s="1474"/>
      <c r="CV95" s="1474"/>
      <c r="CW95" s="1474"/>
      <c r="CX95" s="1474"/>
      <c r="CY95" s="1474"/>
      <c r="CZ95" s="1474"/>
      <c r="DA95" s="1474"/>
      <c r="DB95" s="1474"/>
      <c r="DC95" s="1474"/>
      <c r="DD95" s="1474"/>
      <c r="DE95" s="1474"/>
      <c r="DF95" s="1474"/>
      <c r="DG95" s="1474"/>
      <c r="DH95" s="1474"/>
      <c r="DI95" s="1474"/>
      <c r="DJ95" s="1474"/>
      <c r="DK95" s="1474"/>
      <c r="DL95" s="1474"/>
      <c r="DM95" s="1474"/>
      <c r="DN95" s="1474"/>
      <c r="DO95" s="1474"/>
      <c r="DP95" s="1474"/>
      <c r="DQ95" s="1474"/>
      <c r="DR95" s="1474"/>
      <c r="DS95" s="1474"/>
      <c r="DT95" s="1474"/>
      <c r="DU95" s="1474"/>
      <c r="DV95" s="1474"/>
      <c r="DW95" s="1474"/>
      <c r="DX95" s="1474"/>
      <c r="DY95" s="1474"/>
      <c r="DZ95" s="1474"/>
      <c r="EA95" s="1474"/>
      <c r="EB95" s="1474"/>
      <c r="EC95" s="1474"/>
      <c r="ED95" s="1474"/>
      <c r="EE95" s="1474"/>
      <c r="EF95" s="1474"/>
      <c r="EG95" s="1474"/>
      <c r="EH95" s="1474"/>
      <c r="EI95" s="1474"/>
      <c r="EJ95" s="1474"/>
      <c r="EK95" s="1474"/>
      <c r="EL95" s="1474"/>
      <c r="EM95" s="1474"/>
      <c r="EN95" s="1474"/>
      <c r="EO95" s="1474"/>
      <c r="EP95" s="1474"/>
      <c r="EQ95" s="1474"/>
      <c r="ER95" s="1474"/>
      <c r="ES95" s="1474"/>
      <c r="ET95" s="1474"/>
      <c r="EU95" s="1474"/>
      <c r="EV95" s="1474"/>
      <c r="EW95" s="1474"/>
      <c r="EX95" s="1474"/>
      <c r="EY95" s="1474"/>
      <c r="EZ95" s="1474"/>
      <c r="FA95" s="1474"/>
      <c r="FB95" s="1474"/>
      <c r="FC95" s="1474"/>
      <c r="FD95" s="1474"/>
      <c r="FE95" s="1474"/>
      <c r="FF95" s="1474"/>
      <c r="FG95" s="1474"/>
      <c r="FH95" s="1474"/>
      <c r="FI95" s="1474"/>
      <c r="FJ95" s="1474"/>
      <c r="FK95" s="1474"/>
      <c r="FL95" s="1474"/>
      <c r="FM95" s="1474"/>
      <c r="FN95" s="1474"/>
      <c r="FO95" s="1474"/>
      <c r="FP95" s="1474"/>
      <c r="FQ95" s="1474"/>
      <c r="FR95" s="1474"/>
      <c r="FS95" s="1474"/>
      <c r="FT95" s="1474"/>
      <c r="FU95" s="1474"/>
      <c r="FV95" s="1474"/>
      <c r="FW95" s="1474"/>
      <c r="FX95" s="1474"/>
      <c r="FY95" s="1474"/>
      <c r="FZ95" s="1474"/>
      <c r="GA95" s="1474"/>
      <c r="GB95" s="1474"/>
      <c r="GC95" s="1474"/>
      <c r="GD95" s="1474"/>
      <c r="GE95" s="1474"/>
      <c r="GF95" s="1474"/>
      <c r="GG95" s="1474"/>
      <c r="GH95" s="1474"/>
      <c r="GI95" s="1474"/>
      <c r="GJ95" s="1474"/>
      <c r="GK95" s="1474"/>
      <c r="GL95" s="1474"/>
      <c r="GM95" s="1474"/>
      <c r="GN95" s="1474"/>
      <c r="GO95" s="1474"/>
      <c r="GP95" s="1474"/>
      <c r="GQ95" s="1474"/>
      <c r="GR95" s="1474"/>
      <c r="GS95" s="1474"/>
      <c r="GT95" s="1474"/>
      <c r="GU95" s="1474"/>
      <c r="GV95" s="1474"/>
      <c r="GW95" s="1474"/>
      <c r="GX95" s="1474"/>
      <c r="GY95" s="1474"/>
      <c r="GZ95" s="1474"/>
      <c r="HA95" s="1474"/>
      <c r="HB95" s="1474"/>
      <c r="HC95" s="1474"/>
      <c r="HD95" s="1474"/>
      <c r="HE95" s="1474"/>
      <c r="HF95" s="1474"/>
      <c r="HG95" s="1474"/>
      <c r="HH95" s="1474"/>
      <c r="HI95" s="1474"/>
      <c r="HJ95" s="1474"/>
      <c r="HK95" s="1474"/>
      <c r="HL95" s="1474"/>
      <c r="HM95" s="1474"/>
      <c r="HN95" s="1474"/>
      <c r="HO95" s="1474"/>
      <c r="HP95" s="1474"/>
      <c r="HQ95" s="1474"/>
      <c r="HR95" s="1474"/>
      <c r="HS95" s="1474"/>
      <c r="HT95" s="1474"/>
      <c r="HU95" s="1474"/>
      <c r="HV95" s="1474"/>
      <c r="HW95" s="1474"/>
      <c r="HX95" s="1474"/>
      <c r="HY95" s="1474"/>
      <c r="HZ95" s="1474"/>
      <c r="IA95" s="1474"/>
      <c r="IB95" s="1474"/>
      <c r="IC95" s="1474"/>
      <c r="ID95" s="1474"/>
      <c r="IE95" s="1474"/>
      <c r="IF95" s="1474"/>
      <c r="IG95" s="1474"/>
      <c r="IH95" s="1474"/>
      <c r="II95" s="1474"/>
      <c r="IJ95" s="1474"/>
      <c r="IK95" s="1474"/>
      <c r="IL95" s="1474"/>
      <c r="IM95" s="1474"/>
      <c r="IN95" s="1474"/>
      <c r="IO95" s="1474"/>
      <c r="IP95" s="1474"/>
      <c r="IQ95" s="1474"/>
      <c r="IR95" s="1474"/>
      <c r="IS95" s="1474"/>
      <c r="IT95" s="1474"/>
      <c r="IU95" s="1474"/>
    </row>
    <row r="96" spans="1:255">
      <c r="A96" s="2091">
        <v>24</v>
      </c>
      <c r="B96" s="1456" t="s">
        <v>6244</v>
      </c>
      <c r="C96" s="1456"/>
      <c r="D96" s="1456"/>
      <c r="E96" s="1814"/>
      <c r="F96" s="1455"/>
      <c r="G96" s="1456"/>
      <c r="H96" s="1456"/>
      <c r="I96" s="1456"/>
      <c r="J96" s="1456"/>
      <c r="K96" s="1787">
        <v>0</v>
      </c>
      <c r="L96" s="1787">
        <v>0</v>
      </c>
      <c r="M96" s="1825">
        <v>24</v>
      </c>
      <c r="N96" s="1455"/>
      <c r="O96" s="1787"/>
      <c r="P96" s="1787">
        <v>0</v>
      </c>
      <c r="Q96" s="1787"/>
      <c r="R96" s="1787">
        <f t="shared" si="1"/>
        <v>0</v>
      </c>
      <c r="S96" s="1825">
        <v>24</v>
      </c>
      <c r="T96" s="1474"/>
      <c r="U96" s="1474"/>
      <c r="V96" s="1474"/>
      <c r="W96" s="1474"/>
      <c r="X96" s="1474"/>
      <c r="Y96" s="1474"/>
      <c r="Z96" s="1474"/>
      <c r="AA96" s="1474"/>
      <c r="AB96" s="1474"/>
      <c r="AC96" s="1474"/>
      <c r="AD96" s="1474"/>
      <c r="AE96" s="1474"/>
      <c r="AF96" s="1474"/>
      <c r="AG96" s="1474"/>
      <c r="AH96" s="1474"/>
      <c r="AI96" s="1474"/>
      <c r="AJ96" s="1474"/>
      <c r="AK96" s="1474"/>
      <c r="AL96" s="1474"/>
      <c r="AM96" s="1474"/>
      <c r="AN96" s="1474"/>
      <c r="AO96" s="1474"/>
      <c r="AP96" s="1474"/>
      <c r="AQ96" s="1474"/>
      <c r="AR96" s="1474"/>
      <c r="AS96" s="1474"/>
      <c r="AT96" s="1474"/>
      <c r="AU96" s="1474"/>
      <c r="AV96" s="1474"/>
      <c r="AW96" s="1474"/>
      <c r="AX96" s="1474"/>
      <c r="AY96" s="1474"/>
      <c r="AZ96" s="1474"/>
      <c r="BA96" s="1474"/>
      <c r="BB96" s="1474"/>
      <c r="BC96" s="1474"/>
      <c r="BD96" s="1474"/>
      <c r="BE96" s="1474"/>
      <c r="BF96" s="1474"/>
      <c r="BG96" s="1474"/>
      <c r="BH96" s="1474"/>
      <c r="BI96" s="1474"/>
      <c r="BJ96" s="1474"/>
      <c r="BK96" s="1474"/>
      <c r="BL96" s="1474"/>
      <c r="BM96" s="1474"/>
      <c r="BN96" s="1474"/>
      <c r="BO96" s="1474"/>
      <c r="BP96" s="1474"/>
      <c r="BQ96" s="1474"/>
      <c r="BR96" s="1474"/>
      <c r="BS96" s="1474"/>
      <c r="BT96" s="1474"/>
      <c r="BU96" s="1474"/>
      <c r="BV96" s="1474"/>
      <c r="BW96" s="1474"/>
      <c r="BX96" s="1474"/>
      <c r="BY96" s="1474"/>
      <c r="BZ96" s="1474"/>
      <c r="CA96" s="1474"/>
      <c r="CB96" s="1474"/>
      <c r="CC96" s="1474"/>
      <c r="CD96" s="1474"/>
      <c r="CE96" s="1474"/>
      <c r="CF96" s="1474"/>
      <c r="CG96" s="1474"/>
      <c r="CH96" s="1474"/>
      <c r="CI96" s="1474"/>
      <c r="CJ96" s="1474"/>
      <c r="CK96" s="1474"/>
      <c r="CL96" s="1474"/>
      <c r="CM96" s="1474"/>
      <c r="CN96" s="1474"/>
      <c r="CO96" s="1474"/>
      <c r="CP96" s="1474"/>
      <c r="CQ96" s="1474"/>
      <c r="CR96" s="1474"/>
      <c r="CS96" s="1474"/>
      <c r="CT96" s="1474"/>
      <c r="CU96" s="1474"/>
      <c r="CV96" s="1474"/>
      <c r="CW96" s="1474"/>
      <c r="CX96" s="1474"/>
      <c r="CY96" s="1474"/>
      <c r="CZ96" s="1474"/>
      <c r="DA96" s="1474"/>
      <c r="DB96" s="1474"/>
      <c r="DC96" s="1474"/>
      <c r="DD96" s="1474"/>
      <c r="DE96" s="1474"/>
      <c r="DF96" s="1474"/>
      <c r="DG96" s="1474"/>
      <c r="DH96" s="1474"/>
      <c r="DI96" s="1474"/>
      <c r="DJ96" s="1474"/>
      <c r="DK96" s="1474"/>
      <c r="DL96" s="1474"/>
      <c r="DM96" s="1474"/>
      <c r="DN96" s="1474"/>
      <c r="DO96" s="1474"/>
      <c r="DP96" s="1474"/>
      <c r="DQ96" s="1474"/>
      <c r="DR96" s="1474"/>
      <c r="DS96" s="1474"/>
      <c r="DT96" s="1474"/>
      <c r="DU96" s="1474"/>
      <c r="DV96" s="1474"/>
      <c r="DW96" s="1474"/>
      <c r="DX96" s="1474"/>
      <c r="DY96" s="1474"/>
      <c r="DZ96" s="1474"/>
      <c r="EA96" s="1474"/>
      <c r="EB96" s="1474"/>
      <c r="EC96" s="1474"/>
      <c r="ED96" s="1474"/>
      <c r="EE96" s="1474"/>
      <c r="EF96" s="1474"/>
      <c r="EG96" s="1474"/>
      <c r="EH96" s="1474"/>
      <c r="EI96" s="1474"/>
      <c r="EJ96" s="1474"/>
      <c r="EK96" s="1474"/>
      <c r="EL96" s="1474"/>
      <c r="EM96" s="1474"/>
      <c r="EN96" s="1474"/>
      <c r="EO96" s="1474"/>
      <c r="EP96" s="1474"/>
      <c r="EQ96" s="1474"/>
      <c r="ER96" s="1474"/>
      <c r="ES96" s="1474"/>
      <c r="ET96" s="1474"/>
      <c r="EU96" s="1474"/>
      <c r="EV96" s="1474"/>
      <c r="EW96" s="1474"/>
      <c r="EX96" s="1474"/>
      <c r="EY96" s="1474"/>
      <c r="EZ96" s="1474"/>
      <c r="FA96" s="1474"/>
      <c r="FB96" s="1474"/>
      <c r="FC96" s="1474"/>
      <c r="FD96" s="1474"/>
      <c r="FE96" s="1474"/>
      <c r="FF96" s="1474"/>
      <c r="FG96" s="1474"/>
      <c r="FH96" s="1474"/>
      <c r="FI96" s="1474"/>
      <c r="FJ96" s="1474"/>
      <c r="FK96" s="1474"/>
      <c r="FL96" s="1474"/>
      <c r="FM96" s="1474"/>
      <c r="FN96" s="1474"/>
      <c r="FO96" s="1474"/>
      <c r="FP96" s="1474"/>
      <c r="FQ96" s="1474"/>
      <c r="FR96" s="1474"/>
      <c r="FS96" s="1474"/>
      <c r="FT96" s="1474"/>
      <c r="FU96" s="1474"/>
      <c r="FV96" s="1474"/>
      <c r="FW96" s="1474"/>
      <c r="FX96" s="1474"/>
      <c r="FY96" s="1474"/>
      <c r="FZ96" s="1474"/>
      <c r="GA96" s="1474"/>
      <c r="GB96" s="1474"/>
      <c r="GC96" s="1474"/>
      <c r="GD96" s="1474"/>
      <c r="GE96" s="1474"/>
      <c r="GF96" s="1474"/>
      <c r="GG96" s="1474"/>
      <c r="GH96" s="1474"/>
      <c r="GI96" s="1474"/>
      <c r="GJ96" s="1474"/>
      <c r="GK96" s="1474"/>
      <c r="GL96" s="1474"/>
      <c r="GM96" s="1474"/>
      <c r="GN96" s="1474"/>
      <c r="GO96" s="1474"/>
      <c r="GP96" s="1474"/>
      <c r="GQ96" s="1474"/>
      <c r="GR96" s="1474"/>
      <c r="GS96" s="1474"/>
      <c r="GT96" s="1474"/>
      <c r="GU96" s="1474"/>
      <c r="GV96" s="1474"/>
      <c r="GW96" s="1474"/>
      <c r="GX96" s="1474"/>
      <c r="GY96" s="1474"/>
      <c r="GZ96" s="1474"/>
      <c r="HA96" s="1474"/>
      <c r="HB96" s="1474"/>
      <c r="HC96" s="1474"/>
      <c r="HD96" s="1474"/>
      <c r="HE96" s="1474"/>
      <c r="HF96" s="1474"/>
      <c r="HG96" s="1474"/>
      <c r="HH96" s="1474"/>
      <c r="HI96" s="1474"/>
      <c r="HJ96" s="1474"/>
      <c r="HK96" s="1474"/>
      <c r="HL96" s="1474"/>
      <c r="HM96" s="1474"/>
      <c r="HN96" s="1474"/>
      <c r="HO96" s="1474"/>
      <c r="HP96" s="1474"/>
      <c r="HQ96" s="1474"/>
      <c r="HR96" s="1474"/>
      <c r="HS96" s="1474"/>
      <c r="HT96" s="1474"/>
      <c r="HU96" s="1474"/>
      <c r="HV96" s="1474"/>
      <c r="HW96" s="1474"/>
      <c r="HX96" s="1474"/>
      <c r="HY96" s="1474"/>
      <c r="HZ96" s="1474"/>
      <c r="IA96" s="1474"/>
      <c r="IB96" s="1474"/>
      <c r="IC96" s="1474"/>
      <c r="ID96" s="1474"/>
      <c r="IE96" s="1474"/>
      <c r="IF96" s="1474"/>
      <c r="IG96" s="1474"/>
      <c r="IH96" s="1474"/>
      <c r="II96" s="1474"/>
      <c r="IJ96" s="1474"/>
      <c r="IK96" s="1474"/>
      <c r="IL96" s="1474"/>
      <c r="IM96" s="1474"/>
      <c r="IN96" s="1474"/>
      <c r="IO96" s="1474"/>
      <c r="IP96" s="1474"/>
      <c r="IQ96" s="1474"/>
      <c r="IR96" s="1474"/>
      <c r="IS96" s="1474"/>
      <c r="IT96" s="1474"/>
      <c r="IU96" s="1474"/>
    </row>
    <row r="97" spans="1:255">
      <c r="A97" s="2091">
        <v>25</v>
      </c>
      <c r="B97" s="1456" t="s">
        <v>6245</v>
      </c>
      <c r="C97" s="1456"/>
      <c r="D97" s="1456"/>
      <c r="E97" s="1814"/>
      <c r="F97" s="1455"/>
      <c r="G97" s="1456"/>
      <c r="H97" s="1456"/>
      <c r="I97" s="1456"/>
      <c r="J97" s="1456"/>
      <c r="K97" s="1787">
        <v>0</v>
      </c>
      <c r="L97" s="1787">
        <v>0</v>
      </c>
      <c r="M97" s="1825">
        <v>25</v>
      </c>
      <c r="N97" s="1455"/>
      <c r="O97" s="1787"/>
      <c r="P97" s="1787">
        <v>0</v>
      </c>
      <c r="Q97" s="1787"/>
      <c r="R97" s="1787">
        <f t="shared" si="1"/>
        <v>0</v>
      </c>
      <c r="S97" s="1825">
        <v>25</v>
      </c>
      <c r="T97" s="1474"/>
      <c r="U97" s="1474"/>
      <c r="V97" s="1474"/>
      <c r="W97" s="1474"/>
      <c r="X97" s="1474"/>
      <c r="Y97" s="1474"/>
      <c r="Z97" s="1474"/>
      <c r="AA97" s="1474"/>
      <c r="AB97" s="1474"/>
      <c r="AC97" s="1474"/>
      <c r="AD97" s="1474"/>
      <c r="AE97" s="1474"/>
      <c r="AF97" s="1474"/>
      <c r="AG97" s="1474"/>
      <c r="AH97" s="1474"/>
      <c r="AI97" s="1474"/>
      <c r="AJ97" s="1474"/>
      <c r="AK97" s="1474"/>
      <c r="AL97" s="1474"/>
      <c r="AM97" s="1474"/>
      <c r="AN97" s="1474"/>
      <c r="AO97" s="1474"/>
      <c r="AP97" s="1474"/>
      <c r="AQ97" s="1474"/>
      <c r="AR97" s="1474"/>
      <c r="AS97" s="1474"/>
      <c r="AT97" s="1474"/>
      <c r="AU97" s="1474"/>
      <c r="AV97" s="1474"/>
      <c r="AW97" s="1474"/>
      <c r="AX97" s="1474"/>
      <c r="AY97" s="1474"/>
      <c r="AZ97" s="1474"/>
      <c r="BA97" s="1474"/>
      <c r="BB97" s="1474"/>
      <c r="BC97" s="1474"/>
      <c r="BD97" s="1474"/>
      <c r="BE97" s="1474"/>
      <c r="BF97" s="1474"/>
      <c r="BG97" s="1474"/>
      <c r="BH97" s="1474"/>
      <c r="BI97" s="1474"/>
      <c r="BJ97" s="1474"/>
      <c r="BK97" s="1474"/>
      <c r="BL97" s="1474"/>
      <c r="BM97" s="1474"/>
      <c r="BN97" s="1474"/>
      <c r="BO97" s="1474"/>
      <c r="BP97" s="1474"/>
      <c r="BQ97" s="1474"/>
      <c r="BR97" s="1474"/>
      <c r="BS97" s="1474"/>
      <c r="BT97" s="1474"/>
      <c r="BU97" s="1474"/>
      <c r="BV97" s="1474"/>
      <c r="BW97" s="1474"/>
      <c r="BX97" s="1474"/>
      <c r="BY97" s="1474"/>
      <c r="BZ97" s="1474"/>
      <c r="CA97" s="1474"/>
      <c r="CB97" s="1474"/>
      <c r="CC97" s="1474"/>
      <c r="CD97" s="1474"/>
      <c r="CE97" s="1474"/>
      <c r="CF97" s="1474"/>
      <c r="CG97" s="1474"/>
      <c r="CH97" s="1474"/>
      <c r="CI97" s="1474"/>
      <c r="CJ97" s="1474"/>
      <c r="CK97" s="1474"/>
      <c r="CL97" s="1474"/>
      <c r="CM97" s="1474"/>
      <c r="CN97" s="1474"/>
      <c r="CO97" s="1474"/>
      <c r="CP97" s="1474"/>
      <c r="CQ97" s="1474"/>
      <c r="CR97" s="1474"/>
      <c r="CS97" s="1474"/>
      <c r="CT97" s="1474"/>
      <c r="CU97" s="1474"/>
      <c r="CV97" s="1474"/>
      <c r="CW97" s="1474"/>
      <c r="CX97" s="1474"/>
      <c r="CY97" s="1474"/>
      <c r="CZ97" s="1474"/>
      <c r="DA97" s="1474"/>
      <c r="DB97" s="1474"/>
      <c r="DC97" s="1474"/>
      <c r="DD97" s="1474"/>
      <c r="DE97" s="1474"/>
      <c r="DF97" s="1474"/>
      <c r="DG97" s="1474"/>
      <c r="DH97" s="1474"/>
      <c r="DI97" s="1474"/>
      <c r="DJ97" s="1474"/>
      <c r="DK97" s="1474"/>
      <c r="DL97" s="1474"/>
      <c r="DM97" s="1474"/>
      <c r="DN97" s="1474"/>
      <c r="DO97" s="1474"/>
      <c r="DP97" s="1474"/>
      <c r="DQ97" s="1474"/>
      <c r="DR97" s="1474"/>
      <c r="DS97" s="1474"/>
      <c r="DT97" s="1474"/>
      <c r="DU97" s="1474"/>
      <c r="DV97" s="1474"/>
      <c r="DW97" s="1474"/>
      <c r="DX97" s="1474"/>
      <c r="DY97" s="1474"/>
      <c r="DZ97" s="1474"/>
      <c r="EA97" s="1474"/>
      <c r="EB97" s="1474"/>
      <c r="EC97" s="1474"/>
      <c r="ED97" s="1474"/>
      <c r="EE97" s="1474"/>
      <c r="EF97" s="1474"/>
      <c r="EG97" s="1474"/>
      <c r="EH97" s="1474"/>
      <c r="EI97" s="1474"/>
      <c r="EJ97" s="1474"/>
      <c r="EK97" s="1474"/>
      <c r="EL97" s="1474"/>
      <c r="EM97" s="1474"/>
      <c r="EN97" s="1474"/>
      <c r="EO97" s="1474"/>
      <c r="EP97" s="1474"/>
      <c r="EQ97" s="1474"/>
      <c r="ER97" s="1474"/>
      <c r="ES97" s="1474"/>
      <c r="ET97" s="1474"/>
      <c r="EU97" s="1474"/>
      <c r="EV97" s="1474"/>
      <c r="EW97" s="1474"/>
      <c r="EX97" s="1474"/>
      <c r="EY97" s="1474"/>
      <c r="EZ97" s="1474"/>
      <c r="FA97" s="1474"/>
      <c r="FB97" s="1474"/>
      <c r="FC97" s="1474"/>
      <c r="FD97" s="1474"/>
      <c r="FE97" s="1474"/>
      <c r="FF97" s="1474"/>
      <c r="FG97" s="1474"/>
      <c r="FH97" s="1474"/>
      <c r="FI97" s="1474"/>
      <c r="FJ97" s="1474"/>
      <c r="FK97" s="1474"/>
      <c r="FL97" s="1474"/>
      <c r="FM97" s="1474"/>
      <c r="FN97" s="1474"/>
      <c r="FO97" s="1474"/>
      <c r="FP97" s="1474"/>
      <c r="FQ97" s="1474"/>
      <c r="FR97" s="1474"/>
      <c r="FS97" s="1474"/>
      <c r="FT97" s="1474"/>
      <c r="FU97" s="1474"/>
      <c r="FV97" s="1474"/>
      <c r="FW97" s="1474"/>
      <c r="FX97" s="1474"/>
      <c r="FY97" s="1474"/>
      <c r="FZ97" s="1474"/>
      <c r="GA97" s="1474"/>
      <c r="GB97" s="1474"/>
      <c r="GC97" s="1474"/>
      <c r="GD97" s="1474"/>
      <c r="GE97" s="1474"/>
      <c r="GF97" s="1474"/>
      <c r="GG97" s="1474"/>
      <c r="GH97" s="1474"/>
      <c r="GI97" s="1474"/>
      <c r="GJ97" s="1474"/>
      <c r="GK97" s="1474"/>
      <c r="GL97" s="1474"/>
      <c r="GM97" s="1474"/>
      <c r="GN97" s="1474"/>
      <c r="GO97" s="1474"/>
      <c r="GP97" s="1474"/>
      <c r="GQ97" s="1474"/>
      <c r="GR97" s="1474"/>
      <c r="GS97" s="1474"/>
      <c r="GT97" s="1474"/>
      <c r="GU97" s="1474"/>
      <c r="GV97" s="1474"/>
      <c r="GW97" s="1474"/>
      <c r="GX97" s="1474"/>
      <c r="GY97" s="1474"/>
      <c r="GZ97" s="1474"/>
      <c r="HA97" s="1474"/>
      <c r="HB97" s="1474"/>
      <c r="HC97" s="1474"/>
      <c r="HD97" s="1474"/>
      <c r="HE97" s="1474"/>
      <c r="HF97" s="1474"/>
      <c r="HG97" s="1474"/>
      <c r="HH97" s="1474"/>
      <c r="HI97" s="1474"/>
      <c r="HJ97" s="1474"/>
      <c r="HK97" s="1474"/>
      <c r="HL97" s="1474"/>
      <c r="HM97" s="1474"/>
      <c r="HN97" s="1474"/>
      <c r="HO97" s="1474"/>
      <c r="HP97" s="1474"/>
      <c r="HQ97" s="1474"/>
      <c r="HR97" s="1474"/>
      <c r="HS97" s="1474"/>
      <c r="HT97" s="1474"/>
      <c r="HU97" s="1474"/>
      <c r="HV97" s="1474"/>
      <c r="HW97" s="1474"/>
      <c r="HX97" s="1474"/>
      <c r="HY97" s="1474"/>
      <c r="HZ97" s="1474"/>
      <c r="IA97" s="1474"/>
      <c r="IB97" s="1474"/>
      <c r="IC97" s="1474"/>
      <c r="ID97" s="1474"/>
      <c r="IE97" s="1474"/>
      <c r="IF97" s="1474"/>
      <c r="IG97" s="1474"/>
      <c r="IH97" s="1474"/>
      <c r="II97" s="1474"/>
      <c r="IJ97" s="1474"/>
      <c r="IK97" s="1474"/>
      <c r="IL97" s="1474"/>
      <c r="IM97" s="1474"/>
      <c r="IN97" s="1474"/>
      <c r="IO97" s="1474"/>
      <c r="IP97" s="1474"/>
      <c r="IQ97" s="1474"/>
      <c r="IR97" s="1474"/>
      <c r="IS97" s="1474"/>
      <c r="IT97" s="1474"/>
      <c r="IU97" s="1474"/>
    </row>
    <row r="98" spans="1:255">
      <c r="A98" s="2091">
        <v>26</v>
      </c>
      <c r="B98" s="1456" t="s">
        <v>6246</v>
      </c>
      <c r="C98" s="1456"/>
      <c r="D98" s="1456"/>
      <c r="E98" s="1814"/>
      <c r="F98" s="1455"/>
      <c r="G98" s="1456"/>
      <c r="H98" s="1456"/>
      <c r="I98" s="1456"/>
      <c r="J98" s="1456"/>
      <c r="K98" s="1787">
        <v>207</v>
      </c>
      <c r="L98" s="1787">
        <v>207</v>
      </c>
      <c r="M98" s="1825">
        <v>26</v>
      </c>
      <c r="N98" s="1455"/>
      <c r="O98" s="1787"/>
      <c r="P98" s="1787">
        <v>1123.9100000000001</v>
      </c>
      <c r="Q98" s="1787"/>
      <c r="R98" s="1787">
        <f t="shared" si="1"/>
        <v>1123.9100000000001</v>
      </c>
      <c r="S98" s="1825">
        <v>26</v>
      </c>
      <c r="T98" s="1474"/>
      <c r="U98" s="1474"/>
      <c r="V98" s="1474"/>
      <c r="W98" s="1474"/>
      <c r="X98" s="1474"/>
      <c r="Y98" s="1474"/>
      <c r="Z98" s="1474"/>
      <c r="AA98" s="1474"/>
      <c r="AB98" s="1474"/>
      <c r="AC98" s="1474"/>
      <c r="AD98" s="1474"/>
      <c r="AE98" s="1474"/>
      <c r="AF98" s="1474"/>
      <c r="AG98" s="1474"/>
      <c r="AH98" s="1474"/>
      <c r="AI98" s="1474"/>
      <c r="AJ98" s="1474"/>
      <c r="AK98" s="1474"/>
      <c r="AL98" s="1474"/>
      <c r="AM98" s="1474"/>
      <c r="AN98" s="1474"/>
      <c r="AO98" s="1474"/>
      <c r="AP98" s="1474"/>
      <c r="AQ98" s="1474"/>
      <c r="AR98" s="1474"/>
      <c r="AS98" s="1474"/>
      <c r="AT98" s="1474"/>
      <c r="AU98" s="1474"/>
      <c r="AV98" s="1474"/>
      <c r="AW98" s="1474"/>
      <c r="AX98" s="1474"/>
      <c r="AY98" s="1474"/>
      <c r="AZ98" s="1474"/>
      <c r="BA98" s="1474"/>
      <c r="BB98" s="1474"/>
      <c r="BC98" s="1474"/>
      <c r="BD98" s="1474"/>
      <c r="BE98" s="1474"/>
      <c r="BF98" s="1474"/>
      <c r="BG98" s="1474"/>
      <c r="BH98" s="1474"/>
      <c r="BI98" s="1474"/>
      <c r="BJ98" s="1474"/>
      <c r="BK98" s="1474"/>
      <c r="BL98" s="1474"/>
      <c r="BM98" s="1474"/>
      <c r="BN98" s="1474"/>
      <c r="BO98" s="1474"/>
      <c r="BP98" s="1474"/>
      <c r="BQ98" s="1474"/>
      <c r="BR98" s="1474"/>
      <c r="BS98" s="1474"/>
      <c r="BT98" s="1474"/>
      <c r="BU98" s="1474"/>
      <c r="BV98" s="1474"/>
      <c r="BW98" s="1474"/>
      <c r="BX98" s="1474"/>
      <c r="BY98" s="1474"/>
      <c r="BZ98" s="1474"/>
      <c r="CA98" s="1474"/>
      <c r="CB98" s="1474"/>
      <c r="CC98" s="1474"/>
      <c r="CD98" s="1474"/>
      <c r="CE98" s="1474"/>
      <c r="CF98" s="1474"/>
      <c r="CG98" s="1474"/>
      <c r="CH98" s="1474"/>
      <c r="CI98" s="1474"/>
      <c r="CJ98" s="1474"/>
      <c r="CK98" s="1474"/>
      <c r="CL98" s="1474"/>
      <c r="CM98" s="1474"/>
      <c r="CN98" s="1474"/>
      <c r="CO98" s="1474"/>
      <c r="CP98" s="1474"/>
      <c r="CQ98" s="1474"/>
      <c r="CR98" s="1474"/>
      <c r="CS98" s="1474"/>
      <c r="CT98" s="1474"/>
      <c r="CU98" s="1474"/>
      <c r="CV98" s="1474"/>
      <c r="CW98" s="1474"/>
      <c r="CX98" s="1474"/>
      <c r="CY98" s="1474"/>
      <c r="CZ98" s="1474"/>
      <c r="DA98" s="1474"/>
      <c r="DB98" s="1474"/>
      <c r="DC98" s="1474"/>
      <c r="DD98" s="1474"/>
      <c r="DE98" s="1474"/>
      <c r="DF98" s="1474"/>
      <c r="DG98" s="1474"/>
      <c r="DH98" s="1474"/>
      <c r="DI98" s="1474"/>
      <c r="DJ98" s="1474"/>
      <c r="DK98" s="1474"/>
      <c r="DL98" s="1474"/>
      <c r="DM98" s="1474"/>
      <c r="DN98" s="1474"/>
      <c r="DO98" s="1474"/>
      <c r="DP98" s="1474"/>
      <c r="DQ98" s="1474"/>
      <c r="DR98" s="1474"/>
      <c r="DS98" s="1474"/>
      <c r="DT98" s="1474"/>
      <c r="DU98" s="1474"/>
      <c r="DV98" s="1474"/>
      <c r="DW98" s="1474"/>
      <c r="DX98" s="1474"/>
      <c r="DY98" s="1474"/>
      <c r="DZ98" s="1474"/>
      <c r="EA98" s="1474"/>
      <c r="EB98" s="1474"/>
      <c r="EC98" s="1474"/>
      <c r="ED98" s="1474"/>
      <c r="EE98" s="1474"/>
      <c r="EF98" s="1474"/>
      <c r="EG98" s="1474"/>
      <c r="EH98" s="1474"/>
      <c r="EI98" s="1474"/>
      <c r="EJ98" s="1474"/>
      <c r="EK98" s="1474"/>
      <c r="EL98" s="1474"/>
      <c r="EM98" s="1474"/>
      <c r="EN98" s="1474"/>
      <c r="EO98" s="1474"/>
      <c r="EP98" s="1474"/>
      <c r="EQ98" s="1474"/>
      <c r="ER98" s="1474"/>
      <c r="ES98" s="1474"/>
      <c r="ET98" s="1474"/>
      <c r="EU98" s="1474"/>
      <c r="EV98" s="1474"/>
      <c r="EW98" s="1474"/>
      <c r="EX98" s="1474"/>
      <c r="EY98" s="1474"/>
      <c r="EZ98" s="1474"/>
      <c r="FA98" s="1474"/>
      <c r="FB98" s="1474"/>
      <c r="FC98" s="1474"/>
      <c r="FD98" s="1474"/>
      <c r="FE98" s="1474"/>
      <c r="FF98" s="1474"/>
      <c r="FG98" s="1474"/>
      <c r="FH98" s="1474"/>
      <c r="FI98" s="1474"/>
      <c r="FJ98" s="1474"/>
      <c r="FK98" s="1474"/>
      <c r="FL98" s="1474"/>
      <c r="FM98" s="1474"/>
      <c r="FN98" s="1474"/>
      <c r="FO98" s="1474"/>
      <c r="FP98" s="1474"/>
      <c r="FQ98" s="1474"/>
      <c r="FR98" s="1474"/>
      <c r="FS98" s="1474"/>
      <c r="FT98" s="1474"/>
      <c r="FU98" s="1474"/>
      <c r="FV98" s="1474"/>
      <c r="FW98" s="1474"/>
      <c r="FX98" s="1474"/>
      <c r="FY98" s="1474"/>
      <c r="FZ98" s="1474"/>
      <c r="GA98" s="1474"/>
      <c r="GB98" s="1474"/>
      <c r="GC98" s="1474"/>
      <c r="GD98" s="1474"/>
      <c r="GE98" s="1474"/>
      <c r="GF98" s="1474"/>
      <c r="GG98" s="1474"/>
      <c r="GH98" s="1474"/>
      <c r="GI98" s="1474"/>
      <c r="GJ98" s="1474"/>
      <c r="GK98" s="1474"/>
      <c r="GL98" s="1474"/>
      <c r="GM98" s="1474"/>
      <c r="GN98" s="1474"/>
      <c r="GO98" s="1474"/>
      <c r="GP98" s="1474"/>
      <c r="GQ98" s="1474"/>
      <c r="GR98" s="1474"/>
      <c r="GS98" s="1474"/>
      <c r="GT98" s="1474"/>
      <c r="GU98" s="1474"/>
      <c r="GV98" s="1474"/>
      <c r="GW98" s="1474"/>
      <c r="GX98" s="1474"/>
      <c r="GY98" s="1474"/>
      <c r="GZ98" s="1474"/>
      <c r="HA98" s="1474"/>
      <c r="HB98" s="1474"/>
      <c r="HC98" s="1474"/>
      <c r="HD98" s="1474"/>
      <c r="HE98" s="1474"/>
      <c r="HF98" s="1474"/>
      <c r="HG98" s="1474"/>
      <c r="HH98" s="1474"/>
      <c r="HI98" s="1474"/>
      <c r="HJ98" s="1474"/>
      <c r="HK98" s="1474"/>
      <c r="HL98" s="1474"/>
      <c r="HM98" s="1474"/>
      <c r="HN98" s="1474"/>
      <c r="HO98" s="1474"/>
      <c r="HP98" s="1474"/>
      <c r="HQ98" s="1474"/>
      <c r="HR98" s="1474"/>
      <c r="HS98" s="1474"/>
      <c r="HT98" s="1474"/>
      <c r="HU98" s="1474"/>
      <c r="HV98" s="1474"/>
      <c r="HW98" s="1474"/>
      <c r="HX98" s="1474"/>
      <c r="HY98" s="1474"/>
      <c r="HZ98" s="1474"/>
      <c r="IA98" s="1474"/>
      <c r="IB98" s="1474"/>
      <c r="IC98" s="1474"/>
      <c r="ID98" s="1474"/>
      <c r="IE98" s="1474"/>
      <c r="IF98" s="1474"/>
      <c r="IG98" s="1474"/>
      <c r="IH98" s="1474"/>
      <c r="II98" s="1474"/>
      <c r="IJ98" s="1474"/>
      <c r="IK98" s="1474"/>
      <c r="IL98" s="1474"/>
      <c r="IM98" s="1474"/>
      <c r="IN98" s="1474"/>
      <c r="IO98" s="1474"/>
      <c r="IP98" s="1474"/>
      <c r="IQ98" s="1474"/>
      <c r="IR98" s="1474"/>
      <c r="IS98" s="1474"/>
      <c r="IT98" s="1474"/>
      <c r="IU98" s="1474"/>
    </row>
    <row r="99" spans="1:255">
      <c r="A99" s="2091">
        <v>27</v>
      </c>
      <c r="B99" s="1456" t="s">
        <v>6247</v>
      </c>
      <c r="C99" s="1456"/>
      <c r="D99" s="1456"/>
      <c r="E99" s="1814"/>
      <c r="F99" s="1455"/>
      <c r="G99" s="1456"/>
      <c r="H99" s="1456"/>
      <c r="I99" s="1456"/>
      <c r="J99" s="1456"/>
      <c r="K99" s="1787">
        <v>5544</v>
      </c>
      <c r="L99" s="1787">
        <v>5544</v>
      </c>
      <c r="M99" s="1825">
        <v>27</v>
      </c>
      <c r="N99" s="1455"/>
      <c r="O99" s="1787"/>
      <c r="P99" s="1787">
        <v>36017.99</v>
      </c>
      <c r="Q99" s="1787"/>
      <c r="R99" s="1787">
        <f t="shared" si="1"/>
        <v>36017.99</v>
      </c>
      <c r="S99" s="1825">
        <v>27</v>
      </c>
      <c r="T99" s="1474"/>
      <c r="U99" s="1474"/>
      <c r="V99" s="1474"/>
      <c r="W99" s="1474"/>
      <c r="X99" s="1474"/>
      <c r="Y99" s="1474"/>
      <c r="Z99" s="1474"/>
      <c r="AA99" s="1474"/>
      <c r="AB99" s="1474"/>
      <c r="AC99" s="1474"/>
      <c r="AD99" s="1474"/>
      <c r="AE99" s="1474"/>
      <c r="AF99" s="1474"/>
      <c r="AG99" s="1474"/>
      <c r="AH99" s="1474"/>
      <c r="AI99" s="1474"/>
      <c r="AJ99" s="1474"/>
      <c r="AK99" s="1474"/>
      <c r="AL99" s="1474"/>
      <c r="AM99" s="1474"/>
      <c r="AN99" s="1474"/>
      <c r="AO99" s="1474"/>
      <c r="AP99" s="1474"/>
      <c r="AQ99" s="1474"/>
      <c r="AR99" s="1474"/>
      <c r="AS99" s="1474"/>
      <c r="AT99" s="1474"/>
      <c r="AU99" s="1474"/>
      <c r="AV99" s="1474"/>
      <c r="AW99" s="1474"/>
      <c r="AX99" s="1474"/>
      <c r="AY99" s="1474"/>
      <c r="AZ99" s="1474"/>
      <c r="BA99" s="1474"/>
      <c r="BB99" s="1474"/>
      <c r="BC99" s="1474"/>
      <c r="BD99" s="1474"/>
      <c r="BE99" s="1474"/>
      <c r="BF99" s="1474"/>
      <c r="BG99" s="1474"/>
      <c r="BH99" s="1474"/>
      <c r="BI99" s="1474"/>
      <c r="BJ99" s="1474"/>
      <c r="BK99" s="1474"/>
      <c r="BL99" s="1474"/>
      <c r="BM99" s="1474"/>
      <c r="BN99" s="1474"/>
      <c r="BO99" s="1474"/>
      <c r="BP99" s="1474"/>
      <c r="BQ99" s="1474"/>
      <c r="BR99" s="1474"/>
      <c r="BS99" s="1474"/>
      <c r="BT99" s="1474"/>
      <c r="BU99" s="1474"/>
      <c r="BV99" s="1474"/>
      <c r="BW99" s="1474"/>
      <c r="BX99" s="1474"/>
      <c r="BY99" s="1474"/>
      <c r="BZ99" s="1474"/>
      <c r="CA99" s="1474"/>
      <c r="CB99" s="1474"/>
      <c r="CC99" s="1474"/>
      <c r="CD99" s="1474"/>
      <c r="CE99" s="1474"/>
      <c r="CF99" s="1474"/>
      <c r="CG99" s="1474"/>
      <c r="CH99" s="1474"/>
      <c r="CI99" s="1474"/>
      <c r="CJ99" s="1474"/>
      <c r="CK99" s="1474"/>
      <c r="CL99" s="1474"/>
      <c r="CM99" s="1474"/>
      <c r="CN99" s="1474"/>
      <c r="CO99" s="1474"/>
      <c r="CP99" s="1474"/>
      <c r="CQ99" s="1474"/>
      <c r="CR99" s="1474"/>
      <c r="CS99" s="1474"/>
      <c r="CT99" s="1474"/>
      <c r="CU99" s="1474"/>
      <c r="CV99" s="1474"/>
      <c r="CW99" s="1474"/>
      <c r="CX99" s="1474"/>
      <c r="CY99" s="1474"/>
      <c r="CZ99" s="1474"/>
      <c r="DA99" s="1474"/>
      <c r="DB99" s="1474"/>
      <c r="DC99" s="1474"/>
      <c r="DD99" s="1474"/>
      <c r="DE99" s="1474"/>
      <c r="DF99" s="1474"/>
      <c r="DG99" s="1474"/>
      <c r="DH99" s="1474"/>
      <c r="DI99" s="1474"/>
      <c r="DJ99" s="1474"/>
      <c r="DK99" s="1474"/>
      <c r="DL99" s="1474"/>
      <c r="DM99" s="1474"/>
      <c r="DN99" s="1474"/>
      <c r="DO99" s="1474"/>
      <c r="DP99" s="1474"/>
      <c r="DQ99" s="1474"/>
      <c r="DR99" s="1474"/>
      <c r="DS99" s="1474"/>
      <c r="DT99" s="1474"/>
      <c r="DU99" s="1474"/>
      <c r="DV99" s="1474"/>
      <c r="DW99" s="1474"/>
      <c r="DX99" s="1474"/>
      <c r="DY99" s="1474"/>
      <c r="DZ99" s="1474"/>
      <c r="EA99" s="1474"/>
      <c r="EB99" s="1474"/>
      <c r="EC99" s="1474"/>
      <c r="ED99" s="1474"/>
      <c r="EE99" s="1474"/>
      <c r="EF99" s="1474"/>
      <c r="EG99" s="1474"/>
      <c r="EH99" s="1474"/>
      <c r="EI99" s="1474"/>
      <c r="EJ99" s="1474"/>
      <c r="EK99" s="1474"/>
      <c r="EL99" s="1474"/>
      <c r="EM99" s="1474"/>
      <c r="EN99" s="1474"/>
      <c r="EO99" s="1474"/>
      <c r="EP99" s="1474"/>
      <c r="EQ99" s="1474"/>
      <c r="ER99" s="1474"/>
      <c r="ES99" s="1474"/>
      <c r="ET99" s="1474"/>
      <c r="EU99" s="1474"/>
      <c r="EV99" s="1474"/>
      <c r="EW99" s="1474"/>
      <c r="EX99" s="1474"/>
      <c r="EY99" s="1474"/>
      <c r="EZ99" s="1474"/>
      <c r="FA99" s="1474"/>
      <c r="FB99" s="1474"/>
      <c r="FC99" s="1474"/>
      <c r="FD99" s="1474"/>
      <c r="FE99" s="1474"/>
      <c r="FF99" s="1474"/>
      <c r="FG99" s="1474"/>
      <c r="FH99" s="1474"/>
      <c r="FI99" s="1474"/>
      <c r="FJ99" s="1474"/>
      <c r="FK99" s="1474"/>
      <c r="FL99" s="1474"/>
      <c r="FM99" s="1474"/>
      <c r="FN99" s="1474"/>
      <c r="FO99" s="1474"/>
      <c r="FP99" s="1474"/>
      <c r="FQ99" s="1474"/>
      <c r="FR99" s="1474"/>
      <c r="FS99" s="1474"/>
      <c r="FT99" s="1474"/>
      <c r="FU99" s="1474"/>
      <c r="FV99" s="1474"/>
      <c r="FW99" s="1474"/>
      <c r="FX99" s="1474"/>
      <c r="FY99" s="1474"/>
      <c r="FZ99" s="1474"/>
      <c r="GA99" s="1474"/>
      <c r="GB99" s="1474"/>
      <c r="GC99" s="1474"/>
      <c r="GD99" s="1474"/>
      <c r="GE99" s="1474"/>
      <c r="GF99" s="1474"/>
      <c r="GG99" s="1474"/>
      <c r="GH99" s="1474"/>
      <c r="GI99" s="1474"/>
      <c r="GJ99" s="1474"/>
      <c r="GK99" s="1474"/>
      <c r="GL99" s="1474"/>
      <c r="GM99" s="1474"/>
      <c r="GN99" s="1474"/>
      <c r="GO99" s="1474"/>
      <c r="GP99" s="1474"/>
      <c r="GQ99" s="1474"/>
      <c r="GR99" s="1474"/>
      <c r="GS99" s="1474"/>
      <c r="GT99" s="1474"/>
      <c r="GU99" s="1474"/>
      <c r="GV99" s="1474"/>
      <c r="GW99" s="1474"/>
      <c r="GX99" s="1474"/>
      <c r="GY99" s="1474"/>
      <c r="GZ99" s="1474"/>
      <c r="HA99" s="1474"/>
      <c r="HB99" s="1474"/>
      <c r="HC99" s="1474"/>
      <c r="HD99" s="1474"/>
      <c r="HE99" s="1474"/>
      <c r="HF99" s="1474"/>
      <c r="HG99" s="1474"/>
      <c r="HH99" s="1474"/>
      <c r="HI99" s="1474"/>
      <c r="HJ99" s="1474"/>
      <c r="HK99" s="1474"/>
      <c r="HL99" s="1474"/>
      <c r="HM99" s="1474"/>
      <c r="HN99" s="1474"/>
      <c r="HO99" s="1474"/>
      <c r="HP99" s="1474"/>
      <c r="HQ99" s="1474"/>
      <c r="HR99" s="1474"/>
      <c r="HS99" s="1474"/>
      <c r="HT99" s="1474"/>
      <c r="HU99" s="1474"/>
      <c r="HV99" s="1474"/>
      <c r="HW99" s="1474"/>
      <c r="HX99" s="1474"/>
      <c r="HY99" s="1474"/>
      <c r="HZ99" s="1474"/>
      <c r="IA99" s="1474"/>
      <c r="IB99" s="1474"/>
      <c r="IC99" s="1474"/>
      <c r="ID99" s="1474"/>
      <c r="IE99" s="1474"/>
      <c r="IF99" s="1474"/>
      <c r="IG99" s="1474"/>
      <c r="IH99" s="1474"/>
      <c r="II99" s="1474"/>
      <c r="IJ99" s="1474"/>
      <c r="IK99" s="1474"/>
      <c r="IL99" s="1474"/>
      <c r="IM99" s="1474"/>
      <c r="IN99" s="1474"/>
      <c r="IO99" s="1474"/>
      <c r="IP99" s="1474"/>
      <c r="IQ99" s="1474"/>
      <c r="IR99" s="1474"/>
      <c r="IS99" s="1474"/>
      <c r="IT99" s="1474"/>
      <c r="IU99" s="1474"/>
    </row>
    <row r="100" spans="1:255">
      <c r="A100" s="2091">
        <v>28</v>
      </c>
      <c r="B100" s="1456" t="s">
        <v>6248</v>
      </c>
      <c r="C100" s="1456"/>
      <c r="D100" s="1456"/>
      <c r="E100" s="1814"/>
      <c r="F100" s="1455"/>
      <c r="G100" s="1456"/>
      <c r="H100" s="1456"/>
      <c r="I100" s="1456"/>
      <c r="J100" s="1456"/>
      <c r="K100" s="1787">
        <v>10303</v>
      </c>
      <c r="L100" s="1787">
        <v>10303</v>
      </c>
      <c r="M100" s="1825">
        <v>28</v>
      </c>
      <c r="N100" s="1455"/>
      <c r="O100" s="1787"/>
      <c r="P100" s="1787">
        <v>55740.73</v>
      </c>
      <c r="Q100" s="1787"/>
      <c r="R100" s="1787">
        <f t="shared" si="1"/>
        <v>55740.73</v>
      </c>
      <c r="S100" s="1825">
        <v>28</v>
      </c>
      <c r="T100" s="1474"/>
      <c r="U100" s="1474"/>
      <c r="V100" s="1474"/>
      <c r="W100" s="1474"/>
      <c r="X100" s="1474"/>
      <c r="Y100" s="1474"/>
      <c r="Z100" s="1474"/>
      <c r="AA100" s="1474"/>
      <c r="AB100" s="1474"/>
      <c r="AC100" s="1474"/>
      <c r="AD100" s="1474"/>
      <c r="AE100" s="1474"/>
      <c r="AF100" s="1474"/>
      <c r="AG100" s="1474"/>
      <c r="AH100" s="1474"/>
      <c r="AI100" s="1474"/>
      <c r="AJ100" s="1474"/>
      <c r="AK100" s="1474"/>
      <c r="AL100" s="1474"/>
      <c r="AM100" s="1474"/>
      <c r="AN100" s="1474"/>
      <c r="AO100" s="1474"/>
      <c r="AP100" s="1474"/>
      <c r="AQ100" s="1474"/>
      <c r="AR100" s="1474"/>
      <c r="AS100" s="1474"/>
      <c r="AT100" s="1474"/>
      <c r="AU100" s="1474"/>
      <c r="AV100" s="1474"/>
      <c r="AW100" s="1474"/>
      <c r="AX100" s="1474"/>
      <c r="AY100" s="1474"/>
      <c r="AZ100" s="1474"/>
      <c r="BA100" s="1474"/>
      <c r="BB100" s="1474"/>
      <c r="BC100" s="1474"/>
      <c r="BD100" s="1474"/>
      <c r="BE100" s="1474"/>
      <c r="BF100" s="1474"/>
      <c r="BG100" s="1474"/>
      <c r="BH100" s="1474"/>
      <c r="BI100" s="1474"/>
      <c r="BJ100" s="1474"/>
      <c r="BK100" s="1474"/>
      <c r="BL100" s="1474"/>
      <c r="BM100" s="1474"/>
      <c r="BN100" s="1474"/>
      <c r="BO100" s="1474"/>
      <c r="BP100" s="1474"/>
      <c r="BQ100" s="1474"/>
      <c r="BR100" s="1474"/>
      <c r="BS100" s="1474"/>
      <c r="BT100" s="1474"/>
      <c r="BU100" s="1474"/>
      <c r="BV100" s="1474"/>
      <c r="BW100" s="1474"/>
      <c r="BX100" s="1474"/>
      <c r="BY100" s="1474"/>
      <c r="BZ100" s="1474"/>
      <c r="CA100" s="1474"/>
      <c r="CB100" s="1474"/>
      <c r="CC100" s="1474"/>
      <c r="CD100" s="1474"/>
      <c r="CE100" s="1474"/>
      <c r="CF100" s="1474"/>
      <c r="CG100" s="1474"/>
      <c r="CH100" s="1474"/>
      <c r="CI100" s="1474"/>
      <c r="CJ100" s="1474"/>
      <c r="CK100" s="1474"/>
      <c r="CL100" s="1474"/>
      <c r="CM100" s="1474"/>
      <c r="CN100" s="1474"/>
      <c r="CO100" s="1474"/>
      <c r="CP100" s="1474"/>
      <c r="CQ100" s="1474"/>
      <c r="CR100" s="1474"/>
      <c r="CS100" s="1474"/>
      <c r="CT100" s="1474"/>
      <c r="CU100" s="1474"/>
      <c r="CV100" s="1474"/>
      <c r="CW100" s="1474"/>
      <c r="CX100" s="1474"/>
      <c r="CY100" s="1474"/>
      <c r="CZ100" s="1474"/>
      <c r="DA100" s="1474"/>
      <c r="DB100" s="1474"/>
      <c r="DC100" s="1474"/>
      <c r="DD100" s="1474"/>
      <c r="DE100" s="1474"/>
      <c r="DF100" s="1474"/>
      <c r="DG100" s="1474"/>
      <c r="DH100" s="1474"/>
      <c r="DI100" s="1474"/>
      <c r="DJ100" s="1474"/>
      <c r="DK100" s="1474"/>
      <c r="DL100" s="1474"/>
      <c r="DM100" s="1474"/>
      <c r="DN100" s="1474"/>
      <c r="DO100" s="1474"/>
      <c r="DP100" s="1474"/>
      <c r="DQ100" s="1474"/>
      <c r="DR100" s="1474"/>
      <c r="DS100" s="1474"/>
      <c r="DT100" s="1474"/>
      <c r="DU100" s="1474"/>
      <c r="DV100" s="1474"/>
      <c r="DW100" s="1474"/>
      <c r="DX100" s="1474"/>
      <c r="DY100" s="1474"/>
      <c r="DZ100" s="1474"/>
      <c r="EA100" s="1474"/>
      <c r="EB100" s="1474"/>
      <c r="EC100" s="1474"/>
      <c r="ED100" s="1474"/>
      <c r="EE100" s="1474"/>
      <c r="EF100" s="1474"/>
      <c r="EG100" s="1474"/>
      <c r="EH100" s="1474"/>
      <c r="EI100" s="1474"/>
      <c r="EJ100" s="1474"/>
      <c r="EK100" s="1474"/>
      <c r="EL100" s="1474"/>
      <c r="EM100" s="1474"/>
      <c r="EN100" s="1474"/>
      <c r="EO100" s="1474"/>
      <c r="EP100" s="1474"/>
      <c r="EQ100" s="1474"/>
      <c r="ER100" s="1474"/>
      <c r="ES100" s="1474"/>
      <c r="ET100" s="1474"/>
      <c r="EU100" s="1474"/>
      <c r="EV100" s="1474"/>
      <c r="EW100" s="1474"/>
      <c r="EX100" s="1474"/>
      <c r="EY100" s="1474"/>
      <c r="EZ100" s="1474"/>
      <c r="FA100" s="1474"/>
      <c r="FB100" s="1474"/>
      <c r="FC100" s="1474"/>
      <c r="FD100" s="1474"/>
      <c r="FE100" s="1474"/>
      <c r="FF100" s="1474"/>
      <c r="FG100" s="1474"/>
      <c r="FH100" s="1474"/>
      <c r="FI100" s="1474"/>
      <c r="FJ100" s="1474"/>
      <c r="FK100" s="1474"/>
      <c r="FL100" s="1474"/>
      <c r="FM100" s="1474"/>
      <c r="FN100" s="1474"/>
      <c r="FO100" s="1474"/>
      <c r="FP100" s="1474"/>
      <c r="FQ100" s="1474"/>
      <c r="FR100" s="1474"/>
      <c r="FS100" s="1474"/>
      <c r="FT100" s="1474"/>
      <c r="FU100" s="1474"/>
      <c r="FV100" s="1474"/>
      <c r="FW100" s="1474"/>
      <c r="FX100" s="1474"/>
      <c r="FY100" s="1474"/>
      <c r="FZ100" s="1474"/>
      <c r="GA100" s="1474"/>
      <c r="GB100" s="1474"/>
      <c r="GC100" s="1474"/>
      <c r="GD100" s="1474"/>
      <c r="GE100" s="1474"/>
      <c r="GF100" s="1474"/>
      <c r="GG100" s="1474"/>
      <c r="GH100" s="1474"/>
      <c r="GI100" s="1474"/>
      <c r="GJ100" s="1474"/>
      <c r="GK100" s="1474"/>
      <c r="GL100" s="1474"/>
      <c r="GM100" s="1474"/>
      <c r="GN100" s="1474"/>
      <c r="GO100" s="1474"/>
      <c r="GP100" s="1474"/>
      <c r="GQ100" s="1474"/>
      <c r="GR100" s="1474"/>
      <c r="GS100" s="1474"/>
      <c r="GT100" s="1474"/>
      <c r="GU100" s="1474"/>
      <c r="GV100" s="1474"/>
      <c r="GW100" s="1474"/>
      <c r="GX100" s="1474"/>
      <c r="GY100" s="1474"/>
      <c r="GZ100" s="1474"/>
      <c r="HA100" s="1474"/>
      <c r="HB100" s="1474"/>
      <c r="HC100" s="1474"/>
      <c r="HD100" s="1474"/>
      <c r="HE100" s="1474"/>
      <c r="HF100" s="1474"/>
      <c r="HG100" s="1474"/>
      <c r="HH100" s="1474"/>
      <c r="HI100" s="1474"/>
      <c r="HJ100" s="1474"/>
      <c r="HK100" s="1474"/>
      <c r="HL100" s="1474"/>
      <c r="HM100" s="1474"/>
      <c r="HN100" s="1474"/>
      <c r="HO100" s="1474"/>
      <c r="HP100" s="1474"/>
      <c r="HQ100" s="1474"/>
      <c r="HR100" s="1474"/>
      <c r="HS100" s="1474"/>
      <c r="HT100" s="1474"/>
      <c r="HU100" s="1474"/>
      <c r="HV100" s="1474"/>
      <c r="HW100" s="1474"/>
      <c r="HX100" s="1474"/>
      <c r="HY100" s="1474"/>
      <c r="HZ100" s="1474"/>
      <c r="IA100" s="1474"/>
      <c r="IB100" s="1474"/>
      <c r="IC100" s="1474"/>
      <c r="ID100" s="1474"/>
      <c r="IE100" s="1474"/>
      <c r="IF100" s="1474"/>
      <c r="IG100" s="1474"/>
      <c r="IH100" s="1474"/>
      <c r="II100" s="1474"/>
      <c r="IJ100" s="1474"/>
      <c r="IK100" s="1474"/>
      <c r="IL100" s="1474"/>
      <c r="IM100" s="1474"/>
      <c r="IN100" s="1474"/>
      <c r="IO100" s="1474"/>
      <c r="IP100" s="1474"/>
      <c r="IQ100" s="1474"/>
      <c r="IR100" s="1474"/>
      <c r="IS100" s="1474"/>
      <c r="IT100" s="1474"/>
      <c r="IU100" s="1474"/>
    </row>
    <row r="101" spans="1:255">
      <c r="A101" s="2091">
        <v>29</v>
      </c>
      <c r="B101" s="1456" t="s">
        <v>6249</v>
      </c>
      <c r="C101" s="1456"/>
      <c r="D101" s="1456"/>
      <c r="E101" s="1814"/>
      <c r="F101" s="1455"/>
      <c r="G101" s="1456"/>
      <c r="H101" s="1456"/>
      <c r="I101" s="1456"/>
      <c r="J101" s="1456"/>
      <c r="K101" s="1787">
        <v>0</v>
      </c>
      <c r="L101" s="1787">
        <v>0</v>
      </c>
      <c r="M101" s="1825">
        <v>29</v>
      </c>
      <c r="N101" s="1455"/>
      <c r="O101" s="1787"/>
      <c r="P101" s="1787">
        <v>0</v>
      </c>
      <c r="Q101" s="1787"/>
      <c r="R101" s="1787">
        <f t="shared" si="1"/>
        <v>0</v>
      </c>
      <c r="S101" s="1825">
        <v>29</v>
      </c>
      <c r="T101" s="1474"/>
      <c r="U101" s="1474"/>
      <c r="V101" s="1474"/>
      <c r="W101" s="1474"/>
      <c r="X101" s="1474"/>
      <c r="Y101" s="1474"/>
      <c r="Z101" s="1474"/>
      <c r="AA101" s="1474"/>
      <c r="AB101" s="1474"/>
      <c r="AC101" s="1474"/>
      <c r="AD101" s="1474"/>
      <c r="AE101" s="1474"/>
      <c r="AF101" s="1474"/>
      <c r="AG101" s="1474"/>
      <c r="AH101" s="1474"/>
      <c r="AI101" s="1474"/>
      <c r="AJ101" s="1474"/>
      <c r="AK101" s="1474"/>
      <c r="AL101" s="1474"/>
      <c r="AM101" s="1474"/>
      <c r="AN101" s="1474"/>
      <c r="AO101" s="1474"/>
      <c r="AP101" s="1474"/>
      <c r="AQ101" s="1474"/>
      <c r="AR101" s="1474"/>
      <c r="AS101" s="1474"/>
      <c r="AT101" s="1474"/>
      <c r="AU101" s="1474"/>
      <c r="AV101" s="1474"/>
      <c r="AW101" s="1474"/>
      <c r="AX101" s="1474"/>
      <c r="AY101" s="1474"/>
      <c r="AZ101" s="1474"/>
      <c r="BA101" s="1474"/>
      <c r="BB101" s="1474"/>
      <c r="BC101" s="1474"/>
      <c r="BD101" s="1474"/>
      <c r="BE101" s="1474"/>
      <c r="BF101" s="1474"/>
      <c r="BG101" s="1474"/>
      <c r="BH101" s="1474"/>
      <c r="BI101" s="1474"/>
      <c r="BJ101" s="1474"/>
      <c r="BK101" s="1474"/>
      <c r="BL101" s="1474"/>
      <c r="BM101" s="1474"/>
      <c r="BN101" s="1474"/>
      <c r="BO101" s="1474"/>
      <c r="BP101" s="1474"/>
      <c r="BQ101" s="1474"/>
      <c r="BR101" s="1474"/>
      <c r="BS101" s="1474"/>
      <c r="BT101" s="1474"/>
      <c r="BU101" s="1474"/>
      <c r="BV101" s="1474"/>
      <c r="BW101" s="1474"/>
      <c r="BX101" s="1474"/>
      <c r="BY101" s="1474"/>
      <c r="BZ101" s="1474"/>
      <c r="CA101" s="1474"/>
      <c r="CB101" s="1474"/>
      <c r="CC101" s="1474"/>
      <c r="CD101" s="1474"/>
      <c r="CE101" s="1474"/>
      <c r="CF101" s="1474"/>
      <c r="CG101" s="1474"/>
      <c r="CH101" s="1474"/>
      <c r="CI101" s="1474"/>
      <c r="CJ101" s="1474"/>
      <c r="CK101" s="1474"/>
      <c r="CL101" s="1474"/>
      <c r="CM101" s="1474"/>
      <c r="CN101" s="1474"/>
      <c r="CO101" s="1474"/>
      <c r="CP101" s="1474"/>
      <c r="CQ101" s="1474"/>
      <c r="CR101" s="1474"/>
      <c r="CS101" s="1474"/>
      <c r="CT101" s="1474"/>
      <c r="CU101" s="1474"/>
      <c r="CV101" s="1474"/>
      <c r="CW101" s="1474"/>
      <c r="CX101" s="1474"/>
      <c r="CY101" s="1474"/>
      <c r="CZ101" s="1474"/>
      <c r="DA101" s="1474"/>
      <c r="DB101" s="1474"/>
      <c r="DC101" s="1474"/>
      <c r="DD101" s="1474"/>
      <c r="DE101" s="1474"/>
      <c r="DF101" s="1474"/>
      <c r="DG101" s="1474"/>
      <c r="DH101" s="1474"/>
      <c r="DI101" s="1474"/>
      <c r="DJ101" s="1474"/>
      <c r="DK101" s="1474"/>
      <c r="DL101" s="1474"/>
      <c r="DM101" s="1474"/>
      <c r="DN101" s="1474"/>
      <c r="DO101" s="1474"/>
      <c r="DP101" s="1474"/>
      <c r="DQ101" s="1474"/>
      <c r="DR101" s="1474"/>
      <c r="DS101" s="1474"/>
      <c r="DT101" s="1474"/>
      <c r="DU101" s="1474"/>
      <c r="DV101" s="1474"/>
      <c r="DW101" s="1474"/>
      <c r="DX101" s="1474"/>
      <c r="DY101" s="1474"/>
      <c r="DZ101" s="1474"/>
      <c r="EA101" s="1474"/>
      <c r="EB101" s="1474"/>
      <c r="EC101" s="1474"/>
      <c r="ED101" s="1474"/>
      <c r="EE101" s="1474"/>
      <c r="EF101" s="1474"/>
      <c r="EG101" s="1474"/>
      <c r="EH101" s="1474"/>
      <c r="EI101" s="1474"/>
      <c r="EJ101" s="1474"/>
      <c r="EK101" s="1474"/>
      <c r="EL101" s="1474"/>
      <c r="EM101" s="1474"/>
      <c r="EN101" s="1474"/>
      <c r="EO101" s="1474"/>
      <c r="EP101" s="1474"/>
      <c r="EQ101" s="1474"/>
      <c r="ER101" s="1474"/>
      <c r="ES101" s="1474"/>
      <c r="ET101" s="1474"/>
      <c r="EU101" s="1474"/>
      <c r="EV101" s="1474"/>
      <c r="EW101" s="1474"/>
      <c r="EX101" s="1474"/>
      <c r="EY101" s="1474"/>
      <c r="EZ101" s="1474"/>
      <c r="FA101" s="1474"/>
      <c r="FB101" s="1474"/>
      <c r="FC101" s="1474"/>
      <c r="FD101" s="1474"/>
      <c r="FE101" s="1474"/>
      <c r="FF101" s="1474"/>
      <c r="FG101" s="1474"/>
      <c r="FH101" s="1474"/>
      <c r="FI101" s="1474"/>
      <c r="FJ101" s="1474"/>
      <c r="FK101" s="1474"/>
      <c r="FL101" s="1474"/>
      <c r="FM101" s="1474"/>
      <c r="FN101" s="1474"/>
      <c r="FO101" s="1474"/>
      <c r="FP101" s="1474"/>
      <c r="FQ101" s="1474"/>
      <c r="FR101" s="1474"/>
      <c r="FS101" s="1474"/>
      <c r="FT101" s="1474"/>
      <c r="FU101" s="1474"/>
      <c r="FV101" s="1474"/>
      <c r="FW101" s="1474"/>
      <c r="FX101" s="1474"/>
      <c r="FY101" s="1474"/>
      <c r="FZ101" s="1474"/>
      <c r="GA101" s="1474"/>
      <c r="GB101" s="1474"/>
      <c r="GC101" s="1474"/>
      <c r="GD101" s="1474"/>
      <c r="GE101" s="1474"/>
      <c r="GF101" s="1474"/>
      <c r="GG101" s="1474"/>
      <c r="GH101" s="1474"/>
      <c r="GI101" s="1474"/>
      <c r="GJ101" s="1474"/>
      <c r="GK101" s="1474"/>
      <c r="GL101" s="1474"/>
      <c r="GM101" s="1474"/>
      <c r="GN101" s="1474"/>
      <c r="GO101" s="1474"/>
      <c r="GP101" s="1474"/>
      <c r="GQ101" s="1474"/>
      <c r="GR101" s="1474"/>
      <c r="GS101" s="1474"/>
      <c r="GT101" s="1474"/>
      <c r="GU101" s="1474"/>
      <c r="GV101" s="1474"/>
      <c r="GW101" s="1474"/>
      <c r="GX101" s="1474"/>
      <c r="GY101" s="1474"/>
      <c r="GZ101" s="1474"/>
      <c r="HA101" s="1474"/>
      <c r="HB101" s="1474"/>
      <c r="HC101" s="1474"/>
      <c r="HD101" s="1474"/>
      <c r="HE101" s="1474"/>
      <c r="HF101" s="1474"/>
      <c r="HG101" s="1474"/>
      <c r="HH101" s="1474"/>
      <c r="HI101" s="1474"/>
      <c r="HJ101" s="1474"/>
      <c r="HK101" s="1474"/>
      <c r="HL101" s="1474"/>
      <c r="HM101" s="1474"/>
      <c r="HN101" s="1474"/>
      <c r="HO101" s="1474"/>
      <c r="HP101" s="1474"/>
      <c r="HQ101" s="1474"/>
      <c r="HR101" s="1474"/>
      <c r="HS101" s="1474"/>
      <c r="HT101" s="1474"/>
      <c r="HU101" s="1474"/>
      <c r="HV101" s="1474"/>
      <c r="HW101" s="1474"/>
      <c r="HX101" s="1474"/>
      <c r="HY101" s="1474"/>
      <c r="HZ101" s="1474"/>
      <c r="IA101" s="1474"/>
      <c r="IB101" s="1474"/>
      <c r="IC101" s="1474"/>
      <c r="ID101" s="1474"/>
      <c r="IE101" s="1474"/>
      <c r="IF101" s="1474"/>
      <c r="IG101" s="1474"/>
      <c r="IH101" s="1474"/>
      <c r="II101" s="1474"/>
      <c r="IJ101" s="1474"/>
      <c r="IK101" s="1474"/>
      <c r="IL101" s="1474"/>
      <c r="IM101" s="1474"/>
      <c r="IN101" s="1474"/>
      <c r="IO101" s="1474"/>
      <c r="IP101" s="1474"/>
      <c r="IQ101" s="1474"/>
      <c r="IR101" s="1474"/>
      <c r="IS101" s="1474"/>
      <c r="IT101" s="1474"/>
      <c r="IU101" s="1474"/>
    </row>
    <row r="102" spans="1:255">
      <c r="A102" s="2091">
        <v>30</v>
      </c>
      <c r="B102" s="1456" t="s">
        <v>6250</v>
      </c>
      <c r="C102" s="1456"/>
      <c r="D102" s="1456"/>
      <c r="E102" s="1814"/>
      <c r="F102" s="1455"/>
      <c r="G102" s="1456"/>
      <c r="H102" s="1456"/>
      <c r="I102" s="1456"/>
      <c r="J102" s="1456"/>
      <c r="K102" s="1787">
        <v>23363</v>
      </c>
      <c r="L102" s="1787">
        <v>23363</v>
      </c>
      <c r="M102" s="1825">
        <v>30</v>
      </c>
      <c r="N102" s="1455"/>
      <c r="O102" s="1787"/>
      <c r="P102" s="1787">
        <v>125389.47</v>
      </c>
      <c r="Q102" s="1787"/>
      <c r="R102" s="1787">
        <f t="shared" si="1"/>
        <v>125389.47</v>
      </c>
      <c r="S102" s="1825">
        <v>30</v>
      </c>
      <c r="T102" s="1474"/>
      <c r="U102" s="1474"/>
      <c r="V102" s="1474"/>
      <c r="W102" s="1474"/>
      <c r="X102" s="1474"/>
      <c r="Y102" s="1474"/>
      <c r="Z102" s="1474"/>
      <c r="AA102" s="1474"/>
      <c r="AB102" s="1474"/>
      <c r="AC102" s="1474"/>
      <c r="AD102" s="1474"/>
      <c r="AE102" s="1474"/>
      <c r="AF102" s="1474"/>
      <c r="AG102" s="1474"/>
      <c r="AH102" s="1474"/>
      <c r="AI102" s="1474"/>
      <c r="AJ102" s="1474"/>
      <c r="AK102" s="1474"/>
      <c r="AL102" s="1474"/>
      <c r="AM102" s="1474"/>
      <c r="AN102" s="1474"/>
      <c r="AO102" s="1474"/>
      <c r="AP102" s="1474"/>
      <c r="AQ102" s="1474"/>
      <c r="AR102" s="1474"/>
      <c r="AS102" s="1474"/>
      <c r="AT102" s="1474"/>
      <c r="AU102" s="1474"/>
      <c r="AV102" s="1474"/>
      <c r="AW102" s="1474"/>
      <c r="AX102" s="1474"/>
      <c r="AY102" s="1474"/>
      <c r="AZ102" s="1474"/>
      <c r="BA102" s="1474"/>
      <c r="BB102" s="1474"/>
      <c r="BC102" s="1474"/>
      <c r="BD102" s="1474"/>
      <c r="BE102" s="1474"/>
      <c r="BF102" s="1474"/>
      <c r="BG102" s="1474"/>
      <c r="BH102" s="1474"/>
      <c r="BI102" s="1474"/>
      <c r="BJ102" s="1474"/>
      <c r="BK102" s="1474"/>
      <c r="BL102" s="1474"/>
      <c r="BM102" s="1474"/>
      <c r="BN102" s="1474"/>
      <c r="BO102" s="1474"/>
      <c r="BP102" s="1474"/>
      <c r="BQ102" s="1474"/>
      <c r="BR102" s="1474"/>
      <c r="BS102" s="1474"/>
      <c r="BT102" s="1474"/>
      <c r="BU102" s="1474"/>
      <c r="BV102" s="1474"/>
      <c r="BW102" s="1474"/>
      <c r="BX102" s="1474"/>
      <c r="BY102" s="1474"/>
      <c r="BZ102" s="1474"/>
      <c r="CA102" s="1474"/>
      <c r="CB102" s="1474"/>
      <c r="CC102" s="1474"/>
      <c r="CD102" s="1474"/>
      <c r="CE102" s="1474"/>
      <c r="CF102" s="1474"/>
      <c r="CG102" s="1474"/>
      <c r="CH102" s="1474"/>
      <c r="CI102" s="1474"/>
      <c r="CJ102" s="1474"/>
      <c r="CK102" s="1474"/>
      <c r="CL102" s="1474"/>
      <c r="CM102" s="1474"/>
      <c r="CN102" s="1474"/>
      <c r="CO102" s="1474"/>
      <c r="CP102" s="1474"/>
      <c r="CQ102" s="1474"/>
      <c r="CR102" s="1474"/>
      <c r="CS102" s="1474"/>
      <c r="CT102" s="1474"/>
      <c r="CU102" s="1474"/>
      <c r="CV102" s="1474"/>
      <c r="CW102" s="1474"/>
      <c r="CX102" s="1474"/>
      <c r="CY102" s="1474"/>
      <c r="CZ102" s="1474"/>
      <c r="DA102" s="1474"/>
      <c r="DB102" s="1474"/>
      <c r="DC102" s="1474"/>
      <c r="DD102" s="1474"/>
      <c r="DE102" s="1474"/>
      <c r="DF102" s="1474"/>
      <c r="DG102" s="1474"/>
      <c r="DH102" s="1474"/>
      <c r="DI102" s="1474"/>
      <c r="DJ102" s="1474"/>
      <c r="DK102" s="1474"/>
      <c r="DL102" s="1474"/>
      <c r="DM102" s="1474"/>
      <c r="DN102" s="1474"/>
      <c r="DO102" s="1474"/>
      <c r="DP102" s="1474"/>
      <c r="DQ102" s="1474"/>
      <c r="DR102" s="1474"/>
      <c r="DS102" s="1474"/>
      <c r="DT102" s="1474"/>
      <c r="DU102" s="1474"/>
      <c r="DV102" s="1474"/>
      <c r="DW102" s="1474"/>
      <c r="DX102" s="1474"/>
      <c r="DY102" s="1474"/>
      <c r="DZ102" s="1474"/>
      <c r="EA102" s="1474"/>
      <c r="EB102" s="1474"/>
      <c r="EC102" s="1474"/>
      <c r="ED102" s="1474"/>
      <c r="EE102" s="1474"/>
      <c r="EF102" s="1474"/>
      <c r="EG102" s="1474"/>
      <c r="EH102" s="1474"/>
      <c r="EI102" s="1474"/>
      <c r="EJ102" s="1474"/>
      <c r="EK102" s="1474"/>
      <c r="EL102" s="1474"/>
      <c r="EM102" s="1474"/>
      <c r="EN102" s="1474"/>
      <c r="EO102" s="1474"/>
      <c r="EP102" s="1474"/>
      <c r="EQ102" s="1474"/>
      <c r="ER102" s="1474"/>
      <c r="ES102" s="1474"/>
      <c r="ET102" s="1474"/>
      <c r="EU102" s="1474"/>
      <c r="EV102" s="1474"/>
      <c r="EW102" s="1474"/>
      <c r="EX102" s="1474"/>
      <c r="EY102" s="1474"/>
      <c r="EZ102" s="1474"/>
      <c r="FA102" s="1474"/>
      <c r="FB102" s="1474"/>
      <c r="FC102" s="1474"/>
      <c r="FD102" s="1474"/>
      <c r="FE102" s="1474"/>
      <c r="FF102" s="1474"/>
      <c r="FG102" s="1474"/>
      <c r="FH102" s="1474"/>
      <c r="FI102" s="1474"/>
      <c r="FJ102" s="1474"/>
      <c r="FK102" s="1474"/>
      <c r="FL102" s="1474"/>
      <c r="FM102" s="1474"/>
      <c r="FN102" s="1474"/>
      <c r="FO102" s="1474"/>
      <c r="FP102" s="1474"/>
      <c r="FQ102" s="1474"/>
      <c r="FR102" s="1474"/>
      <c r="FS102" s="1474"/>
      <c r="FT102" s="1474"/>
      <c r="FU102" s="1474"/>
      <c r="FV102" s="1474"/>
      <c r="FW102" s="1474"/>
      <c r="FX102" s="1474"/>
      <c r="FY102" s="1474"/>
      <c r="FZ102" s="1474"/>
      <c r="GA102" s="1474"/>
      <c r="GB102" s="1474"/>
      <c r="GC102" s="1474"/>
      <c r="GD102" s="1474"/>
      <c r="GE102" s="1474"/>
      <c r="GF102" s="1474"/>
      <c r="GG102" s="1474"/>
      <c r="GH102" s="1474"/>
      <c r="GI102" s="1474"/>
      <c r="GJ102" s="1474"/>
      <c r="GK102" s="1474"/>
      <c r="GL102" s="1474"/>
      <c r="GM102" s="1474"/>
      <c r="GN102" s="1474"/>
      <c r="GO102" s="1474"/>
      <c r="GP102" s="1474"/>
      <c r="GQ102" s="1474"/>
      <c r="GR102" s="1474"/>
      <c r="GS102" s="1474"/>
      <c r="GT102" s="1474"/>
      <c r="GU102" s="1474"/>
      <c r="GV102" s="1474"/>
      <c r="GW102" s="1474"/>
      <c r="GX102" s="1474"/>
      <c r="GY102" s="1474"/>
      <c r="GZ102" s="1474"/>
      <c r="HA102" s="1474"/>
      <c r="HB102" s="1474"/>
      <c r="HC102" s="1474"/>
      <c r="HD102" s="1474"/>
      <c r="HE102" s="1474"/>
      <c r="HF102" s="1474"/>
      <c r="HG102" s="1474"/>
      <c r="HH102" s="1474"/>
      <c r="HI102" s="1474"/>
      <c r="HJ102" s="1474"/>
      <c r="HK102" s="1474"/>
      <c r="HL102" s="1474"/>
      <c r="HM102" s="1474"/>
      <c r="HN102" s="1474"/>
      <c r="HO102" s="1474"/>
      <c r="HP102" s="1474"/>
      <c r="HQ102" s="1474"/>
      <c r="HR102" s="1474"/>
      <c r="HS102" s="1474"/>
      <c r="HT102" s="1474"/>
      <c r="HU102" s="1474"/>
      <c r="HV102" s="1474"/>
      <c r="HW102" s="1474"/>
      <c r="HX102" s="1474"/>
      <c r="HY102" s="1474"/>
      <c r="HZ102" s="1474"/>
      <c r="IA102" s="1474"/>
      <c r="IB102" s="1474"/>
      <c r="IC102" s="1474"/>
      <c r="ID102" s="1474"/>
      <c r="IE102" s="1474"/>
      <c r="IF102" s="1474"/>
      <c r="IG102" s="1474"/>
      <c r="IH102" s="1474"/>
      <c r="II102" s="1474"/>
      <c r="IJ102" s="1474"/>
      <c r="IK102" s="1474"/>
      <c r="IL102" s="1474"/>
      <c r="IM102" s="1474"/>
      <c r="IN102" s="1474"/>
      <c r="IO102" s="1474"/>
      <c r="IP102" s="1474"/>
      <c r="IQ102" s="1474"/>
      <c r="IR102" s="1474"/>
      <c r="IS102" s="1474"/>
      <c r="IT102" s="1474"/>
      <c r="IU102" s="1474"/>
    </row>
    <row r="103" spans="1:255">
      <c r="A103" s="2091">
        <v>31</v>
      </c>
      <c r="B103" s="1456" t="s">
        <v>6251</v>
      </c>
      <c r="C103" s="1456"/>
      <c r="D103" s="1456"/>
      <c r="E103" s="1814"/>
      <c r="F103" s="1455"/>
      <c r="G103" s="1456"/>
      <c r="H103" s="1456"/>
      <c r="I103" s="1456"/>
      <c r="J103" s="1456"/>
      <c r="K103" s="1787">
        <v>0</v>
      </c>
      <c r="L103" s="1787">
        <v>0</v>
      </c>
      <c r="M103" s="1825">
        <v>31</v>
      </c>
      <c r="N103" s="1455"/>
      <c r="O103" s="1787"/>
      <c r="P103" s="1787">
        <v>0</v>
      </c>
      <c r="Q103" s="1787"/>
      <c r="R103" s="1787">
        <f t="shared" si="1"/>
        <v>0</v>
      </c>
      <c r="S103" s="1825">
        <v>31</v>
      </c>
      <c r="T103" s="1474"/>
      <c r="U103" s="1474"/>
      <c r="V103" s="1474"/>
      <c r="W103" s="1474"/>
      <c r="X103" s="1474"/>
      <c r="Y103" s="1474"/>
      <c r="Z103" s="1474"/>
      <c r="AA103" s="1474"/>
      <c r="AB103" s="1474"/>
      <c r="AC103" s="1474"/>
      <c r="AD103" s="1474"/>
      <c r="AE103" s="1474"/>
      <c r="AF103" s="1474"/>
      <c r="AG103" s="1474"/>
      <c r="AH103" s="1474"/>
      <c r="AI103" s="1474"/>
      <c r="AJ103" s="1474"/>
      <c r="AK103" s="1474"/>
      <c r="AL103" s="1474"/>
      <c r="AM103" s="1474"/>
      <c r="AN103" s="1474"/>
      <c r="AO103" s="1474"/>
      <c r="AP103" s="1474"/>
      <c r="AQ103" s="1474"/>
      <c r="AR103" s="1474"/>
      <c r="AS103" s="1474"/>
      <c r="AT103" s="1474"/>
      <c r="AU103" s="1474"/>
      <c r="AV103" s="1474"/>
      <c r="AW103" s="1474"/>
      <c r="AX103" s="1474"/>
      <c r="AY103" s="1474"/>
      <c r="AZ103" s="1474"/>
      <c r="BA103" s="1474"/>
      <c r="BB103" s="1474"/>
      <c r="BC103" s="1474"/>
      <c r="BD103" s="1474"/>
      <c r="BE103" s="1474"/>
      <c r="BF103" s="1474"/>
      <c r="BG103" s="1474"/>
      <c r="BH103" s="1474"/>
      <c r="BI103" s="1474"/>
      <c r="BJ103" s="1474"/>
      <c r="BK103" s="1474"/>
      <c r="BL103" s="1474"/>
      <c r="BM103" s="1474"/>
      <c r="BN103" s="1474"/>
      <c r="BO103" s="1474"/>
      <c r="BP103" s="1474"/>
      <c r="BQ103" s="1474"/>
      <c r="BR103" s="1474"/>
      <c r="BS103" s="1474"/>
      <c r="BT103" s="1474"/>
      <c r="BU103" s="1474"/>
      <c r="BV103" s="1474"/>
      <c r="BW103" s="1474"/>
      <c r="BX103" s="1474"/>
      <c r="BY103" s="1474"/>
      <c r="BZ103" s="1474"/>
      <c r="CA103" s="1474"/>
      <c r="CB103" s="1474"/>
      <c r="CC103" s="1474"/>
      <c r="CD103" s="1474"/>
      <c r="CE103" s="1474"/>
      <c r="CF103" s="1474"/>
      <c r="CG103" s="1474"/>
      <c r="CH103" s="1474"/>
      <c r="CI103" s="1474"/>
      <c r="CJ103" s="1474"/>
      <c r="CK103" s="1474"/>
      <c r="CL103" s="1474"/>
      <c r="CM103" s="1474"/>
      <c r="CN103" s="1474"/>
      <c r="CO103" s="1474"/>
      <c r="CP103" s="1474"/>
      <c r="CQ103" s="1474"/>
      <c r="CR103" s="1474"/>
      <c r="CS103" s="1474"/>
      <c r="CT103" s="1474"/>
      <c r="CU103" s="1474"/>
      <c r="CV103" s="1474"/>
      <c r="CW103" s="1474"/>
      <c r="CX103" s="1474"/>
      <c r="CY103" s="1474"/>
      <c r="CZ103" s="1474"/>
      <c r="DA103" s="1474"/>
      <c r="DB103" s="1474"/>
      <c r="DC103" s="1474"/>
      <c r="DD103" s="1474"/>
      <c r="DE103" s="1474"/>
      <c r="DF103" s="1474"/>
      <c r="DG103" s="1474"/>
      <c r="DH103" s="1474"/>
      <c r="DI103" s="1474"/>
      <c r="DJ103" s="1474"/>
      <c r="DK103" s="1474"/>
      <c r="DL103" s="1474"/>
      <c r="DM103" s="1474"/>
      <c r="DN103" s="1474"/>
      <c r="DO103" s="1474"/>
      <c r="DP103" s="1474"/>
      <c r="DQ103" s="1474"/>
      <c r="DR103" s="1474"/>
      <c r="DS103" s="1474"/>
      <c r="DT103" s="1474"/>
      <c r="DU103" s="1474"/>
      <c r="DV103" s="1474"/>
      <c r="DW103" s="1474"/>
      <c r="DX103" s="1474"/>
      <c r="DY103" s="1474"/>
      <c r="DZ103" s="1474"/>
      <c r="EA103" s="1474"/>
      <c r="EB103" s="1474"/>
      <c r="EC103" s="1474"/>
      <c r="ED103" s="1474"/>
      <c r="EE103" s="1474"/>
      <c r="EF103" s="1474"/>
      <c r="EG103" s="1474"/>
      <c r="EH103" s="1474"/>
      <c r="EI103" s="1474"/>
      <c r="EJ103" s="1474"/>
      <c r="EK103" s="1474"/>
      <c r="EL103" s="1474"/>
      <c r="EM103" s="1474"/>
      <c r="EN103" s="1474"/>
      <c r="EO103" s="1474"/>
      <c r="EP103" s="1474"/>
      <c r="EQ103" s="1474"/>
      <c r="ER103" s="1474"/>
      <c r="ES103" s="1474"/>
      <c r="ET103" s="1474"/>
      <c r="EU103" s="1474"/>
      <c r="EV103" s="1474"/>
      <c r="EW103" s="1474"/>
      <c r="EX103" s="1474"/>
      <c r="EY103" s="1474"/>
      <c r="EZ103" s="1474"/>
      <c r="FA103" s="1474"/>
      <c r="FB103" s="1474"/>
      <c r="FC103" s="1474"/>
      <c r="FD103" s="1474"/>
      <c r="FE103" s="1474"/>
      <c r="FF103" s="1474"/>
      <c r="FG103" s="1474"/>
      <c r="FH103" s="1474"/>
      <c r="FI103" s="1474"/>
      <c r="FJ103" s="1474"/>
      <c r="FK103" s="1474"/>
      <c r="FL103" s="1474"/>
      <c r="FM103" s="1474"/>
      <c r="FN103" s="1474"/>
      <c r="FO103" s="1474"/>
      <c r="FP103" s="1474"/>
      <c r="FQ103" s="1474"/>
      <c r="FR103" s="1474"/>
      <c r="FS103" s="1474"/>
      <c r="FT103" s="1474"/>
      <c r="FU103" s="1474"/>
      <c r="FV103" s="1474"/>
      <c r="FW103" s="1474"/>
      <c r="FX103" s="1474"/>
      <c r="FY103" s="1474"/>
      <c r="FZ103" s="1474"/>
      <c r="GA103" s="1474"/>
      <c r="GB103" s="1474"/>
      <c r="GC103" s="1474"/>
      <c r="GD103" s="1474"/>
      <c r="GE103" s="1474"/>
      <c r="GF103" s="1474"/>
      <c r="GG103" s="1474"/>
      <c r="GH103" s="1474"/>
      <c r="GI103" s="1474"/>
      <c r="GJ103" s="1474"/>
      <c r="GK103" s="1474"/>
      <c r="GL103" s="1474"/>
      <c r="GM103" s="1474"/>
      <c r="GN103" s="1474"/>
      <c r="GO103" s="1474"/>
      <c r="GP103" s="1474"/>
      <c r="GQ103" s="1474"/>
      <c r="GR103" s="1474"/>
      <c r="GS103" s="1474"/>
      <c r="GT103" s="1474"/>
      <c r="GU103" s="1474"/>
      <c r="GV103" s="1474"/>
      <c r="GW103" s="1474"/>
      <c r="GX103" s="1474"/>
      <c r="GY103" s="1474"/>
      <c r="GZ103" s="1474"/>
      <c r="HA103" s="1474"/>
      <c r="HB103" s="1474"/>
      <c r="HC103" s="1474"/>
      <c r="HD103" s="1474"/>
      <c r="HE103" s="1474"/>
      <c r="HF103" s="1474"/>
      <c r="HG103" s="1474"/>
      <c r="HH103" s="1474"/>
      <c r="HI103" s="1474"/>
      <c r="HJ103" s="1474"/>
      <c r="HK103" s="1474"/>
      <c r="HL103" s="1474"/>
      <c r="HM103" s="1474"/>
      <c r="HN103" s="1474"/>
      <c r="HO103" s="1474"/>
      <c r="HP103" s="1474"/>
      <c r="HQ103" s="1474"/>
      <c r="HR103" s="1474"/>
      <c r="HS103" s="1474"/>
      <c r="HT103" s="1474"/>
      <c r="HU103" s="1474"/>
      <c r="HV103" s="1474"/>
      <c r="HW103" s="1474"/>
      <c r="HX103" s="1474"/>
      <c r="HY103" s="1474"/>
      <c r="HZ103" s="1474"/>
      <c r="IA103" s="1474"/>
      <c r="IB103" s="1474"/>
      <c r="IC103" s="1474"/>
      <c r="ID103" s="1474"/>
      <c r="IE103" s="1474"/>
      <c r="IF103" s="1474"/>
      <c r="IG103" s="1474"/>
      <c r="IH103" s="1474"/>
      <c r="II103" s="1474"/>
      <c r="IJ103" s="1474"/>
      <c r="IK103" s="1474"/>
      <c r="IL103" s="1474"/>
      <c r="IM103" s="1474"/>
      <c r="IN103" s="1474"/>
      <c r="IO103" s="1474"/>
      <c r="IP103" s="1474"/>
      <c r="IQ103" s="1474"/>
      <c r="IR103" s="1474"/>
      <c r="IS103" s="1474"/>
      <c r="IT103" s="1474"/>
      <c r="IU103" s="1474"/>
    </row>
    <row r="104" spans="1:255">
      <c r="A104" s="2091">
        <v>32</v>
      </c>
      <c r="B104" s="1456" t="s">
        <v>6252</v>
      </c>
      <c r="C104" s="1456"/>
      <c r="D104" s="1456"/>
      <c r="E104" s="1814"/>
      <c r="F104" s="1455"/>
      <c r="G104" s="1456"/>
      <c r="H104" s="1456"/>
      <c r="I104" s="1456"/>
      <c r="J104" s="1456"/>
      <c r="K104" s="1787">
        <v>317</v>
      </c>
      <c r="L104" s="1787">
        <v>317</v>
      </c>
      <c r="M104" s="1825">
        <v>32</v>
      </c>
      <c r="N104" s="1455"/>
      <c r="O104" s="1787"/>
      <c r="P104" s="1787">
        <v>1664.34</v>
      </c>
      <c r="Q104" s="1787"/>
      <c r="R104" s="1787">
        <f t="shared" si="1"/>
        <v>1664.34</v>
      </c>
      <c r="S104" s="1825">
        <v>32</v>
      </c>
      <c r="T104" s="1474"/>
      <c r="U104" s="1474"/>
      <c r="V104" s="1474"/>
      <c r="W104" s="1474"/>
      <c r="X104" s="1474"/>
      <c r="Y104" s="1474"/>
      <c r="Z104" s="1474"/>
      <c r="AA104" s="1474"/>
      <c r="AB104" s="1474"/>
      <c r="AC104" s="1474"/>
      <c r="AD104" s="1474"/>
      <c r="AE104" s="1474"/>
      <c r="AF104" s="1474"/>
      <c r="AG104" s="1474"/>
      <c r="AH104" s="1474"/>
      <c r="AI104" s="1474"/>
      <c r="AJ104" s="1474"/>
      <c r="AK104" s="1474"/>
      <c r="AL104" s="1474"/>
      <c r="AM104" s="1474"/>
      <c r="AN104" s="1474"/>
      <c r="AO104" s="1474"/>
      <c r="AP104" s="1474"/>
      <c r="AQ104" s="1474"/>
      <c r="AR104" s="1474"/>
      <c r="AS104" s="1474"/>
      <c r="AT104" s="1474"/>
      <c r="AU104" s="1474"/>
      <c r="AV104" s="1474"/>
      <c r="AW104" s="1474"/>
      <c r="AX104" s="1474"/>
      <c r="AY104" s="1474"/>
      <c r="AZ104" s="1474"/>
      <c r="BA104" s="1474"/>
      <c r="BB104" s="1474"/>
      <c r="BC104" s="1474"/>
      <c r="BD104" s="1474"/>
      <c r="BE104" s="1474"/>
      <c r="BF104" s="1474"/>
      <c r="BG104" s="1474"/>
      <c r="BH104" s="1474"/>
      <c r="BI104" s="1474"/>
      <c r="BJ104" s="1474"/>
      <c r="BK104" s="1474"/>
      <c r="BL104" s="1474"/>
      <c r="BM104" s="1474"/>
      <c r="BN104" s="1474"/>
      <c r="BO104" s="1474"/>
      <c r="BP104" s="1474"/>
      <c r="BQ104" s="1474"/>
      <c r="BR104" s="1474"/>
      <c r="BS104" s="1474"/>
      <c r="BT104" s="1474"/>
      <c r="BU104" s="1474"/>
      <c r="BV104" s="1474"/>
      <c r="BW104" s="1474"/>
      <c r="BX104" s="1474"/>
      <c r="BY104" s="1474"/>
      <c r="BZ104" s="1474"/>
      <c r="CA104" s="1474"/>
      <c r="CB104" s="1474"/>
      <c r="CC104" s="1474"/>
      <c r="CD104" s="1474"/>
      <c r="CE104" s="1474"/>
      <c r="CF104" s="1474"/>
      <c r="CG104" s="1474"/>
      <c r="CH104" s="1474"/>
      <c r="CI104" s="1474"/>
      <c r="CJ104" s="1474"/>
      <c r="CK104" s="1474"/>
      <c r="CL104" s="1474"/>
      <c r="CM104" s="1474"/>
      <c r="CN104" s="1474"/>
      <c r="CO104" s="1474"/>
      <c r="CP104" s="1474"/>
      <c r="CQ104" s="1474"/>
      <c r="CR104" s="1474"/>
      <c r="CS104" s="1474"/>
      <c r="CT104" s="1474"/>
      <c r="CU104" s="1474"/>
      <c r="CV104" s="1474"/>
      <c r="CW104" s="1474"/>
      <c r="CX104" s="1474"/>
      <c r="CY104" s="1474"/>
      <c r="CZ104" s="1474"/>
      <c r="DA104" s="1474"/>
      <c r="DB104" s="1474"/>
      <c r="DC104" s="1474"/>
      <c r="DD104" s="1474"/>
      <c r="DE104" s="1474"/>
      <c r="DF104" s="1474"/>
      <c r="DG104" s="1474"/>
      <c r="DH104" s="1474"/>
      <c r="DI104" s="1474"/>
      <c r="DJ104" s="1474"/>
      <c r="DK104" s="1474"/>
      <c r="DL104" s="1474"/>
      <c r="DM104" s="1474"/>
      <c r="DN104" s="1474"/>
      <c r="DO104" s="1474"/>
      <c r="DP104" s="1474"/>
      <c r="DQ104" s="1474"/>
      <c r="DR104" s="1474"/>
      <c r="DS104" s="1474"/>
      <c r="DT104" s="1474"/>
      <c r="DU104" s="1474"/>
      <c r="DV104" s="1474"/>
      <c r="DW104" s="1474"/>
      <c r="DX104" s="1474"/>
      <c r="DY104" s="1474"/>
      <c r="DZ104" s="1474"/>
      <c r="EA104" s="1474"/>
      <c r="EB104" s="1474"/>
      <c r="EC104" s="1474"/>
      <c r="ED104" s="1474"/>
      <c r="EE104" s="1474"/>
      <c r="EF104" s="1474"/>
      <c r="EG104" s="1474"/>
      <c r="EH104" s="1474"/>
      <c r="EI104" s="1474"/>
      <c r="EJ104" s="1474"/>
      <c r="EK104" s="1474"/>
      <c r="EL104" s="1474"/>
      <c r="EM104" s="1474"/>
      <c r="EN104" s="1474"/>
      <c r="EO104" s="1474"/>
      <c r="EP104" s="1474"/>
      <c r="EQ104" s="1474"/>
      <c r="ER104" s="1474"/>
      <c r="ES104" s="1474"/>
      <c r="ET104" s="1474"/>
      <c r="EU104" s="1474"/>
      <c r="EV104" s="1474"/>
      <c r="EW104" s="1474"/>
      <c r="EX104" s="1474"/>
      <c r="EY104" s="1474"/>
      <c r="EZ104" s="1474"/>
      <c r="FA104" s="1474"/>
      <c r="FB104" s="1474"/>
      <c r="FC104" s="1474"/>
      <c r="FD104" s="1474"/>
      <c r="FE104" s="1474"/>
      <c r="FF104" s="1474"/>
      <c r="FG104" s="1474"/>
      <c r="FH104" s="1474"/>
      <c r="FI104" s="1474"/>
      <c r="FJ104" s="1474"/>
      <c r="FK104" s="1474"/>
      <c r="FL104" s="1474"/>
      <c r="FM104" s="1474"/>
      <c r="FN104" s="1474"/>
      <c r="FO104" s="1474"/>
      <c r="FP104" s="1474"/>
      <c r="FQ104" s="1474"/>
      <c r="FR104" s="1474"/>
      <c r="FS104" s="1474"/>
      <c r="FT104" s="1474"/>
      <c r="FU104" s="1474"/>
      <c r="FV104" s="1474"/>
      <c r="FW104" s="1474"/>
      <c r="FX104" s="1474"/>
      <c r="FY104" s="1474"/>
      <c r="FZ104" s="1474"/>
      <c r="GA104" s="1474"/>
      <c r="GB104" s="1474"/>
      <c r="GC104" s="1474"/>
      <c r="GD104" s="1474"/>
      <c r="GE104" s="1474"/>
      <c r="GF104" s="1474"/>
      <c r="GG104" s="1474"/>
      <c r="GH104" s="1474"/>
      <c r="GI104" s="1474"/>
      <c r="GJ104" s="1474"/>
      <c r="GK104" s="1474"/>
      <c r="GL104" s="1474"/>
      <c r="GM104" s="1474"/>
      <c r="GN104" s="1474"/>
      <c r="GO104" s="1474"/>
      <c r="GP104" s="1474"/>
      <c r="GQ104" s="1474"/>
      <c r="GR104" s="1474"/>
      <c r="GS104" s="1474"/>
      <c r="GT104" s="1474"/>
      <c r="GU104" s="1474"/>
      <c r="GV104" s="1474"/>
      <c r="GW104" s="1474"/>
      <c r="GX104" s="1474"/>
      <c r="GY104" s="1474"/>
      <c r="GZ104" s="1474"/>
      <c r="HA104" s="1474"/>
      <c r="HB104" s="1474"/>
      <c r="HC104" s="1474"/>
      <c r="HD104" s="1474"/>
      <c r="HE104" s="1474"/>
      <c r="HF104" s="1474"/>
      <c r="HG104" s="1474"/>
      <c r="HH104" s="1474"/>
      <c r="HI104" s="1474"/>
      <c r="HJ104" s="1474"/>
      <c r="HK104" s="1474"/>
      <c r="HL104" s="1474"/>
      <c r="HM104" s="1474"/>
      <c r="HN104" s="1474"/>
      <c r="HO104" s="1474"/>
      <c r="HP104" s="1474"/>
      <c r="HQ104" s="1474"/>
      <c r="HR104" s="1474"/>
      <c r="HS104" s="1474"/>
      <c r="HT104" s="1474"/>
      <c r="HU104" s="1474"/>
      <c r="HV104" s="1474"/>
      <c r="HW104" s="1474"/>
      <c r="HX104" s="1474"/>
      <c r="HY104" s="1474"/>
      <c r="HZ104" s="1474"/>
      <c r="IA104" s="1474"/>
      <c r="IB104" s="1474"/>
      <c r="IC104" s="1474"/>
      <c r="ID104" s="1474"/>
      <c r="IE104" s="1474"/>
      <c r="IF104" s="1474"/>
      <c r="IG104" s="1474"/>
      <c r="IH104" s="1474"/>
      <c r="II104" s="1474"/>
      <c r="IJ104" s="1474"/>
      <c r="IK104" s="1474"/>
      <c r="IL104" s="1474"/>
      <c r="IM104" s="1474"/>
      <c r="IN104" s="1474"/>
      <c r="IO104" s="1474"/>
      <c r="IP104" s="1474"/>
      <c r="IQ104" s="1474"/>
      <c r="IR104" s="1474"/>
      <c r="IS104" s="1474"/>
      <c r="IT104" s="1474"/>
      <c r="IU104" s="1474"/>
    </row>
    <row r="105" spans="1:255">
      <c r="A105" s="2091">
        <v>33</v>
      </c>
      <c r="B105" s="1456" t="s">
        <v>6253</v>
      </c>
      <c r="C105" s="1456"/>
      <c r="D105" s="1456"/>
      <c r="E105" s="1814"/>
      <c r="F105" s="1455"/>
      <c r="G105" s="1456"/>
      <c r="H105" s="1456"/>
      <c r="I105" s="1456"/>
      <c r="J105" s="1456"/>
      <c r="K105" s="1787">
        <v>0</v>
      </c>
      <c r="L105" s="1787">
        <v>0</v>
      </c>
      <c r="M105" s="1825">
        <v>33</v>
      </c>
      <c r="N105" s="1455"/>
      <c r="O105" s="1787"/>
      <c r="P105" s="1787">
        <v>0</v>
      </c>
      <c r="Q105" s="1787"/>
      <c r="R105" s="1787">
        <f t="shared" si="1"/>
        <v>0</v>
      </c>
      <c r="S105" s="1825">
        <v>33</v>
      </c>
      <c r="T105" s="1474"/>
      <c r="U105" s="1474"/>
      <c r="V105" s="1474"/>
      <c r="W105" s="1474"/>
      <c r="X105" s="1474"/>
      <c r="Y105" s="1474"/>
      <c r="Z105" s="1474"/>
      <c r="AA105" s="1474"/>
      <c r="AB105" s="1474"/>
      <c r="AC105" s="1474"/>
      <c r="AD105" s="1474"/>
      <c r="AE105" s="1474"/>
      <c r="AF105" s="1474"/>
      <c r="AG105" s="1474"/>
      <c r="AH105" s="1474"/>
      <c r="AI105" s="1474"/>
      <c r="AJ105" s="1474"/>
      <c r="AK105" s="1474"/>
      <c r="AL105" s="1474"/>
      <c r="AM105" s="1474"/>
      <c r="AN105" s="1474"/>
      <c r="AO105" s="1474"/>
      <c r="AP105" s="1474"/>
      <c r="AQ105" s="1474"/>
      <c r="AR105" s="1474"/>
      <c r="AS105" s="1474"/>
      <c r="AT105" s="1474"/>
      <c r="AU105" s="1474"/>
      <c r="AV105" s="1474"/>
      <c r="AW105" s="1474"/>
      <c r="AX105" s="1474"/>
      <c r="AY105" s="1474"/>
      <c r="AZ105" s="1474"/>
      <c r="BA105" s="1474"/>
      <c r="BB105" s="1474"/>
      <c r="BC105" s="1474"/>
      <c r="BD105" s="1474"/>
      <c r="BE105" s="1474"/>
      <c r="BF105" s="1474"/>
      <c r="BG105" s="1474"/>
      <c r="BH105" s="1474"/>
      <c r="BI105" s="1474"/>
      <c r="BJ105" s="1474"/>
      <c r="BK105" s="1474"/>
      <c r="BL105" s="1474"/>
      <c r="BM105" s="1474"/>
      <c r="BN105" s="1474"/>
      <c r="BO105" s="1474"/>
      <c r="BP105" s="1474"/>
      <c r="BQ105" s="1474"/>
      <c r="BR105" s="1474"/>
      <c r="BS105" s="1474"/>
      <c r="BT105" s="1474"/>
      <c r="BU105" s="1474"/>
      <c r="BV105" s="1474"/>
      <c r="BW105" s="1474"/>
      <c r="BX105" s="1474"/>
      <c r="BY105" s="1474"/>
      <c r="BZ105" s="1474"/>
      <c r="CA105" s="1474"/>
      <c r="CB105" s="1474"/>
      <c r="CC105" s="1474"/>
      <c r="CD105" s="1474"/>
      <c r="CE105" s="1474"/>
      <c r="CF105" s="1474"/>
      <c r="CG105" s="1474"/>
      <c r="CH105" s="1474"/>
      <c r="CI105" s="1474"/>
      <c r="CJ105" s="1474"/>
      <c r="CK105" s="1474"/>
      <c r="CL105" s="1474"/>
      <c r="CM105" s="1474"/>
      <c r="CN105" s="1474"/>
      <c r="CO105" s="1474"/>
      <c r="CP105" s="1474"/>
      <c r="CQ105" s="1474"/>
      <c r="CR105" s="1474"/>
      <c r="CS105" s="1474"/>
      <c r="CT105" s="1474"/>
      <c r="CU105" s="1474"/>
      <c r="CV105" s="1474"/>
      <c r="CW105" s="1474"/>
      <c r="CX105" s="1474"/>
      <c r="CY105" s="1474"/>
      <c r="CZ105" s="1474"/>
      <c r="DA105" s="1474"/>
      <c r="DB105" s="1474"/>
      <c r="DC105" s="1474"/>
      <c r="DD105" s="1474"/>
      <c r="DE105" s="1474"/>
      <c r="DF105" s="1474"/>
      <c r="DG105" s="1474"/>
      <c r="DH105" s="1474"/>
      <c r="DI105" s="1474"/>
      <c r="DJ105" s="1474"/>
      <c r="DK105" s="1474"/>
      <c r="DL105" s="1474"/>
      <c r="DM105" s="1474"/>
      <c r="DN105" s="1474"/>
      <c r="DO105" s="1474"/>
      <c r="DP105" s="1474"/>
      <c r="DQ105" s="1474"/>
      <c r="DR105" s="1474"/>
      <c r="DS105" s="1474"/>
      <c r="DT105" s="1474"/>
      <c r="DU105" s="1474"/>
      <c r="DV105" s="1474"/>
      <c r="DW105" s="1474"/>
      <c r="DX105" s="1474"/>
      <c r="DY105" s="1474"/>
      <c r="DZ105" s="1474"/>
      <c r="EA105" s="1474"/>
      <c r="EB105" s="1474"/>
      <c r="EC105" s="1474"/>
      <c r="ED105" s="1474"/>
      <c r="EE105" s="1474"/>
      <c r="EF105" s="1474"/>
      <c r="EG105" s="1474"/>
      <c r="EH105" s="1474"/>
      <c r="EI105" s="1474"/>
      <c r="EJ105" s="1474"/>
      <c r="EK105" s="1474"/>
      <c r="EL105" s="1474"/>
      <c r="EM105" s="1474"/>
      <c r="EN105" s="1474"/>
      <c r="EO105" s="1474"/>
      <c r="EP105" s="1474"/>
      <c r="EQ105" s="1474"/>
      <c r="ER105" s="1474"/>
      <c r="ES105" s="1474"/>
      <c r="ET105" s="1474"/>
      <c r="EU105" s="1474"/>
      <c r="EV105" s="1474"/>
      <c r="EW105" s="1474"/>
      <c r="EX105" s="1474"/>
      <c r="EY105" s="1474"/>
      <c r="EZ105" s="1474"/>
      <c r="FA105" s="1474"/>
      <c r="FB105" s="1474"/>
      <c r="FC105" s="1474"/>
      <c r="FD105" s="1474"/>
      <c r="FE105" s="1474"/>
      <c r="FF105" s="1474"/>
      <c r="FG105" s="1474"/>
      <c r="FH105" s="1474"/>
      <c r="FI105" s="1474"/>
      <c r="FJ105" s="1474"/>
      <c r="FK105" s="1474"/>
      <c r="FL105" s="1474"/>
      <c r="FM105" s="1474"/>
      <c r="FN105" s="1474"/>
      <c r="FO105" s="1474"/>
      <c r="FP105" s="1474"/>
      <c r="FQ105" s="1474"/>
      <c r="FR105" s="1474"/>
      <c r="FS105" s="1474"/>
      <c r="FT105" s="1474"/>
      <c r="FU105" s="1474"/>
      <c r="FV105" s="1474"/>
      <c r="FW105" s="1474"/>
      <c r="FX105" s="1474"/>
      <c r="FY105" s="1474"/>
      <c r="FZ105" s="1474"/>
      <c r="GA105" s="1474"/>
      <c r="GB105" s="1474"/>
      <c r="GC105" s="1474"/>
      <c r="GD105" s="1474"/>
      <c r="GE105" s="1474"/>
      <c r="GF105" s="1474"/>
      <c r="GG105" s="1474"/>
      <c r="GH105" s="1474"/>
      <c r="GI105" s="1474"/>
      <c r="GJ105" s="1474"/>
      <c r="GK105" s="1474"/>
      <c r="GL105" s="1474"/>
      <c r="GM105" s="1474"/>
      <c r="GN105" s="1474"/>
      <c r="GO105" s="1474"/>
      <c r="GP105" s="1474"/>
      <c r="GQ105" s="1474"/>
      <c r="GR105" s="1474"/>
      <c r="GS105" s="1474"/>
      <c r="GT105" s="1474"/>
      <c r="GU105" s="1474"/>
      <c r="GV105" s="1474"/>
      <c r="GW105" s="1474"/>
      <c r="GX105" s="1474"/>
      <c r="GY105" s="1474"/>
      <c r="GZ105" s="1474"/>
      <c r="HA105" s="1474"/>
      <c r="HB105" s="1474"/>
      <c r="HC105" s="1474"/>
      <c r="HD105" s="1474"/>
      <c r="HE105" s="1474"/>
      <c r="HF105" s="1474"/>
      <c r="HG105" s="1474"/>
      <c r="HH105" s="1474"/>
      <c r="HI105" s="1474"/>
      <c r="HJ105" s="1474"/>
      <c r="HK105" s="1474"/>
      <c r="HL105" s="1474"/>
      <c r="HM105" s="1474"/>
      <c r="HN105" s="1474"/>
      <c r="HO105" s="1474"/>
      <c r="HP105" s="1474"/>
      <c r="HQ105" s="1474"/>
      <c r="HR105" s="1474"/>
      <c r="HS105" s="1474"/>
      <c r="HT105" s="1474"/>
      <c r="HU105" s="1474"/>
      <c r="HV105" s="1474"/>
      <c r="HW105" s="1474"/>
      <c r="HX105" s="1474"/>
      <c r="HY105" s="1474"/>
      <c r="HZ105" s="1474"/>
      <c r="IA105" s="1474"/>
      <c r="IB105" s="1474"/>
      <c r="IC105" s="1474"/>
      <c r="ID105" s="1474"/>
      <c r="IE105" s="1474"/>
      <c r="IF105" s="1474"/>
      <c r="IG105" s="1474"/>
      <c r="IH105" s="1474"/>
      <c r="II105" s="1474"/>
      <c r="IJ105" s="1474"/>
      <c r="IK105" s="1474"/>
      <c r="IL105" s="1474"/>
      <c r="IM105" s="1474"/>
      <c r="IN105" s="1474"/>
      <c r="IO105" s="1474"/>
      <c r="IP105" s="1474"/>
      <c r="IQ105" s="1474"/>
      <c r="IR105" s="1474"/>
      <c r="IS105" s="1474"/>
      <c r="IT105" s="1474"/>
      <c r="IU105" s="1474"/>
    </row>
    <row r="106" spans="1:255">
      <c r="A106" s="2091">
        <v>34</v>
      </c>
      <c r="B106" s="1456" t="s">
        <v>6254</v>
      </c>
      <c r="C106" s="1456"/>
      <c r="D106" s="1456"/>
      <c r="E106" s="1814"/>
      <c r="F106" s="1455"/>
      <c r="G106" s="1456"/>
      <c r="H106" s="1456"/>
      <c r="I106" s="1456"/>
      <c r="J106" s="1456"/>
      <c r="K106" s="1787">
        <v>29410</v>
      </c>
      <c r="L106" s="1787">
        <v>29410</v>
      </c>
      <c r="M106" s="1825">
        <v>34</v>
      </c>
      <c r="N106" s="1455"/>
      <c r="O106" s="1787"/>
      <c r="P106" s="1787">
        <v>154932.46</v>
      </c>
      <c r="Q106" s="1787"/>
      <c r="R106" s="1787">
        <f t="shared" si="1"/>
        <v>154932.46</v>
      </c>
      <c r="S106" s="1825">
        <v>34</v>
      </c>
      <c r="T106" s="1474"/>
      <c r="U106" s="1474"/>
      <c r="V106" s="1474"/>
      <c r="W106" s="1474"/>
      <c r="X106" s="1474"/>
      <c r="Y106" s="1474"/>
      <c r="Z106" s="1474"/>
      <c r="AA106" s="1474"/>
      <c r="AB106" s="1474"/>
      <c r="AC106" s="1474"/>
      <c r="AD106" s="1474"/>
      <c r="AE106" s="1474"/>
      <c r="AF106" s="1474"/>
      <c r="AG106" s="1474"/>
      <c r="AH106" s="1474"/>
      <c r="AI106" s="1474"/>
      <c r="AJ106" s="1474"/>
      <c r="AK106" s="1474"/>
      <c r="AL106" s="1474"/>
      <c r="AM106" s="1474"/>
      <c r="AN106" s="1474"/>
      <c r="AO106" s="1474"/>
      <c r="AP106" s="1474"/>
      <c r="AQ106" s="1474"/>
      <c r="AR106" s="1474"/>
      <c r="AS106" s="1474"/>
      <c r="AT106" s="1474"/>
      <c r="AU106" s="1474"/>
      <c r="AV106" s="1474"/>
      <c r="AW106" s="1474"/>
      <c r="AX106" s="1474"/>
      <c r="AY106" s="1474"/>
      <c r="AZ106" s="1474"/>
      <c r="BA106" s="1474"/>
      <c r="BB106" s="1474"/>
      <c r="BC106" s="1474"/>
      <c r="BD106" s="1474"/>
      <c r="BE106" s="1474"/>
      <c r="BF106" s="1474"/>
      <c r="BG106" s="1474"/>
      <c r="BH106" s="1474"/>
      <c r="BI106" s="1474"/>
      <c r="BJ106" s="1474"/>
      <c r="BK106" s="1474"/>
      <c r="BL106" s="1474"/>
      <c r="BM106" s="1474"/>
      <c r="BN106" s="1474"/>
      <c r="BO106" s="1474"/>
      <c r="BP106" s="1474"/>
      <c r="BQ106" s="1474"/>
      <c r="BR106" s="1474"/>
      <c r="BS106" s="1474"/>
      <c r="BT106" s="1474"/>
      <c r="BU106" s="1474"/>
      <c r="BV106" s="1474"/>
      <c r="BW106" s="1474"/>
      <c r="BX106" s="1474"/>
      <c r="BY106" s="1474"/>
      <c r="BZ106" s="1474"/>
      <c r="CA106" s="1474"/>
      <c r="CB106" s="1474"/>
      <c r="CC106" s="1474"/>
      <c r="CD106" s="1474"/>
      <c r="CE106" s="1474"/>
      <c r="CF106" s="1474"/>
      <c r="CG106" s="1474"/>
      <c r="CH106" s="1474"/>
      <c r="CI106" s="1474"/>
      <c r="CJ106" s="1474"/>
      <c r="CK106" s="1474"/>
      <c r="CL106" s="1474"/>
      <c r="CM106" s="1474"/>
      <c r="CN106" s="1474"/>
      <c r="CO106" s="1474"/>
      <c r="CP106" s="1474"/>
      <c r="CQ106" s="1474"/>
      <c r="CR106" s="1474"/>
      <c r="CS106" s="1474"/>
      <c r="CT106" s="1474"/>
      <c r="CU106" s="1474"/>
      <c r="CV106" s="1474"/>
      <c r="CW106" s="1474"/>
      <c r="CX106" s="1474"/>
      <c r="CY106" s="1474"/>
      <c r="CZ106" s="1474"/>
      <c r="DA106" s="1474"/>
      <c r="DB106" s="1474"/>
      <c r="DC106" s="1474"/>
      <c r="DD106" s="1474"/>
      <c r="DE106" s="1474"/>
      <c r="DF106" s="1474"/>
      <c r="DG106" s="1474"/>
      <c r="DH106" s="1474"/>
      <c r="DI106" s="1474"/>
      <c r="DJ106" s="1474"/>
      <c r="DK106" s="1474"/>
      <c r="DL106" s="1474"/>
      <c r="DM106" s="1474"/>
      <c r="DN106" s="1474"/>
      <c r="DO106" s="1474"/>
      <c r="DP106" s="1474"/>
      <c r="DQ106" s="1474"/>
      <c r="DR106" s="1474"/>
      <c r="DS106" s="1474"/>
      <c r="DT106" s="1474"/>
      <c r="DU106" s="1474"/>
      <c r="DV106" s="1474"/>
      <c r="DW106" s="1474"/>
      <c r="DX106" s="1474"/>
      <c r="DY106" s="1474"/>
      <c r="DZ106" s="1474"/>
      <c r="EA106" s="1474"/>
      <c r="EB106" s="1474"/>
      <c r="EC106" s="1474"/>
      <c r="ED106" s="1474"/>
      <c r="EE106" s="1474"/>
      <c r="EF106" s="1474"/>
      <c r="EG106" s="1474"/>
      <c r="EH106" s="1474"/>
      <c r="EI106" s="1474"/>
      <c r="EJ106" s="1474"/>
      <c r="EK106" s="1474"/>
      <c r="EL106" s="1474"/>
      <c r="EM106" s="1474"/>
      <c r="EN106" s="1474"/>
      <c r="EO106" s="1474"/>
      <c r="EP106" s="1474"/>
      <c r="EQ106" s="1474"/>
      <c r="ER106" s="1474"/>
      <c r="ES106" s="1474"/>
      <c r="ET106" s="1474"/>
      <c r="EU106" s="1474"/>
      <c r="EV106" s="1474"/>
      <c r="EW106" s="1474"/>
      <c r="EX106" s="1474"/>
      <c r="EY106" s="1474"/>
      <c r="EZ106" s="1474"/>
      <c r="FA106" s="1474"/>
      <c r="FB106" s="1474"/>
      <c r="FC106" s="1474"/>
      <c r="FD106" s="1474"/>
      <c r="FE106" s="1474"/>
      <c r="FF106" s="1474"/>
      <c r="FG106" s="1474"/>
      <c r="FH106" s="1474"/>
      <c r="FI106" s="1474"/>
      <c r="FJ106" s="1474"/>
      <c r="FK106" s="1474"/>
      <c r="FL106" s="1474"/>
      <c r="FM106" s="1474"/>
      <c r="FN106" s="1474"/>
      <c r="FO106" s="1474"/>
      <c r="FP106" s="1474"/>
      <c r="FQ106" s="1474"/>
      <c r="FR106" s="1474"/>
      <c r="FS106" s="1474"/>
      <c r="FT106" s="1474"/>
      <c r="FU106" s="1474"/>
      <c r="FV106" s="1474"/>
      <c r="FW106" s="1474"/>
      <c r="FX106" s="1474"/>
      <c r="FY106" s="1474"/>
      <c r="FZ106" s="1474"/>
      <c r="GA106" s="1474"/>
      <c r="GB106" s="1474"/>
      <c r="GC106" s="1474"/>
      <c r="GD106" s="1474"/>
      <c r="GE106" s="1474"/>
      <c r="GF106" s="1474"/>
      <c r="GG106" s="1474"/>
      <c r="GH106" s="1474"/>
      <c r="GI106" s="1474"/>
      <c r="GJ106" s="1474"/>
      <c r="GK106" s="1474"/>
      <c r="GL106" s="1474"/>
      <c r="GM106" s="1474"/>
      <c r="GN106" s="1474"/>
      <c r="GO106" s="1474"/>
      <c r="GP106" s="1474"/>
      <c r="GQ106" s="1474"/>
      <c r="GR106" s="1474"/>
      <c r="GS106" s="1474"/>
      <c r="GT106" s="1474"/>
      <c r="GU106" s="1474"/>
      <c r="GV106" s="1474"/>
      <c r="GW106" s="1474"/>
      <c r="GX106" s="1474"/>
      <c r="GY106" s="1474"/>
      <c r="GZ106" s="1474"/>
      <c r="HA106" s="1474"/>
      <c r="HB106" s="1474"/>
      <c r="HC106" s="1474"/>
      <c r="HD106" s="1474"/>
      <c r="HE106" s="1474"/>
      <c r="HF106" s="1474"/>
      <c r="HG106" s="1474"/>
      <c r="HH106" s="1474"/>
      <c r="HI106" s="1474"/>
      <c r="HJ106" s="1474"/>
      <c r="HK106" s="1474"/>
      <c r="HL106" s="1474"/>
      <c r="HM106" s="1474"/>
      <c r="HN106" s="1474"/>
      <c r="HO106" s="1474"/>
      <c r="HP106" s="1474"/>
      <c r="HQ106" s="1474"/>
      <c r="HR106" s="1474"/>
      <c r="HS106" s="1474"/>
      <c r="HT106" s="1474"/>
      <c r="HU106" s="1474"/>
      <c r="HV106" s="1474"/>
      <c r="HW106" s="1474"/>
      <c r="HX106" s="1474"/>
      <c r="HY106" s="1474"/>
      <c r="HZ106" s="1474"/>
      <c r="IA106" s="1474"/>
      <c r="IB106" s="1474"/>
      <c r="IC106" s="1474"/>
      <c r="ID106" s="1474"/>
      <c r="IE106" s="1474"/>
      <c r="IF106" s="1474"/>
      <c r="IG106" s="1474"/>
      <c r="IH106" s="1474"/>
      <c r="II106" s="1474"/>
      <c r="IJ106" s="1474"/>
      <c r="IK106" s="1474"/>
      <c r="IL106" s="1474"/>
      <c r="IM106" s="1474"/>
      <c r="IN106" s="1474"/>
      <c r="IO106" s="1474"/>
      <c r="IP106" s="1474"/>
      <c r="IQ106" s="1474"/>
      <c r="IR106" s="1474"/>
      <c r="IS106" s="1474"/>
      <c r="IT106" s="1474"/>
      <c r="IU106" s="1474"/>
    </row>
    <row r="107" spans="1:255">
      <c r="A107" s="2091">
        <v>35</v>
      </c>
      <c r="B107" s="1456" t="s">
        <v>6255</v>
      </c>
      <c r="C107" s="1456"/>
      <c r="D107" s="1456"/>
      <c r="E107" s="1814"/>
      <c r="F107" s="1455"/>
      <c r="G107" s="1456"/>
      <c r="H107" s="1456"/>
      <c r="I107" s="1456"/>
      <c r="J107" s="1456"/>
      <c r="K107" s="1787">
        <v>3358</v>
      </c>
      <c r="L107" s="1787">
        <v>3358</v>
      </c>
      <c r="M107" s="1825">
        <v>35</v>
      </c>
      <c r="N107" s="1455"/>
      <c r="O107" s="1787"/>
      <c r="P107" s="1787">
        <v>17595.03</v>
      </c>
      <c r="Q107" s="1787"/>
      <c r="R107" s="1787">
        <f t="shared" si="1"/>
        <v>17595.03</v>
      </c>
      <c r="S107" s="1825">
        <v>35</v>
      </c>
      <c r="T107" s="1474"/>
      <c r="U107" s="1474"/>
      <c r="V107" s="1474"/>
      <c r="W107" s="1474"/>
      <c r="X107" s="1474"/>
      <c r="Y107" s="1474"/>
      <c r="Z107" s="1474"/>
      <c r="AA107" s="1474"/>
      <c r="AB107" s="1474"/>
      <c r="AC107" s="1474"/>
      <c r="AD107" s="1474"/>
      <c r="AE107" s="1474"/>
      <c r="AF107" s="1474"/>
      <c r="AG107" s="1474"/>
      <c r="AH107" s="1474"/>
      <c r="AI107" s="1474"/>
      <c r="AJ107" s="1474"/>
      <c r="AK107" s="1474"/>
      <c r="AL107" s="1474"/>
      <c r="AM107" s="1474"/>
      <c r="AN107" s="1474"/>
      <c r="AO107" s="1474"/>
      <c r="AP107" s="1474"/>
      <c r="AQ107" s="1474"/>
      <c r="AR107" s="1474"/>
      <c r="AS107" s="1474"/>
      <c r="AT107" s="1474"/>
      <c r="AU107" s="1474"/>
      <c r="AV107" s="1474"/>
      <c r="AW107" s="1474"/>
      <c r="AX107" s="1474"/>
      <c r="AY107" s="1474"/>
      <c r="AZ107" s="1474"/>
      <c r="BA107" s="1474"/>
      <c r="BB107" s="1474"/>
      <c r="BC107" s="1474"/>
      <c r="BD107" s="1474"/>
      <c r="BE107" s="1474"/>
      <c r="BF107" s="1474"/>
      <c r="BG107" s="1474"/>
      <c r="BH107" s="1474"/>
      <c r="BI107" s="1474"/>
      <c r="BJ107" s="1474"/>
      <c r="BK107" s="1474"/>
      <c r="BL107" s="1474"/>
      <c r="BM107" s="1474"/>
      <c r="BN107" s="1474"/>
      <c r="BO107" s="1474"/>
      <c r="BP107" s="1474"/>
      <c r="BQ107" s="1474"/>
      <c r="BR107" s="1474"/>
      <c r="BS107" s="1474"/>
      <c r="BT107" s="1474"/>
      <c r="BU107" s="1474"/>
      <c r="BV107" s="1474"/>
      <c r="BW107" s="1474"/>
      <c r="BX107" s="1474"/>
      <c r="BY107" s="1474"/>
      <c r="BZ107" s="1474"/>
      <c r="CA107" s="1474"/>
      <c r="CB107" s="1474"/>
      <c r="CC107" s="1474"/>
      <c r="CD107" s="1474"/>
      <c r="CE107" s="1474"/>
      <c r="CF107" s="1474"/>
      <c r="CG107" s="1474"/>
      <c r="CH107" s="1474"/>
      <c r="CI107" s="1474"/>
      <c r="CJ107" s="1474"/>
      <c r="CK107" s="1474"/>
      <c r="CL107" s="1474"/>
      <c r="CM107" s="1474"/>
      <c r="CN107" s="1474"/>
      <c r="CO107" s="1474"/>
      <c r="CP107" s="1474"/>
      <c r="CQ107" s="1474"/>
      <c r="CR107" s="1474"/>
      <c r="CS107" s="1474"/>
      <c r="CT107" s="1474"/>
      <c r="CU107" s="1474"/>
      <c r="CV107" s="1474"/>
      <c r="CW107" s="1474"/>
      <c r="CX107" s="1474"/>
      <c r="CY107" s="1474"/>
      <c r="CZ107" s="1474"/>
      <c r="DA107" s="1474"/>
      <c r="DB107" s="1474"/>
      <c r="DC107" s="1474"/>
      <c r="DD107" s="1474"/>
      <c r="DE107" s="1474"/>
      <c r="DF107" s="1474"/>
      <c r="DG107" s="1474"/>
      <c r="DH107" s="1474"/>
      <c r="DI107" s="1474"/>
      <c r="DJ107" s="1474"/>
      <c r="DK107" s="1474"/>
      <c r="DL107" s="1474"/>
      <c r="DM107" s="1474"/>
      <c r="DN107" s="1474"/>
      <c r="DO107" s="1474"/>
      <c r="DP107" s="1474"/>
      <c r="DQ107" s="1474"/>
      <c r="DR107" s="1474"/>
      <c r="DS107" s="1474"/>
      <c r="DT107" s="1474"/>
      <c r="DU107" s="1474"/>
      <c r="DV107" s="1474"/>
      <c r="DW107" s="1474"/>
      <c r="DX107" s="1474"/>
      <c r="DY107" s="1474"/>
      <c r="DZ107" s="1474"/>
      <c r="EA107" s="1474"/>
      <c r="EB107" s="1474"/>
      <c r="EC107" s="1474"/>
      <c r="ED107" s="1474"/>
      <c r="EE107" s="1474"/>
      <c r="EF107" s="1474"/>
      <c r="EG107" s="1474"/>
      <c r="EH107" s="1474"/>
      <c r="EI107" s="1474"/>
      <c r="EJ107" s="1474"/>
      <c r="EK107" s="1474"/>
      <c r="EL107" s="1474"/>
      <c r="EM107" s="1474"/>
      <c r="EN107" s="1474"/>
      <c r="EO107" s="1474"/>
      <c r="EP107" s="1474"/>
      <c r="EQ107" s="1474"/>
      <c r="ER107" s="1474"/>
      <c r="ES107" s="1474"/>
      <c r="ET107" s="1474"/>
      <c r="EU107" s="1474"/>
      <c r="EV107" s="1474"/>
      <c r="EW107" s="1474"/>
      <c r="EX107" s="1474"/>
      <c r="EY107" s="1474"/>
      <c r="EZ107" s="1474"/>
      <c r="FA107" s="1474"/>
      <c r="FB107" s="1474"/>
      <c r="FC107" s="1474"/>
      <c r="FD107" s="1474"/>
      <c r="FE107" s="1474"/>
      <c r="FF107" s="1474"/>
      <c r="FG107" s="1474"/>
      <c r="FH107" s="1474"/>
      <c r="FI107" s="1474"/>
      <c r="FJ107" s="1474"/>
      <c r="FK107" s="1474"/>
      <c r="FL107" s="1474"/>
      <c r="FM107" s="1474"/>
      <c r="FN107" s="1474"/>
      <c r="FO107" s="1474"/>
      <c r="FP107" s="1474"/>
      <c r="FQ107" s="1474"/>
      <c r="FR107" s="1474"/>
      <c r="FS107" s="1474"/>
      <c r="FT107" s="1474"/>
      <c r="FU107" s="1474"/>
      <c r="FV107" s="1474"/>
      <c r="FW107" s="1474"/>
      <c r="FX107" s="1474"/>
      <c r="FY107" s="1474"/>
      <c r="FZ107" s="1474"/>
      <c r="GA107" s="1474"/>
      <c r="GB107" s="1474"/>
      <c r="GC107" s="1474"/>
      <c r="GD107" s="1474"/>
      <c r="GE107" s="1474"/>
      <c r="GF107" s="1474"/>
      <c r="GG107" s="1474"/>
      <c r="GH107" s="1474"/>
      <c r="GI107" s="1474"/>
      <c r="GJ107" s="1474"/>
      <c r="GK107" s="1474"/>
      <c r="GL107" s="1474"/>
      <c r="GM107" s="1474"/>
      <c r="GN107" s="1474"/>
      <c r="GO107" s="1474"/>
      <c r="GP107" s="1474"/>
      <c r="GQ107" s="1474"/>
      <c r="GR107" s="1474"/>
      <c r="GS107" s="1474"/>
      <c r="GT107" s="1474"/>
      <c r="GU107" s="1474"/>
      <c r="GV107" s="1474"/>
      <c r="GW107" s="1474"/>
      <c r="GX107" s="1474"/>
      <c r="GY107" s="1474"/>
      <c r="GZ107" s="1474"/>
      <c r="HA107" s="1474"/>
      <c r="HB107" s="1474"/>
      <c r="HC107" s="1474"/>
      <c r="HD107" s="1474"/>
      <c r="HE107" s="1474"/>
      <c r="HF107" s="1474"/>
      <c r="HG107" s="1474"/>
      <c r="HH107" s="1474"/>
      <c r="HI107" s="1474"/>
      <c r="HJ107" s="1474"/>
      <c r="HK107" s="1474"/>
      <c r="HL107" s="1474"/>
      <c r="HM107" s="1474"/>
      <c r="HN107" s="1474"/>
      <c r="HO107" s="1474"/>
      <c r="HP107" s="1474"/>
      <c r="HQ107" s="1474"/>
      <c r="HR107" s="1474"/>
      <c r="HS107" s="1474"/>
      <c r="HT107" s="1474"/>
      <c r="HU107" s="1474"/>
      <c r="HV107" s="1474"/>
      <c r="HW107" s="1474"/>
      <c r="HX107" s="1474"/>
      <c r="HY107" s="1474"/>
      <c r="HZ107" s="1474"/>
      <c r="IA107" s="1474"/>
      <c r="IB107" s="1474"/>
      <c r="IC107" s="1474"/>
      <c r="ID107" s="1474"/>
      <c r="IE107" s="1474"/>
      <c r="IF107" s="1474"/>
      <c r="IG107" s="1474"/>
      <c r="IH107" s="1474"/>
      <c r="II107" s="1474"/>
      <c r="IJ107" s="1474"/>
      <c r="IK107" s="1474"/>
      <c r="IL107" s="1474"/>
      <c r="IM107" s="1474"/>
      <c r="IN107" s="1474"/>
      <c r="IO107" s="1474"/>
      <c r="IP107" s="1474"/>
      <c r="IQ107" s="1474"/>
      <c r="IR107" s="1474"/>
      <c r="IS107" s="1474"/>
      <c r="IT107" s="1474"/>
      <c r="IU107" s="1474"/>
    </row>
    <row r="108" spans="1:255">
      <c r="A108" s="2091">
        <v>36</v>
      </c>
      <c r="B108" s="1456" t="s">
        <v>6256</v>
      </c>
      <c r="C108" s="1456"/>
      <c r="D108" s="1456"/>
      <c r="E108" s="1814"/>
      <c r="F108" s="1455"/>
      <c r="G108" s="1456"/>
      <c r="H108" s="1456"/>
      <c r="I108" s="1456"/>
      <c r="J108" s="1456"/>
      <c r="K108" s="1787">
        <v>2742</v>
      </c>
      <c r="L108" s="1787">
        <v>2742</v>
      </c>
      <c r="M108" s="1825">
        <v>36</v>
      </c>
      <c r="N108" s="1455"/>
      <c r="O108" s="1787"/>
      <c r="P108" s="1787">
        <v>13714.86</v>
      </c>
      <c r="Q108" s="1787"/>
      <c r="R108" s="1787">
        <f t="shared" si="1"/>
        <v>13714.86</v>
      </c>
      <c r="S108" s="1825">
        <v>36</v>
      </c>
      <c r="T108" s="1474"/>
      <c r="U108" s="1474"/>
      <c r="V108" s="1474"/>
      <c r="W108" s="1474"/>
      <c r="X108" s="1474"/>
      <c r="Y108" s="1474"/>
      <c r="Z108" s="1474"/>
      <c r="AA108" s="1474"/>
      <c r="AB108" s="1474"/>
      <c r="AC108" s="1474"/>
      <c r="AD108" s="1474"/>
      <c r="AE108" s="1474"/>
      <c r="AF108" s="1474"/>
      <c r="AG108" s="1474"/>
      <c r="AH108" s="1474"/>
      <c r="AI108" s="1474"/>
      <c r="AJ108" s="1474"/>
      <c r="AK108" s="1474"/>
      <c r="AL108" s="1474"/>
      <c r="AM108" s="1474"/>
      <c r="AN108" s="1474"/>
      <c r="AO108" s="1474"/>
      <c r="AP108" s="1474"/>
      <c r="AQ108" s="1474"/>
      <c r="AR108" s="1474"/>
      <c r="AS108" s="1474"/>
      <c r="AT108" s="1474"/>
      <c r="AU108" s="1474"/>
      <c r="AV108" s="1474"/>
      <c r="AW108" s="1474"/>
      <c r="AX108" s="1474"/>
      <c r="AY108" s="1474"/>
      <c r="AZ108" s="1474"/>
      <c r="BA108" s="1474"/>
      <c r="BB108" s="1474"/>
      <c r="BC108" s="1474"/>
      <c r="BD108" s="1474"/>
      <c r="BE108" s="1474"/>
      <c r="BF108" s="1474"/>
      <c r="BG108" s="1474"/>
      <c r="BH108" s="1474"/>
      <c r="BI108" s="1474"/>
      <c r="BJ108" s="1474"/>
      <c r="BK108" s="1474"/>
      <c r="BL108" s="1474"/>
      <c r="BM108" s="1474"/>
      <c r="BN108" s="1474"/>
      <c r="BO108" s="1474"/>
      <c r="BP108" s="1474"/>
      <c r="BQ108" s="1474"/>
      <c r="BR108" s="1474"/>
      <c r="BS108" s="1474"/>
      <c r="BT108" s="1474"/>
      <c r="BU108" s="1474"/>
      <c r="BV108" s="1474"/>
      <c r="BW108" s="1474"/>
      <c r="BX108" s="1474"/>
      <c r="BY108" s="1474"/>
      <c r="BZ108" s="1474"/>
      <c r="CA108" s="1474"/>
      <c r="CB108" s="1474"/>
      <c r="CC108" s="1474"/>
      <c r="CD108" s="1474"/>
      <c r="CE108" s="1474"/>
      <c r="CF108" s="1474"/>
      <c r="CG108" s="1474"/>
      <c r="CH108" s="1474"/>
      <c r="CI108" s="1474"/>
      <c r="CJ108" s="1474"/>
      <c r="CK108" s="1474"/>
      <c r="CL108" s="1474"/>
      <c r="CM108" s="1474"/>
      <c r="CN108" s="1474"/>
      <c r="CO108" s="1474"/>
      <c r="CP108" s="1474"/>
      <c r="CQ108" s="1474"/>
      <c r="CR108" s="1474"/>
      <c r="CS108" s="1474"/>
      <c r="CT108" s="1474"/>
      <c r="CU108" s="1474"/>
      <c r="CV108" s="1474"/>
      <c r="CW108" s="1474"/>
      <c r="CX108" s="1474"/>
      <c r="CY108" s="1474"/>
      <c r="CZ108" s="1474"/>
      <c r="DA108" s="1474"/>
      <c r="DB108" s="1474"/>
      <c r="DC108" s="1474"/>
      <c r="DD108" s="1474"/>
      <c r="DE108" s="1474"/>
      <c r="DF108" s="1474"/>
      <c r="DG108" s="1474"/>
      <c r="DH108" s="1474"/>
      <c r="DI108" s="1474"/>
      <c r="DJ108" s="1474"/>
      <c r="DK108" s="1474"/>
      <c r="DL108" s="1474"/>
      <c r="DM108" s="1474"/>
      <c r="DN108" s="1474"/>
      <c r="DO108" s="1474"/>
      <c r="DP108" s="1474"/>
      <c r="DQ108" s="1474"/>
      <c r="DR108" s="1474"/>
      <c r="DS108" s="1474"/>
      <c r="DT108" s="1474"/>
      <c r="DU108" s="1474"/>
      <c r="DV108" s="1474"/>
      <c r="DW108" s="1474"/>
      <c r="DX108" s="1474"/>
      <c r="DY108" s="1474"/>
      <c r="DZ108" s="1474"/>
      <c r="EA108" s="1474"/>
      <c r="EB108" s="1474"/>
      <c r="EC108" s="1474"/>
      <c r="ED108" s="1474"/>
      <c r="EE108" s="1474"/>
      <c r="EF108" s="1474"/>
      <c r="EG108" s="1474"/>
      <c r="EH108" s="1474"/>
      <c r="EI108" s="1474"/>
      <c r="EJ108" s="1474"/>
      <c r="EK108" s="1474"/>
      <c r="EL108" s="1474"/>
      <c r="EM108" s="1474"/>
      <c r="EN108" s="1474"/>
      <c r="EO108" s="1474"/>
      <c r="EP108" s="1474"/>
      <c r="EQ108" s="1474"/>
      <c r="ER108" s="1474"/>
      <c r="ES108" s="1474"/>
      <c r="ET108" s="1474"/>
      <c r="EU108" s="1474"/>
      <c r="EV108" s="1474"/>
      <c r="EW108" s="1474"/>
      <c r="EX108" s="1474"/>
      <c r="EY108" s="1474"/>
      <c r="EZ108" s="1474"/>
      <c r="FA108" s="1474"/>
      <c r="FB108" s="1474"/>
      <c r="FC108" s="1474"/>
      <c r="FD108" s="1474"/>
      <c r="FE108" s="1474"/>
      <c r="FF108" s="1474"/>
      <c r="FG108" s="1474"/>
      <c r="FH108" s="1474"/>
      <c r="FI108" s="1474"/>
      <c r="FJ108" s="1474"/>
      <c r="FK108" s="1474"/>
      <c r="FL108" s="1474"/>
      <c r="FM108" s="1474"/>
      <c r="FN108" s="1474"/>
      <c r="FO108" s="1474"/>
      <c r="FP108" s="1474"/>
      <c r="FQ108" s="1474"/>
      <c r="FR108" s="1474"/>
      <c r="FS108" s="1474"/>
      <c r="FT108" s="1474"/>
      <c r="FU108" s="1474"/>
      <c r="FV108" s="1474"/>
      <c r="FW108" s="1474"/>
      <c r="FX108" s="1474"/>
      <c r="FY108" s="1474"/>
      <c r="FZ108" s="1474"/>
      <c r="GA108" s="1474"/>
      <c r="GB108" s="1474"/>
      <c r="GC108" s="1474"/>
      <c r="GD108" s="1474"/>
      <c r="GE108" s="1474"/>
      <c r="GF108" s="1474"/>
      <c r="GG108" s="1474"/>
      <c r="GH108" s="1474"/>
      <c r="GI108" s="1474"/>
      <c r="GJ108" s="1474"/>
      <c r="GK108" s="1474"/>
      <c r="GL108" s="1474"/>
      <c r="GM108" s="1474"/>
      <c r="GN108" s="1474"/>
      <c r="GO108" s="1474"/>
      <c r="GP108" s="1474"/>
      <c r="GQ108" s="1474"/>
      <c r="GR108" s="1474"/>
      <c r="GS108" s="1474"/>
      <c r="GT108" s="1474"/>
      <c r="GU108" s="1474"/>
      <c r="GV108" s="1474"/>
      <c r="GW108" s="1474"/>
      <c r="GX108" s="1474"/>
      <c r="GY108" s="1474"/>
      <c r="GZ108" s="1474"/>
      <c r="HA108" s="1474"/>
      <c r="HB108" s="1474"/>
      <c r="HC108" s="1474"/>
      <c r="HD108" s="1474"/>
      <c r="HE108" s="1474"/>
      <c r="HF108" s="1474"/>
      <c r="HG108" s="1474"/>
      <c r="HH108" s="1474"/>
      <c r="HI108" s="1474"/>
      <c r="HJ108" s="1474"/>
      <c r="HK108" s="1474"/>
      <c r="HL108" s="1474"/>
      <c r="HM108" s="1474"/>
      <c r="HN108" s="1474"/>
      <c r="HO108" s="1474"/>
      <c r="HP108" s="1474"/>
      <c r="HQ108" s="1474"/>
      <c r="HR108" s="1474"/>
      <c r="HS108" s="1474"/>
      <c r="HT108" s="1474"/>
      <c r="HU108" s="1474"/>
      <c r="HV108" s="1474"/>
      <c r="HW108" s="1474"/>
      <c r="HX108" s="1474"/>
      <c r="HY108" s="1474"/>
      <c r="HZ108" s="1474"/>
      <c r="IA108" s="1474"/>
      <c r="IB108" s="1474"/>
      <c r="IC108" s="1474"/>
      <c r="ID108" s="1474"/>
      <c r="IE108" s="1474"/>
      <c r="IF108" s="1474"/>
      <c r="IG108" s="1474"/>
      <c r="IH108" s="1474"/>
      <c r="II108" s="1474"/>
      <c r="IJ108" s="1474"/>
      <c r="IK108" s="1474"/>
      <c r="IL108" s="1474"/>
      <c r="IM108" s="1474"/>
      <c r="IN108" s="1474"/>
      <c r="IO108" s="1474"/>
      <c r="IP108" s="1474"/>
      <c r="IQ108" s="1474"/>
      <c r="IR108" s="1474"/>
      <c r="IS108" s="1474"/>
      <c r="IT108" s="1474"/>
      <c r="IU108" s="1474"/>
    </row>
    <row r="109" spans="1:255">
      <c r="A109" s="2091">
        <v>37</v>
      </c>
      <c r="B109" s="1456"/>
      <c r="C109" s="1456"/>
      <c r="D109" s="1456"/>
      <c r="E109" s="1814"/>
      <c r="F109" s="1455"/>
      <c r="G109" s="1456"/>
      <c r="H109" s="1456"/>
      <c r="I109" s="1456"/>
      <c r="J109" s="1456"/>
      <c r="K109" s="1787"/>
      <c r="L109" s="1787"/>
      <c r="M109" s="1825">
        <v>37</v>
      </c>
      <c r="N109" s="1455"/>
      <c r="O109" s="1787"/>
      <c r="P109" s="1787"/>
      <c r="Q109" s="1787"/>
      <c r="R109" s="1787">
        <f t="shared" si="1"/>
        <v>0</v>
      </c>
      <c r="S109" s="1825">
        <v>37</v>
      </c>
      <c r="T109" s="1474"/>
      <c r="U109" s="1474"/>
      <c r="V109" s="1474"/>
      <c r="W109" s="1474"/>
      <c r="X109" s="1474"/>
      <c r="Y109" s="1474"/>
      <c r="Z109" s="1474"/>
      <c r="AA109" s="1474"/>
      <c r="AB109" s="1474"/>
      <c r="AC109" s="1474"/>
      <c r="AD109" s="1474"/>
      <c r="AE109" s="1474"/>
      <c r="AF109" s="1474"/>
      <c r="AG109" s="1474"/>
      <c r="AH109" s="1474"/>
      <c r="AI109" s="1474"/>
      <c r="AJ109" s="1474"/>
      <c r="AK109" s="1474"/>
      <c r="AL109" s="1474"/>
      <c r="AM109" s="1474"/>
      <c r="AN109" s="1474"/>
      <c r="AO109" s="1474"/>
      <c r="AP109" s="1474"/>
      <c r="AQ109" s="1474"/>
      <c r="AR109" s="1474"/>
      <c r="AS109" s="1474"/>
      <c r="AT109" s="1474"/>
      <c r="AU109" s="1474"/>
      <c r="AV109" s="1474"/>
      <c r="AW109" s="1474"/>
      <c r="AX109" s="1474"/>
      <c r="AY109" s="1474"/>
      <c r="AZ109" s="1474"/>
      <c r="BA109" s="1474"/>
      <c r="BB109" s="1474"/>
      <c r="BC109" s="1474"/>
      <c r="BD109" s="1474"/>
      <c r="BE109" s="1474"/>
      <c r="BF109" s="1474"/>
      <c r="BG109" s="1474"/>
      <c r="BH109" s="1474"/>
      <c r="BI109" s="1474"/>
      <c r="BJ109" s="1474"/>
      <c r="BK109" s="1474"/>
      <c r="BL109" s="1474"/>
      <c r="BM109" s="1474"/>
      <c r="BN109" s="1474"/>
      <c r="BO109" s="1474"/>
      <c r="BP109" s="1474"/>
      <c r="BQ109" s="1474"/>
      <c r="BR109" s="1474"/>
      <c r="BS109" s="1474"/>
      <c r="BT109" s="1474"/>
      <c r="BU109" s="1474"/>
      <c r="BV109" s="1474"/>
      <c r="BW109" s="1474"/>
      <c r="BX109" s="1474"/>
      <c r="BY109" s="1474"/>
      <c r="BZ109" s="1474"/>
      <c r="CA109" s="1474"/>
      <c r="CB109" s="1474"/>
      <c r="CC109" s="1474"/>
      <c r="CD109" s="1474"/>
      <c r="CE109" s="1474"/>
      <c r="CF109" s="1474"/>
      <c r="CG109" s="1474"/>
      <c r="CH109" s="1474"/>
      <c r="CI109" s="1474"/>
      <c r="CJ109" s="1474"/>
      <c r="CK109" s="1474"/>
      <c r="CL109" s="1474"/>
      <c r="CM109" s="1474"/>
      <c r="CN109" s="1474"/>
      <c r="CO109" s="1474"/>
      <c r="CP109" s="1474"/>
      <c r="CQ109" s="1474"/>
      <c r="CR109" s="1474"/>
      <c r="CS109" s="1474"/>
      <c r="CT109" s="1474"/>
      <c r="CU109" s="1474"/>
      <c r="CV109" s="1474"/>
      <c r="CW109" s="1474"/>
      <c r="CX109" s="1474"/>
      <c r="CY109" s="1474"/>
      <c r="CZ109" s="1474"/>
      <c r="DA109" s="1474"/>
      <c r="DB109" s="1474"/>
      <c r="DC109" s="1474"/>
      <c r="DD109" s="1474"/>
      <c r="DE109" s="1474"/>
      <c r="DF109" s="1474"/>
      <c r="DG109" s="1474"/>
      <c r="DH109" s="1474"/>
      <c r="DI109" s="1474"/>
      <c r="DJ109" s="1474"/>
      <c r="DK109" s="1474"/>
      <c r="DL109" s="1474"/>
      <c r="DM109" s="1474"/>
      <c r="DN109" s="1474"/>
      <c r="DO109" s="1474"/>
      <c r="DP109" s="1474"/>
      <c r="DQ109" s="1474"/>
      <c r="DR109" s="1474"/>
      <c r="DS109" s="1474"/>
      <c r="DT109" s="1474"/>
      <c r="DU109" s="1474"/>
      <c r="DV109" s="1474"/>
      <c r="DW109" s="1474"/>
      <c r="DX109" s="1474"/>
      <c r="DY109" s="1474"/>
      <c r="DZ109" s="1474"/>
      <c r="EA109" s="1474"/>
      <c r="EB109" s="1474"/>
      <c r="EC109" s="1474"/>
      <c r="ED109" s="1474"/>
      <c r="EE109" s="1474"/>
      <c r="EF109" s="1474"/>
      <c r="EG109" s="1474"/>
      <c r="EH109" s="1474"/>
      <c r="EI109" s="1474"/>
      <c r="EJ109" s="1474"/>
      <c r="EK109" s="1474"/>
      <c r="EL109" s="1474"/>
      <c r="EM109" s="1474"/>
      <c r="EN109" s="1474"/>
      <c r="EO109" s="1474"/>
      <c r="EP109" s="1474"/>
      <c r="EQ109" s="1474"/>
      <c r="ER109" s="1474"/>
      <c r="ES109" s="1474"/>
      <c r="ET109" s="1474"/>
      <c r="EU109" s="1474"/>
      <c r="EV109" s="1474"/>
      <c r="EW109" s="1474"/>
      <c r="EX109" s="1474"/>
      <c r="EY109" s="1474"/>
      <c r="EZ109" s="1474"/>
      <c r="FA109" s="1474"/>
      <c r="FB109" s="1474"/>
      <c r="FC109" s="1474"/>
      <c r="FD109" s="1474"/>
      <c r="FE109" s="1474"/>
      <c r="FF109" s="1474"/>
      <c r="FG109" s="1474"/>
      <c r="FH109" s="1474"/>
      <c r="FI109" s="1474"/>
      <c r="FJ109" s="1474"/>
      <c r="FK109" s="1474"/>
      <c r="FL109" s="1474"/>
      <c r="FM109" s="1474"/>
      <c r="FN109" s="1474"/>
      <c r="FO109" s="1474"/>
      <c r="FP109" s="1474"/>
      <c r="FQ109" s="1474"/>
      <c r="FR109" s="1474"/>
      <c r="FS109" s="1474"/>
      <c r="FT109" s="1474"/>
      <c r="FU109" s="1474"/>
      <c r="FV109" s="1474"/>
      <c r="FW109" s="1474"/>
      <c r="FX109" s="1474"/>
      <c r="FY109" s="1474"/>
      <c r="FZ109" s="1474"/>
      <c r="GA109" s="1474"/>
      <c r="GB109" s="1474"/>
      <c r="GC109" s="1474"/>
      <c r="GD109" s="1474"/>
      <c r="GE109" s="1474"/>
      <c r="GF109" s="1474"/>
      <c r="GG109" s="1474"/>
      <c r="GH109" s="1474"/>
      <c r="GI109" s="1474"/>
      <c r="GJ109" s="1474"/>
      <c r="GK109" s="1474"/>
      <c r="GL109" s="1474"/>
      <c r="GM109" s="1474"/>
      <c r="GN109" s="1474"/>
      <c r="GO109" s="1474"/>
      <c r="GP109" s="1474"/>
      <c r="GQ109" s="1474"/>
      <c r="GR109" s="1474"/>
      <c r="GS109" s="1474"/>
      <c r="GT109" s="1474"/>
      <c r="GU109" s="1474"/>
      <c r="GV109" s="1474"/>
      <c r="GW109" s="1474"/>
      <c r="GX109" s="1474"/>
      <c r="GY109" s="1474"/>
      <c r="GZ109" s="1474"/>
      <c r="HA109" s="1474"/>
      <c r="HB109" s="1474"/>
      <c r="HC109" s="1474"/>
      <c r="HD109" s="1474"/>
      <c r="HE109" s="1474"/>
      <c r="HF109" s="1474"/>
      <c r="HG109" s="1474"/>
      <c r="HH109" s="1474"/>
      <c r="HI109" s="1474"/>
      <c r="HJ109" s="1474"/>
      <c r="HK109" s="1474"/>
      <c r="HL109" s="1474"/>
      <c r="HM109" s="1474"/>
      <c r="HN109" s="1474"/>
      <c r="HO109" s="1474"/>
      <c r="HP109" s="1474"/>
      <c r="HQ109" s="1474"/>
      <c r="HR109" s="1474"/>
      <c r="HS109" s="1474"/>
      <c r="HT109" s="1474"/>
      <c r="HU109" s="1474"/>
      <c r="HV109" s="1474"/>
      <c r="HW109" s="1474"/>
      <c r="HX109" s="1474"/>
      <c r="HY109" s="1474"/>
      <c r="HZ109" s="1474"/>
      <c r="IA109" s="1474"/>
      <c r="IB109" s="1474"/>
      <c r="IC109" s="1474"/>
      <c r="ID109" s="1474"/>
      <c r="IE109" s="1474"/>
      <c r="IF109" s="1474"/>
      <c r="IG109" s="1474"/>
      <c r="IH109" s="1474"/>
      <c r="II109" s="1474"/>
      <c r="IJ109" s="1474"/>
      <c r="IK109" s="1474"/>
      <c r="IL109" s="1474"/>
      <c r="IM109" s="1474"/>
      <c r="IN109" s="1474"/>
      <c r="IO109" s="1474"/>
      <c r="IP109" s="1474"/>
      <c r="IQ109" s="1474"/>
      <c r="IR109" s="1474"/>
      <c r="IS109" s="1474"/>
      <c r="IT109" s="1474"/>
      <c r="IU109" s="1474"/>
    </row>
    <row r="110" spans="1:255">
      <c r="A110" s="2091">
        <v>38</v>
      </c>
      <c r="B110" s="1456"/>
      <c r="C110" s="1456"/>
      <c r="D110" s="1456"/>
      <c r="E110" s="1814"/>
      <c r="F110" s="1455"/>
      <c r="G110" s="1456"/>
      <c r="H110" s="1456"/>
      <c r="I110" s="1456"/>
      <c r="J110" s="1456"/>
      <c r="K110" s="1787"/>
      <c r="L110" s="1787"/>
      <c r="M110" s="1825">
        <v>38</v>
      </c>
      <c r="N110" s="1455"/>
      <c r="O110" s="1787"/>
      <c r="P110" s="1787"/>
      <c r="Q110" s="1787"/>
      <c r="R110" s="1787">
        <f t="shared" si="1"/>
        <v>0</v>
      </c>
      <c r="S110" s="1825">
        <v>38</v>
      </c>
      <c r="T110" s="1474"/>
      <c r="U110" s="1474"/>
      <c r="V110" s="1474"/>
      <c r="W110" s="1474"/>
      <c r="X110" s="1474"/>
      <c r="Y110" s="1474"/>
      <c r="Z110" s="1474"/>
      <c r="AA110" s="1474"/>
      <c r="AB110" s="1474"/>
      <c r="AC110" s="1474"/>
      <c r="AD110" s="1474"/>
      <c r="AE110" s="1474"/>
      <c r="AF110" s="1474"/>
      <c r="AG110" s="1474"/>
      <c r="AH110" s="1474"/>
      <c r="AI110" s="1474"/>
      <c r="AJ110" s="1474"/>
      <c r="AK110" s="1474"/>
      <c r="AL110" s="1474"/>
      <c r="AM110" s="1474"/>
      <c r="AN110" s="1474"/>
      <c r="AO110" s="1474"/>
      <c r="AP110" s="1474"/>
      <c r="AQ110" s="1474"/>
      <c r="AR110" s="1474"/>
      <c r="AS110" s="1474"/>
      <c r="AT110" s="1474"/>
      <c r="AU110" s="1474"/>
      <c r="AV110" s="1474"/>
      <c r="AW110" s="1474"/>
      <c r="AX110" s="1474"/>
      <c r="AY110" s="1474"/>
      <c r="AZ110" s="1474"/>
      <c r="BA110" s="1474"/>
      <c r="BB110" s="1474"/>
      <c r="BC110" s="1474"/>
      <c r="BD110" s="1474"/>
      <c r="BE110" s="1474"/>
      <c r="BF110" s="1474"/>
      <c r="BG110" s="1474"/>
      <c r="BH110" s="1474"/>
      <c r="BI110" s="1474"/>
      <c r="BJ110" s="1474"/>
      <c r="BK110" s="1474"/>
      <c r="BL110" s="1474"/>
      <c r="BM110" s="1474"/>
      <c r="BN110" s="1474"/>
      <c r="BO110" s="1474"/>
      <c r="BP110" s="1474"/>
      <c r="BQ110" s="1474"/>
      <c r="BR110" s="1474"/>
      <c r="BS110" s="1474"/>
      <c r="BT110" s="1474"/>
      <c r="BU110" s="1474"/>
      <c r="BV110" s="1474"/>
      <c r="BW110" s="1474"/>
      <c r="BX110" s="1474"/>
      <c r="BY110" s="1474"/>
      <c r="BZ110" s="1474"/>
      <c r="CA110" s="1474"/>
      <c r="CB110" s="1474"/>
      <c r="CC110" s="1474"/>
      <c r="CD110" s="1474"/>
      <c r="CE110" s="1474"/>
      <c r="CF110" s="1474"/>
      <c r="CG110" s="1474"/>
      <c r="CH110" s="1474"/>
      <c r="CI110" s="1474"/>
      <c r="CJ110" s="1474"/>
      <c r="CK110" s="1474"/>
      <c r="CL110" s="1474"/>
      <c r="CM110" s="1474"/>
      <c r="CN110" s="1474"/>
      <c r="CO110" s="1474"/>
      <c r="CP110" s="1474"/>
      <c r="CQ110" s="1474"/>
      <c r="CR110" s="1474"/>
      <c r="CS110" s="1474"/>
      <c r="CT110" s="1474"/>
      <c r="CU110" s="1474"/>
      <c r="CV110" s="1474"/>
      <c r="CW110" s="1474"/>
      <c r="CX110" s="1474"/>
      <c r="CY110" s="1474"/>
      <c r="CZ110" s="1474"/>
      <c r="DA110" s="1474"/>
      <c r="DB110" s="1474"/>
      <c r="DC110" s="1474"/>
      <c r="DD110" s="1474"/>
      <c r="DE110" s="1474"/>
      <c r="DF110" s="1474"/>
      <c r="DG110" s="1474"/>
      <c r="DH110" s="1474"/>
      <c r="DI110" s="1474"/>
      <c r="DJ110" s="1474"/>
      <c r="DK110" s="1474"/>
      <c r="DL110" s="1474"/>
      <c r="DM110" s="1474"/>
      <c r="DN110" s="1474"/>
      <c r="DO110" s="1474"/>
      <c r="DP110" s="1474"/>
      <c r="DQ110" s="1474"/>
      <c r="DR110" s="1474"/>
      <c r="DS110" s="1474"/>
      <c r="DT110" s="1474"/>
      <c r="DU110" s="1474"/>
      <c r="DV110" s="1474"/>
      <c r="DW110" s="1474"/>
      <c r="DX110" s="1474"/>
      <c r="DY110" s="1474"/>
      <c r="DZ110" s="1474"/>
      <c r="EA110" s="1474"/>
      <c r="EB110" s="1474"/>
      <c r="EC110" s="1474"/>
      <c r="ED110" s="1474"/>
      <c r="EE110" s="1474"/>
      <c r="EF110" s="1474"/>
      <c r="EG110" s="1474"/>
      <c r="EH110" s="1474"/>
      <c r="EI110" s="1474"/>
      <c r="EJ110" s="1474"/>
      <c r="EK110" s="1474"/>
      <c r="EL110" s="1474"/>
      <c r="EM110" s="1474"/>
      <c r="EN110" s="1474"/>
      <c r="EO110" s="1474"/>
      <c r="EP110" s="1474"/>
      <c r="EQ110" s="1474"/>
      <c r="ER110" s="1474"/>
      <c r="ES110" s="1474"/>
      <c r="ET110" s="1474"/>
      <c r="EU110" s="1474"/>
      <c r="EV110" s="1474"/>
      <c r="EW110" s="1474"/>
      <c r="EX110" s="1474"/>
      <c r="EY110" s="1474"/>
      <c r="EZ110" s="1474"/>
      <c r="FA110" s="1474"/>
      <c r="FB110" s="1474"/>
      <c r="FC110" s="1474"/>
      <c r="FD110" s="1474"/>
      <c r="FE110" s="1474"/>
      <c r="FF110" s="1474"/>
      <c r="FG110" s="1474"/>
      <c r="FH110" s="1474"/>
      <c r="FI110" s="1474"/>
      <c r="FJ110" s="1474"/>
      <c r="FK110" s="1474"/>
      <c r="FL110" s="1474"/>
      <c r="FM110" s="1474"/>
      <c r="FN110" s="1474"/>
      <c r="FO110" s="1474"/>
      <c r="FP110" s="1474"/>
      <c r="FQ110" s="1474"/>
      <c r="FR110" s="1474"/>
      <c r="FS110" s="1474"/>
      <c r="FT110" s="1474"/>
      <c r="FU110" s="1474"/>
      <c r="FV110" s="1474"/>
      <c r="FW110" s="1474"/>
      <c r="FX110" s="1474"/>
      <c r="FY110" s="1474"/>
      <c r="FZ110" s="1474"/>
      <c r="GA110" s="1474"/>
      <c r="GB110" s="1474"/>
      <c r="GC110" s="1474"/>
      <c r="GD110" s="1474"/>
      <c r="GE110" s="1474"/>
      <c r="GF110" s="1474"/>
      <c r="GG110" s="1474"/>
      <c r="GH110" s="1474"/>
      <c r="GI110" s="1474"/>
      <c r="GJ110" s="1474"/>
      <c r="GK110" s="1474"/>
      <c r="GL110" s="1474"/>
      <c r="GM110" s="1474"/>
      <c r="GN110" s="1474"/>
      <c r="GO110" s="1474"/>
      <c r="GP110" s="1474"/>
      <c r="GQ110" s="1474"/>
      <c r="GR110" s="1474"/>
      <c r="GS110" s="1474"/>
      <c r="GT110" s="1474"/>
      <c r="GU110" s="1474"/>
      <c r="GV110" s="1474"/>
      <c r="GW110" s="1474"/>
      <c r="GX110" s="1474"/>
      <c r="GY110" s="1474"/>
      <c r="GZ110" s="1474"/>
      <c r="HA110" s="1474"/>
      <c r="HB110" s="1474"/>
      <c r="HC110" s="1474"/>
      <c r="HD110" s="1474"/>
      <c r="HE110" s="1474"/>
      <c r="HF110" s="1474"/>
      <c r="HG110" s="1474"/>
      <c r="HH110" s="1474"/>
      <c r="HI110" s="1474"/>
      <c r="HJ110" s="1474"/>
      <c r="HK110" s="1474"/>
      <c r="HL110" s="1474"/>
      <c r="HM110" s="1474"/>
      <c r="HN110" s="1474"/>
      <c r="HO110" s="1474"/>
      <c r="HP110" s="1474"/>
      <c r="HQ110" s="1474"/>
      <c r="HR110" s="1474"/>
      <c r="HS110" s="1474"/>
      <c r="HT110" s="1474"/>
      <c r="HU110" s="1474"/>
      <c r="HV110" s="1474"/>
      <c r="HW110" s="1474"/>
      <c r="HX110" s="1474"/>
      <c r="HY110" s="1474"/>
      <c r="HZ110" s="1474"/>
      <c r="IA110" s="1474"/>
      <c r="IB110" s="1474"/>
      <c r="IC110" s="1474"/>
      <c r="ID110" s="1474"/>
      <c r="IE110" s="1474"/>
      <c r="IF110" s="1474"/>
      <c r="IG110" s="1474"/>
      <c r="IH110" s="1474"/>
      <c r="II110" s="1474"/>
      <c r="IJ110" s="1474"/>
      <c r="IK110" s="1474"/>
      <c r="IL110" s="1474"/>
      <c r="IM110" s="1474"/>
      <c r="IN110" s="1474"/>
      <c r="IO110" s="1474"/>
      <c r="IP110" s="1474"/>
      <c r="IQ110" s="1474"/>
      <c r="IR110" s="1474"/>
      <c r="IS110" s="1474"/>
      <c r="IT110" s="1474"/>
      <c r="IU110" s="1474"/>
    </row>
    <row r="111" spans="1:255">
      <c r="A111" s="2091">
        <v>39</v>
      </c>
      <c r="B111" s="1456"/>
      <c r="C111" s="1456"/>
      <c r="D111" s="1456"/>
      <c r="E111" s="1814"/>
      <c r="F111" s="1455"/>
      <c r="G111" s="1456"/>
      <c r="H111" s="1456"/>
      <c r="I111" s="1456"/>
      <c r="J111" s="1456"/>
      <c r="K111" s="1787"/>
      <c r="L111" s="1787"/>
      <c r="M111" s="1825">
        <v>39</v>
      </c>
      <c r="N111" s="1455"/>
      <c r="O111" s="1787"/>
      <c r="P111" s="1787"/>
      <c r="Q111" s="1787"/>
      <c r="R111" s="1787">
        <f t="shared" si="1"/>
        <v>0</v>
      </c>
      <c r="S111" s="1825">
        <v>39</v>
      </c>
      <c r="T111" s="1474"/>
      <c r="U111" s="1474"/>
      <c r="V111" s="1474"/>
      <c r="W111" s="1474"/>
      <c r="X111" s="1474"/>
      <c r="Y111" s="1474"/>
      <c r="Z111" s="1474"/>
      <c r="AA111" s="1474"/>
      <c r="AB111" s="1474"/>
      <c r="AC111" s="1474"/>
      <c r="AD111" s="1474"/>
      <c r="AE111" s="1474"/>
      <c r="AF111" s="1474"/>
      <c r="AG111" s="1474"/>
      <c r="AH111" s="1474"/>
      <c r="AI111" s="1474"/>
      <c r="AJ111" s="1474"/>
      <c r="AK111" s="1474"/>
      <c r="AL111" s="1474"/>
      <c r="AM111" s="1474"/>
      <c r="AN111" s="1474"/>
      <c r="AO111" s="1474"/>
      <c r="AP111" s="1474"/>
      <c r="AQ111" s="1474"/>
      <c r="AR111" s="1474"/>
      <c r="AS111" s="1474"/>
      <c r="AT111" s="1474"/>
      <c r="AU111" s="1474"/>
      <c r="AV111" s="1474"/>
      <c r="AW111" s="1474"/>
      <c r="AX111" s="1474"/>
      <c r="AY111" s="1474"/>
      <c r="AZ111" s="1474"/>
      <c r="BA111" s="1474"/>
      <c r="BB111" s="1474"/>
      <c r="BC111" s="1474"/>
      <c r="BD111" s="1474"/>
      <c r="BE111" s="1474"/>
      <c r="BF111" s="1474"/>
      <c r="BG111" s="1474"/>
      <c r="BH111" s="1474"/>
      <c r="BI111" s="1474"/>
      <c r="BJ111" s="1474"/>
      <c r="BK111" s="1474"/>
      <c r="BL111" s="1474"/>
      <c r="BM111" s="1474"/>
      <c r="BN111" s="1474"/>
      <c r="BO111" s="1474"/>
      <c r="BP111" s="1474"/>
      <c r="BQ111" s="1474"/>
      <c r="BR111" s="1474"/>
      <c r="BS111" s="1474"/>
      <c r="BT111" s="1474"/>
      <c r="BU111" s="1474"/>
      <c r="BV111" s="1474"/>
      <c r="BW111" s="1474"/>
      <c r="BX111" s="1474"/>
      <c r="BY111" s="1474"/>
      <c r="BZ111" s="1474"/>
      <c r="CA111" s="1474"/>
      <c r="CB111" s="1474"/>
      <c r="CC111" s="1474"/>
      <c r="CD111" s="1474"/>
      <c r="CE111" s="1474"/>
      <c r="CF111" s="1474"/>
      <c r="CG111" s="1474"/>
      <c r="CH111" s="1474"/>
      <c r="CI111" s="1474"/>
      <c r="CJ111" s="1474"/>
      <c r="CK111" s="1474"/>
      <c r="CL111" s="1474"/>
      <c r="CM111" s="1474"/>
      <c r="CN111" s="1474"/>
      <c r="CO111" s="1474"/>
      <c r="CP111" s="1474"/>
      <c r="CQ111" s="1474"/>
      <c r="CR111" s="1474"/>
      <c r="CS111" s="1474"/>
      <c r="CT111" s="1474"/>
      <c r="CU111" s="1474"/>
      <c r="CV111" s="1474"/>
      <c r="CW111" s="1474"/>
      <c r="CX111" s="1474"/>
      <c r="CY111" s="1474"/>
      <c r="CZ111" s="1474"/>
      <c r="DA111" s="1474"/>
      <c r="DB111" s="1474"/>
      <c r="DC111" s="1474"/>
      <c r="DD111" s="1474"/>
      <c r="DE111" s="1474"/>
      <c r="DF111" s="1474"/>
      <c r="DG111" s="1474"/>
      <c r="DH111" s="1474"/>
      <c r="DI111" s="1474"/>
      <c r="DJ111" s="1474"/>
      <c r="DK111" s="1474"/>
      <c r="DL111" s="1474"/>
      <c r="DM111" s="1474"/>
      <c r="DN111" s="1474"/>
      <c r="DO111" s="1474"/>
      <c r="DP111" s="1474"/>
      <c r="DQ111" s="1474"/>
      <c r="DR111" s="1474"/>
      <c r="DS111" s="1474"/>
      <c r="DT111" s="1474"/>
      <c r="DU111" s="1474"/>
      <c r="DV111" s="1474"/>
      <c r="DW111" s="1474"/>
      <c r="DX111" s="1474"/>
      <c r="DY111" s="1474"/>
      <c r="DZ111" s="1474"/>
      <c r="EA111" s="1474"/>
      <c r="EB111" s="1474"/>
      <c r="EC111" s="1474"/>
      <c r="ED111" s="1474"/>
      <c r="EE111" s="1474"/>
      <c r="EF111" s="1474"/>
      <c r="EG111" s="1474"/>
      <c r="EH111" s="1474"/>
      <c r="EI111" s="1474"/>
      <c r="EJ111" s="1474"/>
      <c r="EK111" s="1474"/>
      <c r="EL111" s="1474"/>
      <c r="EM111" s="1474"/>
      <c r="EN111" s="1474"/>
      <c r="EO111" s="1474"/>
      <c r="EP111" s="1474"/>
      <c r="EQ111" s="1474"/>
      <c r="ER111" s="1474"/>
      <c r="ES111" s="1474"/>
      <c r="ET111" s="1474"/>
      <c r="EU111" s="1474"/>
      <c r="EV111" s="1474"/>
      <c r="EW111" s="1474"/>
      <c r="EX111" s="1474"/>
      <c r="EY111" s="1474"/>
      <c r="EZ111" s="1474"/>
      <c r="FA111" s="1474"/>
      <c r="FB111" s="1474"/>
      <c r="FC111" s="1474"/>
      <c r="FD111" s="1474"/>
      <c r="FE111" s="1474"/>
      <c r="FF111" s="1474"/>
      <c r="FG111" s="1474"/>
      <c r="FH111" s="1474"/>
      <c r="FI111" s="1474"/>
      <c r="FJ111" s="1474"/>
      <c r="FK111" s="1474"/>
      <c r="FL111" s="1474"/>
      <c r="FM111" s="1474"/>
      <c r="FN111" s="1474"/>
      <c r="FO111" s="1474"/>
      <c r="FP111" s="1474"/>
      <c r="FQ111" s="1474"/>
      <c r="FR111" s="1474"/>
      <c r="FS111" s="1474"/>
      <c r="FT111" s="1474"/>
      <c r="FU111" s="1474"/>
      <c r="FV111" s="1474"/>
      <c r="FW111" s="1474"/>
      <c r="FX111" s="1474"/>
      <c r="FY111" s="1474"/>
      <c r="FZ111" s="1474"/>
      <c r="GA111" s="1474"/>
      <c r="GB111" s="1474"/>
      <c r="GC111" s="1474"/>
      <c r="GD111" s="1474"/>
      <c r="GE111" s="1474"/>
      <c r="GF111" s="1474"/>
      <c r="GG111" s="1474"/>
      <c r="GH111" s="1474"/>
      <c r="GI111" s="1474"/>
      <c r="GJ111" s="1474"/>
      <c r="GK111" s="1474"/>
      <c r="GL111" s="1474"/>
      <c r="GM111" s="1474"/>
      <c r="GN111" s="1474"/>
      <c r="GO111" s="1474"/>
      <c r="GP111" s="1474"/>
      <c r="GQ111" s="1474"/>
      <c r="GR111" s="1474"/>
      <c r="GS111" s="1474"/>
      <c r="GT111" s="1474"/>
      <c r="GU111" s="1474"/>
      <c r="GV111" s="1474"/>
      <c r="GW111" s="1474"/>
      <c r="GX111" s="1474"/>
      <c r="GY111" s="1474"/>
      <c r="GZ111" s="1474"/>
      <c r="HA111" s="1474"/>
      <c r="HB111" s="1474"/>
      <c r="HC111" s="1474"/>
      <c r="HD111" s="1474"/>
      <c r="HE111" s="1474"/>
      <c r="HF111" s="1474"/>
      <c r="HG111" s="1474"/>
      <c r="HH111" s="1474"/>
      <c r="HI111" s="1474"/>
      <c r="HJ111" s="1474"/>
      <c r="HK111" s="1474"/>
      <c r="HL111" s="1474"/>
      <c r="HM111" s="1474"/>
      <c r="HN111" s="1474"/>
      <c r="HO111" s="1474"/>
      <c r="HP111" s="1474"/>
      <c r="HQ111" s="1474"/>
      <c r="HR111" s="1474"/>
      <c r="HS111" s="1474"/>
      <c r="HT111" s="1474"/>
      <c r="HU111" s="1474"/>
      <c r="HV111" s="1474"/>
      <c r="HW111" s="1474"/>
      <c r="HX111" s="1474"/>
      <c r="HY111" s="1474"/>
      <c r="HZ111" s="1474"/>
      <c r="IA111" s="1474"/>
      <c r="IB111" s="1474"/>
      <c r="IC111" s="1474"/>
      <c r="ID111" s="1474"/>
      <c r="IE111" s="1474"/>
      <c r="IF111" s="1474"/>
      <c r="IG111" s="1474"/>
      <c r="IH111" s="1474"/>
      <c r="II111" s="1474"/>
      <c r="IJ111" s="1474"/>
      <c r="IK111" s="1474"/>
      <c r="IL111" s="1474"/>
      <c r="IM111" s="1474"/>
      <c r="IN111" s="1474"/>
      <c r="IO111" s="1474"/>
      <c r="IP111" s="1474"/>
      <c r="IQ111" s="1474"/>
      <c r="IR111" s="1474"/>
      <c r="IS111" s="1474"/>
      <c r="IT111" s="1474"/>
      <c r="IU111" s="1474"/>
    </row>
    <row r="112" spans="1:255">
      <c r="A112" s="2091">
        <v>40</v>
      </c>
      <c r="B112" s="1456"/>
      <c r="C112" s="1456"/>
      <c r="D112" s="1456"/>
      <c r="E112" s="1814"/>
      <c r="F112" s="1455"/>
      <c r="G112" s="1456"/>
      <c r="H112" s="1456"/>
      <c r="I112" s="1456"/>
      <c r="J112" s="1456"/>
      <c r="K112" s="1787"/>
      <c r="L112" s="1787"/>
      <c r="M112" s="1825">
        <v>40</v>
      </c>
      <c r="N112" s="1455"/>
      <c r="O112" s="1787"/>
      <c r="P112" s="1787"/>
      <c r="Q112" s="1787"/>
      <c r="R112" s="1787">
        <f t="shared" si="1"/>
        <v>0</v>
      </c>
      <c r="S112" s="1825">
        <v>40</v>
      </c>
      <c r="T112" s="1474"/>
      <c r="U112" s="1474"/>
      <c r="V112" s="1474"/>
      <c r="W112" s="1474"/>
      <c r="X112" s="1474"/>
      <c r="Y112" s="1474"/>
      <c r="Z112" s="1474"/>
      <c r="AA112" s="1474"/>
      <c r="AB112" s="1474"/>
      <c r="AC112" s="1474"/>
      <c r="AD112" s="1474"/>
      <c r="AE112" s="1474"/>
      <c r="AF112" s="1474"/>
      <c r="AG112" s="1474"/>
      <c r="AH112" s="1474"/>
      <c r="AI112" s="1474"/>
      <c r="AJ112" s="1474"/>
      <c r="AK112" s="1474"/>
      <c r="AL112" s="1474"/>
      <c r="AM112" s="1474"/>
      <c r="AN112" s="1474"/>
      <c r="AO112" s="1474"/>
      <c r="AP112" s="1474"/>
      <c r="AQ112" s="1474"/>
      <c r="AR112" s="1474"/>
      <c r="AS112" s="1474"/>
      <c r="AT112" s="1474"/>
      <c r="AU112" s="1474"/>
      <c r="AV112" s="1474"/>
      <c r="AW112" s="1474"/>
      <c r="AX112" s="1474"/>
      <c r="AY112" s="1474"/>
      <c r="AZ112" s="1474"/>
      <c r="BA112" s="1474"/>
      <c r="BB112" s="1474"/>
      <c r="BC112" s="1474"/>
      <c r="BD112" s="1474"/>
      <c r="BE112" s="1474"/>
      <c r="BF112" s="1474"/>
      <c r="BG112" s="1474"/>
      <c r="BH112" s="1474"/>
      <c r="BI112" s="1474"/>
      <c r="BJ112" s="1474"/>
      <c r="BK112" s="1474"/>
      <c r="BL112" s="1474"/>
      <c r="BM112" s="1474"/>
      <c r="BN112" s="1474"/>
      <c r="BO112" s="1474"/>
      <c r="BP112" s="1474"/>
      <c r="BQ112" s="1474"/>
      <c r="BR112" s="1474"/>
      <c r="BS112" s="1474"/>
      <c r="BT112" s="1474"/>
      <c r="BU112" s="1474"/>
      <c r="BV112" s="1474"/>
      <c r="BW112" s="1474"/>
      <c r="BX112" s="1474"/>
      <c r="BY112" s="1474"/>
      <c r="BZ112" s="1474"/>
      <c r="CA112" s="1474"/>
      <c r="CB112" s="1474"/>
      <c r="CC112" s="1474"/>
      <c r="CD112" s="1474"/>
      <c r="CE112" s="1474"/>
      <c r="CF112" s="1474"/>
      <c r="CG112" s="1474"/>
      <c r="CH112" s="1474"/>
      <c r="CI112" s="1474"/>
      <c r="CJ112" s="1474"/>
      <c r="CK112" s="1474"/>
      <c r="CL112" s="1474"/>
      <c r="CM112" s="1474"/>
      <c r="CN112" s="1474"/>
      <c r="CO112" s="1474"/>
      <c r="CP112" s="1474"/>
      <c r="CQ112" s="1474"/>
      <c r="CR112" s="1474"/>
      <c r="CS112" s="1474"/>
      <c r="CT112" s="1474"/>
      <c r="CU112" s="1474"/>
      <c r="CV112" s="1474"/>
      <c r="CW112" s="1474"/>
      <c r="CX112" s="1474"/>
      <c r="CY112" s="1474"/>
      <c r="CZ112" s="1474"/>
      <c r="DA112" s="1474"/>
      <c r="DB112" s="1474"/>
      <c r="DC112" s="1474"/>
      <c r="DD112" s="1474"/>
      <c r="DE112" s="1474"/>
      <c r="DF112" s="1474"/>
      <c r="DG112" s="1474"/>
      <c r="DH112" s="1474"/>
      <c r="DI112" s="1474"/>
      <c r="DJ112" s="1474"/>
      <c r="DK112" s="1474"/>
      <c r="DL112" s="1474"/>
      <c r="DM112" s="1474"/>
      <c r="DN112" s="1474"/>
      <c r="DO112" s="1474"/>
      <c r="DP112" s="1474"/>
      <c r="DQ112" s="1474"/>
      <c r="DR112" s="1474"/>
      <c r="DS112" s="1474"/>
      <c r="DT112" s="1474"/>
      <c r="DU112" s="1474"/>
      <c r="DV112" s="1474"/>
      <c r="DW112" s="1474"/>
      <c r="DX112" s="1474"/>
      <c r="DY112" s="1474"/>
      <c r="DZ112" s="1474"/>
      <c r="EA112" s="1474"/>
      <c r="EB112" s="1474"/>
      <c r="EC112" s="1474"/>
      <c r="ED112" s="1474"/>
      <c r="EE112" s="1474"/>
      <c r="EF112" s="1474"/>
      <c r="EG112" s="1474"/>
      <c r="EH112" s="1474"/>
      <c r="EI112" s="1474"/>
      <c r="EJ112" s="1474"/>
      <c r="EK112" s="1474"/>
      <c r="EL112" s="1474"/>
      <c r="EM112" s="1474"/>
      <c r="EN112" s="1474"/>
      <c r="EO112" s="1474"/>
      <c r="EP112" s="1474"/>
      <c r="EQ112" s="1474"/>
      <c r="ER112" s="1474"/>
      <c r="ES112" s="1474"/>
      <c r="ET112" s="1474"/>
      <c r="EU112" s="1474"/>
      <c r="EV112" s="1474"/>
      <c r="EW112" s="1474"/>
      <c r="EX112" s="1474"/>
      <c r="EY112" s="1474"/>
      <c r="EZ112" s="1474"/>
      <c r="FA112" s="1474"/>
      <c r="FB112" s="1474"/>
      <c r="FC112" s="1474"/>
      <c r="FD112" s="1474"/>
      <c r="FE112" s="1474"/>
      <c r="FF112" s="1474"/>
      <c r="FG112" s="1474"/>
      <c r="FH112" s="1474"/>
      <c r="FI112" s="1474"/>
      <c r="FJ112" s="1474"/>
      <c r="FK112" s="1474"/>
      <c r="FL112" s="1474"/>
      <c r="FM112" s="1474"/>
      <c r="FN112" s="1474"/>
      <c r="FO112" s="1474"/>
      <c r="FP112" s="1474"/>
      <c r="FQ112" s="1474"/>
      <c r="FR112" s="1474"/>
      <c r="FS112" s="1474"/>
      <c r="FT112" s="1474"/>
      <c r="FU112" s="1474"/>
      <c r="FV112" s="1474"/>
      <c r="FW112" s="1474"/>
      <c r="FX112" s="1474"/>
      <c r="FY112" s="1474"/>
      <c r="FZ112" s="1474"/>
      <c r="GA112" s="1474"/>
      <c r="GB112" s="1474"/>
      <c r="GC112" s="1474"/>
      <c r="GD112" s="1474"/>
      <c r="GE112" s="1474"/>
      <c r="GF112" s="1474"/>
      <c r="GG112" s="1474"/>
      <c r="GH112" s="1474"/>
      <c r="GI112" s="1474"/>
      <c r="GJ112" s="1474"/>
      <c r="GK112" s="1474"/>
      <c r="GL112" s="1474"/>
      <c r="GM112" s="1474"/>
      <c r="GN112" s="1474"/>
      <c r="GO112" s="1474"/>
      <c r="GP112" s="1474"/>
      <c r="GQ112" s="1474"/>
      <c r="GR112" s="1474"/>
      <c r="GS112" s="1474"/>
      <c r="GT112" s="1474"/>
      <c r="GU112" s="1474"/>
      <c r="GV112" s="1474"/>
      <c r="GW112" s="1474"/>
      <c r="GX112" s="1474"/>
      <c r="GY112" s="1474"/>
      <c r="GZ112" s="1474"/>
      <c r="HA112" s="1474"/>
      <c r="HB112" s="1474"/>
      <c r="HC112" s="1474"/>
      <c r="HD112" s="1474"/>
      <c r="HE112" s="1474"/>
      <c r="HF112" s="1474"/>
      <c r="HG112" s="1474"/>
      <c r="HH112" s="1474"/>
      <c r="HI112" s="1474"/>
      <c r="HJ112" s="1474"/>
      <c r="HK112" s="1474"/>
      <c r="HL112" s="1474"/>
      <c r="HM112" s="1474"/>
      <c r="HN112" s="1474"/>
      <c r="HO112" s="1474"/>
      <c r="HP112" s="1474"/>
      <c r="HQ112" s="1474"/>
      <c r="HR112" s="1474"/>
      <c r="HS112" s="1474"/>
      <c r="HT112" s="1474"/>
      <c r="HU112" s="1474"/>
      <c r="HV112" s="1474"/>
      <c r="HW112" s="1474"/>
      <c r="HX112" s="1474"/>
      <c r="HY112" s="1474"/>
      <c r="HZ112" s="1474"/>
      <c r="IA112" s="1474"/>
      <c r="IB112" s="1474"/>
      <c r="IC112" s="1474"/>
      <c r="ID112" s="1474"/>
      <c r="IE112" s="1474"/>
      <c r="IF112" s="1474"/>
      <c r="IG112" s="1474"/>
      <c r="IH112" s="1474"/>
      <c r="II112" s="1474"/>
      <c r="IJ112" s="1474"/>
      <c r="IK112" s="1474"/>
      <c r="IL112" s="1474"/>
      <c r="IM112" s="1474"/>
      <c r="IN112" s="1474"/>
      <c r="IO112" s="1474"/>
      <c r="IP112" s="1474"/>
      <c r="IQ112" s="1474"/>
      <c r="IR112" s="1474"/>
      <c r="IS112" s="1474"/>
      <c r="IT112" s="1474"/>
      <c r="IU112" s="1474"/>
    </row>
    <row r="113" spans="1:255">
      <c r="A113" s="2091">
        <v>41</v>
      </c>
      <c r="B113" s="1456"/>
      <c r="C113" s="1456"/>
      <c r="D113" s="1456"/>
      <c r="E113" s="1814"/>
      <c r="F113" s="1455"/>
      <c r="G113" s="1456"/>
      <c r="H113" s="1456"/>
      <c r="I113" s="1456"/>
      <c r="J113" s="1456"/>
      <c r="K113" s="1787"/>
      <c r="L113" s="1787"/>
      <c r="M113" s="1825">
        <v>41</v>
      </c>
      <c r="N113" s="1455"/>
      <c r="O113" s="1787"/>
      <c r="P113" s="1787"/>
      <c r="Q113" s="1787"/>
      <c r="R113" s="1787">
        <f t="shared" si="1"/>
        <v>0</v>
      </c>
      <c r="S113" s="1825">
        <v>41</v>
      </c>
      <c r="T113" s="1474"/>
      <c r="U113" s="1474"/>
      <c r="V113" s="1474"/>
      <c r="W113" s="1474"/>
      <c r="X113" s="1474"/>
      <c r="Y113" s="1474"/>
      <c r="Z113" s="1474"/>
      <c r="AA113" s="1474"/>
      <c r="AB113" s="1474"/>
      <c r="AC113" s="1474"/>
      <c r="AD113" s="1474"/>
      <c r="AE113" s="1474"/>
      <c r="AF113" s="1474"/>
      <c r="AG113" s="1474"/>
      <c r="AH113" s="1474"/>
      <c r="AI113" s="1474"/>
      <c r="AJ113" s="1474"/>
      <c r="AK113" s="1474"/>
      <c r="AL113" s="1474"/>
      <c r="AM113" s="1474"/>
      <c r="AN113" s="1474"/>
      <c r="AO113" s="1474"/>
      <c r="AP113" s="1474"/>
      <c r="AQ113" s="1474"/>
      <c r="AR113" s="1474"/>
      <c r="AS113" s="1474"/>
      <c r="AT113" s="1474"/>
      <c r="AU113" s="1474"/>
      <c r="AV113" s="1474"/>
      <c r="AW113" s="1474"/>
      <c r="AX113" s="1474"/>
      <c r="AY113" s="1474"/>
      <c r="AZ113" s="1474"/>
      <c r="BA113" s="1474"/>
      <c r="BB113" s="1474"/>
      <c r="BC113" s="1474"/>
      <c r="BD113" s="1474"/>
      <c r="BE113" s="1474"/>
      <c r="BF113" s="1474"/>
      <c r="BG113" s="1474"/>
      <c r="BH113" s="1474"/>
      <c r="BI113" s="1474"/>
      <c r="BJ113" s="1474"/>
      <c r="BK113" s="1474"/>
      <c r="BL113" s="1474"/>
      <c r="BM113" s="1474"/>
      <c r="BN113" s="1474"/>
      <c r="BO113" s="1474"/>
      <c r="BP113" s="1474"/>
      <c r="BQ113" s="1474"/>
      <c r="BR113" s="1474"/>
      <c r="BS113" s="1474"/>
      <c r="BT113" s="1474"/>
      <c r="BU113" s="1474"/>
      <c r="BV113" s="1474"/>
      <c r="BW113" s="1474"/>
      <c r="BX113" s="1474"/>
      <c r="BY113" s="1474"/>
      <c r="BZ113" s="1474"/>
      <c r="CA113" s="1474"/>
      <c r="CB113" s="1474"/>
      <c r="CC113" s="1474"/>
      <c r="CD113" s="1474"/>
      <c r="CE113" s="1474"/>
      <c r="CF113" s="1474"/>
      <c r="CG113" s="1474"/>
      <c r="CH113" s="1474"/>
      <c r="CI113" s="1474"/>
      <c r="CJ113" s="1474"/>
      <c r="CK113" s="1474"/>
      <c r="CL113" s="1474"/>
      <c r="CM113" s="1474"/>
      <c r="CN113" s="1474"/>
      <c r="CO113" s="1474"/>
      <c r="CP113" s="1474"/>
      <c r="CQ113" s="1474"/>
      <c r="CR113" s="1474"/>
      <c r="CS113" s="1474"/>
      <c r="CT113" s="1474"/>
      <c r="CU113" s="1474"/>
      <c r="CV113" s="1474"/>
      <c r="CW113" s="1474"/>
      <c r="CX113" s="1474"/>
      <c r="CY113" s="1474"/>
      <c r="CZ113" s="1474"/>
      <c r="DA113" s="1474"/>
      <c r="DB113" s="1474"/>
      <c r="DC113" s="1474"/>
      <c r="DD113" s="1474"/>
      <c r="DE113" s="1474"/>
      <c r="DF113" s="1474"/>
      <c r="DG113" s="1474"/>
      <c r="DH113" s="1474"/>
      <c r="DI113" s="1474"/>
      <c r="DJ113" s="1474"/>
      <c r="DK113" s="1474"/>
      <c r="DL113" s="1474"/>
      <c r="DM113" s="1474"/>
      <c r="DN113" s="1474"/>
      <c r="DO113" s="1474"/>
      <c r="DP113" s="1474"/>
      <c r="DQ113" s="1474"/>
      <c r="DR113" s="1474"/>
      <c r="DS113" s="1474"/>
      <c r="DT113" s="1474"/>
      <c r="DU113" s="1474"/>
      <c r="DV113" s="1474"/>
      <c r="DW113" s="1474"/>
      <c r="DX113" s="1474"/>
      <c r="DY113" s="1474"/>
      <c r="DZ113" s="1474"/>
      <c r="EA113" s="1474"/>
      <c r="EB113" s="1474"/>
      <c r="EC113" s="1474"/>
      <c r="ED113" s="1474"/>
      <c r="EE113" s="1474"/>
      <c r="EF113" s="1474"/>
      <c r="EG113" s="1474"/>
      <c r="EH113" s="1474"/>
      <c r="EI113" s="1474"/>
      <c r="EJ113" s="1474"/>
      <c r="EK113" s="1474"/>
      <c r="EL113" s="1474"/>
      <c r="EM113" s="1474"/>
      <c r="EN113" s="1474"/>
      <c r="EO113" s="1474"/>
      <c r="EP113" s="1474"/>
      <c r="EQ113" s="1474"/>
      <c r="ER113" s="1474"/>
      <c r="ES113" s="1474"/>
      <c r="ET113" s="1474"/>
      <c r="EU113" s="1474"/>
      <c r="EV113" s="1474"/>
      <c r="EW113" s="1474"/>
      <c r="EX113" s="1474"/>
      <c r="EY113" s="1474"/>
      <c r="EZ113" s="1474"/>
      <c r="FA113" s="1474"/>
      <c r="FB113" s="1474"/>
      <c r="FC113" s="1474"/>
      <c r="FD113" s="1474"/>
      <c r="FE113" s="1474"/>
      <c r="FF113" s="1474"/>
      <c r="FG113" s="1474"/>
      <c r="FH113" s="1474"/>
      <c r="FI113" s="1474"/>
      <c r="FJ113" s="1474"/>
      <c r="FK113" s="1474"/>
      <c r="FL113" s="1474"/>
      <c r="FM113" s="1474"/>
      <c r="FN113" s="1474"/>
      <c r="FO113" s="1474"/>
      <c r="FP113" s="1474"/>
      <c r="FQ113" s="1474"/>
      <c r="FR113" s="1474"/>
      <c r="FS113" s="1474"/>
      <c r="FT113" s="1474"/>
      <c r="FU113" s="1474"/>
      <c r="FV113" s="1474"/>
      <c r="FW113" s="1474"/>
      <c r="FX113" s="1474"/>
      <c r="FY113" s="1474"/>
      <c r="FZ113" s="1474"/>
      <c r="GA113" s="1474"/>
      <c r="GB113" s="1474"/>
      <c r="GC113" s="1474"/>
      <c r="GD113" s="1474"/>
      <c r="GE113" s="1474"/>
      <c r="GF113" s="1474"/>
      <c r="GG113" s="1474"/>
      <c r="GH113" s="1474"/>
      <c r="GI113" s="1474"/>
      <c r="GJ113" s="1474"/>
      <c r="GK113" s="1474"/>
      <c r="GL113" s="1474"/>
      <c r="GM113" s="1474"/>
      <c r="GN113" s="1474"/>
      <c r="GO113" s="1474"/>
      <c r="GP113" s="1474"/>
      <c r="GQ113" s="1474"/>
      <c r="GR113" s="1474"/>
      <c r="GS113" s="1474"/>
      <c r="GT113" s="1474"/>
      <c r="GU113" s="1474"/>
      <c r="GV113" s="1474"/>
      <c r="GW113" s="1474"/>
      <c r="GX113" s="1474"/>
      <c r="GY113" s="1474"/>
      <c r="GZ113" s="1474"/>
      <c r="HA113" s="1474"/>
      <c r="HB113" s="1474"/>
      <c r="HC113" s="1474"/>
      <c r="HD113" s="1474"/>
      <c r="HE113" s="1474"/>
      <c r="HF113" s="1474"/>
      <c r="HG113" s="1474"/>
      <c r="HH113" s="1474"/>
      <c r="HI113" s="1474"/>
      <c r="HJ113" s="1474"/>
      <c r="HK113" s="1474"/>
      <c r="HL113" s="1474"/>
      <c r="HM113" s="1474"/>
      <c r="HN113" s="1474"/>
      <c r="HO113" s="1474"/>
      <c r="HP113" s="1474"/>
      <c r="HQ113" s="1474"/>
      <c r="HR113" s="1474"/>
      <c r="HS113" s="1474"/>
      <c r="HT113" s="1474"/>
      <c r="HU113" s="1474"/>
      <c r="HV113" s="1474"/>
      <c r="HW113" s="1474"/>
      <c r="HX113" s="1474"/>
      <c r="HY113" s="1474"/>
      <c r="HZ113" s="1474"/>
      <c r="IA113" s="1474"/>
      <c r="IB113" s="1474"/>
      <c r="IC113" s="1474"/>
      <c r="ID113" s="1474"/>
      <c r="IE113" s="1474"/>
      <c r="IF113" s="1474"/>
      <c r="IG113" s="1474"/>
      <c r="IH113" s="1474"/>
      <c r="II113" s="1474"/>
      <c r="IJ113" s="1474"/>
      <c r="IK113" s="1474"/>
      <c r="IL113" s="1474"/>
      <c r="IM113" s="1474"/>
      <c r="IN113" s="1474"/>
      <c r="IO113" s="1474"/>
      <c r="IP113" s="1474"/>
      <c r="IQ113" s="1474"/>
      <c r="IR113" s="1474"/>
      <c r="IS113" s="1474"/>
      <c r="IT113" s="1474"/>
      <c r="IU113" s="1474"/>
    </row>
    <row r="114" spans="1:255">
      <c r="A114" s="2091">
        <v>42</v>
      </c>
      <c r="B114" s="1456"/>
      <c r="C114" s="1456"/>
      <c r="D114" s="1456"/>
      <c r="E114" s="1814"/>
      <c r="F114" s="1455"/>
      <c r="G114" s="1456"/>
      <c r="H114" s="1456"/>
      <c r="I114" s="1456"/>
      <c r="J114" s="1456"/>
      <c r="K114" s="1787"/>
      <c r="L114" s="1787"/>
      <c r="M114" s="1825">
        <v>42</v>
      </c>
      <c r="N114" s="1455"/>
      <c r="O114" s="1787"/>
      <c r="P114" s="1787"/>
      <c r="Q114" s="1787"/>
      <c r="R114" s="1787">
        <f t="shared" si="1"/>
        <v>0</v>
      </c>
      <c r="S114" s="1825">
        <v>42</v>
      </c>
      <c r="T114" s="1474"/>
      <c r="U114" s="1474"/>
      <c r="V114" s="1474"/>
      <c r="W114" s="1474"/>
      <c r="X114" s="1474"/>
      <c r="Y114" s="1474"/>
      <c r="Z114" s="1474"/>
      <c r="AA114" s="1474"/>
      <c r="AB114" s="1474"/>
      <c r="AC114" s="1474"/>
      <c r="AD114" s="1474"/>
      <c r="AE114" s="1474"/>
      <c r="AF114" s="1474"/>
      <c r="AG114" s="1474"/>
      <c r="AH114" s="1474"/>
      <c r="AI114" s="1474"/>
      <c r="AJ114" s="1474"/>
      <c r="AK114" s="1474"/>
      <c r="AL114" s="1474"/>
      <c r="AM114" s="1474"/>
      <c r="AN114" s="1474"/>
      <c r="AO114" s="1474"/>
      <c r="AP114" s="1474"/>
      <c r="AQ114" s="1474"/>
      <c r="AR114" s="1474"/>
      <c r="AS114" s="1474"/>
      <c r="AT114" s="1474"/>
      <c r="AU114" s="1474"/>
      <c r="AV114" s="1474"/>
      <c r="AW114" s="1474"/>
      <c r="AX114" s="1474"/>
      <c r="AY114" s="1474"/>
      <c r="AZ114" s="1474"/>
      <c r="BA114" s="1474"/>
      <c r="BB114" s="1474"/>
      <c r="BC114" s="1474"/>
      <c r="BD114" s="1474"/>
      <c r="BE114" s="1474"/>
      <c r="BF114" s="1474"/>
      <c r="BG114" s="1474"/>
      <c r="BH114" s="1474"/>
      <c r="BI114" s="1474"/>
      <c r="BJ114" s="1474"/>
      <c r="BK114" s="1474"/>
      <c r="BL114" s="1474"/>
      <c r="BM114" s="1474"/>
      <c r="BN114" s="1474"/>
      <c r="BO114" s="1474"/>
      <c r="BP114" s="1474"/>
      <c r="BQ114" s="1474"/>
      <c r="BR114" s="1474"/>
      <c r="BS114" s="1474"/>
      <c r="BT114" s="1474"/>
      <c r="BU114" s="1474"/>
      <c r="BV114" s="1474"/>
      <c r="BW114" s="1474"/>
      <c r="BX114" s="1474"/>
      <c r="BY114" s="1474"/>
      <c r="BZ114" s="1474"/>
      <c r="CA114" s="1474"/>
      <c r="CB114" s="1474"/>
      <c r="CC114" s="1474"/>
      <c r="CD114" s="1474"/>
      <c r="CE114" s="1474"/>
      <c r="CF114" s="1474"/>
      <c r="CG114" s="1474"/>
      <c r="CH114" s="1474"/>
      <c r="CI114" s="1474"/>
      <c r="CJ114" s="1474"/>
      <c r="CK114" s="1474"/>
      <c r="CL114" s="1474"/>
      <c r="CM114" s="1474"/>
      <c r="CN114" s="1474"/>
      <c r="CO114" s="1474"/>
      <c r="CP114" s="1474"/>
      <c r="CQ114" s="1474"/>
      <c r="CR114" s="1474"/>
      <c r="CS114" s="1474"/>
      <c r="CT114" s="1474"/>
      <c r="CU114" s="1474"/>
      <c r="CV114" s="1474"/>
      <c r="CW114" s="1474"/>
      <c r="CX114" s="1474"/>
      <c r="CY114" s="1474"/>
      <c r="CZ114" s="1474"/>
      <c r="DA114" s="1474"/>
      <c r="DB114" s="1474"/>
      <c r="DC114" s="1474"/>
      <c r="DD114" s="1474"/>
      <c r="DE114" s="1474"/>
      <c r="DF114" s="1474"/>
      <c r="DG114" s="1474"/>
      <c r="DH114" s="1474"/>
      <c r="DI114" s="1474"/>
      <c r="DJ114" s="1474"/>
      <c r="DK114" s="1474"/>
      <c r="DL114" s="1474"/>
      <c r="DM114" s="1474"/>
      <c r="DN114" s="1474"/>
      <c r="DO114" s="1474"/>
      <c r="DP114" s="1474"/>
      <c r="DQ114" s="1474"/>
      <c r="DR114" s="1474"/>
      <c r="DS114" s="1474"/>
      <c r="DT114" s="1474"/>
      <c r="DU114" s="1474"/>
      <c r="DV114" s="1474"/>
      <c r="DW114" s="1474"/>
      <c r="DX114" s="1474"/>
      <c r="DY114" s="1474"/>
      <c r="DZ114" s="1474"/>
      <c r="EA114" s="1474"/>
      <c r="EB114" s="1474"/>
      <c r="EC114" s="1474"/>
      <c r="ED114" s="1474"/>
      <c r="EE114" s="1474"/>
      <c r="EF114" s="1474"/>
      <c r="EG114" s="1474"/>
      <c r="EH114" s="1474"/>
      <c r="EI114" s="1474"/>
      <c r="EJ114" s="1474"/>
      <c r="EK114" s="1474"/>
      <c r="EL114" s="1474"/>
      <c r="EM114" s="1474"/>
      <c r="EN114" s="1474"/>
      <c r="EO114" s="1474"/>
      <c r="EP114" s="1474"/>
      <c r="EQ114" s="1474"/>
      <c r="ER114" s="1474"/>
      <c r="ES114" s="1474"/>
      <c r="ET114" s="1474"/>
      <c r="EU114" s="1474"/>
      <c r="EV114" s="1474"/>
      <c r="EW114" s="1474"/>
      <c r="EX114" s="1474"/>
      <c r="EY114" s="1474"/>
      <c r="EZ114" s="1474"/>
      <c r="FA114" s="1474"/>
      <c r="FB114" s="1474"/>
      <c r="FC114" s="1474"/>
      <c r="FD114" s="1474"/>
      <c r="FE114" s="1474"/>
      <c r="FF114" s="1474"/>
      <c r="FG114" s="1474"/>
      <c r="FH114" s="1474"/>
      <c r="FI114" s="1474"/>
      <c r="FJ114" s="1474"/>
      <c r="FK114" s="1474"/>
      <c r="FL114" s="1474"/>
      <c r="FM114" s="1474"/>
      <c r="FN114" s="1474"/>
      <c r="FO114" s="1474"/>
      <c r="FP114" s="1474"/>
      <c r="FQ114" s="1474"/>
      <c r="FR114" s="1474"/>
      <c r="FS114" s="1474"/>
      <c r="FT114" s="1474"/>
      <c r="FU114" s="1474"/>
      <c r="FV114" s="1474"/>
      <c r="FW114" s="1474"/>
      <c r="FX114" s="1474"/>
      <c r="FY114" s="1474"/>
      <c r="FZ114" s="1474"/>
      <c r="GA114" s="1474"/>
      <c r="GB114" s="1474"/>
      <c r="GC114" s="1474"/>
      <c r="GD114" s="1474"/>
      <c r="GE114" s="1474"/>
      <c r="GF114" s="1474"/>
      <c r="GG114" s="1474"/>
      <c r="GH114" s="1474"/>
      <c r="GI114" s="1474"/>
      <c r="GJ114" s="1474"/>
      <c r="GK114" s="1474"/>
      <c r="GL114" s="1474"/>
      <c r="GM114" s="1474"/>
      <c r="GN114" s="1474"/>
      <c r="GO114" s="1474"/>
      <c r="GP114" s="1474"/>
      <c r="GQ114" s="1474"/>
      <c r="GR114" s="1474"/>
      <c r="GS114" s="1474"/>
      <c r="GT114" s="1474"/>
      <c r="GU114" s="1474"/>
      <c r="GV114" s="1474"/>
      <c r="GW114" s="1474"/>
      <c r="GX114" s="1474"/>
      <c r="GY114" s="1474"/>
      <c r="GZ114" s="1474"/>
      <c r="HA114" s="1474"/>
      <c r="HB114" s="1474"/>
      <c r="HC114" s="1474"/>
      <c r="HD114" s="1474"/>
      <c r="HE114" s="1474"/>
      <c r="HF114" s="1474"/>
      <c r="HG114" s="1474"/>
      <c r="HH114" s="1474"/>
      <c r="HI114" s="1474"/>
      <c r="HJ114" s="1474"/>
      <c r="HK114" s="1474"/>
      <c r="HL114" s="1474"/>
      <c r="HM114" s="1474"/>
      <c r="HN114" s="1474"/>
      <c r="HO114" s="1474"/>
      <c r="HP114" s="1474"/>
      <c r="HQ114" s="1474"/>
      <c r="HR114" s="1474"/>
      <c r="HS114" s="1474"/>
      <c r="HT114" s="1474"/>
      <c r="HU114" s="1474"/>
      <c r="HV114" s="1474"/>
      <c r="HW114" s="1474"/>
      <c r="HX114" s="1474"/>
      <c r="HY114" s="1474"/>
      <c r="HZ114" s="1474"/>
      <c r="IA114" s="1474"/>
      <c r="IB114" s="1474"/>
      <c r="IC114" s="1474"/>
      <c r="ID114" s="1474"/>
      <c r="IE114" s="1474"/>
      <c r="IF114" s="1474"/>
      <c r="IG114" s="1474"/>
      <c r="IH114" s="1474"/>
      <c r="II114" s="1474"/>
      <c r="IJ114" s="1474"/>
      <c r="IK114" s="1474"/>
      <c r="IL114" s="1474"/>
      <c r="IM114" s="1474"/>
      <c r="IN114" s="1474"/>
      <c r="IO114" s="1474"/>
      <c r="IP114" s="1474"/>
      <c r="IQ114" s="1474"/>
      <c r="IR114" s="1474"/>
      <c r="IS114" s="1474"/>
      <c r="IT114" s="1474"/>
      <c r="IU114" s="1474"/>
    </row>
    <row r="115" spans="1:255">
      <c r="A115" s="2091">
        <v>43</v>
      </c>
      <c r="B115" s="1456"/>
      <c r="C115" s="1456"/>
      <c r="D115" s="1456"/>
      <c r="E115" s="1814"/>
      <c r="F115" s="1455"/>
      <c r="G115" s="1456"/>
      <c r="H115" s="1456"/>
      <c r="I115" s="1456"/>
      <c r="J115" s="1456"/>
      <c r="K115" s="1787"/>
      <c r="L115" s="1787"/>
      <c r="M115" s="1825">
        <v>43</v>
      </c>
      <c r="N115" s="1455"/>
      <c r="O115" s="1787"/>
      <c r="P115" s="1787"/>
      <c r="Q115" s="1787"/>
      <c r="R115" s="1787">
        <f t="shared" si="1"/>
        <v>0</v>
      </c>
      <c r="S115" s="1825">
        <v>43</v>
      </c>
      <c r="T115" s="1474"/>
      <c r="U115" s="1474"/>
      <c r="V115" s="1474"/>
      <c r="W115" s="1474"/>
      <c r="X115" s="1474"/>
      <c r="Y115" s="1474"/>
      <c r="Z115" s="1474"/>
      <c r="AA115" s="1474"/>
      <c r="AB115" s="1474"/>
      <c r="AC115" s="1474"/>
      <c r="AD115" s="1474"/>
      <c r="AE115" s="1474"/>
      <c r="AF115" s="1474"/>
      <c r="AG115" s="1474"/>
      <c r="AH115" s="1474"/>
      <c r="AI115" s="1474"/>
      <c r="AJ115" s="1474"/>
      <c r="AK115" s="1474"/>
      <c r="AL115" s="1474"/>
      <c r="AM115" s="1474"/>
      <c r="AN115" s="1474"/>
      <c r="AO115" s="1474"/>
      <c r="AP115" s="1474"/>
      <c r="AQ115" s="1474"/>
      <c r="AR115" s="1474"/>
      <c r="AS115" s="1474"/>
      <c r="AT115" s="1474"/>
      <c r="AU115" s="1474"/>
      <c r="AV115" s="1474"/>
      <c r="AW115" s="1474"/>
      <c r="AX115" s="1474"/>
      <c r="AY115" s="1474"/>
      <c r="AZ115" s="1474"/>
      <c r="BA115" s="1474"/>
      <c r="BB115" s="1474"/>
      <c r="BC115" s="1474"/>
      <c r="BD115" s="1474"/>
      <c r="BE115" s="1474"/>
      <c r="BF115" s="1474"/>
      <c r="BG115" s="1474"/>
      <c r="BH115" s="1474"/>
      <c r="BI115" s="1474"/>
      <c r="BJ115" s="1474"/>
      <c r="BK115" s="1474"/>
      <c r="BL115" s="1474"/>
      <c r="BM115" s="1474"/>
      <c r="BN115" s="1474"/>
      <c r="BO115" s="1474"/>
      <c r="BP115" s="1474"/>
      <c r="BQ115" s="1474"/>
      <c r="BR115" s="1474"/>
      <c r="BS115" s="1474"/>
      <c r="BT115" s="1474"/>
      <c r="BU115" s="1474"/>
      <c r="BV115" s="1474"/>
      <c r="BW115" s="1474"/>
      <c r="BX115" s="1474"/>
      <c r="BY115" s="1474"/>
      <c r="BZ115" s="1474"/>
      <c r="CA115" s="1474"/>
      <c r="CB115" s="1474"/>
      <c r="CC115" s="1474"/>
      <c r="CD115" s="1474"/>
      <c r="CE115" s="1474"/>
      <c r="CF115" s="1474"/>
      <c r="CG115" s="1474"/>
      <c r="CH115" s="1474"/>
      <c r="CI115" s="1474"/>
      <c r="CJ115" s="1474"/>
      <c r="CK115" s="1474"/>
      <c r="CL115" s="1474"/>
      <c r="CM115" s="1474"/>
      <c r="CN115" s="1474"/>
      <c r="CO115" s="1474"/>
      <c r="CP115" s="1474"/>
      <c r="CQ115" s="1474"/>
      <c r="CR115" s="1474"/>
      <c r="CS115" s="1474"/>
      <c r="CT115" s="1474"/>
      <c r="CU115" s="1474"/>
      <c r="CV115" s="1474"/>
      <c r="CW115" s="1474"/>
      <c r="CX115" s="1474"/>
      <c r="CY115" s="1474"/>
      <c r="CZ115" s="1474"/>
      <c r="DA115" s="1474"/>
      <c r="DB115" s="1474"/>
      <c r="DC115" s="1474"/>
      <c r="DD115" s="1474"/>
      <c r="DE115" s="1474"/>
      <c r="DF115" s="1474"/>
      <c r="DG115" s="1474"/>
      <c r="DH115" s="1474"/>
      <c r="DI115" s="1474"/>
      <c r="DJ115" s="1474"/>
      <c r="DK115" s="1474"/>
      <c r="DL115" s="1474"/>
      <c r="DM115" s="1474"/>
      <c r="DN115" s="1474"/>
      <c r="DO115" s="1474"/>
      <c r="DP115" s="1474"/>
      <c r="DQ115" s="1474"/>
      <c r="DR115" s="1474"/>
      <c r="DS115" s="1474"/>
      <c r="DT115" s="1474"/>
      <c r="DU115" s="1474"/>
      <c r="DV115" s="1474"/>
      <c r="DW115" s="1474"/>
      <c r="DX115" s="1474"/>
      <c r="DY115" s="1474"/>
      <c r="DZ115" s="1474"/>
      <c r="EA115" s="1474"/>
      <c r="EB115" s="1474"/>
      <c r="EC115" s="1474"/>
      <c r="ED115" s="1474"/>
      <c r="EE115" s="1474"/>
      <c r="EF115" s="1474"/>
      <c r="EG115" s="1474"/>
      <c r="EH115" s="1474"/>
      <c r="EI115" s="1474"/>
      <c r="EJ115" s="1474"/>
      <c r="EK115" s="1474"/>
      <c r="EL115" s="1474"/>
      <c r="EM115" s="1474"/>
      <c r="EN115" s="1474"/>
      <c r="EO115" s="1474"/>
      <c r="EP115" s="1474"/>
      <c r="EQ115" s="1474"/>
      <c r="ER115" s="1474"/>
      <c r="ES115" s="1474"/>
      <c r="ET115" s="1474"/>
      <c r="EU115" s="1474"/>
      <c r="EV115" s="1474"/>
      <c r="EW115" s="1474"/>
      <c r="EX115" s="1474"/>
      <c r="EY115" s="1474"/>
      <c r="EZ115" s="1474"/>
      <c r="FA115" s="1474"/>
      <c r="FB115" s="1474"/>
      <c r="FC115" s="1474"/>
      <c r="FD115" s="1474"/>
      <c r="FE115" s="1474"/>
      <c r="FF115" s="1474"/>
      <c r="FG115" s="1474"/>
      <c r="FH115" s="1474"/>
      <c r="FI115" s="1474"/>
      <c r="FJ115" s="1474"/>
      <c r="FK115" s="1474"/>
      <c r="FL115" s="1474"/>
      <c r="FM115" s="1474"/>
      <c r="FN115" s="1474"/>
      <c r="FO115" s="1474"/>
      <c r="FP115" s="1474"/>
      <c r="FQ115" s="1474"/>
      <c r="FR115" s="1474"/>
      <c r="FS115" s="1474"/>
      <c r="FT115" s="1474"/>
      <c r="FU115" s="1474"/>
      <c r="FV115" s="1474"/>
      <c r="FW115" s="1474"/>
      <c r="FX115" s="1474"/>
      <c r="FY115" s="1474"/>
      <c r="FZ115" s="1474"/>
      <c r="GA115" s="1474"/>
      <c r="GB115" s="1474"/>
      <c r="GC115" s="1474"/>
      <c r="GD115" s="1474"/>
      <c r="GE115" s="1474"/>
      <c r="GF115" s="1474"/>
      <c r="GG115" s="1474"/>
      <c r="GH115" s="1474"/>
      <c r="GI115" s="1474"/>
      <c r="GJ115" s="1474"/>
      <c r="GK115" s="1474"/>
      <c r="GL115" s="1474"/>
      <c r="GM115" s="1474"/>
      <c r="GN115" s="1474"/>
      <c r="GO115" s="1474"/>
      <c r="GP115" s="1474"/>
      <c r="GQ115" s="1474"/>
      <c r="GR115" s="1474"/>
      <c r="GS115" s="1474"/>
      <c r="GT115" s="1474"/>
      <c r="GU115" s="1474"/>
      <c r="GV115" s="1474"/>
      <c r="GW115" s="1474"/>
      <c r="GX115" s="1474"/>
      <c r="GY115" s="1474"/>
      <c r="GZ115" s="1474"/>
      <c r="HA115" s="1474"/>
      <c r="HB115" s="1474"/>
      <c r="HC115" s="1474"/>
      <c r="HD115" s="1474"/>
      <c r="HE115" s="1474"/>
      <c r="HF115" s="1474"/>
      <c r="HG115" s="1474"/>
      <c r="HH115" s="1474"/>
      <c r="HI115" s="1474"/>
      <c r="HJ115" s="1474"/>
      <c r="HK115" s="1474"/>
      <c r="HL115" s="1474"/>
      <c r="HM115" s="1474"/>
      <c r="HN115" s="1474"/>
      <c r="HO115" s="1474"/>
      <c r="HP115" s="1474"/>
      <c r="HQ115" s="1474"/>
      <c r="HR115" s="1474"/>
      <c r="HS115" s="1474"/>
      <c r="HT115" s="1474"/>
      <c r="HU115" s="1474"/>
      <c r="HV115" s="1474"/>
      <c r="HW115" s="1474"/>
      <c r="HX115" s="1474"/>
      <c r="HY115" s="1474"/>
      <c r="HZ115" s="1474"/>
      <c r="IA115" s="1474"/>
      <c r="IB115" s="1474"/>
      <c r="IC115" s="1474"/>
      <c r="ID115" s="1474"/>
      <c r="IE115" s="1474"/>
      <c r="IF115" s="1474"/>
      <c r="IG115" s="1474"/>
      <c r="IH115" s="1474"/>
      <c r="II115" s="1474"/>
      <c r="IJ115" s="1474"/>
      <c r="IK115" s="1474"/>
      <c r="IL115" s="1474"/>
      <c r="IM115" s="1474"/>
      <c r="IN115" s="1474"/>
      <c r="IO115" s="1474"/>
      <c r="IP115" s="1474"/>
      <c r="IQ115" s="1474"/>
      <c r="IR115" s="1474"/>
      <c r="IS115" s="1474"/>
      <c r="IT115" s="1474"/>
      <c r="IU115" s="1474"/>
    </row>
    <row r="116" spans="1:255">
      <c r="A116" s="2091">
        <v>44</v>
      </c>
      <c r="B116" s="1456"/>
      <c r="C116" s="1456"/>
      <c r="D116" s="1456"/>
      <c r="E116" s="1814"/>
      <c r="F116" s="1455"/>
      <c r="G116" s="1456"/>
      <c r="H116" s="1456"/>
      <c r="I116" s="1456"/>
      <c r="J116" s="1456"/>
      <c r="K116" s="1787"/>
      <c r="L116" s="1787"/>
      <c r="M116" s="1825">
        <v>44</v>
      </c>
      <c r="N116" s="1455"/>
      <c r="O116" s="1787"/>
      <c r="P116" s="1787"/>
      <c r="Q116" s="1787"/>
      <c r="R116" s="1787">
        <f t="shared" si="1"/>
        <v>0</v>
      </c>
      <c r="S116" s="1825">
        <v>44</v>
      </c>
      <c r="T116" s="1474"/>
      <c r="U116" s="1474"/>
      <c r="V116" s="1474"/>
      <c r="W116" s="1474"/>
      <c r="X116" s="1474"/>
      <c r="Y116" s="1474"/>
      <c r="Z116" s="1474"/>
      <c r="AA116" s="1474"/>
      <c r="AB116" s="1474"/>
      <c r="AC116" s="1474"/>
      <c r="AD116" s="1474"/>
      <c r="AE116" s="1474"/>
      <c r="AF116" s="1474"/>
      <c r="AG116" s="1474"/>
      <c r="AH116" s="1474"/>
      <c r="AI116" s="1474"/>
      <c r="AJ116" s="1474"/>
      <c r="AK116" s="1474"/>
      <c r="AL116" s="1474"/>
      <c r="AM116" s="1474"/>
      <c r="AN116" s="1474"/>
      <c r="AO116" s="1474"/>
      <c r="AP116" s="1474"/>
      <c r="AQ116" s="1474"/>
      <c r="AR116" s="1474"/>
      <c r="AS116" s="1474"/>
      <c r="AT116" s="1474"/>
      <c r="AU116" s="1474"/>
      <c r="AV116" s="1474"/>
      <c r="AW116" s="1474"/>
      <c r="AX116" s="1474"/>
      <c r="AY116" s="1474"/>
      <c r="AZ116" s="1474"/>
      <c r="BA116" s="1474"/>
      <c r="BB116" s="1474"/>
      <c r="BC116" s="1474"/>
      <c r="BD116" s="1474"/>
      <c r="BE116" s="1474"/>
      <c r="BF116" s="1474"/>
      <c r="BG116" s="1474"/>
      <c r="BH116" s="1474"/>
      <c r="BI116" s="1474"/>
      <c r="BJ116" s="1474"/>
      <c r="BK116" s="1474"/>
      <c r="BL116" s="1474"/>
      <c r="BM116" s="1474"/>
      <c r="BN116" s="1474"/>
      <c r="BO116" s="1474"/>
      <c r="BP116" s="1474"/>
      <c r="BQ116" s="1474"/>
      <c r="BR116" s="1474"/>
      <c r="BS116" s="1474"/>
      <c r="BT116" s="1474"/>
      <c r="BU116" s="1474"/>
      <c r="BV116" s="1474"/>
      <c r="BW116" s="1474"/>
      <c r="BX116" s="1474"/>
      <c r="BY116" s="1474"/>
      <c r="BZ116" s="1474"/>
      <c r="CA116" s="1474"/>
      <c r="CB116" s="1474"/>
      <c r="CC116" s="1474"/>
      <c r="CD116" s="1474"/>
      <c r="CE116" s="1474"/>
      <c r="CF116" s="1474"/>
      <c r="CG116" s="1474"/>
      <c r="CH116" s="1474"/>
      <c r="CI116" s="1474"/>
      <c r="CJ116" s="1474"/>
      <c r="CK116" s="1474"/>
      <c r="CL116" s="1474"/>
      <c r="CM116" s="1474"/>
      <c r="CN116" s="1474"/>
      <c r="CO116" s="1474"/>
      <c r="CP116" s="1474"/>
      <c r="CQ116" s="1474"/>
      <c r="CR116" s="1474"/>
      <c r="CS116" s="1474"/>
      <c r="CT116" s="1474"/>
      <c r="CU116" s="1474"/>
      <c r="CV116" s="1474"/>
      <c r="CW116" s="1474"/>
      <c r="CX116" s="1474"/>
      <c r="CY116" s="1474"/>
      <c r="CZ116" s="1474"/>
      <c r="DA116" s="1474"/>
      <c r="DB116" s="1474"/>
      <c r="DC116" s="1474"/>
      <c r="DD116" s="1474"/>
      <c r="DE116" s="1474"/>
      <c r="DF116" s="1474"/>
      <c r="DG116" s="1474"/>
      <c r="DH116" s="1474"/>
      <c r="DI116" s="1474"/>
      <c r="DJ116" s="1474"/>
      <c r="DK116" s="1474"/>
      <c r="DL116" s="1474"/>
      <c r="DM116" s="1474"/>
      <c r="DN116" s="1474"/>
      <c r="DO116" s="1474"/>
      <c r="DP116" s="1474"/>
      <c r="DQ116" s="1474"/>
      <c r="DR116" s="1474"/>
      <c r="DS116" s="1474"/>
      <c r="DT116" s="1474"/>
      <c r="DU116" s="1474"/>
      <c r="DV116" s="1474"/>
      <c r="DW116" s="1474"/>
      <c r="DX116" s="1474"/>
      <c r="DY116" s="1474"/>
      <c r="DZ116" s="1474"/>
      <c r="EA116" s="1474"/>
      <c r="EB116" s="1474"/>
      <c r="EC116" s="1474"/>
      <c r="ED116" s="1474"/>
      <c r="EE116" s="1474"/>
      <c r="EF116" s="1474"/>
      <c r="EG116" s="1474"/>
      <c r="EH116" s="1474"/>
      <c r="EI116" s="1474"/>
      <c r="EJ116" s="1474"/>
      <c r="EK116" s="1474"/>
      <c r="EL116" s="1474"/>
      <c r="EM116" s="1474"/>
      <c r="EN116" s="1474"/>
      <c r="EO116" s="1474"/>
      <c r="EP116" s="1474"/>
      <c r="EQ116" s="1474"/>
      <c r="ER116" s="1474"/>
      <c r="ES116" s="1474"/>
      <c r="ET116" s="1474"/>
      <c r="EU116" s="1474"/>
      <c r="EV116" s="1474"/>
      <c r="EW116" s="1474"/>
      <c r="EX116" s="1474"/>
      <c r="EY116" s="1474"/>
      <c r="EZ116" s="1474"/>
      <c r="FA116" s="1474"/>
      <c r="FB116" s="1474"/>
      <c r="FC116" s="1474"/>
      <c r="FD116" s="1474"/>
      <c r="FE116" s="1474"/>
      <c r="FF116" s="1474"/>
      <c r="FG116" s="1474"/>
      <c r="FH116" s="1474"/>
      <c r="FI116" s="1474"/>
      <c r="FJ116" s="1474"/>
      <c r="FK116" s="1474"/>
      <c r="FL116" s="1474"/>
      <c r="FM116" s="1474"/>
      <c r="FN116" s="1474"/>
      <c r="FO116" s="1474"/>
      <c r="FP116" s="1474"/>
      <c r="FQ116" s="1474"/>
      <c r="FR116" s="1474"/>
      <c r="FS116" s="1474"/>
      <c r="FT116" s="1474"/>
      <c r="FU116" s="1474"/>
      <c r="FV116" s="1474"/>
      <c r="FW116" s="1474"/>
      <c r="FX116" s="1474"/>
      <c r="FY116" s="1474"/>
      <c r="FZ116" s="1474"/>
      <c r="GA116" s="1474"/>
      <c r="GB116" s="1474"/>
      <c r="GC116" s="1474"/>
      <c r="GD116" s="1474"/>
      <c r="GE116" s="1474"/>
      <c r="GF116" s="1474"/>
      <c r="GG116" s="1474"/>
      <c r="GH116" s="1474"/>
      <c r="GI116" s="1474"/>
      <c r="GJ116" s="1474"/>
      <c r="GK116" s="1474"/>
      <c r="GL116" s="1474"/>
      <c r="GM116" s="1474"/>
      <c r="GN116" s="1474"/>
      <c r="GO116" s="1474"/>
      <c r="GP116" s="1474"/>
      <c r="GQ116" s="1474"/>
      <c r="GR116" s="1474"/>
      <c r="GS116" s="1474"/>
      <c r="GT116" s="1474"/>
      <c r="GU116" s="1474"/>
      <c r="GV116" s="1474"/>
      <c r="GW116" s="1474"/>
      <c r="GX116" s="1474"/>
      <c r="GY116" s="1474"/>
      <c r="GZ116" s="1474"/>
      <c r="HA116" s="1474"/>
      <c r="HB116" s="1474"/>
      <c r="HC116" s="1474"/>
      <c r="HD116" s="1474"/>
      <c r="HE116" s="1474"/>
      <c r="HF116" s="1474"/>
      <c r="HG116" s="1474"/>
      <c r="HH116" s="1474"/>
      <c r="HI116" s="1474"/>
      <c r="HJ116" s="1474"/>
      <c r="HK116" s="1474"/>
      <c r="HL116" s="1474"/>
      <c r="HM116" s="1474"/>
      <c r="HN116" s="1474"/>
      <c r="HO116" s="1474"/>
      <c r="HP116" s="1474"/>
      <c r="HQ116" s="1474"/>
      <c r="HR116" s="1474"/>
      <c r="HS116" s="1474"/>
      <c r="HT116" s="1474"/>
      <c r="HU116" s="1474"/>
      <c r="HV116" s="1474"/>
      <c r="HW116" s="1474"/>
      <c r="HX116" s="1474"/>
      <c r="HY116" s="1474"/>
      <c r="HZ116" s="1474"/>
      <c r="IA116" s="1474"/>
      <c r="IB116" s="1474"/>
      <c r="IC116" s="1474"/>
      <c r="ID116" s="1474"/>
      <c r="IE116" s="1474"/>
      <c r="IF116" s="1474"/>
      <c r="IG116" s="1474"/>
      <c r="IH116" s="1474"/>
      <c r="II116" s="1474"/>
      <c r="IJ116" s="1474"/>
      <c r="IK116" s="1474"/>
      <c r="IL116" s="1474"/>
      <c r="IM116" s="1474"/>
      <c r="IN116" s="1474"/>
      <c r="IO116" s="1474"/>
      <c r="IP116" s="1474"/>
      <c r="IQ116" s="1474"/>
      <c r="IR116" s="1474"/>
      <c r="IS116" s="1474"/>
      <c r="IT116" s="1474"/>
      <c r="IU116" s="1474"/>
    </row>
    <row r="117" spans="1:255">
      <c r="A117" s="2091">
        <v>45</v>
      </c>
      <c r="B117" s="1456"/>
      <c r="C117" s="1456"/>
      <c r="D117" s="1456"/>
      <c r="E117" s="1814"/>
      <c r="F117" s="1455"/>
      <c r="G117" s="1456"/>
      <c r="H117" s="1456"/>
      <c r="I117" s="1456"/>
      <c r="J117" s="1456"/>
      <c r="K117" s="1787"/>
      <c r="L117" s="1787"/>
      <c r="M117" s="1825">
        <v>45</v>
      </c>
      <c r="N117" s="1455"/>
      <c r="O117" s="1787"/>
      <c r="P117" s="1787"/>
      <c r="Q117" s="1787"/>
      <c r="R117" s="1787">
        <f t="shared" si="1"/>
        <v>0</v>
      </c>
      <c r="S117" s="1825">
        <v>45</v>
      </c>
      <c r="T117" s="1474"/>
      <c r="U117" s="1474"/>
      <c r="V117" s="1474"/>
      <c r="W117" s="1474"/>
      <c r="X117" s="1474"/>
      <c r="Y117" s="1474"/>
      <c r="Z117" s="1474"/>
      <c r="AA117" s="1474"/>
      <c r="AB117" s="1474"/>
      <c r="AC117" s="1474"/>
      <c r="AD117" s="1474"/>
      <c r="AE117" s="1474"/>
      <c r="AF117" s="1474"/>
      <c r="AG117" s="1474"/>
      <c r="AH117" s="1474"/>
      <c r="AI117" s="1474"/>
      <c r="AJ117" s="1474"/>
      <c r="AK117" s="1474"/>
      <c r="AL117" s="1474"/>
      <c r="AM117" s="1474"/>
      <c r="AN117" s="1474"/>
      <c r="AO117" s="1474"/>
      <c r="AP117" s="1474"/>
      <c r="AQ117" s="1474"/>
      <c r="AR117" s="1474"/>
      <c r="AS117" s="1474"/>
      <c r="AT117" s="1474"/>
      <c r="AU117" s="1474"/>
      <c r="AV117" s="1474"/>
      <c r="AW117" s="1474"/>
      <c r="AX117" s="1474"/>
      <c r="AY117" s="1474"/>
      <c r="AZ117" s="1474"/>
      <c r="BA117" s="1474"/>
      <c r="BB117" s="1474"/>
      <c r="BC117" s="1474"/>
      <c r="BD117" s="1474"/>
      <c r="BE117" s="1474"/>
      <c r="BF117" s="1474"/>
      <c r="BG117" s="1474"/>
      <c r="BH117" s="1474"/>
      <c r="BI117" s="1474"/>
      <c r="BJ117" s="1474"/>
      <c r="BK117" s="1474"/>
      <c r="BL117" s="1474"/>
      <c r="BM117" s="1474"/>
      <c r="BN117" s="1474"/>
      <c r="BO117" s="1474"/>
      <c r="BP117" s="1474"/>
      <c r="BQ117" s="1474"/>
      <c r="BR117" s="1474"/>
      <c r="BS117" s="1474"/>
      <c r="BT117" s="1474"/>
      <c r="BU117" s="1474"/>
      <c r="BV117" s="1474"/>
      <c r="BW117" s="1474"/>
      <c r="BX117" s="1474"/>
      <c r="BY117" s="1474"/>
      <c r="BZ117" s="1474"/>
      <c r="CA117" s="1474"/>
      <c r="CB117" s="1474"/>
      <c r="CC117" s="1474"/>
      <c r="CD117" s="1474"/>
      <c r="CE117" s="1474"/>
      <c r="CF117" s="1474"/>
      <c r="CG117" s="1474"/>
      <c r="CH117" s="1474"/>
      <c r="CI117" s="1474"/>
      <c r="CJ117" s="1474"/>
      <c r="CK117" s="1474"/>
      <c r="CL117" s="1474"/>
      <c r="CM117" s="1474"/>
      <c r="CN117" s="1474"/>
      <c r="CO117" s="1474"/>
      <c r="CP117" s="1474"/>
      <c r="CQ117" s="1474"/>
      <c r="CR117" s="1474"/>
      <c r="CS117" s="1474"/>
      <c r="CT117" s="1474"/>
      <c r="CU117" s="1474"/>
      <c r="CV117" s="1474"/>
      <c r="CW117" s="1474"/>
      <c r="CX117" s="1474"/>
      <c r="CY117" s="1474"/>
      <c r="CZ117" s="1474"/>
      <c r="DA117" s="1474"/>
      <c r="DB117" s="1474"/>
      <c r="DC117" s="1474"/>
      <c r="DD117" s="1474"/>
      <c r="DE117" s="1474"/>
      <c r="DF117" s="1474"/>
      <c r="DG117" s="1474"/>
      <c r="DH117" s="1474"/>
      <c r="DI117" s="1474"/>
      <c r="DJ117" s="1474"/>
      <c r="DK117" s="1474"/>
      <c r="DL117" s="1474"/>
      <c r="DM117" s="1474"/>
      <c r="DN117" s="1474"/>
      <c r="DO117" s="1474"/>
      <c r="DP117" s="1474"/>
      <c r="DQ117" s="1474"/>
      <c r="DR117" s="1474"/>
      <c r="DS117" s="1474"/>
      <c r="DT117" s="1474"/>
      <c r="DU117" s="1474"/>
      <c r="DV117" s="1474"/>
      <c r="DW117" s="1474"/>
      <c r="DX117" s="1474"/>
      <c r="DY117" s="1474"/>
      <c r="DZ117" s="1474"/>
      <c r="EA117" s="1474"/>
      <c r="EB117" s="1474"/>
      <c r="EC117" s="1474"/>
      <c r="ED117" s="1474"/>
      <c r="EE117" s="1474"/>
      <c r="EF117" s="1474"/>
      <c r="EG117" s="1474"/>
      <c r="EH117" s="1474"/>
      <c r="EI117" s="1474"/>
      <c r="EJ117" s="1474"/>
      <c r="EK117" s="1474"/>
      <c r="EL117" s="1474"/>
      <c r="EM117" s="1474"/>
      <c r="EN117" s="1474"/>
      <c r="EO117" s="1474"/>
      <c r="EP117" s="1474"/>
      <c r="EQ117" s="1474"/>
      <c r="ER117" s="1474"/>
      <c r="ES117" s="1474"/>
      <c r="ET117" s="1474"/>
      <c r="EU117" s="1474"/>
      <c r="EV117" s="1474"/>
      <c r="EW117" s="1474"/>
      <c r="EX117" s="1474"/>
      <c r="EY117" s="1474"/>
      <c r="EZ117" s="1474"/>
      <c r="FA117" s="1474"/>
      <c r="FB117" s="1474"/>
      <c r="FC117" s="1474"/>
      <c r="FD117" s="1474"/>
      <c r="FE117" s="1474"/>
      <c r="FF117" s="1474"/>
      <c r="FG117" s="1474"/>
      <c r="FH117" s="1474"/>
      <c r="FI117" s="1474"/>
      <c r="FJ117" s="1474"/>
      <c r="FK117" s="1474"/>
      <c r="FL117" s="1474"/>
      <c r="FM117" s="1474"/>
      <c r="FN117" s="1474"/>
      <c r="FO117" s="1474"/>
      <c r="FP117" s="1474"/>
      <c r="FQ117" s="1474"/>
      <c r="FR117" s="1474"/>
      <c r="FS117" s="1474"/>
      <c r="FT117" s="1474"/>
      <c r="FU117" s="1474"/>
      <c r="FV117" s="1474"/>
      <c r="FW117" s="1474"/>
      <c r="FX117" s="1474"/>
      <c r="FY117" s="1474"/>
      <c r="FZ117" s="1474"/>
      <c r="GA117" s="1474"/>
      <c r="GB117" s="1474"/>
      <c r="GC117" s="1474"/>
      <c r="GD117" s="1474"/>
      <c r="GE117" s="1474"/>
      <c r="GF117" s="1474"/>
      <c r="GG117" s="1474"/>
      <c r="GH117" s="1474"/>
      <c r="GI117" s="1474"/>
      <c r="GJ117" s="1474"/>
      <c r="GK117" s="1474"/>
      <c r="GL117" s="1474"/>
      <c r="GM117" s="1474"/>
      <c r="GN117" s="1474"/>
      <c r="GO117" s="1474"/>
      <c r="GP117" s="1474"/>
      <c r="GQ117" s="1474"/>
      <c r="GR117" s="1474"/>
      <c r="GS117" s="1474"/>
      <c r="GT117" s="1474"/>
      <c r="GU117" s="1474"/>
      <c r="GV117" s="1474"/>
      <c r="GW117" s="1474"/>
      <c r="GX117" s="1474"/>
      <c r="GY117" s="1474"/>
      <c r="GZ117" s="1474"/>
      <c r="HA117" s="1474"/>
      <c r="HB117" s="1474"/>
      <c r="HC117" s="1474"/>
      <c r="HD117" s="1474"/>
      <c r="HE117" s="1474"/>
      <c r="HF117" s="1474"/>
      <c r="HG117" s="1474"/>
      <c r="HH117" s="1474"/>
      <c r="HI117" s="1474"/>
      <c r="HJ117" s="1474"/>
      <c r="HK117" s="1474"/>
      <c r="HL117" s="1474"/>
      <c r="HM117" s="1474"/>
      <c r="HN117" s="1474"/>
      <c r="HO117" s="1474"/>
      <c r="HP117" s="1474"/>
      <c r="HQ117" s="1474"/>
      <c r="HR117" s="1474"/>
      <c r="HS117" s="1474"/>
      <c r="HT117" s="1474"/>
      <c r="HU117" s="1474"/>
      <c r="HV117" s="1474"/>
      <c r="HW117" s="1474"/>
      <c r="HX117" s="1474"/>
      <c r="HY117" s="1474"/>
      <c r="HZ117" s="1474"/>
      <c r="IA117" s="1474"/>
      <c r="IB117" s="1474"/>
      <c r="IC117" s="1474"/>
      <c r="ID117" s="1474"/>
      <c r="IE117" s="1474"/>
      <c r="IF117" s="1474"/>
      <c r="IG117" s="1474"/>
      <c r="IH117" s="1474"/>
      <c r="II117" s="1474"/>
      <c r="IJ117" s="1474"/>
      <c r="IK117" s="1474"/>
      <c r="IL117" s="1474"/>
      <c r="IM117" s="1474"/>
      <c r="IN117" s="1474"/>
      <c r="IO117" s="1474"/>
      <c r="IP117" s="1474"/>
      <c r="IQ117" s="1474"/>
      <c r="IR117" s="1474"/>
      <c r="IS117" s="1474"/>
      <c r="IT117" s="1474"/>
      <c r="IU117" s="1474"/>
    </row>
    <row r="118" spans="1:255">
      <c r="A118" s="2091">
        <v>46</v>
      </c>
      <c r="B118" s="1456"/>
      <c r="C118" s="1456"/>
      <c r="D118" s="1456"/>
      <c r="E118" s="1814"/>
      <c r="F118" s="1455"/>
      <c r="G118" s="1456"/>
      <c r="H118" s="1456"/>
      <c r="I118" s="1456"/>
      <c r="J118" s="1456"/>
      <c r="K118" s="1787"/>
      <c r="L118" s="1787"/>
      <c r="M118" s="1825">
        <v>46</v>
      </c>
      <c r="N118" s="1455"/>
      <c r="O118" s="1787"/>
      <c r="P118" s="1787"/>
      <c r="Q118" s="1787"/>
      <c r="R118" s="1787">
        <f t="shared" si="1"/>
        <v>0</v>
      </c>
      <c r="S118" s="1825">
        <v>46</v>
      </c>
      <c r="T118" s="1474"/>
      <c r="U118" s="1474"/>
      <c r="V118" s="1474"/>
      <c r="W118" s="1474"/>
      <c r="X118" s="1474"/>
      <c r="Y118" s="1474"/>
      <c r="Z118" s="1474"/>
      <c r="AA118" s="1474"/>
      <c r="AB118" s="1474"/>
      <c r="AC118" s="1474"/>
      <c r="AD118" s="1474"/>
      <c r="AE118" s="1474"/>
      <c r="AF118" s="1474"/>
      <c r="AG118" s="1474"/>
      <c r="AH118" s="1474"/>
      <c r="AI118" s="1474"/>
      <c r="AJ118" s="1474"/>
      <c r="AK118" s="1474"/>
      <c r="AL118" s="1474"/>
      <c r="AM118" s="1474"/>
      <c r="AN118" s="1474"/>
      <c r="AO118" s="1474"/>
      <c r="AP118" s="1474"/>
      <c r="AQ118" s="1474"/>
      <c r="AR118" s="1474"/>
      <c r="AS118" s="1474"/>
      <c r="AT118" s="1474"/>
      <c r="AU118" s="1474"/>
      <c r="AV118" s="1474"/>
      <c r="AW118" s="1474"/>
      <c r="AX118" s="1474"/>
      <c r="AY118" s="1474"/>
      <c r="AZ118" s="1474"/>
      <c r="BA118" s="1474"/>
      <c r="BB118" s="1474"/>
      <c r="BC118" s="1474"/>
      <c r="BD118" s="1474"/>
      <c r="BE118" s="1474"/>
      <c r="BF118" s="1474"/>
      <c r="BG118" s="1474"/>
      <c r="BH118" s="1474"/>
      <c r="BI118" s="1474"/>
      <c r="BJ118" s="1474"/>
      <c r="BK118" s="1474"/>
      <c r="BL118" s="1474"/>
      <c r="BM118" s="1474"/>
      <c r="BN118" s="1474"/>
      <c r="BO118" s="1474"/>
      <c r="BP118" s="1474"/>
      <c r="BQ118" s="1474"/>
      <c r="BR118" s="1474"/>
      <c r="BS118" s="1474"/>
      <c r="BT118" s="1474"/>
      <c r="BU118" s="1474"/>
      <c r="BV118" s="1474"/>
      <c r="BW118" s="1474"/>
      <c r="BX118" s="1474"/>
      <c r="BY118" s="1474"/>
      <c r="BZ118" s="1474"/>
      <c r="CA118" s="1474"/>
      <c r="CB118" s="1474"/>
      <c r="CC118" s="1474"/>
      <c r="CD118" s="1474"/>
      <c r="CE118" s="1474"/>
      <c r="CF118" s="1474"/>
      <c r="CG118" s="1474"/>
      <c r="CH118" s="1474"/>
      <c r="CI118" s="1474"/>
      <c r="CJ118" s="1474"/>
      <c r="CK118" s="1474"/>
      <c r="CL118" s="1474"/>
      <c r="CM118" s="1474"/>
      <c r="CN118" s="1474"/>
      <c r="CO118" s="1474"/>
      <c r="CP118" s="1474"/>
      <c r="CQ118" s="1474"/>
      <c r="CR118" s="1474"/>
      <c r="CS118" s="1474"/>
      <c r="CT118" s="1474"/>
      <c r="CU118" s="1474"/>
      <c r="CV118" s="1474"/>
      <c r="CW118" s="1474"/>
      <c r="CX118" s="1474"/>
      <c r="CY118" s="1474"/>
      <c r="CZ118" s="1474"/>
      <c r="DA118" s="1474"/>
      <c r="DB118" s="1474"/>
      <c r="DC118" s="1474"/>
      <c r="DD118" s="1474"/>
      <c r="DE118" s="1474"/>
      <c r="DF118" s="1474"/>
      <c r="DG118" s="1474"/>
      <c r="DH118" s="1474"/>
      <c r="DI118" s="1474"/>
      <c r="DJ118" s="1474"/>
      <c r="DK118" s="1474"/>
      <c r="DL118" s="1474"/>
      <c r="DM118" s="1474"/>
      <c r="DN118" s="1474"/>
      <c r="DO118" s="1474"/>
      <c r="DP118" s="1474"/>
      <c r="DQ118" s="1474"/>
      <c r="DR118" s="1474"/>
      <c r="DS118" s="1474"/>
      <c r="DT118" s="1474"/>
      <c r="DU118" s="1474"/>
      <c r="DV118" s="1474"/>
      <c r="DW118" s="1474"/>
      <c r="DX118" s="1474"/>
      <c r="DY118" s="1474"/>
      <c r="DZ118" s="1474"/>
      <c r="EA118" s="1474"/>
      <c r="EB118" s="1474"/>
      <c r="EC118" s="1474"/>
      <c r="ED118" s="1474"/>
      <c r="EE118" s="1474"/>
      <c r="EF118" s="1474"/>
      <c r="EG118" s="1474"/>
      <c r="EH118" s="1474"/>
      <c r="EI118" s="1474"/>
      <c r="EJ118" s="1474"/>
      <c r="EK118" s="1474"/>
      <c r="EL118" s="1474"/>
      <c r="EM118" s="1474"/>
      <c r="EN118" s="1474"/>
      <c r="EO118" s="1474"/>
      <c r="EP118" s="1474"/>
      <c r="EQ118" s="1474"/>
      <c r="ER118" s="1474"/>
      <c r="ES118" s="1474"/>
      <c r="ET118" s="1474"/>
      <c r="EU118" s="1474"/>
      <c r="EV118" s="1474"/>
      <c r="EW118" s="1474"/>
      <c r="EX118" s="1474"/>
      <c r="EY118" s="1474"/>
      <c r="EZ118" s="1474"/>
      <c r="FA118" s="1474"/>
      <c r="FB118" s="1474"/>
      <c r="FC118" s="1474"/>
      <c r="FD118" s="1474"/>
      <c r="FE118" s="1474"/>
      <c r="FF118" s="1474"/>
      <c r="FG118" s="1474"/>
      <c r="FH118" s="1474"/>
      <c r="FI118" s="1474"/>
      <c r="FJ118" s="1474"/>
      <c r="FK118" s="1474"/>
      <c r="FL118" s="1474"/>
      <c r="FM118" s="1474"/>
      <c r="FN118" s="1474"/>
      <c r="FO118" s="1474"/>
      <c r="FP118" s="1474"/>
      <c r="FQ118" s="1474"/>
      <c r="FR118" s="1474"/>
      <c r="FS118" s="1474"/>
      <c r="FT118" s="1474"/>
      <c r="FU118" s="1474"/>
      <c r="FV118" s="1474"/>
      <c r="FW118" s="1474"/>
      <c r="FX118" s="1474"/>
      <c r="FY118" s="1474"/>
      <c r="FZ118" s="1474"/>
      <c r="GA118" s="1474"/>
      <c r="GB118" s="1474"/>
      <c r="GC118" s="1474"/>
      <c r="GD118" s="1474"/>
      <c r="GE118" s="1474"/>
      <c r="GF118" s="1474"/>
      <c r="GG118" s="1474"/>
      <c r="GH118" s="1474"/>
      <c r="GI118" s="1474"/>
      <c r="GJ118" s="1474"/>
      <c r="GK118" s="1474"/>
      <c r="GL118" s="1474"/>
      <c r="GM118" s="1474"/>
      <c r="GN118" s="1474"/>
      <c r="GO118" s="1474"/>
      <c r="GP118" s="1474"/>
      <c r="GQ118" s="1474"/>
      <c r="GR118" s="1474"/>
      <c r="GS118" s="1474"/>
      <c r="GT118" s="1474"/>
      <c r="GU118" s="1474"/>
      <c r="GV118" s="1474"/>
      <c r="GW118" s="1474"/>
      <c r="GX118" s="1474"/>
      <c r="GY118" s="1474"/>
      <c r="GZ118" s="1474"/>
      <c r="HA118" s="1474"/>
      <c r="HB118" s="1474"/>
      <c r="HC118" s="1474"/>
      <c r="HD118" s="1474"/>
      <c r="HE118" s="1474"/>
      <c r="HF118" s="1474"/>
      <c r="HG118" s="1474"/>
      <c r="HH118" s="1474"/>
      <c r="HI118" s="1474"/>
      <c r="HJ118" s="1474"/>
      <c r="HK118" s="1474"/>
      <c r="HL118" s="1474"/>
      <c r="HM118" s="1474"/>
      <c r="HN118" s="1474"/>
      <c r="HO118" s="1474"/>
      <c r="HP118" s="1474"/>
      <c r="HQ118" s="1474"/>
      <c r="HR118" s="1474"/>
      <c r="HS118" s="1474"/>
      <c r="HT118" s="1474"/>
      <c r="HU118" s="1474"/>
      <c r="HV118" s="1474"/>
      <c r="HW118" s="1474"/>
      <c r="HX118" s="1474"/>
      <c r="HY118" s="1474"/>
      <c r="HZ118" s="1474"/>
      <c r="IA118" s="1474"/>
      <c r="IB118" s="1474"/>
      <c r="IC118" s="1474"/>
      <c r="ID118" s="1474"/>
      <c r="IE118" s="1474"/>
      <c r="IF118" s="1474"/>
      <c r="IG118" s="1474"/>
      <c r="IH118" s="1474"/>
      <c r="II118" s="1474"/>
      <c r="IJ118" s="1474"/>
      <c r="IK118" s="1474"/>
      <c r="IL118" s="1474"/>
      <c r="IM118" s="1474"/>
      <c r="IN118" s="1474"/>
      <c r="IO118" s="1474"/>
      <c r="IP118" s="1474"/>
      <c r="IQ118" s="1474"/>
      <c r="IR118" s="1474"/>
      <c r="IS118" s="1474"/>
      <c r="IT118" s="1474"/>
      <c r="IU118" s="1474"/>
    </row>
    <row r="119" spans="1:255">
      <c r="A119" s="2091">
        <v>47</v>
      </c>
      <c r="B119" s="1456"/>
      <c r="C119" s="1456"/>
      <c r="D119" s="1456"/>
      <c r="E119" s="1814"/>
      <c r="F119" s="1455"/>
      <c r="G119" s="1456"/>
      <c r="H119" s="1456"/>
      <c r="I119" s="1456"/>
      <c r="J119" s="1456"/>
      <c r="K119" s="1787"/>
      <c r="L119" s="1787"/>
      <c r="M119" s="1825">
        <v>47</v>
      </c>
      <c r="N119" s="1455"/>
      <c r="O119" s="1787"/>
      <c r="P119" s="1787"/>
      <c r="Q119" s="1787"/>
      <c r="R119" s="1787">
        <f t="shared" si="1"/>
        <v>0</v>
      </c>
      <c r="S119" s="1825">
        <v>47</v>
      </c>
      <c r="T119" s="1474"/>
      <c r="U119" s="1474"/>
      <c r="V119" s="1474"/>
      <c r="W119" s="1474"/>
      <c r="X119" s="1474"/>
      <c r="Y119" s="1474"/>
      <c r="Z119" s="1474"/>
      <c r="AA119" s="1474"/>
      <c r="AB119" s="1474"/>
      <c r="AC119" s="1474"/>
      <c r="AD119" s="1474"/>
      <c r="AE119" s="1474"/>
      <c r="AF119" s="1474"/>
      <c r="AG119" s="1474"/>
      <c r="AH119" s="1474"/>
      <c r="AI119" s="1474"/>
      <c r="AJ119" s="1474"/>
      <c r="AK119" s="1474"/>
      <c r="AL119" s="1474"/>
      <c r="AM119" s="1474"/>
      <c r="AN119" s="1474"/>
      <c r="AO119" s="1474"/>
      <c r="AP119" s="1474"/>
      <c r="AQ119" s="1474"/>
      <c r="AR119" s="1474"/>
      <c r="AS119" s="1474"/>
      <c r="AT119" s="1474"/>
      <c r="AU119" s="1474"/>
      <c r="AV119" s="1474"/>
      <c r="AW119" s="1474"/>
      <c r="AX119" s="1474"/>
      <c r="AY119" s="1474"/>
      <c r="AZ119" s="1474"/>
      <c r="BA119" s="1474"/>
      <c r="BB119" s="1474"/>
      <c r="BC119" s="1474"/>
      <c r="BD119" s="1474"/>
      <c r="BE119" s="1474"/>
      <c r="BF119" s="1474"/>
      <c r="BG119" s="1474"/>
      <c r="BH119" s="1474"/>
      <c r="BI119" s="1474"/>
      <c r="BJ119" s="1474"/>
      <c r="BK119" s="1474"/>
      <c r="BL119" s="1474"/>
      <c r="BM119" s="1474"/>
      <c r="BN119" s="1474"/>
      <c r="BO119" s="1474"/>
      <c r="BP119" s="1474"/>
      <c r="BQ119" s="1474"/>
      <c r="BR119" s="1474"/>
      <c r="BS119" s="1474"/>
      <c r="BT119" s="1474"/>
      <c r="BU119" s="1474"/>
      <c r="BV119" s="1474"/>
      <c r="BW119" s="1474"/>
      <c r="BX119" s="1474"/>
      <c r="BY119" s="1474"/>
      <c r="BZ119" s="1474"/>
      <c r="CA119" s="1474"/>
      <c r="CB119" s="1474"/>
      <c r="CC119" s="1474"/>
      <c r="CD119" s="1474"/>
      <c r="CE119" s="1474"/>
      <c r="CF119" s="1474"/>
      <c r="CG119" s="1474"/>
      <c r="CH119" s="1474"/>
      <c r="CI119" s="1474"/>
      <c r="CJ119" s="1474"/>
      <c r="CK119" s="1474"/>
      <c r="CL119" s="1474"/>
      <c r="CM119" s="1474"/>
      <c r="CN119" s="1474"/>
      <c r="CO119" s="1474"/>
      <c r="CP119" s="1474"/>
      <c r="CQ119" s="1474"/>
      <c r="CR119" s="1474"/>
      <c r="CS119" s="1474"/>
      <c r="CT119" s="1474"/>
      <c r="CU119" s="1474"/>
      <c r="CV119" s="1474"/>
      <c r="CW119" s="1474"/>
      <c r="CX119" s="1474"/>
      <c r="CY119" s="1474"/>
      <c r="CZ119" s="1474"/>
      <c r="DA119" s="1474"/>
      <c r="DB119" s="1474"/>
      <c r="DC119" s="1474"/>
      <c r="DD119" s="1474"/>
      <c r="DE119" s="1474"/>
      <c r="DF119" s="1474"/>
      <c r="DG119" s="1474"/>
      <c r="DH119" s="1474"/>
      <c r="DI119" s="1474"/>
      <c r="DJ119" s="1474"/>
      <c r="DK119" s="1474"/>
      <c r="DL119" s="1474"/>
      <c r="DM119" s="1474"/>
      <c r="DN119" s="1474"/>
      <c r="DO119" s="1474"/>
      <c r="DP119" s="1474"/>
      <c r="DQ119" s="1474"/>
      <c r="DR119" s="1474"/>
      <c r="DS119" s="1474"/>
      <c r="DT119" s="1474"/>
      <c r="DU119" s="1474"/>
      <c r="DV119" s="1474"/>
      <c r="DW119" s="1474"/>
      <c r="DX119" s="1474"/>
      <c r="DY119" s="1474"/>
      <c r="DZ119" s="1474"/>
      <c r="EA119" s="1474"/>
      <c r="EB119" s="1474"/>
      <c r="EC119" s="1474"/>
      <c r="ED119" s="1474"/>
      <c r="EE119" s="1474"/>
      <c r="EF119" s="1474"/>
      <c r="EG119" s="1474"/>
      <c r="EH119" s="1474"/>
      <c r="EI119" s="1474"/>
      <c r="EJ119" s="1474"/>
      <c r="EK119" s="1474"/>
      <c r="EL119" s="1474"/>
      <c r="EM119" s="1474"/>
      <c r="EN119" s="1474"/>
      <c r="EO119" s="1474"/>
      <c r="EP119" s="1474"/>
      <c r="EQ119" s="1474"/>
      <c r="ER119" s="1474"/>
      <c r="ES119" s="1474"/>
      <c r="ET119" s="1474"/>
      <c r="EU119" s="1474"/>
      <c r="EV119" s="1474"/>
      <c r="EW119" s="1474"/>
      <c r="EX119" s="1474"/>
      <c r="EY119" s="1474"/>
      <c r="EZ119" s="1474"/>
      <c r="FA119" s="1474"/>
      <c r="FB119" s="1474"/>
      <c r="FC119" s="1474"/>
      <c r="FD119" s="1474"/>
      <c r="FE119" s="1474"/>
      <c r="FF119" s="1474"/>
      <c r="FG119" s="1474"/>
      <c r="FH119" s="1474"/>
      <c r="FI119" s="1474"/>
      <c r="FJ119" s="1474"/>
      <c r="FK119" s="1474"/>
      <c r="FL119" s="1474"/>
      <c r="FM119" s="1474"/>
      <c r="FN119" s="1474"/>
      <c r="FO119" s="1474"/>
      <c r="FP119" s="1474"/>
      <c r="FQ119" s="1474"/>
      <c r="FR119" s="1474"/>
      <c r="FS119" s="1474"/>
      <c r="FT119" s="1474"/>
      <c r="FU119" s="1474"/>
      <c r="FV119" s="1474"/>
      <c r="FW119" s="1474"/>
      <c r="FX119" s="1474"/>
      <c r="FY119" s="1474"/>
      <c r="FZ119" s="1474"/>
      <c r="GA119" s="1474"/>
      <c r="GB119" s="1474"/>
      <c r="GC119" s="1474"/>
      <c r="GD119" s="1474"/>
      <c r="GE119" s="1474"/>
      <c r="GF119" s="1474"/>
      <c r="GG119" s="1474"/>
      <c r="GH119" s="1474"/>
      <c r="GI119" s="1474"/>
      <c r="GJ119" s="1474"/>
      <c r="GK119" s="1474"/>
      <c r="GL119" s="1474"/>
      <c r="GM119" s="1474"/>
      <c r="GN119" s="1474"/>
      <c r="GO119" s="1474"/>
      <c r="GP119" s="1474"/>
      <c r="GQ119" s="1474"/>
      <c r="GR119" s="1474"/>
      <c r="GS119" s="1474"/>
      <c r="GT119" s="1474"/>
      <c r="GU119" s="1474"/>
      <c r="GV119" s="1474"/>
      <c r="GW119" s="1474"/>
      <c r="GX119" s="1474"/>
      <c r="GY119" s="1474"/>
      <c r="GZ119" s="1474"/>
      <c r="HA119" s="1474"/>
      <c r="HB119" s="1474"/>
      <c r="HC119" s="1474"/>
      <c r="HD119" s="1474"/>
      <c r="HE119" s="1474"/>
      <c r="HF119" s="1474"/>
      <c r="HG119" s="1474"/>
      <c r="HH119" s="1474"/>
      <c r="HI119" s="1474"/>
      <c r="HJ119" s="1474"/>
      <c r="HK119" s="1474"/>
      <c r="HL119" s="1474"/>
      <c r="HM119" s="1474"/>
      <c r="HN119" s="1474"/>
      <c r="HO119" s="1474"/>
      <c r="HP119" s="1474"/>
      <c r="HQ119" s="1474"/>
      <c r="HR119" s="1474"/>
      <c r="HS119" s="1474"/>
      <c r="HT119" s="1474"/>
      <c r="HU119" s="1474"/>
      <c r="HV119" s="1474"/>
      <c r="HW119" s="1474"/>
      <c r="HX119" s="1474"/>
      <c r="HY119" s="1474"/>
      <c r="HZ119" s="1474"/>
      <c r="IA119" s="1474"/>
      <c r="IB119" s="1474"/>
      <c r="IC119" s="1474"/>
      <c r="ID119" s="1474"/>
      <c r="IE119" s="1474"/>
      <c r="IF119" s="1474"/>
      <c r="IG119" s="1474"/>
      <c r="IH119" s="1474"/>
      <c r="II119" s="1474"/>
      <c r="IJ119" s="1474"/>
      <c r="IK119" s="1474"/>
      <c r="IL119" s="1474"/>
      <c r="IM119" s="1474"/>
      <c r="IN119" s="1474"/>
      <c r="IO119" s="1474"/>
      <c r="IP119" s="1474"/>
      <c r="IQ119" s="1474"/>
      <c r="IR119" s="1474"/>
      <c r="IS119" s="1474"/>
      <c r="IT119" s="1474"/>
      <c r="IU119" s="1474"/>
    </row>
    <row r="120" spans="1:255">
      <c r="A120" s="2091">
        <v>48</v>
      </c>
      <c r="B120" s="1456"/>
      <c r="C120" s="1456"/>
      <c r="D120" s="1456"/>
      <c r="E120" s="1814"/>
      <c r="F120" s="1455"/>
      <c r="G120" s="1456"/>
      <c r="H120" s="1456"/>
      <c r="I120" s="1456"/>
      <c r="J120" s="1456"/>
      <c r="K120" s="1787"/>
      <c r="L120" s="1787"/>
      <c r="M120" s="1825">
        <v>48</v>
      </c>
      <c r="N120" s="1455"/>
      <c r="O120" s="1787"/>
      <c r="P120" s="1787"/>
      <c r="Q120" s="1787"/>
      <c r="R120" s="1787">
        <f t="shared" si="1"/>
        <v>0</v>
      </c>
      <c r="S120" s="1825">
        <v>48</v>
      </c>
      <c r="T120" s="1474"/>
      <c r="U120" s="1474"/>
      <c r="V120" s="1474"/>
      <c r="W120" s="1474"/>
      <c r="X120" s="1474"/>
      <c r="Y120" s="1474"/>
      <c r="Z120" s="1474"/>
      <c r="AA120" s="1474"/>
      <c r="AB120" s="1474"/>
      <c r="AC120" s="1474"/>
      <c r="AD120" s="1474"/>
      <c r="AE120" s="1474"/>
      <c r="AF120" s="1474"/>
      <c r="AG120" s="1474"/>
      <c r="AH120" s="1474"/>
      <c r="AI120" s="1474"/>
      <c r="AJ120" s="1474"/>
      <c r="AK120" s="1474"/>
      <c r="AL120" s="1474"/>
      <c r="AM120" s="1474"/>
      <c r="AN120" s="1474"/>
      <c r="AO120" s="1474"/>
      <c r="AP120" s="1474"/>
      <c r="AQ120" s="1474"/>
      <c r="AR120" s="1474"/>
      <c r="AS120" s="1474"/>
      <c r="AT120" s="1474"/>
      <c r="AU120" s="1474"/>
      <c r="AV120" s="1474"/>
      <c r="AW120" s="1474"/>
      <c r="AX120" s="1474"/>
      <c r="AY120" s="1474"/>
      <c r="AZ120" s="1474"/>
      <c r="BA120" s="1474"/>
      <c r="BB120" s="1474"/>
      <c r="BC120" s="1474"/>
      <c r="BD120" s="1474"/>
      <c r="BE120" s="1474"/>
      <c r="BF120" s="1474"/>
      <c r="BG120" s="1474"/>
      <c r="BH120" s="1474"/>
      <c r="BI120" s="1474"/>
      <c r="BJ120" s="1474"/>
      <c r="BK120" s="1474"/>
      <c r="BL120" s="1474"/>
      <c r="BM120" s="1474"/>
      <c r="BN120" s="1474"/>
      <c r="BO120" s="1474"/>
      <c r="BP120" s="1474"/>
      <c r="BQ120" s="1474"/>
      <c r="BR120" s="1474"/>
      <c r="BS120" s="1474"/>
      <c r="BT120" s="1474"/>
      <c r="BU120" s="1474"/>
      <c r="BV120" s="1474"/>
      <c r="BW120" s="1474"/>
      <c r="BX120" s="1474"/>
      <c r="BY120" s="1474"/>
      <c r="BZ120" s="1474"/>
      <c r="CA120" s="1474"/>
      <c r="CB120" s="1474"/>
      <c r="CC120" s="1474"/>
      <c r="CD120" s="1474"/>
      <c r="CE120" s="1474"/>
      <c r="CF120" s="1474"/>
      <c r="CG120" s="1474"/>
      <c r="CH120" s="1474"/>
      <c r="CI120" s="1474"/>
      <c r="CJ120" s="1474"/>
      <c r="CK120" s="1474"/>
      <c r="CL120" s="1474"/>
      <c r="CM120" s="1474"/>
      <c r="CN120" s="1474"/>
      <c r="CO120" s="1474"/>
      <c r="CP120" s="1474"/>
      <c r="CQ120" s="1474"/>
      <c r="CR120" s="1474"/>
      <c r="CS120" s="1474"/>
      <c r="CT120" s="1474"/>
      <c r="CU120" s="1474"/>
      <c r="CV120" s="1474"/>
      <c r="CW120" s="1474"/>
      <c r="CX120" s="1474"/>
      <c r="CY120" s="1474"/>
      <c r="CZ120" s="1474"/>
      <c r="DA120" s="1474"/>
      <c r="DB120" s="1474"/>
      <c r="DC120" s="1474"/>
      <c r="DD120" s="1474"/>
      <c r="DE120" s="1474"/>
      <c r="DF120" s="1474"/>
      <c r="DG120" s="1474"/>
      <c r="DH120" s="1474"/>
      <c r="DI120" s="1474"/>
      <c r="DJ120" s="1474"/>
      <c r="DK120" s="1474"/>
      <c r="DL120" s="1474"/>
      <c r="DM120" s="1474"/>
      <c r="DN120" s="1474"/>
      <c r="DO120" s="1474"/>
      <c r="DP120" s="1474"/>
      <c r="DQ120" s="1474"/>
      <c r="DR120" s="1474"/>
      <c r="DS120" s="1474"/>
      <c r="DT120" s="1474"/>
      <c r="DU120" s="1474"/>
      <c r="DV120" s="1474"/>
      <c r="DW120" s="1474"/>
      <c r="DX120" s="1474"/>
      <c r="DY120" s="1474"/>
      <c r="DZ120" s="1474"/>
      <c r="EA120" s="1474"/>
      <c r="EB120" s="1474"/>
      <c r="EC120" s="1474"/>
      <c r="ED120" s="1474"/>
      <c r="EE120" s="1474"/>
      <c r="EF120" s="1474"/>
      <c r="EG120" s="1474"/>
      <c r="EH120" s="1474"/>
      <c r="EI120" s="1474"/>
      <c r="EJ120" s="1474"/>
      <c r="EK120" s="1474"/>
      <c r="EL120" s="1474"/>
      <c r="EM120" s="1474"/>
      <c r="EN120" s="1474"/>
      <c r="EO120" s="1474"/>
      <c r="EP120" s="1474"/>
      <c r="EQ120" s="1474"/>
      <c r="ER120" s="1474"/>
      <c r="ES120" s="1474"/>
      <c r="ET120" s="1474"/>
      <c r="EU120" s="1474"/>
      <c r="EV120" s="1474"/>
      <c r="EW120" s="1474"/>
      <c r="EX120" s="1474"/>
      <c r="EY120" s="1474"/>
      <c r="EZ120" s="1474"/>
      <c r="FA120" s="1474"/>
      <c r="FB120" s="1474"/>
      <c r="FC120" s="1474"/>
      <c r="FD120" s="1474"/>
      <c r="FE120" s="1474"/>
      <c r="FF120" s="1474"/>
      <c r="FG120" s="1474"/>
      <c r="FH120" s="1474"/>
      <c r="FI120" s="1474"/>
      <c r="FJ120" s="1474"/>
      <c r="FK120" s="1474"/>
      <c r="FL120" s="1474"/>
      <c r="FM120" s="1474"/>
      <c r="FN120" s="1474"/>
      <c r="FO120" s="1474"/>
      <c r="FP120" s="1474"/>
      <c r="FQ120" s="1474"/>
      <c r="FR120" s="1474"/>
      <c r="FS120" s="1474"/>
      <c r="FT120" s="1474"/>
      <c r="FU120" s="1474"/>
      <c r="FV120" s="1474"/>
      <c r="FW120" s="1474"/>
      <c r="FX120" s="1474"/>
      <c r="FY120" s="1474"/>
      <c r="FZ120" s="1474"/>
      <c r="GA120" s="1474"/>
      <c r="GB120" s="1474"/>
      <c r="GC120" s="1474"/>
      <c r="GD120" s="1474"/>
      <c r="GE120" s="1474"/>
      <c r="GF120" s="1474"/>
      <c r="GG120" s="1474"/>
      <c r="GH120" s="1474"/>
      <c r="GI120" s="1474"/>
      <c r="GJ120" s="1474"/>
      <c r="GK120" s="1474"/>
      <c r="GL120" s="1474"/>
      <c r="GM120" s="1474"/>
      <c r="GN120" s="1474"/>
      <c r="GO120" s="1474"/>
      <c r="GP120" s="1474"/>
      <c r="GQ120" s="1474"/>
      <c r="GR120" s="1474"/>
      <c r="GS120" s="1474"/>
      <c r="GT120" s="1474"/>
      <c r="GU120" s="1474"/>
      <c r="GV120" s="1474"/>
      <c r="GW120" s="1474"/>
      <c r="GX120" s="1474"/>
      <c r="GY120" s="1474"/>
      <c r="GZ120" s="1474"/>
      <c r="HA120" s="1474"/>
      <c r="HB120" s="1474"/>
      <c r="HC120" s="1474"/>
      <c r="HD120" s="1474"/>
      <c r="HE120" s="1474"/>
      <c r="HF120" s="1474"/>
      <c r="HG120" s="1474"/>
      <c r="HH120" s="1474"/>
      <c r="HI120" s="1474"/>
      <c r="HJ120" s="1474"/>
      <c r="HK120" s="1474"/>
      <c r="HL120" s="1474"/>
      <c r="HM120" s="1474"/>
      <c r="HN120" s="1474"/>
      <c r="HO120" s="1474"/>
      <c r="HP120" s="1474"/>
      <c r="HQ120" s="1474"/>
      <c r="HR120" s="1474"/>
      <c r="HS120" s="1474"/>
      <c r="HT120" s="1474"/>
      <c r="HU120" s="1474"/>
      <c r="HV120" s="1474"/>
      <c r="HW120" s="1474"/>
      <c r="HX120" s="1474"/>
      <c r="HY120" s="1474"/>
      <c r="HZ120" s="1474"/>
      <c r="IA120" s="1474"/>
      <c r="IB120" s="1474"/>
      <c r="IC120" s="1474"/>
      <c r="ID120" s="1474"/>
      <c r="IE120" s="1474"/>
      <c r="IF120" s="1474"/>
      <c r="IG120" s="1474"/>
      <c r="IH120" s="1474"/>
      <c r="II120" s="1474"/>
      <c r="IJ120" s="1474"/>
      <c r="IK120" s="1474"/>
      <c r="IL120" s="1474"/>
      <c r="IM120" s="1474"/>
      <c r="IN120" s="1474"/>
      <c r="IO120" s="1474"/>
      <c r="IP120" s="1474"/>
      <c r="IQ120" s="1474"/>
      <c r="IR120" s="1474"/>
      <c r="IS120" s="1474"/>
      <c r="IT120" s="1474"/>
      <c r="IU120" s="1474"/>
    </row>
    <row r="121" spans="1:255">
      <c r="A121" s="2091">
        <v>49</v>
      </c>
      <c r="B121" s="1456"/>
      <c r="C121" s="1456"/>
      <c r="D121" s="1456"/>
      <c r="E121" s="1814"/>
      <c r="F121" s="1455"/>
      <c r="G121" s="1456"/>
      <c r="H121" s="1456"/>
      <c r="I121" s="1456"/>
      <c r="J121" s="1456"/>
      <c r="K121" s="1787"/>
      <c r="L121" s="1787"/>
      <c r="M121" s="1825">
        <v>49</v>
      </c>
      <c r="N121" s="1455"/>
      <c r="O121" s="1787"/>
      <c r="P121" s="1787"/>
      <c r="Q121" s="1787"/>
      <c r="R121" s="1787">
        <f t="shared" si="1"/>
        <v>0</v>
      </c>
      <c r="S121" s="1825">
        <v>49</v>
      </c>
      <c r="T121" s="1474"/>
      <c r="U121" s="1474"/>
      <c r="V121" s="1474"/>
      <c r="W121" s="1474"/>
      <c r="X121" s="1474"/>
      <c r="Y121" s="1474"/>
      <c r="Z121" s="1474"/>
      <c r="AA121" s="1474"/>
      <c r="AB121" s="1474"/>
      <c r="AC121" s="1474"/>
      <c r="AD121" s="1474"/>
      <c r="AE121" s="1474"/>
      <c r="AF121" s="1474"/>
      <c r="AG121" s="1474"/>
      <c r="AH121" s="1474"/>
      <c r="AI121" s="1474"/>
      <c r="AJ121" s="1474"/>
      <c r="AK121" s="1474"/>
      <c r="AL121" s="1474"/>
      <c r="AM121" s="1474"/>
      <c r="AN121" s="1474"/>
      <c r="AO121" s="1474"/>
      <c r="AP121" s="1474"/>
      <c r="AQ121" s="1474"/>
      <c r="AR121" s="1474"/>
      <c r="AS121" s="1474"/>
      <c r="AT121" s="1474"/>
      <c r="AU121" s="1474"/>
      <c r="AV121" s="1474"/>
      <c r="AW121" s="1474"/>
      <c r="AX121" s="1474"/>
      <c r="AY121" s="1474"/>
      <c r="AZ121" s="1474"/>
      <c r="BA121" s="1474"/>
      <c r="BB121" s="1474"/>
      <c r="BC121" s="1474"/>
      <c r="BD121" s="1474"/>
      <c r="BE121" s="1474"/>
      <c r="BF121" s="1474"/>
      <c r="BG121" s="1474"/>
      <c r="BH121" s="1474"/>
      <c r="BI121" s="1474"/>
      <c r="BJ121" s="1474"/>
      <c r="BK121" s="1474"/>
      <c r="BL121" s="1474"/>
      <c r="BM121" s="1474"/>
      <c r="BN121" s="1474"/>
      <c r="BO121" s="1474"/>
      <c r="BP121" s="1474"/>
      <c r="BQ121" s="1474"/>
      <c r="BR121" s="1474"/>
      <c r="BS121" s="1474"/>
      <c r="BT121" s="1474"/>
      <c r="BU121" s="1474"/>
      <c r="BV121" s="1474"/>
      <c r="BW121" s="1474"/>
      <c r="BX121" s="1474"/>
      <c r="BY121" s="1474"/>
      <c r="BZ121" s="1474"/>
      <c r="CA121" s="1474"/>
      <c r="CB121" s="1474"/>
      <c r="CC121" s="1474"/>
      <c r="CD121" s="1474"/>
      <c r="CE121" s="1474"/>
      <c r="CF121" s="1474"/>
      <c r="CG121" s="1474"/>
      <c r="CH121" s="1474"/>
      <c r="CI121" s="1474"/>
      <c r="CJ121" s="1474"/>
      <c r="CK121" s="1474"/>
      <c r="CL121" s="1474"/>
      <c r="CM121" s="1474"/>
      <c r="CN121" s="1474"/>
      <c r="CO121" s="1474"/>
      <c r="CP121" s="1474"/>
      <c r="CQ121" s="1474"/>
      <c r="CR121" s="1474"/>
      <c r="CS121" s="1474"/>
      <c r="CT121" s="1474"/>
      <c r="CU121" s="1474"/>
      <c r="CV121" s="1474"/>
      <c r="CW121" s="1474"/>
      <c r="CX121" s="1474"/>
      <c r="CY121" s="1474"/>
      <c r="CZ121" s="1474"/>
      <c r="DA121" s="1474"/>
      <c r="DB121" s="1474"/>
      <c r="DC121" s="1474"/>
      <c r="DD121" s="1474"/>
      <c r="DE121" s="1474"/>
      <c r="DF121" s="1474"/>
      <c r="DG121" s="1474"/>
      <c r="DH121" s="1474"/>
      <c r="DI121" s="1474"/>
      <c r="DJ121" s="1474"/>
      <c r="DK121" s="1474"/>
      <c r="DL121" s="1474"/>
      <c r="DM121" s="1474"/>
      <c r="DN121" s="1474"/>
      <c r="DO121" s="1474"/>
      <c r="DP121" s="1474"/>
      <c r="DQ121" s="1474"/>
      <c r="DR121" s="1474"/>
      <c r="DS121" s="1474"/>
      <c r="DT121" s="1474"/>
      <c r="DU121" s="1474"/>
      <c r="DV121" s="1474"/>
      <c r="DW121" s="1474"/>
      <c r="DX121" s="1474"/>
      <c r="DY121" s="1474"/>
      <c r="DZ121" s="1474"/>
      <c r="EA121" s="1474"/>
      <c r="EB121" s="1474"/>
      <c r="EC121" s="1474"/>
      <c r="ED121" s="1474"/>
      <c r="EE121" s="1474"/>
      <c r="EF121" s="1474"/>
      <c r="EG121" s="1474"/>
      <c r="EH121" s="1474"/>
      <c r="EI121" s="1474"/>
      <c r="EJ121" s="1474"/>
      <c r="EK121" s="1474"/>
      <c r="EL121" s="1474"/>
      <c r="EM121" s="1474"/>
      <c r="EN121" s="1474"/>
      <c r="EO121" s="1474"/>
      <c r="EP121" s="1474"/>
      <c r="EQ121" s="1474"/>
      <c r="ER121" s="1474"/>
      <c r="ES121" s="1474"/>
      <c r="ET121" s="1474"/>
      <c r="EU121" s="1474"/>
      <c r="EV121" s="1474"/>
      <c r="EW121" s="1474"/>
      <c r="EX121" s="1474"/>
      <c r="EY121" s="1474"/>
      <c r="EZ121" s="1474"/>
      <c r="FA121" s="1474"/>
      <c r="FB121" s="1474"/>
      <c r="FC121" s="1474"/>
      <c r="FD121" s="1474"/>
      <c r="FE121" s="1474"/>
      <c r="FF121" s="1474"/>
      <c r="FG121" s="1474"/>
      <c r="FH121" s="1474"/>
      <c r="FI121" s="1474"/>
      <c r="FJ121" s="1474"/>
      <c r="FK121" s="1474"/>
      <c r="FL121" s="1474"/>
      <c r="FM121" s="1474"/>
      <c r="FN121" s="1474"/>
      <c r="FO121" s="1474"/>
      <c r="FP121" s="1474"/>
      <c r="FQ121" s="1474"/>
      <c r="FR121" s="1474"/>
      <c r="FS121" s="1474"/>
      <c r="FT121" s="1474"/>
      <c r="FU121" s="1474"/>
      <c r="FV121" s="1474"/>
      <c r="FW121" s="1474"/>
      <c r="FX121" s="1474"/>
      <c r="FY121" s="1474"/>
      <c r="FZ121" s="1474"/>
      <c r="GA121" s="1474"/>
      <c r="GB121" s="1474"/>
      <c r="GC121" s="1474"/>
      <c r="GD121" s="1474"/>
      <c r="GE121" s="1474"/>
      <c r="GF121" s="1474"/>
      <c r="GG121" s="1474"/>
      <c r="GH121" s="1474"/>
      <c r="GI121" s="1474"/>
      <c r="GJ121" s="1474"/>
      <c r="GK121" s="1474"/>
      <c r="GL121" s="1474"/>
      <c r="GM121" s="1474"/>
      <c r="GN121" s="1474"/>
      <c r="GO121" s="1474"/>
      <c r="GP121" s="1474"/>
      <c r="GQ121" s="1474"/>
      <c r="GR121" s="1474"/>
      <c r="GS121" s="1474"/>
      <c r="GT121" s="1474"/>
      <c r="GU121" s="1474"/>
      <c r="GV121" s="1474"/>
      <c r="GW121" s="1474"/>
      <c r="GX121" s="1474"/>
      <c r="GY121" s="1474"/>
      <c r="GZ121" s="1474"/>
      <c r="HA121" s="1474"/>
      <c r="HB121" s="1474"/>
      <c r="HC121" s="1474"/>
      <c r="HD121" s="1474"/>
      <c r="HE121" s="1474"/>
      <c r="HF121" s="1474"/>
      <c r="HG121" s="1474"/>
      <c r="HH121" s="1474"/>
      <c r="HI121" s="1474"/>
      <c r="HJ121" s="1474"/>
      <c r="HK121" s="1474"/>
      <c r="HL121" s="1474"/>
      <c r="HM121" s="1474"/>
      <c r="HN121" s="1474"/>
      <c r="HO121" s="1474"/>
      <c r="HP121" s="1474"/>
      <c r="HQ121" s="1474"/>
      <c r="HR121" s="1474"/>
      <c r="HS121" s="1474"/>
      <c r="HT121" s="1474"/>
      <c r="HU121" s="1474"/>
      <c r="HV121" s="1474"/>
      <c r="HW121" s="1474"/>
      <c r="HX121" s="1474"/>
      <c r="HY121" s="1474"/>
      <c r="HZ121" s="1474"/>
      <c r="IA121" s="1474"/>
      <c r="IB121" s="1474"/>
      <c r="IC121" s="1474"/>
      <c r="ID121" s="1474"/>
      <c r="IE121" s="1474"/>
      <c r="IF121" s="1474"/>
      <c r="IG121" s="1474"/>
      <c r="IH121" s="1474"/>
      <c r="II121" s="1474"/>
      <c r="IJ121" s="1474"/>
      <c r="IK121" s="1474"/>
      <c r="IL121" s="1474"/>
      <c r="IM121" s="1474"/>
      <c r="IN121" s="1474"/>
      <c r="IO121" s="1474"/>
      <c r="IP121" s="1474"/>
      <c r="IQ121" s="1474"/>
      <c r="IR121" s="1474"/>
      <c r="IS121" s="1474"/>
      <c r="IT121" s="1474"/>
      <c r="IU121" s="1474"/>
    </row>
    <row r="122" spans="1:255">
      <c r="A122" s="2091">
        <v>50</v>
      </c>
      <c r="B122" s="1456"/>
      <c r="C122" s="1456"/>
      <c r="D122" s="1456"/>
      <c r="E122" s="1814"/>
      <c r="F122" s="1455"/>
      <c r="G122" s="1456"/>
      <c r="H122" s="1456"/>
      <c r="I122" s="1456"/>
      <c r="J122" s="1456"/>
      <c r="K122" s="1787"/>
      <c r="L122" s="1787"/>
      <c r="M122" s="1825">
        <v>50</v>
      </c>
      <c r="N122" s="1455"/>
      <c r="O122" s="1787"/>
      <c r="P122" s="1787"/>
      <c r="Q122" s="1787"/>
      <c r="R122" s="1787">
        <f t="shared" si="1"/>
        <v>0</v>
      </c>
      <c r="S122" s="1825">
        <v>50</v>
      </c>
      <c r="T122" s="1474"/>
      <c r="U122" s="1474"/>
      <c r="V122" s="1474"/>
      <c r="W122" s="1474"/>
      <c r="X122" s="1474"/>
      <c r="Y122" s="1474"/>
      <c r="Z122" s="1474"/>
      <c r="AA122" s="1474"/>
      <c r="AB122" s="1474"/>
      <c r="AC122" s="1474"/>
      <c r="AD122" s="1474"/>
      <c r="AE122" s="1474"/>
      <c r="AF122" s="1474"/>
      <c r="AG122" s="1474"/>
      <c r="AH122" s="1474"/>
      <c r="AI122" s="1474"/>
      <c r="AJ122" s="1474"/>
      <c r="AK122" s="1474"/>
      <c r="AL122" s="1474"/>
      <c r="AM122" s="1474"/>
      <c r="AN122" s="1474"/>
      <c r="AO122" s="1474"/>
      <c r="AP122" s="1474"/>
      <c r="AQ122" s="1474"/>
      <c r="AR122" s="1474"/>
      <c r="AS122" s="1474"/>
      <c r="AT122" s="1474"/>
      <c r="AU122" s="1474"/>
      <c r="AV122" s="1474"/>
      <c r="AW122" s="1474"/>
      <c r="AX122" s="1474"/>
      <c r="AY122" s="1474"/>
      <c r="AZ122" s="1474"/>
      <c r="BA122" s="1474"/>
      <c r="BB122" s="1474"/>
      <c r="BC122" s="1474"/>
      <c r="BD122" s="1474"/>
      <c r="BE122" s="1474"/>
      <c r="BF122" s="1474"/>
      <c r="BG122" s="1474"/>
      <c r="BH122" s="1474"/>
      <c r="BI122" s="1474"/>
      <c r="BJ122" s="1474"/>
      <c r="BK122" s="1474"/>
      <c r="BL122" s="1474"/>
      <c r="BM122" s="1474"/>
      <c r="BN122" s="1474"/>
      <c r="BO122" s="1474"/>
      <c r="BP122" s="1474"/>
      <c r="BQ122" s="1474"/>
      <c r="BR122" s="1474"/>
      <c r="BS122" s="1474"/>
      <c r="BT122" s="1474"/>
      <c r="BU122" s="1474"/>
      <c r="BV122" s="1474"/>
      <c r="BW122" s="1474"/>
      <c r="BX122" s="1474"/>
      <c r="BY122" s="1474"/>
      <c r="BZ122" s="1474"/>
      <c r="CA122" s="1474"/>
      <c r="CB122" s="1474"/>
      <c r="CC122" s="1474"/>
      <c r="CD122" s="1474"/>
      <c r="CE122" s="1474"/>
      <c r="CF122" s="1474"/>
      <c r="CG122" s="1474"/>
      <c r="CH122" s="1474"/>
      <c r="CI122" s="1474"/>
      <c r="CJ122" s="1474"/>
      <c r="CK122" s="1474"/>
      <c r="CL122" s="1474"/>
      <c r="CM122" s="1474"/>
      <c r="CN122" s="1474"/>
      <c r="CO122" s="1474"/>
      <c r="CP122" s="1474"/>
      <c r="CQ122" s="1474"/>
      <c r="CR122" s="1474"/>
      <c r="CS122" s="1474"/>
      <c r="CT122" s="1474"/>
      <c r="CU122" s="1474"/>
      <c r="CV122" s="1474"/>
      <c r="CW122" s="1474"/>
      <c r="CX122" s="1474"/>
      <c r="CY122" s="1474"/>
      <c r="CZ122" s="1474"/>
      <c r="DA122" s="1474"/>
      <c r="DB122" s="1474"/>
      <c r="DC122" s="1474"/>
      <c r="DD122" s="1474"/>
      <c r="DE122" s="1474"/>
      <c r="DF122" s="1474"/>
      <c r="DG122" s="1474"/>
      <c r="DH122" s="1474"/>
      <c r="DI122" s="1474"/>
      <c r="DJ122" s="1474"/>
      <c r="DK122" s="1474"/>
      <c r="DL122" s="1474"/>
      <c r="DM122" s="1474"/>
      <c r="DN122" s="1474"/>
      <c r="DO122" s="1474"/>
      <c r="DP122" s="1474"/>
      <c r="DQ122" s="1474"/>
      <c r="DR122" s="1474"/>
      <c r="DS122" s="1474"/>
      <c r="DT122" s="1474"/>
      <c r="DU122" s="1474"/>
      <c r="DV122" s="1474"/>
      <c r="DW122" s="1474"/>
      <c r="DX122" s="1474"/>
      <c r="DY122" s="1474"/>
      <c r="DZ122" s="1474"/>
      <c r="EA122" s="1474"/>
      <c r="EB122" s="1474"/>
      <c r="EC122" s="1474"/>
      <c r="ED122" s="1474"/>
      <c r="EE122" s="1474"/>
      <c r="EF122" s="1474"/>
      <c r="EG122" s="1474"/>
      <c r="EH122" s="1474"/>
      <c r="EI122" s="1474"/>
      <c r="EJ122" s="1474"/>
      <c r="EK122" s="1474"/>
      <c r="EL122" s="1474"/>
      <c r="EM122" s="1474"/>
      <c r="EN122" s="1474"/>
      <c r="EO122" s="1474"/>
      <c r="EP122" s="1474"/>
      <c r="EQ122" s="1474"/>
      <c r="ER122" s="1474"/>
      <c r="ES122" s="1474"/>
      <c r="ET122" s="1474"/>
      <c r="EU122" s="1474"/>
      <c r="EV122" s="1474"/>
      <c r="EW122" s="1474"/>
      <c r="EX122" s="1474"/>
      <c r="EY122" s="1474"/>
      <c r="EZ122" s="1474"/>
      <c r="FA122" s="1474"/>
      <c r="FB122" s="1474"/>
      <c r="FC122" s="1474"/>
      <c r="FD122" s="1474"/>
      <c r="FE122" s="1474"/>
      <c r="FF122" s="1474"/>
      <c r="FG122" s="1474"/>
      <c r="FH122" s="1474"/>
      <c r="FI122" s="1474"/>
      <c r="FJ122" s="1474"/>
      <c r="FK122" s="1474"/>
      <c r="FL122" s="1474"/>
      <c r="FM122" s="1474"/>
      <c r="FN122" s="1474"/>
      <c r="FO122" s="1474"/>
      <c r="FP122" s="1474"/>
      <c r="FQ122" s="1474"/>
      <c r="FR122" s="1474"/>
      <c r="FS122" s="1474"/>
      <c r="FT122" s="1474"/>
      <c r="FU122" s="1474"/>
      <c r="FV122" s="1474"/>
      <c r="FW122" s="1474"/>
      <c r="FX122" s="1474"/>
      <c r="FY122" s="1474"/>
      <c r="FZ122" s="1474"/>
      <c r="GA122" s="1474"/>
      <c r="GB122" s="1474"/>
      <c r="GC122" s="1474"/>
      <c r="GD122" s="1474"/>
      <c r="GE122" s="1474"/>
      <c r="GF122" s="1474"/>
      <c r="GG122" s="1474"/>
      <c r="GH122" s="1474"/>
      <c r="GI122" s="1474"/>
      <c r="GJ122" s="1474"/>
      <c r="GK122" s="1474"/>
      <c r="GL122" s="1474"/>
      <c r="GM122" s="1474"/>
      <c r="GN122" s="1474"/>
      <c r="GO122" s="1474"/>
      <c r="GP122" s="1474"/>
      <c r="GQ122" s="1474"/>
      <c r="GR122" s="1474"/>
      <c r="GS122" s="1474"/>
      <c r="GT122" s="1474"/>
      <c r="GU122" s="1474"/>
      <c r="GV122" s="1474"/>
      <c r="GW122" s="1474"/>
      <c r="GX122" s="1474"/>
      <c r="GY122" s="1474"/>
      <c r="GZ122" s="1474"/>
      <c r="HA122" s="1474"/>
      <c r="HB122" s="1474"/>
      <c r="HC122" s="1474"/>
      <c r="HD122" s="1474"/>
      <c r="HE122" s="1474"/>
      <c r="HF122" s="1474"/>
      <c r="HG122" s="1474"/>
      <c r="HH122" s="1474"/>
      <c r="HI122" s="1474"/>
      <c r="HJ122" s="1474"/>
      <c r="HK122" s="1474"/>
      <c r="HL122" s="1474"/>
      <c r="HM122" s="1474"/>
      <c r="HN122" s="1474"/>
      <c r="HO122" s="1474"/>
      <c r="HP122" s="1474"/>
      <c r="HQ122" s="1474"/>
      <c r="HR122" s="1474"/>
      <c r="HS122" s="1474"/>
      <c r="HT122" s="1474"/>
      <c r="HU122" s="1474"/>
      <c r="HV122" s="1474"/>
      <c r="HW122" s="1474"/>
      <c r="HX122" s="1474"/>
      <c r="HY122" s="1474"/>
      <c r="HZ122" s="1474"/>
      <c r="IA122" s="1474"/>
      <c r="IB122" s="1474"/>
      <c r="IC122" s="1474"/>
      <c r="ID122" s="1474"/>
      <c r="IE122" s="1474"/>
      <c r="IF122" s="1474"/>
      <c r="IG122" s="1474"/>
      <c r="IH122" s="1474"/>
      <c r="II122" s="1474"/>
      <c r="IJ122" s="1474"/>
      <c r="IK122" s="1474"/>
      <c r="IL122" s="1474"/>
      <c r="IM122" s="1474"/>
      <c r="IN122" s="1474"/>
      <c r="IO122" s="1474"/>
      <c r="IP122" s="1474"/>
      <c r="IQ122" s="1474"/>
      <c r="IR122" s="1474"/>
      <c r="IS122" s="1474"/>
      <c r="IT122" s="1474"/>
      <c r="IU122" s="1474"/>
    </row>
    <row r="123" spans="1:255">
      <c r="A123" s="2091">
        <v>51</v>
      </c>
      <c r="B123" s="1456"/>
      <c r="C123" s="1456"/>
      <c r="D123" s="1456"/>
      <c r="E123" s="1814"/>
      <c r="F123" s="1455"/>
      <c r="G123" s="1456"/>
      <c r="H123" s="1456"/>
      <c r="I123" s="1456"/>
      <c r="J123" s="1456"/>
      <c r="K123" s="1787"/>
      <c r="L123" s="1787"/>
      <c r="M123" s="1825">
        <v>51</v>
      </c>
      <c r="N123" s="1455"/>
      <c r="O123" s="1787"/>
      <c r="P123" s="1787"/>
      <c r="Q123" s="1787"/>
      <c r="R123" s="1787">
        <f t="shared" si="1"/>
        <v>0</v>
      </c>
      <c r="S123" s="1825">
        <v>51</v>
      </c>
      <c r="T123" s="1474"/>
      <c r="U123" s="1474"/>
      <c r="V123" s="1474"/>
      <c r="W123" s="1474"/>
      <c r="X123" s="1474"/>
      <c r="Y123" s="1474"/>
      <c r="Z123" s="1474"/>
      <c r="AA123" s="1474"/>
      <c r="AB123" s="1474"/>
      <c r="AC123" s="1474"/>
      <c r="AD123" s="1474"/>
      <c r="AE123" s="1474"/>
      <c r="AF123" s="1474"/>
      <c r="AG123" s="1474"/>
      <c r="AH123" s="1474"/>
      <c r="AI123" s="1474"/>
      <c r="AJ123" s="1474"/>
      <c r="AK123" s="1474"/>
      <c r="AL123" s="1474"/>
      <c r="AM123" s="1474"/>
      <c r="AN123" s="1474"/>
      <c r="AO123" s="1474"/>
      <c r="AP123" s="1474"/>
      <c r="AQ123" s="1474"/>
      <c r="AR123" s="1474"/>
      <c r="AS123" s="1474"/>
      <c r="AT123" s="1474"/>
      <c r="AU123" s="1474"/>
      <c r="AV123" s="1474"/>
      <c r="AW123" s="1474"/>
      <c r="AX123" s="1474"/>
      <c r="AY123" s="1474"/>
      <c r="AZ123" s="1474"/>
      <c r="BA123" s="1474"/>
      <c r="BB123" s="1474"/>
      <c r="BC123" s="1474"/>
      <c r="BD123" s="1474"/>
      <c r="BE123" s="1474"/>
      <c r="BF123" s="1474"/>
      <c r="BG123" s="1474"/>
      <c r="BH123" s="1474"/>
      <c r="BI123" s="1474"/>
      <c r="BJ123" s="1474"/>
      <c r="BK123" s="1474"/>
      <c r="BL123" s="1474"/>
      <c r="BM123" s="1474"/>
      <c r="BN123" s="1474"/>
      <c r="BO123" s="1474"/>
      <c r="BP123" s="1474"/>
      <c r="BQ123" s="1474"/>
      <c r="BR123" s="1474"/>
      <c r="BS123" s="1474"/>
      <c r="BT123" s="1474"/>
      <c r="BU123" s="1474"/>
      <c r="BV123" s="1474"/>
      <c r="BW123" s="1474"/>
      <c r="BX123" s="1474"/>
      <c r="BY123" s="1474"/>
      <c r="BZ123" s="1474"/>
      <c r="CA123" s="1474"/>
      <c r="CB123" s="1474"/>
      <c r="CC123" s="1474"/>
      <c r="CD123" s="1474"/>
      <c r="CE123" s="1474"/>
      <c r="CF123" s="1474"/>
      <c r="CG123" s="1474"/>
      <c r="CH123" s="1474"/>
      <c r="CI123" s="1474"/>
      <c r="CJ123" s="1474"/>
      <c r="CK123" s="1474"/>
      <c r="CL123" s="1474"/>
      <c r="CM123" s="1474"/>
      <c r="CN123" s="1474"/>
      <c r="CO123" s="1474"/>
      <c r="CP123" s="1474"/>
      <c r="CQ123" s="1474"/>
      <c r="CR123" s="1474"/>
      <c r="CS123" s="1474"/>
      <c r="CT123" s="1474"/>
      <c r="CU123" s="1474"/>
      <c r="CV123" s="1474"/>
      <c r="CW123" s="1474"/>
      <c r="CX123" s="1474"/>
      <c r="CY123" s="1474"/>
      <c r="CZ123" s="1474"/>
      <c r="DA123" s="1474"/>
      <c r="DB123" s="1474"/>
      <c r="DC123" s="1474"/>
      <c r="DD123" s="1474"/>
      <c r="DE123" s="1474"/>
      <c r="DF123" s="1474"/>
      <c r="DG123" s="1474"/>
      <c r="DH123" s="1474"/>
      <c r="DI123" s="1474"/>
      <c r="DJ123" s="1474"/>
      <c r="DK123" s="1474"/>
      <c r="DL123" s="1474"/>
      <c r="DM123" s="1474"/>
      <c r="DN123" s="1474"/>
      <c r="DO123" s="1474"/>
      <c r="DP123" s="1474"/>
      <c r="DQ123" s="1474"/>
      <c r="DR123" s="1474"/>
      <c r="DS123" s="1474"/>
      <c r="DT123" s="1474"/>
      <c r="DU123" s="1474"/>
      <c r="DV123" s="1474"/>
      <c r="DW123" s="1474"/>
      <c r="DX123" s="1474"/>
      <c r="DY123" s="1474"/>
      <c r="DZ123" s="1474"/>
      <c r="EA123" s="1474"/>
      <c r="EB123" s="1474"/>
      <c r="EC123" s="1474"/>
      <c r="ED123" s="1474"/>
      <c r="EE123" s="1474"/>
      <c r="EF123" s="1474"/>
      <c r="EG123" s="1474"/>
      <c r="EH123" s="1474"/>
      <c r="EI123" s="1474"/>
      <c r="EJ123" s="1474"/>
      <c r="EK123" s="1474"/>
      <c r="EL123" s="1474"/>
      <c r="EM123" s="1474"/>
      <c r="EN123" s="1474"/>
      <c r="EO123" s="1474"/>
      <c r="EP123" s="1474"/>
      <c r="EQ123" s="1474"/>
      <c r="ER123" s="1474"/>
      <c r="ES123" s="1474"/>
      <c r="ET123" s="1474"/>
      <c r="EU123" s="1474"/>
      <c r="EV123" s="1474"/>
      <c r="EW123" s="1474"/>
      <c r="EX123" s="1474"/>
      <c r="EY123" s="1474"/>
      <c r="EZ123" s="1474"/>
      <c r="FA123" s="1474"/>
      <c r="FB123" s="1474"/>
      <c r="FC123" s="1474"/>
      <c r="FD123" s="1474"/>
      <c r="FE123" s="1474"/>
      <c r="FF123" s="1474"/>
      <c r="FG123" s="1474"/>
      <c r="FH123" s="1474"/>
      <c r="FI123" s="1474"/>
      <c r="FJ123" s="1474"/>
      <c r="FK123" s="1474"/>
      <c r="FL123" s="1474"/>
      <c r="FM123" s="1474"/>
      <c r="FN123" s="1474"/>
      <c r="FO123" s="1474"/>
      <c r="FP123" s="1474"/>
      <c r="FQ123" s="1474"/>
      <c r="FR123" s="1474"/>
      <c r="FS123" s="1474"/>
      <c r="FT123" s="1474"/>
      <c r="FU123" s="1474"/>
      <c r="FV123" s="1474"/>
      <c r="FW123" s="1474"/>
      <c r="FX123" s="1474"/>
      <c r="FY123" s="1474"/>
      <c r="FZ123" s="1474"/>
      <c r="GA123" s="1474"/>
      <c r="GB123" s="1474"/>
      <c r="GC123" s="1474"/>
      <c r="GD123" s="1474"/>
      <c r="GE123" s="1474"/>
      <c r="GF123" s="1474"/>
      <c r="GG123" s="1474"/>
      <c r="GH123" s="1474"/>
      <c r="GI123" s="1474"/>
      <c r="GJ123" s="1474"/>
      <c r="GK123" s="1474"/>
      <c r="GL123" s="1474"/>
      <c r="GM123" s="1474"/>
      <c r="GN123" s="1474"/>
      <c r="GO123" s="1474"/>
      <c r="GP123" s="1474"/>
      <c r="GQ123" s="1474"/>
      <c r="GR123" s="1474"/>
      <c r="GS123" s="1474"/>
      <c r="GT123" s="1474"/>
      <c r="GU123" s="1474"/>
      <c r="GV123" s="1474"/>
      <c r="GW123" s="1474"/>
      <c r="GX123" s="1474"/>
      <c r="GY123" s="1474"/>
      <c r="GZ123" s="1474"/>
      <c r="HA123" s="1474"/>
      <c r="HB123" s="1474"/>
      <c r="HC123" s="1474"/>
      <c r="HD123" s="1474"/>
      <c r="HE123" s="1474"/>
      <c r="HF123" s="1474"/>
      <c r="HG123" s="1474"/>
      <c r="HH123" s="1474"/>
      <c r="HI123" s="1474"/>
      <c r="HJ123" s="1474"/>
      <c r="HK123" s="1474"/>
      <c r="HL123" s="1474"/>
      <c r="HM123" s="1474"/>
      <c r="HN123" s="1474"/>
      <c r="HO123" s="1474"/>
      <c r="HP123" s="1474"/>
      <c r="HQ123" s="1474"/>
      <c r="HR123" s="1474"/>
      <c r="HS123" s="1474"/>
      <c r="HT123" s="1474"/>
      <c r="HU123" s="1474"/>
      <c r="HV123" s="1474"/>
      <c r="HW123" s="1474"/>
      <c r="HX123" s="1474"/>
      <c r="HY123" s="1474"/>
      <c r="HZ123" s="1474"/>
      <c r="IA123" s="1474"/>
      <c r="IB123" s="1474"/>
      <c r="IC123" s="1474"/>
      <c r="ID123" s="1474"/>
      <c r="IE123" s="1474"/>
      <c r="IF123" s="1474"/>
      <c r="IG123" s="1474"/>
      <c r="IH123" s="1474"/>
      <c r="II123" s="1474"/>
      <c r="IJ123" s="1474"/>
      <c r="IK123" s="1474"/>
      <c r="IL123" s="1474"/>
      <c r="IM123" s="1474"/>
      <c r="IN123" s="1474"/>
      <c r="IO123" s="1474"/>
      <c r="IP123" s="1474"/>
      <c r="IQ123" s="1474"/>
      <c r="IR123" s="1474"/>
      <c r="IS123" s="1474"/>
      <c r="IT123" s="1474"/>
      <c r="IU123" s="1474"/>
    </row>
    <row r="124" spans="1:255">
      <c r="A124" s="2091">
        <v>52</v>
      </c>
      <c r="B124" s="1456"/>
      <c r="C124" s="1456"/>
      <c r="D124" s="1456"/>
      <c r="E124" s="1814"/>
      <c r="F124" s="1455"/>
      <c r="G124" s="1456"/>
      <c r="H124" s="1456"/>
      <c r="I124" s="1456"/>
      <c r="J124" s="1456"/>
      <c r="K124" s="1787"/>
      <c r="L124" s="1787"/>
      <c r="M124" s="1825">
        <v>52</v>
      </c>
      <c r="N124" s="1455"/>
      <c r="O124" s="1787"/>
      <c r="P124" s="1787"/>
      <c r="Q124" s="1787"/>
      <c r="R124" s="1787">
        <f t="shared" si="1"/>
        <v>0</v>
      </c>
      <c r="S124" s="1825">
        <v>52</v>
      </c>
      <c r="T124" s="1474"/>
      <c r="U124" s="1474"/>
      <c r="V124" s="1474"/>
      <c r="W124" s="1474"/>
      <c r="X124" s="1474"/>
      <c r="Y124" s="1474"/>
      <c r="Z124" s="1474"/>
      <c r="AA124" s="1474"/>
      <c r="AB124" s="1474"/>
      <c r="AC124" s="1474"/>
      <c r="AD124" s="1474"/>
      <c r="AE124" s="1474"/>
      <c r="AF124" s="1474"/>
      <c r="AG124" s="1474"/>
      <c r="AH124" s="1474"/>
      <c r="AI124" s="1474"/>
      <c r="AJ124" s="1474"/>
      <c r="AK124" s="1474"/>
      <c r="AL124" s="1474"/>
      <c r="AM124" s="1474"/>
      <c r="AN124" s="1474"/>
      <c r="AO124" s="1474"/>
      <c r="AP124" s="1474"/>
      <c r="AQ124" s="1474"/>
      <c r="AR124" s="1474"/>
      <c r="AS124" s="1474"/>
      <c r="AT124" s="1474"/>
      <c r="AU124" s="1474"/>
      <c r="AV124" s="1474"/>
      <c r="AW124" s="1474"/>
      <c r="AX124" s="1474"/>
      <c r="AY124" s="1474"/>
      <c r="AZ124" s="1474"/>
      <c r="BA124" s="1474"/>
      <c r="BB124" s="1474"/>
      <c r="BC124" s="1474"/>
      <c r="BD124" s="1474"/>
      <c r="BE124" s="1474"/>
      <c r="BF124" s="1474"/>
      <c r="BG124" s="1474"/>
      <c r="BH124" s="1474"/>
      <c r="BI124" s="1474"/>
      <c r="BJ124" s="1474"/>
      <c r="BK124" s="1474"/>
      <c r="BL124" s="1474"/>
      <c r="BM124" s="1474"/>
      <c r="BN124" s="1474"/>
      <c r="BO124" s="1474"/>
      <c r="BP124" s="1474"/>
      <c r="BQ124" s="1474"/>
      <c r="BR124" s="1474"/>
      <c r="BS124" s="1474"/>
      <c r="BT124" s="1474"/>
      <c r="BU124" s="1474"/>
      <c r="BV124" s="1474"/>
      <c r="BW124" s="1474"/>
      <c r="BX124" s="1474"/>
      <c r="BY124" s="1474"/>
      <c r="BZ124" s="1474"/>
      <c r="CA124" s="1474"/>
      <c r="CB124" s="1474"/>
      <c r="CC124" s="1474"/>
      <c r="CD124" s="1474"/>
      <c r="CE124" s="1474"/>
      <c r="CF124" s="1474"/>
      <c r="CG124" s="1474"/>
      <c r="CH124" s="1474"/>
      <c r="CI124" s="1474"/>
      <c r="CJ124" s="1474"/>
      <c r="CK124" s="1474"/>
      <c r="CL124" s="1474"/>
      <c r="CM124" s="1474"/>
      <c r="CN124" s="1474"/>
      <c r="CO124" s="1474"/>
      <c r="CP124" s="1474"/>
      <c r="CQ124" s="1474"/>
      <c r="CR124" s="1474"/>
      <c r="CS124" s="1474"/>
      <c r="CT124" s="1474"/>
      <c r="CU124" s="1474"/>
      <c r="CV124" s="1474"/>
      <c r="CW124" s="1474"/>
      <c r="CX124" s="1474"/>
      <c r="CY124" s="1474"/>
      <c r="CZ124" s="1474"/>
      <c r="DA124" s="1474"/>
      <c r="DB124" s="1474"/>
      <c r="DC124" s="1474"/>
      <c r="DD124" s="1474"/>
      <c r="DE124" s="1474"/>
      <c r="DF124" s="1474"/>
      <c r="DG124" s="1474"/>
      <c r="DH124" s="1474"/>
      <c r="DI124" s="1474"/>
      <c r="DJ124" s="1474"/>
      <c r="DK124" s="1474"/>
      <c r="DL124" s="1474"/>
      <c r="DM124" s="1474"/>
      <c r="DN124" s="1474"/>
      <c r="DO124" s="1474"/>
      <c r="DP124" s="1474"/>
      <c r="DQ124" s="1474"/>
      <c r="DR124" s="1474"/>
      <c r="DS124" s="1474"/>
      <c r="DT124" s="1474"/>
      <c r="DU124" s="1474"/>
      <c r="DV124" s="1474"/>
      <c r="DW124" s="1474"/>
      <c r="DX124" s="1474"/>
      <c r="DY124" s="1474"/>
      <c r="DZ124" s="1474"/>
      <c r="EA124" s="1474"/>
      <c r="EB124" s="1474"/>
      <c r="EC124" s="1474"/>
      <c r="ED124" s="1474"/>
      <c r="EE124" s="1474"/>
      <c r="EF124" s="1474"/>
      <c r="EG124" s="1474"/>
      <c r="EH124" s="1474"/>
      <c r="EI124" s="1474"/>
      <c r="EJ124" s="1474"/>
      <c r="EK124" s="1474"/>
      <c r="EL124" s="1474"/>
      <c r="EM124" s="1474"/>
      <c r="EN124" s="1474"/>
      <c r="EO124" s="1474"/>
      <c r="EP124" s="1474"/>
      <c r="EQ124" s="1474"/>
      <c r="ER124" s="1474"/>
      <c r="ES124" s="1474"/>
      <c r="ET124" s="1474"/>
      <c r="EU124" s="1474"/>
      <c r="EV124" s="1474"/>
      <c r="EW124" s="1474"/>
      <c r="EX124" s="1474"/>
      <c r="EY124" s="1474"/>
      <c r="EZ124" s="1474"/>
      <c r="FA124" s="1474"/>
      <c r="FB124" s="1474"/>
      <c r="FC124" s="1474"/>
      <c r="FD124" s="1474"/>
      <c r="FE124" s="1474"/>
      <c r="FF124" s="1474"/>
      <c r="FG124" s="1474"/>
      <c r="FH124" s="1474"/>
      <c r="FI124" s="1474"/>
      <c r="FJ124" s="1474"/>
      <c r="FK124" s="1474"/>
      <c r="FL124" s="1474"/>
      <c r="FM124" s="1474"/>
      <c r="FN124" s="1474"/>
      <c r="FO124" s="1474"/>
      <c r="FP124" s="1474"/>
      <c r="FQ124" s="1474"/>
      <c r="FR124" s="1474"/>
      <c r="FS124" s="1474"/>
      <c r="FT124" s="1474"/>
      <c r="FU124" s="1474"/>
      <c r="FV124" s="1474"/>
      <c r="FW124" s="1474"/>
      <c r="FX124" s="1474"/>
      <c r="FY124" s="1474"/>
      <c r="FZ124" s="1474"/>
      <c r="GA124" s="1474"/>
      <c r="GB124" s="1474"/>
      <c r="GC124" s="1474"/>
      <c r="GD124" s="1474"/>
      <c r="GE124" s="1474"/>
      <c r="GF124" s="1474"/>
      <c r="GG124" s="1474"/>
      <c r="GH124" s="1474"/>
      <c r="GI124" s="1474"/>
      <c r="GJ124" s="1474"/>
      <c r="GK124" s="1474"/>
      <c r="GL124" s="1474"/>
      <c r="GM124" s="1474"/>
      <c r="GN124" s="1474"/>
      <c r="GO124" s="1474"/>
      <c r="GP124" s="1474"/>
      <c r="GQ124" s="1474"/>
      <c r="GR124" s="1474"/>
      <c r="GS124" s="1474"/>
      <c r="GT124" s="1474"/>
      <c r="GU124" s="1474"/>
      <c r="GV124" s="1474"/>
      <c r="GW124" s="1474"/>
      <c r="GX124" s="1474"/>
      <c r="GY124" s="1474"/>
      <c r="GZ124" s="1474"/>
      <c r="HA124" s="1474"/>
      <c r="HB124" s="1474"/>
      <c r="HC124" s="1474"/>
      <c r="HD124" s="1474"/>
      <c r="HE124" s="1474"/>
      <c r="HF124" s="1474"/>
      <c r="HG124" s="1474"/>
      <c r="HH124" s="1474"/>
      <c r="HI124" s="1474"/>
      <c r="HJ124" s="1474"/>
      <c r="HK124" s="1474"/>
      <c r="HL124" s="1474"/>
      <c r="HM124" s="1474"/>
      <c r="HN124" s="1474"/>
      <c r="HO124" s="1474"/>
      <c r="HP124" s="1474"/>
      <c r="HQ124" s="1474"/>
      <c r="HR124" s="1474"/>
      <c r="HS124" s="1474"/>
      <c r="HT124" s="1474"/>
      <c r="HU124" s="1474"/>
      <c r="HV124" s="1474"/>
      <c r="HW124" s="1474"/>
      <c r="HX124" s="1474"/>
      <c r="HY124" s="1474"/>
      <c r="HZ124" s="1474"/>
      <c r="IA124" s="1474"/>
      <c r="IB124" s="1474"/>
      <c r="IC124" s="1474"/>
      <c r="ID124" s="1474"/>
      <c r="IE124" s="1474"/>
      <c r="IF124" s="1474"/>
      <c r="IG124" s="1474"/>
      <c r="IH124" s="1474"/>
      <c r="II124" s="1474"/>
      <c r="IJ124" s="1474"/>
      <c r="IK124" s="1474"/>
      <c r="IL124" s="1474"/>
      <c r="IM124" s="1474"/>
      <c r="IN124" s="1474"/>
      <c r="IO124" s="1474"/>
      <c r="IP124" s="1474"/>
      <c r="IQ124" s="1474"/>
      <c r="IR124" s="1474"/>
      <c r="IS124" s="1474"/>
      <c r="IT124" s="1474"/>
      <c r="IU124" s="1474"/>
    </row>
    <row r="125" spans="1:255">
      <c r="A125" s="2091">
        <v>53</v>
      </c>
      <c r="B125" s="1456"/>
      <c r="C125" s="1456"/>
      <c r="D125" s="1456"/>
      <c r="E125" s="1814"/>
      <c r="F125" s="1455"/>
      <c r="G125" s="1456"/>
      <c r="H125" s="1456"/>
      <c r="I125" s="1456"/>
      <c r="J125" s="1456"/>
      <c r="K125" s="1787"/>
      <c r="L125" s="1787"/>
      <c r="M125" s="1825">
        <v>53</v>
      </c>
      <c r="N125" s="1455"/>
      <c r="O125" s="1787"/>
      <c r="P125" s="1787"/>
      <c r="Q125" s="1787"/>
      <c r="R125" s="1787">
        <f t="shared" si="1"/>
        <v>0</v>
      </c>
      <c r="S125" s="1825">
        <v>53</v>
      </c>
      <c r="T125" s="1474"/>
      <c r="U125" s="1474"/>
      <c r="V125" s="1474"/>
      <c r="W125" s="1474"/>
      <c r="X125" s="1474"/>
      <c r="Y125" s="1474"/>
      <c r="Z125" s="1474"/>
      <c r="AA125" s="1474"/>
      <c r="AB125" s="1474"/>
      <c r="AC125" s="1474"/>
      <c r="AD125" s="1474"/>
      <c r="AE125" s="1474"/>
      <c r="AF125" s="1474"/>
      <c r="AG125" s="1474"/>
      <c r="AH125" s="1474"/>
      <c r="AI125" s="1474"/>
      <c r="AJ125" s="1474"/>
      <c r="AK125" s="1474"/>
      <c r="AL125" s="1474"/>
      <c r="AM125" s="1474"/>
      <c r="AN125" s="1474"/>
      <c r="AO125" s="1474"/>
      <c r="AP125" s="1474"/>
      <c r="AQ125" s="1474"/>
      <c r="AR125" s="1474"/>
      <c r="AS125" s="1474"/>
      <c r="AT125" s="1474"/>
      <c r="AU125" s="1474"/>
      <c r="AV125" s="1474"/>
      <c r="AW125" s="1474"/>
      <c r="AX125" s="1474"/>
      <c r="AY125" s="1474"/>
      <c r="AZ125" s="1474"/>
      <c r="BA125" s="1474"/>
      <c r="BB125" s="1474"/>
      <c r="BC125" s="1474"/>
      <c r="BD125" s="1474"/>
      <c r="BE125" s="1474"/>
      <c r="BF125" s="1474"/>
      <c r="BG125" s="1474"/>
      <c r="BH125" s="1474"/>
      <c r="BI125" s="1474"/>
      <c r="BJ125" s="1474"/>
      <c r="BK125" s="1474"/>
      <c r="BL125" s="1474"/>
      <c r="BM125" s="1474"/>
      <c r="BN125" s="1474"/>
      <c r="BO125" s="1474"/>
      <c r="BP125" s="1474"/>
      <c r="BQ125" s="1474"/>
      <c r="BR125" s="1474"/>
      <c r="BS125" s="1474"/>
      <c r="BT125" s="1474"/>
      <c r="BU125" s="1474"/>
      <c r="BV125" s="1474"/>
      <c r="BW125" s="1474"/>
      <c r="BX125" s="1474"/>
      <c r="BY125" s="1474"/>
      <c r="BZ125" s="1474"/>
      <c r="CA125" s="1474"/>
      <c r="CB125" s="1474"/>
      <c r="CC125" s="1474"/>
      <c r="CD125" s="1474"/>
      <c r="CE125" s="1474"/>
      <c r="CF125" s="1474"/>
      <c r="CG125" s="1474"/>
      <c r="CH125" s="1474"/>
      <c r="CI125" s="1474"/>
      <c r="CJ125" s="1474"/>
      <c r="CK125" s="1474"/>
      <c r="CL125" s="1474"/>
      <c r="CM125" s="1474"/>
      <c r="CN125" s="1474"/>
      <c r="CO125" s="1474"/>
      <c r="CP125" s="1474"/>
      <c r="CQ125" s="1474"/>
      <c r="CR125" s="1474"/>
      <c r="CS125" s="1474"/>
      <c r="CT125" s="1474"/>
      <c r="CU125" s="1474"/>
      <c r="CV125" s="1474"/>
      <c r="CW125" s="1474"/>
      <c r="CX125" s="1474"/>
      <c r="CY125" s="1474"/>
      <c r="CZ125" s="1474"/>
      <c r="DA125" s="1474"/>
      <c r="DB125" s="1474"/>
      <c r="DC125" s="1474"/>
      <c r="DD125" s="1474"/>
      <c r="DE125" s="1474"/>
      <c r="DF125" s="1474"/>
      <c r="DG125" s="1474"/>
      <c r="DH125" s="1474"/>
      <c r="DI125" s="1474"/>
      <c r="DJ125" s="1474"/>
      <c r="DK125" s="1474"/>
      <c r="DL125" s="1474"/>
      <c r="DM125" s="1474"/>
      <c r="DN125" s="1474"/>
      <c r="DO125" s="1474"/>
      <c r="DP125" s="1474"/>
      <c r="DQ125" s="1474"/>
      <c r="DR125" s="1474"/>
      <c r="DS125" s="1474"/>
      <c r="DT125" s="1474"/>
      <c r="DU125" s="1474"/>
      <c r="DV125" s="1474"/>
      <c r="DW125" s="1474"/>
      <c r="DX125" s="1474"/>
      <c r="DY125" s="1474"/>
      <c r="DZ125" s="1474"/>
      <c r="EA125" s="1474"/>
      <c r="EB125" s="1474"/>
      <c r="EC125" s="1474"/>
      <c r="ED125" s="1474"/>
      <c r="EE125" s="1474"/>
      <c r="EF125" s="1474"/>
      <c r="EG125" s="1474"/>
      <c r="EH125" s="1474"/>
      <c r="EI125" s="1474"/>
      <c r="EJ125" s="1474"/>
      <c r="EK125" s="1474"/>
      <c r="EL125" s="1474"/>
      <c r="EM125" s="1474"/>
      <c r="EN125" s="1474"/>
      <c r="EO125" s="1474"/>
      <c r="EP125" s="1474"/>
      <c r="EQ125" s="1474"/>
      <c r="ER125" s="1474"/>
      <c r="ES125" s="1474"/>
      <c r="ET125" s="1474"/>
      <c r="EU125" s="1474"/>
      <c r="EV125" s="1474"/>
      <c r="EW125" s="1474"/>
      <c r="EX125" s="1474"/>
      <c r="EY125" s="1474"/>
      <c r="EZ125" s="1474"/>
      <c r="FA125" s="1474"/>
      <c r="FB125" s="1474"/>
      <c r="FC125" s="1474"/>
      <c r="FD125" s="1474"/>
      <c r="FE125" s="1474"/>
      <c r="FF125" s="1474"/>
      <c r="FG125" s="1474"/>
      <c r="FH125" s="1474"/>
      <c r="FI125" s="1474"/>
      <c r="FJ125" s="1474"/>
      <c r="FK125" s="1474"/>
      <c r="FL125" s="1474"/>
      <c r="FM125" s="1474"/>
      <c r="FN125" s="1474"/>
      <c r="FO125" s="1474"/>
      <c r="FP125" s="1474"/>
      <c r="FQ125" s="1474"/>
      <c r="FR125" s="1474"/>
      <c r="FS125" s="1474"/>
      <c r="FT125" s="1474"/>
      <c r="FU125" s="1474"/>
      <c r="FV125" s="1474"/>
      <c r="FW125" s="1474"/>
      <c r="FX125" s="1474"/>
      <c r="FY125" s="1474"/>
      <c r="FZ125" s="1474"/>
      <c r="GA125" s="1474"/>
      <c r="GB125" s="1474"/>
      <c r="GC125" s="1474"/>
      <c r="GD125" s="1474"/>
      <c r="GE125" s="1474"/>
      <c r="GF125" s="1474"/>
      <c r="GG125" s="1474"/>
      <c r="GH125" s="1474"/>
      <c r="GI125" s="1474"/>
      <c r="GJ125" s="1474"/>
      <c r="GK125" s="1474"/>
      <c r="GL125" s="1474"/>
      <c r="GM125" s="1474"/>
      <c r="GN125" s="1474"/>
      <c r="GO125" s="1474"/>
      <c r="GP125" s="1474"/>
      <c r="GQ125" s="1474"/>
      <c r="GR125" s="1474"/>
      <c r="GS125" s="1474"/>
      <c r="GT125" s="1474"/>
      <c r="GU125" s="1474"/>
      <c r="GV125" s="1474"/>
      <c r="GW125" s="1474"/>
      <c r="GX125" s="1474"/>
      <c r="GY125" s="1474"/>
      <c r="GZ125" s="1474"/>
      <c r="HA125" s="1474"/>
      <c r="HB125" s="1474"/>
      <c r="HC125" s="1474"/>
      <c r="HD125" s="1474"/>
      <c r="HE125" s="1474"/>
      <c r="HF125" s="1474"/>
      <c r="HG125" s="1474"/>
      <c r="HH125" s="1474"/>
      <c r="HI125" s="1474"/>
      <c r="HJ125" s="1474"/>
      <c r="HK125" s="1474"/>
      <c r="HL125" s="1474"/>
      <c r="HM125" s="1474"/>
      <c r="HN125" s="1474"/>
      <c r="HO125" s="1474"/>
      <c r="HP125" s="1474"/>
      <c r="HQ125" s="1474"/>
      <c r="HR125" s="1474"/>
      <c r="HS125" s="1474"/>
      <c r="HT125" s="1474"/>
      <c r="HU125" s="1474"/>
      <c r="HV125" s="1474"/>
      <c r="HW125" s="1474"/>
      <c r="HX125" s="1474"/>
      <c r="HY125" s="1474"/>
      <c r="HZ125" s="1474"/>
      <c r="IA125" s="1474"/>
      <c r="IB125" s="1474"/>
      <c r="IC125" s="1474"/>
      <c r="ID125" s="1474"/>
      <c r="IE125" s="1474"/>
      <c r="IF125" s="1474"/>
      <c r="IG125" s="1474"/>
      <c r="IH125" s="1474"/>
      <c r="II125" s="1474"/>
      <c r="IJ125" s="1474"/>
      <c r="IK125" s="1474"/>
      <c r="IL125" s="1474"/>
      <c r="IM125" s="1474"/>
      <c r="IN125" s="1474"/>
      <c r="IO125" s="1474"/>
      <c r="IP125" s="1474"/>
      <c r="IQ125" s="1474"/>
      <c r="IR125" s="1474"/>
      <c r="IS125" s="1474"/>
      <c r="IT125" s="1474"/>
      <c r="IU125" s="1474"/>
    </row>
    <row r="126" spans="1:255">
      <c r="A126" s="2091">
        <v>54</v>
      </c>
      <c r="B126" s="1456"/>
      <c r="C126" s="1456"/>
      <c r="D126" s="1456"/>
      <c r="E126" s="1814"/>
      <c r="F126" s="1455"/>
      <c r="G126" s="1456"/>
      <c r="H126" s="1456"/>
      <c r="I126" s="1456"/>
      <c r="J126" s="1456"/>
      <c r="K126" s="1787"/>
      <c r="L126" s="1787"/>
      <c r="M126" s="1825">
        <v>54</v>
      </c>
      <c r="N126" s="1455"/>
      <c r="O126" s="1787"/>
      <c r="P126" s="1787"/>
      <c r="Q126" s="1787"/>
      <c r="R126" s="1787">
        <f t="shared" si="1"/>
        <v>0</v>
      </c>
      <c r="S126" s="1825">
        <v>54</v>
      </c>
      <c r="T126" s="1474"/>
      <c r="U126" s="1474"/>
      <c r="V126" s="1474"/>
      <c r="W126" s="1474"/>
      <c r="X126" s="1474"/>
      <c r="Y126" s="1474"/>
      <c r="Z126" s="1474"/>
      <c r="AA126" s="1474"/>
      <c r="AB126" s="1474"/>
      <c r="AC126" s="1474"/>
      <c r="AD126" s="1474"/>
      <c r="AE126" s="1474"/>
      <c r="AF126" s="1474"/>
      <c r="AG126" s="1474"/>
      <c r="AH126" s="1474"/>
      <c r="AI126" s="1474"/>
      <c r="AJ126" s="1474"/>
      <c r="AK126" s="1474"/>
      <c r="AL126" s="1474"/>
      <c r="AM126" s="1474"/>
      <c r="AN126" s="1474"/>
      <c r="AO126" s="1474"/>
      <c r="AP126" s="1474"/>
      <c r="AQ126" s="1474"/>
      <c r="AR126" s="1474"/>
      <c r="AS126" s="1474"/>
      <c r="AT126" s="1474"/>
      <c r="AU126" s="1474"/>
      <c r="AV126" s="1474"/>
      <c r="AW126" s="1474"/>
      <c r="AX126" s="1474"/>
      <c r="AY126" s="1474"/>
      <c r="AZ126" s="1474"/>
      <c r="BA126" s="1474"/>
      <c r="BB126" s="1474"/>
      <c r="BC126" s="1474"/>
      <c r="BD126" s="1474"/>
      <c r="BE126" s="1474"/>
      <c r="BF126" s="1474"/>
      <c r="BG126" s="1474"/>
      <c r="BH126" s="1474"/>
      <c r="BI126" s="1474"/>
      <c r="BJ126" s="1474"/>
      <c r="BK126" s="1474"/>
      <c r="BL126" s="1474"/>
      <c r="BM126" s="1474"/>
      <c r="BN126" s="1474"/>
      <c r="BO126" s="1474"/>
      <c r="BP126" s="1474"/>
      <c r="BQ126" s="1474"/>
      <c r="BR126" s="1474"/>
      <c r="BS126" s="1474"/>
      <c r="BT126" s="1474"/>
      <c r="BU126" s="1474"/>
      <c r="BV126" s="1474"/>
      <c r="BW126" s="1474"/>
      <c r="BX126" s="1474"/>
      <c r="BY126" s="1474"/>
      <c r="BZ126" s="1474"/>
      <c r="CA126" s="1474"/>
      <c r="CB126" s="1474"/>
      <c r="CC126" s="1474"/>
      <c r="CD126" s="1474"/>
      <c r="CE126" s="1474"/>
      <c r="CF126" s="1474"/>
      <c r="CG126" s="1474"/>
      <c r="CH126" s="1474"/>
      <c r="CI126" s="1474"/>
      <c r="CJ126" s="1474"/>
      <c r="CK126" s="1474"/>
      <c r="CL126" s="1474"/>
      <c r="CM126" s="1474"/>
      <c r="CN126" s="1474"/>
      <c r="CO126" s="1474"/>
      <c r="CP126" s="1474"/>
      <c r="CQ126" s="1474"/>
      <c r="CR126" s="1474"/>
      <c r="CS126" s="1474"/>
      <c r="CT126" s="1474"/>
      <c r="CU126" s="1474"/>
      <c r="CV126" s="1474"/>
      <c r="CW126" s="1474"/>
      <c r="CX126" s="1474"/>
      <c r="CY126" s="1474"/>
      <c r="CZ126" s="1474"/>
      <c r="DA126" s="1474"/>
      <c r="DB126" s="1474"/>
      <c r="DC126" s="1474"/>
      <c r="DD126" s="1474"/>
      <c r="DE126" s="1474"/>
      <c r="DF126" s="1474"/>
      <c r="DG126" s="1474"/>
      <c r="DH126" s="1474"/>
      <c r="DI126" s="1474"/>
      <c r="DJ126" s="1474"/>
      <c r="DK126" s="1474"/>
      <c r="DL126" s="1474"/>
      <c r="DM126" s="1474"/>
      <c r="DN126" s="1474"/>
      <c r="DO126" s="1474"/>
      <c r="DP126" s="1474"/>
      <c r="DQ126" s="1474"/>
      <c r="DR126" s="1474"/>
      <c r="DS126" s="1474"/>
      <c r="DT126" s="1474"/>
      <c r="DU126" s="1474"/>
      <c r="DV126" s="1474"/>
      <c r="DW126" s="1474"/>
      <c r="DX126" s="1474"/>
      <c r="DY126" s="1474"/>
      <c r="DZ126" s="1474"/>
      <c r="EA126" s="1474"/>
      <c r="EB126" s="1474"/>
      <c r="EC126" s="1474"/>
      <c r="ED126" s="1474"/>
      <c r="EE126" s="1474"/>
      <c r="EF126" s="1474"/>
      <c r="EG126" s="1474"/>
      <c r="EH126" s="1474"/>
      <c r="EI126" s="1474"/>
      <c r="EJ126" s="1474"/>
      <c r="EK126" s="1474"/>
      <c r="EL126" s="1474"/>
      <c r="EM126" s="1474"/>
      <c r="EN126" s="1474"/>
      <c r="EO126" s="1474"/>
      <c r="EP126" s="1474"/>
      <c r="EQ126" s="1474"/>
      <c r="ER126" s="1474"/>
      <c r="ES126" s="1474"/>
      <c r="ET126" s="1474"/>
      <c r="EU126" s="1474"/>
      <c r="EV126" s="1474"/>
      <c r="EW126" s="1474"/>
      <c r="EX126" s="1474"/>
      <c r="EY126" s="1474"/>
      <c r="EZ126" s="1474"/>
      <c r="FA126" s="1474"/>
      <c r="FB126" s="1474"/>
      <c r="FC126" s="1474"/>
      <c r="FD126" s="1474"/>
      <c r="FE126" s="1474"/>
      <c r="FF126" s="1474"/>
      <c r="FG126" s="1474"/>
      <c r="FH126" s="1474"/>
      <c r="FI126" s="1474"/>
      <c r="FJ126" s="1474"/>
      <c r="FK126" s="1474"/>
      <c r="FL126" s="1474"/>
      <c r="FM126" s="1474"/>
      <c r="FN126" s="1474"/>
      <c r="FO126" s="1474"/>
      <c r="FP126" s="1474"/>
      <c r="FQ126" s="1474"/>
      <c r="FR126" s="1474"/>
      <c r="FS126" s="1474"/>
      <c r="FT126" s="1474"/>
      <c r="FU126" s="1474"/>
      <c r="FV126" s="1474"/>
      <c r="FW126" s="1474"/>
      <c r="FX126" s="1474"/>
      <c r="FY126" s="1474"/>
      <c r="FZ126" s="1474"/>
      <c r="GA126" s="1474"/>
      <c r="GB126" s="1474"/>
      <c r="GC126" s="1474"/>
      <c r="GD126" s="1474"/>
      <c r="GE126" s="1474"/>
      <c r="GF126" s="1474"/>
      <c r="GG126" s="1474"/>
      <c r="GH126" s="1474"/>
      <c r="GI126" s="1474"/>
      <c r="GJ126" s="1474"/>
      <c r="GK126" s="1474"/>
      <c r="GL126" s="1474"/>
      <c r="GM126" s="1474"/>
      <c r="GN126" s="1474"/>
      <c r="GO126" s="1474"/>
      <c r="GP126" s="1474"/>
      <c r="GQ126" s="1474"/>
      <c r="GR126" s="1474"/>
      <c r="GS126" s="1474"/>
      <c r="GT126" s="1474"/>
      <c r="GU126" s="1474"/>
      <c r="GV126" s="1474"/>
      <c r="GW126" s="1474"/>
      <c r="GX126" s="1474"/>
      <c r="GY126" s="1474"/>
      <c r="GZ126" s="1474"/>
      <c r="HA126" s="1474"/>
      <c r="HB126" s="1474"/>
      <c r="HC126" s="1474"/>
      <c r="HD126" s="1474"/>
      <c r="HE126" s="1474"/>
      <c r="HF126" s="1474"/>
      <c r="HG126" s="1474"/>
      <c r="HH126" s="1474"/>
      <c r="HI126" s="1474"/>
      <c r="HJ126" s="1474"/>
      <c r="HK126" s="1474"/>
      <c r="HL126" s="1474"/>
      <c r="HM126" s="1474"/>
      <c r="HN126" s="1474"/>
      <c r="HO126" s="1474"/>
      <c r="HP126" s="1474"/>
      <c r="HQ126" s="1474"/>
      <c r="HR126" s="1474"/>
      <c r="HS126" s="1474"/>
      <c r="HT126" s="1474"/>
      <c r="HU126" s="1474"/>
      <c r="HV126" s="1474"/>
      <c r="HW126" s="1474"/>
      <c r="HX126" s="1474"/>
      <c r="HY126" s="1474"/>
      <c r="HZ126" s="1474"/>
      <c r="IA126" s="1474"/>
      <c r="IB126" s="1474"/>
      <c r="IC126" s="1474"/>
      <c r="ID126" s="1474"/>
      <c r="IE126" s="1474"/>
      <c r="IF126" s="1474"/>
      <c r="IG126" s="1474"/>
      <c r="IH126" s="1474"/>
      <c r="II126" s="1474"/>
      <c r="IJ126" s="1474"/>
      <c r="IK126" s="1474"/>
      <c r="IL126" s="1474"/>
      <c r="IM126" s="1474"/>
      <c r="IN126" s="1474"/>
      <c r="IO126" s="1474"/>
      <c r="IP126" s="1474"/>
      <c r="IQ126" s="1474"/>
      <c r="IR126" s="1474"/>
      <c r="IS126" s="1474"/>
      <c r="IT126" s="1474"/>
      <c r="IU126" s="1474"/>
    </row>
    <row r="127" spans="1:255">
      <c r="A127" s="2091">
        <v>55</v>
      </c>
      <c r="B127" s="1456"/>
      <c r="C127" s="1456"/>
      <c r="D127" s="1456"/>
      <c r="E127" s="1814"/>
      <c r="F127" s="1455"/>
      <c r="G127" s="1456"/>
      <c r="H127" s="1456"/>
      <c r="I127" s="1456"/>
      <c r="J127" s="1456"/>
      <c r="K127" s="1787"/>
      <c r="L127" s="1787"/>
      <c r="M127" s="1825">
        <v>55</v>
      </c>
      <c r="N127" s="1455"/>
      <c r="O127" s="1787"/>
      <c r="P127" s="1787"/>
      <c r="Q127" s="1787"/>
      <c r="R127" s="1787">
        <f t="shared" si="1"/>
        <v>0</v>
      </c>
      <c r="S127" s="1825">
        <v>55</v>
      </c>
      <c r="T127" s="1474"/>
      <c r="U127" s="1474"/>
      <c r="V127" s="1474"/>
      <c r="W127" s="1474"/>
      <c r="X127" s="1474"/>
      <c r="Y127" s="1474"/>
      <c r="Z127" s="1474"/>
      <c r="AA127" s="1474"/>
      <c r="AB127" s="1474"/>
      <c r="AC127" s="1474"/>
      <c r="AD127" s="1474"/>
      <c r="AE127" s="1474"/>
      <c r="AF127" s="1474"/>
      <c r="AG127" s="1474"/>
      <c r="AH127" s="1474"/>
      <c r="AI127" s="1474"/>
      <c r="AJ127" s="1474"/>
      <c r="AK127" s="1474"/>
      <c r="AL127" s="1474"/>
      <c r="AM127" s="1474"/>
      <c r="AN127" s="1474"/>
      <c r="AO127" s="1474"/>
      <c r="AP127" s="1474"/>
      <c r="AQ127" s="1474"/>
      <c r="AR127" s="1474"/>
      <c r="AS127" s="1474"/>
      <c r="AT127" s="1474"/>
      <c r="AU127" s="1474"/>
      <c r="AV127" s="1474"/>
      <c r="AW127" s="1474"/>
      <c r="AX127" s="1474"/>
      <c r="AY127" s="1474"/>
      <c r="AZ127" s="1474"/>
      <c r="BA127" s="1474"/>
      <c r="BB127" s="1474"/>
      <c r="BC127" s="1474"/>
      <c r="BD127" s="1474"/>
      <c r="BE127" s="1474"/>
      <c r="BF127" s="1474"/>
      <c r="BG127" s="1474"/>
      <c r="BH127" s="1474"/>
      <c r="BI127" s="1474"/>
      <c r="BJ127" s="1474"/>
      <c r="BK127" s="1474"/>
      <c r="BL127" s="1474"/>
      <c r="BM127" s="1474"/>
      <c r="BN127" s="1474"/>
      <c r="BO127" s="1474"/>
      <c r="BP127" s="1474"/>
      <c r="BQ127" s="1474"/>
      <c r="BR127" s="1474"/>
      <c r="BS127" s="1474"/>
      <c r="BT127" s="1474"/>
      <c r="BU127" s="1474"/>
      <c r="BV127" s="1474"/>
      <c r="BW127" s="1474"/>
      <c r="BX127" s="1474"/>
      <c r="BY127" s="1474"/>
      <c r="BZ127" s="1474"/>
      <c r="CA127" s="1474"/>
      <c r="CB127" s="1474"/>
      <c r="CC127" s="1474"/>
      <c r="CD127" s="1474"/>
      <c r="CE127" s="1474"/>
      <c r="CF127" s="1474"/>
      <c r="CG127" s="1474"/>
      <c r="CH127" s="1474"/>
      <c r="CI127" s="1474"/>
      <c r="CJ127" s="1474"/>
      <c r="CK127" s="1474"/>
      <c r="CL127" s="1474"/>
      <c r="CM127" s="1474"/>
      <c r="CN127" s="1474"/>
      <c r="CO127" s="1474"/>
      <c r="CP127" s="1474"/>
      <c r="CQ127" s="1474"/>
      <c r="CR127" s="1474"/>
      <c r="CS127" s="1474"/>
      <c r="CT127" s="1474"/>
      <c r="CU127" s="1474"/>
      <c r="CV127" s="1474"/>
      <c r="CW127" s="1474"/>
      <c r="CX127" s="1474"/>
      <c r="CY127" s="1474"/>
      <c r="CZ127" s="1474"/>
      <c r="DA127" s="1474"/>
      <c r="DB127" s="1474"/>
      <c r="DC127" s="1474"/>
      <c r="DD127" s="1474"/>
      <c r="DE127" s="1474"/>
      <c r="DF127" s="1474"/>
      <c r="DG127" s="1474"/>
      <c r="DH127" s="1474"/>
      <c r="DI127" s="1474"/>
      <c r="DJ127" s="1474"/>
      <c r="DK127" s="1474"/>
      <c r="DL127" s="1474"/>
      <c r="DM127" s="1474"/>
      <c r="DN127" s="1474"/>
      <c r="DO127" s="1474"/>
      <c r="DP127" s="1474"/>
      <c r="DQ127" s="1474"/>
      <c r="DR127" s="1474"/>
      <c r="DS127" s="1474"/>
      <c r="DT127" s="1474"/>
      <c r="DU127" s="1474"/>
      <c r="DV127" s="1474"/>
      <c r="DW127" s="1474"/>
      <c r="DX127" s="1474"/>
      <c r="DY127" s="1474"/>
      <c r="DZ127" s="1474"/>
      <c r="EA127" s="1474"/>
      <c r="EB127" s="1474"/>
      <c r="EC127" s="1474"/>
      <c r="ED127" s="1474"/>
      <c r="EE127" s="1474"/>
      <c r="EF127" s="1474"/>
      <c r="EG127" s="1474"/>
      <c r="EH127" s="1474"/>
      <c r="EI127" s="1474"/>
      <c r="EJ127" s="1474"/>
      <c r="EK127" s="1474"/>
      <c r="EL127" s="1474"/>
      <c r="EM127" s="1474"/>
      <c r="EN127" s="1474"/>
      <c r="EO127" s="1474"/>
      <c r="EP127" s="1474"/>
      <c r="EQ127" s="1474"/>
      <c r="ER127" s="1474"/>
      <c r="ES127" s="1474"/>
      <c r="ET127" s="1474"/>
      <c r="EU127" s="1474"/>
      <c r="EV127" s="1474"/>
      <c r="EW127" s="1474"/>
      <c r="EX127" s="1474"/>
      <c r="EY127" s="1474"/>
      <c r="EZ127" s="1474"/>
      <c r="FA127" s="1474"/>
      <c r="FB127" s="1474"/>
      <c r="FC127" s="1474"/>
      <c r="FD127" s="1474"/>
      <c r="FE127" s="1474"/>
      <c r="FF127" s="1474"/>
      <c r="FG127" s="1474"/>
      <c r="FH127" s="1474"/>
      <c r="FI127" s="1474"/>
      <c r="FJ127" s="1474"/>
      <c r="FK127" s="1474"/>
      <c r="FL127" s="1474"/>
      <c r="FM127" s="1474"/>
      <c r="FN127" s="1474"/>
      <c r="FO127" s="1474"/>
      <c r="FP127" s="1474"/>
      <c r="FQ127" s="1474"/>
      <c r="FR127" s="1474"/>
      <c r="FS127" s="1474"/>
      <c r="FT127" s="1474"/>
      <c r="FU127" s="1474"/>
      <c r="FV127" s="1474"/>
      <c r="FW127" s="1474"/>
      <c r="FX127" s="1474"/>
      <c r="FY127" s="1474"/>
      <c r="FZ127" s="1474"/>
      <c r="GA127" s="1474"/>
      <c r="GB127" s="1474"/>
      <c r="GC127" s="1474"/>
      <c r="GD127" s="1474"/>
      <c r="GE127" s="1474"/>
      <c r="GF127" s="1474"/>
      <c r="GG127" s="1474"/>
      <c r="GH127" s="1474"/>
      <c r="GI127" s="1474"/>
      <c r="GJ127" s="1474"/>
      <c r="GK127" s="1474"/>
      <c r="GL127" s="1474"/>
      <c r="GM127" s="1474"/>
      <c r="GN127" s="1474"/>
      <c r="GO127" s="1474"/>
      <c r="GP127" s="1474"/>
      <c r="GQ127" s="1474"/>
      <c r="GR127" s="1474"/>
      <c r="GS127" s="1474"/>
      <c r="GT127" s="1474"/>
      <c r="GU127" s="1474"/>
      <c r="GV127" s="1474"/>
      <c r="GW127" s="1474"/>
      <c r="GX127" s="1474"/>
      <c r="GY127" s="1474"/>
      <c r="GZ127" s="1474"/>
      <c r="HA127" s="1474"/>
      <c r="HB127" s="1474"/>
      <c r="HC127" s="1474"/>
      <c r="HD127" s="1474"/>
      <c r="HE127" s="1474"/>
      <c r="HF127" s="1474"/>
      <c r="HG127" s="1474"/>
      <c r="HH127" s="1474"/>
      <c r="HI127" s="1474"/>
      <c r="HJ127" s="1474"/>
      <c r="HK127" s="1474"/>
      <c r="HL127" s="1474"/>
      <c r="HM127" s="1474"/>
      <c r="HN127" s="1474"/>
      <c r="HO127" s="1474"/>
      <c r="HP127" s="1474"/>
      <c r="HQ127" s="1474"/>
      <c r="HR127" s="1474"/>
      <c r="HS127" s="1474"/>
      <c r="HT127" s="1474"/>
      <c r="HU127" s="1474"/>
      <c r="HV127" s="1474"/>
      <c r="HW127" s="1474"/>
      <c r="HX127" s="1474"/>
      <c r="HY127" s="1474"/>
      <c r="HZ127" s="1474"/>
      <c r="IA127" s="1474"/>
      <c r="IB127" s="1474"/>
      <c r="IC127" s="1474"/>
      <c r="ID127" s="1474"/>
      <c r="IE127" s="1474"/>
      <c r="IF127" s="1474"/>
      <c r="IG127" s="1474"/>
      <c r="IH127" s="1474"/>
      <c r="II127" s="1474"/>
      <c r="IJ127" s="1474"/>
      <c r="IK127" s="1474"/>
      <c r="IL127" s="1474"/>
      <c r="IM127" s="1474"/>
      <c r="IN127" s="1474"/>
      <c r="IO127" s="1474"/>
      <c r="IP127" s="1474"/>
      <c r="IQ127" s="1474"/>
      <c r="IR127" s="1474"/>
      <c r="IS127" s="1474"/>
      <c r="IT127" s="1474"/>
      <c r="IU127" s="1474"/>
    </row>
    <row r="128" spans="1:255">
      <c r="A128" s="2091">
        <v>56</v>
      </c>
      <c r="B128" s="1456"/>
      <c r="C128" s="1456"/>
      <c r="D128" s="1456"/>
      <c r="E128" s="1814"/>
      <c r="F128" s="1455"/>
      <c r="G128" s="1456"/>
      <c r="H128" s="1456"/>
      <c r="I128" s="1456"/>
      <c r="J128" s="1456"/>
      <c r="K128" s="1787"/>
      <c r="L128" s="1787"/>
      <c r="M128" s="1825">
        <v>56</v>
      </c>
      <c r="N128" s="1455"/>
      <c r="O128" s="1787"/>
      <c r="P128" s="1787"/>
      <c r="Q128" s="1787"/>
      <c r="R128" s="1787">
        <f t="shared" si="1"/>
        <v>0</v>
      </c>
      <c r="S128" s="1825">
        <v>56</v>
      </c>
      <c r="T128" s="1474"/>
      <c r="U128" s="1474"/>
      <c r="V128" s="1474"/>
      <c r="W128" s="1474"/>
      <c r="X128" s="1474"/>
      <c r="Y128" s="1474"/>
      <c r="Z128" s="1474"/>
      <c r="AA128" s="1474"/>
      <c r="AB128" s="1474"/>
      <c r="AC128" s="1474"/>
      <c r="AD128" s="1474"/>
      <c r="AE128" s="1474"/>
      <c r="AF128" s="1474"/>
      <c r="AG128" s="1474"/>
      <c r="AH128" s="1474"/>
      <c r="AI128" s="1474"/>
      <c r="AJ128" s="1474"/>
      <c r="AK128" s="1474"/>
      <c r="AL128" s="1474"/>
      <c r="AM128" s="1474"/>
      <c r="AN128" s="1474"/>
      <c r="AO128" s="1474"/>
      <c r="AP128" s="1474"/>
      <c r="AQ128" s="1474"/>
      <c r="AR128" s="1474"/>
      <c r="AS128" s="1474"/>
      <c r="AT128" s="1474"/>
      <c r="AU128" s="1474"/>
      <c r="AV128" s="1474"/>
      <c r="AW128" s="1474"/>
      <c r="AX128" s="1474"/>
      <c r="AY128" s="1474"/>
      <c r="AZ128" s="1474"/>
      <c r="BA128" s="1474"/>
      <c r="BB128" s="1474"/>
      <c r="BC128" s="1474"/>
      <c r="BD128" s="1474"/>
      <c r="BE128" s="1474"/>
      <c r="BF128" s="1474"/>
      <c r="BG128" s="1474"/>
      <c r="BH128" s="1474"/>
      <c r="BI128" s="1474"/>
      <c r="BJ128" s="1474"/>
      <c r="BK128" s="1474"/>
      <c r="BL128" s="1474"/>
      <c r="BM128" s="1474"/>
      <c r="BN128" s="1474"/>
      <c r="BO128" s="1474"/>
      <c r="BP128" s="1474"/>
      <c r="BQ128" s="1474"/>
      <c r="BR128" s="1474"/>
      <c r="BS128" s="1474"/>
      <c r="BT128" s="1474"/>
      <c r="BU128" s="1474"/>
      <c r="BV128" s="1474"/>
      <c r="BW128" s="1474"/>
      <c r="BX128" s="1474"/>
      <c r="BY128" s="1474"/>
      <c r="BZ128" s="1474"/>
      <c r="CA128" s="1474"/>
      <c r="CB128" s="1474"/>
      <c r="CC128" s="1474"/>
      <c r="CD128" s="1474"/>
      <c r="CE128" s="1474"/>
      <c r="CF128" s="1474"/>
      <c r="CG128" s="1474"/>
      <c r="CH128" s="1474"/>
      <c r="CI128" s="1474"/>
      <c r="CJ128" s="1474"/>
      <c r="CK128" s="1474"/>
      <c r="CL128" s="1474"/>
      <c r="CM128" s="1474"/>
      <c r="CN128" s="1474"/>
      <c r="CO128" s="1474"/>
      <c r="CP128" s="1474"/>
      <c r="CQ128" s="1474"/>
      <c r="CR128" s="1474"/>
      <c r="CS128" s="1474"/>
      <c r="CT128" s="1474"/>
      <c r="CU128" s="1474"/>
      <c r="CV128" s="1474"/>
      <c r="CW128" s="1474"/>
      <c r="CX128" s="1474"/>
      <c r="CY128" s="1474"/>
      <c r="CZ128" s="1474"/>
      <c r="DA128" s="1474"/>
      <c r="DB128" s="1474"/>
      <c r="DC128" s="1474"/>
      <c r="DD128" s="1474"/>
      <c r="DE128" s="1474"/>
      <c r="DF128" s="1474"/>
      <c r="DG128" s="1474"/>
      <c r="DH128" s="1474"/>
      <c r="DI128" s="1474"/>
      <c r="DJ128" s="1474"/>
      <c r="DK128" s="1474"/>
      <c r="DL128" s="1474"/>
      <c r="DM128" s="1474"/>
      <c r="DN128" s="1474"/>
      <c r="DO128" s="1474"/>
      <c r="DP128" s="1474"/>
      <c r="DQ128" s="1474"/>
      <c r="DR128" s="1474"/>
      <c r="DS128" s="1474"/>
      <c r="DT128" s="1474"/>
      <c r="DU128" s="1474"/>
      <c r="DV128" s="1474"/>
      <c r="DW128" s="1474"/>
      <c r="DX128" s="1474"/>
      <c r="DY128" s="1474"/>
      <c r="DZ128" s="1474"/>
      <c r="EA128" s="1474"/>
      <c r="EB128" s="1474"/>
      <c r="EC128" s="1474"/>
      <c r="ED128" s="1474"/>
      <c r="EE128" s="1474"/>
      <c r="EF128" s="1474"/>
      <c r="EG128" s="1474"/>
      <c r="EH128" s="1474"/>
      <c r="EI128" s="1474"/>
      <c r="EJ128" s="1474"/>
      <c r="EK128" s="1474"/>
      <c r="EL128" s="1474"/>
      <c r="EM128" s="1474"/>
      <c r="EN128" s="1474"/>
      <c r="EO128" s="1474"/>
      <c r="EP128" s="1474"/>
      <c r="EQ128" s="1474"/>
      <c r="ER128" s="1474"/>
      <c r="ES128" s="1474"/>
      <c r="ET128" s="1474"/>
      <c r="EU128" s="1474"/>
      <c r="EV128" s="1474"/>
      <c r="EW128" s="1474"/>
      <c r="EX128" s="1474"/>
      <c r="EY128" s="1474"/>
      <c r="EZ128" s="1474"/>
      <c r="FA128" s="1474"/>
      <c r="FB128" s="1474"/>
      <c r="FC128" s="1474"/>
      <c r="FD128" s="1474"/>
      <c r="FE128" s="1474"/>
      <c r="FF128" s="1474"/>
      <c r="FG128" s="1474"/>
      <c r="FH128" s="1474"/>
      <c r="FI128" s="1474"/>
      <c r="FJ128" s="1474"/>
      <c r="FK128" s="1474"/>
      <c r="FL128" s="1474"/>
      <c r="FM128" s="1474"/>
      <c r="FN128" s="1474"/>
      <c r="FO128" s="1474"/>
      <c r="FP128" s="1474"/>
      <c r="FQ128" s="1474"/>
      <c r="FR128" s="1474"/>
      <c r="FS128" s="1474"/>
      <c r="FT128" s="1474"/>
      <c r="FU128" s="1474"/>
      <c r="FV128" s="1474"/>
      <c r="FW128" s="1474"/>
      <c r="FX128" s="1474"/>
      <c r="FY128" s="1474"/>
      <c r="FZ128" s="1474"/>
      <c r="GA128" s="1474"/>
      <c r="GB128" s="1474"/>
      <c r="GC128" s="1474"/>
      <c r="GD128" s="1474"/>
      <c r="GE128" s="1474"/>
      <c r="GF128" s="1474"/>
      <c r="GG128" s="1474"/>
      <c r="GH128" s="1474"/>
      <c r="GI128" s="1474"/>
      <c r="GJ128" s="1474"/>
      <c r="GK128" s="1474"/>
      <c r="GL128" s="1474"/>
      <c r="GM128" s="1474"/>
      <c r="GN128" s="1474"/>
      <c r="GO128" s="1474"/>
      <c r="GP128" s="1474"/>
      <c r="GQ128" s="1474"/>
      <c r="GR128" s="1474"/>
      <c r="GS128" s="1474"/>
      <c r="GT128" s="1474"/>
      <c r="GU128" s="1474"/>
      <c r="GV128" s="1474"/>
      <c r="GW128" s="1474"/>
      <c r="GX128" s="1474"/>
      <c r="GY128" s="1474"/>
      <c r="GZ128" s="1474"/>
      <c r="HA128" s="1474"/>
      <c r="HB128" s="1474"/>
      <c r="HC128" s="1474"/>
      <c r="HD128" s="1474"/>
      <c r="HE128" s="1474"/>
      <c r="HF128" s="1474"/>
      <c r="HG128" s="1474"/>
      <c r="HH128" s="1474"/>
      <c r="HI128" s="1474"/>
      <c r="HJ128" s="1474"/>
      <c r="HK128" s="1474"/>
      <c r="HL128" s="1474"/>
      <c r="HM128" s="1474"/>
      <c r="HN128" s="1474"/>
      <c r="HO128" s="1474"/>
      <c r="HP128" s="1474"/>
      <c r="HQ128" s="1474"/>
      <c r="HR128" s="1474"/>
      <c r="HS128" s="1474"/>
      <c r="HT128" s="1474"/>
      <c r="HU128" s="1474"/>
      <c r="HV128" s="1474"/>
      <c r="HW128" s="1474"/>
      <c r="HX128" s="1474"/>
      <c r="HY128" s="1474"/>
      <c r="HZ128" s="1474"/>
      <c r="IA128" s="1474"/>
      <c r="IB128" s="1474"/>
      <c r="IC128" s="1474"/>
      <c r="ID128" s="1474"/>
      <c r="IE128" s="1474"/>
      <c r="IF128" s="1474"/>
      <c r="IG128" s="1474"/>
      <c r="IH128" s="1474"/>
      <c r="II128" s="1474"/>
      <c r="IJ128" s="1474"/>
      <c r="IK128" s="1474"/>
      <c r="IL128" s="1474"/>
      <c r="IM128" s="1474"/>
      <c r="IN128" s="1474"/>
      <c r="IO128" s="1474"/>
      <c r="IP128" s="1474"/>
      <c r="IQ128" s="1474"/>
      <c r="IR128" s="1474"/>
      <c r="IS128" s="1474"/>
      <c r="IT128" s="1474"/>
      <c r="IU128" s="1474"/>
    </row>
    <row r="129" spans="1:255">
      <c r="A129" s="2091">
        <v>57</v>
      </c>
      <c r="B129" s="1456"/>
      <c r="C129" s="1456"/>
      <c r="D129" s="1456"/>
      <c r="E129" s="1814"/>
      <c r="F129" s="1455"/>
      <c r="G129" s="1456"/>
      <c r="H129" s="1456"/>
      <c r="I129" s="1456"/>
      <c r="J129" s="1456"/>
      <c r="K129" s="1787"/>
      <c r="L129" s="1787"/>
      <c r="M129" s="1825">
        <v>57</v>
      </c>
      <c r="N129" s="1455"/>
      <c r="O129" s="1787"/>
      <c r="P129" s="1787"/>
      <c r="Q129" s="1787"/>
      <c r="R129" s="1787">
        <f t="shared" si="1"/>
        <v>0</v>
      </c>
      <c r="S129" s="1825">
        <v>57</v>
      </c>
      <c r="T129" s="1474"/>
      <c r="U129" s="1474"/>
      <c r="V129" s="1474"/>
      <c r="W129" s="1474"/>
      <c r="X129" s="1474"/>
      <c r="Y129" s="1474"/>
      <c r="Z129" s="1474"/>
      <c r="AA129" s="1474"/>
      <c r="AB129" s="1474"/>
      <c r="AC129" s="1474"/>
      <c r="AD129" s="1474"/>
      <c r="AE129" s="1474"/>
      <c r="AF129" s="1474"/>
      <c r="AG129" s="1474"/>
      <c r="AH129" s="1474"/>
      <c r="AI129" s="1474"/>
      <c r="AJ129" s="1474"/>
      <c r="AK129" s="1474"/>
      <c r="AL129" s="1474"/>
      <c r="AM129" s="1474"/>
      <c r="AN129" s="1474"/>
      <c r="AO129" s="1474"/>
      <c r="AP129" s="1474"/>
      <c r="AQ129" s="1474"/>
      <c r="AR129" s="1474"/>
      <c r="AS129" s="1474"/>
      <c r="AT129" s="1474"/>
      <c r="AU129" s="1474"/>
      <c r="AV129" s="1474"/>
      <c r="AW129" s="1474"/>
      <c r="AX129" s="1474"/>
      <c r="AY129" s="1474"/>
      <c r="AZ129" s="1474"/>
      <c r="BA129" s="1474"/>
      <c r="BB129" s="1474"/>
      <c r="BC129" s="1474"/>
      <c r="BD129" s="1474"/>
      <c r="BE129" s="1474"/>
      <c r="BF129" s="1474"/>
      <c r="BG129" s="1474"/>
      <c r="BH129" s="1474"/>
      <c r="BI129" s="1474"/>
      <c r="BJ129" s="1474"/>
      <c r="BK129" s="1474"/>
      <c r="BL129" s="1474"/>
      <c r="BM129" s="1474"/>
      <c r="BN129" s="1474"/>
      <c r="BO129" s="1474"/>
      <c r="BP129" s="1474"/>
      <c r="BQ129" s="1474"/>
      <c r="BR129" s="1474"/>
      <c r="BS129" s="1474"/>
      <c r="BT129" s="1474"/>
      <c r="BU129" s="1474"/>
      <c r="BV129" s="1474"/>
      <c r="BW129" s="1474"/>
      <c r="BX129" s="1474"/>
      <c r="BY129" s="1474"/>
      <c r="BZ129" s="1474"/>
      <c r="CA129" s="1474"/>
      <c r="CB129" s="1474"/>
      <c r="CC129" s="1474"/>
      <c r="CD129" s="1474"/>
      <c r="CE129" s="1474"/>
      <c r="CF129" s="1474"/>
      <c r="CG129" s="1474"/>
      <c r="CH129" s="1474"/>
      <c r="CI129" s="1474"/>
      <c r="CJ129" s="1474"/>
      <c r="CK129" s="1474"/>
      <c r="CL129" s="1474"/>
      <c r="CM129" s="1474"/>
      <c r="CN129" s="1474"/>
      <c r="CO129" s="1474"/>
      <c r="CP129" s="1474"/>
      <c r="CQ129" s="1474"/>
      <c r="CR129" s="1474"/>
      <c r="CS129" s="1474"/>
      <c r="CT129" s="1474"/>
      <c r="CU129" s="1474"/>
      <c r="CV129" s="1474"/>
      <c r="CW129" s="1474"/>
      <c r="CX129" s="1474"/>
      <c r="CY129" s="1474"/>
      <c r="CZ129" s="1474"/>
      <c r="DA129" s="1474"/>
      <c r="DB129" s="1474"/>
      <c r="DC129" s="1474"/>
      <c r="DD129" s="1474"/>
      <c r="DE129" s="1474"/>
      <c r="DF129" s="1474"/>
      <c r="DG129" s="1474"/>
      <c r="DH129" s="1474"/>
      <c r="DI129" s="1474"/>
      <c r="DJ129" s="1474"/>
      <c r="DK129" s="1474"/>
      <c r="DL129" s="1474"/>
      <c r="DM129" s="1474"/>
      <c r="DN129" s="1474"/>
      <c r="DO129" s="1474"/>
      <c r="DP129" s="1474"/>
      <c r="DQ129" s="1474"/>
      <c r="DR129" s="1474"/>
      <c r="DS129" s="1474"/>
      <c r="DT129" s="1474"/>
      <c r="DU129" s="1474"/>
      <c r="DV129" s="1474"/>
      <c r="DW129" s="1474"/>
      <c r="DX129" s="1474"/>
      <c r="DY129" s="1474"/>
      <c r="DZ129" s="1474"/>
      <c r="EA129" s="1474"/>
      <c r="EB129" s="1474"/>
      <c r="EC129" s="1474"/>
      <c r="ED129" s="1474"/>
      <c r="EE129" s="1474"/>
      <c r="EF129" s="1474"/>
      <c r="EG129" s="1474"/>
      <c r="EH129" s="1474"/>
      <c r="EI129" s="1474"/>
      <c r="EJ129" s="1474"/>
      <c r="EK129" s="1474"/>
      <c r="EL129" s="1474"/>
      <c r="EM129" s="1474"/>
      <c r="EN129" s="1474"/>
      <c r="EO129" s="1474"/>
      <c r="EP129" s="1474"/>
      <c r="EQ129" s="1474"/>
      <c r="ER129" s="1474"/>
      <c r="ES129" s="1474"/>
      <c r="ET129" s="1474"/>
      <c r="EU129" s="1474"/>
      <c r="EV129" s="1474"/>
      <c r="EW129" s="1474"/>
      <c r="EX129" s="1474"/>
      <c r="EY129" s="1474"/>
      <c r="EZ129" s="1474"/>
      <c r="FA129" s="1474"/>
      <c r="FB129" s="1474"/>
      <c r="FC129" s="1474"/>
      <c r="FD129" s="1474"/>
      <c r="FE129" s="1474"/>
      <c r="FF129" s="1474"/>
      <c r="FG129" s="1474"/>
      <c r="FH129" s="1474"/>
      <c r="FI129" s="1474"/>
      <c r="FJ129" s="1474"/>
      <c r="FK129" s="1474"/>
      <c r="FL129" s="1474"/>
      <c r="FM129" s="1474"/>
      <c r="FN129" s="1474"/>
      <c r="FO129" s="1474"/>
      <c r="FP129" s="1474"/>
      <c r="FQ129" s="1474"/>
      <c r="FR129" s="1474"/>
      <c r="FS129" s="1474"/>
      <c r="FT129" s="1474"/>
      <c r="FU129" s="1474"/>
      <c r="FV129" s="1474"/>
      <c r="FW129" s="1474"/>
      <c r="FX129" s="1474"/>
      <c r="FY129" s="1474"/>
      <c r="FZ129" s="1474"/>
      <c r="GA129" s="1474"/>
      <c r="GB129" s="1474"/>
      <c r="GC129" s="1474"/>
      <c r="GD129" s="1474"/>
      <c r="GE129" s="1474"/>
      <c r="GF129" s="1474"/>
      <c r="GG129" s="1474"/>
      <c r="GH129" s="1474"/>
      <c r="GI129" s="1474"/>
      <c r="GJ129" s="1474"/>
      <c r="GK129" s="1474"/>
      <c r="GL129" s="1474"/>
      <c r="GM129" s="1474"/>
      <c r="GN129" s="1474"/>
      <c r="GO129" s="1474"/>
      <c r="GP129" s="1474"/>
      <c r="GQ129" s="1474"/>
      <c r="GR129" s="1474"/>
      <c r="GS129" s="1474"/>
      <c r="GT129" s="1474"/>
      <c r="GU129" s="1474"/>
      <c r="GV129" s="1474"/>
      <c r="GW129" s="1474"/>
      <c r="GX129" s="1474"/>
      <c r="GY129" s="1474"/>
      <c r="GZ129" s="1474"/>
      <c r="HA129" s="1474"/>
      <c r="HB129" s="1474"/>
      <c r="HC129" s="1474"/>
      <c r="HD129" s="1474"/>
      <c r="HE129" s="1474"/>
      <c r="HF129" s="1474"/>
      <c r="HG129" s="1474"/>
      <c r="HH129" s="1474"/>
      <c r="HI129" s="1474"/>
      <c r="HJ129" s="1474"/>
      <c r="HK129" s="1474"/>
      <c r="HL129" s="1474"/>
      <c r="HM129" s="1474"/>
      <c r="HN129" s="1474"/>
      <c r="HO129" s="1474"/>
      <c r="HP129" s="1474"/>
      <c r="HQ129" s="1474"/>
      <c r="HR129" s="1474"/>
      <c r="HS129" s="1474"/>
      <c r="HT129" s="1474"/>
      <c r="HU129" s="1474"/>
      <c r="HV129" s="1474"/>
      <c r="HW129" s="1474"/>
      <c r="HX129" s="1474"/>
      <c r="HY129" s="1474"/>
      <c r="HZ129" s="1474"/>
      <c r="IA129" s="1474"/>
      <c r="IB129" s="1474"/>
      <c r="IC129" s="1474"/>
      <c r="ID129" s="1474"/>
      <c r="IE129" s="1474"/>
      <c r="IF129" s="1474"/>
      <c r="IG129" s="1474"/>
      <c r="IH129" s="1474"/>
      <c r="II129" s="1474"/>
      <c r="IJ129" s="1474"/>
      <c r="IK129" s="1474"/>
      <c r="IL129" s="1474"/>
      <c r="IM129" s="1474"/>
      <c r="IN129" s="1474"/>
      <c r="IO129" s="1474"/>
      <c r="IP129" s="1474"/>
      <c r="IQ129" s="1474"/>
      <c r="IR129" s="1474"/>
      <c r="IS129" s="1474"/>
      <c r="IT129" s="1474"/>
      <c r="IU129" s="1474"/>
    </row>
    <row r="130" spans="1:255">
      <c r="A130" s="2091">
        <v>58</v>
      </c>
      <c r="B130" s="1456"/>
      <c r="C130" s="1456"/>
      <c r="D130" s="1456"/>
      <c r="E130" s="1814"/>
      <c r="F130" s="1455"/>
      <c r="G130" s="1456"/>
      <c r="H130" s="1456"/>
      <c r="I130" s="1456"/>
      <c r="J130" s="1456"/>
      <c r="K130" s="1787"/>
      <c r="L130" s="1787"/>
      <c r="M130" s="1825">
        <v>58</v>
      </c>
      <c r="N130" s="1455"/>
      <c r="O130" s="1787"/>
      <c r="P130" s="1787"/>
      <c r="Q130" s="1787"/>
      <c r="R130" s="1787">
        <f t="shared" si="1"/>
        <v>0</v>
      </c>
      <c r="S130" s="1825">
        <v>58</v>
      </c>
      <c r="T130" s="1474"/>
      <c r="U130" s="1474"/>
      <c r="V130" s="1474"/>
      <c r="W130" s="1474"/>
      <c r="X130" s="1474"/>
      <c r="Y130" s="1474"/>
      <c r="Z130" s="1474"/>
      <c r="AA130" s="1474"/>
      <c r="AB130" s="1474"/>
      <c r="AC130" s="1474"/>
      <c r="AD130" s="1474"/>
      <c r="AE130" s="1474"/>
      <c r="AF130" s="1474"/>
      <c r="AG130" s="1474"/>
      <c r="AH130" s="1474"/>
      <c r="AI130" s="1474"/>
      <c r="AJ130" s="1474"/>
      <c r="AK130" s="1474"/>
      <c r="AL130" s="1474"/>
      <c r="AM130" s="1474"/>
      <c r="AN130" s="1474"/>
      <c r="AO130" s="1474"/>
      <c r="AP130" s="1474"/>
      <c r="AQ130" s="1474"/>
      <c r="AR130" s="1474"/>
      <c r="AS130" s="1474"/>
      <c r="AT130" s="1474"/>
      <c r="AU130" s="1474"/>
      <c r="AV130" s="1474"/>
      <c r="AW130" s="1474"/>
      <c r="AX130" s="1474"/>
      <c r="AY130" s="1474"/>
      <c r="AZ130" s="1474"/>
      <c r="BA130" s="1474"/>
      <c r="BB130" s="1474"/>
      <c r="BC130" s="1474"/>
      <c r="BD130" s="1474"/>
      <c r="BE130" s="1474"/>
      <c r="BF130" s="1474"/>
      <c r="BG130" s="1474"/>
      <c r="BH130" s="1474"/>
      <c r="BI130" s="1474"/>
      <c r="BJ130" s="1474"/>
      <c r="BK130" s="1474"/>
      <c r="BL130" s="1474"/>
      <c r="BM130" s="1474"/>
      <c r="BN130" s="1474"/>
      <c r="BO130" s="1474"/>
      <c r="BP130" s="1474"/>
      <c r="BQ130" s="1474"/>
      <c r="BR130" s="1474"/>
      <c r="BS130" s="1474"/>
      <c r="BT130" s="1474"/>
      <c r="BU130" s="1474"/>
      <c r="BV130" s="1474"/>
      <c r="BW130" s="1474"/>
      <c r="BX130" s="1474"/>
      <c r="BY130" s="1474"/>
      <c r="BZ130" s="1474"/>
      <c r="CA130" s="1474"/>
      <c r="CB130" s="1474"/>
      <c r="CC130" s="1474"/>
      <c r="CD130" s="1474"/>
      <c r="CE130" s="1474"/>
      <c r="CF130" s="1474"/>
      <c r="CG130" s="1474"/>
      <c r="CH130" s="1474"/>
      <c r="CI130" s="1474"/>
      <c r="CJ130" s="1474"/>
      <c r="CK130" s="1474"/>
      <c r="CL130" s="1474"/>
      <c r="CM130" s="1474"/>
      <c r="CN130" s="1474"/>
      <c r="CO130" s="1474"/>
      <c r="CP130" s="1474"/>
      <c r="CQ130" s="1474"/>
      <c r="CR130" s="1474"/>
      <c r="CS130" s="1474"/>
      <c r="CT130" s="1474"/>
      <c r="CU130" s="1474"/>
      <c r="CV130" s="1474"/>
      <c r="CW130" s="1474"/>
      <c r="CX130" s="1474"/>
      <c r="CY130" s="1474"/>
      <c r="CZ130" s="1474"/>
      <c r="DA130" s="1474"/>
      <c r="DB130" s="1474"/>
      <c r="DC130" s="1474"/>
      <c r="DD130" s="1474"/>
      <c r="DE130" s="1474"/>
      <c r="DF130" s="1474"/>
      <c r="DG130" s="1474"/>
      <c r="DH130" s="1474"/>
      <c r="DI130" s="1474"/>
      <c r="DJ130" s="1474"/>
      <c r="DK130" s="1474"/>
      <c r="DL130" s="1474"/>
      <c r="DM130" s="1474"/>
      <c r="DN130" s="1474"/>
      <c r="DO130" s="1474"/>
      <c r="DP130" s="1474"/>
      <c r="DQ130" s="1474"/>
      <c r="DR130" s="1474"/>
      <c r="DS130" s="1474"/>
      <c r="DT130" s="1474"/>
      <c r="DU130" s="1474"/>
      <c r="DV130" s="1474"/>
      <c r="DW130" s="1474"/>
      <c r="DX130" s="1474"/>
      <c r="DY130" s="1474"/>
      <c r="DZ130" s="1474"/>
      <c r="EA130" s="1474"/>
      <c r="EB130" s="1474"/>
      <c r="EC130" s="1474"/>
      <c r="ED130" s="1474"/>
      <c r="EE130" s="1474"/>
      <c r="EF130" s="1474"/>
      <c r="EG130" s="1474"/>
      <c r="EH130" s="1474"/>
      <c r="EI130" s="1474"/>
      <c r="EJ130" s="1474"/>
      <c r="EK130" s="1474"/>
      <c r="EL130" s="1474"/>
      <c r="EM130" s="1474"/>
      <c r="EN130" s="1474"/>
      <c r="EO130" s="1474"/>
      <c r="EP130" s="1474"/>
      <c r="EQ130" s="1474"/>
      <c r="ER130" s="1474"/>
      <c r="ES130" s="1474"/>
      <c r="ET130" s="1474"/>
      <c r="EU130" s="1474"/>
      <c r="EV130" s="1474"/>
      <c r="EW130" s="1474"/>
      <c r="EX130" s="1474"/>
      <c r="EY130" s="1474"/>
      <c r="EZ130" s="1474"/>
      <c r="FA130" s="1474"/>
      <c r="FB130" s="1474"/>
      <c r="FC130" s="1474"/>
      <c r="FD130" s="1474"/>
      <c r="FE130" s="1474"/>
      <c r="FF130" s="1474"/>
      <c r="FG130" s="1474"/>
      <c r="FH130" s="1474"/>
      <c r="FI130" s="1474"/>
      <c r="FJ130" s="1474"/>
      <c r="FK130" s="1474"/>
      <c r="FL130" s="1474"/>
      <c r="FM130" s="1474"/>
      <c r="FN130" s="1474"/>
      <c r="FO130" s="1474"/>
      <c r="FP130" s="1474"/>
      <c r="FQ130" s="1474"/>
      <c r="FR130" s="1474"/>
      <c r="FS130" s="1474"/>
      <c r="FT130" s="1474"/>
      <c r="FU130" s="1474"/>
      <c r="FV130" s="1474"/>
      <c r="FW130" s="1474"/>
      <c r="FX130" s="1474"/>
      <c r="FY130" s="1474"/>
      <c r="FZ130" s="1474"/>
      <c r="GA130" s="1474"/>
      <c r="GB130" s="1474"/>
      <c r="GC130" s="1474"/>
      <c r="GD130" s="1474"/>
      <c r="GE130" s="1474"/>
      <c r="GF130" s="1474"/>
      <c r="GG130" s="1474"/>
      <c r="GH130" s="1474"/>
      <c r="GI130" s="1474"/>
      <c r="GJ130" s="1474"/>
      <c r="GK130" s="1474"/>
      <c r="GL130" s="1474"/>
      <c r="GM130" s="1474"/>
      <c r="GN130" s="1474"/>
      <c r="GO130" s="1474"/>
      <c r="GP130" s="1474"/>
      <c r="GQ130" s="1474"/>
      <c r="GR130" s="1474"/>
      <c r="GS130" s="1474"/>
      <c r="GT130" s="1474"/>
      <c r="GU130" s="1474"/>
      <c r="GV130" s="1474"/>
      <c r="GW130" s="1474"/>
      <c r="GX130" s="1474"/>
      <c r="GY130" s="1474"/>
      <c r="GZ130" s="1474"/>
      <c r="HA130" s="1474"/>
      <c r="HB130" s="1474"/>
      <c r="HC130" s="1474"/>
      <c r="HD130" s="1474"/>
      <c r="HE130" s="1474"/>
      <c r="HF130" s="1474"/>
      <c r="HG130" s="1474"/>
      <c r="HH130" s="1474"/>
      <c r="HI130" s="1474"/>
      <c r="HJ130" s="1474"/>
      <c r="HK130" s="1474"/>
      <c r="HL130" s="1474"/>
      <c r="HM130" s="1474"/>
      <c r="HN130" s="1474"/>
      <c r="HO130" s="1474"/>
      <c r="HP130" s="1474"/>
      <c r="HQ130" s="1474"/>
      <c r="HR130" s="1474"/>
      <c r="HS130" s="1474"/>
      <c r="HT130" s="1474"/>
      <c r="HU130" s="1474"/>
      <c r="HV130" s="1474"/>
      <c r="HW130" s="1474"/>
      <c r="HX130" s="1474"/>
      <c r="HY130" s="1474"/>
      <c r="HZ130" s="1474"/>
      <c r="IA130" s="1474"/>
      <c r="IB130" s="1474"/>
      <c r="IC130" s="1474"/>
      <c r="ID130" s="1474"/>
      <c r="IE130" s="1474"/>
      <c r="IF130" s="1474"/>
      <c r="IG130" s="1474"/>
      <c r="IH130" s="1474"/>
      <c r="II130" s="1474"/>
      <c r="IJ130" s="1474"/>
      <c r="IK130" s="1474"/>
      <c r="IL130" s="1474"/>
      <c r="IM130" s="1474"/>
      <c r="IN130" s="1474"/>
      <c r="IO130" s="1474"/>
      <c r="IP130" s="1474"/>
      <c r="IQ130" s="1474"/>
      <c r="IR130" s="1474"/>
      <c r="IS130" s="1474"/>
      <c r="IT130" s="1474"/>
      <c r="IU130" s="1474"/>
    </row>
    <row r="131" spans="1:255">
      <c r="A131" s="2091">
        <v>59</v>
      </c>
      <c r="B131" s="1456"/>
      <c r="C131" s="1456"/>
      <c r="D131" s="1456"/>
      <c r="E131" s="1814"/>
      <c r="F131" s="1455"/>
      <c r="G131" s="1456"/>
      <c r="H131" s="1456"/>
      <c r="I131" s="1456"/>
      <c r="J131" s="1456"/>
      <c r="K131" s="1787"/>
      <c r="L131" s="1787"/>
      <c r="M131" s="1825">
        <v>59</v>
      </c>
      <c r="N131" s="1455"/>
      <c r="O131" s="1787"/>
      <c r="P131" s="1787"/>
      <c r="Q131" s="1787"/>
      <c r="R131" s="1787">
        <f t="shared" si="1"/>
        <v>0</v>
      </c>
      <c r="S131" s="1825">
        <v>59</v>
      </c>
      <c r="T131" s="1474"/>
      <c r="U131" s="1474"/>
      <c r="V131" s="1474"/>
      <c r="W131" s="1474"/>
      <c r="X131" s="1474"/>
      <c r="Y131" s="1474"/>
      <c r="Z131" s="1474"/>
      <c r="AA131" s="1474"/>
      <c r="AB131" s="1474"/>
      <c r="AC131" s="1474"/>
      <c r="AD131" s="1474"/>
      <c r="AE131" s="1474"/>
      <c r="AF131" s="1474"/>
      <c r="AG131" s="1474"/>
      <c r="AH131" s="1474"/>
      <c r="AI131" s="1474"/>
      <c r="AJ131" s="1474"/>
      <c r="AK131" s="1474"/>
      <c r="AL131" s="1474"/>
      <c r="AM131" s="1474"/>
      <c r="AN131" s="1474"/>
      <c r="AO131" s="1474"/>
      <c r="AP131" s="1474"/>
      <c r="AQ131" s="1474"/>
      <c r="AR131" s="1474"/>
      <c r="AS131" s="1474"/>
      <c r="AT131" s="1474"/>
      <c r="AU131" s="1474"/>
      <c r="AV131" s="1474"/>
      <c r="AW131" s="1474"/>
      <c r="AX131" s="1474"/>
      <c r="AY131" s="1474"/>
      <c r="AZ131" s="1474"/>
      <c r="BA131" s="1474"/>
      <c r="BB131" s="1474"/>
      <c r="BC131" s="1474"/>
      <c r="BD131" s="1474"/>
      <c r="BE131" s="1474"/>
      <c r="BF131" s="1474"/>
      <c r="BG131" s="1474"/>
      <c r="BH131" s="1474"/>
      <c r="BI131" s="1474"/>
      <c r="BJ131" s="1474"/>
      <c r="BK131" s="1474"/>
      <c r="BL131" s="1474"/>
      <c r="BM131" s="1474"/>
      <c r="BN131" s="1474"/>
      <c r="BO131" s="1474"/>
      <c r="BP131" s="1474"/>
      <c r="BQ131" s="1474"/>
      <c r="BR131" s="1474"/>
      <c r="BS131" s="1474"/>
      <c r="BT131" s="1474"/>
      <c r="BU131" s="1474"/>
      <c r="BV131" s="1474"/>
      <c r="BW131" s="1474"/>
      <c r="BX131" s="1474"/>
      <c r="BY131" s="1474"/>
      <c r="BZ131" s="1474"/>
      <c r="CA131" s="1474"/>
      <c r="CB131" s="1474"/>
      <c r="CC131" s="1474"/>
      <c r="CD131" s="1474"/>
      <c r="CE131" s="1474"/>
      <c r="CF131" s="1474"/>
      <c r="CG131" s="1474"/>
      <c r="CH131" s="1474"/>
      <c r="CI131" s="1474"/>
      <c r="CJ131" s="1474"/>
      <c r="CK131" s="1474"/>
      <c r="CL131" s="1474"/>
      <c r="CM131" s="1474"/>
      <c r="CN131" s="1474"/>
      <c r="CO131" s="1474"/>
      <c r="CP131" s="1474"/>
      <c r="CQ131" s="1474"/>
      <c r="CR131" s="1474"/>
      <c r="CS131" s="1474"/>
      <c r="CT131" s="1474"/>
      <c r="CU131" s="1474"/>
      <c r="CV131" s="1474"/>
      <c r="CW131" s="1474"/>
      <c r="CX131" s="1474"/>
      <c r="CY131" s="1474"/>
      <c r="CZ131" s="1474"/>
      <c r="DA131" s="1474"/>
      <c r="DB131" s="1474"/>
      <c r="DC131" s="1474"/>
      <c r="DD131" s="1474"/>
      <c r="DE131" s="1474"/>
      <c r="DF131" s="1474"/>
      <c r="DG131" s="1474"/>
      <c r="DH131" s="1474"/>
      <c r="DI131" s="1474"/>
      <c r="DJ131" s="1474"/>
      <c r="DK131" s="1474"/>
      <c r="DL131" s="1474"/>
      <c r="DM131" s="1474"/>
      <c r="DN131" s="1474"/>
      <c r="DO131" s="1474"/>
      <c r="DP131" s="1474"/>
      <c r="DQ131" s="1474"/>
      <c r="DR131" s="1474"/>
      <c r="DS131" s="1474"/>
      <c r="DT131" s="1474"/>
      <c r="DU131" s="1474"/>
      <c r="DV131" s="1474"/>
      <c r="DW131" s="1474"/>
      <c r="DX131" s="1474"/>
      <c r="DY131" s="1474"/>
      <c r="DZ131" s="1474"/>
      <c r="EA131" s="1474"/>
      <c r="EB131" s="1474"/>
      <c r="EC131" s="1474"/>
      <c r="ED131" s="1474"/>
      <c r="EE131" s="1474"/>
      <c r="EF131" s="1474"/>
      <c r="EG131" s="1474"/>
      <c r="EH131" s="1474"/>
      <c r="EI131" s="1474"/>
      <c r="EJ131" s="1474"/>
      <c r="EK131" s="1474"/>
      <c r="EL131" s="1474"/>
      <c r="EM131" s="1474"/>
      <c r="EN131" s="1474"/>
      <c r="EO131" s="1474"/>
      <c r="EP131" s="1474"/>
      <c r="EQ131" s="1474"/>
      <c r="ER131" s="1474"/>
      <c r="ES131" s="1474"/>
      <c r="ET131" s="1474"/>
      <c r="EU131" s="1474"/>
      <c r="EV131" s="1474"/>
      <c r="EW131" s="1474"/>
      <c r="EX131" s="1474"/>
      <c r="EY131" s="1474"/>
      <c r="EZ131" s="1474"/>
      <c r="FA131" s="1474"/>
      <c r="FB131" s="1474"/>
      <c r="FC131" s="1474"/>
      <c r="FD131" s="1474"/>
      <c r="FE131" s="1474"/>
      <c r="FF131" s="1474"/>
      <c r="FG131" s="1474"/>
      <c r="FH131" s="1474"/>
      <c r="FI131" s="1474"/>
      <c r="FJ131" s="1474"/>
      <c r="FK131" s="1474"/>
      <c r="FL131" s="1474"/>
      <c r="FM131" s="1474"/>
      <c r="FN131" s="1474"/>
      <c r="FO131" s="1474"/>
      <c r="FP131" s="1474"/>
      <c r="FQ131" s="1474"/>
      <c r="FR131" s="1474"/>
      <c r="FS131" s="1474"/>
      <c r="FT131" s="1474"/>
      <c r="FU131" s="1474"/>
      <c r="FV131" s="1474"/>
      <c r="FW131" s="1474"/>
      <c r="FX131" s="1474"/>
      <c r="FY131" s="1474"/>
      <c r="FZ131" s="1474"/>
      <c r="GA131" s="1474"/>
      <c r="GB131" s="1474"/>
      <c r="GC131" s="1474"/>
      <c r="GD131" s="1474"/>
      <c r="GE131" s="1474"/>
      <c r="GF131" s="1474"/>
      <c r="GG131" s="1474"/>
      <c r="GH131" s="1474"/>
      <c r="GI131" s="1474"/>
      <c r="GJ131" s="1474"/>
      <c r="GK131" s="1474"/>
      <c r="GL131" s="1474"/>
      <c r="GM131" s="1474"/>
      <c r="GN131" s="1474"/>
      <c r="GO131" s="1474"/>
      <c r="GP131" s="1474"/>
      <c r="GQ131" s="1474"/>
      <c r="GR131" s="1474"/>
      <c r="GS131" s="1474"/>
      <c r="GT131" s="1474"/>
      <c r="GU131" s="1474"/>
      <c r="GV131" s="1474"/>
      <c r="GW131" s="1474"/>
      <c r="GX131" s="1474"/>
      <c r="GY131" s="1474"/>
      <c r="GZ131" s="1474"/>
      <c r="HA131" s="1474"/>
      <c r="HB131" s="1474"/>
      <c r="HC131" s="1474"/>
      <c r="HD131" s="1474"/>
      <c r="HE131" s="1474"/>
      <c r="HF131" s="1474"/>
      <c r="HG131" s="1474"/>
      <c r="HH131" s="1474"/>
      <c r="HI131" s="1474"/>
      <c r="HJ131" s="1474"/>
      <c r="HK131" s="1474"/>
      <c r="HL131" s="1474"/>
      <c r="HM131" s="1474"/>
      <c r="HN131" s="1474"/>
      <c r="HO131" s="1474"/>
      <c r="HP131" s="1474"/>
      <c r="HQ131" s="1474"/>
      <c r="HR131" s="1474"/>
      <c r="HS131" s="1474"/>
      <c r="HT131" s="1474"/>
      <c r="HU131" s="1474"/>
      <c r="HV131" s="1474"/>
      <c r="HW131" s="1474"/>
      <c r="HX131" s="1474"/>
      <c r="HY131" s="1474"/>
      <c r="HZ131" s="1474"/>
      <c r="IA131" s="1474"/>
      <c r="IB131" s="1474"/>
      <c r="IC131" s="1474"/>
      <c r="ID131" s="1474"/>
      <c r="IE131" s="1474"/>
      <c r="IF131" s="1474"/>
      <c r="IG131" s="1474"/>
      <c r="IH131" s="1474"/>
      <c r="II131" s="1474"/>
      <c r="IJ131" s="1474"/>
      <c r="IK131" s="1474"/>
      <c r="IL131" s="1474"/>
      <c r="IM131" s="1474"/>
      <c r="IN131" s="1474"/>
      <c r="IO131" s="1474"/>
      <c r="IP131" s="1474"/>
      <c r="IQ131" s="1474"/>
      <c r="IR131" s="1474"/>
      <c r="IS131" s="1474"/>
      <c r="IT131" s="1474"/>
      <c r="IU131" s="1474"/>
    </row>
    <row r="132" spans="1:255">
      <c r="A132" s="2091">
        <v>60</v>
      </c>
      <c r="B132" s="1456"/>
      <c r="C132" s="1456"/>
      <c r="D132" s="1456"/>
      <c r="E132" s="1814"/>
      <c r="F132" s="1455"/>
      <c r="G132" s="1456"/>
      <c r="H132" s="1456"/>
      <c r="I132" s="1456"/>
      <c r="J132" s="1456"/>
      <c r="K132" s="1787"/>
      <c r="L132" s="1787"/>
      <c r="M132" s="1825">
        <v>60</v>
      </c>
      <c r="N132" s="1455"/>
      <c r="O132" s="1787"/>
      <c r="P132" s="1787"/>
      <c r="Q132" s="1787"/>
      <c r="R132" s="1787">
        <f t="shared" si="1"/>
        <v>0</v>
      </c>
      <c r="S132" s="1825">
        <v>60</v>
      </c>
      <c r="T132" s="1474"/>
      <c r="U132" s="1474"/>
      <c r="V132" s="1474"/>
      <c r="W132" s="1474"/>
      <c r="X132" s="1474"/>
      <c r="Y132" s="1474"/>
      <c r="Z132" s="1474"/>
      <c r="AA132" s="1474"/>
      <c r="AB132" s="1474"/>
      <c r="AC132" s="1474"/>
      <c r="AD132" s="1474"/>
      <c r="AE132" s="1474"/>
      <c r="AF132" s="1474"/>
      <c r="AG132" s="1474"/>
      <c r="AH132" s="1474"/>
      <c r="AI132" s="1474"/>
      <c r="AJ132" s="1474"/>
      <c r="AK132" s="1474"/>
      <c r="AL132" s="1474"/>
      <c r="AM132" s="1474"/>
      <c r="AN132" s="1474"/>
      <c r="AO132" s="1474"/>
      <c r="AP132" s="1474"/>
      <c r="AQ132" s="1474"/>
      <c r="AR132" s="1474"/>
      <c r="AS132" s="1474"/>
      <c r="AT132" s="1474"/>
      <c r="AU132" s="1474"/>
      <c r="AV132" s="1474"/>
      <c r="AW132" s="1474"/>
      <c r="AX132" s="1474"/>
      <c r="AY132" s="1474"/>
      <c r="AZ132" s="1474"/>
      <c r="BA132" s="1474"/>
      <c r="BB132" s="1474"/>
      <c r="BC132" s="1474"/>
      <c r="BD132" s="1474"/>
      <c r="BE132" s="1474"/>
      <c r="BF132" s="1474"/>
      <c r="BG132" s="1474"/>
      <c r="BH132" s="1474"/>
      <c r="BI132" s="1474"/>
      <c r="BJ132" s="1474"/>
      <c r="BK132" s="1474"/>
      <c r="BL132" s="1474"/>
      <c r="BM132" s="1474"/>
      <c r="BN132" s="1474"/>
      <c r="BO132" s="1474"/>
      <c r="BP132" s="1474"/>
      <c r="BQ132" s="1474"/>
      <c r="BR132" s="1474"/>
      <c r="BS132" s="1474"/>
      <c r="BT132" s="1474"/>
      <c r="BU132" s="1474"/>
      <c r="BV132" s="1474"/>
      <c r="BW132" s="1474"/>
      <c r="BX132" s="1474"/>
      <c r="BY132" s="1474"/>
      <c r="BZ132" s="1474"/>
      <c r="CA132" s="1474"/>
      <c r="CB132" s="1474"/>
      <c r="CC132" s="1474"/>
      <c r="CD132" s="1474"/>
      <c r="CE132" s="1474"/>
      <c r="CF132" s="1474"/>
      <c r="CG132" s="1474"/>
      <c r="CH132" s="1474"/>
      <c r="CI132" s="1474"/>
      <c r="CJ132" s="1474"/>
      <c r="CK132" s="1474"/>
      <c r="CL132" s="1474"/>
      <c r="CM132" s="1474"/>
      <c r="CN132" s="1474"/>
      <c r="CO132" s="1474"/>
      <c r="CP132" s="1474"/>
      <c r="CQ132" s="1474"/>
      <c r="CR132" s="1474"/>
      <c r="CS132" s="1474"/>
      <c r="CT132" s="1474"/>
      <c r="CU132" s="1474"/>
      <c r="CV132" s="1474"/>
      <c r="CW132" s="1474"/>
      <c r="CX132" s="1474"/>
      <c r="CY132" s="1474"/>
      <c r="CZ132" s="1474"/>
      <c r="DA132" s="1474"/>
      <c r="DB132" s="1474"/>
      <c r="DC132" s="1474"/>
      <c r="DD132" s="1474"/>
      <c r="DE132" s="1474"/>
      <c r="DF132" s="1474"/>
      <c r="DG132" s="1474"/>
      <c r="DH132" s="1474"/>
      <c r="DI132" s="1474"/>
      <c r="DJ132" s="1474"/>
      <c r="DK132" s="1474"/>
      <c r="DL132" s="1474"/>
      <c r="DM132" s="1474"/>
      <c r="DN132" s="1474"/>
      <c r="DO132" s="1474"/>
      <c r="DP132" s="1474"/>
      <c r="DQ132" s="1474"/>
      <c r="DR132" s="1474"/>
      <c r="DS132" s="1474"/>
      <c r="DT132" s="1474"/>
      <c r="DU132" s="1474"/>
      <c r="DV132" s="1474"/>
      <c r="DW132" s="1474"/>
      <c r="DX132" s="1474"/>
      <c r="DY132" s="1474"/>
      <c r="DZ132" s="1474"/>
      <c r="EA132" s="1474"/>
      <c r="EB132" s="1474"/>
      <c r="EC132" s="1474"/>
      <c r="ED132" s="1474"/>
      <c r="EE132" s="1474"/>
      <c r="EF132" s="1474"/>
      <c r="EG132" s="1474"/>
      <c r="EH132" s="1474"/>
      <c r="EI132" s="1474"/>
      <c r="EJ132" s="1474"/>
      <c r="EK132" s="1474"/>
      <c r="EL132" s="1474"/>
      <c r="EM132" s="1474"/>
      <c r="EN132" s="1474"/>
      <c r="EO132" s="1474"/>
      <c r="EP132" s="1474"/>
      <c r="EQ132" s="1474"/>
      <c r="ER132" s="1474"/>
      <c r="ES132" s="1474"/>
      <c r="ET132" s="1474"/>
      <c r="EU132" s="1474"/>
      <c r="EV132" s="1474"/>
      <c r="EW132" s="1474"/>
      <c r="EX132" s="1474"/>
      <c r="EY132" s="1474"/>
      <c r="EZ132" s="1474"/>
      <c r="FA132" s="1474"/>
      <c r="FB132" s="1474"/>
      <c r="FC132" s="1474"/>
      <c r="FD132" s="1474"/>
      <c r="FE132" s="1474"/>
      <c r="FF132" s="1474"/>
      <c r="FG132" s="1474"/>
      <c r="FH132" s="1474"/>
      <c r="FI132" s="1474"/>
      <c r="FJ132" s="1474"/>
      <c r="FK132" s="1474"/>
      <c r="FL132" s="1474"/>
      <c r="FM132" s="1474"/>
      <c r="FN132" s="1474"/>
      <c r="FO132" s="1474"/>
      <c r="FP132" s="1474"/>
      <c r="FQ132" s="1474"/>
      <c r="FR132" s="1474"/>
      <c r="FS132" s="1474"/>
      <c r="FT132" s="1474"/>
      <c r="FU132" s="1474"/>
      <c r="FV132" s="1474"/>
      <c r="FW132" s="1474"/>
      <c r="FX132" s="1474"/>
      <c r="FY132" s="1474"/>
      <c r="FZ132" s="1474"/>
      <c r="GA132" s="1474"/>
      <c r="GB132" s="1474"/>
      <c r="GC132" s="1474"/>
      <c r="GD132" s="1474"/>
      <c r="GE132" s="1474"/>
      <c r="GF132" s="1474"/>
      <c r="GG132" s="1474"/>
      <c r="GH132" s="1474"/>
      <c r="GI132" s="1474"/>
      <c r="GJ132" s="1474"/>
      <c r="GK132" s="1474"/>
      <c r="GL132" s="1474"/>
      <c r="GM132" s="1474"/>
      <c r="GN132" s="1474"/>
      <c r="GO132" s="1474"/>
      <c r="GP132" s="1474"/>
      <c r="GQ132" s="1474"/>
      <c r="GR132" s="1474"/>
      <c r="GS132" s="1474"/>
      <c r="GT132" s="1474"/>
      <c r="GU132" s="1474"/>
      <c r="GV132" s="1474"/>
      <c r="GW132" s="1474"/>
      <c r="GX132" s="1474"/>
      <c r="GY132" s="1474"/>
      <c r="GZ132" s="1474"/>
      <c r="HA132" s="1474"/>
      <c r="HB132" s="1474"/>
      <c r="HC132" s="1474"/>
      <c r="HD132" s="1474"/>
      <c r="HE132" s="1474"/>
      <c r="HF132" s="1474"/>
      <c r="HG132" s="1474"/>
      <c r="HH132" s="1474"/>
      <c r="HI132" s="1474"/>
      <c r="HJ132" s="1474"/>
      <c r="HK132" s="1474"/>
      <c r="HL132" s="1474"/>
      <c r="HM132" s="1474"/>
      <c r="HN132" s="1474"/>
      <c r="HO132" s="1474"/>
      <c r="HP132" s="1474"/>
      <c r="HQ132" s="1474"/>
      <c r="HR132" s="1474"/>
      <c r="HS132" s="1474"/>
      <c r="HT132" s="1474"/>
      <c r="HU132" s="1474"/>
      <c r="HV132" s="1474"/>
      <c r="HW132" s="1474"/>
      <c r="HX132" s="1474"/>
      <c r="HY132" s="1474"/>
      <c r="HZ132" s="1474"/>
      <c r="IA132" s="1474"/>
      <c r="IB132" s="1474"/>
      <c r="IC132" s="1474"/>
      <c r="ID132" s="1474"/>
      <c r="IE132" s="1474"/>
      <c r="IF132" s="1474"/>
      <c r="IG132" s="1474"/>
      <c r="IH132" s="1474"/>
      <c r="II132" s="1474"/>
      <c r="IJ132" s="1474"/>
      <c r="IK132" s="1474"/>
      <c r="IL132" s="1474"/>
      <c r="IM132" s="1474"/>
      <c r="IN132" s="1474"/>
      <c r="IO132" s="1474"/>
      <c r="IP132" s="1474"/>
      <c r="IQ132" s="1474"/>
      <c r="IR132" s="1474"/>
      <c r="IS132" s="1474"/>
      <c r="IT132" s="1474"/>
      <c r="IU132" s="1474"/>
    </row>
    <row r="133" spans="1:255">
      <c r="A133" s="2091">
        <v>61</v>
      </c>
      <c r="B133" s="1456"/>
      <c r="C133" s="1456"/>
      <c r="D133" s="1456"/>
      <c r="E133" s="1814"/>
      <c r="F133" s="1455"/>
      <c r="G133" s="1456"/>
      <c r="H133" s="1456"/>
      <c r="I133" s="1456"/>
      <c r="J133" s="1456"/>
      <c r="K133" s="1787"/>
      <c r="L133" s="1787"/>
      <c r="M133" s="1825">
        <v>61</v>
      </c>
      <c r="N133" s="1455"/>
      <c r="O133" s="1787"/>
      <c r="P133" s="1787"/>
      <c r="Q133" s="1787"/>
      <c r="R133" s="1787">
        <f t="shared" si="1"/>
        <v>0</v>
      </c>
      <c r="S133" s="1825">
        <v>61</v>
      </c>
      <c r="T133" s="1474"/>
      <c r="U133" s="1474"/>
      <c r="V133" s="1474"/>
      <c r="W133" s="1474"/>
      <c r="X133" s="1474"/>
      <c r="Y133" s="1474"/>
      <c r="Z133" s="1474"/>
      <c r="AA133" s="1474"/>
      <c r="AB133" s="1474"/>
      <c r="AC133" s="1474"/>
      <c r="AD133" s="1474"/>
      <c r="AE133" s="1474"/>
      <c r="AF133" s="1474"/>
      <c r="AG133" s="1474"/>
      <c r="AH133" s="1474"/>
      <c r="AI133" s="1474"/>
      <c r="AJ133" s="1474"/>
      <c r="AK133" s="1474"/>
      <c r="AL133" s="1474"/>
      <c r="AM133" s="1474"/>
      <c r="AN133" s="1474"/>
      <c r="AO133" s="1474"/>
      <c r="AP133" s="1474"/>
      <c r="AQ133" s="1474"/>
      <c r="AR133" s="1474"/>
      <c r="AS133" s="1474"/>
      <c r="AT133" s="1474"/>
      <c r="AU133" s="1474"/>
      <c r="AV133" s="1474"/>
      <c r="AW133" s="1474"/>
      <c r="AX133" s="1474"/>
      <c r="AY133" s="1474"/>
      <c r="AZ133" s="1474"/>
      <c r="BA133" s="1474"/>
      <c r="BB133" s="1474"/>
      <c r="BC133" s="1474"/>
      <c r="BD133" s="1474"/>
      <c r="BE133" s="1474"/>
      <c r="BF133" s="1474"/>
      <c r="BG133" s="1474"/>
      <c r="BH133" s="1474"/>
      <c r="BI133" s="1474"/>
      <c r="BJ133" s="1474"/>
      <c r="BK133" s="1474"/>
      <c r="BL133" s="1474"/>
      <c r="BM133" s="1474"/>
      <c r="BN133" s="1474"/>
      <c r="BO133" s="1474"/>
      <c r="BP133" s="1474"/>
      <c r="BQ133" s="1474"/>
      <c r="BR133" s="1474"/>
      <c r="BS133" s="1474"/>
      <c r="BT133" s="1474"/>
      <c r="BU133" s="1474"/>
      <c r="BV133" s="1474"/>
      <c r="BW133" s="1474"/>
      <c r="BX133" s="1474"/>
      <c r="BY133" s="1474"/>
      <c r="BZ133" s="1474"/>
      <c r="CA133" s="1474"/>
      <c r="CB133" s="1474"/>
      <c r="CC133" s="1474"/>
      <c r="CD133" s="1474"/>
      <c r="CE133" s="1474"/>
      <c r="CF133" s="1474"/>
      <c r="CG133" s="1474"/>
      <c r="CH133" s="1474"/>
      <c r="CI133" s="1474"/>
      <c r="CJ133" s="1474"/>
      <c r="CK133" s="1474"/>
      <c r="CL133" s="1474"/>
      <c r="CM133" s="1474"/>
      <c r="CN133" s="1474"/>
      <c r="CO133" s="1474"/>
      <c r="CP133" s="1474"/>
      <c r="CQ133" s="1474"/>
      <c r="CR133" s="1474"/>
      <c r="CS133" s="1474"/>
      <c r="CT133" s="1474"/>
      <c r="CU133" s="1474"/>
      <c r="CV133" s="1474"/>
      <c r="CW133" s="1474"/>
      <c r="CX133" s="1474"/>
      <c r="CY133" s="1474"/>
      <c r="CZ133" s="1474"/>
      <c r="DA133" s="1474"/>
      <c r="DB133" s="1474"/>
      <c r="DC133" s="1474"/>
      <c r="DD133" s="1474"/>
      <c r="DE133" s="1474"/>
      <c r="DF133" s="1474"/>
      <c r="DG133" s="1474"/>
      <c r="DH133" s="1474"/>
      <c r="DI133" s="1474"/>
      <c r="DJ133" s="1474"/>
      <c r="DK133" s="1474"/>
      <c r="DL133" s="1474"/>
      <c r="DM133" s="1474"/>
      <c r="DN133" s="1474"/>
      <c r="DO133" s="1474"/>
      <c r="DP133" s="1474"/>
      <c r="DQ133" s="1474"/>
      <c r="DR133" s="1474"/>
      <c r="DS133" s="1474"/>
      <c r="DT133" s="1474"/>
      <c r="DU133" s="1474"/>
      <c r="DV133" s="1474"/>
      <c r="DW133" s="1474"/>
      <c r="DX133" s="1474"/>
      <c r="DY133" s="1474"/>
      <c r="DZ133" s="1474"/>
      <c r="EA133" s="1474"/>
      <c r="EB133" s="1474"/>
      <c r="EC133" s="1474"/>
      <c r="ED133" s="1474"/>
      <c r="EE133" s="1474"/>
      <c r="EF133" s="1474"/>
      <c r="EG133" s="1474"/>
      <c r="EH133" s="1474"/>
      <c r="EI133" s="1474"/>
      <c r="EJ133" s="1474"/>
      <c r="EK133" s="1474"/>
      <c r="EL133" s="1474"/>
      <c r="EM133" s="1474"/>
      <c r="EN133" s="1474"/>
      <c r="EO133" s="1474"/>
      <c r="EP133" s="1474"/>
      <c r="EQ133" s="1474"/>
      <c r="ER133" s="1474"/>
      <c r="ES133" s="1474"/>
      <c r="ET133" s="1474"/>
      <c r="EU133" s="1474"/>
      <c r="EV133" s="1474"/>
      <c r="EW133" s="1474"/>
      <c r="EX133" s="1474"/>
      <c r="EY133" s="1474"/>
      <c r="EZ133" s="1474"/>
      <c r="FA133" s="1474"/>
      <c r="FB133" s="1474"/>
      <c r="FC133" s="1474"/>
      <c r="FD133" s="1474"/>
      <c r="FE133" s="1474"/>
      <c r="FF133" s="1474"/>
      <c r="FG133" s="1474"/>
      <c r="FH133" s="1474"/>
      <c r="FI133" s="1474"/>
      <c r="FJ133" s="1474"/>
      <c r="FK133" s="1474"/>
      <c r="FL133" s="1474"/>
      <c r="FM133" s="1474"/>
      <c r="FN133" s="1474"/>
      <c r="FO133" s="1474"/>
      <c r="FP133" s="1474"/>
      <c r="FQ133" s="1474"/>
      <c r="FR133" s="1474"/>
      <c r="FS133" s="1474"/>
      <c r="FT133" s="1474"/>
      <c r="FU133" s="1474"/>
      <c r="FV133" s="1474"/>
      <c r="FW133" s="1474"/>
      <c r="FX133" s="1474"/>
      <c r="FY133" s="1474"/>
      <c r="FZ133" s="1474"/>
      <c r="GA133" s="1474"/>
      <c r="GB133" s="1474"/>
      <c r="GC133" s="1474"/>
      <c r="GD133" s="1474"/>
      <c r="GE133" s="1474"/>
      <c r="GF133" s="1474"/>
      <c r="GG133" s="1474"/>
      <c r="GH133" s="1474"/>
      <c r="GI133" s="1474"/>
      <c r="GJ133" s="1474"/>
      <c r="GK133" s="1474"/>
      <c r="GL133" s="1474"/>
      <c r="GM133" s="1474"/>
      <c r="GN133" s="1474"/>
      <c r="GO133" s="1474"/>
      <c r="GP133" s="1474"/>
      <c r="GQ133" s="1474"/>
      <c r="GR133" s="1474"/>
      <c r="GS133" s="1474"/>
      <c r="GT133" s="1474"/>
      <c r="GU133" s="1474"/>
      <c r="GV133" s="1474"/>
      <c r="GW133" s="1474"/>
      <c r="GX133" s="1474"/>
      <c r="GY133" s="1474"/>
      <c r="GZ133" s="1474"/>
      <c r="HA133" s="1474"/>
      <c r="HB133" s="1474"/>
      <c r="HC133" s="1474"/>
      <c r="HD133" s="1474"/>
      <c r="HE133" s="1474"/>
      <c r="HF133" s="1474"/>
      <c r="HG133" s="1474"/>
      <c r="HH133" s="1474"/>
      <c r="HI133" s="1474"/>
      <c r="HJ133" s="1474"/>
      <c r="HK133" s="1474"/>
      <c r="HL133" s="1474"/>
      <c r="HM133" s="1474"/>
      <c r="HN133" s="1474"/>
      <c r="HO133" s="1474"/>
      <c r="HP133" s="1474"/>
      <c r="HQ133" s="1474"/>
      <c r="HR133" s="1474"/>
      <c r="HS133" s="1474"/>
      <c r="HT133" s="1474"/>
      <c r="HU133" s="1474"/>
      <c r="HV133" s="1474"/>
      <c r="HW133" s="1474"/>
      <c r="HX133" s="1474"/>
      <c r="HY133" s="1474"/>
      <c r="HZ133" s="1474"/>
      <c r="IA133" s="1474"/>
      <c r="IB133" s="1474"/>
      <c r="IC133" s="1474"/>
      <c r="ID133" s="1474"/>
      <c r="IE133" s="1474"/>
      <c r="IF133" s="1474"/>
      <c r="IG133" s="1474"/>
      <c r="IH133" s="1474"/>
      <c r="II133" s="1474"/>
      <c r="IJ133" s="1474"/>
      <c r="IK133" s="1474"/>
      <c r="IL133" s="1474"/>
      <c r="IM133" s="1474"/>
      <c r="IN133" s="1474"/>
      <c r="IO133" s="1474"/>
      <c r="IP133" s="1474"/>
      <c r="IQ133" s="1474"/>
      <c r="IR133" s="1474"/>
      <c r="IS133" s="1474"/>
      <c r="IT133" s="1474"/>
      <c r="IU133" s="1474"/>
    </row>
    <row r="134" spans="1:255">
      <c r="A134" s="2091">
        <v>62</v>
      </c>
      <c r="B134" s="1456"/>
      <c r="C134" s="1456"/>
      <c r="D134" s="1456"/>
      <c r="E134" s="1814"/>
      <c r="F134" s="1455"/>
      <c r="G134" s="1456"/>
      <c r="H134" s="1456"/>
      <c r="I134" s="1456"/>
      <c r="J134" s="1456"/>
      <c r="K134" s="1787"/>
      <c r="L134" s="1787"/>
      <c r="M134" s="1825">
        <v>62</v>
      </c>
      <c r="N134" s="1455"/>
      <c r="O134" s="1787"/>
      <c r="P134" s="1787"/>
      <c r="Q134" s="1787"/>
      <c r="R134" s="1787">
        <f t="shared" si="1"/>
        <v>0</v>
      </c>
      <c r="S134" s="1825">
        <v>62</v>
      </c>
      <c r="T134" s="1474"/>
      <c r="U134" s="1474"/>
      <c r="V134" s="1474"/>
      <c r="W134" s="1474"/>
      <c r="X134" s="1474"/>
      <c r="Y134" s="1474"/>
      <c r="Z134" s="1474"/>
      <c r="AA134" s="1474"/>
      <c r="AB134" s="1474"/>
      <c r="AC134" s="1474"/>
      <c r="AD134" s="1474"/>
      <c r="AE134" s="1474"/>
      <c r="AF134" s="1474"/>
      <c r="AG134" s="1474"/>
      <c r="AH134" s="1474"/>
      <c r="AI134" s="1474"/>
      <c r="AJ134" s="1474"/>
      <c r="AK134" s="1474"/>
      <c r="AL134" s="1474"/>
      <c r="AM134" s="1474"/>
      <c r="AN134" s="1474"/>
      <c r="AO134" s="1474"/>
      <c r="AP134" s="1474"/>
      <c r="AQ134" s="1474"/>
      <c r="AR134" s="1474"/>
      <c r="AS134" s="1474"/>
      <c r="AT134" s="1474"/>
      <c r="AU134" s="1474"/>
      <c r="AV134" s="1474"/>
      <c r="AW134" s="1474"/>
      <c r="AX134" s="1474"/>
      <c r="AY134" s="1474"/>
      <c r="AZ134" s="1474"/>
      <c r="BA134" s="1474"/>
      <c r="BB134" s="1474"/>
      <c r="BC134" s="1474"/>
      <c r="BD134" s="1474"/>
      <c r="BE134" s="1474"/>
      <c r="BF134" s="1474"/>
      <c r="BG134" s="1474"/>
      <c r="BH134" s="1474"/>
      <c r="BI134" s="1474"/>
      <c r="BJ134" s="1474"/>
      <c r="BK134" s="1474"/>
      <c r="BL134" s="1474"/>
      <c r="BM134" s="1474"/>
      <c r="BN134" s="1474"/>
      <c r="BO134" s="1474"/>
      <c r="BP134" s="1474"/>
      <c r="BQ134" s="1474"/>
      <c r="BR134" s="1474"/>
      <c r="BS134" s="1474"/>
      <c r="BT134" s="1474"/>
      <c r="BU134" s="1474"/>
      <c r="BV134" s="1474"/>
      <c r="BW134" s="1474"/>
      <c r="BX134" s="1474"/>
      <c r="BY134" s="1474"/>
      <c r="BZ134" s="1474"/>
      <c r="CA134" s="1474"/>
      <c r="CB134" s="1474"/>
      <c r="CC134" s="1474"/>
      <c r="CD134" s="1474"/>
      <c r="CE134" s="1474"/>
      <c r="CF134" s="1474"/>
      <c r="CG134" s="1474"/>
      <c r="CH134" s="1474"/>
      <c r="CI134" s="1474"/>
      <c r="CJ134" s="1474"/>
      <c r="CK134" s="1474"/>
      <c r="CL134" s="1474"/>
      <c r="CM134" s="1474"/>
      <c r="CN134" s="1474"/>
      <c r="CO134" s="1474"/>
      <c r="CP134" s="1474"/>
      <c r="CQ134" s="1474"/>
      <c r="CR134" s="1474"/>
      <c r="CS134" s="1474"/>
      <c r="CT134" s="1474"/>
      <c r="CU134" s="1474"/>
      <c r="CV134" s="1474"/>
      <c r="CW134" s="1474"/>
      <c r="CX134" s="1474"/>
      <c r="CY134" s="1474"/>
      <c r="CZ134" s="1474"/>
      <c r="DA134" s="1474"/>
      <c r="DB134" s="1474"/>
      <c r="DC134" s="1474"/>
      <c r="DD134" s="1474"/>
      <c r="DE134" s="1474"/>
      <c r="DF134" s="1474"/>
      <c r="DG134" s="1474"/>
      <c r="DH134" s="1474"/>
      <c r="DI134" s="1474"/>
      <c r="DJ134" s="1474"/>
      <c r="DK134" s="1474"/>
      <c r="DL134" s="1474"/>
      <c r="DM134" s="1474"/>
      <c r="DN134" s="1474"/>
      <c r="DO134" s="1474"/>
      <c r="DP134" s="1474"/>
      <c r="DQ134" s="1474"/>
      <c r="DR134" s="1474"/>
      <c r="DS134" s="1474"/>
      <c r="DT134" s="1474"/>
      <c r="DU134" s="1474"/>
      <c r="DV134" s="1474"/>
      <c r="DW134" s="1474"/>
      <c r="DX134" s="1474"/>
      <c r="DY134" s="1474"/>
      <c r="DZ134" s="1474"/>
      <c r="EA134" s="1474"/>
      <c r="EB134" s="1474"/>
      <c r="EC134" s="1474"/>
      <c r="ED134" s="1474"/>
      <c r="EE134" s="1474"/>
      <c r="EF134" s="1474"/>
      <c r="EG134" s="1474"/>
      <c r="EH134" s="1474"/>
      <c r="EI134" s="1474"/>
      <c r="EJ134" s="1474"/>
      <c r="EK134" s="1474"/>
      <c r="EL134" s="1474"/>
      <c r="EM134" s="1474"/>
      <c r="EN134" s="1474"/>
      <c r="EO134" s="1474"/>
      <c r="EP134" s="1474"/>
      <c r="EQ134" s="1474"/>
      <c r="ER134" s="1474"/>
      <c r="ES134" s="1474"/>
      <c r="ET134" s="1474"/>
      <c r="EU134" s="1474"/>
      <c r="EV134" s="1474"/>
      <c r="EW134" s="1474"/>
      <c r="EX134" s="1474"/>
      <c r="EY134" s="1474"/>
      <c r="EZ134" s="1474"/>
      <c r="FA134" s="1474"/>
      <c r="FB134" s="1474"/>
      <c r="FC134" s="1474"/>
      <c r="FD134" s="1474"/>
      <c r="FE134" s="1474"/>
      <c r="FF134" s="1474"/>
      <c r="FG134" s="1474"/>
      <c r="FH134" s="1474"/>
      <c r="FI134" s="1474"/>
      <c r="FJ134" s="1474"/>
      <c r="FK134" s="1474"/>
      <c r="FL134" s="1474"/>
      <c r="FM134" s="1474"/>
      <c r="FN134" s="1474"/>
      <c r="FO134" s="1474"/>
      <c r="FP134" s="1474"/>
      <c r="FQ134" s="1474"/>
      <c r="FR134" s="1474"/>
      <c r="FS134" s="1474"/>
      <c r="FT134" s="1474"/>
      <c r="FU134" s="1474"/>
      <c r="FV134" s="1474"/>
      <c r="FW134" s="1474"/>
      <c r="FX134" s="1474"/>
      <c r="FY134" s="1474"/>
      <c r="FZ134" s="1474"/>
      <c r="GA134" s="1474"/>
      <c r="GB134" s="1474"/>
      <c r="GC134" s="1474"/>
      <c r="GD134" s="1474"/>
      <c r="GE134" s="1474"/>
      <c r="GF134" s="1474"/>
      <c r="GG134" s="1474"/>
      <c r="GH134" s="1474"/>
      <c r="GI134" s="1474"/>
      <c r="GJ134" s="1474"/>
      <c r="GK134" s="1474"/>
      <c r="GL134" s="1474"/>
      <c r="GM134" s="1474"/>
      <c r="GN134" s="1474"/>
      <c r="GO134" s="1474"/>
      <c r="GP134" s="1474"/>
      <c r="GQ134" s="1474"/>
      <c r="GR134" s="1474"/>
      <c r="GS134" s="1474"/>
      <c r="GT134" s="1474"/>
      <c r="GU134" s="1474"/>
      <c r="GV134" s="1474"/>
      <c r="GW134" s="1474"/>
      <c r="GX134" s="1474"/>
      <c r="GY134" s="1474"/>
      <c r="GZ134" s="1474"/>
      <c r="HA134" s="1474"/>
      <c r="HB134" s="1474"/>
      <c r="HC134" s="1474"/>
      <c r="HD134" s="1474"/>
      <c r="HE134" s="1474"/>
      <c r="HF134" s="1474"/>
      <c r="HG134" s="1474"/>
      <c r="HH134" s="1474"/>
      <c r="HI134" s="1474"/>
      <c r="HJ134" s="1474"/>
      <c r="HK134" s="1474"/>
      <c r="HL134" s="1474"/>
      <c r="HM134" s="1474"/>
      <c r="HN134" s="1474"/>
      <c r="HO134" s="1474"/>
      <c r="HP134" s="1474"/>
      <c r="HQ134" s="1474"/>
      <c r="HR134" s="1474"/>
      <c r="HS134" s="1474"/>
      <c r="HT134" s="1474"/>
      <c r="HU134" s="1474"/>
      <c r="HV134" s="1474"/>
      <c r="HW134" s="1474"/>
      <c r="HX134" s="1474"/>
      <c r="HY134" s="1474"/>
      <c r="HZ134" s="1474"/>
      <c r="IA134" s="1474"/>
      <c r="IB134" s="1474"/>
      <c r="IC134" s="1474"/>
      <c r="ID134" s="1474"/>
      <c r="IE134" s="1474"/>
      <c r="IF134" s="1474"/>
      <c r="IG134" s="1474"/>
      <c r="IH134" s="1474"/>
      <c r="II134" s="1474"/>
      <c r="IJ134" s="1474"/>
      <c r="IK134" s="1474"/>
      <c r="IL134" s="1474"/>
      <c r="IM134" s="1474"/>
      <c r="IN134" s="1474"/>
      <c r="IO134" s="1474"/>
      <c r="IP134" s="1474"/>
      <c r="IQ134" s="1474"/>
      <c r="IR134" s="1474"/>
      <c r="IS134" s="1474"/>
      <c r="IT134" s="1474"/>
      <c r="IU134" s="1474"/>
    </row>
    <row r="135" spans="1:255">
      <c r="A135" s="2091">
        <v>63</v>
      </c>
      <c r="B135" s="1456"/>
      <c r="C135" s="1456"/>
      <c r="D135" s="1456"/>
      <c r="E135" s="1814"/>
      <c r="F135" s="1455"/>
      <c r="G135" s="1456"/>
      <c r="H135" s="1456"/>
      <c r="I135" s="1456"/>
      <c r="J135" s="1456"/>
      <c r="K135" s="1787"/>
      <c r="L135" s="1787"/>
      <c r="M135" s="1825">
        <v>63</v>
      </c>
      <c r="N135" s="1455"/>
      <c r="O135" s="1787"/>
      <c r="P135" s="1787"/>
      <c r="Q135" s="1787"/>
      <c r="R135" s="1787">
        <f t="shared" si="1"/>
        <v>0</v>
      </c>
      <c r="S135" s="1825">
        <v>63</v>
      </c>
      <c r="T135" s="1474"/>
      <c r="U135" s="1474"/>
      <c r="V135" s="1474"/>
      <c r="W135" s="1474"/>
      <c r="X135" s="1474"/>
      <c r="Y135" s="1474"/>
      <c r="Z135" s="1474"/>
      <c r="AA135" s="1474"/>
      <c r="AB135" s="1474"/>
      <c r="AC135" s="1474"/>
      <c r="AD135" s="1474"/>
      <c r="AE135" s="1474"/>
      <c r="AF135" s="1474"/>
      <c r="AG135" s="1474"/>
      <c r="AH135" s="1474"/>
      <c r="AI135" s="1474"/>
      <c r="AJ135" s="1474"/>
      <c r="AK135" s="1474"/>
      <c r="AL135" s="1474"/>
      <c r="AM135" s="1474"/>
      <c r="AN135" s="1474"/>
      <c r="AO135" s="1474"/>
      <c r="AP135" s="1474"/>
      <c r="AQ135" s="1474"/>
      <c r="AR135" s="1474"/>
      <c r="AS135" s="1474"/>
      <c r="AT135" s="1474"/>
      <c r="AU135" s="1474"/>
      <c r="AV135" s="1474"/>
      <c r="AW135" s="1474"/>
      <c r="AX135" s="1474"/>
      <c r="AY135" s="1474"/>
      <c r="AZ135" s="1474"/>
      <c r="BA135" s="1474"/>
      <c r="BB135" s="1474"/>
      <c r="BC135" s="1474"/>
      <c r="BD135" s="1474"/>
      <c r="BE135" s="1474"/>
      <c r="BF135" s="1474"/>
      <c r="BG135" s="1474"/>
      <c r="BH135" s="1474"/>
      <c r="BI135" s="1474"/>
      <c r="BJ135" s="1474"/>
      <c r="BK135" s="1474"/>
      <c r="BL135" s="1474"/>
      <c r="BM135" s="1474"/>
      <c r="BN135" s="1474"/>
      <c r="BO135" s="1474"/>
      <c r="BP135" s="1474"/>
      <c r="BQ135" s="1474"/>
      <c r="BR135" s="1474"/>
      <c r="BS135" s="1474"/>
      <c r="BT135" s="1474"/>
      <c r="BU135" s="1474"/>
      <c r="BV135" s="1474"/>
      <c r="BW135" s="1474"/>
      <c r="BX135" s="1474"/>
      <c r="BY135" s="1474"/>
      <c r="BZ135" s="1474"/>
      <c r="CA135" s="1474"/>
      <c r="CB135" s="1474"/>
      <c r="CC135" s="1474"/>
      <c r="CD135" s="1474"/>
      <c r="CE135" s="1474"/>
      <c r="CF135" s="1474"/>
      <c r="CG135" s="1474"/>
      <c r="CH135" s="1474"/>
      <c r="CI135" s="1474"/>
      <c r="CJ135" s="1474"/>
      <c r="CK135" s="1474"/>
      <c r="CL135" s="1474"/>
      <c r="CM135" s="1474"/>
      <c r="CN135" s="1474"/>
      <c r="CO135" s="1474"/>
      <c r="CP135" s="1474"/>
      <c r="CQ135" s="1474"/>
      <c r="CR135" s="1474"/>
      <c r="CS135" s="1474"/>
      <c r="CT135" s="1474"/>
      <c r="CU135" s="1474"/>
      <c r="CV135" s="1474"/>
      <c r="CW135" s="1474"/>
      <c r="CX135" s="1474"/>
      <c r="CY135" s="1474"/>
      <c r="CZ135" s="1474"/>
      <c r="DA135" s="1474"/>
      <c r="DB135" s="1474"/>
      <c r="DC135" s="1474"/>
      <c r="DD135" s="1474"/>
      <c r="DE135" s="1474"/>
      <c r="DF135" s="1474"/>
      <c r="DG135" s="1474"/>
      <c r="DH135" s="1474"/>
      <c r="DI135" s="1474"/>
      <c r="DJ135" s="1474"/>
      <c r="DK135" s="1474"/>
      <c r="DL135" s="1474"/>
      <c r="DM135" s="1474"/>
      <c r="DN135" s="1474"/>
      <c r="DO135" s="1474"/>
      <c r="DP135" s="1474"/>
      <c r="DQ135" s="1474"/>
      <c r="DR135" s="1474"/>
      <c r="DS135" s="1474"/>
      <c r="DT135" s="1474"/>
      <c r="DU135" s="1474"/>
      <c r="DV135" s="1474"/>
      <c r="DW135" s="1474"/>
      <c r="DX135" s="1474"/>
      <c r="DY135" s="1474"/>
      <c r="DZ135" s="1474"/>
      <c r="EA135" s="1474"/>
      <c r="EB135" s="1474"/>
      <c r="EC135" s="1474"/>
      <c r="ED135" s="1474"/>
      <c r="EE135" s="1474"/>
      <c r="EF135" s="1474"/>
      <c r="EG135" s="1474"/>
      <c r="EH135" s="1474"/>
      <c r="EI135" s="1474"/>
      <c r="EJ135" s="1474"/>
      <c r="EK135" s="1474"/>
      <c r="EL135" s="1474"/>
      <c r="EM135" s="1474"/>
      <c r="EN135" s="1474"/>
      <c r="EO135" s="1474"/>
      <c r="EP135" s="1474"/>
      <c r="EQ135" s="1474"/>
      <c r="ER135" s="1474"/>
      <c r="ES135" s="1474"/>
      <c r="ET135" s="1474"/>
      <c r="EU135" s="1474"/>
      <c r="EV135" s="1474"/>
      <c r="EW135" s="1474"/>
      <c r="EX135" s="1474"/>
      <c r="EY135" s="1474"/>
      <c r="EZ135" s="1474"/>
      <c r="FA135" s="1474"/>
      <c r="FB135" s="1474"/>
      <c r="FC135" s="1474"/>
      <c r="FD135" s="1474"/>
      <c r="FE135" s="1474"/>
      <c r="FF135" s="1474"/>
      <c r="FG135" s="1474"/>
      <c r="FH135" s="1474"/>
      <c r="FI135" s="1474"/>
      <c r="FJ135" s="1474"/>
      <c r="FK135" s="1474"/>
      <c r="FL135" s="1474"/>
      <c r="FM135" s="1474"/>
      <c r="FN135" s="1474"/>
      <c r="FO135" s="1474"/>
      <c r="FP135" s="1474"/>
      <c r="FQ135" s="1474"/>
      <c r="FR135" s="1474"/>
      <c r="FS135" s="1474"/>
      <c r="FT135" s="1474"/>
      <c r="FU135" s="1474"/>
      <c r="FV135" s="1474"/>
      <c r="FW135" s="1474"/>
      <c r="FX135" s="1474"/>
      <c r="FY135" s="1474"/>
      <c r="FZ135" s="1474"/>
      <c r="GA135" s="1474"/>
      <c r="GB135" s="1474"/>
      <c r="GC135" s="1474"/>
      <c r="GD135" s="1474"/>
      <c r="GE135" s="1474"/>
      <c r="GF135" s="1474"/>
      <c r="GG135" s="1474"/>
      <c r="GH135" s="1474"/>
      <c r="GI135" s="1474"/>
      <c r="GJ135" s="1474"/>
      <c r="GK135" s="1474"/>
      <c r="GL135" s="1474"/>
      <c r="GM135" s="1474"/>
      <c r="GN135" s="1474"/>
      <c r="GO135" s="1474"/>
      <c r="GP135" s="1474"/>
      <c r="GQ135" s="1474"/>
      <c r="GR135" s="1474"/>
      <c r="GS135" s="1474"/>
      <c r="GT135" s="1474"/>
      <c r="GU135" s="1474"/>
      <c r="GV135" s="1474"/>
      <c r="GW135" s="1474"/>
      <c r="GX135" s="1474"/>
      <c r="GY135" s="1474"/>
      <c r="GZ135" s="1474"/>
      <c r="HA135" s="1474"/>
      <c r="HB135" s="1474"/>
      <c r="HC135" s="1474"/>
      <c r="HD135" s="1474"/>
      <c r="HE135" s="1474"/>
      <c r="HF135" s="1474"/>
      <c r="HG135" s="1474"/>
      <c r="HH135" s="1474"/>
      <c r="HI135" s="1474"/>
      <c r="HJ135" s="1474"/>
      <c r="HK135" s="1474"/>
      <c r="HL135" s="1474"/>
      <c r="HM135" s="1474"/>
      <c r="HN135" s="1474"/>
      <c r="HO135" s="1474"/>
      <c r="HP135" s="1474"/>
      <c r="HQ135" s="1474"/>
      <c r="HR135" s="1474"/>
      <c r="HS135" s="1474"/>
      <c r="HT135" s="1474"/>
      <c r="HU135" s="1474"/>
      <c r="HV135" s="1474"/>
      <c r="HW135" s="1474"/>
      <c r="HX135" s="1474"/>
      <c r="HY135" s="1474"/>
      <c r="HZ135" s="1474"/>
      <c r="IA135" s="1474"/>
      <c r="IB135" s="1474"/>
      <c r="IC135" s="1474"/>
      <c r="ID135" s="1474"/>
      <c r="IE135" s="1474"/>
      <c r="IF135" s="1474"/>
      <c r="IG135" s="1474"/>
      <c r="IH135" s="1474"/>
      <c r="II135" s="1474"/>
      <c r="IJ135" s="1474"/>
      <c r="IK135" s="1474"/>
      <c r="IL135" s="1474"/>
      <c r="IM135" s="1474"/>
      <c r="IN135" s="1474"/>
      <c r="IO135" s="1474"/>
      <c r="IP135" s="1474"/>
      <c r="IQ135" s="1474"/>
      <c r="IR135" s="1474"/>
      <c r="IS135" s="1474"/>
      <c r="IT135" s="1474"/>
      <c r="IU135" s="1474"/>
    </row>
    <row r="136" spans="1:255">
      <c r="A136" s="2091">
        <v>64</v>
      </c>
      <c r="B136" s="1456"/>
      <c r="C136" s="1456"/>
      <c r="D136" s="1456"/>
      <c r="E136" s="1814"/>
      <c r="F136" s="1455"/>
      <c r="G136" s="1456"/>
      <c r="H136" s="1456"/>
      <c r="I136" s="1456"/>
      <c r="J136" s="1456"/>
      <c r="K136" s="1787"/>
      <c r="L136" s="1787"/>
      <c r="M136" s="1825">
        <v>64</v>
      </c>
      <c r="N136" s="1455"/>
      <c r="O136" s="1787"/>
      <c r="P136" s="1787"/>
      <c r="Q136" s="1787"/>
      <c r="R136" s="1787">
        <f t="shared" si="1"/>
        <v>0</v>
      </c>
      <c r="S136" s="1825">
        <v>64</v>
      </c>
      <c r="T136" s="1474"/>
      <c r="U136" s="1474"/>
      <c r="V136" s="1474"/>
      <c r="W136" s="1474"/>
      <c r="X136" s="1474"/>
      <c r="Y136" s="1474"/>
      <c r="Z136" s="1474"/>
      <c r="AA136" s="1474"/>
      <c r="AB136" s="1474"/>
      <c r="AC136" s="1474"/>
      <c r="AD136" s="1474"/>
      <c r="AE136" s="1474"/>
      <c r="AF136" s="1474"/>
      <c r="AG136" s="1474"/>
      <c r="AH136" s="1474"/>
      <c r="AI136" s="1474"/>
      <c r="AJ136" s="1474"/>
      <c r="AK136" s="1474"/>
      <c r="AL136" s="1474"/>
      <c r="AM136" s="1474"/>
      <c r="AN136" s="1474"/>
      <c r="AO136" s="1474"/>
      <c r="AP136" s="1474"/>
      <c r="AQ136" s="1474"/>
      <c r="AR136" s="1474"/>
      <c r="AS136" s="1474"/>
      <c r="AT136" s="1474"/>
      <c r="AU136" s="1474"/>
      <c r="AV136" s="1474"/>
      <c r="AW136" s="1474"/>
      <c r="AX136" s="1474"/>
      <c r="AY136" s="1474"/>
      <c r="AZ136" s="1474"/>
      <c r="BA136" s="1474"/>
      <c r="BB136" s="1474"/>
      <c r="BC136" s="1474"/>
      <c r="BD136" s="1474"/>
      <c r="BE136" s="1474"/>
      <c r="BF136" s="1474"/>
      <c r="BG136" s="1474"/>
      <c r="BH136" s="1474"/>
      <c r="BI136" s="1474"/>
      <c r="BJ136" s="1474"/>
      <c r="BK136" s="1474"/>
      <c r="BL136" s="1474"/>
      <c r="BM136" s="1474"/>
      <c r="BN136" s="1474"/>
      <c r="BO136" s="1474"/>
      <c r="BP136" s="1474"/>
      <c r="BQ136" s="1474"/>
      <c r="BR136" s="1474"/>
      <c r="BS136" s="1474"/>
      <c r="BT136" s="1474"/>
      <c r="BU136" s="1474"/>
      <c r="BV136" s="1474"/>
      <c r="BW136" s="1474"/>
      <c r="BX136" s="1474"/>
      <c r="BY136" s="1474"/>
      <c r="BZ136" s="1474"/>
      <c r="CA136" s="1474"/>
      <c r="CB136" s="1474"/>
      <c r="CC136" s="1474"/>
      <c r="CD136" s="1474"/>
      <c r="CE136" s="1474"/>
      <c r="CF136" s="1474"/>
      <c r="CG136" s="1474"/>
      <c r="CH136" s="1474"/>
      <c r="CI136" s="1474"/>
      <c r="CJ136" s="1474"/>
      <c r="CK136" s="1474"/>
      <c r="CL136" s="1474"/>
      <c r="CM136" s="1474"/>
      <c r="CN136" s="1474"/>
      <c r="CO136" s="1474"/>
      <c r="CP136" s="1474"/>
      <c r="CQ136" s="1474"/>
      <c r="CR136" s="1474"/>
      <c r="CS136" s="1474"/>
      <c r="CT136" s="1474"/>
      <c r="CU136" s="1474"/>
      <c r="CV136" s="1474"/>
      <c r="CW136" s="1474"/>
      <c r="CX136" s="1474"/>
      <c r="CY136" s="1474"/>
      <c r="CZ136" s="1474"/>
      <c r="DA136" s="1474"/>
      <c r="DB136" s="1474"/>
      <c r="DC136" s="1474"/>
      <c r="DD136" s="1474"/>
      <c r="DE136" s="1474"/>
      <c r="DF136" s="1474"/>
      <c r="DG136" s="1474"/>
      <c r="DH136" s="1474"/>
      <c r="DI136" s="1474"/>
      <c r="DJ136" s="1474"/>
      <c r="DK136" s="1474"/>
      <c r="DL136" s="1474"/>
      <c r="DM136" s="1474"/>
      <c r="DN136" s="1474"/>
      <c r="DO136" s="1474"/>
      <c r="DP136" s="1474"/>
      <c r="DQ136" s="1474"/>
      <c r="DR136" s="1474"/>
      <c r="DS136" s="1474"/>
      <c r="DT136" s="1474"/>
      <c r="DU136" s="1474"/>
      <c r="DV136" s="1474"/>
      <c r="DW136" s="1474"/>
      <c r="DX136" s="1474"/>
      <c r="DY136" s="1474"/>
      <c r="DZ136" s="1474"/>
      <c r="EA136" s="1474"/>
      <c r="EB136" s="1474"/>
      <c r="EC136" s="1474"/>
      <c r="ED136" s="1474"/>
      <c r="EE136" s="1474"/>
      <c r="EF136" s="1474"/>
      <c r="EG136" s="1474"/>
      <c r="EH136" s="1474"/>
      <c r="EI136" s="1474"/>
      <c r="EJ136" s="1474"/>
      <c r="EK136" s="1474"/>
      <c r="EL136" s="1474"/>
      <c r="EM136" s="1474"/>
      <c r="EN136" s="1474"/>
      <c r="EO136" s="1474"/>
      <c r="EP136" s="1474"/>
      <c r="EQ136" s="1474"/>
      <c r="ER136" s="1474"/>
      <c r="ES136" s="1474"/>
      <c r="ET136" s="1474"/>
      <c r="EU136" s="1474"/>
      <c r="EV136" s="1474"/>
      <c r="EW136" s="1474"/>
      <c r="EX136" s="1474"/>
      <c r="EY136" s="1474"/>
      <c r="EZ136" s="1474"/>
      <c r="FA136" s="1474"/>
      <c r="FB136" s="1474"/>
      <c r="FC136" s="1474"/>
      <c r="FD136" s="1474"/>
      <c r="FE136" s="1474"/>
      <c r="FF136" s="1474"/>
      <c r="FG136" s="1474"/>
      <c r="FH136" s="1474"/>
      <c r="FI136" s="1474"/>
      <c r="FJ136" s="1474"/>
      <c r="FK136" s="1474"/>
      <c r="FL136" s="1474"/>
      <c r="FM136" s="1474"/>
      <c r="FN136" s="1474"/>
      <c r="FO136" s="1474"/>
      <c r="FP136" s="1474"/>
      <c r="FQ136" s="1474"/>
      <c r="FR136" s="1474"/>
      <c r="FS136" s="1474"/>
      <c r="FT136" s="1474"/>
      <c r="FU136" s="1474"/>
      <c r="FV136" s="1474"/>
      <c r="FW136" s="1474"/>
      <c r="FX136" s="1474"/>
      <c r="FY136" s="1474"/>
      <c r="FZ136" s="1474"/>
      <c r="GA136" s="1474"/>
      <c r="GB136" s="1474"/>
      <c r="GC136" s="1474"/>
      <c r="GD136" s="1474"/>
      <c r="GE136" s="1474"/>
      <c r="GF136" s="1474"/>
      <c r="GG136" s="1474"/>
      <c r="GH136" s="1474"/>
      <c r="GI136" s="1474"/>
      <c r="GJ136" s="1474"/>
      <c r="GK136" s="1474"/>
      <c r="GL136" s="1474"/>
      <c r="GM136" s="1474"/>
      <c r="GN136" s="1474"/>
      <c r="GO136" s="1474"/>
      <c r="GP136" s="1474"/>
      <c r="GQ136" s="1474"/>
      <c r="GR136" s="1474"/>
      <c r="GS136" s="1474"/>
      <c r="GT136" s="1474"/>
      <c r="GU136" s="1474"/>
      <c r="GV136" s="1474"/>
      <c r="GW136" s="1474"/>
      <c r="GX136" s="1474"/>
      <c r="GY136" s="1474"/>
      <c r="GZ136" s="1474"/>
      <c r="HA136" s="1474"/>
      <c r="HB136" s="1474"/>
      <c r="HC136" s="1474"/>
      <c r="HD136" s="1474"/>
      <c r="HE136" s="1474"/>
      <c r="HF136" s="1474"/>
      <c r="HG136" s="1474"/>
      <c r="HH136" s="1474"/>
      <c r="HI136" s="1474"/>
      <c r="HJ136" s="1474"/>
      <c r="HK136" s="1474"/>
      <c r="HL136" s="1474"/>
      <c r="HM136" s="1474"/>
      <c r="HN136" s="1474"/>
      <c r="HO136" s="1474"/>
      <c r="HP136" s="1474"/>
      <c r="HQ136" s="1474"/>
      <c r="HR136" s="1474"/>
      <c r="HS136" s="1474"/>
      <c r="HT136" s="1474"/>
      <c r="HU136" s="1474"/>
      <c r="HV136" s="1474"/>
      <c r="HW136" s="1474"/>
      <c r="HX136" s="1474"/>
      <c r="HY136" s="1474"/>
      <c r="HZ136" s="1474"/>
      <c r="IA136" s="1474"/>
      <c r="IB136" s="1474"/>
      <c r="IC136" s="1474"/>
      <c r="ID136" s="1474"/>
      <c r="IE136" s="1474"/>
      <c r="IF136" s="1474"/>
      <c r="IG136" s="1474"/>
      <c r="IH136" s="1474"/>
      <c r="II136" s="1474"/>
      <c r="IJ136" s="1474"/>
      <c r="IK136" s="1474"/>
      <c r="IL136" s="1474"/>
      <c r="IM136" s="1474"/>
      <c r="IN136" s="1474"/>
      <c r="IO136" s="1474"/>
      <c r="IP136" s="1474"/>
      <c r="IQ136" s="1474"/>
      <c r="IR136" s="1474"/>
      <c r="IS136" s="1474"/>
      <c r="IT136" s="1474"/>
      <c r="IU136" s="1474"/>
    </row>
    <row r="137" spans="1:255" ht="15.75" thickBot="1">
      <c r="A137" s="2087">
        <v>65</v>
      </c>
      <c r="B137" s="2199" t="s">
        <v>2328</v>
      </c>
      <c r="C137" s="2214"/>
      <c r="D137" s="2214"/>
      <c r="E137" s="2270"/>
      <c r="F137" s="2271"/>
      <c r="G137" s="2214"/>
      <c r="H137" s="2214"/>
      <c r="I137" s="2214"/>
      <c r="J137" s="1484">
        <f>SUM(J73:J136,J150:J213)</f>
        <v>5013</v>
      </c>
      <c r="K137" s="2202">
        <f>SUM(K73:K136,K150:K213)</f>
        <v>1299602</v>
      </c>
      <c r="L137" s="2202">
        <f>SUM(L73:L136,L150:L213)</f>
        <v>1299602</v>
      </c>
      <c r="M137" s="2204">
        <v>65</v>
      </c>
      <c r="N137" s="1689"/>
      <c r="O137" s="2203">
        <f t="shared" ref="O137:R137" si="2">SUM(O73:O136,O150:O213)</f>
        <v>16449398.330000002</v>
      </c>
      <c r="P137" s="2203">
        <f t="shared" si="2"/>
        <v>7123984.1500000004</v>
      </c>
      <c r="Q137" s="2203">
        <f t="shared" si="2"/>
        <v>229353.33</v>
      </c>
      <c r="R137" s="2203">
        <f t="shared" si="2"/>
        <v>23802735.81000001</v>
      </c>
      <c r="S137" s="2204">
        <v>65</v>
      </c>
      <c r="T137" s="1474"/>
      <c r="U137" s="1474"/>
      <c r="V137" s="1474"/>
      <c r="W137" s="1474"/>
      <c r="X137" s="1474"/>
      <c r="Y137" s="1474"/>
      <c r="Z137" s="1474"/>
      <c r="AA137" s="1474"/>
      <c r="AB137" s="1474"/>
      <c r="AC137" s="1474"/>
      <c r="AD137" s="1474"/>
      <c r="AE137" s="1474"/>
      <c r="AF137" s="1474"/>
      <c r="AG137" s="1474"/>
      <c r="AH137" s="1474"/>
      <c r="AI137" s="1474"/>
      <c r="AJ137" s="1474"/>
      <c r="AK137" s="1474"/>
      <c r="AL137" s="1474"/>
      <c r="AM137" s="1474"/>
      <c r="AN137" s="1474"/>
      <c r="AO137" s="1474"/>
      <c r="AP137" s="1474"/>
      <c r="AQ137" s="1474"/>
      <c r="AR137" s="1474"/>
      <c r="AS137" s="1474"/>
      <c r="AT137" s="1474"/>
      <c r="AU137" s="1474"/>
      <c r="AV137" s="1474"/>
      <c r="AW137" s="1474"/>
      <c r="AX137" s="1474"/>
      <c r="AY137" s="1474"/>
      <c r="AZ137" s="1474"/>
      <c r="BA137" s="1474"/>
      <c r="BB137" s="1474"/>
      <c r="BC137" s="1474"/>
      <c r="BD137" s="1474"/>
      <c r="BE137" s="1474"/>
      <c r="BF137" s="1474"/>
      <c r="BG137" s="1474"/>
      <c r="BH137" s="1474"/>
      <c r="BI137" s="1474"/>
      <c r="BJ137" s="1474"/>
      <c r="BK137" s="1474"/>
      <c r="BL137" s="1474"/>
      <c r="BM137" s="1474"/>
      <c r="BN137" s="1474"/>
      <c r="BO137" s="1474"/>
      <c r="BP137" s="1474"/>
      <c r="BQ137" s="1474"/>
      <c r="BR137" s="1474"/>
      <c r="BS137" s="1474"/>
      <c r="BT137" s="1474"/>
      <c r="BU137" s="1474"/>
      <c r="BV137" s="1474"/>
      <c r="BW137" s="1474"/>
      <c r="BX137" s="1474"/>
      <c r="BY137" s="1474"/>
      <c r="BZ137" s="1474"/>
      <c r="CA137" s="1474"/>
      <c r="CB137" s="1474"/>
      <c r="CC137" s="1474"/>
      <c r="CD137" s="1474"/>
      <c r="CE137" s="1474"/>
      <c r="CF137" s="1474"/>
      <c r="CG137" s="1474"/>
      <c r="CH137" s="1474"/>
      <c r="CI137" s="1474"/>
      <c r="CJ137" s="1474"/>
      <c r="CK137" s="1474"/>
      <c r="CL137" s="1474"/>
      <c r="CM137" s="1474"/>
      <c r="CN137" s="1474"/>
      <c r="CO137" s="1474"/>
      <c r="CP137" s="1474"/>
      <c r="CQ137" s="1474"/>
      <c r="CR137" s="1474"/>
      <c r="CS137" s="1474"/>
      <c r="CT137" s="1474"/>
      <c r="CU137" s="1474"/>
      <c r="CV137" s="1474"/>
      <c r="CW137" s="1474"/>
      <c r="CX137" s="1474"/>
      <c r="CY137" s="1474"/>
      <c r="CZ137" s="1474"/>
      <c r="DA137" s="1474"/>
      <c r="DB137" s="1474"/>
      <c r="DC137" s="1474"/>
      <c r="DD137" s="1474"/>
      <c r="DE137" s="1474"/>
      <c r="DF137" s="1474"/>
      <c r="DG137" s="1474"/>
      <c r="DH137" s="1474"/>
      <c r="DI137" s="1474"/>
      <c r="DJ137" s="1474"/>
      <c r="DK137" s="1474"/>
      <c r="DL137" s="1474"/>
      <c r="DM137" s="1474"/>
      <c r="DN137" s="1474"/>
      <c r="DO137" s="1474"/>
      <c r="DP137" s="1474"/>
      <c r="DQ137" s="1474"/>
      <c r="DR137" s="1474"/>
      <c r="DS137" s="1474"/>
      <c r="DT137" s="1474"/>
      <c r="DU137" s="1474"/>
      <c r="DV137" s="1474"/>
      <c r="DW137" s="1474"/>
      <c r="DX137" s="1474"/>
      <c r="DY137" s="1474"/>
      <c r="DZ137" s="1474"/>
      <c r="EA137" s="1474"/>
      <c r="EB137" s="1474"/>
      <c r="EC137" s="1474"/>
      <c r="ED137" s="1474"/>
      <c r="EE137" s="1474"/>
      <c r="EF137" s="1474"/>
      <c r="EG137" s="1474"/>
      <c r="EH137" s="1474"/>
      <c r="EI137" s="1474"/>
      <c r="EJ137" s="1474"/>
      <c r="EK137" s="1474"/>
      <c r="EL137" s="1474"/>
      <c r="EM137" s="1474"/>
      <c r="EN137" s="1474"/>
      <c r="EO137" s="1474"/>
      <c r="EP137" s="1474"/>
      <c r="EQ137" s="1474"/>
      <c r="ER137" s="1474"/>
      <c r="ES137" s="1474"/>
      <c r="ET137" s="1474"/>
      <c r="EU137" s="1474"/>
      <c r="EV137" s="1474"/>
      <c r="EW137" s="1474"/>
      <c r="EX137" s="1474"/>
      <c r="EY137" s="1474"/>
      <c r="EZ137" s="1474"/>
      <c r="FA137" s="1474"/>
      <c r="FB137" s="1474"/>
      <c r="FC137" s="1474"/>
      <c r="FD137" s="1474"/>
      <c r="FE137" s="1474"/>
      <c r="FF137" s="1474"/>
      <c r="FG137" s="1474"/>
      <c r="FH137" s="1474"/>
      <c r="FI137" s="1474"/>
      <c r="FJ137" s="1474"/>
      <c r="FK137" s="1474"/>
      <c r="FL137" s="1474"/>
      <c r="FM137" s="1474"/>
      <c r="FN137" s="1474"/>
      <c r="FO137" s="1474"/>
      <c r="FP137" s="1474"/>
      <c r="FQ137" s="1474"/>
      <c r="FR137" s="1474"/>
      <c r="FS137" s="1474"/>
      <c r="FT137" s="1474"/>
      <c r="FU137" s="1474"/>
      <c r="FV137" s="1474"/>
      <c r="FW137" s="1474"/>
      <c r="FX137" s="1474"/>
      <c r="FY137" s="1474"/>
      <c r="FZ137" s="1474"/>
      <c r="GA137" s="1474"/>
      <c r="GB137" s="1474"/>
      <c r="GC137" s="1474"/>
      <c r="GD137" s="1474"/>
      <c r="GE137" s="1474"/>
      <c r="GF137" s="1474"/>
      <c r="GG137" s="1474"/>
      <c r="GH137" s="1474"/>
      <c r="GI137" s="1474"/>
      <c r="GJ137" s="1474"/>
      <c r="GK137" s="1474"/>
      <c r="GL137" s="1474"/>
      <c r="GM137" s="1474"/>
      <c r="GN137" s="1474"/>
      <c r="GO137" s="1474"/>
      <c r="GP137" s="1474"/>
      <c r="GQ137" s="1474"/>
      <c r="GR137" s="1474"/>
      <c r="GS137" s="1474"/>
      <c r="GT137" s="1474"/>
      <c r="GU137" s="1474"/>
      <c r="GV137" s="1474"/>
      <c r="GW137" s="1474"/>
      <c r="GX137" s="1474"/>
      <c r="GY137" s="1474"/>
      <c r="GZ137" s="1474"/>
      <c r="HA137" s="1474"/>
      <c r="HB137" s="1474"/>
      <c r="HC137" s="1474"/>
      <c r="HD137" s="1474"/>
      <c r="HE137" s="1474"/>
      <c r="HF137" s="1474"/>
      <c r="HG137" s="1474"/>
      <c r="HH137" s="1474"/>
      <c r="HI137" s="1474"/>
      <c r="HJ137" s="1474"/>
      <c r="HK137" s="1474"/>
      <c r="HL137" s="1474"/>
      <c r="HM137" s="1474"/>
      <c r="HN137" s="1474"/>
      <c r="HO137" s="1474"/>
      <c r="HP137" s="1474"/>
      <c r="HQ137" s="1474"/>
      <c r="HR137" s="1474"/>
      <c r="HS137" s="1474"/>
      <c r="HT137" s="1474"/>
      <c r="HU137" s="1474"/>
      <c r="HV137" s="1474"/>
      <c r="HW137" s="1474"/>
      <c r="HX137" s="1474"/>
      <c r="HY137" s="1474"/>
      <c r="HZ137" s="1474"/>
      <c r="IA137" s="1474"/>
      <c r="IB137" s="1474"/>
      <c r="IC137" s="1474"/>
      <c r="ID137" s="1474"/>
      <c r="IE137" s="1474"/>
      <c r="IF137" s="1474"/>
      <c r="IG137" s="1474"/>
      <c r="IH137" s="1474"/>
      <c r="II137" s="1474"/>
      <c r="IJ137" s="1474"/>
      <c r="IK137" s="1474"/>
      <c r="IL137" s="1474"/>
      <c r="IM137" s="1474"/>
      <c r="IN137" s="1474"/>
      <c r="IO137" s="1474"/>
      <c r="IP137" s="1474"/>
      <c r="IQ137" s="1474"/>
      <c r="IR137" s="1474"/>
      <c r="IS137" s="1474"/>
      <c r="IT137" s="1474"/>
      <c r="IU137" s="1474"/>
    </row>
    <row r="138" spans="1:255">
      <c r="A138" s="1744"/>
      <c r="B138" s="1744"/>
      <c r="C138" s="1496"/>
      <c r="D138" s="1496"/>
      <c r="E138" s="1496"/>
      <c r="F138" s="1496"/>
      <c r="G138" s="1496"/>
      <c r="H138" s="1496"/>
      <c r="I138" s="1496"/>
      <c r="J138" s="1723"/>
      <c r="K138" s="1804"/>
      <c r="L138" s="1804"/>
      <c r="M138" s="1744"/>
      <c r="N138" s="1723"/>
      <c r="O138" s="2218"/>
      <c r="P138" s="2218"/>
      <c r="Q138" s="2218"/>
      <c r="R138" s="2218"/>
      <c r="S138" s="1744"/>
      <c r="T138" s="1474"/>
      <c r="U138" s="1474"/>
      <c r="V138" s="1474"/>
      <c r="W138" s="1474"/>
      <c r="X138" s="1474"/>
      <c r="Y138" s="1474"/>
      <c r="Z138" s="1474"/>
      <c r="AA138" s="1474"/>
      <c r="AB138" s="1474"/>
      <c r="AC138" s="1474"/>
      <c r="AD138" s="1474"/>
      <c r="AE138" s="1474"/>
      <c r="AF138" s="1474"/>
      <c r="AG138" s="1474"/>
      <c r="AH138" s="1474"/>
      <c r="AI138" s="1474"/>
      <c r="AJ138" s="1474"/>
      <c r="AK138" s="1474"/>
      <c r="AL138" s="1474"/>
      <c r="AM138" s="1474"/>
      <c r="AN138" s="1474"/>
      <c r="AO138" s="1474"/>
      <c r="AP138" s="1474"/>
      <c r="AQ138" s="1474"/>
      <c r="AR138" s="1474"/>
      <c r="AS138" s="1474"/>
      <c r="AT138" s="1474"/>
      <c r="AU138" s="1474"/>
      <c r="AV138" s="1474"/>
      <c r="AW138" s="1474"/>
      <c r="AX138" s="1474"/>
      <c r="AY138" s="1474"/>
      <c r="AZ138" s="1474"/>
      <c r="BA138" s="1474"/>
      <c r="BB138" s="1474"/>
      <c r="BC138" s="1474"/>
      <c r="BD138" s="1474"/>
      <c r="BE138" s="1474"/>
      <c r="BF138" s="1474"/>
      <c r="BG138" s="1474"/>
      <c r="BH138" s="1474"/>
      <c r="BI138" s="1474"/>
      <c r="BJ138" s="1474"/>
      <c r="BK138" s="1474"/>
      <c r="BL138" s="1474"/>
      <c r="BM138" s="1474"/>
      <c r="BN138" s="1474"/>
      <c r="BO138" s="1474"/>
      <c r="BP138" s="1474"/>
      <c r="BQ138" s="1474"/>
      <c r="BR138" s="1474"/>
      <c r="BS138" s="1474"/>
      <c r="BT138" s="1474"/>
      <c r="BU138" s="1474"/>
      <c r="BV138" s="1474"/>
      <c r="BW138" s="1474"/>
      <c r="BX138" s="1474"/>
      <c r="BY138" s="1474"/>
      <c r="BZ138" s="1474"/>
      <c r="CA138" s="1474"/>
      <c r="CB138" s="1474"/>
      <c r="CC138" s="1474"/>
      <c r="CD138" s="1474"/>
      <c r="CE138" s="1474"/>
      <c r="CF138" s="1474"/>
      <c r="CG138" s="1474"/>
      <c r="CH138" s="1474"/>
      <c r="CI138" s="1474"/>
      <c r="CJ138" s="1474"/>
      <c r="CK138" s="1474"/>
      <c r="CL138" s="1474"/>
      <c r="CM138" s="1474"/>
      <c r="CN138" s="1474"/>
      <c r="CO138" s="1474"/>
      <c r="CP138" s="1474"/>
      <c r="CQ138" s="1474"/>
      <c r="CR138" s="1474"/>
      <c r="CS138" s="1474"/>
      <c r="CT138" s="1474"/>
      <c r="CU138" s="1474"/>
      <c r="CV138" s="1474"/>
      <c r="CW138" s="1474"/>
      <c r="CX138" s="1474"/>
      <c r="CY138" s="1474"/>
      <c r="CZ138" s="1474"/>
      <c r="DA138" s="1474"/>
      <c r="DB138" s="1474"/>
      <c r="DC138" s="1474"/>
      <c r="DD138" s="1474"/>
      <c r="DE138" s="1474"/>
      <c r="DF138" s="1474"/>
      <c r="DG138" s="1474"/>
      <c r="DH138" s="1474"/>
      <c r="DI138" s="1474"/>
      <c r="DJ138" s="1474"/>
      <c r="DK138" s="1474"/>
      <c r="DL138" s="1474"/>
      <c r="DM138" s="1474"/>
      <c r="DN138" s="1474"/>
      <c r="DO138" s="1474"/>
      <c r="DP138" s="1474"/>
      <c r="DQ138" s="1474"/>
      <c r="DR138" s="1474"/>
      <c r="DS138" s="1474"/>
      <c r="DT138" s="1474"/>
      <c r="DU138" s="1474"/>
      <c r="DV138" s="1474"/>
      <c r="DW138" s="1474"/>
      <c r="DX138" s="1474"/>
      <c r="DY138" s="1474"/>
      <c r="DZ138" s="1474"/>
      <c r="EA138" s="1474"/>
      <c r="EB138" s="1474"/>
      <c r="EC138" s="1474"/>
      <c r="ED138" s="1474"/>
      <c r="EE138" s="1474"/>
      <c r="EF138" s="1474"/>
      <c r="EG138" s="1474"/>
      <c r="EH138" s="1474"/>
      <c r="EI138" s="1474"/>
      <c r="EJ138" s="1474"/>
      <c r="EK138" s="1474"/>
      <c r="EL138" s="1474"/>
      <c r="EM138" s="1474"/>
      <c r="EN138" s="1474"/>
      <c r="EO138" s="1474"/>
      <c r="EP138" s="1474"/>
      <c r="EQ138" s="1474"/>
      <c r="ER138" s="1474"/>
      <c r="ES138" s="1474"/>
      <c r="ET138" s="1474"/>
      <c r="EU138" s="1474"/>
      <c r="EV138" s="1474"/>
      <c r="EW138" s="1474"/>
      <c r="EX138" s="1474"/>
      <c r="EY138" s="1474"/>
      <c r="EZ138" s="1474"/>
      <c r="FA138" s="1474"/>
      <c r="FB138" s="1474"/>
      <c r="FC138" s="1474"/>
      <c r="FD138" s="1474"/>
      <c r="FE138" s="1474"/>
      <c r="FF138" s="1474"/>
      <c r="FG138" s="1474"/>
      <c r="FH138" s="1474"/>
      <c r="FI138" s="1474"/>
      <c r="FJ138" s="1474"/>
      <c r="FK138" s="1474"/>
      <c r="FL138" s="1474"/>
      <c r="FM138" s="1474"/>
      <c r="FN138" s="1474"/>
      <c r="FO138" s="1474"/>
      <c r="FP138" s="1474"/>
      <c r="FQ138" s="1474"/>
      <c r="FR138" s="1474"/>
      <c r="FS138" s="1474"/>
      <c r="FT138" s="1474"/>
      <c r="FU138" s="1474"/>
      <c r="FV138" s="1474"/>
      <c r="FW138" s="1474"/>
      <c r="FX138" s="1474"/>
      <c r="FY138" s="1474"/>
      <c r="FZ138" s="1474"/>
      <c r="GA138" s="1474"/>
      <c r="GB138" s="1474"/>
      <c r="GC138" s="1474"/>
      <c r="GD138" s="1474"/>
      <c r="GE138" s="1474"/>
      <c r="GF138" s="1474"/>
      <c r="GG138" s="1474"/>
      <c r="GH138" s="1474"/>
      <c r="GI138" s="1474"/>
      <c r="GJ138" s="1474"/>
      <c r="GK138" s="1474"/>
      <c r="GL138" s="1474"/>
      <c r="GM138" s="1474"/>
      <c r="GN138" s="1474"/>
      <c r="GO138" s="1474"/>
      <c r="GP138" s="1474"/>
      <c r="GQ138" s="1474"/>
      <c r="GR138" s="1474"/>
      <c r="GS138" s="1474"/>
      <c r="GT138" s="1474"/>
      <c r="GU138" s="1474"/>
      <c r="GV138" s="1474"/>
      <c r="GW138" s="1474"/>
      <c r="GX138" s="1474"/>
      <c r="GY138" s="1474"/>
      <c r="GZ138" s="1474"/>
      <c r="HA138" s="1474"/>
      <c r="HB138" s="1474"/>
      <c r="HC138" s="1474"/>
      <c r="HD138" s="1474"/>
      <c r="HE138" s="1474"/>
      <c r="HF138" s="1474"/>
      <c r="HG138" s="1474"/>
      <c r="HH138" s="1474"/>
      <c r="HI138" s="1474"/>
      <c r="HJ138" s="1474"/>
      <c r="HK138" s="1474"/>
      <c r="HL138" s="1474"/>
      <c r="HM138" s="1474"/>
      <c r="HN138" s="1474"/>
      <c r="HO138" s="1474"/>
      <c r="HP138" s="1474"/>
      <c r="HQ138" s="1474"/>
      <c r="HR138" s="1474"/>
      <c r="HS138" s="1474"/>
      <c r="HT138" s="1474"/>
      <c r="HU138" s="1474"/>
      <c r="HV138" s="1474"/>
      <c r="HW138" s="1474"/>
      <c r="HX138" s="1474"/>
      <c r="HY138" s="1474"/>
      <c r="HZ138" s="1474"/>
      <c r="IA138" s="1474"/>
      <c r="IB138" s="1474"/>
      <c r="IC138" s="1474"/>
      <c r="ID138" s="1474"/>
      <c r="IE138" s="1474"/>
      <c r="IF138" s="1474"/>
      <c r="IG138" s="1474"/>
      <c r="IH138" s="1474"/>
      <c r="II138" s="1474"/>
      <c r="IJ138" s="1474"/>
      <c r="IK138" s="1474"/>
      <c r="IL138" s="1474"/>
      <c r="IM138" s="1474"/>
      <c r="IN138" s="1474"/>
      <c r="IO138" s="1474"/>
      <c r="IP138" s="1474"/>
      <c r="IQ138" s="1474"/>
      <c r="IR138" s="1474"/>
      <c r="IS138" s="1474"/>
      <c r="IT138" s="1474"/>
      <c r="IU138" s="1474"/>
    </row>
    <row r="139" spans="1:255">
      <c r="A139" s="2692" t="s">
        <v>4686</v>
      </c>
      <c r="B139" s="2620"/>
      <c r="C139" s="2620"/>
      <c r="D139" s="1489"/>
      <c r="E139" s="1489"/>
      <c r="F139" s="2692" t="s">
        <v>4686</v>
      </c>
      <c r="G139" s="2620"/>
      <c r="H139" s="2620"/>
      <c r="I139" s="2407"/>
      <c r="J139" s="1474"/>
      <c r="K139" s="1474"/>
      <c r="L139" s="1474"/>
      <c r="M139" s="1474"/>
      <c r="N139" s="2692" t="s">
        <v>4686</v>
      </c>
      <c r="O139" s="1474"/>
      <c r="P139" s="1474"/>
      <c r="Q139" s="1474"/>
      <c r="R139" s="1474"/>
      <c r="S139" s="1474"/>
      <c r="T139" s="1474"/>
      <c r="U139" s="1474"/>
      <c r="V139" s="1474"/>
      <c r="W139" s="1474"/>
      <c r="X139" s="1474"/>
      <c r="Y139" s="1474"/>
      <c r="Z139" s="1474"/>
      <c r="AA139" s="1474"/>
      <c r="AB139" s="1474"/>
      <c r="AC139" s="1474"/>
      <c r="AD139" s="1474"/>
      <c r="AE139" s="1474"/>
      <c r="AF139" s="1474"/>
      <c r="AG139" s="1474"/>
      <c r="AH139" s="1474"/>
      <c r="AI139" s="1474"/>
      <c r="AJ139" s="1474"/>
      <c r="AK139" s="1474"/>
      <c r="AL139" s="1474"/>
      <c r="AM139" s="1474"/>
      <c r="AN139" s="1474"/>
      <c r="AO139" s="1474"/>
      <c r="AP139" s="1474"/>
      <c r="AQ139" s="1474"/>
      <c r="AR139" s="1474"/>
      <c r="AS139" s="1474"/>
      <c r="AT139" s="1474"/>
      <c r="AU139" s="1474"/>
      <c r="AV139" s="1474"/>
      <c r="AW139" s="1474"/>
      <c r="AX139" s="1474"/>
      <c r="AY139" s="1474"/>
      <c r="AZ139" s="1474"/>
      <c r="BA139" s="1474"/>
      <c r="BB139" s="1474"/>
      <c r="BC139" s="1474"/>
      <c r="BD139" s="1474"/>
      <c r="BE139" s="1474"/>
      <c r="BF139" s="1474"/>
      <c r="BG139" s="1474"/>
      <c r="BH139" s="1474"/>
      <c r="BI139" s="1474"/>
      <c r="BJ139" s="1474"/>
      <c r="BK139" s="1474"/>
      <c r="BL139" s="1474"/>
      <c r="BM139" s="1474"/>
      <c r="BN139" s="1474"/>
      <c r="BO139" s="1474"/>
      <c r="BP139" s="1474"/>
      <c r="BQ139" s="1474"/>
      <c r="BR139" s="1474"/>
      <c r="BS139" s="1474"/>
      <c r="BT139" s="1474"/>
      <c r="BU139" s="1474"/>
      <c r="BV139" s="1474"/>
      <c r="BW139" s="1474"/>
      <c r="BX139" s="1474"/>
      <c r="BY139" s="1474"/>
      <c r="BZ139" s="1474"/>
      <c r="CA139" s="1474"/>
      <c r="CB139" s="1474"/>
      <c r="CC139" s="1474"/>
      <c r="CD139" s="1474"/>
      <c r="CE139" s="1474"/>
      <c r="CF139" s="1474"/>
      <c r="CG139" s="1474"/>
      <c r="CH139" s="1474"/>
      <c r="CI139" s="1474"/>
      <c r="CJ139" s="1474"/>
      <c r="CK139" s="1474"/>
      <c r="CL139" s="1474"/>
      <c r="CM139" s="1474"/>
      <c r="CN139" s="1474"/>
      <c r="CO139" s="1474"/>
      <c r="CP139" s="1474"/>
      <c r="CQ139" s="1474"/>
      <c r="CR139" s="1474"/>
      <c r="CS139" s="1474"/>
      <c r="CT139" s="1474"/>
      <c r="CU139" s="1474"/>
      <c r="CV139" s="1474"/>
      <c r="CW139" s="1474"/>
      <c r="CX139" s="1474"/>
      <c r="CY139" s="1474"/>
      <c r="CZ139" s="1474"/>
      <c r="DA139" s="1474"/>
      <c r="DB139" s="1474"/>
      <c r="DC139" s="1474"/>
      <c r="DD139" s="1474"/>
      <c r="DE139" s="1474"/>
      <c r="DF139" s="1474"/>
      <c r="DG139" s="1474"/>
      <c r="DH139" s="1474"/>
      <c r="DI139" s="1474"/>
      <c r="DJ139" s="1474"/>
      <c r="DK139" s="1474"/>
      <c r="DL139" s="1474"/>
      <c r="DM139" s="1474"/>
      <c r="DN139" s="1474"/>
      <c r="DO139" s="1474"/>
      <c r="DP139" s="1474"/>
      <c r="DQ139" s="1474"/>
      <c r="DR139" s="1474"/>
      <c r="DS139" s="1474"/>
      <c r="DT139" s="1474"/>
      <c r="DU139" s="1474"/>
      <c r="DV139" s="1474"/>
      <c r="DW139" s="1474"/>
      <c r="DX139" s="1474"/>
      <c r="DY139" s="1474"/>
      <c r="DZ139" s="1474"/>
      <c r="EA139" s="1474"/>
      <c r="EB139" s="1474"/>
      <c r="EC139" s="1474"/>
      <c r="ED139" s="1474"/>
      <c r="EE139" s="1474"/>
      <c r="EF139" s="1474"/>
      <c r="EG139" s="1474"/>
      <c r="EH139" s="1474"/>
      <c r="EI139" s="1474"/>
      <c r="EJ139" s="1474"/>
      <c r="EK139" s="1474"/>
      <c r="EL139" s="1474"/>
      <c r="EM139" s="1474"/>
      <c r="EN139" s="1474"/>
      <c r="EO139" s="1474"/>
      <c r="EP139" s="1474"/>
      <c r="EQ139" s="1474"/>
      <c r="ER139" s="1474"/>
      <c r="ES139" s="1474"/>
      <c r="ET139" s="1474"/>
      <c r="EU139" s="1474"/>
      <c r="EV139" s="1474"/>
      <c r="EW139" s="1474"/>
      <c r="EX139" s="1474"/>
      <c r="EY139" s="1474"/>
      <c r="EZ139" s="1474"/>
      <c r="FA139" s="1474"/>
      <c r="FB139" s="1474"/>
      <c r="FC139" s="1474"/>
      <c r="FD139" s="1474"/>
      <c r="FE139" s="1474"/>
      <c r="FF139" s="1474"/>
      <c r="FG139" s="1474"/>
      <c r="FH139" s="1474"/>
      <c r="FI139" s="1474"/>
      <c r="FJ139" s="1474"/>
      <c r="FK139" s="1474"/>
      <c r="FL139" s="1474"/>
      <c r="FM139" s="1474"/>
      <c r="FN139" s="1474"/>
      <c r="FO139" s="1474"/>
      <c r="FP139" s="1474"/>
      <c r="FQ139" s="1474"/>
      <c r="FR139" s="1474"/>
      <c r="FS139" s="1474"/>
      <c r="FT139" s="1474"/>
      <c r="FU139" s="1474"/>
      <c r="FV139" s="1474"/>
      <c r="FW139" s="1474"/>
      <c r="FX139" s="1474"/>
      <c r="FY139" s="1474"/>
      <c r="FZ139" s="1474"/>
      <c r="GA139" s="1474"/>
      <c r="GB139" s="1474"/>
      <c r="GC139" s="1474"/>
      <c r="GD139" s="1474"/>
      <c r="GE139" s="1474"/>
      <c r="GF139" s="1474"/>
      <c r="GG139" s="1474"/>
      <c r="GH139" s="1474"/>
      <c r="GI139" s="1474"/>
      <c r="GJ139" s="1474"/>
      <c r="GK139" s="1474"/>
      <c r="GL139" s="1474"/>
      <c r="GM139" s="1474"/>
      <c r="GN139" s="1474"/>
      <c r="GO139" s="1474"/>
      <c r="GP139" s="1474"/>
      <c r="GQ139" s="1474"/>
      <c r="GR139" s="1474"/>
      <c r="GS139" s="1474"/>
      <c r="GT139" s="1474"/>
      <c r="GU139" s="1474"/>
      <c r="GV139" s="1474"/>
      <c r="GW139" s="1474"/>
      <c r="GX139" s="1474"/>
      <c r="GY139" s="1474"/>
      <c r="GZ139" s="1474"/>
      <c r="HA139" s="1474"/>
      <c r="HB139" s="1474"/>
      <c r="HC139" s="1474"/>
      <c r="HD139" s="1474"/>
      <c r="HE139" s="1474"/>
      <c r="HF139" s="1474"/>
      <c r="HG139" s="1474"/>
      <c r="HH139" s="1474"/>
      <c r="HI139" s="1474"/>
      <c r="HJ139" s="1474"/>
      <c r="HK139" s="1474"/>
      <c r="HL139" s="1474"/>
      <c r="HM139" s="1474"/>
      <c r="HN139" s="1474"/>
      <c r="HO139" s="1474"/>
      <c r="HP139" s="1474"/>
      <c r="HQ139" s="1474"/>
      <c r="HR139" s="1474"/>
      <c r="HS139" s="1474"/>
      <c r="HT139" s="1474"/>
      <c r="HU139" s="1474"/>
      <c r="HV139" s="1474"/>
      <c r="HW139" s="1474"/>
      <c r="HX139" s="1474"/>
      <c r="HY139" s="1474"/>
      <c r="HZ139" s="1474"/>
      <c r="IA139" s="1474"/>
      <c r="IB139" s="1474"/>
      <c r="IC139" s="1474"/>
      <c r="ID139" s="1474"/>
      <c r="IE139" s="1474"/>
      <c r="IF139" s="1474"/>
      <c r="IG139" s="1474"/>
      <c r="IH139" s="1474"/>
      <c r="II139" s="1474"/>
      <c r="IJ139" s="1474"/>
      <c r="IK139" s="1474"/>
      <c r="IL139" s="1474"/>
      <c r="IM139" s="1474"/>
      <c r="IN139" s="1474"/>
      <c r="IO139" s="1474"/>
      <c r="IP139" s="1474"/>
      <c r="IQ139" s="1474"/>
      <c r="IR139" s="1474"/>
      <c r="IS139" s="1474"/>
      <c r="IT139" s="1474"/>
      <c r="IU139" s="1474"/>
    </row>
    <row r="140" spans="1:255">
      <c r="A140" s="1489" t="s">
        <v>1408</v>
      </c>
      <c r="B140" s="1489"/>
      <c r="C140" s="1489"/>
      <c r="D140" s="1489"/>
      <c r="E140" s="1489"/>
      <c r="F140" s="1489" t="s">
        <v>1409</v>
      </c>
      <c r="G140" s="1489"/>
      <c r="H140" s="1489"/>
      <c r="I140" s="1489"/>
      <c r="J140" s="2261"/>
      <c r="K140" s="2261"/>
      <c r="L140" s="2261"/>
      <c r="M140" s="1489"/>
      <c r="N140" s="1489" t="s">
        <v>1410</v>
      </c>
      <c r="O140" s="1489"/>
      <c r="P140" s="2261"/>
      <c r="Q140" s="2261"/>
      <c r="R140" s="2261"/>
      <c r="S140" s="1489"/>
      <c r="T140" s="1474"/>
      <c r="U140" s="1474"/>
      <c r="V140" s="1474"/>
      <c r="W140" s="1474"/>
      <c r="X140" s="1474"/>
      <c r="Y140" s="1474"/>
      <c r="Z140" s="1474"/>
      <c r="AA140" s="1474"/>
      <c r="AB140" s="1474"/>
      <c r="AC140" s="1474"/>
      <c r="AD140" s="1474"/>
      <c r="AE140" s="1474"/>
      <c r="AF140" s="1474"/>
      <c r="AG140" s="1474"/>
      <c r="AH140" s="1474"/>
      <c r="AI140" s="1474"/>
      <c r="AJ140" s="1474"/>
      <c r="AK140" s="1474"/>
      <c r="AL140" s="1474"/>
      <c r="AM140" s="1474"/>
      <c r="AN140" s="1474"/>
      <c r="AO140" s="1474"/>
      <c r="AP140" s="1474"/>
      <c r="AQ140" s="1474"/>
      <c r="AR140" s="1474"/>
      <c r="AS140" s="1474"/>
      <c r="AT140" s="1474"/>
      <c r="AU140" s="1474"/>
      <c r="AV140" s="1474"/>
      <c r="AW140" s="1474"/>
      <c r="AX140" s="1474"/>
      <c r="AY140" s="1474"/>
      <c r="AZ140" s="1474"/>
      <c r="BA140" s="1474"/>
      <c r="BB140" s="1474"/>
      <c r="BC140" s="1474"/>
      <c r="BD140" s="1474"/>
      <c r="BE140" s="1474"/>
      <c r="BF140" s="1474"/>
      <c r="BG140" s="1474"/>
      <c r="BH140" s="1474"/>
      <c r="BI140" s="1474"/>
      <c r="BJ140" s="1474"/>
      <c r="BK140" s="1474"/>
      <c r="BL140" s="1474"/>
      <c r="BM140" s="1474"/>
      <c r="BN140" s="1474"/>
      <c r="BO140" s="1474"/>
      <c r="BP140" s="1474"/>
      <c r="BQ140" s="1474"/>
      <c r="BR140" s="1474"/>
      <c r="BS140" s="1474"/>
      <c r="BT140" s="1474"/>
      <c r="BU140" s="1474"/>
      <c r="BV140" s="1474"/>
      <c r="BW140" s="1474"/>
      <c r="BX140" s="1474"/>
      <c r="BY140" s="1474"/>
      <c r="BZ140" s="1474"/>
      <c r="CA140" s="1474"/>
      <c r="CB140" s="1474"/>
      <c r="CC140" s="1474"/>
      <c r="CD140" s="1474"/>
      <c r="CE140" s="1474"/>
      <c r="CF140" s="1474"/>
      <c r="CG140" s="1474"/>
      <c r="CH140" s="1474"/>
      <c r="CI140" s="1474"/>
      <c r="CJ140" s="1474"/>
      <c r="CK140" s="1474"/>
      <c r="CL140" s="1474"/>
      <c r="CM140" s="1474"/>
      <c r="CN140" s="1474"/>
      <c r="CO140" s="1474"/>
      <c r="CP140" s="1474"/>
      <c r="CQ140" s="1474"/>
      <c r="CR140" s="1474"/>
      <c r="CS140" s="1474"/>
      <c r="CT140" s="1474"/>
      <c r="CU140" s="1474"/>
      <c r="CV140" s="1474"/>
      <c r="CW140" s="1474"/>
      <c r="CX140" s="1474"/>
      <c r="CY140" s="1474"/>
      <c r="CZ140" s="1474"/>
      <c r="DA140" s="1474"/>
      <c r="DB140" s="1474"/>
      <c r="DC140" s="1474"/>
      <c r="DD140" s="1474"/>
      <c r="DE140" s="1474"/>
      <c r="DF140" s="1474"/>
      <c r="DG140" s="1474"/>
      <c r="DH140" s="1474"/>
      <c r="DI140" s="1474"/>
      <c r="DJ140" s="1474"/>
      <c r="DK140" s="1474"/>
      <c r="DL140" s="1474"/>
      <c r="DM140" s="1474"/>
      <c r="DN140" s="1474"/>
      <c r="DO140" s="1474"/>
      <c r="DP140" s="1474"/>
      <c r="DQ140" s="1474"/>
      <c r="DR140" s="1474"/>
      <c r="DS140" s="1474"/>
      <c r="DT140" s="1474"/>
      <c r="DU140" s="1474"/>
      <c r="DV140" s="1474"/>
      <c r="DW140" s="1474"/>
      <c r="DX140" s="1474"/>
      <c r="DY140" s="1474"/>
      <c r="DZ140" s="1474"/>
      <c r="EA140" s="1474"/>
      <c r="EB140" s="1474"/>
      <c r="EC140" s="1474"/>
      <c r="ED140" s="1474"/>
      <c r="EE140" s="1474"/>
      <c r="EF140" s="1474"/>
      <c r="EG140" s="1474"/>
      <c r="EH140" s="1474"/>
      <c r="EI140" s="1474"/>
      <c r="EJ140" s="1474"/>
      <c r="EK140" s="1474"/>
      <c r="EL140" s="1474"/>
      <c r="EM140" s="1474"/>
      <c r="EN140" s="1474"/>
      <c r="EO140" s="1474"/>
      <c r="EP140" s="1474"/>
      <c r="EQ140" s="1474"/>
      <c r="ER140" s="1474"/>
      <c r="ES140" s="1474"/>
      <c r="ET140" s="1474"/>
      <c r="EU140" s="1474"/>
      <c r="EV140" s="1474"/>
      <c r="EW140" s="1474"/>
      <c r="EX140" s="1474"/>
      <c r="EY140" s="1474"/>
      <c r="EZ140" s="1474"/>
      <c r="FA140" s="1474"/>
      <c r="FB140" s="1474"/>
      <c r="FC140" s="1474"/>
      <c r="FD140" s="1474"/>
      <c r="FE140" s="1474"/>
      <c r="FF140" s="1474"/>
      <c r="FG140" s="1474"/>
      <c r="FH140" s="1474"/>
      <c r="FI140" s="1474"/>
      <c r="FJ140" s="1474"/>
      <c r="FK140" s="1474"/>
      <c r="FL140" s="1474"/>
      <c r="FM140" s="1474"/>
      <c r="FN140" s="1474"/>
      <c r="FO140" s="1474"/>
      <c r="FP140" s="1474"/>
      <c r="FQ140" s="1474"/>
      <c r="FR140" s="1474"/>
      <c r="FS140" s="1474"/>
      <c r="FT140" s="1474"/>
      <c r="FU140" s="1474"/>
      <c r="FV140" s="1474"/>
      <c r="FW140" s="1474"/>
      <c r="FX140" s="1474"/>
      <c r="FY140" s="1474"/>
      <c r="FZ140" s="1474"/>
      <c r="GA140" s="1474"/>
      <c r="GB140" s="1474"/>
      <c r="GC140" s="1474"/>
      <c r="GD140" s="1474"/>
      <c r="GE140" s="1474"/>
      <c r="GF140" s="1474"/>
      <c r="GG140" s="1474"/>
      <c r="GH140" s="1474"/>
      <c r="GI140" s="1474"/>
      <c r="GJ140" s="1474"/>
      <c r="GK140" s="1474"/>
      <c r="GL140" s="1474"/>
      <c r="GM140" s="1474"/>
      <c r="GN140" s="1474"/>
      <c r="GO140" s="1474"/>
      <c r="GP140" s="1474"/>
      <c r="GQ140" s="1474"/>
      <c r="GR140" s="1474"/>
      <c r="GS140" s="1474"/>
      <c r="GT140" s="1474"/>
      <c r="GU140" s="1474"/>
      <c r="GV140" s="1474"/>
      <c r="GW140" s="1474"/>
      <c r="GX140" s="1474"/>
      <c r="GY140" s="1474"/>
      <c r="GZ140" s="1474"/>
      <c r="HA140" s="1474"/>
      <c r="HB140" s="1474"/>
      <c r="HC140" s="1474"/>
      <c r="HD140" s="1474"/>
      <c r="HE140" s="1474"/>
      <c r="HF140" s="1474"/>
      <c r="HG140" s="1474"/>
      <c r="HH140" s="1474"/>
      <c r="HI140" s="1474"/>
      <c r="HJ140" s="1474"/>
      <c r="HK140" s="1474"/>
      <c r="HL140" s="1474"/>
      <c r="HM140" s="1474"/>
      <c r="HN140" s="1474"/>
      <c r="HO140" s="1474"/>
      <c r="HP140" s="1474"/>
      <c r="HQ140" s="1474"/>
      <c r="HR140" s="1474"/>
      <c r="HS140" s="1474"/>
      <c r="HT140" s="1474"/>
      <c r="HU140" s="1474"/>
      <c r="HV140" s="1474"/>
      <c r="HW140" s="1474"/>
      <c r="HX140" s="1474"/>
      <c r="HY140" s="1474"/>
      <c r="HZ140" s="1474"/>
      <c r="IA140" s="1474"/>
      <c r="IB140" s="1474"/>
      <c r="IC140" s="1474"/>
      <c r="ID140" s="1474"/>
      <c r="IE140" s="1474"/>
      <c r="IF140" s="1474"/>
      <c r="IG140" s="1474"/>
      <c r="IH140" s="1474"/>
      <c r="II140" s="1474"/>
      <c r="IJ140" s="1474"/>
      <c r="IK140" s="1474"/>
      <c r="IL140" s="1474"/>
      <c r="IM140" s="1474"/>
      <c r="IN140" s="1474"/>
      <c r="IO140" s="1474"/>
      <c r="IP140" s="1474"/>
      <c r="IQ140" s="1474"/>
      <c r="IR140" s="1474"/>
      <c r="IS140" s="1474"/>
      <c r="IT140" s="1474"/>
      <c r="IU140" s="1474"/>
    </row>
    <row r="141" spans="1:255" ht="18.75" thickBot="1">
      <c r="A141" s="2206" t="str">
        <f>'Data Sheet'!$C$25</f>
        <v>Consolidated Edison Company of New York, Inc.</v>
      </c>
      <c r="B141" s="2263"/>
      <c r="C141" s="1474"/>
      <c r="D141" s="2207" t="str">
        <f>'Data Sheet'!$C$40</f>
        <v>4/28/2016</v>
      </c>
      <c r="E141" s="2169" t="str">
        <f>'Data Sheet'!$C$38</f>
        <v>12/31/2015</v>
      </c>
      <c r="F141" s="2206" t="str">
        <f>'Data Sheet'!$C$25</f>
        <v>Consolidated Edison Company of New York, Inc.</v>
      </c>
      <c r="G141" s="1474"/>
      <c r="H141" s="1474"/>
      <c r="I141" s="1474"/>
      <c r="J141" s="2207" t="str">
        <f>'Data Sheet'!$C$40</f>
        <v>4/28/2016</v>
      </c>
      <c r="K141" s="1932"/>
      <c r="L141" s="2169" t="str">
        <f>'Data Sheet'!$C$38</f>
        <v>12/31/2015</v>
      </c>
      <c r="M141" s="1474"/>
      <c r="N141" s="2206" t="str">
        <f>'Data Sheet'!$C$25</f>
        <v>Consolidated Edison Company of New York, Inc.</v>
      </c>
      <c r="O141" s="1474"/>
      <c r="P141" s="1932"/>
      <c r="Q141" s="2207" t="str">
        <f>'Data Sheet'!$C$40</f>
        <v>4/28/2016</v>
      </c>
      <c r="R141" s="2169" t="str">
        <f>'Data Sheet'!$C$38</f>
        <v>12/31/2015</v>
      </c>
      <c r="S141" s="1474"/>
      <c r="T141" s="1474"/>
      <c r="U141" s="1474"/>
      <c r="V141" s="1474"/>
      <c r="W141" s="1474"/>
      <c r="X141" s="1474"/>
      <c r="Y141" s="1474"/>
      <c r="Z141" s="1474"/>
      <c r="AA141" s="1474"/>
      <c r="AB141" s="1474"/>
      <c r="AC141" s="1474"/>
      <c r="AD141" s="1474"/>
      <c r="AE141" s="1474"/>
      <c r="AF141" s="1474"/>
      <c r="AG141" s="1474"/>
      <c r="AH141" s="1474"/>
      <c r="AI141" s="1474"/>
      <c r="AJ141" s="1474"/>
      <c r="AK141" s="1474"/>
      <c r="AL141" s="1474"/>
      <c r="AM141" s="1474"/>
      <c r="AN141" s="1474"/>
      <c r="AO141" s="1474"/>
      <c r="AP141" s="1474"/>
      <c r="AQ141" s="1474"/>
      <c r="AR141" s="1474"/>
      <c r="AS141" s="1474"/>
      <c r="AT141" s="1474"/>
      <c r="AU141" s="1474"/>
      <c r="AV141" s="1474"/>
      <c r="AW141" s="1474"/>
      <c r="AX141" s="1474"/>
      <c r="AY141" s="1474"/>
      <c r="AZ141" s="1474"/>
      <c r="BA141" s="1474"/>
      <c r="BB141" s="1474"/>
      <c r="BC141" s="1474"/>
      <c r="BD141" s="1474"/>
      <c r="BE141" s="1474"/>
      <c r="BF141" s="1474"/>
      <c r="BG141" s="1474"/>
      <c r="BH141" s="1474"/>
      <c r="BI141" s="1474"/>
      <c r="BJ141" s="1474"/>
      <c r="BK141" s="1474"/>
      <c r="BL141" s="1474"/>
      <c r="BM141" s="1474"/>
      <c r="BN141" s="1474"/>
      <c r="BO141" s="1474"/>
      <c r="BP141" s="1474"/>
      <c r="BQ141" s="1474"/>
      <c r="BR141" s="1474"/>
      <c r="BS141" s="1474"/>
      <c r="BT141" s="1474"/>
      <c r="BU141" s="1474"/>
      <c r="BV141" s="1474"/>
      <c r="BW141" s="1474"/>
      <c r="BX141" s="1474"/>
      <c r="BY141" s="1474"/>
      <c r="BZ141" s="1474"/>
      <c r="CA141" s="1474"/>
      <c r="CB141" s="1474"/>
      <c r="CC141" s="1474"/>
      <c r="CD141" s="1474"/>
      <c r="CE141" s="1474"/>
      <c r="CF141" s="1474"/>
      <c r="CG141" s="1474"/>
      <c r="CH141" s="1474"/>
      <c r="CI141" s="1474"/>
      <c r="CJ141" s="1474"/>
      <c r="CK141" s="1474"/>
      <c r="CL141" s="1474"/>
      <c r="CM141" s="1474"/>
      <c r="CN141" s="1474"/>
      <c r="CO141" s="1474"/>
      <c r="CP141" s="1474"/>
      <c r="CQ141" s="1474"/>
      <c r="CR141" s="1474"/>
      <c r="CS141" s="1474"/>
      <c r="CT141" s="1474"/>
      <c r="CU141" s="1474"/>
      <c r="CV141" s="1474"/>
      <c r="CW141" s="1474"/>
      <c r="CX141" s="1474"/>
      <c r="CY141" s="1474"/>
      <c r="CZ141" s="1474"/>
      <c r="DA141" s="1474"/>
      <c r="DB141" s="1474"/>
      <c r="DC141" s="1474"/>
      <c r="DD141" s="1474"/>
      <c r="DE141" s="1474"/>
      <c r="DF141" s="1474"/>
      <c r="DG141" s="1474"/>
      <c r="DH141" s="1474"/>
      <c r="DI141" s="1474"/>
      <c r="DJ141" s="1474"/>
      <c r="DK141" s="1474"/>
      <c r="DL141" s="1474"/>
      <c r="DM141" s="1474"/>
      <c r="DN141" s="1474"/>
      <c r="DO141" s="1474"/>
      <c r="DP141" s="1474"/>
      <c r="DQ141" s="1474"/>
      <c r="DR141" s="1474"/>
      <c r="DS141" s="1474"/>
      <c r="DT141" s="1474"/>
      <c r="DU141" s="1474"/>
      <c r="DV141" s="1474"/>
      <c r="DW141" s="1474"/>
      <c r="DX141" s="1474"/>
      <c r="DY141" s="1474"/>
      <c r="DZ141" s="1474"/>
      <c r="EA141" s="1474"/>
      <c r="EB141" s="1474"/>
      <c r="EC141" s="1474"/>
      <c r="ED141" s="1474"/>
      <c r="EE141" s="1474"/>
      <c r="EF141" s="1474"/>
      <c r="EG141" s="1474"/>
      <c r="EH141" s="1474"/>
      <c r="EI141" s="1474"/>
      <c r="EJ141" s="1474"/>
      <c r="EK141" s="1474"/>
      <c r="EL141" s="1474"/>
      <c r="EM141" s="1474"/>
      <c r="EN141" s="1474"/>
      <c r="EO141" s="1474"/>
      <c r="EP141" s="1474"/>
      <c r="EQ141" s="1474"/>
      <c r="ER141" s="1474"/>
      <c r="ES141" s="1474"/>
      <c r="ET141" s="1474"/>
      <c r="EU141" s="1474"/>
      <c r="EV141" s="1474"/>
      <c r="EW141" s="1474"/>
      <c r="EX141" s="1474"/>
      <c r="EY141" s="1474"/>
      <c r="EZ141" s="1474"/>
      <c r="FA141" s="1474"/>
      <c r="FB141" s="1474"/>
      <c r="FC141" s="1474"/>
      <c r="FD141" s="1474"/>
      <c r="FE141" s="1474"/>
      <c r="FF141" s="1474"/>
      <c r="FG141" s="1474"/>
      <c r="FH141" s="1474"/>
      <c r="FI141" s="1474"/>
      <c r="FJ141" s="1474"/>
      <c r="FK141" s="1474"/>
      <c r="FL141" s="1474"/>
      <c r="FM141" s="1474"/>
      <c r="FN141" s="1474"/>
      <c r="FO141" s="1474"/>
      <c r="FP141" s="1474"/>
      <c r="FQ141" s="1474"/>
      <c r="FR141" s="1474"/>
      <c r="FS141" s="1474"/>
      <c r="FT141" s="1474"/>
      <c r="FU141" s="1474"/>
      <c r="FV141" s="1474"/>
      <c r="FW141" s="1474"/>
      <c r="FX141" s="1474"/>
      <c r="FY141" s="1474"/>
      <c r="FZ141" s="1474"/>
      <c r="GA141" s="1474"/>
      <c r="GB141" s="1474"/>
      <c r="GC141" s="1474"/>
      <c r="GD141" s="1474"/>
      <c r="GE141" s="1474"/>
      <c r="GF141" s="1474"/>
      <c r="GG141" s="1474"/>
      <c r="GH141" s="1474"/>
      <c r="GI141" s="1474"/>
      <c r="GJ141" s="1474"/>
      <c r="GK141" s="1474"/>
      <c r="GL141" s="1474"/>
      <c r="GM141" s="1474"/>
      <c r="GN141" s="1474"/>
      <c r="GO141" s="1474"/>
      <c r="GP141" s="1474"/>
      <c r="GQ141" s="1474"/>
      <c r="GR141" s="1474"/>
      <c r="GS141" s="1474"/>
      <c r="GT141" s="1474"/>
      <c r="GU141" s="1474"/>
      <c r="GV141" s="1474"/>
      <c r="GW141" s="1474"/>
      <c r="GX141" s="1474"/>
      <c r="GY141" s="1474"/>
      <c r="GZ141" s="1474"/>
      <c r="HA141" s="1474"/>
      <c r="HB141" s="1474"/>
      <c r="HC141" s="1474"/>
      <c r="HD141" s="1474"/>
      <c r="HE141" s="1474"/>
      <c r="HF141" s="1474"/>
      <c r="HG141" s="1474"/>
      <c r="HH141" s="1474"/>
      <c r="HI141" s="1474"/>
      <c r="HJ141" s="1474"/>
      <c r="HK141" s="1474"/>
      <c r="HL141" s="1474"/>
      <c r="HM141" s="1474"/>
      <c r="HN141" s="1474"/>
      <c r="HO141" s="1474"/>
      <c r="HP141" s="1474"/>
      <c r="HQ141" s="1474"/>
      <c r="HR141" s="1474"/>
      <c r="HS141" s="1474"/>
      <c r="HT141" s="1474"/>
      <c r="HU141" s="1474"/>
      <c r="HV141" s="1474"/>
      <c r="HW141" s="1474"/>
      <c r="HX141" s="1474"/>
      <c r="HY141" s="1474"/>
      <c r="HZ141" s="1474"/>
      <c r="IA141" s="1474"/>
      <c r="IB141" s="1474"/>
      <c r="IC141" s="1474"/>
      <c r="ID141" s="1474"/>
      <c r="IE141" s="1474"/>
      <c r="IF141" s="1474"/>
      <c r="IG141" s="1474"/>
      <c r="IH141" s="1474"/>
      <c r="II141" s="1474"/>
      <c r="IJ141" s="1474"/>
      <c r="IK141" s="1474"/>
      <c r="IL141" s="1474"/>
      <c r="IM141" s="1474"/>
      <c r="IN141" s="1474"/>
      <c r="IO141" s="1474"/>
      <c r="IP141" s="1474"/>
      <c r="IQ141" s="1474"/>
      <c r="IR141" s="1474"/>
      <c r="IS141" s="1474"/>
      <c r="IT141" s="1474"/>
      <c r="IU141" s="1474"/>
    </row>
    <row r="142" spans="1:255">
      <c r="A142" s="1448"/>
      <c r="B142" s="1605"/>
      <c r="C142" s="1605"/>
      <c r="D142" s="1605"/>
      <c r="E142" s="1810"/>
      <c r="F142" s="1448"/>
      <c r="G142" s="1605"/>
      <c r="H142" s="1605"/>
      <c r="I142" s="1605"/>
      <c r="J142" s="2265"/>
      <c r="K142" s="2265"/>
      <c r="L142" s="2265"/>
      <c r="M142" s="1810"/>
      <c r="N142" s="2266"/>
      <c r="O142" s="1605"/>
      <c r="P142" s="2265"/>
      <c r="Q142" s="2265"/>
      <c r="R142" s="2265"/>
      <c r="S142" s="1810"/>
      <c r="T142" s="1474"/>
      <c r="U142" s="1474"/>
      <c r="V142" s="1474"/>
      <c r="W142" s="1474"/>
      <c r="X142" s="1474"/>
      <c r="Y142" s="1474"/>
      <c r="Z142" s="1474"/>
      <c r="AA142" s="1474"/>
      <c r="AB142" s="1474"/>
      <c r="AC142" s="1474"/>
      <c r="AD142" s="1474"/>
      <c r="AE142" s="1474"/>
      <c r="AF142" s="1474"/>
      <c r="AG142" s="1474"/>
      <c r="AH142" s="1474"/>
      <c r="AI142" s="1474"/>
      <c r="AJ142" s="1474"/>
      <c r="AK142" s="1474"/>
      <c r="AL142" s="1474"/>
      <c r="AM142" s="1474"/>
      <c r="AN142" s="1474"/>
      <c r="AO142" s="1474"/>
      <c r="AP142" s="1474"/>
      <c r="AQ142" s="1474"/>
      <c r="AR142" s="1474"/>
      <c r="AS142" s="1474"/>
      <c r="AT142" s="1474"/>
      <c r="AU142" s="1474"/>
      <c r="AV142" s="1474"/>
      <c r="AW142" s="1474"/>
      <c r="AX142" s="1474"/>
      <c r="AY142" s="1474"/>
      <c r="AZ142" s="1474"/>
      <c r="BA142" s="1474"/>
      <c r="BB142" s="1474"/>
      <c r="BC142" s="1474"/>
      <c r="BD142" s="1474"/>
      <c r="BE142" s="1474"/>
      <c r="BF142" s="1474"/>
      <c r="BG142" s="1474"/>
      <c r="BH142" s="1474"/>
      <c r="BI142" s="1474"/>
      <c r="BJ142" s="1474"/>
      <c r="BK142" s="1474"/>
      <c r="BL142" s="1474"/>
      <c r="BM142" s="1474"/>
      <c r="BN142" s="1474"/>
      <c r="BO142" s="1474"/>
      <c r="BP142" s="1474"/>
      <c r="BQ142" s="1474"/>
      <c r="BR142" s="1474"/>
      <c r="BS142" s="1474"/>
      <c r="BT142" s="1474"/>
      <c r="BU142" s="1474"/>
      <c r="BV142" s="1474"/>
      <c r="BW142" s="1474"/>
      <c r="BX142" s="1474"/>
      <c r="BY142" s="1474"/>
      <c r="BZ142" s="1474"/>
      <c r="CA142" s="1474"/>
      <c r="CB142" s="1474"/>
      <c r="CC142" s="1474"/>
      <c r="CD142" s="1474"/>
      <c r="CE142" s="1474"/>
      <c r="CF142" s="1474"/>
      <c r="CG142" s="1474"/>
      <c r="CH142" s="1474"/>
      <c r="CI142" s="1474"/>
      <c r="CJ142" s="1474"/>
      <c r="CK142" s="1474"/>
      <c r="CL142" s="1474"/>
      <c r="CM142" s="1474"/>
      <c r="CN142" s="1474"/>
      <c r="CO142" s="1474"/>
      <c r="CP142" s="1474"/>
      <c r="CQ142" s="1474"/>
      <c r="CR142" s="1474"/>
      <c r="CS142" s="1474"/>
      <c r="CT142" s="1474"/>
      <c r="CU142" s="1474"/>
      <c r="CV142" s="1474"/>
      <c r="CW142" s="1474"/>
      <c r="CX142" s="1474"/>
      <c r="CY142" s="1474"/>
      <c r="CZ142" s="1474"/>
      <c r="DA142" s="1474"/>
      <c r="DB142" s="1474"/>
      <c r="DC142" s="1474"/>
      <c r="DD142" s="1474"/>
      <c r="DE142" s="1474"/>
      <c r="DF142" s="1474"/>
      <c r="DG142" s="1474"/>
      <c r="DH142" s="1474"/>
      <c r="DI142" s="1474"/>
      <c r="DJ142" s="1474"/>
      <c r="DK142" s="1474"/>
      <c r="DL142" s="1474"/>
      <c r="DM142" s="1474"/>
      <c r="DN142" s="1474"/>
      <c r="DO142" s="1474"/>
      <c r="DP142" s="1474"/>
      <c r="DQ142" s="1474"/>
      <c r="DR142" s="1474"/>
      <c r="DS142" s="1474"/>
      <c r="DT142" s="1474"/>
      <c r="DU142" s="1474"/>
      <c r="DV142" s="1474"/>
      <c r="DW142" s="1474"/>
      <c r="DX142" s="1474"/>
      <c r="DY142" s="1474"/>
      <c r="DZ142" s="1474"/>
      <c r="EA142" s="1474"/>
      <c r="EB142" s="1474"/>
      <c r="EC142" s="1474"/>
      <c r="ED142" s="1474"/>
      <c r="EE142" s="1474"/>
      <c r="EF142" s="1474"/>
      <c r="EG142" s="1474"/>
      <c r="EH142" s="1474"/>
      <c r="EI142" s="1474"/>
      <c r="EJ142" s="1474"/>
      <c r="EK142" s="1474"/>
      <c r="EL142" s="1474"/>
      <c r="EM142" s="1474"/>
      <c r="EN142" s="1474"/>
      <c r="EO142" s="1474"/>
      <c r="EP142" s="1474"/>
      <c r="EQ142" s="1474"/>
      <c r="ER142" s="1474"/>
      <c r="ES142" s="1474"/>
      <c r="ET142" s="1474"/>
      <c r="EU142" s="1474"/>
      <c r="EV142" s="1474"/>
      <c r="EW142" s="1474"/>
      <c r="EX142" s="1474"/>
      <c r="EY142" s="1474"/>
      <c r="EZ142" s="1474"/>
      <c r="FA142" s="1474"/>
      <c r="FB142" s="1474"/>
      <c r="FC142" s="1474"/>
      <c r="FD142" s="1474"/>
      <c r="FE142" s="1474"/>
      <c r="FF142" s="1474"/>
      <c r="FG142" s="1474"/>
      <c r="FH142" s="1474"/>
      <c r="FI142" s="1474"/>
      <c r="FJ142" s="1474"/>
      <c r="FK142" s="1474"/>
      <c r="FL142" s="1474"/>
      <c r="FM142" s="1474"/>
      <c r="FN142" s="1474"/>
      <c r="FO142" s="1474"/>
      <c r="FP142" s="1474"/>
      <c r="FQ142" s="1474"/>
      <c r="FR142" s="1474"/>
      <c r="FS142" s="1474"/>
      <c r="FT142" s="1474"/>
      <c r="FU142" s="1474"/>
      <c r="FV142" s="1474"/>
      <c r="FW142" s="1474"/>
      <c r="FX142" s="1474"/>
      <c r="FY142" s="1474"/>
      <c r="FZ142" s="1474"/>
      <c r="GA142" s="1474"/>
      <c r="GB142" s="1474"/>
      <c r="GC142" s="1474"/>
      <c r="GD142" s="1474"/>
      <c r="GE142" s="1474"/>
      <c r="GF142" s="1474"/>
      <c r="GG142" s="1474"/>
      <c r="GH142" s="1474"/>
      <c r="GI142" s="1474"/>
      <c r="GJ142" s="1474"/>
      <c r="GK142" s="1474"/>
      <c r="GL142" s="1474"/>
      <c r="GM142" s="1474"/>
      <c r="GN142" s="1474"/>
      <c r="GO142" s="1474"/>
      <c r="GP142" s="1474"/>
      <c r="GQ142" s="1474"/>
      <c r="GR142" s="1474"/>
      <c r="GS142" s="1474"/>
      <c r="GT142" s="1474"/>
      <c r="GU142" s="1474"/>
      <c r="GV142" s="1474"/>
      <c r="GW142" s="1474"/>
      <c r="GX142" s="1474"/>
      <c r="GY142" s="1474"/>
      <c r="GZ142" s="1474"/>
      <c r="HA142" s="1474"/>
      <c r="HB142" s="1474"/>
      <c r="HC142" s="1474"/>
      <c r="HD142" s="1474"/>
      <c r="HE142" s="1474"/>
      <c r="HF142" s="1474"/>
      <c r="HG142" s="1474"/>
      <c r="HH142" s="1474"/>
      <c r="HI142" s="1474"/>
      <c r="HJ142" s="1474"/>
      <c r="HK142" s="1474"/>
      <c r="HL142" s="1474"/>
      <c r="HM142" s="1474"/>
      <c r="HN142" s="1474"/>
      <c r="HO142" s="1474"/>
      <c r="HP142" s="1474"/>
      <c r="HQ142" s="1474"/>
      <c r="HR142" s="1474"/>
      <c r="HS142" s="1474"/>
      <c r="HT142" s="1474"/>
      <c r="HU142" s="1474"/>
      <c r="HV142" s="1474"/>
      <c r="HW142" s="1474"/>
      <c r="HX142" s="1474"/>
      <c r="HY142" s="1474"/>
      <c r="HZ142" s="1474"/>
      <c r="IA142" s="1474"/>
      <c r="IB142" s="1474"/>
      <c r="IC142" s="1474"/>
      <c r="ID142" s="1474"/>
      <c r="IE142" s="1474"/>
      <c r="IF142" s="1474"/>
      <c r="IG142" s="1474"/>
      <c r="IH142" s="1474"/>
      <c r="II142" s="1474"/>
      <c r="IJ142" s="1474"/>
      <c r="IK142" s="1474"/>
      <c r="IL142" s="1474"/>
      <c r="IM142" s="1474"/>
      <c r="IN142" s="1474"/>
      <c r="IO142" s="1474"/>
      <c r="IP142" s="1474"/>
      <c r="IQ142" s="1474"/>
      <c r="IR142" s="1474"/>
      <c r="IS142" s="1474"/>
      <c r="IT142" s="1474"/>
      <c r="IU142" s="1474"/>
    </row>
    <row r="143" spans="1:255">
      <c r="A143" s="3574" t="s">
        <v>1977</v>
      </c>
      <c r="B143" s="3575"/>
      <c r="C143" s="3575"/>
      <c r="D143" s="3575"/>
      <c r="E143" s="3576"/>
      <c r="F143" s="3574" t="s">
        <v>1978</v>
      </c>
      <c r="G143" s="3575"/>
      <c r="H143" s="3575"/>
      <c r="I143" s="3575"/>
      <c r="J143" s="3575"/>
      <c r="K143" s="3575"/>
      <c r="L143" s="3575"/>
      <c r="M143" s="3576"/>
      <c r="N143" s="3574" t="s">
        <v>1978</v>
      </c>
      <c r="O143" s="3575"/>
      <c r="P143" s="3575"/>
      <c r="Q143" s="3575"/>
      <c r="R143" s="3575"/>
      <c r="S143" s="3576"/>
      <c r="T143" s="1474"/>
      <c r="U143" s="1474"/>
      <c r="V143" s="1474"/>
      <c r="W143" s="1474"/>
      <c r="X143" s="1474"/>
      <c r="Y143" s="1474"/>
      <c r="Z143" s="1474"/>
      <c r="AA143" s="1474"/>
      <c r="AB143" s="1474"/>
      <c r="AC143" s="1474"/>
      <c r="AD143" s="1474"/>
      <c r="AE143" s="1474"/>
      <c r="AF143" s="1474"/>
      <c r="AG143" s="1474"/>
      <c r="AH143" s="1474"/>
      <c r="AI143" s="1474"/>
      <c r="AJ143" s="1474"/>
      <c r="AK143" s="1474"/>
      <c r="AL143" s="1474"/>
      <c r="AM143" s="1474"/>
      <c r="AN143" s="1474"/>
      <c r="AO143" s="1474"/>
      <c r="AP143" s="1474"/>
      <c r="AQ143" s="1474"/>
      <c r="AR143" s="1474"/>
      <c r="AS143" s="1474"/>
      <c r="AT143" s="1474"/>
      <c r="AU143" s="1474"/>
      <c r="AV143" s="1474"/>
      <c r="AW143" s="1474"/>
      <c r="AX143" s="1474"/>
      <c r="AY143" s="1474"/>
      <c r="AZ143" s="1474"/>
      <c r="BA143" s="1474"/>
      <c r="BB143" s="1474"/>
      <c r="BC143" s="1474"/>
      <c r="BD143" s="1474"/>
      <c r="BE143" s="1474"/>
      <c r="BF143" s="1474"/>
      <c r="BG143" s="1474"/>
      <c r="BH143" s="1474"/>
      <c r="BI143" s="1474"/>
      <c r="BJ143" s="1474"/>
      <c r="BK143" s="1474"/>
      <c r="BL143" s="1474"/>
      <c r="BM143" s="1474"/>
      <c r="BN143" s="1474"/>
      <c r="BO143" s="1474"/>
      <c r="BP143" s="1474"/>
      <c r="BQ143" s="1474"/>
      <c r="BR143" s="1474"/>
      <c r="BS143" s="1474"/>
      <c r="BT143" s="1474"/>
      <c r="BU143" s="1474"/>
      <c r="BV143" s="1474"/>
      <c r="BW143" s="1474"/>
      <c r="BX143" s="1474"/>
      <c r="BY143" s="1474"/>
      <c r="BZ143" s="1474"/>
      <c r="CA143" s="1474"/>
      <c r="CB143" s="1474"/>
      <c r="CC143" s="1474"/>
      <c r="CD143" s="1474"/>
      <c r="CE143" s="1474"/>
      <c r="CF143" s="1474"/>
      <c r="CG143" s="1474"/>
      <c r="CH143" s="1474"/>
      <c r="CI143" s="1474"/>
      <c r="CJ143" s="1474"/>
      <c r="CK143" s="1474"/>
      <c r="CL143" s="1474"/>
      <c r="CM143" s="1474"/>
      <c r="CN143" s="1474"/>
      <c r="CO143" s="1474"/>
      <c r="CP143" s="1474"/>
      <c r="CQ143" s="1474"/>
      <c r="CR143" s="1474"/>
      <c r="CS143" s="1474"/>
      <c r="CT143" s="1474"/>
      <c r="CU143" s="1474"/>
      <c r="CV143" s="1474"/>
      <c r="CW143" s="1474"/>
      <c r="CX143" s="1474"/>
      <c r="CY143" s="1474"/>
      <c r="CZ143" s="1474"/>
      <c r="DA143" s="1474"/>
      <c r="DB143" s="1474"/>
      <c r="DC143" s="1474"/>
      <c r="DD143" s="1474"/>
      <c r="DE143" s="1474"/>
      <c r="DF143" s="1474"/>
      <c r="DG143" s="1474"/>
      <c r="DH143" s="1474"/>
      <c r="DI143" s="1474"/>
      <c r="DJ143" s="1474"/>
      <c r="DK143" s="1474"/>
      <c r="DL143" s="1474"/>
      <c r="DM143" s="1474"/>
      <c r="DN143" s="1474"/>
      <c r="DO143" s="1474"/>
      <c r="DP143" s="1474"/>
      <c r="DQ143" s="1474"/>
      <c r="DR143" s="1474"/>
      <c r="DS143" s="1474"/>
      <c r="DT143" s="1474"/>
      <c r="DU143" s="1474"/>
      <c r="DV143" s="1474"/>
      <c r="DW143" s="1474"/>
      <c r="DX143" s="1474"/>
      <c r="DY143" s="1474"/>
      <c r="DZ143" s="1474"/>
      <c r="EA143" s="1474"/>
      <c r="EB143" s="1474"/>
      <c r="EC143" s="1474"/>
      <c r="ED143" s="1474"/>
      <c r="EE143" s="1474"/>
      <c r="EF143" s="1474"/>
      <c r="EG143" s="1474"/>
      <c r="EH143" s="1474"/>
      <c r="EI143" s="1474"/>
      <c r="EJ143" s="1474"/>
      <c r="EK143" s="1474"/>
      <c r="EL143" s="1474"/>
      <c r="EM143" s="1474"/>
      <c r="EN143" s="1474"/>
      <c r="EO143" s="1474"/>
      <c r="EP143" s="1474"/>
      <c r="EQ143" s="1474"/>
      <c r="ER143" s="1474"/>
      <c r="ES143" s="1474"/>
      <c r="ET143" s="1474"/>
      <c r="EU143" s="1474"/>
      <c r="EV143" s="1474"/>
      <c r="EW143" s="1474"/>
      <c r="EX143" s="1474"/>
      <c r="EY143" s="1474"/>
      <c r="EZ143" s="1474"/>
      <c r="FA143" s="1474"/>
      <c r="FB143" s="1474"/>
      <c r="FC143" s="1474"/>
      <c r="FD143" s="1474"/>
      <c r="FE143" s="1474"/>
      <c r="FF143" s="1474"/>
      <c r="FG143" s="1474"/>
      <c r="FH143" s="1474"/>
      <c r="FI143" s="1474"/>
      <c r="FJ143" s="1474"/>
      <c r="FK143" s="1474"/>
      <c r="FL143" s="1474"/>
      <c r="FM143" s="1474"/>
      <c r="FN143" s="1474"/>
      <c r="FO143" s="1474"/>
      <c r="FP143" s="1474"/>
      <c r="FQ143" s="1474"/>
      <c r="FR143" s="1474"/>
      <c r="FS143" s="1474"/>
      <c r="FT143" s="1474"/>
      <c r="FU143" s="1474"/>
      <c r="FV143" s="1474"/>
      <c r="FW143" s="1474"/>
      <c r="FX143" s="1474"/>
      <c r="FY143" s="1474"/>
      <c r="FZ143" s="1474"/>
      <c r="GA143" s="1474"/>
      <c r="GB143" s="1474"/>
      <c r="GC143" s="1474"/>
      <c r="GD143" s="1474"/>
      <c r="GE143" s="1474"/>
      <c r="GF143" s="1474"/>
      <c r="GG143" s="1474"/>
      <c r="GH143" s="1474"/>
      <c r="GI143" s="1474"/>
      <c r="GJ143" s="1474"/>
      <c r="GK143" s="1474"/>
      <c r="GL143" s="1474"/>
      <c r="GM143" s="1474"/>
      <c r="GN143" s="1474"/>
      <c r="GO143" s="1474"/>
      <c r="GP143" s="1474"/>
      <c r="GQ143" s="1474"/>
      <c r="GR143" s="1474"/>
      <c r="GS143" s="1474"/>
      <c r="GT143" s="1474"/>
      <c r="GU143" s="1474"/>
      <c r="GV143" s="1474"/>
      <c r="GW143" s="1474"/>
      <c r="GX143" s="1474"/>
      <c r="GY143" s="1474"/>
      <c r="GZ143" s="1474"/>
      <c r="HA143" s="1474"/>
      <c r="HB143" s="1474"/>
      <c r="HC143" s="1474"/>
      <c r="HD143" s="1474"/>
      <c r="HE143" s="1474"/>
      <c r="HF143" s="1474"/>
      <c r="HG143" s="1474"/>
      <c r="HH143" s="1474"/>
      <c r="HI143" s="1474"/>
      <c r="HJ143" s="1474"/>
      <c r="HK143" s="1474"/>
      <c r="HL143" s="1474"/>
      <c r="HM143" s="1474"/>
      <c r="HN143" s="1474"/>
      <c r="HO143" s="1474"/>
      <c r="HP143" s="1474"/>
      <c r="HQ143" s="1474"/>
      <c r="HR143" s="1474"/>
      <c r="HS143" s="1474"/>
      <c r="HT143" s="1474"/>
      <c r="HU143" s="1474"/>
      <c r="HV143" s="1474"/>
      <c r="HW143" s="1474"/>
      <c r="HX143" s="1474"/>
      <c r="HY143" s="1474"/>
      <c r="HZ143" s="1474"/>
      <c r="IA143" s="1474"/>
      <c r="IB143" s="1474"/>
      <c r="IC143" s="1474"/>
      <c r="ID143" s="1474"/>
      <c r="IE143" s="1474"/>
      <c r="IF143" s="1474"/>
      <c r="IG143" s="1474"/>
      <c r="IH143" s="1474"/>
      <c r="II143" s="1474"/>
      <c r="IJ143" s="1474"/>
      <c r="IK143" s="1474"/>
      <c r="IL143" s="1474"/>
      <c r="IM143" s="1474"/>
      <c r="IN143" s="1474"/>
      <c r="IO143" s="1474"/>
      <c r="IP143" s="1474"/>
      <c r="IQ143" s="1474"/>
      <c r="IR143" s="1474"/>
      <c r="IS143" s="1474"/>
      <c r="IT143" s="1474"/>
      <c r="IU143" s="1474"/>
    </row>
    <row r="144" spans="1:255">
      <c r="A144" s="3574" t="s">
        <v>1979</v>
      </c>
      <c r="B144" s="3575"/>
      <c r="C144" s="3575"/>
      <c r="D144" s="3575"/>
      <c r="E144" s="3576"/>
      <c r="F144" s="3574" t="s">
        <v>1979</v>
      </c>
      <c r="G144" s="3575"/>
      <c r="H144" s="3575"/>
      <c r="I144" s="3575"/>
      <c r="J144" s="3575"/>
      <c r="K144" s="3575"/>
      <c r="L144" s="3575"/>
      <c r="M144" s="3576"/>
      <c r="N144" s="3574" t="s">
        <v>1979</v>
      </c>
      <c r="O144" s="3575"/>
      <c r="P144" s="3575"/>
      <c r="Q144" s="3575"/>
      <c r="R144" s="3575"/>
      <c r="S144" s="3576"/>
      <c r="T144" s="1474"/>
      <c r="U144" s="1474"/>
      <c r="V144" s="1474"/>
      <c r="W144" s="1474"/>
      <c r="X144" s="1474"/>
      <c r="Y144" s="1474"/>
      <c r="Z144" s="1474"/>
      <c r="AA144" s="1474"/>
      <c r="AB144" s="1474"/>
      <c r="AC144" s="1474"/>
      <c r="AD144" s="1474"/>
      <c r="AE144" s="1474"/>
      <c r="AF144" s="1474"/>
      <c r="AG144" s="1474"/>
      <c r="AH144" s="1474"/>
      <c r="AI144" s="1474"/>
      <c r="AJ144" s="1474"/>
      <c r="AK144" s="1474"/>
      <c r="AL144" s="1474"/>
      <c r="AM144" s="1474"/>
      <c r="AN144" s="1474"/>
      <c r="AO144" s="1474"/>
      <c r="AP144" s="1474"/>
      <c r="AQ144" s="1474"/>
      <c r="AR144" s="1474"/>
      <c r="AS144" s="1474"/>
      <c r="AT144" s="1474"/>
      <c r="AU144" s="1474"/>
      <c r="AV144" s="1474"/>
      <c r="AW144" s="1474"/>
      <c r="AX144" s="1474"/>
      <c r="AY144" s="1474"/>
      <c r="AZ144" s="1474"/>
      <c r="BA144" s="1474"/>
      <c r="BB144" s="1474"/>
      <c r="BC144" s="1474"/>
      <c r="BD144" s="1474"/>
      <c r="BE144" s="1474"/>
      <c r="BF144" s="1474"/>
      <c r="BG144" s="1474"/>
      <c r="BH144" s="1474"/>
      <c r="BI144" s="1474"/>
      <c r="BJ144" s="1474"/>
      <c r="BK144" s="1474"/>
      <c r="BL144" s="1474"/>
      <c r="BM144" s="1474"/>
      <c r="BN144" s="1474"/>
      <c r="BO144" s="1474"/>
      <c r="BP144" s="1474"/>
      <c r="BQ144" s="1474"/>
      <c r="BR144" s="1474"/>
      <c r="BS144" s="1474"/>
      <c r="BT144" s="1474"/>
      <c r="BU144" s="1474"/>
      <c r="BV144" s="1474"/>
      <c r="BW144" s="1474"/>
      <c r="BX144" s="1474"/>
      <c r="BY144" s="1474"/>
      <c r="BZ144" s="1474"/>
      <c r="CA144" s="1474"/>
      <c r="CB144" s="1474"/>
      <c r="CC144" s="1474"/>
      <c r="CD144" s="1474"/>
      <c r="CE144" s="1474"/>
      <c r="CF144" s="1474"/>
      <c r="CG144" s="1474"/>
      <c r="CH144" s="1474"/>
      <c r="CI144" s="1474"/>
      <c r="CJ144" s="1474"/>
      <c r="CK144" s="1474"/>
      <c r="CL144" s="1474"/>
      <c r="CM144" s="1474"/>
      <c r="CN144" s="1474"/>
      <c r="CO144" s="1474"/>
      <c r="CP144" s="1474"/>
      <c r="CQ144" s="1474"/>
      <c r="CR144" s="1474"/>
      <c r="CS144" s="1474"/>
      <c r="CT144" s="1474"/>
      <c r="CU144" s="1474"/>
      <c r="CV144" s="1474"/>
      <c r="CW144" s="1474"/>
      <c r="CX144" s="1474"/>
      <c r="CY144" s="1474"/>
      <c r="CZ144" s="1474"/>
      <c r="DA144" s="1474"/>
      <c r="DB144" s="1474"/>
      <c r="DC144" s="1474"/>
      <c r="DD144" s="1474"/>
      <c r="DE144" s="1474"/>
      <c r="DF144" s="1474"/>
      <c r="DG144" s="1474"/>
      <c r="DH144" s="1474"/>
      <c r="DI144" s="1474"/>
      <c r="DJ144" s="1474"/>
      <c r="DK144" s="1474"/>
      <c r="DL144" s="1474"/>
      <c r="DM144" s="1474"/>
      <c r="DN144" s="1474"/>
      <c r="DO144" s="1474"/>
      <c r="DP144" s="1474"/>
      <c r="DQ144" s="1474"/>
      <c r="DR144" s="1474"/>
      <c r="DS144" s="1474"/>
      <c r="DT144" s="1474"/>
      <c r="DU144" s="1474"/>
      <c r="DV144" s="1474"/>
      <c r="DW144" s="1474"/>
      <c r="DX144" s="1474"/>
      <c r="DY144" s="1474"/>
      <c r="DZ144" s="1474"/>
      <c r="EA144" s="1474"/>
      <c r="EB144" s="1474"/>
      <c r="EC144" s="1474"/>
      <c r="ED144" s="1474"/>
      <c r="EE144" s="1474"/>
      <c r="EF144" s="1474"/>
      <c r="EG144" s="1474"/>
      <c r="EH144" s="1474"/>
      <c r="EI144" s="1474"/>
      <c r="EJ144" s="1474"/>
      <c r="EK144" s="1474"/>
      <c r="EL144" s="1474"/>
      <c r="EM144" s="1474"/>
      <c r="EN144" s="1474"/>
      <c r="EO144" s="1474"/>
      <c r="EP144" s="1474"/>
      <c r="EQ144" s="1474"/>
      <c r="ER144" s="1474"/>
      <c r="ES144" s="1474"/>
      <c r="ET144" s="1474"/>
      <c r="EU144" s="1474"/>
      <c r="EV144" s="1474"/>
      <c r="EW144" s="1474"/>
      <c r="EX144" s="1474"/>
      <c r="EY144" s="1474"/>
      <c r="EZ144" s="1474"/>
      <c r="FA144" s="1474"/>
      <c r="FB144" s="1474"/>
      <c r="FC144" s="1474"/>
      <c r="FD144" s="1474"/>
      <c r="FE144" s="1474"/>
      <c r="FF144" s="1474"/>
      <c r="FG144" s="1474"/>
      <c r="FH144" s="1474"/>
      <c r="FI144" s="1474"/>
      <c r="FJ144" s="1474"/>
      <c r="FK144" s="1474"/>
      <c r="FL144" s="1474"/>
      <c r="FM144" s="1474"/>
      <c r="FN144" s="1474"/>
      <c r="FO144" s="1474"/>
      <c r="FP144" s="1474"/>
      <c r="FQ144" s="1474"/>
      <c r="FR144" s="1474"/>
      <c r="FS144" s="1474"/>
      <c r="FT144" s="1474"/>
      <c r="FU144" s="1474"/>
      <c r="FV144" s="1474"/>
      <c r="FW144" s="1474"/>
      <c r="FX144" s="1474"/>
      <c r="FY144" s="1474"/>
      <c r="FZ144" s="1474"/>
      <c r="GA144" s="1474"/>
      <c r="GB144" s="1474"/>
      <c r="GC144" s="1474"/>
      <c r="GD144" s="1474"/>
      <c r="GE144" s="1474"/>
      <c r="GF144" s="1474"/>
      <c r="GG144" s="1474"/>
      <c r="GH144" s="1474"/>
      <c r="GI144" s="1474"/>
      <c r="GJ144" s="1474"/>
      <c r="GK144" s="1474"/>
      <c r="GL144" s="1474"/>
      <c r="GM144" s="1474"/>
      <c r="GN144" s="1474"/>
      <c r="GO144" s="1474"/>
      <c r="GP144" s="1474"/>
      <c r="GQ144" s="1474"/>
      <c r="GR144" s="1474"/>
      <c r="GS144" s="1474"/>
      <c r="GT144" s="1474"/>
      <c r="GU144" s="1474"/>
      <c r="GV144" s="1474"/>
      <c r="GW144" s="1474"/>
      <c r="GX144" s="1474"/>
      <c r="GY144" s="1474"/>
      <c r="GZ144" s="1474"/>
      <c r="HA144" s="1474"/>
      <c r="HB144" s="1474"/>
      <c r="HC144" s="1474"/>
      <c r="HD144" s="1474"/>
      <c r="HE144" s="1474"/>
      <c r="HF144" s="1474"/>
      <c r="HG144" s="1474"/>
      <c r="HH144" s="1474"/>
      <c r="HI144" s="1474"/>
      <c r="HJ144" s="1474"/>
      <c r="HK144" s="1474"/>
      <c r="HL144" s="1474"/>
      <c r="HM144" s="1474"/>
      <c r="HN144" s="1474"/>
      <c r="HO144" s="1474"/>
      <c r="HP144" s="1474"/>
      <c r="HQ144" s="1474"/>
      <c r="HR144" s="1474"/>
      <c r="HS144" s="1474"/>
      <c r="HT144" s="1474"/>
      <c r="HU144" s="1474"/>
      <c r="HV144" s="1474"/>
      <c r="HW144" s="1474"/>
      <c r="HX144" s="1474"/>
      <c r="HY144" s="1474"/>
      <c r="HZ144" s="1474"/>
      <c r="IA144" s="1474"/>
      <c r="IB144" s="1474"/>
      <c r="IC144" s="1474"/>
      <c r="ID144" s="1474"/>
      <c r="IE144" s="1474"/>
      <c r="IF144" s="1474"/>
      <c r="IG144" s="1474"/>
      <c r="IH144" s="1474"/>
      <c r="II144" s="1474"/>
      <c r="IJ144" s="1474"/>
      <c r="IK144" s="1474"/>
      <c r="IL144" s="1474"/>
      <c r="IM144" s="1474"/>
      <c r="IN144" s="1474"/>
      <c r="IO144" s="1474"/>
      <c r="IP144" s="1474"/>
      <c r="IQ144" s="1474"/>
      <c r="IR144" s="1474"/>
      <c r="IS144" s="1474"/>
      <c r="IT144" s="1474"/>
      <c r="IU144" s="1474"/>
    </row>
    <row r="145" spans="1:255">
      <c r="A145" s="1452"/>
      <c r="B145" s="1474"/>
      <c r="C145" s="1474"/>
      <c r="D145" s="1474"/>
      <c r="E145" s="1454"/>
      <c r="F145" s="1452"/>
      <c r="G145" s="1474"/>
      <c r="H145" s="1474"/>
      <c r="I145" s="1474"/>
      <c r="J145" s="1474"/>
      <c r="K145" s="1474"/>
      <c r="L145" s="1474"/>
      <c r="M145" s="1454"/>
      <c r="N145" s="1452"/>
      <c r="O145" s="1474"/>
      <c r="P145" s="1474"/>
      <c r="Q145" s="1474"/>
      <c r="R145" s="1474"/>
      <c r="S145" s="1454"/>
      <c r="T145" s="1474"/>
      <c r="U145" s="1474"/>
      <c r="V145" s="1474"/>
      <c r="W145" s="1474"/>
      <c r="X145" s="1474"/>
      <c r="Y145" s="1474"/>
      <c r="Z145" s="1474"/>
      <c r="AA145" s="1474"/>
      <c r="AB145" s="1474"/>
      <c r="AC145" s="1474"/>
      <c r="AD145" s="1474"/>
      <c r="AE145" s="1474"/>
      <c r="AF145" s="1474"/>
      <c r="AG145" s="1474"/>
      <c r="AH145" s="1474"/>
      <c r="AI145" s="1474"/>
      <c r="AJ145" s="1474"/>
      <c r="AK145" s="1474"/>
      <c r="AL145" s="1474"/>
      <c r="AM145" s="1474"/>
      <c r="AN145" s="1474"/>
      <c r="AO145" s="1474"/>
      <c r="AP145" s="1474"/>
      <c r="AQ145" s="1474"/>
      <c r="AR145" s="1474"/>
      <c r="AS145" s="1474"/>
      <c r="AT145" s="1474"/>
      <c r="AU145" s="1474"/>
      <c r="AV145" s="1474"/>
      <c r="AW145" s="1474"/>
      <c r="AX145" s="1474"/>
      <c r="AY145" s="1474"/>
      <c r="AZ145" s="1474"/>
      <c r="BA145" s="1474"/>
      <c r="BB145" s="1474"/>
      <c r="BC145" s="1474"/>
      <c r="BD145" s="1474"/>
      <c r="BE145" s="1474"/>
      <c r="BF145" s="1474"/>
      <c r="BG145" s="1474"/>
      <c r="BH145" s="1474"/>
      <c r="BI145" s="1474"/>
      <c r="BJ145" s="1474"/>
      <c r="BK145" s="1474"/>
      <c r="BL145" s="1474"/>
      <c r="BM145" s="1474"/>
      <c r="BN145" s="1474"/>
      <c r="BO145" s="1474"/>
      <c r="BP145" s="1474"/>
      <c r="BQ145" s="1474"/>
      <c r="BR145" s="1474"/>
      <c r="BS145" s="1474"/>
      <c r="BT145" s="1474"/>
      <c r="BU145" s="1474"/>
      <c r="BV145" s="1474"/>
      <c r="BW145" s="1474"/>
      <c r="BX145" s="1474"/>
      <c r="BY145" s="1474"/>
      <c r="BZ145" s="1474"/>
      <c r="CA145" s="1474"/>
      <c r="CB145" s="1474"/>
      <c r="CC145" s="1474"/>
      <c r="CD145" s="1474"/>
      <c r="CE145" s="1474"/>
      <c r="CF145" s="1474"/>
      <c r="CG145" s="1474"/>
      <c r="CH145" s="1474"/>
      <c r="CI145" s="1474"/>
      <c r="CJ145" s="1474"/>
      <c r="CK145" s="1474"/>
      <c r="CL145" s="1474"/>
      <c r="CM145" s="1474"/>
      <c r="CN145" s="1474"/>
      <c r="CO145" s="1474"/>
      <c r="CP145" s="1474"/>
      <c r="CQ145" s="1474"/>
      <c r="CR145" s="1474"/>
      <c r="CS145" s="1474"/>
      <c r="CT145" s="1474"/>
      <c r="CU145" s="1474"/>
      <c r="CV145" s="1474"/>
      <c r="CW145" s="1474"/>
      <c r="CX145" s="1474"/>
      <c r="CY145" s="1474"/>
      <c r="CZ145" s="1474"/>
      <c r="DA145" s="1474"/>
      <c r="DB145" s="1474"/>
      <c r="DC145" s="1474"/>
      <c r="DD145" s="1474"/>
      <c r="DE145" s="1474"/>
      <c r="DF145" s="1474"/>
      <c r="DG145" s="1474"/>
      <c r="DH145" s="1474"/>
      <c r="DI145" s="1474"/>
      <c r="DJ145" s="1474"/>
      <c r="DK145" s="1474"/>
      <c r="DL145" s="1474"/>
      <c r="DM145" s="1474"/>
      <c r="DN145" s="1474"/>
      <c r="DO145" s="1474"/>
      <c r="DP145" s="1474"/>
      <c r="DQ145" s="1474"/>
      <c r="DR145" s="1474"/>
      <c r="DS145" s="1474"/>
      <c r="DT145" s="1474"/>
      <c r="DU145" s="1474"/>
      <c r="DV145" s="1474"/>
      <c r="DW145" s="1474"/>
      <c r="DX145" s="1474"/>
      <c r="DY145" s="1474"/>
      <c r="DZ145" s="1474"/>
      <c r="EA145" s="1474"/>
      <c r="EB145" s="1474"/>
      <c r="EC145" s="1474"/>
      <c r="ED145" s="1474"/>
      <c r="EE145" s="1474"/>
      <c r="EF145" s="1474"/>
      <c r="EG145" s="1474"/>
      <c r="EH145" s="1474"/>
      <c r="EI145" s="1474"/>
      <c r="EJ145" s="1474"/>
      <c r="EK145" s="1474"/>
      <c r="EL145" s="1474"/>
      <c r="EM145" s="1474"/>
      <c r="EN145" s="1474"/>
      <c r="EO145" s="1474"/>
      <c r="EP145" s="1474"/>
      <c r="EQ145" s="1474"/>
      <c r="ER145" s="1474"/>
      <c r="ES145" s="1474"/>
      <c r="ET145" s="1474"/>
      <c r="EU145" s="1474"/>
      <c r="EV145" s="1474"/>
      <c r="EW145" s="1474"/>
      <c r="EX145" s="1474"/>
      <c r="EY145" s="1474"/>
      <c r="EZ145" s="1474"/>
      <c r="FA145" s="1474"/>
      <c r="FB145" s="1474"/>
      <c r="FC145" s="1474"/>
      <c r="FD145" s="1474"/>
      <c r="FE145" s="1474"/>
      <c r="FF145" s="1474"/>
      <c r="FG145" s="1474"/>
      <c r="FH145" s="1474"/>
      <c r="FI145" s="1474"/>
      <c r="FJ145" s="1474"/>
      <c r="FK145" s="1474"/>
      <c r="FL145" s="1474"/>
      <c r="FM145" s="1474"/>
      <c r="FN145" s="1474"/>
      <c r="FO145" s="1474"/>
      <c r="FP145" s="1474"/>
      <c r="FQ145" s="1474"/>
      <c r="FR145" s="1474"/>
      <c r="FS145" s="1474"/>
      <c r="FT145" s="1474"/>
      <c r="FU145" s="1474"/>
      <c r="FV145" s="1474"/>
      <c r="FW145" s="1474"/>
      <c r="FX145" s="1474"/>
      <c r="FY145" s="1474"/>
      <c r="FZ145" s="1474"/>
      <c r="GA145" s="1474"/>
      <c r="GB145" s="1474"/>
      <c r="GC145" s="1474"/>
      <c r="GD145" s="1474"/>
      <c r="GE145" s="1474"/>
      <c r="GF145" s="1474"/>
      <c r="GG145" s="1474"/>
      <c r="GH145" s="1474"/>
      <c r="GI145" s="1474"/>
      <c r="GJ145" s="1474"/>
      <c r="GK145" s="1474"/>
      <c r="GL145" s="1474"/>
      <c r="GM145" s="1474"/>
      <c r="GN145" s="1474"/>
      <c r="GO145" s="1474"/>
      <c r="GP145" s="1474"/>
      <c r="GQ145" s="1474"/>
      <c r="GR145" s="1474"/>
      <c r="GS145" s="1474"/>
      <c r="GT145" s="1474"/>
      <c r="GU145" s="1474"/>
      <c r="GV145" s="1474"/>
      <c r="GW145" s="1474"/>
      <c r="GX145" s="1474"/>
      <c r="GY145" s="1474"/>
      <c r="GZ145" s="1474"/>
      <c r="HA145" s="1474"/>
      <c r="HB145" s="1474"/>
      <c r="HC145" s="1474"/>
      <c r="HD145" s="1474"/>
      <c r="HE145" s="1474"/>
      <c r="HF145" s="1474"/>
      <c r="HG145" s="1474"/>
      <c r="HH145" s="1474"/>
      <c r="HI145" s="1474"/>
      <c r="HJ145" s="1474"/>
      <c r="HK145" s="1474"/>
      <c r="HL145" s="1474"/>
      <c r="HM145" s="1474"/>
      <c r="HN145" s="1474"/>
      <c r="HO145" s="1474"/>
      <c r="HP145" s="1474"/>
      <c r="HQ145" s="1474"/>
      <c r="HR145" s="1474"/>
      <c r="HS145" s="1474"/>
      <c r="HT145" s="1474"/>
      <c r="HU145" s="1474"/>
      <c r="HV145" s="1474"/>
      <c r="HW145" s="1474"/>
      <c r="HX145" s="1474"/>
      <c r="HY145" s="1474"/>
      <c r="HZ145" s="1474"/>
      <c r="IA145" s="1474"/>
      <c r="IB145" s="1474"/>
      <c r="IC145" s="1474"/>
      <c r="ID145" s="1474"/>
      <c r="IE145" s="1474"/>
      <c r="IF145" s="1474"/>
      <c r="IG145" s="1474"/>
      <c r="IH145" s="1474"/>
      <c r="II145" s="1474"/>
      <c r="IJ145" s="1474"/>
      <c r="IK145" s="1474"/>
      <c r="IL145" s="1474"/>
      <c r="IM145" s="1474"/>
      <c r="IN145" s="1474"/>
      <c r="IO145" s="1474"/>
      <c r="IP145" s="1474"/>
      <c r="IQ145" s="1474"/>
      <c r="IR145" s="1474"/>
      <c r="IS145" s="1474"/>
      <c r="IT145" s="1474"/>
      <c r="IU145" s="1474"/>
    </row>
    <row r="146" spans="1:255">
      <c r="A146" s="2268" t="s">
        <v>1784</v>
      </c>
      <c r="B146" s="1464" t="s">
        <v>1379</v>
      </c>
      <c r="C146" s="1464" t="s">
        <v>1380</v>
      </c>
      <c r="D146" s="2269" t="s">
        <v>1381</v>
      </c>
      <c r="E146" s="1491" t="s">
        <v>1784</v>
      </c>
      <c r="F146" s="2182" t="s">
        <v>1959</v>
      </c>
      <c r="G146" s="2269"/>
      <c r="H146" s="1464"/>
      <c r="I146" s="1464"/>
      <c r="J146" s="1464" t="s">
        <v>1382</v>
      </c>
      <c r="K146" s="2183" t="s">
        <v>1383</v>
      </c>
      <c r="L146" s="2269"/>
      <c r="M146" s="1491"/>
      <c r="N146" s="1815" t="s">
        <v>1384</v>
      </c>
      <c r="O146" s="1731"/>
      <c r="P146" s="1731"/>
      <c r="Q146" s="1731"/>
      <c r="R146" s="1731"/>
      <c r="S146" s="1732"/>
      <c r="T146" s="1474"/>
      <c r="U146" s="1474"/>
      <c r="V146" s="1474"/>
      <c r="W146" s="1474"/>
      <c r="X146" s="1474"/>
      <c r="Y146" s="1474"/>
      <c r="Z146" s="1474"/>
      <c r="AA146" s="1474"/>
      <c r="AB146" s="1474"/>
      <c r="AC146" s="1474"/>
      <c r="AD146" s="1474"/>
      <c r="AE146" s="1474"/>
      <c r="AF146" s="1474"/>
      <c r="AG146" s="1474"/>
      <c r="AH146" s="1474"/>
      <c r="AI146" s="1474"/>
      <c r="AJ146" s="1474"/>
      <c r="AK146" s="1474"/>
      <c r="AL146" s="1474"/>
      <c r="AM146" s="1474"/>
      <c r="AN146" s="1474"/>
      <c r="AO146" s="1474"/>
      <c r="AP146" s="1474"/>
      <c r="AQ146" s="1474"/>
      <c r="AR146" s="1474"/>
      <c r="AS146" s="1474"/>
      <c r="AT146" s="1474"/>
      <c r="AU146" s="1474"/>
      <c r="AV146" s="1474"/>
      <c r="AW146" s="1474"/>
      <c r="AX146" s="1474"/>
      <c r="AY146" s="1474"/>
      <c r="AZ146" s="1474"/>
      <c r="BA146" s="1474"/>
      <c r="BB146" s="1474"/>
      <c r="BC146" s="1474"/>
      <c r="BD146" s="1474"/>
      <c r="BE146" s="1474"/>
      <c r="BF146" s="1474"/>
      <c r="BG146" s="1474"/>
      <c r="BH146" s="1474"/>
      <c r="BI146" s="1474"/>
      <c r="BJ146" s="1474"/>
      <c r="BK146" s="1474"/>
      <c r="BL146" s="1474"/>
      <c r="BM146" s="1474"/>
      <c r="BN146" s="1474"/>
      <c r="BO146" s="1474"/>
      <c r="BP146" s="1474"/>
      <c r="BQ146" s="1474"/>
      <c r="BR146" s="1474"/>
      <c r="BS146" s="1474"/>
      <c r="BT146" s="1474"/>
      <c r="BU146" s="1474"/>
      <c r="BV146" s="1474"/>
      <c r="BW146" s="1474"/>
      <c r="BX146" s="1474"/>
      <c r="BY146" s="1474"/>
      <c r="BZ146" s="1474"/>
      <c r="CA146" s="1474"/>
      <c r="CB146" s="1474"/>
      <c r="CC146" s="1474"/>
      <c r="CD146" s="1474"/>
      <c r="CE146" s="1474"/>
      <c r="CF146" s="1474"/>
      <c r="CG146" s="1474"/>
      <c r="CH146" s="1474"/>
      <c r="CI146" s="1474"/>
      <c r="CJ146" s="1474"/>
      <c r="CK146" s="1474"/>
      <c r="CL146" s="1474"/>
      <c r="CM146" s="1474"/>
      <c r="CN146" s="1474"/>
      <c r="CO146" s="1474"/>
      <c r="CP146" s="1474"/>
      <c r="CQ146" s="1474"/>
      <c r="CR146" s="1474"/>
      <c r="CS146" s="1474"/>
      <c r="CT146" s="1474"/>
      <c r="CU146" s="1474"/>
      <c r="CV146" s="1474"/>
      <c r="CW146" s="1474"/>
      <c r="CX146" s="1474"/>
      <c r="CY146" s="1474"/>
      <c r="CZ146" s="1474"/>
      <c r="DA146" s="1474"/>
      <c r="DB146" s="1474"/>
      <c r="DC146" s="1474"/>
      <c r="DD146" s="1474"/>
      <c r="DE146" s="1474"/>
      <c r="DF146" s="1474"/>
      <c r="DG146" s="1474"/>
      <c r="DH146" s="1474"/>
      <c r="DI146" s="1474"/>
      <c r="DJ146" s="1474"/>
      <c r="DK146" s="1474"/>
      <c r="DL146" s="1474"/>
      <c r="DM146" s="1474"/>
      <c r="DN146" s="1474"/>
      <c r="DO146" s="1474"/>
      <c r="DP146" s="1474"/>
      <c r="DQ146" s="1474"/>
      <c r="DR146" s="1474"/>
      <c r="DS146" s="1474"/>
      <c r="DT146" s="1474"/>
      <c r="DU146" s="1474"/>
      <c r="DV146" s="1474"/>
      <c r="DW146" s="1474"/>
      <c r="DX146" s="1474"/>
      <c r="DY146" s="1474"/>
      <c r="DZ146" s="1474"/>
      <c r="EA146" s="1474"/>
      <c r="EB146" s="1474"/>
      <c r="EC146" s="1474"/>
      <c r="ED146" s="1474"/>
      <c r="EE146" s="1474"/>
      <c r="EF146" s="1474"/>
      <c r="EG146" s="1474"/>
      <c r="EH146" s="1474"/>
      <c r="EI146" s="1474"/>
      <c r="EJ146" s="1474"/>
      <c r="EK146" s="1474"/>
      <c r="EL146" s="1474"/>
      <c r="EM146" s="1474"/>
      <c r="EN146" s="1474"/>
      <c r="EO146" s="1474"/>
      <c r="EP146" s="1474"/>
      <c r="EQ146" s="1474"/>
      <c r="ER146" s="1474"/>
      <c r="ES146" s="1474"/>
      <c r="ET146" s="1474"/>
      <c r="EU146" s="1474"/>
      <c r="EV146" s="1474"/>
      <c r="EW146" s="1474"/>
      <c r="EX146" s="1474"/>
      <c r="EY146" s="1474"/>
      <c r="EZ146" s="1474"/>
      <c r="FA146" s="1474"/>
      <c r="FB146" s="1474"/>
      <c r="FC146" s="1474"/>
      <c r="FD146" s="1474"/>
      <c r="FE146" s="1474"/>
      <c r="FF146" s="1474"/>
      <c r="FG146" s="1474"/>
      <c r="FH146" s="1474"/>
      <c r="FI146" s="1474"/>
      <c r="FJ146" s="1474"/>
      <c r="FK146" s="1474"/>
      <c r="FL146" s="1474"/>
      <c r="FM146" s="1474"/>
      <c r="FN146" s="1474"/>
      <c r="FO146" s="1474"/>
      <c r="FP146" s="1474"/>
      <c r="FQ146" s="1474"/>
      <c r="FR146" s="1474"/>
      <c r="FS146" s="1474"/>
      <c r="FT146" s="1474"/>
      <c r="FU146" s="1474"/>
      <c r="FV146" s="1474"/>
      <c r="FW146" s="1474"/>
      <c r="FX146" s="1474"/>
      <c r="FY146" s="1474"/>
      <c r="FZ146" s="1474"/>
      <c r="GA146" s="1474"/>
      <c r="GB146" s="1474"/>
      <c r="GC146" s="1474"/>
      <c r="GD146" s="1474"/>
      <c r="GE146" s="1474"/>
      <c r="GF146" s="1474"/>
      <c r="GG146" s="1474"/>
      <c r="GH146" s="1474"/>
      <c r="GI146" s="1474"/>
      <c r="GJ146" s="1474"/>
      <c r="GK146" s="1474"/>
      <c r="GL146" s="1474"/>
      <c r="GM146" s="1474"/>
      <c r="GN146" s="1474"/>
      <c r="GO146" s="1474"/>
      <c r="GP146" s="1474"/>
      <c r="GQ146" s="1474"/>
      <c r="GR146" s="1474"/>
      <c r="GS146" s="1474"/>
      <c r="GT146" s="1474"/>
      <c r="GU146" s="1474"/>
      <c r="GV146" s="1474"/>
      <c r="GW146" s="1474"/>
      <c r="GX146" s="1474"/>
      <c r="GY146" s="1474"/>
      <c r="GZ146" s="1474"/>
      <c r="HA146" s="1474"/>
      <c r="HB146" s="1474"/>
      <c r="HC146" s="1474"/>
      <c r="HD146" s="1474"/>
      <c r="HE146" s="1474"/>
      <c r="HF146" s="1474"/>
      <c r="HG146" s="1474"/>
      <c r="HH146" s="1474"/>
      <c r="HI146" s="1474"/>
      <c r="HJ146" s="1474"/>
      <c r="HK146" s="1474"/>
      <c r="HL146" s="1474"/>
      <c r="HM146" s="1474"/>
      <c r="HN146" s="1474"/>
      <c r="HO146" s="1474"/>
      <c r="HP146" s="1474"/>
      <c r="HQ146" s="1474"/>
      <c r="HR146" s="1474"/>
      <c r="HS146" s="1474"/>
      <c r="HT146" s="1474"/>
      <c r="HU146" s="1474"/>
      <c r="HV146" s="1474"/>
      <c r="HW146" s="1474"/>
      <c r="HX146" s="1474"/>
      <c r="HY146" s="1474"/>
      <c r="HZ146" s="1474"/>
      <c r="IA146" s="1474"/>
      <c r="IB146" s="1474"/>
      <c r="IC146" s="1474"/>
      <c r="ID146" s="1474"/>
      <c r="IE146" s="1474"/>
      <c r="IF146" s="1474"/>
      <c r="IG146" s="1474"/>
      <c r="IH146" s="1474"/>
      <c r="II146" s="1474"/>
      <c r="IJ146" s="1474"/>
      <c r="IK146" s="1474"/>
      <c r="IL146" s="1474"/>
      <c r="IM146" s="1474"/>
      <c r="IN146" s="1474"/>
      <c r="IO146" s="1474"/>
      <c r="IP146" s="1474"/>
      <c r="IQ146" s="1474"/>
      <c r="IR146" s="1474"/>
      <c r="IS146" s="1474"/>
      <c r="IT146" s="1474"/>
      <c r="IU146" s="1474"/>
    </row>
    <row r="147" spans="1:255">
      <c r="A147" s="2135"/>
      <c r="B147" s="1898" t="s">
        <v>1385</v>
      </c>
      <c r="C147" s="1898" t="s">
        <v>1385</v>
      </c>
      <c r="D147" s="1898" t="s">
        <v>1385</v>
      </c>
      <c r="E147" s="1478" t="s">
        <v>3590</v>
      </c>
      <c r="F147" s="1935" t="s">
        <v>3591</v>
      </c>
      <c r="G147" s="2136"/>
      <c r="H147" s="1898" t="s">
        <v>1386</v>
      </c>
      <c r="I147" s="1898" t="s">
        <v>1387</v>
      </c>
      <c r="J147" s="1898" t="s">
        <v>1960</v>
      </c>
      <c r="K147" s="1464" t="s">
        <v>3594</v>
      </c>
      <c r="L147" s="1464" t="s">
        <v>3594</v>
      </c>
      <c r="M147" s="1478" t="s">
        <v>1724</v>
      </c>
      <c r="N147" s="1935" t="s">
        <v>3595</v>
      </c>
      <c r="O147" s="2136"/>
      <c r="P147" s="1898" t="s">
        <v>3596</v>
      </c>
      <c r="Q147" s="1898" t="s">
        <v>3597</v>
      </c>
      <c r="R147" s="1898" t="s">
        <v>1388</v>
      </c>
      <c r="S147" s="1478" t="s">
        <v>1724</v>
      </c>
      <c r="T147" s="1474"/>
      <c r="U147" s="1474"/>
      <c r="V147" s="1474"/>
      <c r="W147" s="1474"/>
      <c r="X147" s="1474"/>
      <c r="Y147" s="1474"/>
      <c r="Z147" s="1474"/>
      <c r="AA147" s="1474"/>
      <c r="AB147" s="1474"/>
      <c r="AC147" s="1474"/>
      <c r="AD147" s="1474"/>
      <c r="AE147" s="1474"/>
      <c r="AF147" s="1474"/>
      <c r="AG147" s="1474"/>
      <c r="AH147" s="1474"/>
      <c r="AI147" s="1474"/>
      <c r="AJ147" s="1474"/>
      <c r="AK147" s="1474"/>
      <c r="AL147" s="1474"/>
      <c r="AM147" s="1474"/>
      <c r="AN147" s="1474"/>
      <c r="AO147" s="1474"/>
      <c r="AP147" s="1474"/>
      <c r="AQ147" s="1474"/>
      <c r="AR147" s="1474"/>
      <c r="AS147" s="1474"/>
      <c r="AT147" s="1474"/>
      <c r="AU147" s="1474"/>
      <c r="AV147" s="1474"/>
      <c r="AW147" s="1474"/>
      <c r="AX147" s="1474"/>
      <c r="AY147" s="1474"/>
      <c r="AZ147" s="1474"/>
      <c r="BA147" s="1474"/>
      <c r="BB147" s="1474"/>
      <c r="BC147" s="1474"/>
      <c r="BD147" s="1474"/>
      <c r="BE147" s="1474"/>
      <c r="BF147" s="1474"/>
      <c r="BG147" s="1474"/>
      <c r="BH147" s="1474"/>
      <c r="BI147" s="1474"/>
      <c r="BJ147" s="1474"/>
      <c r="BK147" s="1474"/>
      <c r="BL147" s="1474"/>
      <c r="BM147" s="1474"/>
      <c r="BN147" s="1474"/>
      <c r="BO147" s="1474"/>
      <c r="BP147" s="1474"/>
      <c r="BQ147" s="1474"/>
      <c r="BR147" s="1474"/>
      <c r="BS147" s="1474"/>
      <c r="BT147" s="1474"/>
      <c r="BU147" s="1474"/>
      <c r="BV147" s="1474"/>
      <c r="BW147" s="1474"/>
      <c r="BX147" s="1474"/>
      <c r="BY147" s="1474"/>
      <c r="BZ147" s="1474"/>
      <c r="CA147" s="1474"/>
      <c r="CB147" s="1474"/>
      <c r="CC147" s="1474"/>
      <c r="CD147" s="1474"/>
      <c r="CE147" s="1474"/>
      <c r="CF147" s="1474"/>
      <c r="CG147" s="1474"/>
      <c r="CH147" s="1474"/>
      <c r="CI147" s="1474"/>
      <c r="CJ147" s="1474"/>
      <c r="CK147" s="1474"/>
      <c r="CL147" s="1474"/>
      <c r="CM147" s="1474"/>
      <c r="CN147" s="1474"/>
      <c r="CO147" s="1474"/>
      <c r="CP147" s="1474"/>
      <c r="CQ147" s="1474"/>
      <c r="CR147" s="1474"/>
      <c r="CS147" s="1474"/>
      <c r="CT147" s="1474"/>
      <c r="CU147" s="1474"/>
      <c r="CV147" s="1474"/>
      <c r="CW147" s="1474"/>
      <c r="CX147" s="1474"/>
      <c r="CY147" s="1474"/>
      <c r="CZ147" s="1474"/>
      <c r="DA147" s="1474"/>
      <c r="DB147" s="1474"/>
      <c r="DC147" s="1474"/>
      <c r="DD147" s="1474"/>
      <c r="DE147" s="1474"/>
      <c r="DF147" s="1474"/>
      <c r="DG147" s="1474"/>
      <c r="DH147" s="1474"/>
      <c r="DI147" s="1474"/>
      <c r="DJ147" s="1474"/>
      <c r="DK147" s="1474"/>
      <c r="DL147" s="1474"/>
      <c r="DM147" s="1474"/>
      <c r="DN147" s="1474"/>
      <c r="DO147" s="1474"/>
      <c r="DP147" s="1474"/>
      <c r="DQ147" s="1474"/>
      <c r="DR147" s="1474"/>
      <c r="DS147" s="1474"/>
      <c r="DT147" s="1474"/>
      <c r="DU147" s="1474"/>
      <c r="DV147" s="1474"/>
      <c r="DW147" s="1474"/>
      <c r="DX147" s="1474"/>
      <c r="DY147" s="1474"/>
      <c r="DZ147" s="1474"/>
      <c r="EA147" s="1474"/>
      <c r="EB147" s="1474"/>
      <c r="EC147" s="1474"/>
      <c r="ED147" s="1474"/>
      <c r="EE147" s="1474"/>
      <c r="EF147" s="1474"/>
      <c r="EG147" s="1474"/>
      <c r="EH147" s="1474"/>
      <c r="EI147" s="1474"/>
      <c r="EJ147" s="1474"/>
      <c r="EK147" s="1474"/>
      <c r="EL147" s="1474"/>
      <c r="EM147" s="1474"/>
      <c r="EN147" s="1474"/>
      <c r="EO147" s="1474"/>
      <c r="EP147" s="1474"/>
      <c r="EQ147" s="1474"/>
      <c r="ER147" s="1474"/>
      <c r="ES147" s="1474"/>
      <c r="ET147" s="1474"/>
      <c r="EU147" s="1474"/>
      <c r="EV147" s="1474"/>
      <c r="EW147" s="1474"/>
      <c r="EX147" s="1474"/>
      <c r="EY147" s="1474"/>
      <c r="EZ147" s="1474"/>
      <c r="FA147" s="1474"/>
      <c r="FB147" s="1474"/>
      <c r="FC147" s="1474"/>
      <c r="FD147" s="1474"/>
      <c r="FE147" s="1474"/>
      <c r="FF147" s="1474"/>
      <c r="FG147" s="1474"/>
      <c r="FH147" s="1474"/>
      <c r="FI147" s="1474"/>
      <c r="FJ147" s="1474"/>
      <c r="FK147" s="1474"/>
      <c r="FL147" s="1474"/>
      <c r="FM147" s="1474"/>
      <c r="FN147" s="1474"/>
      <c r="FO147" s="1474"/>
      <c r="FP147" s="1474"/>
      <c r="FQ147" s="1474"/>
      <c r="FR147" s="1474"/>
      <c r="FS147" s="1474"/>
      <c r="FT147" s="1474"/>
      <c r="FU147" s="1474"/>
      <c r="FV147" s="1474"/>
      <c r="FW147" s="1474"/>
      <c r="FX147" s="1474"/>
      <c r="FY147" s="1474"/>
      <c r="FZ147" s="1474"/>
      <c r="GA147" s="1474"/>
      <c r="GB147" s="1474"/>
      <c r="GC147" s="1474"/>
      <c r="GD147" s="1474"/>
      <c r="GE147" s="1474"/>
      <c r="GF147" s="1474"/>
      <c r="GG147" s="1474"/>
      <c r="GH147" s="1474"/>
      <c r="GI147" s="1474"/>
      <c r="GJ147" s="1474"/>
      <c r="GK147" s="1474"/>
      <c r="GL147" s="1474"/>
      <c r="GM147" s="1474"/>
      <c r="GN147" s="1474"/>
      <c r="GO147" s="1474"/>
      <c r="GP147" s="1474"/>
      <c r="GQ147" s="1474"/>
      <c r="GR147" s="1474"/>
      <c r="GS147" s="1474"/>
      <c r="GT147" s="1474"/>
      <c r="GU147" s="1474"/>
      <c r="GV147" s="1474"/>
      <c r="GW147" s="1474"/>
      <c r="GX147" s="1474"/>
      <c r="GY147" s="1474"/>
      <c r="GZ147" s="1474"/>
      <c r="HA147" s="1474"/>
      <c r="HB147" s="1474"/>
      <c r="HC147" s="1474"/>
      <c r="HD147" s="1474"/>
      <c r="HE147" s="1474"/>
      <c r="HF147" s="1474"/>
      <c r="HG147" s="1474"/>
      <c r="HH147" s="1474"/>
      <c r="HI147" s="1474"/>
      <c r="HJ147" s="1474"/>
      <c r="HK147" s="1474"/>
      <c r="HL147" s="1474"/>
      <c r="HM147" s="1474"/>
      <c r="HN147" s="1474"/>
      <c r="HO147" s="1474"/>
      <c r="HP147" s="1474"/>
      <c r="HQ147" s="1474"/>
      <c r="HR147" s="1474"/>
      <c r="HS147" s="1474"/>
      <c r="HT147" s="1474"/>
      <c r="HU147" s="1474"/>
      <c r="HV147" s="1474"/>
      <c r="HW147" s="1474"/>
      <c r="HX147" s="1474"/>
      <c r="HY147" s="1474"/>
      <c r="HZ147" s="1474"/>
      <c r="IA147" s="1474"/>
      <c r="IB147" s="1474"/>
      <c r="IC147" s="1474"/>
      <c r="ID147" s="1474"/>
      <c r="IE147" s="1474"/>
      <c r="IF147" s="1474"/>
      <c r="IG147" s="1474"/>
      <c r="IH147" s="1474"/>
      <c r="II147" s="1474"/>
      <c r="IJ147" s="1474"/>
      <c r="IK147" s="1474"/>
      <c r="IL147" s="1474"/>
      <c r="IM147" s="1474"/>
      <c r="IN147" s="1474"/>
      <c r="IO147" s="1474"/>
      <c r="IP147" s="1474"/>
      <c r="IQ147" s="1474"/>
      <c r="IR147" s="1474"/>
      <c r="IS147" s="1474"/>
      <c r="IT147" s="1474"/>
      <c r="IU147" s="1474"/>
    </row>
    <row r="148" spans="1:255">
      <c r="A148" s="2089" t="s">
        <v>1724</v>
      </c>
      <c r="B148" s="1898" t="s">
        <v>1389</v>
      </c>
      <c r="C148" s="1898" t="s">
        <v>1389</v>
      </c>
      <c r="D148" s="1898" t="s">
        <v>1389</v>
      </c>
      <c r="E148" s="1478" t="s">
        <v>3600</v>
      </c>
      <c r="F148" s="1935" t="s">
        <v>3601</v>
      </c>
      <c r="G148" s="2136"/>
      <c r="H148" s="1898" t="s">
        <v>1390</v>
      </c>
      <c r="I148" s="1898" t="s">
        <v>1390</v>
      </c>
      <c r="J148" s="1898" t="s">
        <v>1391</v>
      </c>
      <c r="K148" s="1898" t="s">
        <v>1392</v>
      </c>
      <c r="L148" s="1898" t="s">
        <v>1967</v>
      </c>
      <c r="M148" s="1478" t="s">
        <v>1727</v>
      </c>
      <c r="N148" s="1935" t="s">
        <v>3606</v>
      </c>
      <c r="O148" s="2136"/>
      <c r="P148" s="1898" t="s">
        <v>3606</v>
      </c>
      <c r="Q148" s="1898" t="s">
        <v>3606</v>
      </c>
      <c r="R148" s="1898" t="s">
        <v>1393</v>
      </c>
      <c r="S148" s="1478" t="s">
        <v>1727</v>
      </c>
      <c r="T148" s="1474"/>
      <c r="U148" s="1474"/>
      <c r="V148" s="1474"/>
      <c r="W148" s="1474"/>
      <c r="X148" s="1474"/>
      <c r="Y148" s="1474"/>
      <c r="Z148" s="1474"/>
      <c r="AA148" s="1474"/>
      <c r="AB148" s="1474"/>
      <c r="AC148" s="1474"/>
      <c r="AD148" s="1474"/>
      <c r="AE148" s="1474"/>
      <c r="AF148" s="1474"/>
      <c r="AG148" s="1474"/>
      <c r="AH148" s="1474"/>
      <c r="AI148" s="1474"/>
      <c r="AJ148" s="1474"/>
      <c r="AK148" s="1474"/>
      <c r="AL148" s="1474"/>
      <c r="AM148" s="1474"/>
      <c r="AN148" s="1474"/>
      <c r="AO148" s="1474"/>
      <c r="AP148" s="1474"/>
      <c r="AQ148" s="1474"/>
      <c r="AR148" s="1474"/>
      <c r="AS148" s="1474"/>
      <c r="AT148" s="1474"/>
      <c r="AU148" s="1474"/>
      <c r="AV148" s="1474"/>
      <c r="AW148" s="1474"/>
      <c r="AX148" s="1474"/>
      <c r="AY148" s="1474"/>
      <c r="AZ148" s="1474"/>
      <c r="BA148" s="1474"/>
      <c r="BB148" s="1474"/>
      <c r="BC148" s="1474"/>
      <c r="BD148" s="1474"/>
      <c r="BE148" s="1474"/>
      <c r="BF148" s="1474"/>
      <c r="BG148" s="1474"/>
      <c r="BH148" s="1474"/>
      <c r="BI148" s="1474"/>
      <c r="BJ148" s="1474"/>
      <c r="BK148" s="1474"/>
      <c r="BL148" s="1474"/>
      <c r="BM148" s="1474"/>
      <c r="BN148" s="1474"/>
      <c r="BO148" s="1474"/>
      <c r="BP148" s="1474"/>
      <c r="BQ148" s="1474"/>
      <c r="BR148" s="1474"/>
      <c r="BS148" s="1474"/>
      <c r="BT148" s="1474"/>
      <c r="BU148" s="1474"/>
      <c r="BV148" s="1474"/>
      <c r="BW148" s="1474"/>
      <c r="BX148" s="1474"/>
      <c r="BY148" s="1474"/>
      <c r="BZ148" s="1474"/>
      <c r="CA148" s="1474"/>
      <c r="CB148" s="1474"/>
      <c r="CC148" s="1474"/>
      <c r="CD148" s="1474"/>
      <c r="CE148" s="1474"/>
      <c r="CF148" s="1474"/>
      <c r="CG148" s="1474"/>
      <c r="CH148" s="1474"/>
      <c r="CI148" s="1474"/>
      <c r="CJ148" s="1474"/>
      <c r="CK148" s="1474"/>
      <c r="CL148" s="1474"/>
      <c r="CM148" s="1474"/>
      <c r="CN148" s="1474"/>
      <c r="CO148" s="1474"/>
      <c r="CP148" s="1474"/>
      <c r="CQ148" s="1474"/>
      <c r="CR148" s="1474"/>
      <c r="CS148" s="1474"/>
      <c r="CT148" s="1474"/>
      <c r="CU148" s="1474"/>
      <c r="CV148" s="1474"/>
      <c r="CW148" s="1474"/>
      <c r="CX148" s="1474"/>
      <c r="CY148" s="1474"/>
      <c r="CZ148" s="1474"/>
      <c r="DA148" s="1474"/>
      <c r="DB148" s="1474"/>
      <c r="DC148" s="1474"/>
      <c r="DD148" s="1474"/>
      <c r="DE148" s="1474"/>
      <c r="DF148" s="1474"/>
      <c r="DG148" s="1474"/>
      <c r="DH148" s="1474"/>
      <c r="DI148" s="1474"/>
      <c r="DJ148" s="1474"/>
      <c r="DK148" s="1474"/>
      <c r="DL148" s="1474"/>
      <c r="DM148" s="1474"/>
      <c r="DN148" s="1474"/>
      <c r="DO148" s="1474"/>
      <c r="DP148" s="1474"/>
      <c r="DQ148" s="1474"/>
      <c r="DR148" s="1474"/>
      <c r="DS148" s="1474"/>
      <c r="DT148" s="1474"/>
      <c r="DU148" s="1474"/>
      <c r="DV148" s="1474"/>
      <c r="DW148" s="1474"/>
      <c r="DX148" s="1474"/>
      <c r="DY148" s="1474"/>
      <c r="DZ148" s="1474"/>
      <c r="EA148" s="1474"/>
      <c r="EB148" s="1474"/>
      <c r="EC148" s="1474"/>
      <c r="ED148" s="1474"/>
      <c r="EE148" s="1474"/>
      <c r="EF148" s="1474"/>
      <c r="EG148" s="1474"/>
      <c r="EH148" s="1474"/>
      <c r="EI148" s="1474"/>
      <c r="EJ148" s="1474"/>
      <c r="EK148" s="1474"/>
      <c r="EL148" s="1474"/>
      <c r="EM148" s="1474"/>
      <c r="EN148" s="1474"/>
      <c r="EO148" s="1474"/>
      <c r="EP148" s="1474"/>
      <c r="EQ148" s="1474"/>
      <c r="ER148" s="1474"/>
      <c r="ES148" s="1474"/>
      <c r="ET148" s="1474"/>
      <c r="EU148" s="1474"/>
      <c r="EV148" s="1474"/>
      <c r="EW148" s="1474"/>
      <c r="EX148" s="1474"/>
      <c r="EY148" s="1474"/>
      <c r="EZ148" s="1474"/>
      <c r="FA148" s="1474"/>
      <c r="FB148" s="1474"/>
      <c r="FC148" s="1474"/>
      <c r="FD148" s="1474"/>
      <c r="FE148" s="1474"/>
      <c r="FF148" s="1474"/>
      <c r="FG148" s="1474"/>
      <c r="FH148" s="1474"/>
      <c r="FI148" s="1474"/>
      <c r="FJ148" s="1474"/>
      <c r="FK148" s="1474"/>
      <c r="FL148" s="1474"/>
      <c r="FM148" s="1474"/>
      <c r="FN148" s="1474"/>
      <c r="FO148" s="1474"/>
      <c r="FP148" s="1474"/>
      <c r="FQ148" s="1474"/>
      <c r="FR148" s="1474"/>
      <c r="FS148" s="1474"/>
      <c r="FT148" s="1474"/>
      <c r="FU148" s="1474"/>
      <c r="FV148" s="1474"/>
      <c r="FW148" s="1474"/>
      <c r="FX148" s="1474"/>
      <c r="FY148" s="1474"/>
      <c r="FZ148" s="1474"/>
      <c r="GA148" s="1474"/>
      <c r="GB148" s="1474"/>
      <c r="GC148" s="1474"/>
      <c r="GD148" s="1474"/>
      <c r="GE148" s="1474"/>
      <c r="GF148" s="1474"/>
      <c r="GG148" s="1474"/>
      <c r="GH148" s="1474"/>
      <c r="GI148" s="1474"/>
      <c r="GJ148" s="1474"/>
      <c r="GK148" s="1474"/>
      <c r="GL148" s="1474"/>
      <c r="GM148" s="1474"/>
      <c r="GN148" s="1474"/>
      <c r="GO148" s="1474"/>
      <c r="GP148" s="1474"/>
      <c r="GQ148" s="1474"/>
      <c r="GR148" s="1474"/>
      <c r="GS148" s="1474"/>
      <c r="GT148" s="1474"/>
      <c r="GU148" s="1474"/>
      <c r="GV148" s="1474"/>
      <c r="GW148" s="1474"/>
      <c r="GX148" s="1474"/>
      <c r="GY148" s="1474"/>
      <c r="GZ148" s="1474"/>
      <c r="HA148" s="1474"/>
      <c r="HB148" s="1474"/>
      <c r="HC148" s="1474"/>
      <c r="HD148" s="1474"/>
      <c r="HE148" s="1474"/>
      <c r="HF148" s="1474"/>
      <c r="HG148" s="1474"/>
      <c r="HH148" s="1474"/>
      <c r="HI148" s="1474"/>
      <c r="HJ148" s="1474"/>
      <c r="HK148" s="1474"/>
      <c r="HL148" s="1474"/>
      <c r="HM148" s="1474"/>
      <c r="HN148" s="1474"/>
      <c r="HO148" s="1474"/>
      <c r="HP148" s="1474"/>
      <c r="HQ148" s="1474"/>
      <c r="HR148" s="1474"/>
      <c r="HS148" s="1474"/>
      <c r="HT148" s="1474"/>
      <c r="HU148" s="1474"/>
      <c r="HV148" s="1474"/>
      <c r="HW148" s="1474"/>
      <c r="HX148" s="1474"/>
      <c r="HY148" s="1474"/>
      <c r="HZ148" s="1474"/>
      <c r="IA148" s="1474"/>
      <c r="IB148" s="1474"/>
      <c r="IC148" s="1474"/>
      <c r="ID148" s="1474"/>
      <c r="IE148" s="1474"/>
      <c r="IF148" s="1474"/>
      <c r="IG148" s="1474"/>
      <c r="IH148" s="1474"/>
      <c r="II148" s="1474"/>
      <c r="IJ148" s="1474"/>
      <c r="IK148" s="1474"/>
      <c r="IL148" s="1474"/>
      <c r="IM148" s="1474"/>
      <c r="IN148" s="1474"/>
      <c r="IO148" s="1474"/>
      <c r="IP148" s="1474"/>
      <c r="IQ148" s="1474"/>
      <c r="IR148" s="1474"/>
      <c r="IS148" s="1474"/>
      <c r="IT148" s="1474"/>
      <c r="IU148" s="1474"/>
    </row>
    <row r="149" spans="1:255">
      <c r="A149" s="2091" t="s">
        <v>1727</v>
      </c>
      <c r="B149" s="1470" t="s">
        <v>3018</v>
      </c>
      <c r="C149" s="1470" t="s">
        <v>3019</v>
      </c>
      <c r="D149" s="1470" t="s">
        <v>3020</v>
      </c>
      <c r="E149" s="1457" t="s">
        <v>3021</v>
      </c>
      <c r="F149" s="2133" t="s">
        <v>2343</v>
      </c>
      <c r="G149" s="2137"/>
      <c r="H149" s="1470" t="s">
        <v>2344</v>
      </c>
      <c r="I149" s="1470" t="s">
        <v>2345</v>
      </c>
      <c r="J149" s="1470" t="s">
        <v>2346</v>
      </c>
      <c r="K149" s="1470" t="s">
        <v>2347</v>
      </c>
      <c r="L149" s="1470" t="s">
        <v>2348</v>
      </c>
      <c r="M149" s="1457"/>
      <c r="N149" s="2133" t="s">
        <v>2349</v>
      </c>
      <c r="O149" s="2137"/>
      <c r="P149" s="1470" t="s">
        <v>2350</v>
      </c>
      <c r="Q149" s="1470" t="s">
        <v>181</v>
      </c>
      <c r="R149" s="1470" t="s">
        <v>182</v>
      </c>
      <c r="S149" s="1457"/>
      <c r="T149" s="1474"/>
      <c r="U149" s="1474"/>
      <c r="V149" s="1474"/>
      <c r="W149" s="1474"/>
      <c r="X149" s="1474"/>
      <c r="Y149" s="1474"/>
      <c r="Z149" s="1474"/>
      <c r="AA149" s="1474"/>
      <c r="AB149" s="1474"/>
      <c r="AC149" s="1474"/>
      <c r="AD149" s="1474"/>
      <c r="AE149" s="1474"/>
      <c r="AF149" s="1474"/>
      <c r="AG149" s="1474"/>
      <c r="AH149" s="1474"/>
      <c r="AI149" s="1474"/>
      <c r="AJ149" s="1474"/>
      <c r="AK149" s="1474"/>
      <c r="AL149" s="1474"/>
      <c r="AM149" s="1474"/>
      <c r="AN149" s="1474"/>
      <c r="AO149" s="1474"/>
      <c r="AP149" s="1474"/>
      <c r="AQ149" s="1474"/>
      <c r="AR149" s="1474"/>
      <c r="AS149" s="1474"/>
      <c r="AT149" s="1474"/>
      <c r="AU149" s="1474"/>
      <c r="AV149" s="1474"/>
      <c r="AW149" s="1474"/>
      <c r="AX149" s="1474"/>
      <c r="AY149" s="1474"/>
      <c r="AZ149" s="1474"/>
      <c r="BA149" s="1474"/>
      <c r="BB149" s="1474"/>
      <c r="BC149" s="1474"/>
      <c r="BD149" s="1474"/>
      <c r="BE149" s="1474"/>
      <c r="BF149" s="1474"/>
      <c r="BG149" s="1474"/>
      <c r="BH149" s="1474"/>
      <c r="BI149" s="1474"/>
      <c r="BJ149" s="1474"/>
      <c r="BK149" s="1474"/>
      <c r="BL149" s="1474"/>
      <c r="BM149" s="1474"/>
      <c r="BN149" s="1474"/>
      <c r="BO149" s="1474"/>
      <c r="BP149" s="1474"/>
      <c r="BQ149" s="1474"/>
      <c r="BR149" s="1474"/>
      <c r="BS149" s="1474"/>
      <c r="BT149" s="1474"/>
      <c r="BU149" s="1474"/>
      <c r="BV149" s="1474"/>
      <c r="BW149" s="1474"/>
      <c r="BX149" s="1474"/>
      <c r="BY149" s="1474"/>
      <c r="BZ149" s="1474"/>
      <c r="CA149" s="1474"/>
      <c r="CB149" s="1474"/>
      <c r="CC149" s="1474"/>
      <c r="CD149" s="1474"/>
      <c r="CE149" s="1474"/>
      <c r="CF149" s="1474"/>
      <c r="CG149" s="1474"/>
      <c r="CH149" s="1474"/>
      <c r="CI149" s="1474"/>
      <c r="CJ149" s="1474"/>
      <c r="CK149" s="1474"/>
      <c r="CL149" s="1474"/>
      <c r="CM149" s="1474"/>
      <c r="CN149" s="1474"/>
      <c r="CO149" s="1474"/>
      <c r="CP149" s="1474"/>
      <c r="CQ149" s="1474"/>
      <c r="CR149" s="1474"/>
      <c r="CS149" s="1474"/>
      <c r="CT149" s="1474"/>
      <c r="CU149" s="1474"/>
      <c r="CV149" s="1474"/>
      <c r="CW149" s="1474"/>
      <c r="CX149" s="1474"/>
      <c r="CY149" s="1474"/>
      <c r="CZ149" s="1474"/>
      <c r="DA149" s="1474"/>
      <c r="DB149" s="1474"/>
      <c r="DC149" s="1474"/>
      <c r="DD149" s="1474"/>
      <c r="DE149" s="1474"/>
      <c r="DF149" s="1474"/>
      <c r="DG149" s="1474"/>
      <c r="DH149" s="1474"/>
      <c r="DI149" s="1474"/>
      <c r="DJ149" s="1474"/>
      <c r="DK149" s="1474"/>
      <c r="DL149" s="1474"/>
      <c r="DM149" s="1474"/>
      <c r="DN149" s="1474"/>
      <c r="DO149" s="1474"/>
      <c r="DP149" s="1474"/>
      <c r="DQ149" s="1474"/>
      <c r="DR149" s="1474"/>
      <c r="DS149" s="1474"/>
      <c r="DT149" s="1474"/>
      <c r="DU149" s="1474"/>
      <c r="DV149" s="1474"/>
      <c r="DW149" s="1474"/>
      <c r="DX149" s="1474"/>
      <c r="DY149" s="1474"/>
      <c r="DZ149" s="1474"/>
      <c r="EA149" s="1474"/>
      <c r="EB149" s="1474"/>
      <c r="EC149" s="1474"/>
      <c r="ED149" s="1474"/>
      <c r="EE149" s="1474"/>
      <c r="EF149" s="1474"/>
      <c r="EG149" s="1474"/>
      <c r="EH149" s="1474"/>
      <c r="EI149" s="1474"/>
      <c r="EJ149" s="1474"/>
      <c r="EK149" s="1474"/>
      <c r="EL149" s="1474"/>
      <c r="EM149" s="1474"/>
      <c r="EN149" s="1474"/>
      <c r="EO149" s="1474"/>
      <c r="EP149" s="1474"/>
      <c r="EQ149" s="1474"/>
      <c r="ER149" s="1474"/>
      <c r="ES149" s="1474"/>
      <c r="ET149" s="1474"/>
      <c r="EU149" s="1474"/>
      <c r="EV149" s="1474"/>
      <c r="EW149" s="1474"/>
      <c r="EX149" s="1474"/>
      <c r="EY149" s="1474"/>
      <c r="EZ149" s="1474"/>
      <c r="FA149" s="1474"/>
      <c r="FB149" s="1474"/>
      <c r="FC149" s="1474"/>
      <c r="FD149" s="1474"/>
      <c r="FE149" s="1474"/>
      <c r="FF149" s="1474"/>
      <c r="FG149" s="1474"/>
      <c r="FH149" s="1474"/>
      <c r="FI149" s="1474"/>
      <c r="FJ149" s="1474"/>
      <c r="FK149" s="1474"/>
      <c r="FL149" s="1474"/>
      <c r="FM149" s="1474"/>
      <c r="FN149" s="1474"/>
      <c r="FO149" s="1474"/>
      <c r="FP149" s="1474"/>
      <c r="FQ149" s="1474"/>
      <c r="FR149" s="1474"/>
      <c r="FS149" s="1474"/>
      <c r="FT149" s="1474"/>
      <c r="FU149" s="1474"/>
      <c r="FV149" s="1474"/>
      <c r="FW149" s="1474"/>
      <c r="FX149" s="1474"/>
      <c r="FY149" s="1474"/>
      <c r="FZ149" s="1474"/>
      <c r="GA149" s="1474"/>
      <c r="GB149" s="1474"/>
      <c r="GC149" s="1474"/>
      <c r="GD149" s="1474"/>
      <c r="GE149" s="1474"/>
      <c r="GF149" s="1474"/>
      <c r="GG149" s="1474"/>
      <c r="GH149" s="1474"/>
      <c r="GI149" s="1474"/>
      <c r="GJ149" s="1474"/>
      <c r="GK149" s="1474"/>
      <c r="GL149" s="1474"/>
      <c r="GM149" s="1474"/>
      <c r="GN149" s="1474"/>
      <c r="GO149" s="1474"/>
      <c r="GP149" s="1474"/>
      <c r="GQ149" s="1474"/>
      <c r="GR149" s="1474"/>
      <c r="GS149" s="1474"/>
      <c r="GT149" s="1474"/>
      <c r="GU149" s="1474"/>
      <c r="GV149" s="1474"/>
      <c r="GW149" s="1474"/>
      <c r="GX149" s="1474"/>
      <c r="GY149" s="1474"/>
      <c r="GZ149" s="1474"/>
      <c r="HA149" s="1474"/>
      <c r="HB149" s="1474"/>
      <c r="HC149" s="1474"/>
      <c r="HD149" s="1474"/>
      <c r="HE149" s="1474"/>
      <c r="HF149" s="1474"/>
      <c r="HG149" s="1474"/>
      <c r="HH149" s="1474"/>
      <c r="HI149" s="1474"/>
      <c r="HJ149" s="1474"/>
      <c r="HK149" s="1474"/>
      <c r="HL149" s="1474"/>
      <c r="HM149" s="1474"/>
      <c r="HN149" s="1474"/>
      <c r="HO149" s="1474"/>
      <c r="HP149" s="1474"/>
      <c r="HQ149" s="1474"/>
      <c r="HR149" s="1474"/>
      <c r="HS149" s="1474"/>
      <c r="HT149" s="1474"/>
      <c r="HU149" s="1474"/>
      <c r="HV149" s="1474"/>
      <c r="HW149" s="1474"/>
      <c r="HX149" s="1474"/>
      <c r="HY149" s="1474"/>
      <c r="HZ149" s="1474"/>
      <c r="IA149" s="1474"/>
      <c r="IB149" s="1474"/>
      <c r="IC149" s="1474"/>
      <c r="ID149" s="1474"/>
      <c r="IE149" s="1474"/>
      <c r="IF149" s="1474"/>
      <c r="IG149" s="1474"/>
      <c r="IH149" s="1474"/>
      <c r="II149" s="1474"/>
      <c r="IJ149" s="1474"/>
      <c r="IK149" s="1474"/>
      <c r="IL149" s="1474"/>
      <c r="IM149" s="1474"/>
      <c r="IN149" s="1474"/>
      <c r="IO149" s="1474"/>
      <c r="IP149" s="1474"/>
      <c r="IQ149" s="1474"/>
      <c r="IR149" s="1474"/>
      <c r="IS149" s="1474"/>
      <c r="IT149" s="1474"/>
      <c r="IU149" s="1474"/>
    </row>
    <row r="150" spans="1:255">
      <c r="A150" s="2091" t="s">
        <v>1394</v>
      </c>
      <c r="B150" s="1456" t="s">
        <v>6190</v>
      </c>
      <c r="C150" s="1456"/>
      <c r="D150" s="1456"/>
      <c r="E150" s="1814"/>
      <c r="F150" s="1455"/>
      <c r="G150" s="1456"/>
      <c r="H150" s="1456"/>
      <c r="I150" s="1456"/>
      <c r="J150" s="1456"/>
      <c r="K150" s="1787">
        <v>188224</v>
      </c>
      <c r="L150" s="1787">
        <v>188224</v>
      </c>
      <c r="M150" s="1825" t="s">
        <v>1394</v>
      </c>
      <c r="N150" s="1455"/>
      <c r="O150" s="1771"/>
      <c r="P150" s="1771">
        <v>1081216.21</v>
      </c>
      <c r="Q150" s="1771"/>
      <c r="R150" s="1771">
        <f t="shared" ref="R150:R213" si="3">SUM(O150:Q150)</f>
        <v>1081216.21</v>
      </c>
      <c r="S150" s="1825" t="s">
        <v>1394</v>
      </c>
      <c r="T150" s="1474"/>
      <c r="U150" s="1474"/>
      <c r="V150" s="1474"/>
      <c r="W150" s="1474"/>
      <c r="X150" s="1474"/>
      <c r="Y150" s="1474"/>
      <c r="Z150" s="1474"/>
      <c r="AA150" s="1474"/>
      <c r="AB150" s="1474"/>
      <c r="AC150" s="1474"/>
      <c r="AD150" s="1474"/>
      <c r="AE150" s="1474"/>
      <c r="AF150" s="1474"/>
      <c r="AG150" s="1474"/>
      <c r="AH150" s="1474"/>
      <c r="AI150" s="1474"/>
      <c r="AJ150" s="1474"/>
      <c r="AK150" s="1474"/>
      <c r="AL150" s="1474"/>
      <c r="AM150" s="1474"/>
      <c r="AN150" s="1474"/>
      <c r="AO150" s="1474"/>
      <c r="AP150" s="1474"/>
      <c r="AQ150" s="1474"/>
      <c r="AR150" s="1474"/>
      <c r="AS150" s="1474"/>
      <c r="AT150" s="1474"/>
      <c r="AU150" s="1474"/>
      <c r="AV150" s="1474"/>
      <c r="AW150" s="1474"/>
      <c r="AX150" s="1474"/>
      <c r="AY150" s="1474"/>
      <c r="AZ150" s="1474"/>
      <c r="BA150" s="1474"/>
      <c r="BB150" s="1474"/>
      <c r="BC150" s="1474"/>
      <c r="BD150" s="1474"/>
      <c r="BE150" s="1474"/>
      <c r="BF150" s="1474"/>
      <c r="BG150" s="1474"/>
      <c r="BH150" s="1474"/>
      <c r="BI150" s="1474"/>
      <c r="BJ150" s="1474"/>
      <c r="BK150" s="1474"/>
      <c r="BL150" s="1474"/>
      <c r="BM150" s="1474"/>
      <c r="BN150" s="1474"/>
      <c r="BO150" s="1474"/>
      <c r="BP150" s="1474"/>
      <c r="BQ150" s="1474"/>
      <c r="BR150" s="1474"/>
      <c r="BS150" s="1474"/>
      <c r="BT150" s="1474"/>
      <c r="BU150" s="1474"/>
      <c r="BV150" s="1474"/>
      <c r="BW150" s="1474"/>
      <c r="BX150" s="1474"/>
      <c r="BY150" s="1474"/>
      <c r="BZ150" s="1474"/>
      <c r="CA150" s="1474"/>
      <c r="CB150" s="1474"/>
      <c r="CC150" s="1474"/>
      <c r="CD150" s="1474"/>
      <c r="CE150" s="1474"/>
      <c r="CF150" s="1474"/>
      <c r="CG150" s="1474"/>
      <c r="CH150" s="1474"/>
      <c r="CI150" s="1474"/>
      <c r="CJ150" s="1474"/>
      <c r="CK150" s="1474"/>
      <c r="CL150" s="1474"/>
      <c r="CM150" s="1474"/>
      <c r="CN150" s="1474"/>
      <c r="CO150" s="1474"/>
      <c r="CP150" s="1474"/>
      <c r="CQ150" s="1474"/>
      <c r="CR150" s="1474"/>
      <c r="CS150" s="1474"/>
      <c r="CT150" s="1474"/>
      <c r="CU150" s="1474"/>
      <c r="CV150" s="1474"/>
      <c r="CW150" s="1474"/>
      <c r="CX150" s="1474"/>
      <c r="CY150" s="1474"/>
      <c r="CZ150" s="1474"/>
      <c r="DA150" s="1474"/>
      <c r="DB150" s="1474"/>
      <c r="DC150" s="1474"/>
      <c r="DD150" s="1474"/>
      <c r="DE150" s="1474"/>
      <c r="DF150" s="1474"/>
      <c r="DG150" s="1474"/>
      <c r="DH150" s="1474"/>
      <c r="DI150" s="1474"/>
      <c r="DJ150" s="1474"/>
      <c r="DK150" s="1474"/>
      <c r="DL150" s="1474"/>
      <c r="DM150" s="1474"/>
      <c r="DN150" s="1474"/>
      <c r="DO150" s="1474"/>
      <c r="DP150" s="1474"/>
      <c r="DQ150" s="1474"/>
      <c r="DR150" s="1474"/>
      <c r="DS150" s="1474"/>
      <c r="DT150" s="1474"/>
      <c r="DU150" s="1474"/>
      <c r="DV150" s="1474"/>
      <c r="DW150" s="1474"/>
      <c r="DX150" s="1474"/>
      <c r="DY150" s="1474"/>
      <c r="DZ150" s="1474"/>
      <c r="EA150" s="1474"/>
      <c r="EB150" s="1474"/>
      <c r="EC150" s="1474"/>
      <c r="ED150" s="1474"/>
      <c r="EE150" s="1474"/>
      <c r="EF150" s="1474"/>
      <c r="EG150" s="1474"/>
      <c r="EH150" s="1474"/>
      <c r="EI150" s="1474"/>
      <c r="EJ150" s="1474"/>
      <c r="EK150" s="1474"/>
      <c r="EL150" s="1474"/>
      <c r="EM150" s="1474"/>
      <c r="EN150" s="1474"/>
      <c r="EO150" s="1474"/>
      <c r="EP150" s="1474"/>
      <c r="EQ150" s="1474"/>
      <c r="ER150" s="1474"/>
      <c r="ES150" s="1474"/>
      <c r="ET150" s="1474"/>
      <c r="EU150" s="1474"/>
      <c r="EV150" s="1474"/>
      <c r="EW150" s="1474"/>
      <c r="EX150" s="1474"/>
      <c r="EY150" s="1474"/>
      <c r="EZ150" s="1474"/>
      <c r="FA150" s="1474"/>
      <c r="FB150" s="1474"/>
      <c r="FC150" s="1474"/>
      <c r="FD150" s="1474"/>
      <c r="FE150" s="1474"/>
      <c r="FF150" s="1474"/>
      <c r="FG150" s="1474"/>
      <c r="FH150" s="1474"/>
      <c r="FI150" s="1474"/>
      <c r="FJ150" s="1474"/>
      <c r="FK150" s="1474"/>
      <c r="FL150" s="1474"/>
      <c r="FM150" s="1474"/>
      <c r="FN150" s="1474"/>
      <c r="FO150" s="1474"/>
      <c r="FP150" s="1474"/>
      <c r="FQ150" s="1474"/>
      <c r="FR150" s="1474"/>
      <c r="FS150" s="1474"/>
      <c r="FT150" s="1474"/>
      <c r="FU150" s="1474"/>
      <c r="FV150" s="1474"/>
      <c r="FW150" s="1474"/>
      <c r="FX150" s="1474"/>
      <c r="FY150" s="1474"/>
      <c r="FZ150" s="1474"/>
      <c r="GA150" s="1474"/>
      <c r="GB150" s="1474"/>
      <c r="GC150" s="1474"/>
      <c r="GD150" s="1474"/>
      <c r="GE150" s="1474"/>
      <c r="GF150" s="1474"/>
      <c r="GG150" s="1474"/>
      <c r="GH150" s="1474"/>
      <c r="GI150" s="1474"/>
      <c r="GJ150" s="1474"/>
      <c r="GK150" s="1474"/>
      <c r="GL150" s="1474"/>
      <c r="GM150" s="1474"/>
      <c r="GN150" s="1474"/>
      <c r="GO150" s="1474"/>
      <c r="GP150" s="1474"/>
      <c r="GQ150" s="1474"/>
      <c r="GR150" s="1474"/>
      <c r="GS150" s="1474"/>
      <c r="GT150" s="1474"/>
      <c r="GU150" s="1474"/>
      <c r="GV150" s="1474"/>
      <c r="GW150" s="1474"/>
      <c r="GX150" s="1474"/>
      <c r="GY150" s="1474"/>
      <c r="GZ150" s="1474"/>
      <c r="HA150" s="1474"/>
      <c r="HB150" s="1474"/>
      <c r="HC150" s="1474"/>
      <c r="HD150" s="1474"/>
      <c r="HE150" s="1474"/>
      <c r="HF150" s="1474"/>
      <c r="HG150" s="1474"/>
      <c r="HH150" s="1474"/>
      <c r="HI150" s="1474"/>
      <c r="HJ150" s="1474"/>
      <c r="HK150" s="1474"/>
      <c r="HL150" s="1474"/>
      <c r="HM150" s="1474"/>
      <c r="HN150" s="1474"/>
      <c r="HO150" s="1474"/>
      <c r="HP150" s="1474"/>
      <c r="HQ150" s="1474"/>
      <c r="HR150" s="1474"/>
      <c r="HS150" s="1474"/>
      <c r="HT150" s="1474"/>
      <c r="HU150" s="1474"/>
      <c r="HV150" s="1474"/>
      <c r="HW150" s="1474"/>
      <c r="HX150" s="1474"/>
      <c r="HY150" s="1474"/>
      <c r="HZ150" s="1474"/>
      <c r="IA150" s="1474"/>
      <c r="IB150" s="1474"/>
      <c r="IC150" s="1474"/>
      <c r="ID150" s="1474"/>
      <c r="IE150" s="1474"/>
      <c r="IF150" s="1474"/>
      <c r="IG150" s="1474"/>
      <c r="IH150" s="1474"/>
      <c r="II150" s="1474"/>
      <c r="IJ150" s="1474"/>
      <c r="IK150" s="1474"/>
      <c r="IL150" s="1474"/>
      <c r="IM150" s="1474"/>
      <c r="IN150" s="1474"/>
      <c r="IO150" s="1474"/>
      <c r="IP150" s="1474"/>
      <c r="IQ150" s="1474"/>
      <c r="IR150" s="1474"/>
      <c r="IS150" s="1474"/>
      <c r="IT150" s="1474"/>
      <c r="IU150" s="1474"/>
    </row>
    <row r="151" spans="1:255">
      <c r="A151" s="2091" t="s">
        <v>1395</v>
      </c>
      <c r="B151" s="1456" t="s">
        <v>6191</v>
      </c>
      <c r="C151" s="1456"/>
      <c r="D151" s="1456"/>
      <c r="E151" s="1814"/>
      <c r="F151" s="1455"/>
      <c r="G151" s="1456"/>
      <c r="H151" s="1456"/>
      <c r="I151" s="1456"/>
      <c r="J151" s="1456"/>
      <c r="K151" s="1787">
        <v>373626</v>
      </c>
      <c r="L151" s="1787">
        <v>373626</v>
      </c>
      <c r="M151" s="1825" t="s">
        <v>1395</v>
      </c>
      <c r="N151" s="1455" t="s">
        <v>1784</v>
      </c>
      <c r="O151" s="1787"/>
      <c r="P151" s="1787">
        <v>2309380.71</v>
      </c>
      <c r="Q151" s="1787"/>
      <c r="R151" s="1787">
        <f t="shared" si="3"/>
        <v>2309380.71</v>
      </c>
      <c r="S151" s="1825" t="s">
        <v>1395</v>
      </c>
      <c r="T151" s="1474"/>
      <c r="U151" s="1474"/>
      <c r="V151" s="1474"/>
      <c r="W151" s="1474"/>
      <c r="X151" s="1474"/>
      <c r="Y151" s="1474"/>
      <c r="Z151" s="1474"/>
      <c r="AA151" s="1474"/>
      <c r="AB151" s="1474"/>
      <c r="AC151" s="1474"/>
      <c r="AD151" s="1474"/>
      <c r="AE151" s="1474"/>
      <c r="AF151" s="1474"/>
      <c r="AG151" s="1474"/>
      <c r="AH151" s="1474"/>
      <c r="AI151" s="1474"/>
      <c r="AJ151" s="1474"/>
      <c r="AK151" s="1474"/>
      <c r="AL151" s="1474"/>
      <c r="AM151" s="1474"/>
      <c r="AN151" s="1474"/>
      <c r="AO151" s="1474"/>
      <c r="AP151" s="1474"/>
      <c r="AQ151" s="1474"/>
      <c r="AR151" s="1474"/>
      <c r="AS151" s="1474"/>
      <c r="AT151" s="1474"/>
      <c r="AU151" s="1474"/>
      <c r="AV151" s="1474"/>
      <c r="AW151" s="1474"/>
      <c r="AX151" s="1474"/>
      <c r="AY151" s="1474"/>
      <c r="AZ151" s="1474"/>
      <c r="BA151" s="1474"/>
      <c r="BB151" s="1474"/>
      <c r="BC151" s="1474"/>
      <c r="BD151" s="1474"/>
      <c r="BE151" s="1474"/>
      <c r="BF151" s="1474"/>
      <c r="BG151" s="1474"/>
      <c r="BH151" s="1474"/>
      <c r="BI151" s="1474"/>
      <c r="BJ151" s="1474"/>
      <c r="BK151" s="1474"/>
      <c r="BL151" s="1474"/>
      <c r="BM151" s="1474"/>
      <c r="BN151" s="1474"/>
      <c r="BO151" s="1474"/>
      <c r="BP151" s="1474"/>
      <c r="BQ151" s="1474"/>
      <c r="BR151" s="1474"/>
      <c r="BS151" s="1474"/>
      <c r="BT151" s="1474"/>
      <c r="BU151" s="1474"/>
      <c r="BV151" s="1474"/>
      <c r="BW151" s="1474"/>
      <c r="BX151" s="1474"/>
      <c r="BY151" s="1474"/>
      <c r="BZ151" s="1474"/>
      <c r="CA151" s="1474"/>
      <c r="CB151" s="1474"/>
      <c r="CC151" s="1474"/>
      <c r="CD151" s="1474"/>
      <c r="CE151" s="1474"/>
      <c r="CF151" s="1474"/>
      <c r="CG151" s="1474"/>
      <c r="CH151" s="1474"/>
      <c r="CI151" s="1474"/>
      <c r="CJ151" s="1474"/>
      <c r="CK151" s="1474"/>
      <c r="CL151" s="1474"/>
      <c r="CM151" s="1474"/>
      <c r="CN151" s="1474"/>
      <c r="CO151" s="1474"/>
      <c r="CP151" s="1474"/>
      <c r="CQ151" s="1474"/>
      <c r="CR151" s="1474"/>
      <c r="CS151" s="1474"/>
      <c r="CT151" s="1474"/>
      <c r="CU151" s="1474"/>
      <c r="CV151" s="1474"/>
      <c r="CW151" s="1474"/>
      <c r="CX151" s="1474"/>
      <c r="CY151" s="1474"/>
      <c r="CZ151" s="1474"/>
      <c r="DA151" s="1474"/>
      <c r="DB151" s="1474"/>
      <c r="DC151" s="1474"/>
      <c r="DD151" s="1474"/>
      <c r="DE151" s="1474"/>
      <c r="DF151" s="1474"/>
      <c r="DG151" s="1474"/>
      <c r="DH151" s="1474"/>
      <c r="DI151" s="1474"/>
      <c r="DJ151" s="1474"/>
      <c r="DK151" s="1474"/>
      <c r="DL151" s="1474"/>
      <c r="DM151" s="1474"/>
      <c r="DN151" s="1474"/>
      <c r="DO151" s="1474"/>
      <c r="DP151" s="1474"/>
      <c r="DQ151" s="1474"/>
      <c r="DR151" s="1474"/>
      <c r="DS151" s="1474"/>
      <c r="DT151" s="1474"/>
      <c r="DU151" s="1474"/>
      <c r="DV151" s="1474"/>
      <c r="DW151" s="1474"/>
      <c r="DX151" s="1474"/>
      <c r="DY151" s="1474"/>
      <c r="DZ151" s="1474"/>
      <c r="EA151" s="1474"/>
      <c r="EB151" s="1474"/>
      <c r="EC151" s="1474"/>
      <c r="ED151" s="1474"/>
      <c r="EE151" s="1474"/>
      <c r="EF151" s="1474"/>
      <c r="EG151" s="1474"/>
      <c r="EH151" s="1474"/>
      <c r="EI151" s="1474"/>
      <c r="EJ151" s="1474"/>
      <c r="EK151" s="1474"/>
      <c r="EL151" s="1474"/>
      <c r="EM151" s="1474"/>
      <c r="EN151" s="1474"/>
      <c r="EO151" s="1474"/>
      <c r="EP151" s="1474"/>
      <c r="EQ151" s="1474"/>
      <c r="ER151" s="1474"/>
      <c r="ES151" s="1474"/>
      <c r="ET151" s="1474"/>
      <c r="EU151" s="1474"/>
      <c r="EV151" s="1474"/>
      <c r="EW151" s="1474"/>
      <c r="EX151" s="1474"/>
      <c r="EY151" s="1474"/>
      <c r="EZ151" s="1474"/>
      <c r="FA151" s="1474"/>
      <c r="FB151" s="1474"/>
      <c r="FC151" s="1474"/>
      <c r="FD151" s="1474"/>
      <c r="FE151" s="1474"/>
      <c r="FF151" s="1474"/>
      <c r="FG151" s="1474"/>
      <c r="FH151" s="1474"/>
      <c r="FI151" s="1474"/>
      <c r="FJ151" s="1474"/>
      <c r="FK151" s="1474"/>
      <c r="FL151" s="1474"/>
      <c r="FM151" s="1474"/>
      <c r="FN151" s="1474"/>
      <c r="FO151" s="1474"/>
      <c r="FP151" s="1474"/>
      <c r="FQ151" s="1474"/>
      <c r="FR151" s="1474"/>
      <c r="FS151" s="1474"/>
      <c r="FT151" s="1474"/>
      <c r="FU151" s="1474"/>
      <c r="FV151" s="1474"/>
      <c r="FW151" s="1474"/>
      <c r="FX151" s="1474"/>
      <c r="FY151" s="1474"/>
      <c r="FZ151" s="1474"/>
      <c r="GA151" s="1474"/>
      <c r="GB151" s="1474"/>
      <c r="GC151" s="1474"/>
      <c r="GD151" s="1474"/>
      <c r="GE151" s="1474"/>
      <c r="GF151" s="1474"/>
      <c r="GG151" s="1474"/>
      <c r="GH151" s="1474"/>
      <c r="GI151" s="1474"/>
      <c r="GJ151" s="1474"/>
      <c r="GK151" s="1474"/>
      <c r="GL151" s="1474"/>
      <c r="GM151" s="1474"/>
      <c r="GN151" s="1474"/>
      <c r="GO151" s="1474"/>
      <c r="GP151" s="1474"/>
      <c r="GQ151" s="1474"/>
      <c r="GR151" s="1474"/>
      <c r="GS151" s="1474"/>
      <c r="GT151" s="1474"/>
      <c r="GU151" s="1474"/>
      <c r="GV151" s="1474"/>
      <c r="GW151" s="1474"/>
      <c r="GX151" s="1474"/>
      <c r="GY151" s="1474"/>
      <c r="GZ151" s="1474"/>
      <c r="HA151" s="1474"/>
      <c r="HB151" s="1474"/>
      <c r="HC151" s="1474"/>
      <c r="HD151" s="1474"/>
      <c r="HE151" s="1474"/>
      <c r="HF151" s="1474"/>
      <c r="HG151" s="1474"/>
      <c r="HH151" s="1474"/>
      <c r="HI151" s="1474"/>
      <c r="HJ151" s="1474"/>
      <c r="HK151" s="1474"/>
      <c r="HL151" s="1474"/>
      <c r="HM151" s="1474"/>
      <c r="HN151" s="1474"/>
      <c r="HO151" s="1474"/>
      <c r="HP151" s="1474"/>
      <c r="HQ151" s="1474"/>
      <c r="HR151" s="1474"/>
      <c r="HS151" s="1474"/>
      <c r="HT151" s="1474"/>
      <c r="HU151" s="1474"/>
      <c r="HV151" s="1474"/>
      <c r="HW151" s="1474"/>
      <c r="HX151" s="1474"/>
      <c r="HY151" s="1474"/>
      <c r="HZ151" s="1474"/>
      <c r="IA151" s="1474"/>
      <c r="IB151" s="1474"/>
      <c r="IC151" s="1474"/>
      <c r="ID151" s="1474"/>
      <c r="IE151" s="1474"/>
      <c r="IF151" s="1474"/>
      <c r="IG151" s="1474"/>
      <c r="IH151" s="1474"/>
      <c r="II151" s="1474"/>
      <c r="IJ151" s="1474"/>
      <c r="IK151" s="1474"/>
      <c r="IL151" s="1474"/>
      <c r="IM151" s="1474"/>
      <c r="IN151" s="1474"/>
      <c r="IO151" s="1474"/>
      <c r="IP151" s="1474"/>
      <c r="IQ151" s="1474"/>
      <c r="IR151" s="1474"/>
      <c r="IS151" s="1474"/>
      <c r="IT151" s="1474"/>
      <c r="IU151" s="1474"/>
    </row>
    <row r="152" spans="1:255">
      <c r="A152" s="2091" t="s">
        <v>1396</v>
      </c>
      <c r="B152" s="1456" t="s">
        <v>6192</v>
      </c>
      <c r="C152" s="1456"/>
      <c r="D152" s="1456"/>
      <c r="E152" s="1814"/>
      <c r="F152" s="1455"/>
      <c r="G152" s="1456"/>
      <c r="H152" s="1456"/>
      <c r="I152" s="1456"/>
      <c r="J152" s="1456"/>
      <c r="K152" s="1787">
        <v>708</v>
      </c>
      <c r="L152" s="1787">
        <v>708</v>
      </c>
      <c r="M152" s="1825" t="s">
        <v>1396</v>
      </c>
      <c r="N152" s="1455"/>
      <c r="O152" s="1787"/>
      <c r="P152" s="1787">
        <v>4779.71</v>
      </c>
      <c r="Q152" s="1787"/>
      <c r="R152" s="1787">
        <f t="shared" si="3"/>
        <v>4779.71</v>
      </c>
      <c r="S152" s="1825" t="s">
        <v>1396</v>
      </c>
      <c r="T152" s="1474"/>
      <c r="U152" s="1474"/>
      <c r="V152" s="1474"/>
      <c r="W152" s="1474"/>
      <c r="X152" s="1474"/>
      <c r="Y152" s="1474"/>
      <c r="Z152" s="1474"/>
      <c r="AA152" s="1474"/>
      <c r="AB152" s="1474"/>
      <c r="AC152" s="1474"/>
      <c r="AD152" s="1474"/>
      <c r="AE152" s="1474"/>
      <c r="AF152" s="1474"/>
      <c r="AG152" s="1474"/>
      <c r="AH152" s="1474"/>
      <c r="AI152" s="1474"/>
      <c r="AJ152" s="1474"/>
      <c r="AK152" s="1474"/>
      <c r="AL152" s="1474"/>
      <c r="AM152" s="1474"/>
      <c r="AN152" s="1474"/>
      <c r="AO152" s="1474"/>
      <c r="AP152" s="1474"/>
      <c r="AQ152" s="1474"/>
      <c r="AR152" s="1474"/>
      <c r="AS152" s="1474"/>
      <c r="AT152" s="1474"/>
      <c r="AU152" s="1474"/>
      <c r="AV152" s="1474"/>
      <c r="AW152" s="1474"/>
      <c r="AX152" s="1474"/>
      <c r="AY152" s="1474"/>
      <c r="AZ152" s="1474"/>
      <c r="BA152" s="1474"/>
      <c r="BB152" s="1474"/>
      <c r="BC152" s="1474"/>
      <c r="BD152" s="1474"/>
      <c r="BE152" s="1474"/>
      <c r="BF152" s="1474"/>
      <c r="BG152" s="1474"/>
      <c r="BH152" s="1474"/>
      <c r="BI152" s="1474"/>
      <c r="BJ152" s="1474"/>
      <c r="BK152" s="1474"/>
      <c r="BL152" s="1474"/>
      <c r="BM152" s="1474"/>
      <c r="BN152" s="1474"/>
      <c r="BO152" s="1474"/>
      <c r="BP152" s="1474"/>
      <c r="BQ152" s="1474"/>
      <c r="BR152" s="1474"/>
      <c r="BS152" s="1474"/>
      <c r="BT152" s="1474"/>
      <c r="BU152" s="1474"/>
      <c r="BV152" s="1474"/>
      <c r="BW152" s="1474"/>
      <c r="BX152" s="1474"/>
      <c r="BY152" s="1474"/>
      <c r="BZ152" s="1474"/>
      <c r="CA152" s="1474"/>
      <c r="CB152" s="1474"/>
      <c r="CC152" s="1474"/>
      <c r="CD152" s="1474"/>
      <c r="CE152" s="1474"/>
      <c r="CF152" s="1474"/>
      <c r="CG152" s="1474"/>
      <c r="CH152" s="1474"/>
      <c r="CI152" s="1474"/>
      <c r="CJ152" s="1474"/>
      <c r="CK152" s="1474"/>
      <c r="CL152" s="1474"/>
      <c r="CM152" s="1474"/>
      <c r="CN152" s="1474"/>
      <c r="CO152" s="1474"/>
      <c r="CP152" s="1474"/>
      <c r="CQ152" s="1474"/>
      <c r="CR152" s="1474"/>
      <c r="CS152" s="1474"/>
      <c r="CT152" s="1474"/>
      <c r="CU152" s="1474"/>
      <c r="CV152" s="1474"/>
      <c r="CW152" s="1474"/>
      <c r="CX152" s="1474"/>
      <c r="CY152" s="1474"/>
      <c r="CZ152" s="1474"/>
      <c r="DA152" s="1474"/>
      <c r="DB152" s="1474"/>
      <c r="DC152" s="1474"/>
      <c r="DD152" s="1474"/>
      <c r="DE152" s="1474"/>
      <c r="DF152" s="1474"/>
      <c r="DG152" s="1474"/>
      <c r="DH152" s="1474"/>
      <c r="DI152" s="1474"/>
      <c r="DJ152" s="1474"/>
      <c r="DK152" s="1474"/>
      <c r="DL152" s="1474"/>
      <c r="DM152" s="1474"/>
      <c r="DN152" s="1474"/>
      <c r="DO152" s="1474"/>
      <c r="DP152" s="1474"/>
      <c r="DQ152" s="1474"/>
      <c r="DR152" s="1474"/>
      <c r="DS152" s="1474"/>
      <c r="DT152" s="1474"/>
      <c r="DU152" s="1474"/>
      <c r="DV152" s="1474"/>
      <c r="DW152" s="1474"/>
      <c r="DX152" s="1474"/>
      <c r="DY152" s="1474"/>
      <c r="DZ152" s="1474"/>
      <c r="EA152" s="1474"/>
      <c r="EB152" s="1474"/>
      <c r="EC152" s="1474"/>
      <c r="ED152" s="1474"/>
      <c r="EE152" s="1474"/>
      <c r="EF152" s="1474"/>
      <c r="EG152" s="1474"/>
      <c r="EH152" s="1474"/>
      <c r="EI152" s="1474"/>
      <c r="EJ152" s="1474"/>
      <c r="EK152" s="1474"/>
      <c r="EL152" s="1474"/>
      <c r="EM152" s="1474"/>
      <c r="EN152" s="1474"/>
      <c r="EO152" s="1474"/>
      <c r="EP152" s="1474"/>
      <c r="EQ152" s="1474"/>
      <c r="ER152" s="1474"/>
      <c r="ES152" s="1474"/>
      <c r="ET152" s="1474"/>
      <c r="EU152" s="1474"/>
      <c r="EV152" s="1474"/>
      <c r="EW152" s="1474"/>
      <c r="EX152" s="1474"/>
      <c r="EY152" s="1474"/>
      <c r="EZ152" s="1474"/>
      <c r="FA152" s="1474"/>
      <c r="FB152" s="1474"/>
      <c r="FC152" s="1474"/>
      <c r="FD152" s="1474"/>
      <c r="FE152" s="1474"/>
      <c r="FF152" s="1474"/>
      <c r="FG152" s="1474"/>
      <c r="FH152" s="1474"/>
      <c r="FI152" s="1474"/>
      <c r="FJ152" s="1474"/>
      <c r="FK152" s="1474"/>
      <c r="FL152" s="1474"/>
      <c r="FM152" s="1474"/>
      <c r="FN152" s="1474"/>
      <c r="FO152" s="1474"/>
      <c r="FP152" s="1474"/>
      <c r="FQ152" s="1474"/>
      <c r="FR152" s="1474"/>
      <c r="FS152" s="1474"/>
      <c r="FT152" s="1474"/>
      <c r="FU152" s="1474"/>
      <c r="FV152" s="1474"/>
      <c r="FW152" s="1474"/>
      <c r="FX152" s="1474"/>
      <c r="FY152" s="1474"/>
      <c r="FZ152" s="1474"/>
      <c r="GA152" s="1474"/>
      <c r="GB152" s="1474"/>
      <c r="GC152" s="1474"/>
      <c r="GD152" s="1474"/>
      <c r="GE152" s="1474"/>
      <c r="GF152" s="1474"/>
      <c r="GG152" s="1474"/>
      <c r="GH152" s="1474"/>
      <c r="GI152" s="1474"/>
      <c r="GJ152" s="1474"/>
      <c r="GK152" s="1474"/>
      <c r="GL152" s="1474"/>
      <c r="GM152" s="1474"/>
      <c r="GN152" s="1474"/>
      <c r="GO152" s="1474"/>
      <c r="GP152" s="1474"/>
      <c r="GQ152" s="1474"/>
      <c r="GR152" s="1474"/>
      <c r="GS152" s="1474"/>
      <c r="GT152" s="1474"/>
      <c r="GU152" s="1474"/>
      <c r="GV152" s="1474"/>
      <c r="GW152" s="1474"/>
      <c r="GX152" s="1474"/>
      <c r="GY152" s="1474"/>
      <c r="GZ152" s="1474"/>
      <c r="HA152" s="1474"/>
      <c r="HB152" s="1474"/>
      <c r="HC152" s="1474"/>
      <c r="HD152" s="1474"/>
      <c r="HE152" s="1474"/>
      <c r="HF152" s="1474"/>
      <c r="HG152" s="1474"/>
      <c r="HH152" s="1474"/>
      <c r="HI152" s="1474"/>
      <c r="HJ152" s="1474"/>
      <c r="HK152" s="1474"/>
      <c r="HL152" s="1474"/>
      <c r="HM152" s="1474"/>
      <c r="HN152" s="1474"/>
      <c r="HO152" s="1474"/>
      <c r="HP152" s="1474"/>
      <c r="HQ152" s="1474"/>
      <c r="HR152" s="1474"/>
      <c r="HS152" s="1474"/>
      <c r="HT152" s="1474"/>
      <c r="HU152" s="1474"/>
      <c r="HV152" s="1474"/>
      <c r="HW152" s="1474"/>
      <c r="HX152" s="1474"/>
      <c r="HY152" s="1474"/>
      <c r="HZ152" s="1474"/>
      <c r="IA152" s="1474"/>
      <c r="IB152" s="1474"/>
      <c r="IC152" s="1474"/>
      <c r="ID152" s="1474"/>
      <c r="IE152" s="1474"/>
      <c r="IF152" s="1474"/>
      <c r="IG152" s="1474"/>
      <c r="IH152" s="1474"/>
      <c r="II152" s="1474"/>
      <c r="IJ152" s="1474"/>
      <c r="IK152" s="1474"/>
      <c r="IL152" s="1474"/>
      <c r="IM152" s="1474"/>
      <c r="IN152" s="1474"/>
      <c r="IO152" s="1474"/>
      <c r="IP152" s="1474"/>
      <c r="IQ152" s="1474"/>
      <c r="IR152" s="1474"/>
      <c r="IS152" s="1474"/>
      <c r="IT152" s="1474"/>
      <c r="IU152" s="1474"/>
    </row>
    <row r="153" spans="1:255">
      <c r="A153" s="2091" t="s">
        <v>1397</v>
      </c>
      <c r="B153" s="1456" t="s">
        <v>6193</v>
      </c>
      <c r="C153" s="1456"/>
      <c r="D153" s="1456"/>
      <c r="E153" s="1814"/>
      <c r="F153" s="1455"/>
      <c r="G153" s="1456"/>
      <c r="H153" s="1456"/>
      <c r="I153" s="1456"/>
      <c r="J153" s="1456"/>
      <c r="K153" s="1787">
        <v>17296</v>
      </c>
      <c r="L153" s="1787">
        <v>17296</v>
      </c>
      <c r="M153" s="1825" t="s">
        <v>1397</v>
      </c>
      <c r="N153" s="1455"/>
      <c r="O153" s="1787"/>
      <c r="P153" s="1787">
        <v>92084.160000000003</v>
      </c>
      <c r="Q153" s="1787"/>
      <c r="R153" s="1787">
        <f t="shared" si="3"/>
        <v>92084.160000000003</v>
      </c>
      <c r="S153" s="1825" t="s">
        <v>1397</v>
      </c>
      <c r="T153" s="1474"/>
      <c r="U153" s="1474"/>
      <c r="V153" s="1474"/>
      <c r="W153" s="1474"/>
      <c r="X153" s="1474"/>
      <c r="Y153" s="1474"/>
      <c r="Z153" s="1474"/>
      <c r="AA153" s="1474"/>
      <c r="AB153" s="1474"/>
      <c r="AC153" s="1474"/>
      <c r="AD153" s="1474"/>
      <c r="AE153" s="1474"/>
      <c r="AF153" s="1474"/>
      <c r="AG153" s="1474"/>
      <c r="AH153" s="1474"/>
      <c r="AI153" s="1474"/>
      <c r="AJ153" s="1474"/>
      <c r="AK153" s="1474"/>
      <c r="AL153" s="1474"/>
      <c r="AM153" s="1474"/>
      <c r="AN153" s="1474"/>
      <c r="AO153" s="1474"/>
      <c r="AP153" s="1474"/>
      <c r="AQ153" s="1474"/>
      <c r="AR153" s="1474"/>
      <c r="AS153" s="1474"/>
      <c r="AT153" s="1474"/>
      <c r="AU153" s="1474"/>
      <c r="AV153" s="1474"/>
      <c r="AW153" s="1474"/>
      <c r="AX153" s="1474"/>
      <c r="AY153" s="1474"/>
      <c r="AZ153" s="1474"/>
      <c r="BA153" s="1474"/>
      <c r="BB153" s="1474"/>
      <c r="BC153" s="1474"/>
      <c r="BD153" s="1474"/>
      <c r="BE153" s="1474"/>
      <c r="BF153" s="1474"/>
      <c r="BG153" s="1474"/>
      <c r="BH153" s="1474"/>
      <c r="BI153" s="1474"/>
      <c r="BJ153" s="1474"/>
      <c r="BK153" s="1474"/>
      <c r="BL153" s="1474"/>
      <c r="BM153" s="1474"/>
      <c r="BN153" s="1474"/>
      <c r="BO153" s="1474"/>
      <c r="BP153" s="1474"/>
      <c r="BQ153" s="1474"/>
      <c r="BR153" s="1474"/>
      <c r="BS153" s="1474"/>
      <c r="BT153" s="1474"/>
      <c r="BU153" s="1474"/>
      <c r="BV153" s="1474"/>
      <c r="BW153" s="1474"/>
      <c r="BX153" s="1474"/>
      <c r="BY153" s="1474"/>
      <c r="BZ153" s="1474"/>
      <c r="CA153" s="1474"/>
      <c r="CB153" s="1474"/>
      <c r="CC153" s="1474"/>
      <c r="CD153" s="1474"/>
      <c r="CE153" s="1474"/>
      <c r="CF153" s="1474"/>
      <c r="CG153" s="1474"/>
      <c r="CH153" s="1474"/>
      <c r="CI153" s="1474"/>
      <c r="CJ153" s="1474"/>
      <c r="CK153" s="1474"/>
      <c r="CL153" s="1474"/>
      <c r="CM153" s="1474"/>
      <c r="CN153" s="1474"/>
      <c r="CO153" s="1474"/>
      <c r="CP153" s="1474"/>
      <c r="CQ153" s="1474"/>
      <c r="CR153" s="1474"/>
      <c r="CS153" s="1474"/>
      <c r="CT153" s="1474"/>
      <c r="CU153" s="1474"/>
      <c r="CV153" s="1474"/>
      <c r="CW153" s="1474"/>
      <c r="CX153" s="1474"/>
      <c r="CY153" s="1474"/>
      <c r="CZ153" s="1474"/>
      <c r="DA153" s="1474"/>
      <c r="DB153" s="1474"/>
      <c r="DC153" s="1474"/>
      <c r="DD153" s="1474"/>
      <c r="DE153" s="1474"/>
      <c r="DF153" s="1474"/>
      <c r="DG153" s="1474"/>
      <c r="DH153" s="1474"/>
      <c r="DI153" s="1474"/>
      <c r="DJ153" s="1474"/>
      <c r="DK153" s="1474"/>
      <c r="DL153" s="1474"/>
      <c r="DM153" s="1474"/>
      <c r="DN153" s="1474"/>
      <c r="DO153" s="1474"/>
      <c r="DP153" s="1474"/>
      <c r="DQ153" s="1474"/>
      <c r="DR153" s="1474"/>
      <c r="DS153" s="1474"/>
      <c r="DT153" s="1474"/>
      <c r="DU153" s="1474"/>
      <c r="DV153" s="1474"/>
      <c r="DW153" s="1474"/>
      <c r="DX153" s="1474"/>
      <c r="DY153" s="1474"/>
      <c r="DZ153" s="1474"/>
      <c r="EA153" s="1474"/>
      <c r="EB153" s="1474"/>
      <c r="EC153" s="1474"/>
      <c r="ED153" s="1474"/>
      <c r="EE153" s="1474"/>
      <c r="EF153" s="1474"/>
      <c r="EG153" s="1474"/>
      <c r="EH153" s="1474"/>
      <c r="EI153" s="1474"/>
      <c r="EJ153" s="1474"/>
      <c r="EK153" s="1474"/>
      <c r="EL153" s="1474"/>
      <c r="EM153" s="1474"/>
      <c r="EN153" s="1474"/>
      <c r="EO153" s="1474"/>
      <c r="EP153" s="1474"/>
      <c r="EQ153" s="1474"/>
      <c r="ER153" s="1474"/>
      <c r="ES153" s="1474"/>
      <c r="ET153" s="1474"/>
      <c r="EU153" s="1474"/>
      <c r="EV153" s="1474"/>
      <c r="EW153" s="1474"/>
      <c r="EX153" s="1474"/>
      <c r="EY153" s="1474"/>
      <c r="EZ153" s="1474"/>
      <c r="FA153" s="1474"/>
      <c r="FB153" s="1474"/>
      <c r="FC153" s="1474"/>
      <c r="FD153" s="1474"/>
      <c r="FE153" s="1474"/>
      <c r="FF153" s="1474"/>
      <c r="FG153" s="1474"/>
      <c r="FH153" s="1474"/>
      <c r="FI153" s="1474"/>
      <c r="FJ153" s="1474"/>
      <c r="FK153" s="1474"/>
      <c r="FL153" s="1474"/>
      <c r="FM153" s="1474"/>
      <c r="FN153" s="1474"/>
      <c r="FO153" s="1474"/>
      <c r="FP153" s="1474"/>
      <c r="FQ153" s="1474"/>
      <c r="FR153" s="1474"/>
      <c r="FS153" s="1474"/>
      <c r="FT153" s="1474"/>
      <c r="FU153" s="1474"/>
      <c r="FV153" s="1474"/>
      <c r="FW153" s="1474"/>
      <c r="FX153" s="1474"/>
      <c r="FY153" s="1474"/>
      <c r="FZ153" s="1474"/>
      <c r="GA153" s="1474"/>
      <c r="GB153" s="1474"/>
      <c r="GC153" s="1474"/>
      <c r="GD153" s="1474"/>
      <c r="GE153" s="1474"/>
      <c r="GF153" s="1474"/>
      <c r="GG153" s="1474"/>
      <c r="GH153" s="1474"/>
      <c r="GI153" s="1474"/>
      <c r="GJ153" s="1474"/>
      <c r="GK153" s="1474"/>
      <c r="GL153" s="1474"/>
      <c r="GM153" s="1474"/>
      <c r="GN153" s="1474"/>
      <c r="GO153" s="1474"/>
      <c r="GP153" s="1474"/>
      <c r="GQ153" s="1474"/>
      <c r="GR153" s="1474"/>
      <c r="GS153" s="1474"/>
      <c r="GT153" s="1474"/>
      <c r="GU153" s="1474"/>
      <c r="GV153" s="1474"/>
      <c r="GW153" s="1474"/>
      <c r="GX153" s="1474"/>
      <c r="GY153" s="1474"/>
      <c r="GZ153" s="1474"/>
      <c r="HA153" s="1474"/>
      <c r="HB153" s="1474"/>
      <c r="HC153" s="1474"/>
      <c r="HD153" s="1474"/>
      <c r="HE153" s="1474"/>
      <c r="HF153" s="1474"/>
      <c r="HG153" s="1474"/>
      <c r="HH153" s="1474"/>
      <c r="HI153" s="1474"/>
      <c r="HJ153" s="1474"/>
      <c r="HK153" s="1474"/>
      <c r="HL153" s="1474"/>
      <c r="HM153" s="1474"/>
      <c r="HN153" s="1474"/>
      <c r="HO153" s="1474"/>
      <c r="HP153" s="1474"/>
      <c r="HQ153" s="1474"/>
      <c r="HR153" s="1474"/>
      <c r="HS153" s="1474"/>
      <c r="HT153" s="1474"/>
      <c r="HU153" s="1474"/>
      <c r="HV153" s="1474"/>
      <c r="HW153" s="1474"/>
      <c r="HX153" s="1474"/>
      <c r="HY153" s="1474"/>
      <c r="HZ153" s="1474"/>
      <c r="IA153" s="1474"/>
      <c r="IB153" s="1474"/>
      <c r="IC153" s="1474"/>
      <c r="ID153" s="1474"/>
      <c r="IE153" s="1474"/>
      <c r="IF153" s="1474"/>
      <c r="IG153" s="1474"/>
      <c r="IH153" s="1474"/>
      <c r="II153" s="1474"/>
      <c r="IJ153" s="1474"/>
      <c r="IK153" s="1474"/>
      <c r="IL153" s="1474"/>
      <c r="IM153" s="1474"/>
      <c r="IN153" s="1474"/>
      <c r="IO153" s="1474"/>
      <c r="IP153" s="1474"/>
      <c r="IQ153" s="1474"/>
      <c r="IR153" s="1474"/>
      <c r="IS153" s="1474"/>
      <c r="IT153" s="1474"/>
      <c r="IU153" s="1474"/>
    </row>
    <row r="154" spans="1:255">
      <c r="A154" s="2091" t="s">
        <v>1398</v>
      </c>
      <c r="B154" s="1456" t="s">
        <v>6194</v>
      </c>
      <c r="C154" s="1456"/>
      <c r="D154" s="1456"/>
      <c r="E154" s="1814"/>
      <c r="F154" s="1455"/>
      <c r="G154" s="1456"/>
      <c r="H154" s="1456"/>
      <c r="I154" s="1456"/>
      <c r="J154" s="1456"/>
      <c r="K154" s="1787">
        <v>0</v>
      </c>
      <c r="L154" s="1787">
        <v>0</v>
      </c>
      <c r="M154" s="1825" t="s">
        <v>1398</v>
      </c>
      <c r="N154" s="1455"/>
      <c r="O154" s="1787"/>
      <c r="P154" s="1787">
        <v>0</v>
      </c>
      <c r="Q154" s="1787"/>
      <c r="R154" s="1787">
        <f t="shared" si="3"/>
        <v>0</v>
      </c>
      <c r="S154" s="1825" t="s">
        <v>1398</v>
      </c>
      <c r="T154" s="1474"/>
      <c r="U154" s="1474"/>
      <c r="V154" s="1474"/>
      <c r="W154" s="1474"/>
      <c r="X154" s="1474"/>
      <c r="Y154" s="1474"/>
      <c r="Z154" s="1474"/>
      <c r="AA154" s="1474"/>
      <c r="AB154" s="1474"/>
      <c r="AC154" s="1474"/>
      <c r="AD154" s="1474"/>
      <c r="AE154" s="1474"/>
      <c r="AF154" s="1474"/>
      <c r="AG154" s="1474"/>
      <c r="AH154" s="1474"/>
      <c r="AI154" s="1474"/>
      <c r="AJ154" s="1474"/>
      <c r="AK154" s="1474"/>
      <c r="AL154" s="1474"/>
      <c r="AM154" s="1474"/>
      <c r="AN154" s="1474"/>
      <c r="AO154" s="1474"/>
      <c r="AP154" s="1474"/>
      <c r="AQ154" s="1474"/>
      <c r="AR154" s="1474"/>
      <c r="AS154" s="1474"/>
      <c r="AT154" s="1474"/>
      <c r="AU154" s="1474"/>
      <c r="AV154" s="1474"/>
      <c r="AW154" s="1474"/>
      <c r="AX154" s="1474"/>
      <c r="AY154" s="1474"/>
      <c r="AZ154" s="1474"/>
      <c r="BA154" s="1474"/>
      <c r="BB154" s="1474"/>
      <c r="BC154" s="1474"/>
      <c r="BD154" s="1474"/>
      <c r="BE154" s="1474"/>
      <c r="BF154" s="1474"/>
      <c r="BG154" s="1474"/>
      <c r="BH154" s="1474"/>
      <c r="BI154" s="1474"/>
      <c r="BJ154" s="1474"/>
      <c r="BK154" s="1474"/>
      <c r="BL154" s="1474"/>
      <c r="BM154" s="1474"/>
      <c r="BN154" s="1474"/>
      <c r="BO154" s="1474"/>
      <c r="BP154" s="1474"/>
      <c r="BQ154" s="1474"/>
      <c r="BR154" s="1474"/>
      <c r="BS154" s="1474"/>
      <c r="BT154" s="1474"/>
      <c r="BU154" s="1474"/>
      <c r="BV154" s="1474"/>
      <c r="BW154" s="1474"/>
      <c r="BX154" s="1474"/>
      <c r="BY154" s="1474"/>
      <c r="BZ154" s="1474"/>
      <c r="CA154" s="1474"/>
      <c r="CB154" s="1474"/>
      <c r="CC154" s="1474"/>
      <c r="CD154" s="1474"/>
      <c r="CE154" s="1474"/>
      <c r="CF154" s="1474"/>
      <c r="CG154" s="1474"/>
      <c r="CH154" s="1474"/>
      <c r="CI154" s="1474"/>
      <c r="CJ154" s="1474"/>
      <c r="CK154" s="1474"/>
      <c r="CL154" s="1474"/>
      <c r="CM154" s="1474"/>
      <c r="CN154" s="1474"/>
      <c r="CO154" s="1474"/>
      <c r="CP154" s="1474"/>
      <c r="CQ154" s="1474"/>
      <c r="CR154" s="1474"/>
      <c r="CS154" s="1474"/>
      <c r="CT154" s="1474"/>
      <c r="CU154" s="1474"/>
      <c r="CV154" s="1474"/>
      <c r="CW154" s="1474"/>
      <c r="CX154" s="1474"/>
      <c r="CY154" s="1474"/>
      <c r="CZ154" s="1474"/>
      <c r="DA154" s="1474"/>
      <c r="DB154" s="1474"/>
      <c r="DC154" s="1474"/>
      <c r="DD154" s="1474"/>
      <c r="DE154" s="1474"/>
      <c r="DF154" s="1474"/>
      <c r="DG154" s="1474"/>
      <c r="DH154" s="1474"/>
      <c r="DI154" s="1474"/>
      <c r="DJ154" s="1474"/>
      <c r="DK154" s="1474"/>
      <c r="DL154" s="1474"/>
      <c r="DM154" s="1474"/>
      <c r="DN154" s="1474"/>
      <c r="DO154" s="1474"/>
      <c r="DP154" s="1474"/>
      <c r="DQ154" s="1474"/>
      <c r="DR154" s="1474"/>
      <c r="DS154" s="1474"/>
      <c r="DT154" s="1474"/>
      <c r="DU154" s="1474"/>
      <c r="DV154" s="1474"/>
      <c r="DW154" s="1474"/>
      <c r="DX154" s="1474"/>
      <c r="DY154" s="1474"/>
      <c r="DZ154" s="1474"/>
      <c r="EA154" s="1474"/>
      <c r="EB154" s="1474"/>
      <c r="EC154" s="1474"/>
      <c r="ED154" s="1474"/>
      <c r="EE154" s="1474"/>
      <c r="EF154" s="1474"/>
      <c r="EG154" s="1474"/>
      <c r="EH154" s="1474"/>
      <c r="EI154" s="1474"/>
      <c r="EJ154" s="1474"/>
      <c r="EK154" s="1474"/>
      <c r="EL154" s="1474"/>
      <c r="EM154" s="1474"/>
      <c r="EN154" s="1474"/>
      <c r="EO154" s="1474"/>
      <c r="EP154" s="1474"/>
      <c r="EQ154" s="1474"/>
      <c r="ER154" s="1474"/>
      <c r="ES154" s="1474"/>
      <c r="ET154" s="1474"/>
      <c r="EU154" s="1474"/>
      <c r="EV154" s="1474"/>
      <c r="EW154" s="1474"/>
      <c r="EX154" s="1474"/>
      <c r="EY154" s="1474"/>
      <c r="EZ154" s="1474"/>
      <c r="FA154" s="1474"/>
      <c r="FB154" s="1474"/>
      <c r="FC154" s="1474"/>
      <c r="FD154" s="1474"/>
      <c r="FE154" s="1474"/>
      <c r="FF154" s="1474"/>
      <c r="FG154" s="1474"/>
      <c r="FH154" s="1474"/>
      <c r="FI154" s="1474"/>
      <c r="FJ154" s="1474"/>
      <c r="FK154" s="1474"/>
      <c r="FL154" s="1474"/>
      <c r="FM154" s="1474"/>
      <c r="FN154" s="1474"/>
      <c r="FO154" s="1474"/>
      <c r="FP154" s="1474"/>
      <c r="FQ154" s="1474"/>
      <c r="FR154" s="1474"/>
      <c r="FS154" s="1474"/>
      <c r="FT154" s="1474"/>
      <c r="FU154" s="1474"/>
      <c r="FV154" s="1474"/>
      <c r="FW154" s="1474"/>
      <c r="FX154" s="1474"/>
      <c r="FY154" s="1474"/>
      <c r="FZ154" s="1474"/>
      <c r="GA154" s="1474"/>
      <c r="GB154" s="1474"/>
      <c r="GC154" s="1474"/>
      <c r="GD154" s="1474"/>
      <c r="GE154" s="1474"/>
      <c r="GF154" s="1474"/>
      <c r="GG154" s="1474"/>
      <c r="GH154" s="1474"/>
      <c r="GI154" s="1474"/>
      <c r="GJ154" s="1474"/>
      <c r="GK154" s="1474"/>
      <c r="GL154" s="1474"/>
      <c r="GM154" s="1474"/>
      <c r="GN154" s="1474"/>
      <c r="GO154" s="1474"/>
      <c r="GP154" s="1474"/>
      <c r="GQ154" s="1474"/>
      <c r="GR154" s="1474"/>
      <c r="GS154" s="1474"/>
      <c r="GT154" s="1474"/>
      <c r="GU154" s="1474"/>
      <c r="GV154" s="1474"/>
      <c r="GW154" s="1474"/>
      <c r="GX154" s="1474"/>
      <c r="GY154" s="1474"/>
      <c r="GZ154" s="1474"/>
      <c r="HA154" s="1474"/>
      <c r="HB154" s="1474"/>
      <c r="HC154" s="1474"/>
      <c r="HD154" s="1474"/>
      <c r="HE154" s="1474"/>
      <c r="HF154" s="1474"/>
      <c r="HG154" s="1474"/>
      <c r="HH154" s="1474"/>
      <c r="HI154" s="1474"/>
      <c r="HJ154" s="1474"/>
      <c r="HK154" s="1474"/>
      <c r="HL154" s="1474"/>
      <c r="HM154" s="1474"/>
      <c r="HN154" s="1474"/>
      <c r="HO154" s="1474"/>
      <c r="HP154" s="1474"/>
      <c r="HQ154" s="1474"/>
      <c r="HR154" s="1474"/>
      <c r="HS154" s="1474"/>
      <c r="HT154" s="1474"/>
      <c r="HU154" s="1474"/>
      <c r="HV154" s="1474"/>
      <c r="HW154" s="1474"/>
      <c r="HX154" s="1474"/>
      <c r="HY154" s="1474"/>
      <c r="HZ154" s="1474"/>
      <c r="IA154" s="1474"/>
      <c r="IB154" s="1474"/>
      <c r="IC154" s="1474"/>
      <c r="ID154" s="1474"/>
      <c r="IE154" s="1474"/>
      <c r="IF154" s="1474"/>
      <c r="IG154" s="1474"/>
      <c r="IH154" s="1474"/>
      <c r="II154" s="1474"/>
      <c r="IJ154" s="1474"/>
      <c r="IK154" s="1474"/>
      <c r="IL154" s="1474"/>
      <c r="IM154" s="1474"/>
      <c r="IN154" s="1474"/>
      <c r="IO154" s="1474"/>
      <c r="IP154" s="1474"/>
      <c r="IQ154" s="1474"/>
      <c r="IR154" s="1474"/>
      <c r="IS154" s="1474"/>
      <c r="IT154" s="1474"/>
      <c r="IU154" s="1474"/>
    </row>
    <row r="155" spans="1:255">
      <c r="A155" s="2091" t="s">
        <v>1399</v>
      </c>
      <c r="B155" s="1456" t="s">
        <v>6195</v>
      </c>
      <c r="C155" s="1456"/>
      <c r="D155" s="1456"/>
      <c r="E155" s="1814"/>
      <c r="F155" s="1455"/>
      <c r="G155" s="1456"/>
      <c r="H155" s="1456"/>
      <c r="I155" s="1456"/>
      <c r="J155" s="1456"/>
      <c r="K155" s="1787">
        <v>1031</v>
      </c>
      <c r="L155" s="1787">
        <v>1031</v>
      </c>
      <c r="M155" s="1825" t="s">
        <v>1399</v>
      </c>
      <c r="N155" s="1455"/>
      <c r="O155" s="1787"/>
      <c r="P155" s="1787">
        <v>7096.05</v>
      </c>
      <c r="Q155" s="1787"/>
      <c r="R155" s="1787">
        <f t="shared" si="3"/>
        <v>7096.05</v>
      </c>
      <c r="S155" s="1825" t="s">
        <v>1399</v>
      </c>
      <c r="T155" s="1474"/>
      <c r="U155" s="1474"/>
      <c r="V155" s="1474"/>
      <c r="W155" s="1474"/>
      <c r="X155" s="1474"/>
      <c r="Y155" s="1474"/>
      <c r="Z155" s="1474"/>
      <c r="AA155" s="1474"/>
      <c r="AB155" s="1474"/>
      <c r="AC155" s="1474"/>
      <c r="AD155" s="1474"/>
      <c r="AE155" s="1474"/>
      <c r="AF155" s="1474"/>
      <c r="AG155" s="1474"/>
      <c r="AH155" s="1474"/>
      <c r="AI155" s="1474"/>
      <c r="AJ155" s="1474"/>
      <c r="AK155" s="1474"/>
      <c r="AL155" s="1474"/>
      <c r="AM155" s="1474"/>
      <c r="AN155" s="1474"/>
      <c r="AO155" s="1474"/>
      <c r="AP155" s="1474"/>
      <c r="AQ155" s="1474"/>
      <c r="AR155" s="1474"/>
      <c r="AS155" s="1474"/>
      <c r="AT155" s="1474"/>
      <c r="AU155" s="1474"/>
      <c r="AV155" s="1474"/>
      <c r="AW155" s="1474"/>
      <c r="AX155" s="1474"/>
      <c r="AY155" s="1474"/>
      <c r="AZ155" s="1474"/>
      <c r="BA155" s="1474"/>
      <c r="BB155" s="1474"/>
      <c r="BC155" s="1474"/>
      <c r="BD155" s="1474"/>
      <c r="BE155" s="1474"/>
      <c r="BF155" s="1474"/>
      <c r="BG155" s="1474"/>
      <c r="BH155" s="1474"/>
      <c r="BI155" s="1474"/>
      <c r="BJ155" s="1474"/>
      <c r="BK155" s="1474"/>
      <c r="BL155" s="1474"/>
      <c r="BM155" s="1474"/>
      <c r="BN155" s="1474"/>
      <c r="BO155" s="1474"/>
      <c r="BP155" s="1474"/>
      <c r="BQ155" s="1474"/>
      <c r="BR155" s="1474"/>
      <c r="BS155" s="1474"/>
      <c r="BT155" s="1474"/>
      <c r="BU155" s="1474"/>
      <c r="BV155" s="1474"/>
      <c r="BW155" s="1474"/>
      <c r="BX155" s="1474"/>
      <c r="BY155" s="1474"/>
      <c r="BZ155" s="1474"/>
      <c r="CA155" s="1474"/>
      <c r="CB155" s="1474"/>
      <c r="CC155" s="1474"/>
      <c r="CD155" s="1474"/>
      <c r="CE155" s="1474"/>
      <c r="CF155" s="1474"/>
      <c r="CG155" s="1474"/>
      <c r="CH155" s="1474"/>
      <c r="CI155" s="1474"/>
      <c r="CJ155" s="1474"/>
      <c r="CK155" s="1474"/>
      <c r="CL155" s="1474"/>
      <c r="CM155" s="1474"/>
      <c r="CN155" s="1474"/>
      <c r="CO155" s="1474"/>
      <c r="CP155" s="1474"/>
      <c r="CQ155" s="1474"/>
      <c r="CR155" s="1474"/>
      <c r="CS155" s="1474"/>
      <c r="CT155" s="1474"/>
      <c r="CU155" s="1474"/>
      <c r="CV155" s="1474"/>
      <c r="CW155" s="1474"/>
      <c r="CX155" s="1474"/>
      <c r="CY155" s="1474"/>
      <c r="CZ155" s="1474"/>
      <c r="DA155" s="1474"/>
      <c r="DB155" s="1474"/>
      <c r="DC155" s="1474"/>
      <c r="DD155" s="1474"/>
      <c r="DE155" s="1474"/>
      <c r="DF155" s="1474"/>
      <c r="DG155" s="1474"/>
      <c r="DH155" s="1474"/>
      <c r="DI155" s="1474"/>
      <c r="DJ155" s="1474"/>
      <c r="DK155" s="1474"/>
      <c r="DL155" s="1474"/>
      <c r="DM155" s="1474"/>
      <c r="DN155" s="1474"/>
      <c r="DO155" s="1474"/>
      <c r="DP155" s="1474"/>
      <c r="DQ155" s="1474"/>
      <c r="DR155" s="1474"/>
      <c r="DS155" s="1474"/>
      <c r="DT155" s="1474"/>
      <c r="DU155" s="1474"/>
      <c r="DV155" s="1474"/>
      <c r="DW155" s="1474"/>
      <c r="DX155" s="1474"/>
      <c r="DY155" s="1474"/>
      <c r="DZ155" s="1474"/>
      <c r="EA155" s="1474"/>
      <c r="EB155" s="1474"/>
      <c r="EC155" s="1474"/>
      <c r="ED155" s="1474"/>
      <c r="EE155" s="1474"/>
      <c r="EF155" s="1474"/>
      <c r="EG155" s="1474"/>
      <c r="EH155" s="1474"/>
      <c r="EI155" s="1474"/>
      <c r="EJ155" s="1474"/>
      <c r="EK155" s="1474"/>
      <c r="EL155" s="1474"/>
      <c r="EM155" s="1474"/>
      <c r="EN155" s="1474"/>
      <c r="EO155" s="1474"/>
      <c r="EP155" s="1474"/>
      <c r="EQ155" s="1474"/>
      <c r="ER155" s="1474"/>
      <c r="ES155" s="1474"/>
      <c r="ET155" s="1474"/>
      <c r="EU155" s="1474"/>
      <c r="EV155" s="1474"/>
      <c r="EW155" s="1474"/>
      <c r="EX155" s="1474"/>
      <c r="EY155" s="1474"/>
      <c r="EZ155" s="1474"/>
      <c r="FA155" s="1474"/>
      <c r="FB155" s="1474"/>
      <c r="FC155" s="1474"/>
      <c r="FD155" s="1474"/>
      <c r="FE155" s="1474"/>
      <c r="FF155" s="1474"/>
      <c r="FG155" s="1474"/>
      <c r="FH155" s="1474"/>
      <c r="FI155" s="1474"/>
      <c r="FJ155" s="1474"/>
      <c r="FK155" s="1474"/>
      <c r="FL155" s="1474"/>
      <c r="FM155" s="1474"/>
      <c r="FN155" s="1474"/>
      <c r="FO155" s="1474"/>
      <c r="FP155" s="1474"/>
      <c r="FQ155" s="1474"/>
      <c r="FR155" s="1474"/>
      <c r="FS155" s="1474"/>
      <c r="FT155" s="1474"/>
      <c r="FU155" s="1474"/>
      <c r="FV155" s="1474"/>
      <c r="FW155" s="1474"/>
      <c r="FX155" s="1474"/>
      <c r="FY155" s="1474"/>
      <c r="FZ155" s="1474"/>
      <c r="GA155" s="1474"/>
      <c r="GB155" s="1474"/>
      <c r="GC155" s="1474"/>
      <c r="GD155" s="1474"/>
      <c r="GE155" s="1474"/>
      <c r="GF155" s="1474"/>
      <c r="GG155" s="1474"/>
      <c r="GH155" s="1474"/>
      <c r="GI155" s="1474"/>
      <c r="GJ155" s="1474"/>
      <c r="GK155" s="1474"/>
      <c r="GL155" s="1474"/>
      <c r="GM155" s="1474"/>
      <c r="GN155" s="1474"/>
      <c r="GO155" s="1474"/>
      <c r="GP155" s="1474"/>
      <c r="GQ155" s="1474"/>
      <c r="GR155" s="1474"/>
      <c r="GS155" s="1474"/>
      <c r="GT155" s="1474"/>
      <c r="GU155" s="1474"/>
      <c r="GV155" s="1474"/>
      <c r="GW155" s="1474"/>
      <c r="GX155" s="1474"/>
      <c r="GY155" s="1474"/>
      <c r="GZ155" s="1474"/>
      <c r="HA155" s="1474"/>
      <c r="HB155" s="1474"/>
      <c r="HC155" s="1474"/>
      <c r="HD155" s="1474"/>
      <c r="HE155" s="1474"/>
      <c r="HF155" s="1474"/>
      <c r="HG155" s="1474"/>
      <c r="HH155" s="1474"/>
      <c r="HI155" s="1474"/>
      <c r="HJ155" s="1474"/>
      <c r="HK155" s="1474"/>
      <c r="HL155" s="1474"/>
      <c r="HM155" s="1474"/>
      <c r="HN155" s="1474"/>
      <c r="HO155" s="1474"/>
      <c r="HP155" s="1474"/>
      <c r="HQ155" s="1474"/>
      <c r="HR155" s="1474"/>
      <c r="HS155" s="1474"/>
      <c r="HT155" s="1474"/>
      <c r="HU155" s="1474"/>
      <c r="HV155" s="1474"/>
      <c r="HW155" s="1474"/>
      <c r="HX155" s="1474"/>
      <c r="HY155" s="1474"/>
      <c r="HZ155" s="1474"/>
      <c r="IA155" s="1474"/>
      <c r="IB155" s="1474"/>
      <c r="IC155" s="1474"/>
      <c r="ID155" s="1474"/>
      <c r="IE155" s="1474"/>
      <c r="IF155" s="1474"/>
      <c r="IG155" s="1474"/>
      <c r="IH155" s="1474"/>
      <c r="II155" s="1474"/>
      <c r="IJ155" s="1474"/>
      <c r="IK155" s="1474"/>
      <c r="IL155" s="1474"/>
      <c r="IM155" s="1474"/>
      <c r="IN155" s="1474"/>
      <c r="IO155" s="1474"/>
      <c r="IP155" s="1474"/>
      <c r="IQ155" s="1474"/>
      <c r="IR155" s="1474"/>
      <c r="IS155" s="1474"/>
      <c r="IT155" s="1474"/>
      <c r="IU155" s="1474"/>
    </row>
    <row r="156" spans="1:255">
      <c r="A156" s="2091" t="s">
        <v>1400</v>
      </c>
      <c r="B156" s="1456" t="s">
        <v>6196</v>
      </c>
      <c r="C156" s="1456"/>
      <c r="D156" s="1456"/>
      <c r="E156" s="1814"/>
      <c r="F156" s="1455"/>
      <c r="G156" s="1456"/>
      <c r="H156" s="1456"/>
      <c r="I156" s="1456"/>
      <c r="J156" s="1456"/>
      <c r="K156" s="1787">
        <v>19714</v>
      </c>
      <c r="L156" s="1787">
        <v>19714</v>
      </c>
      <c r="M156" s="1825" t="s">
        <v>1400</v>
      </c>
      <c r="N156" s="1455"/>
      <c r="O156" s="1787"/>
      <c r="P156" s="1787">
        <v>105302.21</v>
      </c>
      <c r="Q156" s="1787"/>
      <c r="R156" s="1787">
        <f t="shared" si="3"/>
        <v>105302.21</v>
      </c>
      <c r="S156" s="1825" t="s">
        <v>1400</v>
      </c>
      <c r="T156" s="1474"/>
      <c r="U156" s="1474"/>
      <c r="V156" s="1474"/>
      <c r="W156" s="1474"/>
      <c r="X156" s="1474"/>
      <c r="Y156" s="1474"/>
      <c r="Z156" s="1474"/>
      <c r="AA156" s="1474"/>
      <c r="AB156" s="1474"/>
      <c r="AC156" s="1474"/>
      <c r="AD156" s="1474"/>
      <c r="AE156" s="1474"/>
      <c r="AF156" s="1474"/>
      <c r="AG156" s="1474"/>
      <c r="AH156" s="1474"/>
      <c r="AI156" s="1474"/>
      <c r="AJ156" s="1474"/>
      <c r="AK156" s="1474"/>
      <c r="AL156" s="1474"/>
      <c r="AM156" s="1474"/>
      <c r="AN156" s="1474"/>
      <c r="AO156" s="1474"/>
      <c r="AP156" s="1474"/>
      <c r="AQ156" s="1474"/>
      <c r="AR156" s="1474"/>
      <c r="AS156" s="1474"/>
      <c r="AT156" s="1474"/>
      <c r="AU156" s="1474"/>
      <c r="AV156" s="1474"/>
      <c r="AW156" s="1474"/>
      <c r="AX156" s="1474"/>
      <c r="AY156" s="1474"/>
      <c r="AZ156" s="1474"/>
      <c r="BA156" s="1474"/>
      <c r="BB156" s="1474"/>
      <c r="BC156" s="1474"/>
      <c r="BD156" s="1474"/>
      <c r="BE156" s="1474"/>
      <c r="BF156" s="1474"/>
      <c r="BG156" s="1474"/>
      <c r="BH156" s="1474"/>
      <c r="BI156" s="1474"/>
      <c r="BJ156" s="1474"/>
      <c r="BK156" s="1474"/>
      <c r="BL156" s="1474"/>
      <c r="BM156" s="1474"/>
      <c r="BN156" s="1474"/>
      <c r="BO156" s="1474"/>
      <c r="BP156" s="1474"/>
      <c r="BQ156" s="1474"/>
      <c r="BR156" s="1474"/>
      <c r="BS156" s="1474"/>
      <c r="BT156" s="1474"/>
      <c r="BU156" s="1474"/>
      <c r="BV156" s="1474"/>
      <c r="BW156" s="1474"/>
      <c r="BX156" s="1474"/>
      <c r="BY156" s="1474"/>
      <c r="BZ156" s="1474"/>
      <c r="CA156" s="1474"/>
      <c r="CB156" s="1474"/>
      <c r="CC156" s="1474"/>
      <c r="CD156" s="1474"/>
      <c r="CE156" s="1474"/>
      <c r="CF156" s="1474"/>
      <c r="CG156" s="1474"/>
      <c r="CH156" s="1474"/>
      <c r="CI156" s="1474"/>
      <c r="CJ156" s="1474"/>
      <c r="CK156" s="1474"/>
      <c r="CL156" s="1474"/>
      <c r="CM156" s="1474"/>
      <c r="CN156" s="1474"/>
      <c r="CO156" s="1474"/>
      <c r="CP156" s="1474"/>
      <c r="CQ156" s="1474"/>
      <c r="CR156" s="1474"/>
      <c r="CS156" s="1474"/>
      <c r="CT156" s="1474"/>
      <c r="CU156" s="1474"/>
      <c r="CV156" s="1474"/>
      <c r="CW156" s="1474"/>
      <c r="CX156" s="1474"/>
      <c r="CY156" s="1474"/>
      <c r="CZ156" s="1474"/>
      <c r="DA156" s="1474"/>
      <c r="DB156" s="1474"/>
      <c r="DC156" s="1474"/>
      <c r="DD156" s="1474"/>
      <c r="DE156" s="1474"/>
      <c r="DF156" s="1474"/>
      <c r="DG156" s="1474"/>
      <c r="DH156" s="1474"/>
      <c r="DI156" s="1474"/>
      <c r="DJ156" s="1474"/>
      <c r="DK156" s="1474"/>
      <c r="DL156" s="1474"/>
      <c r="DM156" s="1474"/>
      <c r="DN156" s="1474"/>
      <c r="DO156" s="1474"/>
      <c r="DP156" s="1474"/>
      <c r="DQ156" s="1474"/>
      <c r="DR156" s="1474"/>
      <c r="DS156" s="1474"/>
      <c r="DT156" s="1474"/>
      <c r="DU156" s="1474"/>
      <c r="DV156" s="1474"/>
      <c r="DW156" s="1474"/>
      <c r="DX156" s="1474"/>
      <c r="DY156" s="1474"/>
      <c r="DZ156" s="1474"/>
      <c r="EA156" s="1474"/>
      <c r="EB156" s="1474"/>
      <c r="EC156" s="1474"/>
      <c r="ED156" s="1474"/>
      <c r="EE156" s="1474"/>
      <c r="EF156" s="1474"/>
      <c r="EG156" s="1474"/>
      <c r="EH156" s="1474"/>
      <c r="EI156" s="1474"/>
      <c r="EJ156" s="1474"/>
      <c r="EK156" s="1474"/>
      <c r="EL156" s="1474"/>
      <c r="EM156" s="1474"/>
      <c r="EN156" s="1474"/>
      <c r="EO156" s="1474"/>
      <c r="EP156" s="1474"/>
      <c r="EQ156" s="1474"/>
      <c r="ER156" s="1474"/>
      <c r="ES156" s="1474"/>
      <c r="ET156" s="1474"/>
      <c r="EU156" s="1474"/>
      <c r="EV156" s="1474"/>
      <c r="EW156" s="1474"/>
      <c r="EX156" s="1474"/>
      <c r="EY156" s="1474"/>
      <c r="EZ156" s="1474"/>
      <c r="FA156" s="1474"/>
      <c r="FB156" s="1474"/>
      <c r="FC156" s="1474"/>
      <c r="FD156" s="1474"/>
      <c r="FE156" s="1474"/>
      <c r="FF156" s="1474"/>
      <c r="FG156" s="1474"/>
      <c r="FH156" s="1474"/>
      <c r="FI156" s="1474"/>
      <c r="FJ156" s="1474"/>
      <c r="FK156" s="1474"/>
      <c r="FL156" s="1474"/>
      <c r="FM156" s="1474"/>
      <c r="FN156" s="1474"/>
      <c r="FO156" s="1474"/>
      <c r="FP156" s="1474"/>
      <c r="FQ156" s="1474"/>
      <c r="FR156" s="1474"/>
      <c r="FS156" s="1474"/>
      <c r="FT156" s="1474"/>
      <c r="FU156" s="1474"/>
      <c r="FV156" s="1474"/>
      <c r="FW156" s="1474"/>
      <c r="FX156" s="1474"/>
      <c r="FY156" s="1474"/>
      <c r="FZ156" s="1474"/>
      <c r="GA156" s="1474"/>
      <c r="GB156" s="1474"/>
      <c r="GC156" s="1474"/>
      <c r="GD156" s="1474"/>
      <c r="GE156" s="1474"/>
      <c r="GF156" s="1474"/>
      <c r="GG156" s="1474"/>
      <c r="GH156" s="1474"/>
      <c r="GI156" s="1474"/>
      <c r="GJ156" s="1474"/>
      <c r="GK156" s="1474"/>
      <c r="GL156" s="1474"/>
      <c r="GM156" s="1474"/>
      <c r="GN156" s="1474"/>
      <c r="GO156" s="1474"/>
      <c r="GP156" s="1474"/>
      <c r="GQ156" s="1474"/>
      <c r="GR156" s="1474"/>
      <c r="GS156" s="1474"/>
      <c r="GT156" s="1474"/>
      <c r="GU156" s="1474"/>
      <c r="GV156" s="1474"/>
      <c r="GW156" s="1474"/>
      <c r="GX156" s="1474"/>
      <c r="GY156" s="1474"/>
      <c r="GZ156" s="1474"/>
      <c r="HA156" s="1474"/>
      <c r="HB156" s="1474"/>
      <c r="HC156" s="1474"/>
      <c r="HD156" s="1474"/>
      <c r="HE156" s="1474"/>
      <c r="HF156" s="1474"/>
      <c r="HG156" s="1474"/>
      <c r="HH156" s="1474"/>
      <c r="HI156" s="1474"/>
      <c r="HJ156" s="1474"/>
      <c r="HK156" s="1474"/>
      <c r="HL156" s="1474"/>
      <c r="HM156" s="1474"/>
      <c r="HN156" s="1474"/>
      <c r="HO156" s="1474"/>
      <c r="HP156" s="1474"/>
      <c r="HQ156" s="1474"/>
      <c r="HR156" s="1474"/>
      <c r="HS156" s="1474"/>
      <c r="HT156" s="1474"/>
      <c r="HU156" s="1474"/>
      <c r="HV156" s="1474"/>
      <c r="HW156" s="1474"/>
      <c r="HX156" s="1474"/>
      <c r="HY156" s="1474"/>
      <c r="HZ156" s="1474"/>
      <c r="IA156" s="1474"/>
      <c r="IB156" s="1474"/>
      <c r="IC156" s="1474"/>
      <c r="ID156" s="1474"/>
      <c r="IE156" s="1474"/>
      <c r="IF156" s="1474"/>
      <c r="IG156" s="1474"/>
      <c r="IH156" s="1474"/>
      <c r="II156" s="1474"/>
      <c r="IJ156" s="1474"/>
      <c r="IK156" s="1474"/>
      <c r="IL156" s="1474"/>
      <c r="IM156" s="1474"/>
      <c r="IN156" s="1474"/>
      <c r="IO156" s="1474"/>
      <c r="IP156" s="1474"/>
      <c r="IQ156" s="1474"/>
      <c r="IR156" s="1474"/>
      <c r="IS156" s="1474"/>
      <c r="IT156" s="1474"/>
      <c r="IU156" s="1474"/>
    </row>
    <row r="157" spans="1:255">
      <c r="A157" s="2091" t="s">
        <v>1401</v>
      </c>
      <c r="B157" s="1456" t="s">
        <v>6197</v>
      </c>
      <c r="C157" s="1456"/>
      <c r="D157" s="1456"/>
      <c r="E157" s="1814"/>
      <c r="F157" s="1455"/>
      <c r="G157" s="1456"/>
      <c r="H157" s="1456"/>
      <c r="I157" s="1456"/>
      <c r="J157" s="1456"/>
      <c r="K157" s="1787">
        <v>11334</v>
      </c>
      <c r="L157" s="1787">
        <v>11334</v>
      </c>
      <c r="M157" s="1825" t="s">
        <v>1401</v>
      </c>
      <c r="N157" s="1455"/>
      <c r="O157" s="1787"/>
      <c r="P157" s="1787">
        <v>78452.09</v>
      </c>
      <c r="Q157" s="1787"/>
      <c r="R157" s="1787">
        <f t="shared" si="3"/>
        <v>78452.09</v>
      </c>
      <c r="S157" s="1825" t="s">
        <v>1401</v>
      </c>
      <c r="T157" s="1474"/>
      <c r="U157" s="1474"/>
      <c r="V157" s="1474"/>
      <c r="W157" s="1474"/>
      <c r="X157" s="1474"/>
      <c r="Y157" s="1474"/>
      <c r="Z157" s="1474"/>
      <c r="AA157" s="1474"/>
      <c r="AB157" s="1474"/>
      <c r="AC157" s="1474"/>
      <c r="AD157" s="1474"/>
      <c r="AE157" s="1474"/>
      <c r="AF157" s="1474"/>
      <c r="AG157" s="1474"/>
      <c r="AH157" s="1474"/>
      <c r="AI157" s="1474"/>
      <c r="AJ157" s="1474"/>
      <c r="AK157" s="1474"/>
      <c r="AL157" s="1474"/>
      <c r="AM157" s="1474"/>
      <c r="AN157" s="1474"/>
      <c r="AO157" s="1474"/>
      <c r="AP157" s="1474"/>
      <c r="AQ157" s="1474"/>
      <c r="AR157" s="1474"/>
      <c r="AS157" s="1474"/>
      <c r="AT157" s="1474"/>
      <c r="AU157" s="1474"/>
      <c r="AV157" s="1474"/>
      <c r="AW157" s="1474"/>
      <c r="AX157" s="1474"/>
      <c r="AY157" s="1474"/>
      <c r="AZ157" s="1474"/>
      <c r="BA157" s="1474"/>
      <c r="BB157" s="1474"/>
      <c r="BC157" s="1474"/>
      <c r="BD157" s="1474"/>
      <c r="BE157" s="1474"/>
      <c r="BF157" s="1474"/>
      <c r="BG157" s="1474"/>
      <c r="BH157" s="1474"/>
      <c r="BI157" s="1474"/>
      <c r="BJ157" s="1474"/>
      <c r="BK157" s="1474"/>
      <c r="BL157" s="1474"/>
      <c r="BM157" s="1474"/>
      <c r="BN157" s="1474"/>
      <c r="BO157" s="1474"/>
      <c r="BP157" s="1474"/>
      <c r="BQ157" s="1474"/>
      <c r="BR157" s="1474"/>
      <c r="BS157" s="1474"/>
      <c r="BT157" s="1474"/>
      <c r="BU157" s="1474"/>
      <c r="BV157" s="1474"/>
      <c r="BW157" s="1474"/>
      <c r="BX157" s="1474"/>
      <c r="BY157" s="1474"/>
      <c r="BZ157" s="1474"/>
      <c r="CA157" s="1474"/>
      <c r="CB157" s="1474"/>
      <c r="CC157" s="1474"/>
      <c r="CD157" s="1474"/>
      <c r="CE157" s="1474"/>
      <c r="CF157" s="1474"/>
      <c r="CG157" s="1474"/>
      <c r="CH157" s="1474"/>
      <c r="CI157" s="1474"/>
      <c r="CJ157" s="1474"/>
      <c r="CK157" s="1474"/>
      <c r="CL157" s="1474"/>
      <c r="CM157" s="1474"/>
      <c r="CN157" s="1474"/>
      <c r="CO157" s="1474"/>
      <c r="CP157" s="1474"/>
      <c r="CQ157" s="1474"/>
      <c r="CR157" s="1474"/>
      <c r="CS157" s="1474"/>
      <c r="CT157" s="1474"/>
      <c r="CU157" s="1474"/>
      <c r="CV157" s="1474"/>
      <c r="CW157" s="1474"/>
      <c r="CX157" s="1474"/>
      <c r="CY157" s="1474"/>
      <c r="CZ157" s="1474"/>
      <c r="DA157" s="1474"/>
      <c r="DB157" s="1474"/>
      <c r="DC157" s="1474"/>
      <c r="DD157" s="1474"/>
      <c r="DE157" s="1474"/>
      <c r="DF157" s="1474"/>
      <c r="DG157" s="1474"/>
      <c r="DH157" s="1474"/>
      <c r="DI157" s="1474"/>
      <c r="DJ157" s="1474"/>
      <c r="DK157" s="1474"/>
      <c r="DL157" s="1474"/>
      <c r="DM157" s="1474"/>
      <c r="DN157" s="1474"/>
      <c r="DO157" s="1474"/>
      <c r="DP157" s="1474"/>
      <c r="DQ157" s="1474"/>
      <c r="DR157" s="1474"/>
      <c r="DS157" s="1474"/>
      <c r="DT157" s="1474"/>
      <c r="DU157" s="1474"/>
      <c r="DV157" s="1474"/>
      <c r="DW157" s="1474"/>
      <c r="DX157" s="1474"/>
      <c r="DY157" s="1474"/>
      <c r="DZ157" s="1474"/>
      <c r="EA157" s="1474"/>
      <c r="EB157" s="1474"/>
      <c r="EC157" s="1474"/>
      <c r="ED157" s="1474"/>
      <c r="EE157" s="1474"/>
      <c r="EF157" s="1474"/>
      <c r="EG157" s="1474"/>
      <c r="EH157" s="1474"/>
      <c r="EI157" s="1474"/>
      <c r="EJ157" s="1474"/>
      <c r="EK157" s="1474"/>
      <c r="EL157" s="1474"/>
      <c r="EM157" s="1474"/>
      <c r="EN157" s="1474"/>
      <c r="EO157" s="1474"/>
      <c r="EP157" s="1474"/>
      <c r="EQ157" s="1474"/>
      <c r="ER157" s="1474"/>
      <c r="ES157" s="1474"/>
      <c r="ET157" s="1474"/>
      <c r="EU157" s="1474"/>
      <c r="EV157" s="1474"/>
      <c r="EW157" s="1474"/>
      <c r="EX157" s="1474"/>
      <c r="EY157" s="1474"/>
      <c r="EZ157" s="1474"/>
      <c r="FA157" s="1474"/>
      <c r="FB157" s="1474"/>
      <c r="FC157" s="1474"/>
      <c r="FD157" s="1474"/>
      <c r="FE157" s="1474"/>
      <c r="FF157" s="1474"/>
      <c r="FG157" s="1474"/>
      <c r="FH157" s="1474"/>
      <c r="FI157" s="1474"/>
      <c r="FJ157" s="1474"/>
      <c r="FK157" s="1474"/>
      <c r="FL157" s="1474"/>
      <c r="FM157" s="1474"/>
      <c r="FN157" s="1474"/>
      <c r="FO157" s="1474"/>
      <c r="FP157" s="1474"/>
      <c r="FQ157" s="1474"/>
      <c r="FR157" s="1474"/>
      <c r="FS157" s="1474"/>
      <c r="FT157" s="1474"/>
      <c r="FU157" s="1474"/>
      <c r="FV157" s="1474"/>
      <c r="FW157" s="1474"/>
      <c r="FX157" s="1474"/>
      <c r="FY157" s="1474"/>
      <c r="FZ157" s="1474"/>
      <c r="GA157" s="1474"/>
      <c r="GB157" s="1474"/>
      <c r="GC157" s="1474"/>
      <c r="GD157" s="1474"/>
      <c r="GE157" s="1474"/>
      <c r="GF157" s="1474"/>
      <c r="GG157" s="1474"/>
      <c r="GH157" s="1474"/>
      <c r="GI157" s="1474"/>
      <c r="GJ157" s="1474"/>
      <c r="GK157" s="1474"/>
      <c r="GL157" s="1474"/>
      <c r="GM157" s="1474"/>
      <c r="GN157" s="1474"/>
      <c r="GO157" s="1474"/>
      <c r="GP157" s="1474"/>
      <c r="GQ157" s="1474"/>
      <c r="GR157" s="1474"/>
      <c r="GS157" s="1474"/>
      <c r="GT157" s="1474"/>
      <c r="GU157" s="1474"/>
      <c r="GV157" s="1474"/>
      <c r="GW157" s="1474"/>
      <c r="GX157" s="1474"/>
      <c r="GY157" s="1474"/>
      <c r="GZ157" s="1474"/>
      <c r="HA157" s="1474"/>
      <c r="HB157" s="1474"/>
      <c r="HC157" s="1474"/>
      <c r="HD157" s="1474"/>
      <c r="HE157" s="1474"/>
      <c r="HF157" s="1474"/>
      <c r="HG157" s="1474"/>
      <c r="HH157" s="1474"/>
      <c r="HI157" s="1474"/>
      <c r="HJ157" s="1474"/>
      <c r="HK157" s="1474"/>
      <c r="HL157" s="1474"/>
      <c r="HM157" s="1474"/>
      <c r="HN157" s="1474"/>
      <c r="HO157" s="1474"/>
      <c r="HP157" s="1474"/>
      <c r="HQ157" s="1474"/>
      <c r="HR157" s="1474"/>
      <c r="HS157" s="1474"/>
      <c r="HT157" s="1474"/>
      <c r="HU157" s="1474"/>
      <c r="HV157" s="1474"/>
      <c r="HW157" s="1474"/>
      <c r="HX157" s="1474"/>
      <c r="HY157" s="1474"/>
      <c r="HZ157" s="1474"/>
      <c r="IA157" s="1474"/>
      <c r="IB157" s="1474"/>
      <c r="IC157" s="1474"/>
      <c r="ID157" s="1474"/>
      <c r="IE157" s="1474"/>
      <c r="IF157" s="1474"/>
      <c r="IG157" s="1474"/>
      <c r="IH157" s="1474"/>
      <c r="II157" s="1474"/>
      <c r="IJ157" s="1474"/>
      <c r="IK157" s="1474"/>
      <c r="IL157" s="1474"/>
      <c r="IM157" s="1474"/>
      <c r="IN157" s="1474"/>
      <c r="IO157" s="1474"/>
      <c r="IP157" s="1474"/>
      <c r="IQ157" s="1474"/>
      <c r="IR157" s="1474"/>
      <c r="IS157" s="1474"/>
      <c r="IT157" s="1474"/>
      <c r="IU157" s="1474"/>
    </row>
    <row r="158" spans="1:255">
      <c r="A158" s="2091" t="s">
        <v>1402</v>
      </c>
      <c r="B158" s="1456" t="s">
        <v>6198</v>
      </c>
      <c r="C158" s="1456"/>
      <c r="D158" s="1456"/>
      <c r="E158" s="1814"/>
      <c r="F158" s="1455"/>
      <c r="G158" s="1456"/>
      <c r="H158" s="1456"/>
      <c r="I158" s="1456"/>
      <c r="J158" s="1456"/>
      <c r="K158" s="1787">
        <v>94792</v>
      </c>
      <c r="L158" s="1787">
        <v>94792</v>
      </c>
      <c r="M158" s="1825" t="s">
        <v>1402</v>
      </c>
      <c r="N158" s="1455"/>
      <c r="O158" s="1787"/>
      <c r="P158" s="1787">
        <v>556831.12</v>
      </c>
      <c r="Q158" s="1787"/>
      <c r="R158" s="1787">
        <f t="shared" si="3"/>
        <v>556831.12</v>
      </c>
      <c r="S158" s="1825" t="s">
        <v>1402</v>
      </c>
      <c r="T158" s="1474"/>
      <c r="U158" s="1474"/>
      <c r="V158" s="1474"/>
      <c r="W158" s="1474"/>
      <c r="X158" s="1474"/>
      <c r="Y158" s="1474"/>
      <c r="Z158" s="1474"/>
      <c r="AA158" s="1474"/>
      <c r="AB158" s="1474"/>
      <c r="AC158" s="1474"/>
      <c r="AD158" s="1474"/>
      <c r="AE158" s="1474"/>
      <c r="AF158" s="1474"/>
      <c r="AG158" s="1474"/>
      <c r="AH158" s="1474"/>
      <c r="AI158" s="1474"/>
      <c r="AJ158" s="1474"/>
      <c r="AK158" s="1474"/>
      <c r="AL158" s="1474"/>
      <c r="AM158" s="1474"/>
      <c r="AN158" s="1474"/>
      <c r="AO158" s="1474"/>
      <c r="AP158" s="1474"/>
      <c r="AQ158" s="1474"/>
      <c r="AR158" s="1474"/>
      <c r="AS158" s="1474"/>
      <c r="AT158" s="1474"/>
      <c r="AU158" s="1474"/>
      <c r="AV158" s="1474"/>
      <c r="AW158" s="1474"/>
      <c r="AX158" s="1474"/>
      <c r="AY158" s="1474"/>
      <c r="AZ158" s="1474"/>
      <c r="BA158" s="1474"/>
      <c r="BB158" s="1474"/>
      <c r="BC158" s="1474"/>
      <c r="BD158" s="1474"/>
      <c r="BE158" s="1474"/>
      <c r="BF158" s="1474"/>
      <c r="BG158" s="1474"/>
      <c r="BH158" s="1474"/>
      <c r="BI158" s="1474"/>
      <c r="BJ158" s="1474"/>
      <c r="BK158" s="1474"/>
      <c r="BL158" s="1474"/>
      <c r="BM158" s="1474"/>
      <c r="BN158" s="1474"/>
      <c r="BO158" s="1474"/>
      <c r="BP158" s="1474"/>
      <c r="BQ158" s="1474"/>
      <c r="BR158" s="1474"/>
      <c r="BS158" s="1474"/>
      <c r="BT158" s="1474"/>
      <c r="BU158" s="1474"/>
      <c r="BV158" s="1474"/>
      <c r="BW158" s="1474"/>
      <c r="BX158" s="1474"/>
      <c r="BY158" s="1474"/>
      <c r="BZ158" s="1474"/>
      <c r="CA158" s="1474"/>
      <c r="CB158" s="1474"/>
      <c r="CC158" s="1474"/>
      <c r="CD158" s="1474"/>
      <c r="CE158" s="1474"/>
      <c r="CF158" s="1474"/>
      <c r="CG158" s="1474"/>
      <c r="CH158" s="1474"/>
      <c r="CI158" s="1474"/>
      <c r="CJ158" s="1474"/>
      <c r="CK158" s="1474"/>
      <c r="CL158" s="1474"/>
      <c r="CM158" s="1474"/>
      <c r="CN158" s="1474"/>
      <c r="CO158" s="1474"/>
      <c r="CP158" s="1474"/>
      <c r="CQ158" s="1474"/>
      <c r="CR158" s="1474"/>
      <c r="CS158" s="1474"/>
      <c r="CT158" s="1474"/>
      <c r="CU158" s="1474"/>
      <c r="CV158" s="1474"/>
      <c r="CW158" s="1474"/>
      <c r="CX158" s="1474"/>
      <c r="CY158" s="1474"/>
      <c r="CZ158" s="1474"/>
      <c r="DA158" s="1474"/>
      <c r="DB158" s="1474"/>
      <c r="DC158" s="1474"/>
      <c r="DD158" s="1474"/>
      <c r="DE158" s="1474"/>
      <c r="DF158" s="1474"/>
      <c r="DG158" s="1474"/>
      <c r="DH158" s="1474"/>
      <c r="DI158" s="1474"/>
      <c r="DJ158" s="1474"/>
      <c r="DK158" s="1474"/>
      <c r="DL158" s="1474"/>
      <c r="DM158" s="1474"/>
      <c r="DN158" s="1474"/>
      <c r="DO158" s="1474"/>
      <c r="DP158" s="1474"/>
      <c r="DQ158" s="1474"/>
      <c r="DR158" s="1474"/>
      <c r="DS158" s="1474"/>
      <c r="DT158" s="1474"/>
      <c r="DU158" s="1474"/>
      <c r="DV158" s="1474"/>
      <c r="DW158" s="1474"/>
      <c r="DX158" s="1474"/>
      <c r="DY158" s="1474"/>
      <c r="DZ158" s="1474"/>
      <c r="EA158" s="1474"/>
      <c r="EB158" s="1474"/>
      <c r="EC158" s="1474"/>
      <c r="ED158" s="1474"/>
      <c r="EE158" s="1474"/>
      <c r="EF158" s="1474"/>
      <c r="EG158" s="1474"/>
      <c r="EH158" s="1474"/>
      <c r="EI158" s="1474"/>
      <c r="EJ158" s="1474"/>
      <c r="EK158" s="1474"/>
      <c r="EL158" s="1474"/>
      <c r="EM158" s="1474"/>
      <c r="EN158" s="1474"/>
      <c r="EO158" s="1474"/>
      <c r="EP158" s="1474"/>
      <c r="EQ158" s="1474"/>
      <c r="ER158" s="1474"/>
      <c r="ES158" s="1474"/>
      <c r="ET158" s="1474"/>
      <c r="EU158" s="1474"/>
      <c r="EV158" s="1474"/>
      <c r="EW158" s="1474"/>
      <c r="EX158" s="1474"/>
      <c r="EY158" s="1474"/>
      <c r="EZ158" s="1474"/>
      <c r="FA158" s="1474"/>
      <c r="FB158" s="1474"/>
      <c r="FC158" s="1474"/>
      <c r="FD158" s="1474"/>
      <c r="FE158" s="1474"/>
      <c r="FF158" s="1474"/>
      <c r="FG158" s="1474"/>
      <c r="FH158" s="1474"/>
      <c r="FI158" s="1474"/>
      <c r="FJ158" s="1474"/>
      <c r="FK158" s="1474"/>
      <c r="FL158" s="1474"/>
      <c r="FM158" s="1474"/>
      <c r="FN158" s="1474"/>
      <c r="FO158" s="1474"/>
      <c r="FP158" s="1474"/>
      <c r="FQ158" s="1474"/>
      <c r="FR158" s="1474"/>
      <c r="FS158" s="1474"/>
      <c r="FT158" s="1474"/>
      <c r="FU158" s="1474"/>
      <c r="FV158" s="1474"/>
      <c r="FW158" s="1474"/>
      <c r="FX158" s="1474"/>
      <c r="FY158" s="1474"/>
      <c r="FZ158" s="1474"/>
      <c r="GA158" s="1474"/>
      <c r="GB158" s="1474"/>
      <c r="GC158" s="1474"/>
      <c r="GD158" s="1474"/>
      <c r="GE158" s="1474"/>
      <c r="GF158" s="1474"/>
      <c r="GG158" s="1474"/>
      <c r="GH158" s="1474"/>
      <c r="GI158" s="1474"/>
      <c r="GJ158" s="1474"/>
      <c r="GK158" s="1474"/>
      <c r="GL158" s="1474"/>
      <c r="GM158" s="1474"/>
      <c r="GN158" s="1474"/>
      <c r="GO158" s="1474"/>
      <c r="GP158" s="1474"/>
      <c r="GQ158" s="1474"/>
      <c r="GR158" s="1474"/>
      <c r="GS158" s="1474"/>
      <c r="GT158" s="1474"/>
      <c r="GU158" s="1474"/>
      <c r="GV158" s="1474"/>
      <c r="GW158" s="1474"/>
      <c r="GX158" s="1474"/>
      <c r="GY158" s="1474"/>
      <c r="GZ158" s="1474"/>
      <c r="HA158" s="1474"/>
      <c r="HB158" s="1474"/>
      <c r="HC158" s="1474"/>
      <c r="HD158" s="1474"/>
      <c r="HE158" s="1474"/>
      <c r="HF158" s="1474"/>
      <c r="HG158" s="1474"/>
      <c r="HH158" s="1474"/>
      <c r="HI158" s="1474"/>
      <c r="HJ158" s="1474"/>
      <c r="HK158" s="1474"/>
      <c r="HL158" s="1474"/>
      <c r="HM158" s="1474"/>
      <c r="HN158" s="1474"/>
      <c r="HO158" s="1474"/>
      <c r="HP158" s="1474"/>
      <c r="HQ158" s="1474"/>
      <c r="HR158" s="1474"/>
      <c r="HS158" s="1474"/>
      <c r="HT158" s="1474"/>
      <c r="HU158" s="1474"/>
      <c r="HV158" s="1474"/>
      <c r="HW158" s="1474"/>
      <c r="HX158" s="1474"/>
      <c r="HY158" s="1474"/>
      <c r="HZ158" s="1474"/>
      <c r="IA158" s="1474"/>
      <c r="IB158" s="1474"/>
      <c r="IC158" s="1474"/>
      <c r="ID158" s="1474"/>
      <c r="IE158" s="1474"/>
      <c r="IF158" s="1474"/>
      <c r="IG158" s="1474"/>
      <c r="IH158" s="1474"/>
      <c r="II158" s="1474"/>
      <c r="IJ158" s="1474"/>
      <c r="IK158" s="1474"/>
      <c r="IL158" s="1474"/>
      <c r="IM158" s="1474"/>
      <c r="IN158" s="1474"/>
      <c r="IO158" s="1474"/>
      <c r="IP158" s="1474"/>
      <c r="IQ158" s="1474"/>
      <c r="IR158" s="1474"/>
      <c r="IS158" s="1474"/>
      <c r="IT158" s="1474"/>
      <c r="IU158" s="1474"/>
    </row>
    <row r="159" spans="1:255">
      <c r="A159" s="2091" t="s">
        <v>1741</v>
      </c>
      <c r="B159" s="1456" t="s">
        <v>6199</v>
      </c>
      <c r="C159" s="1456"/>
      <c r="D159" s="1456"/>
      <c r="E159" s="1814"/>
      <c r="F159" s="1455"/>
      <c r="G159" s="1456"/>
      <c r="H159" s="1456"/>
      <c r="I159" s="1456"/>
      <c r="J159" s="1456"/>
      <c r="K159" s="1787">
        <v>0</v>
      </c>
      <c r="L159" s="1787">
        <v>0</v>
      </c>
      <c r="M159" s="1825" t="s">
        <v>1741</v>
      </c>
      <c r="N159" s="1455"/>
      <c r="O159" s="1787"/>
      <c r="P159" s="1787">
        <v>0</v>
      </c>
      <c r="Q159" s="1787"/>
      <c r="R159" s="1787">
        <f t="shared" si="3"/>
        <v>0</v>
      </c>
      <c r="S159" s="1825" t="s">
        <v>1741</v>
      </c>
      <c r="T159" s="1474"/>
      <c r="U159" s="1474"/>
      <c r="V159" s="1474"/>
      <c r="W159" s="1474"/>
      <c r="X159" s="1474"/>
      <c r="Y159" s="1474"/>
      <c r="Z159" s="1474"/>
      <c r="AA159" s="1474"/>
      <c r="AB159" s="1474"/>
      <c r="AC159" s="1474"/>
      <c r="AD159" s="1474"/>
      <c r="AE159" s="1474"/>
      <c r="AF159" s="1474"/>
      <c r="AG159" s="1474"/>
      <c r="AH159" s="1474"/>
      <c r="AI159" s="1474"/>
      <c r="AJ159" s="1474"/>
      <c r="AK159" s="1474"/>
      <c r="AL159" s="1474"/>
      <c r="AM159" s="1474"/>
      <c r="AN159" s="1474"/>
      <c r="AO159" s="1474"/>
      <c r="AP159" s="1474"/>
      <c r="AQ159" s="1474"/>
      <c r="AR159" s="1474"/>
      <c r="AS159" s="1474"/>
      <c r="AT159" s="1474"/>
      <c r="AU159" s="1474"/>
      <c r="AV159" s="1474"/>
      <c r="AW159" s="1474"/>
      <c r="AX159" s="1474"/>
      <c r="AY159" s="1474"/>
      <c r="AZ159" s="1474"/>
      <c r="BA159" s="1474"/>
      <c r="BB159" s="1474"/>
      <c r="BC159" s="1474"/>
      <c r="BD159" s="1474"/>
      <c r="BE159" s="1474"/>
      <c r="BF159" s="1474"/>
      <c r="BG159" s="1474"/>
      <c r="BH159" s="1474"/>
      <c r="BI159" s="1474"/>
      <c r="BJ159" s="1474"/>
      <c r="BK159" s="1474"/>
      <c r="BL159" s="1474"/>
      <c r="BM159" s="1474"/>
      <c r="BN159" s="1474"/>
      <c r="BO159" s="1474"/>
      <c r="BP159" s="1474"/>
      <c r="BQ159" s="1474"/>
      <c r="BR159" s="1474"/>
      <c r="BS159" s="1474"/>
      <c r="BT159" s="1474"/>
      <c r="BU159" s="1474"/>
      <c r="BV159" s="1474"/>
      <c r="BW159" s="1474"/>
      <c r="BX159" s="1474"/>
      <c r="BY159" s="1474"/>
      <c r="BZ159" s="1474"/>
      <c r="CA159" s="1474"/>
      <c r="CB159" s="1474"/>
      <c r="CC159" s="1474"/>
      <c r="CD159" s="1474"/>
      <c r="CE159" s="1474"/>
      <c r="CF159" s="1474"/>
      <c r="CG159" s="1474"/>
      <c r="CH159" s="1474"/>
      <c r="CI159" s="1474"/>
      <c r="CJ159" s="1474"/>
      <c r="CK159" s="1474"/>
      <c r="CL159" s="1474"/>
      <c r="CM159" s="1474"/>
      <c r="CN159" s="1474"/>
      <c r="CO159" s="1474"/>
      <c r="CP159" s="1474"/>
      <c r="CQ159" s="1474"/>
      <c r="CR159" s="1474"/>
      <c r="CS159" s="1474"/>
      <c r="CT159" s="1474"/>
      <c r="CU159" s="1474"/>
      <c r="CV159" s="1474"/>
      <c r="CW159" s="1474"/>
      <c r="CX159" s="1474"/>
      <c r="CY159" s="1474"/>
      <c r="CZ159" s="1474"/>
      <c r="DA159" s="1474"/>
      <c r="DB159" s="1474"/>
      <c r="DC159" s="1474"/>
      <c r="DD159" s="1474"/>
      <c r="DE159" s="1474"/>
      <c r="DF159" s="1474"/>
      <c r="DG159" s="1474"/>
      <c r="DH159" s="1474"/>
      <c r="DI159" s="1474"/>
      <c r="DJ159" s="1474"/>
      <c r="DK159" s="1474"/>
      <c r="DL159" s="1474"/>
      <c r="DM159" s="1474"/>
      <c r="DN159" s="1474"/>
      <c r="DO159" s="1474"/>
      <c r="DP159" s="1474"/>
      <c r="DQ159" s="1474"/>
      <c r="DR159" s="1474"/>
      <c r="DS159" s="1474"/>
      <c r="DT159" s="1474"/>
      <c r="DU159" s="1474"/>
      <c r="DV159" s="1474"/>
      <c r="DW159" s="1474"/>
      <c r="DX159" s="1474"/>
      <c r="DY159" s="1474"/>
      <c r="DZ159" s="1474"/>
      <c r="EA159" s="1474"/>
      <c r="EB159" s="1474"/>
      <c r="EC159" s="1474"/>
      <c r="ED159" s="1474"/>
      <c r="EE159" s="1474"/>
      <c r="EF159" s="1474"/>
      <c r="EG159" s="1474"/>
      <c r="EH159" s="1474"/>
      <c r="EI159" s="1474"/>
      <c r="EJ159" s="1474"/>
      <c r="EK159" s="1474"/>
      <c r="EL159" s="1474"/>
      <c r="EM159" s="1474"/>
      <c r="EN159" s="1474"/>
      <c r="EO159" s="1474"/>
      <c r="EP159" s="1474"/>
      <c r="EQ159" s="1474"/>
      <c r="ER159" s="1474"/>
      <c r="ES159" s="1474"/>
      <c r="ET159" s="1474"/>
      <c r="EU159" s="1474"/>
      <c r="EV159" s="1474"/>
      <c r="EW159" s="1474"/>
      <c r="EX159" s="1474"/>
      <c r="EY159" s="1474"/>
      <c r="EZ159" s="1474"/>
      <c r="FA159" s="1474"/>
      <c r="FB159" s="1474"/>
      <c r="FC159" s="1474"/>
      <c r="FD159" s="1474"/>
      <c r="FE159" s="1474"/>
      <c r="FF159" s="1474"/>
      <c r="FG159" s="1474"/>
      <c r="FH159" s="1474"/>
      <c r="FI159" s="1474"/>
      <c r="FJ159" s="1474"/>
      <c r="FK159" s="1474"/>
      <c r="FL159" s="1474"/>
      <c r="FM159" s="1474"/>
      <c r="FN159" s="1474"/>
      <c r="FO159" s="1474"/>
      <c r="FP159" s="1474"/>
      <c r="FQ159" s="1474"/>
      <c r="FR159" s="1474"/>
      <c r="FS159" s="1474"/>
      <c r="FT159" s="1474"/>
      <c r="FU159" s="1474"/>
      <c r="FV159" s="1474"/>
      <c r="FW159" s="1474"/>
      <c r="FX159" s="1474"/>
      <c r="FY159" s="1474"/>
      <c r="FZ159" s="1474"/>
      <c r="GA159" s="1474"/>
      <c r="GB159" s="1474"/>
      <c r="GC159" s="1474"/>
      <c r="GD159" s="1474"/>
      <c r="GE159" s="1474"/>
      <c r="GF159" s="1474"/>
      <c r="GG159" s="1474"/>
      <c r="GH159" s="1474"/>
      <c r="GI159" s="1474"/>
      <c r="GJ159" s="1474"/>
      <c r="GK159" s="1474"/>
      <c r="GL159" s="1474"/>
      <c r="GM159" s="1474"/>
      <c r="GN159" s="1474"/>
      <c r="GO159" s="1474"/>
      <c r="GP159" s="1474"/>
      <c r="GQ159" s="1474"/>
      <c r="GR159" s="1474"/>
      <c r="GS159" s="1474"/>
      <c r="GT159" s="1474"/>
      <c r="GU159" s="1474"/>
      <c r="GV159" s="1474"/>
      <c r="GW159" s="1474"/>
      <c r="GX159" s="1474"/>
      <c r="GY159" s="1474"/>
      <c r="GZ159" s="1474"/>
      <c r="HA159" s="1474"/>
      <c r="HB159" s="1474"/>
      <c r="HC159" s="1474"/>
      <c r="HD159" s="1474"/>
      <c r="HE159" s="1474"/>
      <c r="HF159" s="1474"/>
      <c r="HG159" s="1474"/>
      <c r="HH159" s="1474"/>
      <c r="HI159" s="1474"/>
      <c r="HJ159" s="1474"/>
      <c r="HK159" s="1474"/>
      <c r="HL159" s="1474"/>
      <c r="HM159" s="1474"/>
      <c r="HN159" s="1474"/>
      <c r="HO159" s="1474"/>
      <c r="HP159" s="1474"/>
      <c r="HQ159" s="1474"/>
      <c r="HR159" s="1474"/>
      <c r="HS159" s="1474"/>
      <c r="HT159" s="1474"/>
      <c r="HU159" s="1474"/>
      <c r="HV159" s="1474"/>
      <c r="HW159" s="1474"/>
      <c r="HX159" s="1474"/>
      <c r="HY159" s="1474"/>
      <c r="HZ159" s="1474"/>
      <c r="IA159" s="1474"/>
      <c r="IB159" s="1474"/>
      <c r="IC159" s="1474"/>
      <c r="ID159" s="1474"/>
      <c r="IE159" s="1474"/>
      <c r="IF159" s="1474"/>
      <c r="IG159" s="1474"/>
      <c r="IH159" s="1474"/>
      <c r="II159" s="1474"/>
      <c r="IJ159" s="1474"/>
      <c r="IK159" s="1474"/>
      <c r="IL159" s="1474"/>
      <c r="IM159" s="1474"/>
      <c r="IN159" s="1474"/>
      <c r="IO159" s="1474"/>
      <c r="IP159" s="1474"/>
      <c r="IQ159" s="1474"/>
      <c r="IR159" s="1474"/>
      <c r="IS159" s="1474"/>
      <c r="IT159" s="1474"/>
      <c r="IU159" s="1474"/>
    </row>
    <row r="160" spans="1:255">
      <c r="A160" s="2091" t="s">
        <v>1742</v>
      </c>
      <c r="B160" s="1456" t="s">
        <v>6200</v>
      </c>
      <c r="C160" s="1456"/>
      <c r="D160" s="1456"/>
      <c r="E160" s="1814"/>
      <c r="F160" s="1455"/>
      <c r="G160" s="1456"/>
      <c r="H160" s="1456"/>
      <c r="I160" s="1456"/>
      <c r="J160" s="1456"/>
      <c r="K160" s="1787">
        <v>36638</v>
      </c>
      <c r="L160" s="1787">
        <v>36638</v>
      </c>
      <c r="M160" s="1825" t="s">
        <v>1742</v>
      </c>
      <c r="N160" s="1455"/>
      <c r="O160" s="1787"/>
      <c r="P160" s="1787">
        <v>204102.19</v>
      </c>
      <c r="Q160" s="1787"/>
      <c r="R160" s="1787">
        <f t="shared" si="3"/>
        <v>204102.19</v>
      </c>
      <c r="S160" s="1825" t="s">
        <v>1742</v>
      </c>
      <c r="T160" s="1474"/>
      <c r="U160" s="1474"/>
      <c r="V160" s="1474"/>
      <c r="W160" s="1474"/>
      <c r="X160" s="1474"/>
      <c r="Y160" s="1474"/>
      <c r="Z160" s="1474"/>
      <c r="AA160" s="1474"/>
      <c r="AB160" s="1474"/>
      <c r="AC160" s="1474"/>
      <c r="AD160" s="1474"/>
      <c r="AE160" s="1474"/>
      <c r="AF160" s="1474"/>
      <c r="AG160" s="1474"/>
      <c r="AH160" s="1474"/>
      <c r="AI160" s="1474"/>
      <c r="AJ160" s="1474"/>
      <c r="AK160" s="1474"/>
      <c r="AL160" s="1474"/>
      <c r="AM160" s="1474"/>
      <c r="AN160" s="1474"/>
      <c r="AO160" s="1474"/>
      <c r="AP160" s="1474"/>
      <c r="AQ160" s="1474"/>
      <c r="AR160" s="1474"/>
      <c r="AS160" s="1474"/>
      <c r="AT160" s="1474"/>
      <c r="AU160" s="1474"/>
      <c r="AV160" s="1474"/>
      <c r="AW160" s="1474"/>
      <c r="AX160" s="1474"/>
      <c r="AY160" s="1474"/>
      <c r="AZ160" s="1474"/>
      <c r="BA160" s="1474"/>
      <c r="BB160" s="1474"/>
      <c r="BC160" s="1474"/>
      <c r="BD160" s="1474"/>
      <c r="BE160" s="1474"/>
      <c r="BF160" s="1474"/>
      <c r="BG160" s="1474"/>
      <c r="BH160" s="1474"/>
      <c r="BI160" s="1474"/>
      <c r="BJ160" s="1474"/>
      <c r="BK160" s="1474"/>
      <c r="BL160" s="1474"/>
      <c r="BM160" s="1474"/>
      <c r="BN160" s="1474"/>
      <c r="BO160" s="1474"/>
      <c r="BP160" s="1474"/>
      <c r="BQ160" s="1474"/>
      <c r="BR160" s="1474"/>
      <c r="BS160" s="1474"/>
      <c r="BT160" s="1474"/>
      <c r="BU160" s="1474"/>
      <c r="BV160" s="1474"/>
      <c r="BW160" s="1474"/>
      <c r="BX160" s="1474"/>
      <c r="BY160" s="1474"/>
      <c r="BZ160" s="1474"/>
      <c r="CA160" s="1474"/>
      <c r="CB160" s="1474"/>
      <c r="CC160" s="1474"/>
      <c r="CD160" s="1474"/>
      <c r="CE160" s="1474"/>
      <c r="CF160" s="1474"/>
      <c r="CG160" s="1474"/>
      <c r="CH160" s="1474"/>
      <c r="CI160" s="1474"/>
      <c r="CJ160" s="1474"/>
      <c r="CK160" s="1474"/>
      <c r="CL160" s="1474"/>
      <c r="CM160" s="1474"/>
      <c r="CN160" s="1474"/>
      <c r="CO160" s="1474"/>
      <c r="CP160" s="1474"/>
      <c r="CQ160" s="1474"/>
      <c r="CR160" s="1474"/>
      <c r="CS160" s="1474"/>
      <c r="CT160" s="1474"/>
      <c r="CU160" s="1474"/>
      <c r="CV160" s="1474"/>
      <c r="CW160" s="1474"/>
      <c r="CX160" s="1474"/>
      <c r="CY160" s="1474"/>
      <c r="CZ160" s="1474"/>
      <c r="DA160" s="1474"/>
      <c r="DB160" s="1474"/>
      <c r="DC160" s="1474"/>
      <c r="DD160" s="1474"/>
      <c r="DE160" s="1474"/>
      <c r="DF160" s="1474"/>
      <c r="DG160" s="1474"/>
      <c r="DH160" s="1474"/>
      <c r="DI160" s="1474"/>
      <c r="DJ160" s="1474"/>
      <c r="DK160" s="1474"/>
      <c r="DL160" s="1474"/>
      <c r="DM160" s="1474"/>
      <c r="DN160" s="1474"/>
      <c r="DO160" s="1474"/>
      <c r="DP160" s="1474"/>
      <c r="DQ160" s="1474"/>
      <c r="DR160" s="1474"/>
      <c r="DS160" s="1474"/>
      <c r="DT160" s="1474"/>
      <c r="DU160" s="1474"/>
      <c r="DV160" s="1474"/>
      <c r="DW160" s="1474"/>
      <c r="DX160" s="1474"/>
      <c r="DY160" s="1474"/>
      <c r="DZ160" s="1474"/>
      <c r="EA160" s="1474"/>
      <c r="EB160" s="1474"/>
      <c r="EC160" s="1474"/>
      <c r="ED160" s="1474"/>
      <c r="EE160" s="1474"/>
      <c r="EF160" s="1474"/>
      <c r="EG160" s="1474"/>
      <c r="EH160" s="1474"/>
      <c r="EI160" s="1474"/>
      <c r="EJ160" s="1474"/>
      <c r="EK160" s="1474"/>
      <c r="EL160" s="1474"/>
      <c r="EM160" s="1474"/>
      <c r="EN160" s="1474"/>
      <c r="EO160" s="1474"/>
      <c r="EP160" s="1474"/>
      <c r="EQ160" s="1474"/>
      <c r="ER160" s="1474"/>
      <c r="ES160" s="1474"/>
      <c r="ET160" s="1474"/>
      <c r="EU160" s="1474"/>
      <c r="EV160" s="1474"/>
      <c r="EW160" s="1474"/>
      <c r="EX160" s="1474"/>
      <c r="EY160" s="1474"/>
      <c r="EZ160" s="1474"/>
      <c r="FA160" s="1474"/>
      <c r="FB160" s="1474"/>
      <c r="FC160" s="1474"/>
      <c r="FD160" s="1474"/>
      <c r="FE160" s="1474"/>
      <c r="FF160" s="1474"/>
      <c r="FG160" s="1474"/>
      <c r="FH160" s="1474"/>
      <c r="FI160" s="1474"/>
      <c r="FJ160" s="1474"/>
      <c r="FK160" s="1474"/>
      <c r="FL160" s="1474"/>
      <c r="FM160" s="1474"/>
      <c r="FN160" s="1474"/>
      <c r="FO160" s="1474"/>
      <c r="FP160" s="1474"/>
      <c r="FQ160" s="1474"/>
      <c r="FR160" s="1474"/>
      <c r="FS160" s="1474"/>
      <c r="FT160" s="1474"/>
      <c r="FU160" s="1474"/>
      <c r="FV160" s="1474"/>
      <c r="FW160" s="1474"/>
      <c r="FX160" s="1474"/>
      <c r="FY160" s="1474"/>
      <c r="FZ160" s="1474"/>
      <c r="GA160" s="1474"/>
      <c r="GB160" s="1474"/>
      <c r="GC160" s="1474"/>
      <c r="GD160" s="1474"/>
      <c r="GE160" s="1474"/>
      <c r="GF160" s="1474"/>
      <c r="GG160" s="1474"/>
      <c r="GH160" s="1474"/>
      <c r="GI160" s="1474"/>
      <c r="GJ160" s="1474"/>
      <c r="GK160" s="1474"/>
      <c r="GL160" s="1474"/>
      <c r="GM160" s="1474"/>
      <c r="GN160" s="1474"/>
      <c r="GO160" s="1474"/>
      <c r="GP160" s="1474"/>
      <c r="GQ160" s="1474"/>
      <c r="GR160" s="1474"/>
      <c r="GS160" s="1474"/>
      <c r="GT160" s="1474"/>
      <c r="GU160" s="1474"/>
      <c r="GV160" s="1474"/>
      <c r="GW160" s="1474"/>
      <c r="GX160" s="1474"/>
      <c r="GY160" s="1474"/>
      <c r="GZ160" s="1474"/>
      <c r="HA160" s="1474"/>
      <c r="HB160" s="1474"/>
      <c r="HC160" s="1474"/>
      <c r="HD160" s="1474"/>
      <c r="HE160" s="1474"/>
      <c r="HF160" s="1474"/>
      <c r="HG160" s="1474"/>
      <c r="HH160" s="1474"/>
      <c r="HI160" s="1474"/>
      <c r="HJ160" s="1474"/>
      <c r="HK160" s="1474"/>
      <c r="HL160" s="1474"/>
      <c r="HM160" s="1474"/>
      <c r="HN160" s="1474"/>
      <c r="HO160" s="1474"/>
      <c r="HP160" s="1474"/>
      <c r="HQ160" s="1474"/>
      <c r="HR160" s="1474"/>
      <c r="HS160" s="1474"/>
      <c r="HT160" s="1474"/>
      <c r="HU160" s="1474"/>
      <c r="HV160" s="1474"/>
      <c r="HW160" s="1474"/>
      <c r="HX160" s="1474"/>
      <c r="HY160" s="1474"/>
      <c r="HZ160" s="1474"/>
      <c r="IA160" s="1474"/>
      <c r="IB160" s="1474"/>
      <c r="IC160" s="1474"/>
      <c r="ID160" s="1474"/>
      <c r="IE160" s="1474"/>
      <c r="IF160" s="1474"/>
      <c r="IG160" s="1474"/>
      <c r="IH160" s="1474"/>
      <c r="II160" s="1474"/>
      <c r="IJ160" s="1474"/>
      <c r="IK160" s="1474"/>
      <c r="IL160" s="1474"/>
      <c r="IM160" s="1474"/>
      <c r="IN160" s="1474"/>
      <c r="IO160" s="1474"/>
      <c r="IP160" s="1474"/>
      <c r="IQ160" s="1474"/>
      <c r="IR160" s="1474"/>
      <c r="IS160" s="1474"/>
      <c r="IT160" s="1474"/>
      <c r="IU160" s="1474"/>
    </row>
    <row r="161" spans="1:255">
      <c r="A161" s="2091">
        <v>12</v>
      </c>
      <c r="B161" s="1456" t="s">
        <v>6201</v>
      </c>
      <c r="C161" s="1456"/>
      <c r="D161" s="1456"/>
      <c r="E161" s="1814"/>
      <c r="F161" s="1455"/>
      <c r="G161" s="1456"/>
      <c r="H161" s="1456"/>
      <c r="I161" s="1456"/>
      <c r="J161" s="1456"/>
      <c r="K161" s="1787">
        <v>522</v>
      </c>
      <c r="L161" s="1787">
        <v>522</v>
      </c>
      <c r="M161" s="1825">
        <v>12</v>
      </c>
      <c r="N161" s="1455"/>
      <c r="O161" s="1787"/>
      <c r="P161" s="1787">
        <v>2756.95</v>
      </c>
      <c r="Q161" s="1787"/>
      <c r="R161" s="1787">
        <f t="shared" si="3"/>
        <v>2756.95</v>
      </c>
      <c r="S161" s="1825">
        <v>12</v>
      </c>
      <c r="T161" s="1474"/>
      <c r="U161" s="1474"/>
      <c r="V161" s="1474"/>
      <c r="W161" s="1474"/>
      <c r="X161" s="1474"/>
      <c r="Y161" s="1474"/>
      <c r="Z161" s="1474"/>
      <c r="AA161" s="1474"/>
      <c r="AB161" s="1474"/>
      <c r="AC161" s="1474"/>
      <c r="AD161" s="1474"/>
      <c r="AE161" s="1474"/>
      <c r="AF161" s="1474"/>
      <c r="AG161" s="1474"/>
      <c r="AH161" s="1474"/>
      <c r="AI161" s="1474"/>
      <c r="AJ161" s="1474"/>
      <c r="AK161" s="1474"/>
      <c r="AL161" s="1474"/>
      <c r="AM161" s="1474"/>
      <c r="AN161" s="1474"/>
      <c r="AO161" s="1474"/>
      <c r="AP161" s="1474"/>
      <c r="AQ161" s="1474"/>
      <c r="AR161" s="1474"/>
      <c r="AS161" s="1474"/>
      <c r="AT161" s="1474"/>
      <c r="AU161" s="1474"/>
      <c r="AV161" s="1474"/>
      <c r="AW161" s="1474"/>
      <c r="AX161" s="1474"/>
      <c r="AY161" s="1474"/>
      <c r="AZ161" s="1474"/>
      <c r="BA161" s="1474"/>
      <c r="BB161" s="1474"/>
      <c r="BC161" s="1474"/>
      <c r="BD161" s="1474"/>
      <c r="BE161" s="1474"/>
      <c r="BF161" s="1474"/>
      <c r="BG161" s="1474"/>
      <c r="BH161" s="1474"/>
      <c r="BI161" s="1474"/>
      <c r="BJ161" s="1474"/>
      <c r="BK161" s="1474"/>
      <c r="BL161" s="1474"/>
      <c r="BM161" s="1474"/>
      <c r="BN161" s="1474"/>
      <c r="BO161" s="1474"/>
      <c r="BP161" s="1474"/>
      <c r="BQ161" s="1474"/>
      <c r="BR161" s="1474"/>
      <c r="BS161" s="1474"/>
      <c r="BT161" s="1474"/>
      <c r="BU161" s="1474"/>
      <c r="BV161" s="1474"/>
      <c r="BW161" s="1474"/>
      <c r="BX161" s="1474"/>
      <c r="BY161" s="1474"/>
      <c r="BZ161" s="1474"/>
      <c r="CA161" s="1474"/>
      <c r="CB161" s="1474"/>
      <c r="CC161" s="1474"/>
      <c r="CD161" s="1474"/>
      <c r="CE161" s="1474"/>
      <c r="CF161" s="1474"/>
      <c r="CG161" s="1474"/>
      <c r="CH161" s="1474"/>
      <c r="CI161" s="1474"/>
      <c r="CJ161" s="1474"/>
      <c r="CK161" s="1474"/>
      <c r="CL161" s="1474"/>
      <c r="CM161" s="1474"/>
      <c r="CN161" s="1474"/>
      <c r="CO161" s="1474"/>
      <c r="CP161" s="1474"/>
      <c r="CQ161" s="1474"/>
      <c r="CR161" s="1474"/>
      <c r="CS161" s="1474"/>
      <c r="CT161" s="1474"/>
      <c r="CU161" s="1474"/>
      <c r="CV161" s="1474"/>
      <c r="CW161" s="1474"/>
      <c r="CX161" s="1474"/>
      <c r="CY161" s="1474"/>
      <c r="CZ161" s="1474"/>
      <c r="DA161" s="1474"/>
      <c r="DB161" s="1474"/>
      <c r="DC161" s="1474"/>
      <c r="DD161" s="1474"/>
      <c r="DE161" s="1474"/>
      <c r="DF161" s="1474"/>
      <c r="DG161" s="1474"/>
      <c r="DH161" s="1474"/>
      <c r="DI161" s="1474"/>
      <c r="DJ161" s="1474"/>
      <c r="DK161" s="1474"/>
      <c r="DL161" s="1474"/>
      <c r="DM161" s="1474"/>
      <c r="DN161" s="1474"/>
      <c r="DO161" s="1474"/>
      <c r="DP161" s="1474"/>
      <c r="DQ161" s="1474"/>
      <c r="DR161" s="1474"/>
      <c r="DS161" s="1474"/>
      <c r="DT161" s="1474"/>
      <c r="DU161" s="1474"/>
      <c r="DV161" s="1474"/>
      <c r="DW161" s="1474"/>
      <c r="DX161" s="1474"/>
      <c r="DY161" s="1474"/>
      <c r="DZ161" s="1474"/>
      <c r="EA161" s="1474"/>
      <c r="EB161" s="1474"/>
      <c r="EC161" s="1474"/>
      <c r="ED161" s="1474"/>
      <c r="EE161" s="1474"/>
      <c r="EF161" s="1474"/>
      <c r="EG161" s="1474"/>
      <c r="EH161" s="1474"/>
      <c r="EI161" s="1474"/>
      <c r="EJ161" s="1474"/>
      <c r="EK161" s="1474"/>
      <c r="EL161" s="1474"/>
      <c r="EM161" s="1474"/>
      <c r="EN161" s="1474"/>
      <c r="EO161" s="1474"/>
      <c r="EP161" s="1474"/>
      <c r="EQ161" s="1474"/>
      <c r="ER161" s="1474"/>
      <c r="ES161" s="1474"/>
      <c r="ET161" s="1474"/>
      <c r="EU161" s="1474"/>
      <c r="EV161" s="1474"/>
      <c r="EW161" s="1474"/>
      <c r="EX161" s="1474"/>
      <c r="EY161" s="1474"/>
      <c r="EZ161" s="1474"/>
      <c r="FA161" s="1474"/>
      <c r="FB161" s="1474"/>
      <c r="FC161" s="1474"/>
      <c r="FD161" s="1474"/>
      <c r="FE161" s="1474"/>
      <c r="FF161" s="1474"/>
      <c r="FG161" s="1474"/>
      <c r="FH161" s="1474"/>
      <c r="FI161" s="1474"/>
      <c r="FJ161" s="1474"/>
      <c r="FK161" s="1474"/>
      <c r="FL161" s="1474"/>
      <c r="FM161" s="1474"/>
      <c r="FN161" s="1474"/>
      <c r="FO161" s="1474"/>
      <c r="FP161" s="1474"/>
      <c r="FQ161" s="1474"/>
      <c r="FR161" s="1474"/>
      <c r="FS161" s="1474"/>
      <c r="FT161" s="1474"/>
      <c r="FU161" s="1474"/>
      <c r="FV161" s="1474"/>
      <c r="FW161" s="1474"/>
      <c r="FX161" s="1474"/>
      <c r="FY161" s="1474"/>
      <c r="FZ161" s="1474"/>
      <c r="GA161" s="1474"/>
      <c r="GB161" s="1474"/>
      <c r="GC161" s="1474"/>
      <c r="GD161" s="1474"/>
      <c r="GE161" s="1474"/>
      <c r="GF161" s="1474"/>
      <c r="GG161" s="1474"/>
      <c r="GH161" s="1474"/>
      <c r="GI161" s="1474"/>
      <c r="GJ161" s="1474"/>
      <c r="GK161" s="1474"/>
      <c r="GL161" s="1474"/>
      <c r="GM161" s="1474"/>
      <c r="GN161" s="1474"/>
      <c r="GO161" s="1474"/>
      <c r="GP161" s="1474"/>
      <c r="GQ161" s="1474"/>
      <c r="GR161" s="1474"/>
      <c r="GS161" s="1474"/>
      <c r="GT161" s="1474"/>
      <c r="GU161" s="1474"/>
      <c r="GV161" s="1474"/>
      <c r="GW161" s="1474"/>
      <c r="GX161" s="1474"/>
      <c r="GY161" s="1474"/>
      <c r="GZ161" s="1474"/>
      <c r="HA161" s="1474"/>
      <c r="HB161" s="1474"/>
      <c r="HC161" s="1474"/>
      <c r="HD161" s="1474"/>
      <c r="HE161" s="1474"/>
      <c r="HF161" s="1474"/>
      <c r="HG161" s="1474"/>
      <c r="HH161" s="1474"/>
      <c r="HI161" s="1474"/>
      <c r="HJ161" s="1474"/>
      <c r="HK161" s="1474"/>
      <c r="HL161" s="1474"/>
      <c r="HM161" s="1474"/>
      <c r="HN161" s="1474"/>
      <c r="HO161" s="1474"/>
      <c r="HP161" s="1474"/>
      <c r="HQ161" s="1474"/>
      <c r="HR161" s="1474"/>
      <c r="HS161" s="1474"/>
      <c r="HT161" s="1474"/>
      <c r="HU161" s="1474"/>
      <c r="HV161" s="1474"/>
      <c r="HW161" s="1474"/>
      <c r="HX161" s="1474"/>
      <c r="HY161" s="1474"/>
      <c r="HZ161" s="1474"/>
      <c r="IA161" s="1474"/>
      <c r="IB161" s="1474"/>
      <c r="IC161" s="1474"/>
      <c r="ID161" s="1474"/>
      <c r="IE161" s="1474"/>
      <c r="IF161" s="1474"/>
      <c r="IG161" s="1474"/>
      <c r="IH161" s="1474"/>
      <c r="II161" s="1474"/>
      <c r="IJ161" s="1474"/>
      <c r="IK161" s="1474"/>
      <c r="IL161" s="1474"/>
      <c r="IM161" s="1474"/>
      <c r="IN161" s="1474"/>
      <c r="IO161" s="1474"/>
      <c r="IP161" s="1474"/>
      <c r="IQ161" s="1474"/>
      <c r="IR161" s="1474"/>
      <c r="IS161" s="1474"/>
      <c r="IT161" s="1474"/>
      <c r="IU161" s="1474"/>
    </row>
    <row r="162" spans="1:255">
      <c r="A162" s="2091">
        <v>13</v>
      </c>
      <c r="B162" s="1456" t="s">
        <v>6202</v>
      </c>
      <c r="C162" s="1456"/>
      <c r="D162" s="1456"/>
      <c r="E162" s="1814"/>
      <c r="F162" s="1455"/>
      <c r="G162" s="1456"/>
      <c r="H162" s="1456"/>
      <c r="I162" s="1456"/>
      <c r="J162" s="1456"/>
      <c r="K162" s="1787">
        <v>5845</v>
      </c>
      <c r="L162" s="1787">
        <v>5845</v>
      </c>
      <c r="M162" s="1825">
        <v>13</v>
      </c>
      <c r="N162" s="1455"/>
      <c r="O162" s="1787"/>
      <c r="P162" s="1787">
        <v>32301.07</v>
      </c>
      <c r="Q162" s="1787"/>
      <c r="R162" s="1787">
        <f t="shared" si="3"/>
        <v>32301.07</v>
      </c>
      <c r="S162" s="1825">
        <v>13</v>
      </c>
      <c r="T162" s="1474"/>
      <c r="U162" s="1474"/>
      <c r="V162" s="1474"/>
      <c r="W162" s="1474"/>
      <c r="X162" s="1474"/>
      <c r="Y162" s="1474"/>
      <c r="Z162" s="1474"/>
      <c r="AA162" s="1474"/>
      <c r="AB162" s="1474"/>
      <c r="AC162" s="1474"/>
      <c r="AD162" s="1474"/>
      <c r="AE162" s="1474"/>
      <c r="AF162" s="1474"/>
      <c r="AG162" s="1474"/>
      <c r="AH162" s="1474"/>
      <c r="AI162" s="1474"/>
      <c r="AJ162" s="1474"/>
      <c r="AK162" s="1474"/>
      <c r="AL162" s="1474"/>
      <c r="AM162" s="1474"/>
      <c r="AN162" s="1474"/>
      <c r="AO162" s="1474"/>
      <c r="AP162" s="1474"/>
      <c r="AQ162" s="1474"/>
      <c r="AR162" s="1474"/>
      <c r="AS162" s="1474"/>
      <c r="AT162" s="1474"/>
      <c r="AU162" s="1474"/>
      <c r="AV162" s="1474"/>
      <c r="AW162" s="1474"/>
      <c r="AX162" s="1474"/>
      <c r="AY162" s="1474"/>
      <c r="AZ162" s="1474"/>
      <c r="BA162" s="1474"/>
      <c r="BB162" s="1474"/>
      <c r="BC162" s="1474"/>
      <c r="BD162" s="1474"/>
      <c r="BE162" s="1474"/>
      <c r="BF162" s="1474"/>
      <c r="BG162" s="1474"/>
      <c r="BH162" s="1474"/>
      <c r="BI162" s="1474"/>
      <c r="BJ162" s="1474"/>
      <c r="BK162" s="1474"/>
      <c r="BL162" s="1474"/>
      <c r="BM162" s="1474"/>
      <c r="BN162" s="1474"/>
      <c r="BO162" s="1474"/>
      <c r="BP162" s="1474"/>
      <c r="BQ162" s="1474"/>
      <c r="BR162" s="1474"/>
      <c r="BS162" s="1474"/>
      <c r="BT162" s="1474"/>
      <c r="BU162" s="1474"/>
      <c r="BV162" s="1474"/>
      <c r="BW162" s="1474"/>
      <c r="BX162" s="1474"/>
      <c r="BY162" s="1474"/>
      <c r="BZ162" s="1474"/>
      <c r="CA162" s="1474"/>
      <c r="CB162" s="1474"/>
      <c r="CC162" s="1474"/>
      <c r="CD162" s="1474"/>
      <c r="CE162" s="1474"/>
      <c r="CF162" s="1474"/>
      <c r="CG162" s="1474"/>
      <c r="CH162" s="1474"/>
      <c r="CI162" s="1474"/>
      <c r="CJ162" s="1474"/>
      <c r="CK162" s="1474"/>
      <c r="CL162" s="1474"/>
      <c r="CM162" s="1474"/>
      <c r="CN162" s="1474"/>
      <c r="CO162" s="1474"/>
      <c r="CP162" s="1474"/>
      <c r="CQ162" s="1474"/>
      <c r="CR162" s="1474"/>
      <c r="CS162" s="1474"/>
      <c r="CT162" s="1474"/>
      <c r="CU162" s="1474"/>
      <c r="CV162" s="1474"/>
      <c r="CW162" s="1474"/>
      <c r="CX162" s="1474"/>
      <c r="CY162" s="1474"/>
      <c r="CZ162" s="1474"/>
      <c r="DA162" s="1474"/>
      <c r="DB162" s="1474"/>
      <c r="DC162" s="1474"/>
      <c r="DD162" s="1474"/>
      <c r="DE162" s="1474"/>
      <c r="DF162" s="1474"/>
      <c r="DG162" s="1474"/>
      <c r="DH162" s="1474"/>
      <c r="DI162" s="1474"/>
      <c r="DJ162" s="1474"/>
      <c r="DK162" s="1474"/>
      <c r="DL162" s="1474"/>
      <c r="DM162" s="1474"/>
      <c r="DN162" s="1474"/>
      <c r="DO162" s="1474"/>
      <c r="DP162" s="1474"/>
      <c r="DQ162" s="1474"/>
      <c r="DR162" s="1474"/>
      <c r="DS162" s="1474"/>
      <c r="DT162" s="1474"/>
      <c r="DU162" s="1474"/>
      <c r="DV162" s="1474"/>
      <c r="DW162" s="1474"/>
      <c r="DX162" s="1474"/>
      <c r="DY162" s="1474"/>
      <c r="DZ162" s="1474"/>
      <c r="EA162" s="1474"/>
      <c r="EB162" s="1474"/>
      <c r="EC162" s="1474"/>
      <c r="ED162" s="1474"/>
      <c r="EE162" s="1474"/>
      <c r="EF162" s="1474"/>
      <c r="EG162" s="1474"/>
      <c r="EH162" s="1474"/>
      <c r="EI162" s="1474"/>
      <c r="EJ162" s="1474"/>
      <c r="EK162" s="1474"/>
      <c r="EL162" s="1474"/>
      <c r="EM162" s="1474"/>
      <c r="EN162" s="1474"/>
      <c r="EO162" s="1474"/>
      <c r="EP162" s="1474"/>
      <c r="EQ162" s="1474"/>
      <c r="ER162" s="1474"/>
      <c r="ES162" s="1474"/>
      <c r="ET162" s="1474"/>
      <c r="EU162" s="1474"/>
      <c r="EV162" s="1474"/>
      <c r="EW162" s="1474"/>
      <c r="EX162" s="1474"/>
      <c r="EY162" s="1474"/>
      <c r="EZ162" s="1474"/>
      <c r="FA162" s="1474"/>
      <c r="FB162" s="1474"/>
      <c r="FC162" s="1474"/>
      <c r="FD162" s="1474"/>
      <c r="FE162" s="1474"/>
      <c r="FF162" s="1474"/>
      <c r="FG162" s="1474"/>
      <c r="FH162" s="1474"/>
      <c r="FI162" s="1474"/>
      <c r="FJ162" s="1474"/>
      <c r="FK162" s="1474"/>
      <c r="FL162" s="1474"/>
      <c r="FM162" s="1474"/>
      <c r="FN162" s="1474"/>
      <c r="FO162" s="1474"/>
      <c r="FP162" s="1474"/>
      <c r="FQ162" s="1474"/>
      <c r="FR162" s="1474"/>
      <c r="FS162" s="1474"/>
      <c r="FT162" s="1474"/>
      <c r="FU162" s="1474"/>
      <c r="FV162" s="1474"/>
      <c r="FW162" s="1474"/>
      <c r="FX162" s="1474"/>
      <c r="FY162" s="1474"/>
      <c r="FZ162" s="1474"/>
      <c r="GA162" s="1474"/>
      <c r="GB162" s="1474"/>
      <c r="GC162" s="1474"/>
      <c r="GD162" s="1474"/>
      <c r="GE162" s="1474"/>
      <c r="GF162" s="1474"/>
      <c r="GG162" s="1474"/>
      <c r="GH162" s="1474"/>
      <c r="GI162" s="1474"/>
      <c r="GJ162" s="1474"/>
      <c r="GK162" s="1474"/>
      <c r="GL162" s="1474"/>
      <c r="GM162" s="1474"/>
      <c r="GN162" s="1474"/>
      <c r="GO162" s="1474"/>
      <c r="GP162" s="1474"/>
      <c r="GQ162" s="1474"/>
      <c r="GR162" s="1474"/>
      <c r="GS162" s="1474"/>
      <c r="GT162" s="1474"/>
      <c r="GU162" s="1474"/>
      <c r="GV162" s="1474"/>
      <c r="GW162" s="1474"/>
      <c r="GX162" s="1474"/>
      <c r="GY162" s="1474"/>
      <c r="GZ162" s="1474"/>
      <c r="HA162" s="1474"/>
      <c r="HB162" s="1474"/>
      <c r="HC162" s="1474"/>
      <c r="HD162" s="1474"/>
      <c r="HE162" s="1474"/>
      <c r="HF162" s="1474"/>
      <c r="HG162" s="1474"/>
      <c r="HH162" s="1474"/>
      <c r="HI162" s="1474"/>
      <c r="HJ162" s="1474"/>
      <c r="HK162" s="1474"/>
      <c r="HL162" s="1474"/>
      <c r="HM162" s="1474"/>
      <c r="HN162" s="1474"/>
      <c r="HO162" s="1474"/>
      <c r="HP162" s="1474"/>
      <c r="HQ162" s="1474"/>
      <c r="HR162" s="1474"/>
      <c r="HS162" s="1474"/>
      <c r="HT162" s="1474"/>
      <c r="HU162" s="1474"/>
      <c r="HV162" s="1474"/>
      <c r="HW162" s="1474"/>
      <c r="HX162" s="1474"/>
      <c r="HY162" s="1474"/>
      <c r="HZ162" s="1474"/>
      <c r="IA162" s="1474"/>
      <c r="IB162" s="1474"/>
      <c r="IC162" s="1474"/>
      <c r="ID162" s="1474"/>
      <c r="IE162" s="1474"/>
      <c r="IF162" s="1474"/>
      <c r="IG162" s="1474"/>
      <c r="IH162" s="1474"/>
      <c r="II162" s="1474"/>
      <c r="IJ162" s="1474"/>
      <c r="IK162" s="1474"/>
      <c r="IL162" s="1474"/>
      <c r="IM162" s="1474"/>
      <c r="IN162" s="1474"/>
      <c r="IO162" s="1474"/>
      <c r="IP162" s="1474"/>
      <c r="IQ162" s="1474"/>
      <c r="IR162" s="1474"/>
      <c r="IS162" s="1474"/>
      <c r="IT162" s="1474"/>
      <c r="IU162" s="1474"/>
    </row>
    <row r="163" spans="1:255">
      <c r="A163" s="2091">
        <v>14</v>
      </c>
      <c r="B163" s="1456" t="s">
        <v>6203</v>
      </c>
      <c r="C163" s="1456"/>
      <c r="D163" s="1456"/>
      <c r="E163" s="1814"/>
      <c r="F163" s="1455"/>
      <c r="G163" s="1456"/>
      <c r="H163" s="1456"/>
      <c r="I163" s="1456"/>
      <c r="J163" s="1456"/>
      <c r="K163" s="1787">
        <v>6</v>
      </c>
      <c r="L163" s="1787">
        <v>6</v>
      </c>
      <c r="M163" s="1825">
        <v>14</v>
      </c>
      <c r="N163" s="1455"/>
      <c r="O163" s="1787"/>
      <c r="P163" s="1787">
        <v>44.77</v>
      </c>
      <c r="Q163" s="1787"/>
      <c r="R163" s="1787">
        <f t="shared" si="3"/>
        <v>44.77</v>
      </c>
      <c r="S163" s="1825">
        <v>14</v>
      </c>
      <c r="T163" s="1474"/>
      <c r="U163" s="1474"/>
      <c r="V163" s="1474"/>
      <c r="W163" s="1474"/>
      <c r="X163" s="1474"/>
      <c r="Y163" s="1474"/>
      <c r="Z163" s="1474"/>
      <c r="AA163" s="1474"/>
      <c r="AB163" s="1474"/>
      <c r="AC163" s="1474"/>
      <c r="AD163" s="1474"/>
      <c r="AE163" s="1474"/>
      <c r="AF163" s="1474"/>
      <c r="AG163" s="1474"/>
      <c r="AH163" s="1474"/>
      <c r="AI163" s="1474"/>
      <c r="AJ163" s="1474"/>
      <c r="AK163" s="1474"/>
      <c r="AL163" s="1474"/>
      <c r="AM163" s="1474"/>
      <c r="AN163" s="1474"/>
      <c r="AO163" s="1474"/>
      <c r="AP163" s="1474"/>
      <c r="AQ163" s="1474"/>
      <c r="AR163" s="1474"/>
      <c r="AS163" s="1474"/>
      <c r="AT163" s="1474"/>
      <c r="AU163" s="1474"/>
      <c r="AV163" s="1474"/>
      <c r="AW163" s="1474"/>
      <c r="AX163" s="1474"/>
      <c r="AY163" s="1474"/>
      <c r="AZ163" s="1474"/>
      <c r="BA163" s="1474"/>
      <c r="BB163" s="1474"/>
      <c r="BC163" s="1474"/>
      <c r="BD163" s="1474"/>
      <c r="BE163" s="1474"/>
      <c r="BF163" s="1474"/>
      <c r="BG163" s="1474"/>
      <c r="BH163" s="1474"/>
      <c r="BI163" s="1474"/>
      <c r="BJ163" s="1474"/>
      <c r="BK163" s="1474"/>
      <c r="BL163" s="1474"/>
      <c r="BM163" s="1474"/>
      <c r="BN163" s="1474"/>
      <c r="BO163" s="1474"/>
      <c r="BP163" s="1474"/>
      <c r="BQ163" s="1474"/>
      <c r="BR163" s="1474"/>
      <c r="BS163" s="1474"/>
      <c r="BT163" s="1474"/>
      <c r="BU163" s="1474"/>
      <c r="BV163" s="1474"/>
      <c r="BW163" s="1474"/>
      <c r="BX163" s="1474"/>
      <c r="BY163" s="1474"/>
      <c r="BZ163" s="1474"/>
      <c r="CA163" s="1474"/>
      <c r="CB163" s="1474"/>
      <c r="CC163" s="1474"/>
      <c r="CD163" s="1474"/>
      <c r="CE163" s="1474"/>
      <c r="CF163" s="1474"/>
      <c r="CG163" s="1474"/>
      <c r="CH163" s="1474"/>
      <c r="CI163" s="1474"/>
      <c r="CJ163" s="1474"/>
      <c r="CK163" s="1474"/>
      <c r="CL163" s="1474"/>
      <c r="CM163" s="1474"/>
      <c r="CN163" s="1474"/>
      <c r="CO163" s="1474"/>
      <c r="CP163" s="1474"/>
      <c r="CQ163" s="1474"/>
      <c r="CR163" s="1474"/>
      <c r="CS163" s="1474"/>
      <c r="CT163" s="1474"/>
      <c r="CU163" s="1474"/>
      <c r="CV163" s="1474"/>
      <c r="CW163" s="1474"/>
      <c r="CX163" s="1474"/>
      <c r="CY163" s="1474"/>
      <c r="CZ163" s="1474"/>
      <c r="DA163" s="1474"/>
      <c r="DB163" s="1474"/>
      <c r="DC163" s="1474"/>
      <c r="DD163" s="1474"/>
      <c r="DE163" s="1474"/>
      <c r="DF163" s="1474"/>
      <c r="DG163" s="1474"/>
      <c r="DH163" s="1474"/>
      <c r="DI163" s="1474"/>
      <c r="DJ163" s="1474"/>
      <c r="DK163" s="1474"/>
      <c r="DL163" s="1474"/>
      <c r="DM163" s="1474"/>
      <c r="DN163" s="1474"/>
      <c r="DO163" s="1474"/>
      <c r="DP163" s="1474"/>
      <c r="DQ163" s="1474"/>
      <c r="DR163" s="1474"/>
      <c r="DS163" s="1474"/>
      <c r="DT163" s="1474"/>
      <c r="DU163" s="1474"/>
      <c r="DV163" s="1474"/>
      <c r="DW163" s="1474"/>
      <c r="DX163" s="1474"/>
      <c r="DY163" s="1474"/>
      <c r="DZ163" s="1474"/>
      <c r="EA163" s="1474"/>
      <c r="EB163" s="1474"/>
      <c r="EC163" s="1474"/>
      <c r="ED163" s="1474"/>
      <c r="EE163" s="1474"/>
      <c r="EF163" s="1474"/>
      <c r="EG163" s="1474"/>
      <c r="EH163" s="1474"/>
      <c r="EI163" s="1474"/>
      <c r="EJ163" s="1474"/>
      <c r="EK163" s="1474"/>
      <c r="EL163" s="1474"/>
      <c r="EM163" s="1474"/>
      <c r="EN163" s="1474"/>
      <c r="EO163" s="1474"/>
      <c r="EP163" s="1474"/>
      <c r="EQ163" s="1474"/>
      <c r="ER163" s="1474"/>
      <c r="ES163" s="1474"/>
      <c r="ET163" s="1474"/>
      <c r="EU163" s="1474"/>
      <c r="EV163" s="1474"/>
      <c r="EW163" s="1474"/>
      <c r="EX163" s="1474"/>
      <c r="EY163" s="1474"/>
      <c r="EZ163" s="1474"/>
      <c r="FA163" s="1474"/>
      <c r="FB163" s="1474"/>
      <c r="FC163" s="1474"/>
      <c r="FD163" s="1474"/>
      <c r="FE163" s="1474"/>
      <c r="FF163" s="1474"/>
      <c r="FG163" s="1474"/>
      <c r="FH163" s="1474"/>
      <c r="FI163" s="1474"/>
      <c r="FJ163" s="1474"/>
      <c r="FK163" s="1474"/>
      <c r="FL163" s="1474"/>
      <c r="FM163" s="1474"/>
      <c r="FN163" s="1474"/>
      <c r="FO163" s="1474"/>
      <c r="FP163" s="1474"/>
      <c r="FQ163" s="1474"/>
      <c r="FR163" s="1474"/>
      <c r="FS163" s="1474"/>
      <c r="FT163" s="1474"/>
      <c r="FU163" s="1474"/>
      <c r="FV163" s="1474"/>
      <c r="FW163" s="1474"/>
      <c r="FX163" s="1474"/>
      <c r="FY163" s="1474"/>
      <c r="FZ163" s="1474"/>
      <c r="GA163" s="1474"/>
      <c r="GB163" s="1474"/>
      <c r="GC163" s="1474"/>
      <c r="GD163" s="1474"/>
      <c r="GE163" s="1474"/>
      <c r="GF163" s="1474"/>
      <c r="GG163" s="1474"/>
      <c r="GH163" s="1474"/>
      <c r="GI163" s="1474"/>
      <c r="GJ163" s="1474"/>
      <c r="GK163" s="1474"/>
      <c r="GL163" s="1474"/>
      <c r="GM163" s="1474"/>
      <c r="GN163" s="1474"/>
      <c r="GO163" s="1474"/>
      <c r="GP163" s="1474"/>
      <c r="GQ163" s="1474"/>
      <c r="GR163" s="1474"/>
      <c r="GS163" s="1474"/>
      <c r="GT163" s="1474"/>
      <c r="GU163" s="1474"/>
      <c r="GV163" s="1474"/>
      <c r="GW163" s="1474"/>
      <c r="GX163" s="1474"/>
      <c r="GY163" s="1474"/>
      <c r="GZ163" s="1474"/>
      <c r="HA163" s="1474"/>
      <c r="HB163" s="1474"/>
      <c r="HC163" s="1474"/>
      <c r="HD163" s="1474"/>
      <c r="HE163" s="1474"/>
      <c r="HF163" s="1474"/>
      <c r="HG163" s="1474"/>
      <c r="HH163" s="1474"/>
      <c r="HI163" s="1474"/>
      <c r="HJ163" s="1474"/>
      <c r="HK163" s="1474"/>
      <c r="HL163" s="1474"/>
      <c r="HM163" s="1474"/>
      <c r="HN163" s="1474"/>
      <c r="HO163" s="1474"/>
      <c r="HP163" s="1474"/>
      <c r="HQ163" s="1474"/>
      <c r="HR163" s="1474"/>
      <c r="HS163" s="1474"/>
      <c r="HT163" s="1474"/>
      <c r="HU163" s="1474"/>
      <c r="HV163" s="1474"/>
      <c r="HW163" s="1474"/>
      <c r="HX163" s="1474"/>
      <c r="HY163" s="1474"/>
      <c r="HZ163" s="1474"/>
      <c r="IA163" s="1474"/>
      <c r="IB163" s="1474"/>
      <c r="IC163" s="1474"/>
      <c r="ID163" s="1474"/>
      <c r="IE163" s="1474"/>
      <c r="IF163" s="1474"/>
      <c r="IG163" s="1474"/>
      <c r="IH163" s="1474"/>
      <c r="II163" s="1474"/>
      <c r="IJ163" s="1474"/>
      <c r="IK163" s="1474"/>
      <c r="IL163" s="1474"/>
      <c r="IM163" s="1474"/>
      <c r="IN163" s="1474"/>
      <c r="IO163" s="1474"/>
      <c r="IP163" s="1474"/>
      <c r="IQ163" s="1474"/>
      <c r="IR163" s="1474"/>
      <c r="IS163" s="1474"/>
      <c r="IT163" s="1474"/>
      <c r="IU163" s="1474"/>
    </row>
    <row r="164" spans="1:255">
      <c r="A164" s="2091">
        <v>15</v>
      </c>
      <c r="B164" s="1456" t="s">
        <v>6204</v>
      </c>
      <c r="C164" s="1456"/>
      <c r="D164" s="1456"/>
      <c r="E164" s="1814"/>
      <c r="F164" s="1455"/>
      <c r="G164" s="1456"/>
      <c r="H164" s="1456"/>
      <c r="I164" s="1456"/>
      <c r="J164" s="1456"/>
      <c r="K164" s="1787">
        <v>0</v>
      </c>
      <c r="L164" s="1787">
        <v>0</v>
      </c>
      <c r="M164" s="1825">
        <v>15</v>
      </c>
      <c r="N164" s="1455"/>
      <c r="O164" s="1787"/>
      <c r="P164" s="1787">
        <v>0</v>
      </c>
      <c r="Q164" s="1787"/>
      <c r="R164" s="1787">
        <f t="shared" si="3"/>
        <v>0</v>
      </c>
      <c r="S164" s="1825">
        <v>15</v>
      </c>
      <c r="T164" s="1474"/>
      <c r="U164" s="1474"/>
      <c r="V164" s="1474"/>
      <c r="W164" s="1474"/>
      <c r="X164" s="1474"/>
      <c r="Y164" s="1474"/>
      <c r="Z164" s="1474"/>
      <c r="AA164" s="1474"/>
      <c r="AB164" s="1474"/>
      <c r="AC164" s="1474"/>
      <c r="AD164" s="1474"/>
      <c r="AE164" s="1474"/>
      <c r="AF164" s="1474"/>
      <c r="AG164" s="1474"/>
      <c r="AH164" s="1474"/>
      <c r="AI164" s="1474"/>
      <c r="AJ164" s="1474"/>
      <c r="AK164" s="1474"/>
      <c r="AL164" s="1474"/>
      <c r="AM164" s="1474"/>
      <c r="AN164" s="1474"/>
      <c r="AO164" s="1474"/>
      <c r="AP164" s="1474"/>
      <c r="AQ164" s="1474"/>
      <c r="AR164" s="1474"/>
      <c r="AS164" s="1474"/>
      <c r="AT164" s="1474"/>
      <c r="AU164" s="1474"/>
      <c r="AV164" s="1474"/>
      <c r="AW164" s="1474"/>
      <c r="AX164" s="1474"/>
      <c r="AY164" s="1474"/>
      <c r="AZ164" s="1474"/>
      <c r="BA164" s="1474"/>
      <c r="BB164" s="1474"/>
      <c r="BC164" s="1474"/>
      <c r="BD164" s="1474"/>
      <c r="BE164" s="1474"/>
      <c r="BF164" s="1474"/>
      <c r="BG164" s="1474"/>
      <c r="BH164" s="1474"/>
      <c r="BI164" s="1474"/>
      <c r="BJ164" s="1474"/>
      <c r="BK164" s="1474"/>
      <c r="BL164" s="1474"/>
      <c r="BM164" s="1474"/>
      <c r="BN164" s="1474"/>
      <c r="BO164" s="1474"/>
      <c r="BP164" s="1474"/>
      <c r="BQ164" s="1474"/>
      <c r="BR164" s="1474"/>
      <c r="BS164" s="1474"/>
      <c r="BT164" s="1474"/>
      <c r="BU164" s="1474"/>
      <c r="BV164" s="1474"/>
      <c r="BW164" s="1474"/>
      <c r="BX164" s="1474"/>
      <c r="BY164" s="1474"/>
      <c r="BZ164" s="1474"/>
      <c r="CA164" s="1474"/>
      <c r="CB164" s="1474"/>
      <c r="CC164" s="1474"/>
      <c r="CD164" s="1474"/>
      <c r="CE164" s="1474"/>
      <c r="CF164" s="1474"/>
      <c r="CG164" s="1474"/>
      <c r="CH164" s="1474"/>
      <c r="CI164" s="1474"/>
      <c r="CJ164" s="1474"/>
      <c r="CK164" s="1474"/>
      <c r="CL164" s="1474"/>
      <c r="CM164" s="1474"/>
      <c r="CN164" s="1474"/>
      <c r="CO164" s="1474"/>
      <c r="CP164" s="1474"/>
      <c r="CQ164" s="1474"/>
      <c r="CR164" s="1474"/>
      <c r="CS164" s="1474"/>
      <c r="CT164" s="1474"/>
      <c r="CU164" s="1474"/>
      <c r="CV164" s="1474"/>
      <c r="CW164" s="1474"/>
      <c r="CX164" s="1474"/>
      <c r="CY164" s="1474"/>
      <c r="CZ164" s="1474"/>
      <c r="DA164" s="1474"/>
      <c r="DB164" s="1474"/>
      <c r="DC164" s="1474"/>
      <c r="DD164" s="1474"/>
      <c r="DE164" s="1474"/>
      <c r="DF164" s="1474"/>
      <c r="DG164" s="1474"/>
      <c r="DH164" s="1474"/>
      <c r="DI164" s="1474"/>
      <c r="DJ164" s="1474"/>
      <c r="DK164" s="1474"/>
      <c r="DL164" s="1474"/>
      <c r="DM164" s="1474"/>
      <c r="DN164" s="1474"/>
      <c r="DO164" s="1474"/>
      <c r="DP164" s="1474"/>
      <c r="DQ164" s="1474"/>
      <c r="DR164" s="1474"/>
      <c r="DS164" s="1474"/>
      <c r="DT164" s="1474"/>
      <c r="DU164" s="1474"/>
      <c r="DV164" s="1474"/>
      <c r="DW164" s="1474"/>
      <c r="DX164" s="1474"/>
      <c r="DY164" s="1474"/>
      <c r="DZ164" s="1474"/>
      <c r="EA164" s="1474"/>
      <c r="EB164" s="1474"/>
      <c r="EC164" s="1474"/>
      <c r="ED164" s="1474"/>
      <c r="EE164" s="1474"/>
      <c r="EF164" s="1474"/>
      <c r="EG164" s="1474"/>
      <c r="EH164" s="1474"/>
      <c r="EI164" s="1474"/>
      <c r="EJ164" s="1474"/>
      <c r="EK164" s="1474"/>
      <c r="EL164" s="1474"/>
      <c r="EM164" s="1474"/>
      <c r="EN164" s="1474"/>
      <c r="EO164" s="1474"/>
      <c r="EP164" s="1474"/>
      <c r="EQ164" s="1474"/>
      <c r="ER164" s="1474"/>
      <c r="ES164" s="1474"/>
      <c r="ET164" s="1474"/>
      <c r="EU164" s="1474"/>
      <c r="EV164" s="1474"/>
      <c r="EW164" s="1474"/>
      <c r="EX164" s="1474"/>
      <c r="EY164" s="1474"/>
      <c r="EZ164" s="1474"/>
      <c r="FA164" s="1474"/>
      <c r="FB164" s="1474"/>
      <c r="FC164" s="1474"/>
      <c r="FD164" s="1474"/>
      <c r="FE164" s="1474"/>
      <c r="FF164" s="1474"/>
      <c r="FG164" s="1474"/>
      <c r="FH164" s="1474"/>
      <c r="FI164" s="1474"/>
      <c r="FJ164" s="1474"/>
      <c r="FK164" s="1474"/>
      <c r="FL164" s="1474"/>
      <c r="FM164" s="1474"/>
      <c r="FN164" s="1474"/>
      <c r="FO164" s="1474"/>
      <c r="FP164" s="1474"/>
      <c r="FQ164" s="1474"/>
      <c r="FR164" s="1474"/>
      <c r="FS164" s="1474"/>
      <c r="FT164" s="1474"/>
      <c r="FU164" s="1474"/>
      <c r="FV164" s="1474"/>
      <c r="FW164" s="1474"/>
      <c r="FX164" s="1474"/>
      <c r="FY164" s="1474"/>
      <c r="FZ164" s="1474"/>
      <c r="GA164" s="1474"/>
      <c r="GB164" s="1474"/>
      <c r="GC164" s="1474"/>
      <c r="GD164" s="1474"/>
      <c r="GE164" s="1474"/>
      <c r="GF164" s="1474"/>
      <c r="GG164" s="1474"/>
      <c r="GH164" s="1474"/>
      <c r="GI164" s="1474"/>
      <c r="GJ164" s="1474"/>
      <c r="GK164" s="1474"/>
      <c r="GL164" s="1474"/>
      <c r="GM164" s="1474"/>
      <c r="GN164" s="1474"/>
      <c r="GO164" s="1474"/>
      <c r="GP164" s="1474"/>
      <c r="GQ164" s="1474"/>
      <c r="GR164" s="1474"/>
      <c r="GS164" s="1474"/>
      <c r="GT164" s="1474"/>
      <c r="GU164" s="1474"/>
      <c r="GV164" s="1474"/>
      <c r="GW164" s="1474"/>
      <c r="GX164" s="1474"/>
      <c r="GY164" s="1474"/>
      <c r="GZ164" s="1474"/>
      <c r="HA164" s="1474"/>
      <c r="HB164" s="1474"/>
      <c r="HC164" s="1474"/>
      <c r="HD164" s="1474"/>
      <c r="HE164" s="1474"/>
      <c r="HF164" s="1474"/>
      <c r="HG164" s="1474"/>
      <c r="HH164" s="1474"/>
      <c r="HI164" s="1474"/>
      <c r="HJ164" s="1474"/>
      <c r="HK164" s="1474"/>
      <c r="HL164" s="1474"/>
      <c r="HM164" s="1474"/>
      <c r="HN164" s="1474"/>
      <c r="HO164" s="1474"/>
      <c r="HP164" s="1474"/>
      <c r="HQ164" s="1474"/>
      <c r="HR164" s="1474"/>
      <c r="HS164" s="1474"/>
      <c r="HT164" s="1474"/>
      <c r="HU164" s="1474"/>
      <c r="HV164" s="1474"/>
      <c r="HW164" s="1474"/>
      <c r="HX164" s="1474"/>
      <c r="HY164" s="1474"/>
      <c r="HZ164" s="1474"/>
      <c r="IA164" s="1474"/>
      <c r="IB164" s="1474"/>
      <c r="IC164" s="1474"/>
      <c r="ID164" s="1474"/>
      <c r="IE164" s="1474"/>
      <c r="IF164" s="1474"/>
      <c r="IG164" s="1474"/>
      <c r="IH164" s="1474"/>
      <c r="II164" s="1474"/>
      <c r="IJ164" s="1474"/>
      <c r="IK164" s="1474"/>
      <c r="IL164" s="1474"/>
      <c r="IM164" s="1474"/>
      <c r="IN164" s="1474"/>
      <c r="IO164" s="1474"/>
      <c r="IP164" s="1474"/>
      <c r="IQ164" s="1474"/>
      <c r="IR164" s="1474"/>
      <c r="IS164" s="1474"/>
      <c r="IT164" s="1474"/>
      <c r="IU164" s="1474"/>
    </row>
    <row r="165" spans="1:255">
      <c r="A165" s="2091">
        <v>16</v>
      </c>
      <c r="B165" s="1456" t="s">
        <v>6205</v>
      </c>
      <c r="C165" s="1456"/>
      <c r="D165" s="1456"/>
      <c r="E165" s="1814"/>
      <c r="F165" s="1455"/>
      <c r="G165" s="1456"/>
      <c r="H165" s="1456"/>
      <c r="I165" s="1456"/>
      <c r="J165" s="1456"/>
      <c r="K165" s="1787">
        <v>2798</v>
      </c>
      <c r="L165" s="1787">
        <v>2798</v>
      </c>
      <c r="M165" s="1825">
        <v>16</v>
      </c>
      <c r="N165" s="1455"/>
      <c r="O165" s="1787"/>
      <c r="P165" s="1787">
        <v>16691.060000000001</v>
      </c>
      <c r="Q165" s="1787"/>
      <c r="R165" s="1787">
        <f t="shared" si="3"/>
        <v>16691.060000000001</v>
      </c>
      <c r="S165" s="1825">
        <v>16</v>
      </c>
      <c r="T165" s="1474"/>
      <c r="U165" s="1474"/>
      <c r="V165" s="1474"/>
      <c r="W165" s="1474"/>
      <c r="X165" s="1474"/>
      <c r="Y165" s="1474"/>
      <c r="Z165" s="1474"/>
      <c r="AA165" s="1474"/>
      <c r="AB165" s="1474"/>
      <c r="AC165" s="1474"/>
      <c r="AD165" s="1474"/>
      <c r="AE165" s="1474"/>
      <c r="AF165" s="1474"/>
      <c r="AG165" s="1474"/>
      <c r="AH165" s="1474"/>
      <c r="AI165" s="1474"/>
      <c r="AJ165" s="1474"/>
      <c r="AK165" s="1474"/>
      <c r="AL165" s="1474"/>
      <c r="AM165" s="1474"/>
      <c r="AN165" s="1474"/>
      <c r="AO165" s="1474"/>
      <c r="AP165" s="1474"/>
      <c r="AQ165" s="1474"/>
      <c r="AR165" s="1474"/>
      <c r="AS165" s="1474"/>
      <c r="AT165" s="1474"/>
      <c r="AU165" s="1474"/>
      <c r="AV165" s="1474"/>
      <c r="AW165" s="1474"/>
      <c r="AX165" s="1474"/>
      <c r="AY165" s="1474"/>
      <c r="AZ165" s="1474"/>
      <c r="BA165" s="1474"/>
      <c r="BB165" s="1474"/>
      <c r="BC165" s="1474"/>
      <c r="BD165" s="1474"/>
      <c r="BE165" s="1474"/>
      <c r="BF165" s="1474"/>
      <c r="BG165" s="1474"/>
      <c r="BH165" s="1474"/>
      <c r="BI165" s="1474"/>
      <c r="BJ165" s="1474"/>
      <c r="BK165" s="1474"/>
      <c r="BL165" s="1474"/>
      <c r="BM165" s="1474"/>
      <c r="BN165" s="1474"/>
      <c r="BO165" s="1474"/>
      <c r="BP165" s="1474"/>
      <c r="BQ165" s="1474"/>
      <c r="BR165" s="1474"/>
      <c r="BS165" s="1474"/>
      <c r="BT165" s="1474"/>
      <c r="BU165" s="1474"/>
      <c r="BV165" s="1474"/>
      <c r="BW165" s="1474"/>
      <c r="BX165" s="1474"/>
      <c r="BY165" s="1474"/>
      <c r="BZ165" s="1474"/>
      <c r="CA165" s="1474"/>
      <c r="CB165" s="1474"/>
      <c r="CC165" s="1474"/>
      <c r="CD165" s="1474"/>
      <c r="CE165" s="1474"/>
      <c r="CF165" s="1474"/>
      <c r="CG165" s="1474"/>
      <c r="CH165" s="1474"/>
      <c r="CI165" s="1474"/>
      <c r="CJ165" s="1474"/>
      <c r="CK165" s="1474"/>
      <c r="CL165" s="1474"/>
      <c r="CM165" s="1474"/>
      <c r="CN165" s="1474"/>
      <c r="CO165" s="1474"/>
      <c r="CP165" s="1474"/>
      <c r="CQ165" s="1474"/>
      <c r="CR165" s="1474"/>
      <c r="CS165" s="1474"/>
      <c r="CT165" s="1474"/>
      <c r="CU165" s="1474"/>
      <c r="CV165" s="1474"/>
      <c r="CW165" s="1474"/>
      <c r="CX165" s="1474"/>
      <c r="CY165" s="1474"/>
      <c r="CZ165" s="1474"/>
      <c r="DA165" s="1474"/>
      <c r="DB165" s="1474"/>
      <c r="DC165" s="1474"/>
      <c r="DD165" s="1474"/>
      <c r="DE165" s="1474"/>
      <c r="DF165" s="1474"/>
      <c r="DG165" s="1474"/>
      <c r="DH165" s="1474"/>
      <c r="DI165" s="1474"/>
      <c r="DJ165" s="1474"/>
      <c r="DK165" s="1474"/>
      <c r="DL165" s="1474"/>
      <c r="DM165" s="1474"/>
      <c r="DN165" s="1474"/>
      <c r="DO165" s="1474"/>
      <c r="DP165" s="1474"/>
      <c r="DQ165" s="1474"/>
      <c r="DR165" s="1474"/>
      <c r="DS165" s="1474"/>
      <c r="DT165" s="1474"/>
      <c r="DU165" s="1474"/>
      <c r="DV165" s="1474"/>
      <c r="DW165" s="1474"/>
      <c r="DX165" s="1474"/>
      <c r="DY165" s="1474"/>
      <c r="DZ165" s="1474"/>
      <c r="EA165" s="1474"/>
      <c r="EB165" s="1474"/>
      <c r="EC165" s="1474"/>
      <c r="ED165" s="1474"/>
      <c r="EE165" s="1474"/>
      <c r="EF165" s="1474"/>
      <c r="EG165" s="1474"/>
      <c r="EH165" s="1474"/>
      <c r="EI165" s="1474"/>
      <c r="EJ165" s="1474"/>
      <c r="EK165" s="1474"/>
      <c r="EL165" s="1474"/>
      <c r="EM165" s="1474"/>
      <c r="EN165" s="1474"/>
      <c r="EO165" s="1474"/>
      <c r="EP165" s="1474"/>
      <c r="EQ165" s="1474"/>
      <c r="ER165" s="1474"/>
      <c r="ES165" s="1474"/>
      <c r="ET165" s="1474"/>
      <c r="EU165" s="1474"/>
      <c r="EV165" s="1474"/>
      <c r="EW165" s="1474"/>
      <c r="EX165" s="1474"/>
      <c r="EY165" s="1474"/>
      <c r="EZ165" s="1474"/>
      <c r="FA165" s="1474"/>
      <c r="FB165" s="1474"/>
      <c r="FC165" s="1474"/>
      <c r="FD165" s="1474"/>
      <c r="FE165" s="1474"/>
      <c r="FF165" s="1474"/>
      <c r="FG165" s="1474"/>
      <c r="FH165" s="1474"/>
      <c r="FI165" s="1474"/>
      <c r="FJ165" s="1474"/>
      <c r="FK165" s="1474"/>
      <c r="FL165" s="1474"/>
      <c r="FM165" s="1474"/>
      <c r="FN165" s="1474"/>
      <c r="FO165" s="1474"/>
      <c r="FP165" s="1474"/>
      <c r="FQ165" s="1474"/>
      <c r="FR165" s="1474"/>
      <c r="FS165" s="1474"/>
      <c r="FT165" s="1474"/>
      <c r="FU165" s="1474"/>
      <c r="FV165" s="1474"/>
      <c r="FW165" s="1474"/>
      <c r="FX165" s="1474"/>
      <c r="FY165" s="1474"/>
      <c r="FZ165" s="1474"/>
      <c r="GA165" s="1474"/>
      <c r="GB165" s="1474"/>
      <c r="GC165" s="1474"/>
      <c r="GD165" s="1474"/>
      <c r="GE165" s="1474"/>
      <c r="GF165" s="1474"/>
      <c r="GG165" s="1474"/>
      <c r="GH165" s="1474"/>
      <c r="GI165" s="1474"/>
      <c r="GJ165" s="1474"/>
      <c r="GK165" s="1474"/>
      <c r="GL165" s="1474"/>
      <c r="GM165" s="1474"/>
      <c r="GN165" s="1474"/>
      <c r="GO165" s="1474"/>
      <c r="GP165" s="1474"/>
      <c r="GQ165" s="1474"/>
      <c r="GR165" s="1474"/>
      <c r="GS165" s="1474"/>
      <c r="GT165" s="1474"/>
      <c r="GU165" s="1474"/>
      <c r="GV165" s="1474"/>
      <c r="GW165" s="1474"/>
      <c r="GX165" s="1474"/>
      <c r="GY165" s="1474"/>
      <c r="GZ165" s="1474"/>
      <c r="HA165" s="1474"/>
      <c r="HB165" s="1474"/>
      <c r="HC165" s="1474"/>
      <c r="HD165" s="1474"/>
      <c r="HE165" s="1474"/>
      <c r="HF165" s="1474"/>
      <c r="HG165" s="1474"/>
      <c r="HH165" s="1474"/>
      <c r="HI165" s="1474"/>
      <c r="HJ165" s="1474"/>
      <c r="HK165" s="1474"/>
      <c r="HL165" s="1474"/>
      <c r="HM165" s="1474"/>
      <c r="HN165" s="1474"/>
      <c r="HO165" s="1474"/>
      <c r="HP165" s="1474"/>
      <c r="HQ165" s="1474"/>
      <c r="HR165" s="1474"/>
      <c r="HS165" s="1474"/>
      <c r="HT165" s="1474"/>
      <c r="HU165" s="1474"/>
      <c r="HV165" s="1474"/>
      <c r="HW165" s="1474"/>
      <c r="HX165" s="1474"/>
      <c r="HY165" s="1474"/>
      <c r="HZ165" s="1474"/>
      <c r="IA165" s="1474"/>
      <c r="IB165" s="1474"/>
      <c r="IC165" s="1474"/>
      <c r="ID165" s="1474"/>
      <c r="IE165" s="1474"/>
      <c r="IF165" s="1474"/>
      <c r="IG165" s="1474"/>
      <c r="IH165" s="1474"/>
      <c r="II165" s="1474"/>
      <c r="IJ165" s="1474"/>
      <c r="IK165" s="1474"/>
      <c r="IL165" s="1474"/>
      <c r="IM165" s="1474"/>
      <c r="IN165" s="1474"/>
      <c r="IO165" s="1474"/>
      <c r="IP165" s="1474"/>
      <c r="IQ165" s="1474"/>
      <c r="IR165" s="1474"/>
      <c r="IS165" s="1474"/>
      <c r="IT165" s="1474"/>
      <c r="IU165" s="1474"/>
    </row>
    <row r="166" spans="1:255">
      <c r="A166" s="2091">
        <v>17</v>
      </c>
      <c r="B166" s="1456" t="s">
        <v>6206</v>
      </c>
      <c r="C166" s="1456"/>
      <c r="D166" s="1456"/>
      <c r="E166" s="1814"/>
      <c r="F166" s="1455"/>
      <c r="G166" s="1456"/>
      <c r="H166" s="1456"/>
      <c r="I166" s="1456"/>
      <c r="J166" s="1456"/>
      <c r="K166" s="1787">
        <v>0</v>
      </c>
      <c r="L166" s="1787">
        <v>0</v>
      </c>
      <c r="M166" s="1825">
        <v>17</v>
      </c>
      <c r="N166" s="1455"/>
      <c r="O166" s="1787"/>
      <c r="P166" s="1787">
        <v>0</v>
      </c>
      <c r="Q166" s="1787"/>
      <c r="R166" s="1787">
        <f t="shared" si="3"/>
        <v>0</v>
      </c>
      <c r="S166" s="1825">
        <v>17</v>
      </c>
      <c r="T166" s="1474"/>
      <c r="U166" s="1474"/>
      <c r="V166" s="1474"/>
      <c r="W166" s="1474"/>
      <c r="X166" s="1474"/>
      <c r="Y166" s="1474"/>
      <c r="Z166" s="1474"/>
      <c r="AA166" s="1474"/>
      <c r="AB166" s="1474"/>
      <c r="AC166" s="1474"/>
      <c r="AD166" s="1474"/>
      <c r="AE166" s="1474"/>
      <c r="AF166" s="1474"/>
      <c r="AG166" s="1474"/>
      <c r="AH166" s="1474"/>
      <c r="AI166" s="1474"/>
      <c r="AJ166" s="1474"/>
      <c r="AK166" s="1474"/>
      <c r="AL166" s="1474"/>
      <c r="AM166" s="1474"/>
      <c r="AN166" s="1474"/>
      <c r="AO166" s="1474"/>
      <c r="AP166" s="1474"/>
      <c r="AQ166" s="1474"/>
      <c r="AR166" s="1474"/>
      <c r="AS166" s="1474"/>
      <c r="AT166" s="1474"/>
      <c r="AU166" s="1474"/>
      <c r="AV166" s="1474"/>
      <c r="AW166" s="1474"/>
      <c r="AX166" s="1474"/>
      <c r="AY166" s="1474"/>
      <c r="AZ166" s="1474"/>
      <c r="BA166" s="1474"/>
      <c r="BB166" s="1474"/>
      <c r="BC166" s="1474"/>
      <c r="BD166" s="1474"/>
      <c r="BE166" s="1474"/>
      <c r="BF166" s="1474"/>
      <c r="BG166" s="1474"/>
      <c r="BH166" s="1474"/>
      <c r="BI166" s="1474"/>
      <c r="BJ166" s="1474"/>
      <c r="BK166" s="1474"/>
      <c r="BL166" s="1474"/>
      <c r="BM166" s="1474"/>
      <c r="BN166" s="1474"/>
      <c r="BO166" s="1474"/>
      <c r="BP166" s="1474"/>
      <c r="BQ166" s="1474"/>
      <c r="BR166" s="1474"/>
      <c r="BS166" s="1474"/>
      <c r="BT166" s="1474"/>
      <c r="BU166" s="1474"/>
      <c r="BV166" s="1474"/>
      <c r="BW166" s="1474"/>
      <c r="BX166" s="1474"/>
      <c r="BY166" s="1474"/>
      <c r="BZ166" s="1474"/>
      <c r="CA166" s="1474"/>
      <c r="CB166" s="1474"/>
      <c r="CC166" s="1474"/>
      <c r="CD166" s="1474"/>
      <c r="CE166" s="1474"/>
      <c r="CF166" s="1474"/>
      <c r="CG166" s="1474"/>
      <c r="CH166" s="1474"/>
      <c r="CI166" s="1474"/>
      <c r="CJ166" s="1474"/>
      <c r="CK166" s="1474"/>
      <c r="CL166" s="1474"/>
      <c r="CM166" s="1474"/>
      <c r="CN166" s="1474"/>
      <c r="CO166" s="1474"/>
      <c r="CP166" s="1474"/>
      <c r="CQ166" s="1474"/>
      <c r="CR166" s="1474"/>
      <c r="CS166" s="1474"/>
      <c r="CT166" s="1474"/>
      <c r="CU166" s="1474"/>
      <c r="CV166" s="1474"/>
      <c r="CW166" s="1474"/>
      <c r="CX166" s="1474"/>
      <c r="CY166" s="1474"/>
      <c r="CZ166" s="1474"/>
      <c r="DA166" s="1474"/>
      <c r="DB166" s="1474"/>
      <c r="DC166" s="1474"/>
      <c r="DD166" s="1474"/>
      <c r="DE166" s="1474"/>
      <c r="DF166" s="1474"/>
      <c r="DG166" s="1474"/>
      <c r="DH166" s="1474"/>
      <c r="DI166" s="1474"/>
      <c r="DJ166" s="1474"/>
      <c r="DK166" s="1474"/>
      <c r="DL166" s="1474"/>
      <c r="DM166" s="1474"/>
      <c r="DN166" s="1474"/>
      <c r="DO166" s="1474"/>
      <c r="DP166" s="1474"/>
      <c r="DQ166" s="1474"/>
      <c r="DR166" s="1474"/>
      <c r="DS166" s="1474"/>
      <c r="DT166" s="1474"/>
      <c r="DU166" s="1474"/>
      <c r="DV166" s="1474"/>
      <c r="DW166" s="1474"/>
      <c r="DX166" s="1474"/>
      <c r="DY166" s="1474"/>
      <c r="DZ166" s="1474"/>
      <c r="EA166" s="1474"/>
      <c r="EB166" s="1474"/>
      <c r="EC166" s="1474"/>
      <c r="ED166" s="1474"/>
      <c r="EE166" s="1474"/>
      <c r="EF166" s="1474"/>
      <c r="EG166" s="1474"/>
      <c r="EH166" s="1474"/>
      <c r="EI166" s="1474"/>
      <c r="EJ166" s="1474"/>
      <c r="EK166" s="1474"/>
      <c r="EL166" s="1474"/>
      <c r="EM166" s="1474"/>
      <c r="EN166" s="1474"/>
      <c r="EO166" s="1474"/>
      <c r="EP166" s="1474"/>
      <c r="EQ166" s="1474"/>
      <c r="ER166" s="1474"/>
      <c r="ES166" s="1474"/>
      <c r="ET166" s="1474"/>
      <c r="EU166" s="1474"/>
      <c r="EV166" s="1474"/>
      <c r="EW166" s="1474"/>
      <c r="EX166" s="1474"/>
      <c r="EY166" s="1474"/>
      <c r="EZ166" s="1474"/>
      <c r="FA166" s="1474"/>
      <c r="FB166" s="1474"/>
      <c r="FC166" s="1474"/>
      <c r="FD166" s="1474"/>
      <c r="FE166" s="1474"/>
      <c r="FF166" s="1474"/>
      <c r="FG166" s="1474"/>
      <c r="FH166" s="1474"/>
      <c r="FI166" s="1474"/>
      <c r="FJ166" s="1474"/>
      <c r="FK166" s="1474"/>
      <c r="FL166" s="1474"/>
      <c r="FM166" s="1474"/>
      <c r="FN166" s="1474"/>
      <c r="FO166" s="1474"/>
      <c r="FP166" s="1474"/>
      <c r="FQ166" s="1474"/>
      <c r="FR166" s="1474"/>
      <c r="FS166" s="1474"/>
      <c r="FT166" s="1474"/>
      <c r="FU166" s="1474"/>
      <c r="FV166" s="1474"/>
      <c r="FW166" s="1474"/>
      <c r="FX166" s="1474"/>
      <c r="FY166" s="1474"/>
      <c r="FZ166" s="1474"/>
      <c r="GA166" s="1474"/>
      <c r="GB166" s="1474"/>
      <c r="GC166" s="1474"/>
      <c r="GD166" s="1474"/>
      <c r="GE166" s="1474"/>
      <c r="GF166" s="1474"/>
      <c r="GG166" s="1474"/>
      <c r="GH166" s="1474"/>
      <c r="GI166" s="1474"/>
      <c r="GJ166" s="1474"/>
      <c r="GK166" s="1474"/>
      <c r="GL166" s="1474"/>
      <c r="GM166" s="1474"/>
      <c r="GN166" s="1474"/>
      <c r="GO166" s="1474"/>
      <c r="GP166" s="1474"/>
      <c r="GQ166" s="1474"/>
      <c r="GR166" s="1474"/>
      <c r="GS166" s="1474"/>
      <c r="GT166" s="1474"/>
      <c r="GU166" s="1474"/>
      <c r="GV166" s="1474"/>
      <c r="GW166" s="1474"/>
      <c r="GX166" s="1474"/>
      <c r="GY166" s="1474"/>
      <c r="GZ166" s="1474"/>
      <c r="HA166" s="1474"/>
      <c r="HB166" s="1474"/>
      <c r="HC166" s="1474"/>
      <c r="HD166" s="1474"/>
      <c r="HE166" s="1474"/>
      <c r="HF166" s="1474"/>
      <c r="HG166" s="1474"/>
      <c r="HH166" s="1474"/>
      <c r="HI166" s="1474"/>
      <c r="HJ166" s="1474"/>
      <c r="HK166" s="1474"/>
      <c r="HL166" s="1474"/>
      <c r="HM166" s="1474"/>
      <c r="HN166" s="1474"/>
      <c r="HO166" s="1474"/>
      <c r="HP166" s="1474"/>
      <c r="HQ166" s="1474"/>
      <c r="HR166" s="1474"/>
      <c r="HS166" s="1474"/>
      <c r="HT166" s="1474"/>
      <c r="HU166" s="1474"/>
      <c r="HV166" s="1474"/>
      <c r="HW166" s="1474"/>
      <c r="HX166" s="1474"/>
      <c r="HY166" s="1474"/>
      <c r="HZ166" s="1474"/>
      <c r="IA166" s="1474"/>
      <c r="IB166" s="1474"/>
      <c r="IC166" s="1474"/>
      <c r="ID166" s="1474"/>
      <c r="IE166" s="1474"/>
      <c r="IF166" s="1474"/>
      <c r="IG166" s="1474"/>
      <c r="IH166" s="1474"/>
      <c r="II166" s="1474"/>
      <c r="IJ166" s="1474"/>
      <c r="IK166" s="1474"/>
      <c r="IL166" s="1474"/>
      <c r="IM166" s="1474"/>
      <c r="IN166" s="1474"/>
      <c r="IO166" s="1474"/>
      <c r="IP166" s="1474"/>
      <c r="IQ166" s="1474"/>
      <c r="IR166" s="1474"/>
      <c r="IS166" s="1474"/>
      <c r="IT166" s="1474"/>
      <c r="IU166" s="1474"/>
    </row>
    <row r="167" spans="1:255">
      <c r="A167" s="2091">
        <v>18</v>
      </c>
      <c r="B167" s="1456" t="s">
        <v>6207</v>
      </c>
      <c r="C167" s="1456"/>
      <c r="D167" s="1456"/>
      <c r="E167" s="1814"/>
      <c r="F167" s="1455"/>
      <c r="G167" s="1456"/>
      <c r="H167" s="1456"/>
      <c r="I167" s="1456"/>
      <c r="J167" s="1456"/>
      <c r="K167" s="1787">
        <v>15265</v>
      </c>
      <c r="L167" s="1787">
        <v>15265</v>
      </c>
      <c r="M167" s="1825">
        <v>18</v>
      </c>
      <c r="N167" s="1455"/>
      <c r="O167" s="1787"/>
      <c r="P167" s="1787">
        <v>84282.71</v>
      </c>
      <c r="Q167" s="1787"/>
      <c r="R167" s="1787">
        <f t="shared" si="3"/>
        <v>84282.71</v>
      </c>
      <c r="S167" s="1825">
        <v>18</v>
      </c>
      <c r="T167" s="1474"/>
      <c r="U167" s="1474"/>
      <c r="V167" s="1474"/>
      <c r="W167" s="1474"/>
      <c r="X167" s="1474"/>
      <c r="Y167" s="1474"/>
      <c r="Z167" s="1474"/>
      <c r="AA167" s="1474"/>
      <c r="AB167" s="1474"/>
      <c r="AC167" s="1474"/>
      <c r="AD167" s="1474"/>
      <c r="AE167" s="1474"/>
      <c r="AF167" s="1474"/>
      <c r="AG167" s="1474"/>
      <c r="AH167" s="1474"/>
      <c r="AI167" s="1474"/>
      <c r="AJ167" s="1474"/>
      <c r="AK167" s="1474"/>
      <c r="AL167" s="1474"/>
      <c r="AM167" s="1474"/>
      <c r="AN167" s="1474"/>
      <c r="AO167" s="1474"/>
      <c r="AP167" s="1474"/>
      <c r="AQ167" s="1474"/>
      <c r="AR167" s="1474"/>
      <c r="AS167" s="1474"/>
      <c r="AT167" s="1474"/>
      <c r="AU167" s="1474"/>
      <c r="AV167" s="1474"/>
      <c r="AW167" s="1474"/>
      <c r="AX167" s="1474"/>
      <c r="AY167" s="1474"/>
      <c r="AZ167" s="1474"/>
      <c r="BA167" s="1474"/>
      <c r="BB167" s="1474"/>
      <c r="BC167" s="1474"/>
      <c r="BD167" s="1474"/>
      <c r="BE167" s="1474"/>
      <c r="BF167" s="1474"/>
      <c r="BG167" s="1474"/>
      <c r="BH167" s="1474"/>
      <c r="BI167" s="1474"/>
      <c r="BJ167" s="1474"/>
      <c r="BK167" s="1474"/>
      <c r="BL167" s="1474"/>
      <c r="BM167" s="1474"/>
      <c r="BN167" s="1474"/>
      <c r="BO167" s="1474"/>
      <c r="BP167" s="1474"/>
      <c r="BQ167" s="1474"/>
      <c r="BR167" s="1474"/>
      <c r="BS167" s="1474"/>
      <c r="BT167" s="1474"/>
      <c r="BU167" s="1474"/>
      <c r="BV167" s="1474"/>
      <c r="BW167" s="1474"/>
      <c r="BX167" s="1474"/>
      <c r="BY167" s="1474"/>
      <c r="BZ167" s="1474"/>
      <c r="CA167" s="1474"/>
      <c r="CB167" s="1474"/>
      <c r="CC167" s="1474"/>
      <c r="CD167" s="1474"/>
      <c r="CE167" s="1474"/>
      <c r="CF167" s="1474"/>
      <c r="CG167" s="1474"/>
      <c r="CH167" s="1474"/>
      <c r="CI167" s="1474"/>
      <c r="CJ167" s="1474"/>
      <c r="CK167" s="1474"/>
      <c r="CL167" s="1474"/>
      <c r="CM167" s="1474"/>
      <c r="CN167" s="1474"/>
      <c r="CO167" s="1474"/>
      <c r="CP167" s="1474"/>
      <c r="CQ167" s="1474"/>
      <c r="CR167" s="1474"/>
      <c r="CS167" s="1474"/>
      <c r="CT167" s="1474"/>
      <c r="CU167" s="1474"/>
      <c r="CV167" s="1474"/>
      <c r="CW167" s="1474"/>
      <c r="CX167" s="1474"/>
      <c r="CY167" s="1474"/>
      <c r="CZ167" s="1474"/>
      <c r="DA167" s="1474"/>
      <c r="DB167" s="1474"/>
      <c r="DC167" s="1474"/>
      <c r="DD167" s="1474"/>
      <c r="DE167" s="1474"/>
      <c r="DF167" s="1474"/>
      <c r="DG167" s="1474"/>
      <c r="DH167" s="1474"/>
      <c r="DI167" s="1474"/>
      <c r="DJ167" s="1474"/>
      <c r="DK167" s="1474"/>
      <c r="DL167" s="1474"/>
      <c r="DM167" s="1474"/>
      <c r="DN167" s="1474"/>
      <c r="DO167" s="1474"/>
      <c r="DP167" s="1474"/>
      <c r="DQ167" s="1474"/>
      <c r="DR167" s="1474"/>
      <c r="DS167" s="1474"/>
      <c r="DT167" s="1474"/>
      <c r="DU167" s="1474"/>
      <c r="DV167" s="1474"/>
      <c r="DW167" s="1474"/>
      <c r="DX167" s="1474"/>
      <c r="DY167" s="1474"/>
      <c r="DZ167" s="1474"/>
      <c r="EA167" s="1474"/>
      <c r="EB167" s="1474"/>
      <c r="EC167" s="1474"/>
      <c r="ED167" s="1474"/>
      <c r="EE167" s="1474"/>
      <c r="EF167" s="1474"/>
      <c r="EG167" s="1474"/>
      <c r="EH167" s="1474"/>
      <c r="EI167" s="1474"/>
      <c r="EJ167" s="1474"/>
      <c r="EK167" s="1474"/>
      <c r="EL167" s="1474"/>
      <c r="EM167" s="1474"/>
      <c r="EN167" s="1474"/>
      <c r="EO167" s="1474"/>
      <c r="EP167" s="1474"/>
      <c r="EQ167" s="1474"/>
      <c r="ER167" s="1474"/>
      <c r="ES167" s="1474"/>
      <c r="ET167" s="1474"/>
      <c r="EU167" s="1474"/>
      <c r="EV167" s="1474"/>
      <c r="EW167" s="1474"/>
      <c r="EX167" s="1474"/>
      <c r="EY167" s="1474"/>
      <c r="EZ167" s="1474"/>
      <c r="FA167" s="1474"/>
      <c r="FB167" s="1474"/>
      <c r="FC167" s="1474"/>
      <c r="FD167" s="1474"/>
      <c r="FE167" s="1474"/>
      <c r="FF167" s="1474"/>
      <c r="FG167" s="1474"/>
      <c r="FH167" s="1474"/>
      <c r="FI167" s="1474"/>
      <c r="FJ167" s="1474"/>
      <c r="FK167" s="1474"/>
      <c r="FL167" s="1474"/>
      <c r="FM167" s="1474"/>
      <c r="FN167" s="1474"/>
      <c r="FO167" s="1474"/>
      <c r="FP167" s="1474"/>
      <c r="FQ167" s="1474"/>
      <c r="FR167" s="1474"/>
      <c r="FS167" s="1474"/>
      <c r="FT167" s="1474"/>
      <c r="FU167" s="1474"/>
      <c r="FV167" s="1474"/>
      <c r="FW167" s="1474"/>
      <c r="FX167" s="1474"/>
      <c r="FY167" s="1474"/>
      <c r="FZ167" s="1474"/>
      <c r="GA167" s="1474"/>
      <c r="GB167" s="1474"/>
      <c r="GC167" s="1474"/>
      <c r="GD167" s="1474"/>
      <c r="GE167" s="1474"/>
      <c r="GF167" s="1474"/>
      <c r="GG167" s="1474"/>
      <c r="GH167" s="1474"/>
      <c r="GI167" s="1474"/>
      <c r="GJ167" s="1474"/>
      <c r="GK167" s="1474"/>
      <c r="GL167" s="1474"/>
      <c r="GM167" s="1474"/>
      <c r="GN167" s="1474"/>
      <c r="GO167" s="1474"/>
      <c r="GP167" s="1474"/>
      <c r="GQ167" s="1474"/>
      <c r="GR167" s="1474"/>
      <c r="GS167" s="1474"/>
      <c r="GT167" s="1474"/>
      <c r="GU167" s="1474"/>
      <c r="GV167" s="1474"/>
      <c r="GW167" s="1474"/>
      <c r="GX167" s="1474"/>
      <c r="GY167" s="1474"/>
      <c r="GZ167" s="1474"/>
      <c r="HA167" s="1474"/>
      <c r="HB167" s="1474"/>
      <c r="HC167" s="1474"/>
      <c r="HD167" s="1474"/>
      <c r="HE167" s="1474"/>
      <c r="HF167" s="1474"/>
      <c r="HG167" s="1474"/>
      <c r="HH167" s="1474"/>
      <c r="HI167" s="1474"/>
      <c r="HJ167" s="1474"/>
      <c r="HK167" s="1474"/>
      <c r="HL167" s="1474"/>
      <c r="HM167" s="1474"/>
      <c r="HN167" s="1474"/>
      <c r="HO167" s="1474"/>
      <c r="HP167" s="1474"/>
      <c r="HQ167" s="1474"/>
      <c r="HR167" s="1474"/>
      <c r="HS167" s="1474"/>
      <c r="HT167" s="1474"/>
      <c r="HU167" s="1474"/>
      <c r="HV167" s="1474"/>
      <c r="HW167" s="1474"/>
      <c r="HX167" s="1474"/>
      <c r="HY167" s="1474"/>
      <c r="HZ167" s="1474"/>
      <c r="IA167" s="1474"/>
      <c r="IB167" s="1474"/>
      <c r="IC167" s="1474"/>
      <c r="ID167" s="1474"/>
      <c r="IE167" s="1474"/>
      <c r="IF167" s="1474"/>
      <c r="IG167" s="1474"/>
      <c r="IH167" s="1474"/>
      <c r="II167" s="1474"/>
      <c r="IJ167" s="1474"/>
      <c r="IK167" s="1474"/>
      <c r="IL167" s="1474"/>
      <c r="IM167" s="1474"/>
      <c r="IN167" s="1474"/>
      <c r="IO167" s="1474"/>
      <c r="IP167" s="1474"/>
      <c r="IQ167" s="1474"/>
      <c r="IR167" s="1474"/>
      <c r="IS167" s="1474"/>
      <c r="IT167" s="1474"/>
      <c r="IU167" s="1474"/>
    </row>
    <row r="168" spans="1:255">
      <c r="A168" s="2091">
        <v>19</v>
      </c>
      <c r="B168" s="1456" t="s">
        <v>6208</v>
      </c>
      <c r="C168" s="1456"/>
      <c r="D168" s="1456"/>
      <c r="E168" s="1814"/>
      <c r="F168" s="1455"/>
      <c r="G168" s="1456"/>
      <c r="H168" s="1456"/>
      <c r="I168" s="1456"/>
      <c r="J168" s="1456"/>
      <c r="K168" s="1787">
        <v>0</v>
      </c>
      <c r="L168" s="1787">
        <v>0</v>
      </c>
      <c r="M168" s="1825">
        <v>19</v>
      </c>
      <c r="N168" s="1455"/>
      <c r="O168" s="1787"/>
      <c r="P168" s="1787">
        <v>0</v>
      </c>
      <c r="Q168" s="1787"/>
      <c r="R168" s="1787">
        <f t="shared" si="3"/>
        <v>0</v>
      </c>
      <c r="S168" s="1825">
        <v>19</v>
      </c>
      <c r="T168" s="1474"/>
      <c r="U168" s="1474"/>
      <c r="V168" s="1474"/>
      <c r="W168" s="1474"/>
      <c r="X168" s="1474"/>
      <c r="Y168" s="1474"/>
      <c r="Z168" s="1474"/>
      <c r="AA168" s="1474"/>
      <c r="AB168" s="1474"/>
      <c r="AC168" s="1474"/>
      <c r="AD168" s="1474"/>
      <c r="AE168" s="1474"/>
      <c r="AF168" s="1474"/>
      <c r="AG168" s="1474"/>
      <c r="AH168" s="1474"/>
      <c r="AI168" s="1474"/>
      <c r="AJ168" s="1474"/>
      <c r="AK168" s="1474"/>
      <c r="AL168" s="1474"/>
      <c r="AM168" s="1474"/>
      <c r="AN168" s="1474"/>
      <c r="AO168" s="1474"/>
      <c r="AP168" s="1474"/>
      <c r="AQ168" s="1474"/>
      <c r="AR168" s="1474"/>
      <c r="AS168" s="1474"/>
      <c r="AT168" s="1474"/>
      <c r="AU168" s="1474"/>
      <c r="AV168" s="1474"/>
      <c r="AW168" s="1474"/>
      <c r="AX168" s="1474"/>
      <c r="AY168" s="1474"/>
      <c r="AZ168" s="1474"/>
      <c r="BA168" s="1474"/>
      <c r="BB168" s="1474"/>
      <c r="BC168" s="1474"/>
      <c r="BD168" s="1474"/>
      <c r="BE168" s="1474"/>
      <c r="BF168" s="1474"/>
      <c r="BG168" s="1474"/>
      <c r="BH168" s="1474"/>
      <c r="BI168" s="1474"/>
      <c r="BJ168" s="1474"/>
      <c r="BK168" s="1474"/>
      <c r="BL168" s="1474"/>
      <c r="BM168" s="1474"/>
      <c r="BN168" s="1474"/>
      <c r="BO168" s="1474"/>
      <c r="BP168" s="1474"/>
      <c r="BQ168" s="1474"/>
      <c r="BR168" s="1474"/>
      <c r="BS168" s="1474"/>
      <c r="BT168" s="1474"/>
      <c r="BU168" s="1474"/>
      <c r="BV168" s="1474"/>
      <c r="BW168" s="1474"/>
      <c r="BX168" s="1474"/>
      <c r="BY168" s="1474"/>
      <c r="BZ168" s="1474"/>
      <c r="CA168" s="1474"/>
      <c r="CB168" s="1474"/>
      <c r="CC168" s="1474"/>
      <c r="CD168" s="1474"/>
      <c r="CE168" s="1474"/>
      <c r="CF168" s="1474"/>
      <c r="CG168" s="1474"/>
      <c r="CH168" s="1474"/>
      <c r="CI168" s="1474"/>
      <c r="CJ168" s="1474"/>
      <c r="CK168" s="1474"/>
      <c r="CL168" s="1474"/>
      <c r="CM168" s="1474"/>
      <c r="CN168" s="1474"/>
      <c r="CO168" s="1474"/>
      <c r="CP168" s="1474"/>
      <c r="CQ168" s="1474"/>
      <c r="CR168" s="1474"/>
      <c r="CS168" s="1474"/>
      <c r="CT168" s="1474"/>
      <c r="CU168" s="1474"/>
      <c r="CV168" s="1474"/>
      <c r="CW168" s="1474"/>
      <c r="CX168" s="1474"/>
      <c r="CY168" s="1474"/>
      <c r="CZ168" s="1474"/>
      <c r="DA168" s="1474"/>
      <c r="DB168" s="1474"/>
      <c r="DC168" s="1474"/>
      <c r="DD168" s="1474"/>
      <c r="DE168" s="1474"/>
      <c r="DF168" s="1474"/>
      <c r="DG168" s="1474"/>
      <c r="DH168" s="1474"/>
      <c r="DI168" s="1474"/>
      <c r="DJ168" s="1474"/>
      <c r="DK168" s="1474"/>
      <c r="DL168" s="1474"/>
      <c r="DM168" s="1474"/>
      <c r="DN168" s="1474"/>
      <c r="DO168" s="1474"/>
      <c r="DP168" s="1474"/>
      <c r="DQ168" s="1474"/>
      <c r="DR168" s="1474"/>
      <c r="DS168" s="1474"/>
      <c r="DT168" s="1474"/>
      <c r="DU168" s="1474"/>
      <c r="DV168" s="1474"/>
      <c r="DW168" s="1474"/>
      <c r="DX168" s="1474"/>
      <c r="DY168" s="1474"/>
      <c r="DZ168" s="1474"/>
      <c r="EA168" s="1474"/>
      <c r="EB168" s="1474"/>
      <c r="EC168" s="1474"/>
      <c r="ED168" s="1474"/>
      <c r="EE168" s="1474"/>
      <c r="EF168" s="1474"/>
      <c r="EG168" s="1474"/>
      <c r="EH168" s="1474"/>
      <c r="EI168" s="1474"/>
      <c r="EJ168" s="1474"/>
      <c r="EK168" s="1474"/>
      <c r="EL168" s="1474"/>
      <c r="EM168" s="1474"/>
      <c r="EN168" s="1474"/>
      <c r="EO168" s="1474"/>
      <c r="EP168" s="1474"/>
      <c r="EQ168" s="1474"/>
      <c r="ER168" s="1474"/>
      <c r="ES168" s="1474"/>
      <c r="ET168" s="1474"/>
      <c r="EU168" s="1474"/>
      <c r="EV168" s="1474"/>
      <c r="EW168" s="1474"/>
      <c r="EX168" s="1474"/>
      <c r="EY168" s="1474"/>
      <c r="EZ168" s="1474"/>
      <c r="FA168" s="1474"/>
      <c r="FB168" s="1474"/>
      <c r="FC168" s="1474"/>
      <c r="FD168" s="1474"/>
      <c r="FE168" s="1474"/>
      <c r="FF168" s="1474"/>
      <c r="FG168" s="1474"/>
      <c r="FH168" s="1474"/>
      <c r="FI168" s="1474"/>
      <c r="FJ168" s="1474"/>
      <c r="FK168" s="1474"/>
      <c r="FL168" s="1474"/>
      <c r="FM168" s="1474"/>
      <c r="FN168" s="1474"/>
      <c r="FO168" s="1474"/>
      <c r="FP168" s="1474"/>
      <c r="FQ168" s="1474"/>
      <c r="FR168" s="1474"/>
      <c r="FS168" s="1474"/>
      <c r="FT168" s="1474"/>
      <c r="FU168" s="1474"/>
      <c r="FV168" s="1474"/>
      <c r="FW168" s="1474"/>
      <c r="FX168" s="1474"/>
      <c r="FY168" s="1474"/>
      <c r="FZ168" s="1474"/>
      <c r="GA168" s="1474"/>
      <c r="GB168" s="1474"/>
      <c r="GC168" s="1474"/>
      <c r="GD168" s="1474"/>
      <c r="GE168" s="1474"/>
      <c r="GF168" s="1474"/>
      <c r="GG168" s="1474"/>
      <c r="GH168" s="1474"/>
      <c r="GI168" s="1474"/>
      <c r="GJ168" s="1474"/>
      <c r="GK168" s="1474"/>
      <c r="GL168" s="1474"/>
      <c r="GM168" s="1474"/>
      <c r="GN168" s="1474"/>
      <c r="GO168" s="1474"/>
      <c r="GP168" s="1474"/>
      <c r="GQ168" s="1474"/>
      <c r="GR168" s="1474"/>
      <c r="GS168" s="1474"/>
      <c r="GT168" s="1474"/>
      <c r="GU168" s="1474"/>
      <c r="GV168" s="1474"/>
      <c r="GW168" s="1474"/>
      <c r="GX168" s="1474"/>
      <c r="GY168" s="1474"/>
      <c r="GZ168" s="1474"/>
      <c r="HA168" s="1474"/>
      <c r="HB168" s="1474"/>
      <c r="HC168" s="1474"/>
      <c r="HD168" s="1474"/>
      <c r="HE168" s="1474"/>
      <c r="HF168" s="1474"/>
      <c r="HG168" s="1474"/>
      <c r="HH168" s="1474"/>
      <c r="HI168" s="1474"/>
      <c r="HJ168" s="1474"/>
      <c r="HK168" s="1474"/>
      <c r="HL168" s="1474"/>
      <c r="HM168" s="1474"/>
      <c r="HN168" s="1474"/>
      <c r="HO168" s="1474"/>
      <c r="HP168" s="1474"/>
      <c r="HQ168" s="1474"/>
      <c r="HR168" s="1474"/>
      <c r="HS168" s="1474"/>
      <c r="HT168" s="1474"/>
      <c r="HU168" s="1474"/>
      <c r="HV168" s="1474"/>
      <c r="HW168" s="1474"/>
      <c r="HX168" s="1474"/>
      <c r="HY168" s="1474"/>
      <c r="HZ168" s="1474"/>
      <c r="IA168" s="1474"/>
      <c r="IB168" s="1474"/>
      <c r="IC168" s="1474"/>
      <c r="ID168" s="1474"/>
      <c r="IE168" s="1474"/>
      <c r="IF168" s="1474"/>
      <c r="IG168" s="1474"/>
      <c r="IH168" s="1474"/>
      <c r="II168" s="1474"/>
      <c r="IJ168" s="1474"/>
      <c r="IK168" s="1474"/>
      <c r="IL168" s="1474"/>
      <c r="IM168" s="1474"/>
      <c r="IN168" s="1474"/>
      <c r="IO168" s="1474"/>
      <c r="IP168" s="1474"/>
      <c r="IQ168" s="1474"/>
      <c r="IR168" s="1474"/>
      <c r="IS168" s="1474"/>
      <c r="IT168" s="1474"/>
      <c r="IU168" s="1474"/>
    </row>
    <row r="169" spans="1:255">
      <c r="A169" s="2091">
        <v>20</v>
      </c>
      <c r="B169" s="1456" t="s">
        <v>6209</v>
      </c>
      <c r="C169" s="1456"/>
      <c r="D169" s="1456"/>
      <c r="E169" s="1814"/>
      <c r="F169" s="1455"/>
      <c r="G169" s="1456"/>
      <c r="H169" s="1456"/>
      <c r="I169" s="1456"/>
      <c r="J169" s="1456"/>
      <c r="K169" s="1787">
        <v>20</v>
      </c>
      <c r="L169" s="1787">
        <v>20</v>
      </c>
      <c r="M169" s="1825">
        <v>20</v>
      </c>
      <c r="N169" s="1455"/>
      <c r="O169" s="1787"/>
      <c r="P169" s="1787">
        <v>137.11000000000001</v>
      </c>
      <c r="Q169" s="1787"/>
      <c r="R169" s="1787">
        <f t="shared" si="3"/>
        <v>137.11000000000001</v>
      </c>
      <c r="S169" s="1825">
        <v>20</v>
      </c>
      <c r="T169" s="1474"/>
      <c r="U169" s="1474"/>
      <c r="V169" s="1474"/>
      <c r="W169" s="1474"/>
      <c r="X169" s="1474"/>
      <c r="Y169" s="1474"/>
      <c r="Z169" s="1474"/>
      <c r="AA169" s="1474"/>
      <c r="AB169" s="1474"/>
      <c r="AC169" s="1474"/>
      <c r="AD169" s="1474"/>
      <c r="AE169" s="1474"/>
      <c r="AF169" s="1474"/>
      <c r="AG169" s="1474"/>
      <c r="AH169" s="1474"/>
      <c r="AI169" s="1474"/>
      <c r="AJ169" s="1474"/>
      <c r="AK169" s="1474"/>
      <c r="AL169" s="1474"/>
      <c r="AM169" s="1474"/>
      <c r="AN169" s="1474"/>
      <c r="AO169" s="1474"/>
      <c r="AP169" s="1474"/>
      <c r="AQ169" s="1474"/>
      <c r="AR169" s="1474"/>
      <c r="AS169" s="1474"/>
      <c r="AT169" s="1474"/>
      <c r="AU169" s="1474"/>
      <c r="AV169" s="1474"/>
      <c r="AW169" s="1474"/>
      <c r="AX169" s="1474"/>
      <c r="AY169" s="1474"/>
      <c r="AZ169" s="1474"/>
      <c r="BA169" s="1474"/>
      <c r="BB169" s="1474"/>
      <c r="BC169" s="1474"/>
      <c r="BD169" s="1474"/>
      <c r="BE169" s="1474"/>
      <c r="BF169" s="1474"/>
      <c r="BG169" s="1474"/>
      <c r="BH169" s="1474"/>
      <c r="BI169" s="1474"/>
      <c r="BJ169" s="1474"/>
      <c r="BK169" s="1474"/>
      <c r="BL169" s="1474"/>
      <c r="BM169" s="1474"/>
      <c r="BN169" s="1474"/>
      <c r="BO169" s="1474"/>
      <c r="BP169" s="1474"/>
      <c r="BQ169" s="1474"/>
      <c r="BR169" s="1474"/>
      <c r="BS169" s="1474"/>
      <c r="BT169" s="1474"/>
      <c r="BU169" s="1474"/>
      <c r="BV169" s="1474"/>
      <c r="BW169" s="1474"/>
      <c r="BX169" s="1474"/>
      <c r="BY169" s="1474"/>
      <c r="BZ169" s="1474"/>
      <c r="CA169" s="1474"/>
      <c r="CB169" s="1474"/>
      <c r="CC169" s="1474"/>
      <c r="CD169" s="1474"/>
      <c r="CE169" s="1474"/>
      <c r="CF169" s="1474"/>
      <c r="CG169" s="1474"/>
      <c r="CH169" s="1474"/>
      <c r="CI169" s="1474"/>
      <c r="CJ169" s="1474"/>
      <c r="CK169" s="1474"/>
      <c r="CL169" s="1474"/>
      <c r="CM169" s="1474"/>
      <c r="CN169" s="1474"/>
      <c r="CO169" s="1474"/>
      <c r="CP169" s="1474"/>
      <c r="CQ169" s="1474"/>
      <c r="CR169" s="1474"/>
      <c r="CS169" s="1474"/>
      <c r="CT169" s="1474"/>
      <c r="CU169" s="1474"/>
      <c r="CV169" s="1474"/>
      <c r="CW169" s="1474"/>
      <c r="CX169" s="1474"/>
      <c r="CY169" s="1474"/>
      <c r="CZ169" s="1474"/>
      <c r="DA169" s="1474"/>
      <c r="DB169" s="1474"/>
      <c r="DC169" s="1474"/>
      <c r="DD169" s="1474"/>
      <c r="DE169" s="1474"/>
      <c r="DF169" s="1474"/>
      <c r="DG169" s="1474"/>
      <c r="DH169" s="1474"/>
      <c r="DI169" s="1474"/>
      <c r="DJ169" s="1474"/>
      <c r="DK169" s="1474"/>
      <c r="DL169" s="1474"/>
      <c r="DM169" s="1474"/>
      <c r="DN169" s="1474"/>
      <c r="DO169" s="1474"/>
      <c r="DP169" s="1474"/>
      <c r="DQ169" s="1474"/>
      <c r="DR169" s="1474"/>
      <c r="DS169" s="1474"/>
      <c r="DT169" s="1474"/>
      <c r="DU169" s="1474"/>
      <c r="DV169" s="1474"/>
      <c r="DW169" s="1474"/>
      <c r="DX169" s="1474"/>
      <c r="DY169" s="1474"/>
      <c r="DZ169" s="1474"/>
      <c r="EA169" s="1474"/>
      <c r="EB169" s="1474"/>
      <c r="EC169" s="1474"/>
      <c r="ED169" s="1474"/>
      <c r="EE169" s="1474"/>
      <c r="EF169" s="1474"/>
      <c r="EG169" s="1474"/>
      <c r="EH169" s="1474"/>
      <c r="EI169" s="1474"/>
      <c r="EJ169" s="1474"/>
      <c r="EK169" s="1474"/>
      <c r="EL169" s="1474"/>
      <c r="EM169" s="1474"/>
      <c r="EN169" s="1474"/>
      <c r="EO169" s="1474"/>
      <c r="EP169" s="1474"/>
      <c r="EQ169" s="1474"/>
      <c r="ER169" s="1474"/>
      <c r="ES169" s="1474"/>
      <c r="ET169" s="1474"/>
      <c r="EU169" s="1474"/>
      <c r="EV169" s="1474"/>
      <c r="EW169" s="1474"/>
      <c r="EX169" s="1474"/>
      <c r="EY169" s="1474"/>
      <c r="EZ169" s="1474"/>
      <c r="FA169" s="1474"/>
      <c r="FB169" s="1474"/>
      <c r="FC169" s="1474"/>
      <c r="FD169" s="1474"/>
      <c r="FE169" s="1474"/>
      <c r="FF169" s="1474"/>
      <c r="FG169" s="1474"/>
      <c r="FH169" s="1474"/>
      <c r="FI169" s="1474"/>
      <c r="FJ169" s="1474"/>
      <c r="FK169" s="1474"/>
      <c r="FL169" s="1474"/>
      <c r="FM169" s="1474"/>
      <c r="FN169" s="1474"/>
      <c r="FO169" s="1474"/>
      <c r="FP169" s="1474"/>
      <c r="FQ169" s="1474"/>
      <c r="FR169" s="1474"/>
      <c r="FS169" s="1474"/>
      <c r="FT169" s="1474"/>
      <c r="FU169" s="1474"/>
      <c r="FV169" s="1474"/>
      <c r="FW169" s="1474"/>
      <c r="FX169" s="1474"/>
      <c r="FY169" s="1474"/>
      <c r="FZ169" s="1474"/>
      <c r="GA169" s="1474"/>
      <c r="GB169" s="1474"/>
      <c r="GC169" s="1474"/>
      <c r="GD169" s="1474"/>
      <c r="GE169" s="1474"/>
      <c r="GF169" s="1474"/>
      <c r="GG169" s="1474"/>
      <c r="GH169" s="1474"/>
      <c r="GI169" s="1474"/>
      <c r="GJ169" s="1474"/>
      <c r="GK169" s="1474"/>
      <c r="GL169" s="1474"/>
      <c r="GM169" s="1474"/>
      <c r="GN169" s="1474"/>
      <c r="GO169" s="1474"/>
      <c r="GP169" s="1474"/>
      <c r="GQ169" s="1474"/>
      <c r="GR169" s="1474"/>
      <c r="GS169" s="1474"/>
      <c r="GT169" s="1474"/>
      <c r="GU169" s="1474"/>
      <c r="GV169" s="1474"/>
      <c r="GW169" s="1474"/>
      <c r="GX169" s="1474"/>
      <c r="GY169" s="1474"/>
      <c r="GZ169" s="1474"/>
      <c r="HA169" s="1474"/>
      <c r="HB169" s="1474"/>
      <c r="HC169" s="1474"/>
      <c r="HD169" s="1474"/>
      <c r="HE169" s="1474"/>
      <c r="HF169" s="1474"/>
      <c r="HG169" s="1474"/>
      <c r="HH169" s="1474"/>
      <c r="HI169" s="1474"/>
      <c r="HJ169" s="1474"/>
      <c r="HK169" s="1474"/>
      <c r="HL169" s="1474"/>
      <c r="HM169" s="1474"/>
      <c r="HN169" s="1474"/>
      <c r="HO169" s="1474"/>
      <c r="HP169" s="1474"/>
      <c r="HQ169" s="1474"/>
      <c r="HR169" s="1474"/>
      <c r="HS169" s="1474"/>
      <c r="HT169" s="1474"/>
      <c r="HU169" s="1474"/>
      <c r="HV169" s="1474"/>
      <c r="HW169" s="1474"/>
      <c r="HX169" s="1474"/>
      <c r="HY169" s="1474"/>
      <c r="HZ169" s="1474"/>
      <c r="IA169" s="1474"/>
      <c r="IB169" s="1474"/>
      <c r="IC169" s="1474"/>
      <c r="ID169" s="1474"/>
      <c r="IE169" s="1474"/>
      <c r="IF169" s="1474"/>
      <c r="IG169" s="1474"/>
      <c r="IH169" s="1474"/>
      <c r="II169" s="1474"/>
      <c r="IJ169" s="1474"/>
      <c r="IK169" s="1474"/>
      <c r="IL169" s="1474"/>
      <c r="IM169" s="1474"/>
      <c r="IN169" s="1474"/>
      <c r="IO169" s="1474"/>
      <c r="IP169" s="1474"/>
      <c r="IQ169" s="1474"/>
      <c r="IR169" s="1474"/>
      <c r="IS169" s="1474"/>
      <c r="IT169" s="1474"/>
      <c r="IU169" s="1474"/>
    </row>
    <row r="170" spans="1:255">
      <c r="A170" s="2091">
        <v>21</v>
      </c>
      <c r="B170" s="1456" t="s">
        <v>6210</v>
      </c>
      <c r="C170" s="1456"/>
      <c r="D170" s="1456"/>
      <c r="E170" s="1814"/>
      <c r="F170" s="1455"/>
      <c r="G170" s="1456"/>
      <c r="H170" s="1456"/>
      <c r="I170" s="1456"/>
      <c r="J170" s="1456"/>
      <c r="K170" s="1787">
        <v>0</v>
      </c>
      <c r="L170" s="1787">
        <v>0</v>
      </c>
      <c r="M170" s="1825">
        <v>21</v>
      </c>
      <c r="N170" s="1455"/>
      <c r="O170" s="1787"/>
      <c r="P170" s="1787">
        <v>0</v>
      </c>
      <c r="Q170" s="1787"/>
      <c r="R170" s="1787">
        <f t="shared" si="3"/>
        <v>0</v>
      </c>
      <c r="S170" s="1825">
        <v>21</v>
      </c>
      <c r="T170" s="1474"/>
      <c r="U170" s="1474"/>
      <c r="V170" s="1474"/>
      <c r="W170" s="1474"/>
      <c r="X170" s="1474"/>
      <c r="Y170" s="1474"/>
      <c r="Z170" s="1474"/>
      <c r="AA170" s="1474"/>
      <c r="AB170" s="1474"/>
      <c r="AC170" s="1474"/>
      <c r="AD170" s="1474"/>
      <c r="AE170" s="1474"/>
      <c r="AF170" s="1474"/>
      <c r="AG170" s="1474"/>
      <c r="AH170" s="1474"/>
      <c r="AI170" s="1474"/>
      <c r="AJ170" s="1474"/>
      <c r="AK170" s="1474"/>
      <c r="AL170" s="1474"/>
      <c r="AM170" s="1474"/>
      <c r="AN170" s="1474"/>
      <c r="AO170" s="1474"/>
      <c r="AP170" s="1474"/>
      <c r="AQ170" s="1474"/>
      <c r="AR170" s="1474"/>
      <c r="AS170" s="1474"/>
      <c r="AT170" s="1474"/>
      <c r="AU170" s="1474"/>
      <c r="AV170" s="1474"/>
      <c r="AW170" s="1474"/>
      <c r="AX170" s="1474"/>
      <c r="AY170" s="1474"/>
      <c r="AZ170" s="1474"/>
      <c r="BA170" s="1474"/>
      <c r="BB170" s="1474"/>
      <c r="BC170" s="1474"/>
      <c r="BD170" s="1474"/>
      <c r="BE170" s="1474"/>
      <c r="BF170" s="1474"/>
      <c r="BG170" s="1474"/>
      <c r="BH170" s="1474"/>
      <c r="BI170" s="1474"/>
      <c r="BJ170" s="1474"/>
      <c r="BK170" s="1474"/>
      <c r="BL170" s="1474"/>
      <c r="BM170" s="1474"/>
      <c r="BN170" s="1474"/>
      <c r="BO170" s="1474"/>
      <c r="BP170" s="1474"/>
      <c r="BQ170" s="1474"/>
      <c r="BR170" s="1474"/>
      <c r="BS170" s="1474"/>
      <c r="BT170" s="1474"/>
      <c r="BU170" s="1474"/>
      <c r="BV170" s="1474"/>
      <c r="BW170" s="1474"/>
      <c r="BX170" s="1474"/>
      <c r="BY170" s="1474"/>
      <c r="BZ170" s="1474"/>
      <c r="CA170" s="1474"/>
      <c r="CB170" s="1474"/>
      <c r="CC170" s="1474"/>
      <c r="CD170" s="1474"/>
      <c r="CE170" s="1474"/>
      <c r="CF170" s="1474"/>
      <c r="CG170" s="1474"/>
      <c r="CH170" s="1474"/>
      <c r="CI170" s="1474"/>
      <c r="CJ170" s="1474"/>
      <c r="CK170" s="1474"/>
      <c r="CL170" s="1474"/>
      <c r="CM170" s="1474"/>
      <c r="CN170" s="1474"/>
      <c r="CO170" s="1474"/>
      <c r="CP170" s="1474"/>
      <c r="CQ170" s="1474"/>
      <c r="CR170" s="1474"/>
      <c r="CS170" s="1474"/>
      <c r="CT170" s="1474"/>
      <c r="CU170" s="1474"/>
      <c r="CV170" s="1474"/>
      <c r="CW170" s="1474"/>
      <c r="CX170" s="1474"/>
      <c r="CY170" s="1474"/>
      <c r="CZ170" s="1474"/>
      <c r="DA170" s="1474"/>
      <c r="DB170" s="1474"/>
      <c r="DC170" s="1474"/>
      <c r="DD170" s="1474"/>
      <c r="DE170" s="1474"/>
      <c r="DF170" s="1474"/>
      <c r="DG170" s="1474"/>
      <c r="DH170" s="1474"/>
      <c r="DI170" s="1474"/>
      <c r="DJ170" s="1474"/>
      <c r="DK170" s="1474"/>
      <c r="DL170" s="1474"/>
      <c r="DM170" s="1474"/>
      <c r="DN170" s="1474"/>
      <c r="DO170" s="1474"/>
      <c r="DP170" s="1474"/>
      <c r="DQ170" s="1474"/>
      <c r="DR170" s="1474"/>
      <c r="DS170" s="1474"/>
      <c r="DT170" s="1474"/>
      <c r="DU170" s="1474"/>
      <c r="DV170" s="1474"/>
      <c r="DW170" s="1474"/>
      <c r="DX170" s="1474"/>
      <c r="DY170" s="1474"/>
      <c r="DZ170" s="1474"/>
      <c r="EA170" s="1474"/>
      <c r="EB170" s="1474"/>
      <c r="EC170" s="1474"/>
      <c r="ED170" s="1474"/>
      <c r="EE170" s="1474"/>
      <c r="EF170" s="1474"/>
      <c r="EG170" s="1474"/>
      <c r="EH170" s="1474"/>
      <c r="EI170" s="1474"/>
      <c r="EJ170" s="1474"/>
      <c r="EK170" s="1474"/>
      <c r="EL170" s="1474"/>
      <c r="EM170" s="1474"/>
      <c r="EN170" s="1474"/>
      <c r="EO170" s="1474"/>
      <c r="EP170" s="1474"/>
      <c r="EQ170" s="1474"/>
      <c r="ER170" s="1474"/>
      <c r="ES170" s="1474"/>
      <c r="ET170" s="1474"/>
      <c r="EU170" s="1474"/>
      <c r="EV170" s="1474"/>
      <c r="EW170" s="1474"/>
      <c r="EX170" s="1474"/>
      <c r="EY170" s="1474"/>
      <c r="EZ170" s="1474"/>
      <c r="FA170" s="1474"/>
      <c r="FB170" s="1474"/>
      <c r="FC170" s="1474"/>
      <c r="FD170" s="1474"/>
      <c r="FE170" s="1474"/>
      <c r="FF170" s="1474"/>
      <c r="FG170" s="1474"/>
      <c r="FH170" s="1474"/>
      <c r="FI170" s="1474"/>
      <c r="FJ170" s="1474"/>
      <c r="FK170" s="1474"/>
      <c r="FL170" s="1474"/>
      <c r="FM170" s="1474"/>
      <c r="FN170" s="1474"/>
      <c r="FO170" s="1474"/>
      <c r="FP170" s="1474"/>
      <c r="FQ170" s="1474"/>
      <c r="FR170" s="1474"/>
      <c r="FS170" s="1474"/>
      <c r="FT170" s="1474"/>
      <c r="FU170" s="1474"/>
      <c r="FV170" s="1474"/>
      <c r="FW170" s="1474"/>
      <c r="FX170" s="1474"/>
      <c r="FY170" s="1474"/>
      <c r="FZ170" s="1474"/>
      <c r="GA170" s="1474"/>
      <c r="GB170" s="1474"/>
      <c r="GC170" s="1474"/>
      <c r="GD170" s="1474"/>
      <c r="GE170" s="1474"/>
      <c r="GF170" s="1474"/>
      <c r="GG170" s="1474"/>
      <c r="GH170" s="1474"/>
      <c r="GI170" s="1474"/>
      <c r="GJ170" s="1474"/>
      <c r="GK170" s="1474"/>
      <c r="GL170" s="1474"/>
      <c r="GM170" s="1474"/>
      <c r="GN170" s="1474"/>
      <c r="GO170" s="1474"/>
      <c r="GP170" s="1474"/>
      <c r="GQ170" s="1474"/>
      <c r="GR170" s="1474"/>
      <c r="GS170" s="1474"/>
      <c r="GT170" s="1474"/>
      <c r="GU170" s="1474"/>
      <c r="GV170" s="1474"/>
      <c r="GW170" s="1474"/>
      <c r="GX170" s="1474"/>
      <c r="GY170" s="1474"/>
      <c r="GZ170" s="1474"/>
      <c r="HA170" s="1474"/>
      <c r="HB170" s="1474"/>
      <c r="HC170" s="1474"/>
      <c r="HD170" s="1474"/>
      <c r="HE170" s="1474"/>
      <c r="HF170" s="1474"/>
      <c r="HG170" s="1474"/>
      <c r="HH170" s="1474"/>
      <c r="HI170" s="1474"/>
      <c r="HJ170" s="1474"/>
      <c r="HK170" s="1474"/>
      <c r="HL170" s="1474"/>
      <c r="HM170" s="1474"/>
      <c r="HN170" s="1474"/>
      <c r="HO170" s="1474"/>
      <c r="HP170" s="1474"/>
      <c r="HQ170" s="1474"/>
      <c r="HR170" s="1474"/>
      <c r="HS170" s="1474"/>
      <c r="HT170" s="1474"/>
      <c r="HU170" s="1474"/>
      <c r="HV170" s="1474"/>
      <c r="HW170" s="1474"/>
      <c r="HX170" s="1474"/>
      <c r="HY170" s="1474"/>
      <c r="HZ170" s="1474"/>
      <c r="IA170" s="1474"/>
      <c r="IB170" s="1474"/>
      <c r="IC170" s="1474"/>
      <c r="ID170" s="1474"/>
      <c r="IE170" s="1474"/>
      <c r="IF170" s="1474"/>
      <c r="IG170" s="1474"/>
      <c r="IH170" s="1474"/>
      <c r="II170" s="1474"/>
      <c r="IJ170" s="1474"/>
      <c r="IK170" s="1474"/>
      <c r="IL170" s="1474"/>
      <c r="IM170" s="1474"/>
      <c r="IN170" s="1474"/>
      <c r="IO170" s="1474"/>
      <c r="IP170" s="1474"/>
      <c r="IQ170" s="1474"/>
      <c r="IR170" s="1474"/>
      <c r="IS170" s="1474"/>
      <c r="IT170" s="1474"/>
      <c r="IU170" s="1474"/>
    </row>
    <row r="171" spans="1:255">
      <c r="A171" s="2091">
        <v>22</v>
      </c>
      <c r="B171" s="1456" t="s">
        <v>6211</v>
      </c>
      <c r="C171" s="1456"/>
      <c r="D171" s="1456"/>
      <c r="E171" s="1814"/>
      <c r="F171" s="1455"/>
      <c r="G171" s="1456"/>
      <c r="H171" s="1456"/>
      <c r="I171" s="1456"/>
      <c r="J171" s="1456"/>
      <c r="K171" s="1787">
        <v>8354</v>
      </c>
      <c r="L171" s="1787">
        <v>8354</v>
      </c>
      <c r="M171" s="1825">
        <v>22</v>
      </c>
      <c r="N171" s="1455"/>
      <c r="O171" s="1787"/>
      <c r="P171" s="1787">
        <v>45489.71</v>
      </c>
      <c r="Q171" s="1787"/>
      <c r="R171" s="1787">
        <f t="shared" si="3"/>
        <v>45489.71</v>
      </c>
      <c r="S171" s="1825">
        <v>22</v>
      </c>
      <c r="T171" s="1474"/>
      <c r="U171" s="1474"/>
      <c r="V171" s="1474"/>
      <c r="W171" s="1474"/>
      <c r="X171" s="1474"/>
      <c r="Y171" s="1474"/>
      <c r="Z171" s="1474"/>
      <c r="AA171" s="1474"/>
      <c r="AB171" s="1474"/>
      <c r="AC171" s="1474"/>
      <c r="AD171" s="1474"/>
      <c r="AE171" s="1474"/>
      <c r="AF171" s="1474"/>
      <c r="AG171" s="1474"/>
      <c r="AH171" s="1474"/>
      <c r="AI171" s="1474"/>
      <c r="AJ171" s="1474"/>
      <c r="AK171" s="1474"/>
      <c r="AL171" s="1474"/>
      <c r="AM171" s="1474"/>
      <c r="AN171" s="1474"/>
      <c r="AO171" s="1474"/>
      <c r="AP171" s="1474"/>
      <c r="AQ171" s="1474"/>
      <c r="AR171" s="1474"/>
      <c r="AS171" s="1474"/>
      <c r="AT171" s="1474"/>
      <c r="AU171" s="1474"/>
      <c r="AV171" s="1474"/>
      <c r="AW171" s="1474"/>
      <c r="AX171" s="1474"/>
      <c r="AY171" s="1474"/>
      <c r="AZ171" s="1474"/>
      <c r="BA171" s="1474"/>
      <c r="BB171" s="1474"/>
      <c r="BC171" s="1474"/>
      <c r="BD171" s="1474"/>
      <c r="BE171" s="1474"/>
      <c r="BF171" s="1474"/>
      <c r="BG171" s="1474"/>
      <c r="BH171" s="1474"/>
      <c r="BI171" s="1474"/>
      <c r="BJ171" s="1474"/>
      <c r="BK171" s="1474"/>
      <c r="BL171" s="1474"/>
      <c r="BM171" s="1474"/>
      <c r="BN171" s="1474"/>
      <c r="BO171" s="1474"/>
      <c r="BP171" s="1474"/>
      <c r="BQ171" s="1474"/>
      <c r="BR171" s="1474"/>
      <c r="BS171" s="1474"/>
      <c r="BT171" s="1474"/>
      <c r="BU171" s="1474"/>
      <c r="BV171" s="1474"/>
      <c r="BW171" s="1474"/>
      <c r="BX171" s="1474"/>
      <c r="BY171" s="1474"/>
      <c r="BZ171" s="1474"/>
      <c r="CA171" s="1474"/>
      <c r="CB171" s="1474"/>
      <c r="CC171" s="1474"/>
      <c r="CD171" s="1474"/>
      <c r="CE171" s="1474"/>
      <c r="CF171" s="1474"/>
      <c r="CG171" s="1474"/>
      <c r="CH171" s="1474"/>
      <c r="CI171" s="1474"/>
      <c r="CJ171" s="1474"/>
      <c r="CK171" s="1474"/>
      <c r="CL171" s="1474"/>
      <c r="CM171" s="1474"/>
      <c r="CN171" s="1474"/>
      <c r="CO171" s="1474"/>
      <c r="CP171" s="1474"/>
      <c r="CQ171" s="1474"/>
      <c r="CR171" s="1474"/>
      <c r="CS171" s="1474"/>
      <c r="CT171" s="1474"/>
      <c r="CU171" s="1474"/>
      <c r="CV171" s="1474"/>
      <c r="CW171" s="1474"/>
      <c r="CX171" s="1474"/>
      <c r="CY171" s="1474"/>
      <c r="CZ171" s="1474"/>
      <c r="DA171" s="1474"/>
      <c r="DB171" s="1474"/>
      <c r="DC171" s="1474"/>
      <c r="DD171" s="1474"/>
      <c r="DE171" s="1474"/>
      <c r="DF171" s="1474"/>
      <c r="DG171" s="1474"/>
      <c r="DH171" s="1474"/>
      <c r="DI171" s="1474"/>
      <c r="DJ171" s="1474"/>
      <c r="DK171" s="1474"/>
      <c r="DL171" s="1474"/>
      <c r="DM171" s="1474"/>
      <c r="DN171" s="1474"/>
      <c r="DO171" s="1474"/>
      <c r="DP171" s="1474"/>
      <c r="DQ171" s="1474"/>
      <c r="DR171" s="1474"/>
      <c r="DS171" s="1474"/>
      <c r="DT171" s="1474"/>
      <c r="DU171" s="1474"/>
      <c r="DV171" s="1474"/>
      <c r="DW171" s="1474"/>
      <c r="DX171" s="1474"/>
      <c r="DY171" s="1474"/>
      <c r="DZ171" s="1474"/>
      <c r="EA171" s="1474"/>
      <c r="EB171" s="1474"/>
      <c r="EC171" s="1474"/>
      <c r="ED171" s="1474"/>
      <c r="EE171" s="1474"/>
      <c r="EF171" s="1474"/>
      <c r="EG171" s="1474"/>
      <c r="EH171" s="1474"/>
      <c r="EI171" s="1474"/>
      <c r="EJ171" s="1474"/>
      <c r="EK171" s="1474"/>
      <c r="EL171" s="1474"/>
      <c r="EM171" s="1474"/>
      <c r="EN171" s="1474"/>
      <c r="EO171" s="1474"/>
      <c r="EP171" s="1474"/>
      <c r="EQ171" s="1474"/>
      <c r="ER171" s="1474"/>
      <c r="ES171" s="1474"/>
      <c r="ET171" s="1474"/>
      <c r="EU171" s="1474"/>
      <c r="EV171" s="1474"/>
      <c r="EW171" s="1474"/>
      <c r="EX171" s="1474"/>
      <c r="EY171" s="1474"/>
      <c r="EZ171" s="1474"/>
      <c r="FA171" s="1474"/>
      <c r="FB171" s="1474"/>
      <c r="FC171" s="1474"/>
      <c r="FD171" s="1474"/>
      <c r="FE171" s="1474"/>
      <c r="FF171" s="1474"/>
      <c r="FG171" s="1474"/>
      <c r="FH171" s="1474"/>
      <c r="FI171" s="1474"/>
      <c r="FJ171" s="1474"/>
      <c r="FK171" s="1474"/>
      <c r="FL171" s="1474"/>
      <c r="FM171" s="1474"/>
      <c r="FN171" s="1474"/>
      <c r="FO171" s="1474"/>
      <c r="FP171" s="1474"/>
      <c r="FQ171" s="1474"/>
      <c r="FR171" s="1474"/>
      <c r="FS171" s="1474"/>
      <c r="FT171" s="1474"/>
      <c r="FU171" s="1474"/>
      <c r="FV171" s="1474"/>
      <c r="FW171" s="1474"/>
      <c r="FX171" s="1474"/>
      <c r="FY171" s="1474"/>
      <c r="FZ171" s="1474"/>
      <c r="GA171" s="1474"/>
      <c r="GB171" s="1474"/>
      <c r="GC171" s="1474"/>
      <c r="GD171" s="1474"/>
      <c r="GE171" s="1474"/>
      <c r="GF171" s="1474"/>
      <c r="GG171" s="1474"/>
      <c r="GH171" s="1474"/>
      <c r="GI171" s="1474"/>
      <c r="GJ171" s="1474"/>
      <c r="GK171" s="1474"/>
      <c r="GL171" s="1474"/>
      <c r="GM171" s="1474"/>
      <c r="GN171" s="1474"/>
      <c r="GO171" s="1474"/>
      <c r="GP171" s="1474"/>
      <c r="GQ171" s="1474"/>
      <c r="GR171" s="1474"/>
      <c r="GS171" s="1474"/>
      <c r="GT171" s="1474"/>
      <c r="GU171" s="1474"/>
      <c r="GV171" s="1474"/>
      <c r="GW171" s="1474"/>
      <c r="GX171" s="1474"/>
      <c r="GY171" s="1474"/>
      <c r="GZ171" s="1474"/>
      <c r="HA171" s="1474"/>
      <c r="HB171" s="1474"/>
      <c r="HC171" s="1474"/>
      <c r="HD171" s="1474"/>
      <c r="HE171" s="1474"/>
      <c r="HF171" s="1474"/>
      <c r="HG171" s="1474"/>
      <c r="HH171" s="1474"/>
      <c r="HI171" s="1474"/>
      <c r="HJ171" s="1474"/>
      <c r="HK171" s="1474"/>
      <c r="HL171" s="1474"/>
      <c r="HM171" s="1474"/>
      <c r="HN171" s="1474"/>
      <c r="HO171" s="1474"/>
      <c r="HP171" s="1474"/>
      <c r="HQ171" s="1474"/>
      <c r="HR171" s="1474"/>
      <c r="HS171" s="1474"/>
      <c r="HT171" s="1474"/>
      <c r="HU171" s="1474"/>
      <c r="HV171" s="1474"/>
      <c r="HW171" s="1474"/>
      <c r="HX171" s="1474"/>
      <c r="HY171" s="1474"/>
      <c r="HZ171" s="1474"/>
      <c r="IA171" s="1474"/>
      <c r="IB171" s="1474"/>
      <c r="IC171" s="1474"/>
      <c r="ID171" s="1474"/>
      <c r="IE171" s="1474"/>
      <c r="IF171" s="1474"/>
      <c r="IG171" s="1474"/>
      <c r="IH171" s="1474"/>
      <c r="II171" s="1474"/>
      <c r="IJ171" s="1474"/>
      <c r="IK171" s="1474"/>
      <c r="IL171" s="1474"/>
      <c r="IM171" s="1474"/>
      <c r="IN171" s="1474"/>
      <c r="IO171" s="1474"/>
      <c r="IP171" s="1474"/>
      <c r="IQ171" s="1474"/>
      <c r="IR171" s="1474"/>
      <c r="IS171" s="1474"/>
      <c r="IT171" s="1474"/>
      <c r="IU171" s="1474"/>
    </row>
    <row r="172" spans="1:255">
      <c r="A172" s="2091">
        <v>23</v>
      </c>
      <c r="B172" s="1456" t="s">
        <v>6212</v>
      </c>
      <c r="C172" s="1456"/>
      <c r="D172" s="1456"/>
      <c r="E172" s="1814"/>
      <c r="F172" s="1455"/>
      <c r="G172" s="1456"/>
      <c r="H172" s="1456"/>
      <c r="I172" s="1456"/>
      <c r="J172" s="1456"/>
      <c r="K172" s="1787">
        <v>10350</v>
      </c>
      <c r="L172" s="1787">
        <v>10350</v>
      </c>
      <c r="M172" s="1825">
        <v>23</v>
      </c>
      <c r="N172" s="1455"/>
      <c r="O172" s="1787"/>
      <c r="P172" s="1787">
        <v>56334.87</v>
      </c>
      <c r="Q172" s="1787"/>
      <c r="R172" s="1787">
        <f t="shared" si="3"/>
        <v>56334.87</v>
      </c>
      <c r="S172" s="1825">
        <v>23</v>
      </c>
      <c r="T172" s="1474"/>
      <c r="U172" s="1474"/>
      <c r="V172" s="1474"/>
      <c r="W172" s="1474"/>
      <c r="X172" s="1474"/>
      <c r="Y172" s="1474"/>
      <c r="Z172" s="1474"/>
      <c r="AA172" s="1474"/>
      <c r="AB172" s="1474"/>
      <c r="AC172" s="1474"/>
      <c r="AD172" s="1474"/>
      <c r="AE172" s="1474"/>
      <c r="AF172" s="1474"/>
      <c r="AG172" s="1474"/>
      <c r="AH172" s="1474"/>
      <c r="AI172" s="1474"/>
      <c r="AJ172" s="1474"/>
      <c r="AK172" s="1474"/>
      <c r="AL172" s="1474"/>
      <c r="AM172" s="1474"/>
      <c r="AN172" s="1474"/>
      <c r="AO172" s="1474"/>
      <c r="AP172" s="1474"/>
      <c r="AQ172" s="1474"/>
      <c r="AR172" s="1474"/>
      <c r="AS172" s="1474"/>
      <c r="AT172" s="1474"/>
      <c r="AU172" s="1474"/>
      <c r="AV172" s="1474"/>
      <c r="AW172" s="1474"/>
      <c r="AX172" s="1474"/>
      <c r="AY172" s="1474"/>
      <c r="AZ172" s="1474"/>
      <c r="BA172" s="1474"/>
      <c r="BB172" s="1474"/>
      <c r="BC172" s="1474"/>
      <c r="BD172" s="1474"/>
      <c r="BE172" s="1474"/>
      <c r="BF172" s="1474"/>
      <c r="BG172" s="1474"/>
      <c r="BH172" s="1474"/>
      <c r="BI172" s="1474"/>
      <c r="BJ172" s="1474"/>
      <c r="BK172" s="1474"/>
      <c r="BL172" s="1474"/>
      <c r="BM172" s="1474"/>
      <c r="BN172" s="1474"/>
      <c r="BO172" s="1474"/>
      <c r="BP172" s="1474"/>
      <c r="BQ172" s="1474"/>
      <c r="BR172" s="1474"/>
      <c r="BS172" s="1474"/>
      <c r="BT172" s="1474"/>
      <c r="BU172" s="1474"/>
      <c r="BV172" s="1474"/>
      <c r="BW172" s="1474"/>
      <c r="BX172" s="1474"/>
      <c r="BY172" s="1474"/>
      <c r="BZ172" s="1474"/>
      <c r="CA172" s="1474"/>
      <c r="CB172" s="1474"/>
      <c r="CC172" s="1474"/>
      <c r="CD172" s="1474"/>
      <c r="CE172" s="1474"/>
      <c r="CF172" s="1474"/>
      <c r="CG172" s="1474"/>
      <c r="CH172" s="1474"/>
      <c r="CI172" s="1474"/>
      <c r="CJ172" s="1474"/>
      <c r="CK172" s="1474"/>
      <c r="CL172" s="1474"/>
      <c r="CM172" s="1474"/>
      <c r="CN172" s="1474"/>
      <c r="CO172" s="1474"/>
      <c r="CP172" s="1474"/>
      <c r="CQ172" s="1474"/>
      <c r="CR172" s="1474"/>
      <c r="CS172" s="1474"/>
      <c r="CT172" s="1474"/>
      <c r="CU172" s="1474"/>
      <c r="CV172" s="1474"/>
      <c r="CW172" s="1474"/>
      <c r="CX172" s="1474"/>
      <c r="CY172" s="1474"/>
      <c r="CZ172" s="1474"/>
      <c r="DA172" s="1474"/>
      <c r="DB172" s="1474"/>
      <c r="DC172" s="1474"/>
      <c r="DD172" s="1474"/>
      <c r="DE172" s="1474"/>
      <c r="DF172" s="1474"/>
      <c r="DG172" s="1474"/>
      <c r="DH172" s="1474"/>
      <c r="DI172" s="1474"/>
      <c r="DJ172" s="1474"/>
      <c r="DK172" s="1474"/>
      <c r="DL172" s="1474"/>
      <c r="DM172" s="1474"/>
      <c r="DN172" s="1474"/>
      <c r="DO172" s="1474"/>
      <c r="DP172" s="1474"/>
      <c r="DQ172" s="1474"/>
      <c r="DR172" s="1474"/>
      <c r="DS172" s="1474"/>
      <c r="DT172" s="1474"/>
      <c r="DU172" s="1474"/>
      <c r="DV172" s="1474"/>
      <c r="DW172" s="1474"/>
      <c r="DX172" s="1474"/>
      <c r="DY172" s="1474"/>
      <c r="DZ172" s="1474"/>
      <c r="EA172" s="1474"/>
      <c r="EB172" s="1474"/>
      <c r="EC172" s="1474"/>
      <c r="ED172" s="1474"/>
      <c r="EE172" s="1474"/>
      <c r="EF172" s="1474"/>
      <c r="EG172" s="1474"/>
      <c r="EH172" s="1474"/>
      <c r="EI172" s="1474"/>
      <c r="EJ172" s="1474"/>
      <c r="EK172" s="1474"/>
      <c r="EL172" s="1474"/>
      <c r="EM172" s="1474"/>
      <c r="EN172" s="1474"/>
      <c r="EO172" s="1474"/>
      <c r="EP172" s="1474"/>
      <c r="EQ172" s="1474"/>
      <c r="ER172" s="1474"/>
      <c r="ES172" s="1474"/>
      <c r="ET172" s="1474"/>
      <c r="EU172" s="1474"/>
      <c r="EV172" s="1474"/>
      <c r="EW172" s="1474"/>
      <c r="EX172" s="1474"/>
      <c r="EY172" s="1474"/>
      <c r="EZ172" s="1474"/>
      <c r="FA172" s="1474"/>
      <c r="FB172" s="1474"/>
      <c r="FC172" s="1474"/>
      <c r="FD172" s="1474"/>
      <c r="FE172" s="1474"/>
      <c r="FF172" s="1474"/>
      <c r="FG172" s="1474"/>
      <c r="FH172" s="1474"/>
      <c r="FI172" s="1474"/>
      <c r="FJ172" s="1474"/>
      <c r="FK172" s="1474"/>
      <c r="FL172" s="1474"/>
      <c r="FM172" s="1474"/>
      <c r="FN172" s="1474"/>
      <c r="FO172" s="1474"/>
      <c r="FP172" s="1474"/>
      <c r="FQ172" s="1474"/>
      <c r="FR172" s="1474"/>
      <c r="FS172" s="1474"/>
      <c r="FT172" s="1474"/>
      <c r="FU172" s="1474"/>
      <c r="FV172" s="1474"/>
      <c r="FW172" s="1474"/>
      <c r="FX172" s="1474"/>
      <c r="FY172" s="1474"/>
      <c r="FZ172" s="1474"/>
      <c r="GA172" s="1474"/>
      <c r="GB172" s="1474"/>
      <c r="GC172" s="1474"/>
      <c r="GD172" s="1474"/>
      <c r="GE172" s="1474"/>
      <c r="GF172" s="1474"/>
      <c r="GG172" s="1474"/>
      <c r="GH172" s="1474"/>
      <c r="GI172" s="1474"/>
      <c r="GJ172" s="1474"/>
      <c r="GK172" s="1474"/>
      <c r="GL172" s="1474"/>
      <c r="GM172" s="1474"/>
      <c r="GN172" s="1474"/>
      <c r="GO172" s="1474"/>
      <c r="GP172" s="1474"/>
      <c r="GQ172" s="1474"/>
      <c r="GR172" s="1474"/>
      <c r="GS172" s="1474"/>
      <c r="GT172" s="1474"/>
      <c r="GU172" s="1474"/>
      <c r="GV172" s="1474"/>
      <c r="GW172" s="1474"/>
      <c r="GX172" s="1474"/>
      <c r="GY172" s="1474"/>
      <c r="GZ172" s="1474"/>
      <c r="HA172" s="1474"/>
      <c r="HB172" s="1474"/>
      <c r="HC172" s="1474"/>
      <c r="HD172" s="1474"/>
      <c r="HE172" s="1474"/>
      <c r="HF172" s="1474"/>
      <c r="HG172" s="1474"/>
      <c r="HH172" s="1474"/>
      <c r="HI172" s="1474"/>
      <c r="HJ172" s="1474"/>
      <c r="HK172" s="1474"/>
      <c r="HL172" s="1474"/>
      <c r="HM172" s="1474"/>
      <c r="HN172" s="1474"/>
      <c r="HO172" s="1474"/>
      <c r="HP172" s="1474"/>
      <c r="HQ172" s="1474"/>
      <c r="HR172" s="1474"/>
      <c r="HS172" s="1474"/>
      <c r="HT172" s="1474"/>
      <c r="HU172" s="1474"/>
      <c r="HV172" s="1474"/>
      <c r="HW172" s="1474"/>
      <c r="HX172" s="1474"/>
      <c r="HY172" s="1474"/>
      <c r="HZ172" s="1474"/>
      <c r="IA172" s="1474"/>
      <c r="IB172" s="1474"/>
      <c r="IC172" s="1474"/>
      <c r="ID172" s="1474"/>
      <c r="IE172" s="1474"/>
      <c r="IF172" s="1474"/>
      <c r="IG172" s="1474"/>
      <c r="IH172" s="1474"/>
      <c r="II172" s="1474"/>
      <c r="IJ172" s="1474"/>
      <c r="IK172" s="1474"/>
      <c r="IL172" s="1474"/>
      <c r="IM172" s="1474"/>
      <c r="IN172" s="1474"/>
      <c r="IO172" s="1474"/>
      <c r="IP172" s="1474"/>
      <c r="IQ172" s="1474"/>
      <c r="IR172" s="1474"/>
      <c r="IS172" s="1474"/>
      <c r="IT172" s="1474"/>
      <c r="IU172" s="1474"/>
    </row>
    <row r="173" spans="1:255">
      <c r="A173" s="2091">
        <v>24</v>
      </c>
      <c r="B173" s="1456" t="s">
        <v>6213</v>
      </c>
      <c r="C173" s="1456"/>
      <c r="D173" s="1456"/>
      <c r="E173" s="1814"/>
      <c r="F173" s="1455"/>
      <c r="G173" s="1456"/>
      <c r="H173" s="1456"/>
      <c r="I173" s="1456"/>
      <c r="J173" s="1456"/>
      <c r="K173" s="1787">
        <v>0</v>
      </c>
      <c r="L173" s="1787">
        <v>0</v>
      </c>
      <c r="M173" s="1825">
        <v>24</v>
      </c>
      <c r="N173" s="1455"/>
      <c r="O173" s="1787"/>
      <c r="P173" s="1787">
        <v>0</v>
      </c>
      <c r="Q173" s="1787"/>
      <c r="R173" s="1787">
        <f t="shared" si="3"/>
        <v>0</v>
      </c>
      <c r="S173" s="1825">
        <v>24</v>
      </c>
      <c r="T173" s="1474"/>
      <c r="U173" s="1474"/>
      <c r="V173" s="1474"/>
      <c r="W173" s="1474"/>
      <c r="X173" s="1474"/>
      <c r="Y173" s="1474"/>
      <c r="Z173" s="1474"/>
      <c r="AA173" s="1474"/>
      <c r="AB173" s="1474"/>
      <c r="AC173" s="1474"/>
      <c r="AD173" s="1474"/>
      <c r="AE173" s="1474"/>
      <c r="AF173" s="1474"/>
      <c r="AG173" s="1474"/>
      <c r="AH173" s="1474"/>
      <c r="AI173" s="1474"/>
      <c r="AJ173" s="1474"/>
      <c r="AK173" s="1474"/>
      <c r="AL173" s="1474"/>
      <c r="AM173" s="1474"/>
      <c r="AN173" s="1474"/>
      <c r="AO173" s="1474"/>
      <c r="AP173" s="1474"/>
      <c r="AQ173" s="1474"/>
      <c r="AR173" s="1474"/>
      <c r="AS173" s="1474"/>
      <c r="AT173" s="1474"/>
      <c r="AU173" s="1474"/>
      <c r="AV173" s="1474"/>
      <c r="AW173" s="1474"/>
      <c r="AX173" s="1474"/>
      <c r="AY173" s="1474"/>
      <c r="AZ173" s="1474"/>
      <c r="BA173" s="1474"/>
      <c r="BB173" s="1474"/>
      <c r="BC173" s="1474"/>
      <c r="BD173" s="1474"/>
      <c r="BE173" s="1474"/>
      <c r="BF173" s="1474"/>
      <c r="BG173" s="1474"/>
      <c r="BH173" s="1474"/>
      <c r="BI173" s="1474"/>
      <c r="BJ173" s="1474"/>
      <c r="BK173" s="1474"/>
      <c r="BL173" s="1474"/>
      <c r="BM173" s="1474"/>
      <c r="BN173" s="1474"/>
      <c r="BO173" s="1474"/>
      <c r="BP173" s="1474"/>
      <c r="BQ173" s="1474"/>
      <c r="BR173" s="1474"/>
      <c r="BS173" s="1474"/>
      <c r="BT173" s="1474"/>
      <c r="BU173" s="1474"/>
      <c r="BV173" s="1474"/>
      <c r="BW173" s="1474"/>
      <c r="BX173" s="1474"/>
      <c r="BY173" s="1474"/>
      <c r="BZ173" s="1474"/>
      <c r="CA173" s="1474"/>
      <c r="CB173" s="1474"/>
      <c r="CC173" s="1474"/>
      <c r="CD173" s="1474"/>
      <c r="CE173" s="1474"/>
      <c r="CF173" s="1474"/>
      <c r="CG173" s="1474"/>
      <c r="CH173" s="1474"/>
      <c r="CI173" s="1474"/>
      <c r="CJ173" s="1474"/>
      <c r="CK173" s="1474"/>
      <c r="CL173" s="1474"/>
      <c r="CM173" s="1474"/>
      <c r="CN173" s="1474"/>
      <c r="CO173" s="1474"/>
      <c r="CP173" s="1474"/>
      <c r="CQ173" s="1474"/>
      <c r="CR173" s="1474"/>
      <c r="CS173" s="1474"/>
      <c r="CT173" s="1474"/>
      <c r="CU173" s="1474"/>
      <c r="CV173" s="1474"/>
      <c r="CW173" s="1474"/>
      <c r="CX173" s="1474"/>
      <c r="CY173" s="1474"/>
      <c r="CZ173" s="1474"/>
      <c r="DA173" s="1474"/>
      <c r="DB173" s="1474"/>
      <c r="DC173" s="1474"/>
      <c r="DD173" s="1474"/>
      <c r="DE173" s="1474"/>
      <c r="DF173" s="1474"/>
      <c r="DG173" s="1474"/>
      <c r="DH173" s="1474"/>
      <c r="DI173" s="1474"/>
      <c r="DJ173" s="1474"/>
      <c r="DK173" s="1474"/>
      <c r="DL173" s="1474"/>
      <c r="DM173" s="1474"/>
      <c r="DN173" s="1474"/>
      <c r="DO173" s="1474"/>
      <c r="DP173" s="1474"/>
      <c r="DQ173" s="1474"/>
      <c r="DR173" s="1474"/>
      <c r="DS173" s="1474"/>
      <c r="DT173" s="1474"/>
      <c r="DU173" s="1474"/>
      <c r="DV173" s="1474"/>
      <c r="DW173" s="1474"/>
      <c r="DX173" s="1474"/>
      <c r="DY173" s="1474"/>
      <c r="DZ173" s="1474"/>
      <c r="EA173" s="1474"/>
      <c r="EB173" s="1474"/>
      <c r="EC173" s="1474"/>
      <c r="ED173" s="1474"/>
      <c r="EE173" s="1474"/>
      <c r="EF173" s="1474"/>
      <c r="EG173" s="1474"/>
      <c r="EH173" s="1474"/>
      <c r="EI173" s="1474"/>
      <c r="EJ173" s="1474"/>
      <c r="EK173" s="1474"/>
      <c r="EL173" s="1474"/>
      <c r="EM173" s="1474"/>
      <c r="EN173" s="1474"/>
      <c r="EO173" s="1474"/>
      <c r="EP173" s="1474"/>
      <c r="EQ173" s="1474"/>
      <c r="ER173" s="1474"/>
      <c r="ES173" s="1474"/>
      <c r="ET173" s="1474"/>
      <c r="EU173" s="1474"/>
      <c r="EV173" s="1474"/>
      <c r="EW173" s="1474"/>
      <c r="EX173" s="1474"/>
      <c r="EY173" s="1474"/>
      <c r="EZ173" s="1474"/>
      <c r="FA173" s="1474"/>
      <c r="FB173" s="1474"/>
      <c r="FC173" s="1474"/>
      <c r="FD173" s="1474"/>
      <c r="FE173" s="1474"/>
      <c r="FF173" s="1474"/>
      <c r="FG173" s="1474"/>
      <c r="FH173" s="1474"/>
      <c r="FI173" s="1474"/>
      <c r="FJ173" s="1474"/>
      <c r="FK173" s="1474"/>
      <c r="FL173" s="1474"/>
      <c r="FM173" s="1474"/>
      <c r="FN173" s="1474"/>
      <c r="FO173" s="1474"/>
      <c r="FP173" s="1474"/>
      <c r="FQ173" s="1474"/>
      <c r="FR173" s="1474"/>
      <c r="FS173" s="1474"/>
      <c r="FT173" s="1474"/>
      <c r="FU173" s="1474"/>
      <c r="FV173" s="1474"/>
      <c r="FW173" s="1474"/>
      <c r="FX173" s="1474"/>
      <c r="FY173" s="1474"/>
      <c r="FZ173" s="1474"/>
      <c r="GA173" s="1474"/>
      <c r="GB173" s="1474"/>
      <c r="GC173" s="1474"/>
      <c r="GD173" s="1474"/>
      <c r="GE173" s="1474"/>
      <c r="GF173" s="1474"/>
      <c r="GG173" s="1474"/>
      <c r="GH173" s="1474"/>
      <c r="GI173" s="1474"/>
      <c r="GJ173" s="1474"/>
      <c r="GK173" s="1474"/>
      <c r="GL173" s="1474"/>
      <c r="GM173" s="1474"/>
      <c r="GN173" s="1474"/>
      <c r="GO173" s="1474"/>
      <c r="GP173" s="1474"/>
      <c r="GQ173" s="1474"/>
      <c r="GR173" s="1474"/>
      <c r="GS173" s="1474"/>
      <c r="GT173" s="1474"/>
      <c r="GU173" s="1474"/>
      <c r="GV173" s="1474"/>
      <c r="GW173" s="1474"/>
      <c r="GX173" s="1474"/>
      <c r="GY173" s="1474"/>
      <c r="GZ173" s="1474"/>
      <c r="HA173" s="1474"/>
      <c r="HB173" s="1474"/>
      <c r="HC173" s="1474"/>
      <c r="HD173" s="1474"/>
      <c r="HE173" s="1474"/>
      <c r="HF173" s="1474"/>
      <c r="HG173" s="1474"/>
      <c r="HH173" s="1474"/>
      <c r="HI173" s="1474"/>
      <c r="HJ173" s="1474"/>
      <c r="HK173" s="1474"/>
      <c r="HL173" s="1474"/>
      <c r="HM173" s="1474"/>
      <c r="HN173" s="1474"/>
      <c r="HO173" s="1474"/>
      <c r="HP173" s="1474"/>
      <c r="HQ173" s="1474"/>
      <c r="HR173" s="1474"/>
      <c r="HS173" s="1474"/>
      <c r="HT173" s="1474"/>
      <c r="HU173" s="1474"/>
      <c r="HV173" s="1474"/>
      <c r="HW173" s="1474"/>
      <c r="HX173" s="1474"/>
      <c r="HY173" s="1474"/>
      <c r="HZ173" s="1474"/>
      <c r="IA173" s="1474"/>
      <c r="IB173" s="1474"/>
      <c r="IC173" s="1474"/>
      <c r="ID173" s="1474"/>
      <c r="IE173" s="1474"/>
      <c r="IF173" s="1474"/>
      <c r="IG173" s="1474"/>
      <c r="IH173" s="1474"/>
      <c r="II173" s="1474"/>
      <c r="IJ173" s="1474"/>
      <c r="IK173" s="1474"/>
      <c r="IL173" s="1474"/>
      <c r="IM173" s="1474"/>
      <c r="IN173" s="1474"/>
      <c r="IO173" s="1474"/>
      <c r="IP173" s="1474"/>
      <c r="IQ173" s="1474"/>
      <c r="IR173" s="1474"/>
      <c r="IS173" s="1474"/>
      <c r="IT173" s="1474"/>
      <c r="IU173" s="1474"/>
    </row>
    <row r="174" spans="1:255">
      <c r="A174" s="2091">
        <v>25</v>
      </c>
      <c r="B174" s="1456" t="s">
        <v>6214</v>
      </c>
      <c r="C174" s="1456"/>
      <c r="D174" s="1456"/>
      <c r="E174" s="1814"/>
      <c r="F174" s="1455"/>
      <c r="G174" s="1456"/>
      <c r="H174" s="1456"/>
      <c r="I174" s="1456"/>
      <c r="J174" s="1456"/>
      <c r="K174" s="1787">
        <v>0</v>
      </c>
      <c r="L174" s="1787">
        <v>0</v>
      </c>
      <c r="M174" s="1825">
        <v>25</v>
      </c>
      <c r="N174" s="1455"/>
      <c r="O174" s="1787"/>
      <c r="P174" s="1787">
        <v>0</v>
      </c>
      <c r="Q174" s="1787"/>
      <c r="R174" s="1787">
        <f t="shared" si="3"/>
        <v>0</v>
      </c>
      <c r="S174" s="1825">
        <v>25</v>
      </c>
      <c r="T174" s="1474"/>
      <c r="U174" s="1474"/>
      <c r="V174" s="1474"/>
      <c r="W174" s="1474"/>
      <c r="X174" s="1474"/>
      <c r="Y174" s="1474"/>
      <c r="Z174" s="1474"/>
      <c r="AA174" s="1474"/>
      <c r="AB174" s="1474"/>
      <c r="AC174" s="1474"/>
      <c r="AD174" s="1474"/>
      <c r="AE174" s="1474"/>
      <c r="AF174" s="1474"/>
      <c r="AG174" s="1474"/>
      <c r="AH174" s="1474"/>
      <c r="AI174" s="1474"/>
      <c r="AJ174" s="1474"/>
      <c r="AK174" s="1474"/>
      <c r="AL174" s="1474"/>
      <c r="AM174" s="1474"/>
      <c r="AN174" s="1474"/>
      <c r="AO174" s="1474"/>
      <c r="AP174" s="1474"/>
      <c r="AQ174" s="1474"/>
      <c r="AR174" s="1474"/>
      <c r="AS174" s="1474"/>
      <c r="AT174" s="1474"/>
      <c r="AU174" s="1474"/>
      <c r="AV174" s="1474"/>
      <c r="AW174" s="1474"/>
      <c r="AX174" s="1474"/>
      <c r="AY174" s="1474"/>
      <c r="AZ174" s="1474"/>
      <c r="BA174" s="1474"/>
      <c r="BB174" s="1474"/>
      <c r="BC174" s="1474"/>
      <c r="BD174" s="1474"/>
      <c r="BE174" s="1474"/>
      <c r="BF174" s="1474"/>
      <c r="BG174" s="1474"/>
      <c r="BH174" s="1474"/>
      <c r="BI174" s="1474"/>
      <c r="BJ174" s="1474"/>
      <c r="BK174" s="1474"/>
      <c r="BL174" s="1474"/>
      <c r="BM174" s="1474"/>
      <c r="BN174" s="1474"/>
      <c r="BO174" s="1474"/>
      <c r="BP174" s="1474"/>
      <c r="BQ174" s="1474"/>
      <c r="BR174" s="1474"/>
      <c r="BS174" s="1474"/>
      <c r="BT174" s="1474"/>
      <c r="BU174" s="1474"/>
      <c r="BV174" s="1474"/>
      <c r="BW174" s="1474"/>
      <c r="BX174" s="1474"/>
      <c r="BY174" s="1474"/>
      <c r="BZ174" s="1474"/>
      <c r="CA174" s="1474"/>
      <c r="CB174" s="1474"/>
      <c r="CC174" s="1474"/>
      <c r="CD174" s="1474"/>
      <c r="CE174" s="1474"/>
      <c r="CF174" s="1474"/>
      <c r="CG174" s="1474"/>
      <c r="CH174" s="1474"/>
      <c r="CI174" s="1474"/>
      <c r="CJ174" s="1474"/>
      <c r="CK174" s="1474"/>
      <c r="CL174" s="1474"/>
      <c r="CM174" s="1474"/>
      <c r="CN174" s="1474"/>
      <c r="CO174" s="1474"/>
      <c r="CP174" s="1474"/>
      <c r="CQ174" s="1474"/>
      <c r="CR174" s="1474"/>
      <c r="CS174" s="1474"/>
      <c r="CT174" s="1474"/>
      <c r="CU174" s="1474"/>
      <c r="CV174" s="1474"/>
      <c r="CW174" s="1474"/>
      <c r="CX174" s="1474"/>
      <c r="CY174" s="1474"/>
      <c r="CZ174" s="1474"/>
      <c r="DA174" s="1474"/>
      <c r="DB174" s="1474"/>
      <c r="DC174" s="1474"/>
      <c r="DD174" s="1474"/>
      <c r="DE174" s="1474"/>
      <c r="DF174" s="1474"/>
      <c r="DG174" s="1474"/>
      <c r="DH174" s="1474"/>
      <c r="DI174" s="1474"/>
      <c r="DJ174" s="1474"/>
      <c r="DK174" s="1474"/>
      <c r="DL174" s="1474"/>
      <c r="DM174" s="1474"/>
      <c r="DN174" s="1474"/>
      <c r="DO174" s="1474"/>
      <c r="DP174" s="1474"/>
      <c r="DQ174" s="1474"/>
      <c r="DR174" s="1474"/>
      <c r="DS174" s="1474"/>
      <c r="DT174" s="1474"/>
      <c r="DU174" s="1474"/>
      <c r="DV174" s="1474"/>
      <c r="DW174" s="1474"/>
      <c r="DX174" s="1474"/>
      <c r="DY174" s="1474"/>
      <c r="DZ174" s="1474"/>
      <c r="EA174" s="1474"/>
      <c r="EB174" s="1474"/>
      <c r="EC174" s="1474"/>
      <c r="ED174" s="1474"/>
      <c r="EE174" s="1474"/>
      <c r="EF174" s="1474"/>
      <c r="EG174" s="1474"/>
      <c r="EH174" s="1474"/>
      <c r="EI174" s="1474"/>
      <c r="EJ174" s="1474"/>
      <c r="EK174" s="1474"/>
      <c r="EL174" s="1474"/>
      <c r="EM174" s="1474"/>
      <c r="EN174" s="1474"/>
      <c r="EO174" s="1474"/>
      <c r="EP174" s="1474"/>
      <c r="EQ174" s="1474"/>
      <c r="ER174" s="1474"/>
      <c r="ES174" s="1474"/>
      <c r="ET174" s="1474"/>
      <c r="EU174" s="1474"/>
      <c r="EV174" s="1474"/>
      <c r="EW174" s="1474"/>
      <c r="EX174" s="1474"/>
      <c r="EY174" s="1474"/>
      <c r="EZ174" s="1474"/>
      <c r="FA174" s="1474"/>
      <c r="FB174" s="1474"/>
      <c r="FC174" s="1474"/>
      <c r="FD174" s="1474"/>
      <c r="FE174" s="1474"/>
      <c r="FF174" s="1474"/>
      <c r="FG174" s="1474"/>
      <c r="FH174" s="1474"/>
      <c r="FI174" s="1474"/>
      <c r="FJ174" s="1474"/>
      <c r="FK174" s="1474"/>
      <c r="FL174" s="1474"/>
      <c r="FM174" s="1474"/>
      <c r="FN174" s="1474"/>
      <c r="FO174" s="1474"/>
      <c r="FP174" s="1474"/>
      <c r="FQ174" s="1474"/>
      <c r="FR174" s="1474"/>
      <c r="FS174" s="1474"/>
      <c r="FT174" s="1474"/>
      <c r="FU174" s="1474"/>
      <c r="FV174" s="1474"/>
      <c r="FW174" s="1474"/>
      <c r="FX174" s="1474"/>
      <c r="FY174" s="1474"/>
      <c r="FZ174" s="1474"/>
      <c r="GA174" s="1474"/>
      <c r="GB174" s="1474"/>
      <c r="GC174" s="1474"/>
      <c r="GD174" s="1474"/>
      <c r="GE174" s="1474"/>
      <c r="GF174" s="1474"/>
      <c r="GG174" s="1474"/>
      <c r="GH174" s="1474"/>
      <c r="GI174" s="1474"/>
      <c r="GJ174" s="1474"/>
      <c r="GK174" s="1474"/>
      <c r="GL174" s="1474"/>
      <c r="GM174" s="1474"/>
      <c r="GN174" s="1474"/>
      <c r="GO174" s="1474"/>
      <c r="GP174" s="1474"/>
      <c r="GQ174" s="1474"/>
      <c r="GR174" s="1474"/>
      <c r="GS174" s="1474"/>
      <c r="GT174" s="1474"/>
      <c r="GU174" s="1474"/>
      <c r="GV174" s="1474"/>
      <c r="GW174" s="1474"/>
      <c r="GX174" s="1474"/>
      <c r="GY174" s="1474"/>
      <c r="GZ174" s="1474"/>
      <c r="HA174" s="1474"/>
      <c r="HB174" s="1474"/>
      <c r="HC174" s="1474"/>
      <c r="HD174" s="1474"/>
      <c r="HE174" s="1474"/>
      <c r="HF174" s="1474"/>
      <c r="HG174" s="1474"/>
      <c r="HH174" s="1474"/>
      <c r="HI174" s="1474"/>
      <c r="HJ174" s="1474"/>
      <c r="HK174" s="1474"/>
      <c r="HL174" s="1474"/>
      <c r="HM174" s="1474"/>
      <c r="HN174" s="1474"/>
      <c r="HO174" s="1474"/>
      <c r="HP174" s="1474"/>
      <c r="HQ174" s="1474"/>
      <c r="HR174" s="1474"/>
      <c r="HS174" s="1474"/>
      <c r="HT174" s="1474"/>
      <c r="HU174" s="1474"/>
      <c r="HV174" s="1474"/>
      <c r="HW174" s="1474"/>
      <c r="HX174" s="1474"/>
      <c r="HY174" s="1474"/>
      <c r="HZ174" s="1474"/>
      <c r="IA174" s="1474"/>
      <c r="IB174" s="1474"/>
      <c r="IC174" s="1474"/>
      <c r="ID174" s="1474"/>
      <c r="IE174" s="1474"/>
      <c r="IF174" s="1474"/>
      <c r="IG174" s="1474"/>
      <c r="IH174" s="1474"/>
      <c r="II174" s="1474"/>
      <c r="IJ174" s="1474"/>
      <c r="IK174" s="1474"/>
      <c r="IL174" s="1474"/>
      <c r="IM174" s="1474"/>
      <c r="IN174" s="1474"/>
      <c r="IO174" s="1474"/>
      <c r="IP174" s="1474"/>
      <c r="IQ174" s="1474"/>
      <c r="IR174" s="1474"/>
      <c r="IS174" s="1474"/>
      <c r="IT174" s="1474"/>
      <c r="IU174" s="1474"/>
    </row>
    <row r="175" spans="1:255">
      <c r="A175" s="2091">
        <v>26</v>
      </c>
      <c r="B175" s="1456" t="s">
        <v>6215</v>
      </c>
      <c r="C175" s="1456"/>
      <c r="D175" s="1456"/>
      <c r="E175" s="1814"/>
      <c r="F175" s="1455"/>
      <c r="G175" s="1456"/>
      <c r="H175" s="1456"/>
      <c r="I175" s="1456"/>
      <c r="J175" s="1456"/>
      <c r="K175" s="1787">
        <v>19862</v>
      </c>
      <c r="L175" s="1787">
        <v>19862</v>
      </c>
      <c r="M175" s="1825">
        <v>26</v>
      </c>
      <c r="N175" s="1455"/>
      <c r="O175" s="1787"/>
      <c r="P175" s="1787">
        <v>128673.89</v>
      </c>
      <c r="Q175" s="1787"/>
      <c r="R175" s="1787">
        <f t="shared" si="3"/>
        <v>128673.89</v>
      </c>
      <c r="S175" s="1825">
        <v>26</v>
      </c>
      <c r="T175" s="1474"/>
      <c r="U175" s="1474"/>
      <c r="V175" s="1474"/>
      <c r="W175" s="1474"/>
      <c r="X175" s="1474"/>
      <c r="Y175" s="1474"/>
      <c r="Z175" s="1474"/>
      <c r="AA175" s="1474"/>
      <c r="AB175" s="1474"/>
      <c r="AC175" s="1474"/>
      <c r="AD175" s="1474"/>
      <c r="AE175" s="1474"/>
      <c r="AF175" s="1474"/>
      <c r="AG175" s="1474"/>
      <c r="AH175" s="1474"/>
      <c r="AI175" s="1474"/>
      <c r="AJ175" s="1474"/>
      <c r="AK175" s="1474"/>
      <c r="AL175" s="1474"/>
      <c r="AM175" s="1474"/>
      <c r="AN175" s="1474"/>
      <c r="AO175" s="1474"/>
      <c r="AP175" s="1474"/>
      <c r="AQ175" s="1474"/>
      <c r="AR175" s="1474"/>
      <c r="AS175" s="1474"/>
      <c r="AT175" s="1474"/>
      <c r="AU175" s="1474"/>
      <c r="AV175" s="1474"/>
      <c r="AW175" s="1474"/>
      <c r="AX175" s="1474"/>
      <c r="AY175" s="1474"/>
      <c r="AZ175" s="1474"/>
      <c r="BA175" s="1474"/>
      <c r="BB175" s="1474"/>
      <c r="BC175" s="1474"/>
      <c r="BD175" s="1474"/>
      <c r="BE175" s="1474"/>
      <c r="BF175" s="1474"/>
      <c r="BG175" s="1474"/>
      <c r="BH175" s="1474"/>
      <c r="BI175" s="1474"/>
      <c r="BJ175" s="1474"/>
      <c r="BK175" s="1474"/>
      <c r="BL175" s="1474"/>
      <c r="BM175" s="1474"/>
      <c r="BN175" s="1474"/>
      <c r="BO175" s="1474"/>
      <c r="BP175" s="1474"/>
      <c r="BQ175" s="1474"/>
      <c r="BR175" s="1474"/>
      <c r="BS175" s="1474"/>
      <c r="BT175" s="1474"/>
      <c r="BU175" s="1474"/>
      <c r="BV175" s="1474"/>
      <c r="BW175" s="1474"/>
      <c r="BX175" s="1474"/>
      <c r="BY175" s="1474"/>
      <c r="BZ175" s="1474"/>
      <c r="CA175" s="1474"/>
      <c r="CB175" s="1474"/>
      <c r="CC175" s="1474"/>
      <c r="CD175" s="1474"/>
      <c r="CE175" s="1474"/>
      <c r="CF175" s="1474"/>
      <c r="CG175" s="1474"/>
      <c r="CH175" s="1474"/>
      <c r="CI175" s="1474"/>
      <c r="CJ175" s="1474"/>
      <c r="CK175" s="1474"/>
      <c r="CL175" s="1474"/>
      <c r="CM175" s="1474"/>
      <c r="CN175" s="1474"/>
      <c r="CO175" s="1474"/>
      <c r="CP175" s="1474"/>
      <c r="CQ175" s="1474"/>
      <c r="CR175" s="1474"/>
      <c r="CS175" s="1474"/>
      <c r="CT175" s="1474"/>
      <c r="CU175" s="1474"/>
      <c r="CV175" s="1474"/>
      <c r="CW175" s="1474"/>
      <c r="CX175" s="1474"/>
      <c r="CY175" s="1474"/>
      <c r="CZ175" s="1474"/>
      <c r="DA175" s="1474"/>
      <c r="DB175" s="1474"/>
      <c r="DC175" s="1474"/>
      <c r="DD175" s="1474"/>
      <c r="DE175" s="1474"/>
      <c r="DF175" s="1474"/>
      <c r="DG175" s="1474"/>
      <c r="DH175" s="1474"/>
      <c r="DI175" s="1474"/>
      <c r="DJ175" s="1474"/>
      <c r="DK175" s="1474"/>
      <c r="DL175" s="1474"/>
      <c r="DM175" s="1474"/>
      <c r="DN175" s="1474"/>
      <c r="DO175" s="1474"/>
      <c r="DP175" s="1474"/>
      <c r="DQ175" s="1474"/>
      <c r="DR175" s="1474"/>
      <c r="DS175" s="1474"/>
      <c r="DT175" s="1474"/>
      <c r="DU175" s="1474"/>
      <c r="DV175" s="1474"/>
      <c r="DW175" s="1474"/>
      <c r="DX175" s="1474"/>
      <c r="DY175" s="1474"/>
      <c r="DZ175" s="1474"/>
      <c r="EA175" s="1474"/>
      <c r="EB175" s="1474"/>
      <c r="EC175" s="1474"/>
      <c r="ED175" s="1474"/>
      <c r="EE175" s="1474"/>
      <c r="EF175" s="1474"/>
      <c r="EG175" s="1474"/>
      <c r="EH175" s="1474"/>
      <c r="EI175" s="1474"/>
      <c r="EJ175" s="1474"/>
      <c r="EK175" s="1474"/>
      <c r="EL175" s="1474"/>
      <c r="EM175" s="1474"/>
      <c r="EN175" s="1474"/>
      <c r="EO175" s="1474"/>
      <c r="EP175" s="1474"/>
      <c r="EQ175" s="1474"/>
      <c r="ER175" s="1474"/>
      <c r="ES175" s="1474"/>
      <c r="ET175" s="1474"/>
      <c r="EU175" s="1474"/>
      <c r="EV175" s="1474"/>
      <c r="EW175" s="1474"/>
      <c r="EX175" s="1474"/>
      <c r="EY175" s="1474"/>
      <c r="EZ175" s="1474"/>
      <c r="FA175" s="1474"/>
      <c r="FB175" s="1474"/>
      <c r="FC175" s="1474"/>
      <c r="FD175" s="1474"/>
      <c r="FE175" s="1474"/>
      <c r="FF175" s="1474"/>
      <c r="FG175" s="1474"/>
      <c r="FH175" s="1474"/>
      <c r="FI175" s="1474"/>
      <c r="FJ175" s="1474"/>
      <c r="FK175" s="1474"/>
      <c r="FL175" s="1474"/>
      <c r="FM175" s="1474"/>
      <c r="FN175" s="1474"/>
      <c r="FO175" s="1474"/>
      <c r="FP175" s="1474"/>
      <c r="FQ175" s="1474"/>
      <c r="FR175" s="1474"/>
      <c r="FS175" s="1474"/>
      <c r="FT175" s="1474"/>
      <c r="FU175" s="1474"/>
      <c r="FV175" s="1474"/>
      <c r="FW175" s="1474"/>
      <c r="FX175" s="1474"/>
      <c r="FY175" s="1474"/>
      <c r="FZ175" s="1474"/>
      <c r="GA175" s="1474"/>
      <c r="GB175" s="1474"/>
      <c r="GC175" s="1474"/>
      <c r="GD175" s="1474"/>
      <c r="GE175" s="1474"/>
      <c r="GF175" s="1474"/>
      <c r="GG175" s="1474"/>
      <c r="GH175" s="1474"/>
      <c r="GI175" s="1474"/>
      <c r="GJ175" s="1474"/>
      <c r="GK175" s="1474"/>
      <c r="GL175" s="1474"/>
      <c r="GM175" s="1474"/>
      <c r="GN175" s="1474"/>
      <c r="GO175" s="1474"/>
      <c r="GP175" s="1474"/>
      <c r="GQ175" s="1474"/>
      <c r="GR175" s="1474"/>
      <c r="GS175" s="1474"/>
      <c r="GT175" s="1474"/>
      <c r="GU175" s="1474"/>
      <c r="GV175" s="1474"/>
      <c r="GW175" s="1474"/>
      <c r="GX175" s="1474"/>
      <c r="GY175" s="1474"/>
      <c r="GZ175" s="1474"/>
      <c r="HA175" s="1474"/>
      <c r="HB175" s="1474"/>
      <c r="HC175" s="1474"/>
      <c r="HD175" s="1474"/>
      <c r="HE175" s="1474"/>
      <c r="HF175" s="1474"/>
      <c r="HG175" s="1474"/>
      <c r="HH175" s="1474"/>
      <c r="HI175" s="1474"/>
      <c r="HJ175" s="1474"/>
      <c r="HK175" s="1474"/>
      <c r="HL175" s="1474"/>
      <c r="HM175" s="1474"/>
      <c r="HN175" s="1474"/>
      <c r="HO175" s="1474"/>
      <c r="HP175" s="1474"/>
      <c r="HQ175" s="1474"/>
      <c r="HR175" s="1474"/>
      <c r="HS175" s="1474"/>
      <c r="HT175" s="1474"/>
      <c r="HU175" s="1474"/>
      <c r="HV175" s="1474"/>
      <c r="HW175" s="1474"/>
      <c r="HX175" s="1474"/>
      <c r="HY175" s="1474"/>
      <c r="HZ175" s="1474"/>
      <c r="IA175" s="1474"/>
      <c r="IB175" s="1474"/>
      <c r="IC175" s="1474"/>
      <c r="ID175" s="1474"/>
      <c r="IE175" s="1474"/>
      <c r="IF175" s="1474"/>
      <c r="IG175" s="1474"/>
      <c r="IH175" s="1474"/>
      <c r="II175" s="1474"/>
      <c r="IJ175" s="1474"/>
      <c r="IK175" s="1474"/>
      <c r="IL175" s="1474"/>
      <c r="IM175" s="1474"/>
      <c r="IN175" s="1474"/>
      <c r="IO175" s="1474"/>
      <c r="IP175" s="1474"/>
      <c r="IQ175" s="1474"/>
      <c r="IR175" s="1474"/>
      <c r="IS175" s="1474"/>
      <c r="IT175" s="1474"/>
      <c r="IU175" s="1474"/>
    </row>
    <row r="176" spans="1:255">
      <c r="A176" s="2091">
        <v>27</v>
      </c>
      <c r="B176" s="1456" t="s">
        <v>6216</v>
      </c>
      <c r="C176" s="1456"/>
      <c r="D176" s="1456"/>
      <c r="E176" s="1814"/>
      <c r="F176" s="1455"/>
      <c r="G176" s="1456"/>
      <c r="H176" s="1456"/>
      <c r="I176" s="1456"/>
      <c r="J176" s="1456"/>
      <c r="K176" s="1787">
        <v>21</v>
      </c>
      <c r="L176" s="1787">
        <v>21</v>
      </c>
      <c r="M176" s="1825">
        <v>27</v>
      </c>
      <c r="N176" s="1455"/>
      <c r="O176" s="1787"/>
      <c r="P176" s="1787">
        <v>94.42</v>
      </c>
      <c r="Q176" s="1787"/>
      <c r="R176" s="1787">
        <f t="shared" si="3"/>
        <v>94.42</v>
      </c>
      <c r="S176" s="1825">
        <v>27</v>
      </c>
      <c r="T176" s="1474"/>
      <c r="U176" s="1474"/>
      <c r="V176" s="1474"/>
      <c r="W176" s="1474"/>
      <c r="X176" s="1474"/>
      <c r="Y176" s="1474"/>
      <c r="Z176" s="1474"/>
      <c r="AA176" s="1474"/>
      <c r="AB176" s="1474"/>
      <c r="AC176" s="1474"/>
      <c r="AD176" s="1474"/>
      <c r="AE176" s="1474"/>
      <c r="AF176" s="1474"/>
      <c r="AG176" s="1474"/>
      <c r="AH176" s="1474"/>
      <c r="AI176" s="1474"/>
      <c r="AJ176" s="1474"/>
      <c r="AK176" s="1474"/>
      <c r="AL176" s="1474"/>
      <c r="AM176" s="1474"/>
      <c r="AN176" s="1474"/>
      <c r="AO176" s="1474"/>
      <c r="AP176" s="1474"/>
      <c r="AQ176" s="1474"/>
      <c r="AR176" s="1474"/>
      <c r="AS176" s="1474"/>
      <c r="AT176" s="1474"/>
      <c r="AU176" s="1474"/>
      <c r="AV176" s="1474"/>
      <c r="AW176" s="1474"/>
      <c r="AX176" s="1474"/>
      <c r="AY176" s="1474"/>
      <c r="AZ176" s="1474"/>
      <c r="BA176" s="1474"/>
      <c r="BB176" s="1474"/>
      <c r="BC176" s="1474"/>
      <c r="BD176" s="1474"/>
      <c r="BE176" s="1474"/>
      <c r="BF176" s="1474"/>
      <c r="BG176" s="1474"/>
      <c r="BH176" s="1474"/>
      <c r="BI176" s="1474"/>
      <c r="BJ176" s="1474"/>
      <c r="BK176" s="1474"/>
      <c r="BL176" s="1474"/>
      <c r="BM176" s="1474"/>
      <c r="BN176" s="1474"/>
      <c r="BO176" s="1474"/>
      <c r="BP176" s="1474"/>
      <c r="BQ176" s="1474"/>
      <c r="BR176" s="1474"/>
      <c r="BS176" s="1474"/>
      <c r="BT176" s="1474"/>
      <c r="BU176" s="1474"/>
      <c r="BV176" s="1474"/>
      <c r="BW176" s="1474"/>
      <c r="BX176" s="1474"/>
      <c r="BY176" s="1474"/>
      <c r="BZ176" s="1474"/>
      <c r="CA176" s="1474"/>
      <c r="CB176" s="1474"/>
      <c r="CC176" s="1474"/>
      <c r="CD176" s="1474"/>
      <c r="CE176" s="1474"/>
      <c r="CF176" s="1474"/>
      <c r="CG176" s="1474"/>
      <c r="CH176" s="1474"/>
      <c r="CI176" s="1474"/>
      <c r="CJ176" s="1474"/>
      <c r="CK176" s="1474"/>
      <c r="CL176" s="1474"/>
      <c r="CM176" s="1474"/>
      <c r="CN176" s="1474"/>
      <c r="CO176" s="1474"/>
      <c r="CP176" s="1474"/>
      <c r="CQ176" s="1474"/>
      <c r="CR176" s="1474"/>
      <c r="CS176" s="1474"/>
      <c r="CT176" s="1474"/>
      <c r="CU176" s="1474"/>
      <c r="CV176" s="1474"/>
      <c r="CW176" s="1474"/>
      <c r="CX176" s="1474"/>
      <c r="CY176" s="1474"/>
      <c r="CZ176" s="1474"/>
      <c r="DA176" s="1474"/>
      <c r="DB176" s="1474"/>
      <c r="DC176" s="1474"/>
      <c r="DD176" s="1474"/>
      <c r="DE176" s="1474"/>
      <c r="DF176" s="1474"/>
      <c r="DG176" s="1474"/>
      <c r="DH176" s="1474"/>
      <c r="DI176" s="1474"/>
      <c r="DJ176" s="1474"/>
      <c r="DK176" s="1474"/>
      <c r="DL176" s="1474"/>
      <c r="DM176" s="1474"/>
      <c r="DN176" s="1474"/>
      <c r="DO176" s="1474"/>
      <c r="DP176" s="1474"/>
      <c r="DQ176" s="1474"/>
      <c r="DR176" s="1474"/>
      <c r="DS176" s="1474"/>
      <c r="DT176" s="1474"/>
      <c r="DU176" s="1474"/>
      <c r="DV176" s="1474"/>
      <c r="DW176" s="1474"/>
      <c r="DX176" s="1474"/>
      <c r="DY176" s="1474"/>
      <c r="DZ176" s="1474"/>
      <c r="EA176" s="1474"/>
      <c r="EB176" s="1474"/>
      <c r="EC176" s="1474"/>
      <c r="ED176" s="1474"/>
      <c r="EE176" s="1474"/>
      <c r="EF176" s="1474"/>
      <c r="EG176" s="1474"/>
      <c r="EH176" s="1474"/>
      <c r="EI176" s="1474"/>
      <c r="EJ176" s="1474"/>
      <c r="EK176" s="1474"/>
      <c r="EL176" s="1474"/>
      <c r="EM176" s="1474"/>
      <c r="EN176" s="1474"/>
      <c r="EO176" s="1474"/>
      <c r="EP176" s="1474"/>
      <c r="EQ176" s="1474"/>
      <c r="ER176" s="1474"/>
      <c r="ES176" s="1474"/>
      <c r="ET176" s="1474"/>
      <c r="EU176" s="1474"/>
      <c r="EV176" s="1474"/>
      <c r="EW176" s="1474"/>
      <c r="EX176" s="1474"/>
      <c r="EY176" s="1474"/>
      <c r="EZ176" s="1474"/>
      <c r="FA176" s="1474"/>
      <c r="FB176" s="1474"/>
      <c r="FC176" s="1474"/>
      <c r="FD176" s="1474"/>
      <c r="FE176" s="1474"/>
      <c r="FF176" s="1474"/>
      <c r="FG176" s="1474"/>
      <c r="FH176" s="1474"/>
      <c r="FI176" s="1474"/>
      <c r="FJ176" s="1474"/>
      <c r="FK176" s="1474"/>
      <c r="FL176" s="1474"/>
      <c r="FM176" s="1474"/>
      <c r="FN176" s="1474"/>
      <c r="FO176" s="1474"/>
      <c r="FP176" s="1474"/>
      <c r="FQ176" s="1474"/>
      <c r="FR176" s="1474"/>
      <c r="FS176" s="1474"/>
      <c r="FT176" s="1474"/>
      <c r="FU176" s="1474"/>
      <c r="FV176" s="1474"/>
      <c r="FW176" s="1474"/>
      <c r="FX176" s="1474"/>
      <c r="FY176" s="1474"/>
      <c r="FZ176" s="1474"/>
      <c r="GA176" s="1474"/>
      <c r="GB176" s="1474"/>
      <c r="GC176" s="1474"/>
      <c r="GD176" s="1474"/>
      <c r="GE176" s="1474"/>
      <c r="GF176" s="1474"/>
      <c r="GG176" s="1474"/>
      <c r="GH176" s="1474"/>
      <c r="GI176" s="1474"/>
      <c r="GJ176" s="1474"/>
      <c r="GK176" s="1474"/>
      <c r="GL176" s="1474"/>
      <c r="GM176" s="1474"/>
      <c r="GN176" s="1474"/>
      <c r="GO176" s="1474"/>
      <c r="GP176" s="1474"/>
      <c r="GQ176" s="1474"/>
      <c r="GR176" s="1474"/>
      <c r="GS176" s="1474"/>
      <c r="GT176" s="1474"/>
      <c r="GU176" s="1474"/>
      <c r="GV176" s="1474"/>
      <c r="GW176" s="1474"/>
      <c r="GX176" s="1474"/>
      <c r="GY176" s="1474"/>
      <c r="GZ176" s="1474"/>
      <c r="HA176" s="1474"/>
      <c r="HB176" s="1474"/>
      <c r="HC176" s="1474"/>
      <c r="HD176" s="1474"/>
      <c r="HE176" s="1474"/>
      <c r="HF176" s="1474"/>
      <c r="HG176" s="1474"/>
      <c r="HH176" s="1474"/>
      <c r="HI176" s="1474"/>
      <c r="HJ176" s="1474"/>
      <c r="HK176" s="1474"/>
      <c r="HL176" s="1474"/>
      <c r="HM176" s="1474"/>
      <c r="HN176" s="1474"/>
      <c r="HO176" s="1474"/>
      <c r="HP176" s="1474"/>
      <c r="HQ176" s="1474"/>
      <c r="HR176" s="1474"/>
      <c r="HS176" s="1474"/>
      <c r="HT176" s="1474"/>
      <c r="HU176" s="1474"/>
      <c r="HV176" s="1474"/>
      <c r="HW176" s="1474"/>
      <c r="HX176" s="1474"/>
      <c r="HY176" s="1474"/>
      <c r="HZ176" s="1474"/>
      <c r="IA176" s="1474"/>
      <c r="IB176" s="1474"/>
      <c r="IC176" s="1474"/>
      <c r="ID176" s="1474"/>
      <c r="IE176" s="1474"/>
      <c r="IF176" s="1474"/>
      <c r="IG176" s="1474"/>
      <c r="IH176" s="1474"/>
      <c r="II176" s="1474"/>
      <c r="IJ176" s="1474"/>
      <c r="IK176" s="1474"/>
      <c r="IL176" s="1474"/>
      <c r="IM176" s="1474"/>
      <c r="IN176" s="1474"/>
      <c r="IO176" s="1474"/>
      <c r="IP176" s="1474"/>
      <c r="IQ176" s="1474"/>
      <c r="IR176" s="1474"/>
      <c r="IS176" s="1474"/>
      <c r="IT176" s="1474"/>
      <c r="IU176" s="1474"/>
    </row>
    <row r="177" spans="1:255">
      <c r="A177" s="2091">
        <v>28</v>
      </c>
      <c r="B177" s="1456" t="s">
        <v>6217</v>
      </c>
      <c r="C177" s="1456"/>
      <c r="D177" s="1456"/>
      <c r="E177" s="1814"/>
      <c r="F177" s="1455"/>
      <c r="G177" s="1456"/>
      <c r="H177" s="1456"/>
      <c r="I177" s="1456"/>
      <c r="J177" s="1456"/>
      <c r="K177" s="1787"/>
      <c r="L177" s="1787"/>
      <c r="M177" s="1825">
        <v>28</v>
      </c>
      <c r="N177" s="1455"/>
      <c r="O177" s="1787"/>
      <c r="P177" s="1787">
        <v>0</v>
      </c>
      <c r="Q177" s="1787"/>
      <c r="R177" s="1787">
        <f t="shared" si="3"/>
        <v>0</v>
      </c>
      <c r="S177" s="1825">
        <v>28</v>
      </c>
      <c r="T177" s="1474"/>
      <c r="U177" s="1474"/>
      <c r="V177" s="1474"/>
      <c r="W177" s="1474"/>
      <c r="X177" s="1474"/>
      <c r="Y177" s="1474"/>
      <c r="Z177" s="1474"/>
      <c r="AA177" s="1474"/>
      <c r="AB177" s="1474"/>
      <c r="AC177" s="1474"/>
      <c r="AD177" s="1474"/>
      <c r="AE177" s="1474"/>
      <c r="AF177" s="1474"/>
      <c r="AG177" s="1474"/>
      <c r="AH177" s="1474"/>
      <c r="AI177" s="1474"/>
      <c r="AJ177" s="1474"/>
      <c r="AK177" s="1474"/>
      <c r="AL177" s="1474"/>
      <c r="AM177" s="1474"/>
      <c r="AN177" s="1474"/>
      <c r="AO177" s="1474"/>
      <c r="AP177" s="1474"/>
      <c r="AQ177" s="1474"/>
      <c r="AR177" s="1474"/>
      <c r="AS177" s="1474"/>
      <c r="AT177" s="1474"/>
      <c r="AU177" s="1474"/>
      <c r="AV177" s="1474"/>
      <c r="AW177" s="1474"/>
      <c r="AX177" s="1474"/>
      <c r="AY177" s="1474"/>
      <c r="AZ177" s="1474"/>
      <c r="BA177" s="1474"/>
      <c r="BB177" s="1474"/>
      <c r="BC177" s="1474"/>
      <c r="BD177" s="1474"/>
      <c r="BE177" s="1474"/>
      <c r="BF177" s="1474"/>
      <c r="BG177" s="1474"/>
      <c r="BH177" s="1474"/>
      <c r="BI177" s="1474"/>
      <c r="BJ177" s="1474"/>
      <c r="BK177" s="1474"/>
      <c r="BL177" s="1474"/>
      <c r="BM177" s="1474"/>
      <c r="BN177" s="1474"/>
      <c r="BO177" s="1474"/>
      <c r="BP177" s="1474"/>
      <c r="BQ177" s="1474"/>
      <c r="BR177" s="1474"/>
      <c r="BS177" s="1474"/>
      <c r="BT177" s="1474"/>
      <c r="BU177" s="1474"/>
      <c r="BV177" s="1474"/>
      <c r="BW177" s="1474"/>
      <c r="BX177" s="1474"/>
      <c r="BY177" s="1474"/>
      <c r="BZ177" s="1474"/>
      <c r="CA177" s="1474"/>
      <c r="CB177" s="1474"/>
      <c r="CC177" s="1474"/>
      <c r="CD177" s="1474"/>
      <c r="CE177" s="1474"/>
      <c r="CF177" s="1474"/>
      <c r="CG177" s="1474"/>
      <c r="CH177" s="1474"/>
      <c r="CI177" s="1474"/>
      <c r="CJ177" s="1474"/>
      <c r="CK177" s="1474"/>
      <c r="CL177" s="1474"/>
      <c r="CM177" s="1474"/>
      <c r="CN177" s="1474"/>
      <c r="CO177" s="1474"/>
      <c r="CP177" s="1474"/>
      <c r="CQ177" s="1474"/>
      <c r="CR177" s="1474"/>
      <c r="CS177" s="1474"/>
      <c r="CT177" s="1474"/>
      <c r="CU177" s="1474"/>
      <c r="CV177" s="1474"/>
      <c r="CW177" s="1474"/>
      <c r="CX177" s="1474"/>
      <c r="CY177" s="1474"/>
      <c r="CZ177" s="1474"/>
      <c r="DA177" s="1474"/>
      <c r="DB177" s="1474"/>
      <c r="DC177" s="1474"/>
      <c r="DD177" s="1474"/>
      <c r="DE177" s="1474"/>
      <c r="DF177" s="1474"/>
      <c r="DG177" s="1474"/>
      <c r="DH177" s="1474"/>
      <c r="DI177" s="1474"/>
      <c r="DJ177" s="1474"/>
      <c r="DK177" s="1474"/>
      <c r="DL177" s="1474"/>
      <c r="DM177" s="1474"/>
      <c r="DN177" s="1474"/>
      <c r="DO177" s="1474"/>
      <c r="DP177" s="1474"/>
      <c r="DQ177" s="1474"/>
      <c r="DR177" s="1474"/>
      <c r="DS177" s="1474"/>
      <c r="DT177" s="1474"/>
      <c r="DU177" s="1474"/>
      <c r="DV177" s="1474"/>
      <c r="DW177" s="1474"/>
      <c r="DX177" s="1474"/>
      <c r="DY177" s="1474"/>
      <c r="DZ177" s="1474"/>
      <c r="EA177" s="1474"/>
      <c r="EB177" s="1474"/>
      <c r="EC177" s="1474"/>
      <c r="ED177" s="1474"/>
      <c r="EE177" s="1474"/>
      <c r="EF177" s="1474"/>
      <c r="EG177" s="1474"/>
      <c r="EH177" s="1474"/>
      <c r="EI177" s="1474"/>
      <c r="EJ177" s="1474"/>
      <c r="EK177" s="1474"/>
      <c r="EL177" s="1474"/>
      <c r="EM177" s="1474"/>
      <c r="EN177" s="1474"/>
      <c r="EO177" s="1474"/>
      <c r="EP177" s="1474"/>
      <c r="EQ177" s="1474"/>
      <c r="ER177" s="1474"/>
      <c r="ES177" s="1474"/>
      <c r="ET177" s="1474"/>
      <c r="EU177" s="1474"/>
      <c r="EV177" s="1474"/>
      <c r="EW177" s="1474"/>
      <c r="EX177" s="1474"/>
      <c r="EY177" s="1474"/>
      <c r="EZ177" s="1474"/>
      <c r="FA177" s="1474"/>
      <c r="FB177" s="1474"/>
      <c r="FC177" s="1474"/>
      <c r="FD177" s="1474"/>
      <c r="FE177" s="1474"/>
      <c r="FF177" s="1474"/>
      <c r="FG177" s="1474"/>
      <c r="FH177" s="1474"/>
      <c r="FI177" s="1474"/>
      <c r="FJ177" s="1474"/>
      <c r="FK177" s="1474"/>
      <c r="FL177" s="1474"/>
      <c r="FM177" s="1474"/>
      <c r="FN177" s="1474"/>
      <c r="FO177" s="1474"/>
      <c r="FP177" s="1474"/>
      <c r="FQ177" s="1474"/>
      <c r="FR177" s="1474"/>
      <c r="FS177" s="1474"/>
      <c r="FT177" s="1474"/>
      <c r="FU177" s="1474"/>
      <c r="FV177" s="1474"/>
      <c r="FW177" s="1474"/>
      <c r="FX177" s="1474"/>
      <c r="FY177" s="1474"/>
      <c r="FZ177" s="1474"/>
      <c r="GA177" s="1474"/>
      <c r="GB177" s="1474"/>
      <c r="GC177" s="1474"/>
      <c r="GD177" s="1474"/>
      <c r="GE177" s="1474"/>
      <c r="GF177" s="1474"/>
      <c r="GG177" s="1474"/>
      <c r="GH177" s="1474"/>
      <c r="GI177" s="1474"/>
      <c r="GJ177" s="1474"/>
      <c r="GK177" s="1474"/>
      <c r="GL177" s="1474"/>
      <c r="GM177" s="1474"/>
      <c r="GN177" s="1474"/>
      <c r="GO177" s="1474"/>
      <c r="GP177" s="1474"/>
      <c r="GQ177" s="1474"/>
      <c r="GR177" s="1474"/>
      <c r="GS177" s="1474"/>
      <c r="GT177" s="1474"/>
      <c r="GU177" s="1474"/>
      <c r="GV177" s="1474"/>
      <c r="GW177" s="1474"/>
      <c r="GX177" s="1474"/>
      <c r="GY177" s="1474"/>
      <c r="GZ177" s="1474"/>
      <c r="HA177" s="1474"/>
      <c r="HB177" s="1474"/>
      <c r="HC177" s="1474"/>
      <c r="HD177" s="1474"/>
      <c r="HE177" s="1474"/>
      <c r="HF177" s="1474"/>
      <c r="HG177" s="1474"/>
      <c r="HH177" s="1474"/>
      <c r="HI177" s="1474"/>
      <c r="HJ177" s="1474"/>
      <c r="HK177" s="1474"/>
      <c r="HL177" s="1474"/>
      <c r="HM177" s="1474"/>
      <c r="HN177" s="1474"/>
      <c r="HO177" s="1474"/>
      <c r="HP177" s="1474"/>
      <c r="HQ177" s="1474"/>
      <c r="HR177" s="1474"/>
      <c r="HS177" s="1474"/>
      <c r="HT177" s="1474"/>
      <c r="HU177" s="1474"/>
      <c r="HV177" s="1474"/>
      <c r="HW177" s="1474"/>
      <c r="HX177" s="1474"/>
      <c r="HY177" s="1474"/>
      <c r="HZ177" s="1474"/>
      <c r="IA177" s="1474"/>
      <c r="IB177" s="1474"/>
      <c r="IC177" s="1474"/>
      <c r="ID177" s="1474"/>
      <c r="IE177" s="1474"/>
      <c r="IF177" s="1474"/>
      <c r="IG177" s="1474"/>
      <c r="IH177" s="1474"/>
      <c r="II177" s="1474"/>
      <c r="IJ177" s="1474"/>
      <c r="IK177" s="1474"/>
      <c r="IL177" s="1474"/>
      <c r="IM177" s="1474"/>
      <c r="IN177" s="1474"/>
      <c r="IO177" s="1474"/>
      <c r="IP177" s="1474"/>
      <c r="IQ177" s="1474"/>
      <c r="IR177" s="1474"/>
      <c r="IS177" s="1474"/>
      <c r="IT177" s="1474"/>
      <c r="IU177" s="1474"/>
    </row>
    <row r="178" spans="1:255">
      <c r="A178" s="2091">
        <v>29</v>
      </c>
      <c r="B178" s="1456" t="s">
        <v>6218</v>
      </c>
      <c r="C178" s="1456"/>
      <c r="D178" s="1456"/>
      <c r="E178" s="1814"/>
      <c r="F178" s="1455"/>
      <c r="G178" s="1456"/>
      <c r="H178" s="1456"/>
      <c r="I178" s="1456"/>
      <c r="J178" s="1456"/>
      <c r="K178" s="1787"/>
      <c r="L178" s="1787"/>
      <c r="M178" s="1825">
        <v>29</v>
      </c>
      <c r="N178" s="1455"/>
      <c r="O178" s="1787"/>
      <c r="P178" s="1787">
        <v>-496526</v>
      </c>
      <c r="Q178" s="1787"/>
      <c r="R178" s="1787">
        <f t="shared" si="3"/>
        <v>-496526</v>
      </c>
      <c r="S178" s="1825">
        <v>29</v>
      </c>
      <c r="T178" s="1474"/>
      <c r="U178" s="1474"/>
      <c r="V178" s="1474"/>
      <c r="W178" s="1474"/>
      <c r="X178" s="1474"/>
      <c r="Y178" s="1474"/>
      <c r="Z178" s="1474"/>
      <c r="AA178" s="1474"/>
      <c r="AB178" s="1474"/>
      <c r="AC178" s="1474"/>
      <c r="AD178" s="1474"/>
      <c r="AE178" s="1474"/>
      <c r="AF178" s="1474"/>
      <c r="AG178" s="1474"/>
      <c r="AH178" s="1474"/>
      <c r="AI178" s="1474"/>
      <c r="AJ178" s="1474"/>
      <c r="AK178" s="1474"/>
      <c r="AL178" s="1474"/>
      <c r="AM178" s="1474"/>
      <c r="AN178" s="1474"/>
      <c r="AO178" s="1474"/>
      <c r="AP178" s="1474"/>
      <c r="AQ178" s="1474"/>
      <c r="AR178" s="1474"/>
      <c r="AS178" s="1474"/>
      <c r="AT178" s="1474"/>
      <c r="AU178" s="1474"/>
      <c r="AV178" s="1474"/>
      <c r="AW178" s="1474"/>
      <c r="AX178" s="1474"/>
      <c r="AY178" s="1474"/>
      <c r="AZ178" s="1474"/>
      <c r="BA178" s="1474"/>
      <c r="BB178" s="1474"/>
      <c r="BC178" s="1474"/>
      <c r="BD178" s="1474"/>
      <c r="BE178" s="1474"/>
      <c r="BF178" s="1474"/>
      <c r="BG178" s="1474"/>
      <c r="BH178" s="1474"/>
      <c r="BI178" s="1474"/>
      <c r="BJ178" s="1474"/>
      <c r="BK178" s="1474"/>
      <c r="BL178" s="1474"/>
      <c r="BM178" s="1474"/>
      <c r="BN178" s="1474"/>
      <c r="BO178" s="1474"/>
      <c r="BP178" s="1474"/>
      <c r="BQ178" s="1474"/>
      <c r="BR178" s="1474"/>
      <c r="BS178" s="1474"/>
      <c r="BT178" s="1474"/>
      <c r="BU178" s="1474"/>
      <c r="BV178" s="1474"/>
      <c r="BW178" s="1474"/>
      <c r="BX178" s="1474"/>
      <c r="BY178" s="1474"/>
      <c r="BZ178" s="1474"/>
      <c r="CA178" s="1474"/>
      <c r="CB178" s="1474"/>
      <c r="CC178" s="1474"/>
      <c r="CD178" s="1474"/>
      <c r="CE178" s="1474"/>
      <c r="CF178" s="1474"/>
      <c r="CG178" s="1474"/>
      <c r="CH178" s="1474"/>
      <c r="CI178" s="1474"/>
      <c r="CJ178" s="1474"/>
      <c r="CK178" s="1474"/>
      <c r="CL178" s="1474"/>
      <c r="CM178" s="1474"/>
      <c r="CN178" s="1474"/>
      <c r="CO178" s="1474"/>
      <c r="CP178" s="1474"/>
      <c r="CQ178" s="1474"/>
      <c r="CR178" s="1474"/>
      <c r="CS178" s="1474"/>
      <c r="CT178" s="1474"/>
      <c r="CU178" s="1474"/>
      <c r="CV178" s="1474"/>
      <c r="CW178" s="1474"/>
      <c r="CX178" s="1474"/>
      <c r="CY178" s="1474"/>
      <c r="CZ178" s="1474"/>
      <c r="DA178" s="1474"/>
      <c r="DB178" s="1474"/>
      <c r="DC178" s="1474"/>
      <c r="DD178" s="1474"/>
      <c r="DE178" s="1474"/>
      <c r="DF178" s="1474"/>
      <c r="DG178" s="1474"/>
      <c r="DH178" s="1474"/>
      <c r="DI178" s="1474"/>
      <c r="DJ178" s="1474"/>
      <c r="DK178" s="1474"/>
      <c r="DL178" s="1474"/>
      <c r="DM178" s="1474"/>
      <c r="DN178" s="1474"/>
      <c r="DO178" s="1474"/>
      <c r="DP178" s="1474"/>
      <c r="DQ178" s="1474"/>
      <c r="DR178" s="1474"/>
      <c r="DS178" s="1474"/>
      <c r="DT178" s="1474"/>
      <c r="DU178" s="1474"/>
      <c r="DV178" s="1474"/>
      <c r="DW178" s="1474"/>
      <c r="DX178" s="1474"/>
      <c r="DY178" s="1474"/>
      <c r="DZ178" s="1474"/>
      <c r="EA178" s="1474"/>
      <c r="EB178" s="1474"/>
      <c r="EC178" s="1474"/>
      <c r="ED178" s="1474"/>
      <c r="EE178" s="1474"/>
      <c r="EF178" s="1474"/>
      <c r="EG178" s="1474"/>
      <c r="EH178" s="1474"/>
      <c r="EI178" s="1474"/>
      <c r="EJ178" s="1474"/>
      <c r="EK178" s="1474"/>
      <c r="EL178" s="1474"/>
      <c r="EM178" s="1474"/>
      <c r="EN178" s="1474"/>
      <c r="EO178" s="1474"/>
      <c r="EP178" s="1474"/>
      <c r="EQ178" s="1474"/>
      <c r="ER178" s="1474"/>
      <c r="ES178" s="1474"/>
      <c r="ET178" s="1474"/>
      <c r="EU178" s="1474"/>
      <c r="EV178" s="1474"/>
      <c r="EW178" s="1474"/>
      <c r="EX178" s="1474"/>
      <c r="EY178" s="1474"/>
      <c r="EZ178" s="1474"/>
      <c r="FA178" s="1474"/>
      <c r="FB178" s="1474"/>
      <c r="FC178" s="1474"/>
      <c r="FD178" s="1474"/>
      <c r="FE178" s="1474"/>
      <c r="FF178" s="1474"/>
      <c r="FG178" s="1474"/>
      <c r="FH178" s="1474"/>
      <c r="FI178" s="1474"/>
      <c r="FJ178" s="1474"/>
      <c r="FK178" s="1474"/>
      <c r="FL178" s="1474"/>
      <c r="FM178" s="1474"/>
      <c r="FN178" s="1474"/>
      <c r="FO178" s="1474"/>
      <c r="FP178" s="1474"/>
      <c r="FQ178" s="1474"/>
      <c r="FR178" s="1474"/>
      <c r="FS178" s="1474"/>
      <c r="FT178" s="1474"/>
      <c r="FU178" s="1474"/>
      <c r="FV178" s="1474"/>
      <c r="FW178" s="1474"/>
      <c r="FX178" s="1474"/>
      <c r="FY178" s="1474"/>
      <c r="FZ178" s="1474"/>
      <c r="GA178" s="1474"/>
      <c r="GB178" s="1474"/>
      <c r="GC178" s="1474"/>
      <c r="GD178" s="1474"/>
      <c r="GE178" s="1474"/>
      <c r="GF178" s="1474"/>
      <c r="GG178" s="1474"/>
      <c r="GH178" s="1474"/>
      <c r="GI178" s="1474"/>
      <c r="GJ178" s="1474"/>
      <c r="GK178" s="1474"/>
      <c r="GL178" s="1474"/>
      <c r="GM178" s="1474"/>
      <c r="GN178" s="1474"/>
      <c r="GO178" s="1474"/>
      <c r="GP178" s="1474"/>
      <c r="GQ178" s="1474"/>
      <c r="GR178" s="1474"/>
      <c r="GS178" s="1474"/>
      <c r="GT178" s="1474"/>
      <c r="GU178" s="1474"/>
      <c r="GV178" s="1474"/>
      <c r="GW178" s="1474"/>
      <c r="GX178" s="1474"/>
      <c r="GY178" s="1474"/>
      <c r="GZ178" s="1474"/>
      <c r="HA178" s="1474"/>
      <c r="HB178" s="1474"/>
      <c r="HC178" s="1474"/>
      <c r="HD178" s="1474"/>
      <c r="HE178" s="1474"/>
      <c r="HF178" s="1474"/>
      <c r="HG178" s="1474"/>
      <c r="HH178" s="1474"/>
      <c r="HI178" s="1474"/>
      <c r="HJ178" s="1474"/>
      <c r="HK178" s="1474"/>
      <c r="HL178" s="1474"/>
      <c r="HM178" s="1474"/>
      <c r="HN178" s="1474"/>
      <c r="HO178" s="1474"/>
      <c r="HP178" s="1474"/>
      <c r="HQ178" s="1474"/>
      <c r="HR178" s="1474"/>
      <c r="HS178" s="1474"/>
      <c r="HT178" s="1474"/>
      <c r="HU178" s="1474"/>
      <c r="HV178" s="1474"/>
      <c r="HW178" s="1474"/>
      <c r="HX178" s="1474"/>
      <c r="HY178" s="1474"/>
      <c r="HZ178" s="1474"/>
      <c r="IA178" s="1474"/>
      <c r="IB178" s="1474"/>
      <c r="IC178" s="1474"/>
      <c r="ID178" s="1474"/>
      <c r="IE178" s="1474"/>
      <c r="IF178" s="1474"/>
      <c r="IG178" s="1474"/>
      <c r="IH178" s="1474"/>
      <c r="II178" s="1474"/>
      <c r="IJ178" s="1474"/>
      <c r="IK178" s="1474"/>
      <c r="IL178" s="1474"/>
      <c r="IM178" s="1474"/>
      <c r="IN178" s="1474"/>
      <c r="IO178" s="1474"/>
      <c r="IP178" s="1474"/>
      <c r="IQ178" s="1474"/>
      <c r="IR178" s="1474"/>
      <c r="IS178" s="1474"/>
      <c r="IT178" s="1474"/>
      <c r="IU178" s="1474"/>
    </row>
    <row r="179" spans="1:255">
      <c r="A179" s="2091">
        <v>30</v>
      </c>
      <c r="B179" s="1456"/>
      <c r="C179" s="1456"/>
      <c r="D179" s="1456"/>
      <c r="E179" s="1814"/>
      <c r="F179" s="1455"/>
      <c r="G179" s="1456"/>
      <c r="H179" s="1456"/>
      <c r="I179" s="1456"/>
      <c r="J179" s="1456"/>
      <c r="K179" s="1787"/>
      <c r="L179" s="1787"/>
      <c r="M179" s="1825">
        <v>30</v>
      </c>
      <c r="N179" s="1455"/>
      <c r="O179" s="1787"/>
      <c r="P179" s="1787"/>
      <c r="Q179" s="1787"/>
      <c r="R179" s="1787">
        <f t="shared" si="3"/>
        <v>0</v>
      </c>
      <c r="S179" s="1825">
        <v>30</v>
      </c>
      <c r="T179" s="1474"/>
      <c r="U179" s="1474"/>
      <c r="V179" s="1474"/>
      <c r="W179" s="1474"/>
      <c r="X179" s="1474"/>
      <c r="Y179" s="1474"/>
      <c r="Z179" s="1474"/>
      <c r="AA179" s="1474"/>
      <c r="AB179" s="1474"/>
      <c r="AC179" s="1474"/>
      <c r="AD179" s="1474"/>
      <c r="AE179" s="1474"/>
      <c r="AF179" s="1474"/>
      <c r="AG179" s="1474"/>
      <c r="AH179" s="1474"/>
      <c r="AI179" s="1474"/>
      <c r="AJ179" s="1474"/>
      <c r="AK179" s="1474"/>
      <c r="AL179" s="1474"/>
      <c r="AM179" s="1474"/>
      <c r="AN179" s="1474"/>
      <c r="AO179" s="1474"/>
      <c r="AP179" s="1474"/>
      <c r="AQ179" s="1474"/>
      <c r="AR179" s="1474"/>
      <c r="AS179" s="1474"/>
      <c r="AT179" s="1474"/>
      <c r="AU179" s="1474"/>
      <c r="AV179" s="1474"/>
      <c r="AW179" s="1474"/>
      <c r="AX179" s="1474"/>
      <c r="AY179" s="1474"/>
      <c r="AZ179" s="1474"/>
      <c r="BA179" s="1474"/>
      <c r="BB179" s="1474"/>
      <c r="BC179" s="1474"/>
      <c r="BD179" s="1474"/>
      <c r="BE179" s="1474"/>
      <c r="BF179" s="1474"/>
      <c r="BG179" s="1474"/>
      <c r="BH179" s="1474"/>
      <c r="BI179" s="1474"/>
      <c r="BJ179" s="1474"/>
      <c r="BK179" s="1474"/>
      <c r="BL179" s="1474"/>
      <c r="BM179" s="1474"/>
      <c r="BN179" s="1474"/>
      <c r="BO179" s="1474"/>
      <c r="BP179" s="1474"/>
      <c r="BQ179" s="1474"/>
      <c r="BR179" s="1474"/>
      <c r="BS179" s="1474"/>
      <c r="BT179" s="1474"/>
      <c r="BU179" s="1474"/>
      <c r="BV179" s="1474"/>
      <c r="BW179" s="1474"/>
      <c r="BX179" s="1474"/>
      <c r="BY179" s="1474"/>
      <c r="BZ179" s="1474"/>
      <c r="CA179" s="1474"/>
      <c r="CB179" s="1474"/>
      <c r="CC179" s="1474"/>
      <c r="CD179" s="1474"/>
      <c r="CE179" s="1474"/>
      <c r="CF179" s="1474"/>
      <c r="CG179" s="1474"/>
      <c r="CH179" s="1474"/>
      <c r="CI179" s="1474"/>
      <c r="CJ179" s="1474"/>
      <c r="CK179" s="1474"/>
      <c r="CL179" s="1474"/>
      <c r="CM179" s="1474"/>
      <c r="CN179" s="1474"/>
      <c r="CO179" s="1474"/>
      <c r="CP179" s="1474"/>
      <c r="CQ179" s="1474"/>
      <c r="CR179" s="1474"/>
      <c r="CS179" s="1474"/>
      <c r="CT179" s="1474"/>
      <c r="CU179" s="1474"/>
      <c r="CV179" s="1474"/>
      <c r="CW179" s="1474"/>
      <c r="CX179" s="1474"/>
      <c r="CY179" s="1474"/>
      <c r="CZ179" s="1474"/>
      <c r="DA179" s="1474"/>
      <c r="DB179" s="1474"/>
      <c r="DC179" s="1474"/>
      <c r="DD179" s="1474"/>
      <c r="DE179" s="1474"/>
      <c r="DF179" s="1474"/>
      <c r="DG179" s="1474"/>
      <c r="DH179" s="1474"/>
      <c r="DI179" s="1474"/>
      <c r="DJ179" s="1474"/>
      <c r="DK179" s="1474"/>
      <c r="DL179" s="1474"/>
      <c r="DM179" s="1474"/>
      <c r="DN179" s="1474"/>
      <c r="DO179" s="1474"/>
      <c r="DP179" s="1474"/>
      <c r="DQ179" s="1474"/>
      <c r="DR179" s="1474"/>
      <c r="DS179" s="1474"/>
      <c r="DT179" s="1474"/>
      <c r="DU179" s="1474"/>
      <c r="DV179" s="1474"/>
      <c r="DW179" s="1474"/>
      <c r="DX179" s="1474"/>
      <c r="DY179" s="1474"/>
      <c r="DZ179" s="1474"/>
      <c r="EA179" s="1474"/>
      <c r="EB179" s="1474"/>
      <c r="EC179" s="1474"/>
      <c r="ED179" s="1474"/>
      <c r="EE179" s="1474"/>
      <c r="EF179" s="1474"/>
      <c r="EG179" s="1474"/>
      <c r="EH179" s="1474"/>
      <c r="EI179" s="1474"/>
      <c r="EJ179" s="1474"/>
      <c r="EK179" s="1474"/>
      <c r="EL179" s="1474"/>
      <c r="EM179" s="1474"/>
      <c r="EN179" s="1474"/>
      <c r="EO179" s="1474"/>
      <c r="EP179" s="1474"/>
      <c r="EQ179" s="1474"/>
      <c r="ER179" s="1474"/>
      <c r="ES179" s="1474"/>
      <c r="ET179" s="1474"/>
      <c r="EU179" s="1474"/>
      <c r="EV179" s="1474"/>
      <c r="EW179" s="1474"/>
      <c r="EX179" s="1474"/>
      <c r="EY179" s="1474"/>
      <c r="EZ179" s="1474"/>
      <c r="FA179" s="1474"/>
      <c r="FB179" s="1474"/>
      <c r="FC179" s="1474"/>
      <c r="FD179" s="1474"/>
      <c r="FE179" s="1474"/>
      <c r="FF179" s="1474"/>
      <c r="FG179" s="1474"/>
      <c r="FH179" s="1474"/>
      <c r="FI179" s="1474"/>
      <c r="FJ179" s="1474"/>
      <c r="FK179" s="1474"/>
      <c r="FL179" s="1474"/>
      <c r="FM179" s="1474"/>
      <c r="FN179" s="1474"/>
      <c r="FO179" s="1474"/>
      <c r="FP179" s="1474"/>
      <c r="FQ179" s="1474"/>
      <c r="FR179" s="1474"/>
      <c r="FS179" s="1474"/>
      <c r="FT179" s="1474"/>
      <c r="FU179" s="1474"/>
      <c r="FV179" s="1474"/>
      <c r="FW179" s="1474"/>
      <c r="FX179" s="1474"/>
      <c r="FY179" s="1474"/>
      <c r="FZ179" s="1474"/>
      <c r="GA179" s="1474"/>
      <c r="GB179" s="1474"/>
      <c r="GC179" s="1474"/>
      <c r="GD179" s="1474"/>
      <c r="GE179" s="1474"/>
      <c r="GF179" s="1474"/>
      <c r="GG179" s="1474"/>
      <c r="GH179" s="1474"/>
      <c r="GI179" s="1474"/>
      <c r="GJ179" s="1474"/>
      <c r="GK179" s="1474"/>
      <c r="GL179" s="1474"/>
      <c r="GM179" s="1474"/>
      <c r="GN179" s="1474"/>
      <c r="GO179" s="1474"/>
      <c r="GP179" s="1474"/>
      <c r="GQ179" s="1474"/>
      <c r="GR179" s="1474"/>
      <c r="GS179" s="1474"/>
      <c r="GT179" s="1474"/>
      <c r="GU179" s="1474"/>
      <c r="GV179" s="1474"/>
      <c r="GW179" s="1474"/>
      <c r="GX179" s="1474"/>
      <c r="GY179" s="1474"/>
      <c r="GZ179" s="1474"/>
      <c r="HA179" s="1474"/>
      <c r="HB179" s="1474"/>
      <c r="HC179" s="1474"/>
      <c r="HD179" s="1474"/>
      <c r="HE179" s="1474"/>
      <c r="HF179" s="1474"/>
      <c r="HG179" s="1474"/>
      <c r="HH179" s="1474"/>
      <c r="HI179" s="1474"/>
      <c r="HJ179" s="1474"/>
      <c r="HK179" s="1474"/>
      <c r="HL179" s="1474"/>
      <c r="HM179" s="1474"/>
      <c r="HN179" s="1474"/>
      <c r="HO179" s="1474"/>
      <c r="HP179" s="1474"/>
      <c r="HQ179" s="1474"/>
      <c r="HR179" s="1474"/>
      <c r="HS179" s="1474"/>
      <c r="HT179" s="1474"/>
      <c r="HU179" s="1474"/>
      <c r="HV179" s="1474"/>
      <c r="HW179" s="1474"/>
      <c r="HX179" s="1474"/>
      <c r="HY179" s="1474"/>
      <c r="HZ179" s="1474"/>
      <c r="IA179" s="1474"/>
      <c r="IB179" s="1474"/>
      <c r="IC179" s="1474"/>
      <c r="ID179" s="1474"/>
      <c r="IE179" s="1474"/>
      <c r="IF179" s="1474"/>
      <c r="IG179" s="1474"/>
      <c r="IH179" s="1474"/>
      <c r="II179" s="1474"/>
      <c r="IJ179" s="1474"/>
      <c r="IK179" s="1474"/>
      <c r="IL179" s="1474"/>
      <c r="IM179" s="1474"/>
      <c r="IN179" s="1474"/>
      <c r="IO179" s="1474"/>
      <c r="IP179" s="1474"/>
      <c r="IQ179" s="1474"/>
      <c r="IR179" s="1474"/>
      <c r="IS179" s="1474"/>
      <c r="IT179" s="1474"/>
      <c r="IU179" s="1474"/>
    </row>
    <row r="180" spans="1:255">
      <c r="A180" s="2091">
        <v>31</v>
      </c>
      <c r="B180" s="1456"/>
      <c r="C180" s="1456"/>
      <c r="D180" s="1456"/>
      <c r="E180" s="1814"/>
      <c r="F180" s="1455"/>
      <c r="G180" s="1456"/>
      <c r="H180" s="1456"/>
      <c r="I180" s="1456"/>
      <c r="J180" s="1456"/>
      <c r="K180" s="1787"/>
      <c r="L180" s="1787"/>
      <c r="M180" s="1825">
        <v>31</v>
      </c>
      <c r="N180" s="1455"/>
      <c r="O180" s="1787"/>
      <c r="P180" s="1787"/>
      <c r="Q180" s="1787"/>
      <c r="R180" s="1787">
        <f t="shared" si="3"/>
        <v>0</v>
      </c>
      <c r="S180" s="1825">
        <v>31</v>
      </c>
      <c r="T180" s="1474"/>
      <c r="U180" s="1474"/>
      <c r="V180" s="1474"/>
      <c r="W180" s="1474"/>
      <c r="X180" s="1474"/>
      <c r="Y180" s="1474"/>
      <c r="Z180" s="1474"/>
      <c r="AA180" s="1474"/>
      <c r="AB180" s="1474"/>
      <c r="AC180" s="1474"/>
      <c r="AD180" s="1474"/>
      <c r="AE180" s="1474"/>
      <c r="AF180" s="1474"/>
      <c r="AG180" s="1474"/>
      <c r="AH180" s="1474"/>
      <c r="AI180" s="1474"/>
      <c r="AJ180" s="1474"/>
      <c r="AK180" s="1474"/>
      <c r="AL180" s="1474"/>
      <c r="AM180" s="1474"/>
      <c r="AN180" s="1474"/>
      <c r="AO180" s="1474"/>
      <c r="AP180" s="1474"/>
      <c r="AQ180" s="1474"/>
      <c r="AR180" s="1474"/>
      <c r="AS180" s="1474"/>
      <c r="AT180" s="1474"/>
      <c r="AU180" s="1474"/>
      <c r="AV180" s="1474"/>
      <c r="AW180" s="1474"/>
      <c r="AX180" s="1474"/>
      <c r="AY180" s="1474"/>
      <c r="AZ180" s="1474"/>
      <c r="BA180" s="1474"/>
      <c r="BB180" s="1474"/>
      <c r="BC180" s="1474"/>
      <c r="BD180" s="1474"/>
      <c r="BE180" s="1474"/>
      <c r="BF180" s="1474"/>
      <c r="BG180" s="1474"/>
      <c r="BH180" s="1474"/>
      <c r="BI180" s="1474"/>
      <c r="BJ180" s="1474"/>
      <c r="BK180" s="1474"/>
      <c r="BL180" s="1474"/>
      <c r="BM180" s="1474"/>
      <c r="BN180" s="1474"/>
      <c r="BO180" s="1474"/>
      <c r="BP180" s="1474"/>
      <c r="BQ180" s="1474"/>
      <c r="BR180" s="1474"/>
      <c r="BS180" s="1474"/>
      <c r="BT180" s="1474"/>
      <c r="BU180" s="1474"/>
      <c r="BV180" s="1474"/>
      <c r="BW180" s="1474"/>
      <c r="BX180" s="1474"/>
      <c r="BY180" s="1474"/>
      <c r="BZ180" s="1474"/>
      <c r="CA180" s="1474"/>
      <c r="CB180" s="1474"/>
      <c r="CC180" s="1474"/>
      <c r="CD180" s="1474"/>
      <c r="CE180" s="1474"/>
      <c r="CF180" s="1474"/>
      <c r="CG180" s="1474"/>
      <c r="CH180" s="1474"/>
      <c r="CI180" s="1474"/>
      <c r="CJ180" s="1474"/>
      <c r="CK180" s="1474"/>
      <c r="CL180" s="1474"/>
      <c r="CM180" s="1474"/>
      <c r="CN180" s="1474"/>
      <c r="CO180" s="1474"/>
      <c r="CP180" s="1474"/>
      <c r="CQ180" s="1474"/>
      <c r="CR180" s="1474"/>
      <c r="CS180" s="1474"/>
      <c r="CT180" s="1474"/>
      <c r="CU180" s="1474"/>
      <c r="CV180" s="1474"/>
      <c r="CW180" s="1474"/>
      <c r="CX180" s="1474"/>
      <c r="CY180" s="1474"/>
      <c r="CZ180" s="1474"/>
      <c r="DA180" s="1474"/>
      <c r="DB180" s="1474"/>
      <c r="DC180" s="1474"/>
      <c r="DD180" s="1474"/>
      <c r="DE180" s="1474"/>
      <c r="DF180" s="1474"/>
      <c r="DG180" s="1474"/>
      <c r="DH180" s="1474"/>
      <c r="DI180" s="1474"/>
      <c r="DJ180" s="1474"/>
      <c r="DK180" s="1474"/>
      <c r="DL180" s="1474"/>
      <c r="DM180" s="1474"/>
      <c r="DN180" s="1474"/>
      <c r="DO180" s="1474"/>
      <c r="DP180" s="1474"/>
      <c r="DQ180" s="1474"/>
      <c r="DR180" s="1474"/>
      <c r="DS180" s="1474"/>
      <c r="DT180" s="1474"/>
      <c r="DU180" s="1474"/>
      <c r="DV180" s="1474"/>
      <c r="DW180" s="1474"/>
      <c r="DX180" s="1474"/>
      <c r="DY180" s="1474"/>
      <c r="DZ180" s="1474"/>
      <c r="EA180" s="1474"/>
      <c r="EB180" s="1474"/>
      <c r="EC180" s="1474"/>
      <c r="ED180" s="1474"/>
      <c r="EE180" s="1474"/>
      <c r="EF180" s="1474"/>
      <c r="EG180" s="1474"/>
      <c r="EH180" s="1474"/>
      <c r="EI180" s="1474"/>
      <c r="EJ180" s="1474"/>
      <c r="EK180" s="1474"/>
      <c r="EL180" s="1474"/>
      <c r="EM180" s="1474"/>
      <c r="EN180" s="1474"/>
      <c r="EO180" s="1474"/>
      <c r="EP180" s="1474"/>
      <c r="EQ180" s="1474"/>
      <c r="ER180" s="1474"/>
      <c r="ES180" s="1474"/>
      <c r="ET180" s="1474"/>
      <c r="EU180" s="1474"/>
      <c r="EV180" s="1474"/>
      <c r="EW180" s="1474"/>
      <c r="EX180" s="1474"/>
      <c r="EY180" s="1474"/>
      <c r="EZ180" s="1474"/>
      <c r="FA180" s="1474"/>
      <c r="FB180" s="1474"/>
      <c r="FC180" s="1474"/>
      <c r="FD180" s="1474"/>
      <c r="FE180" s="1474"/>
      <c r="FF180" s="1474"/>
      <c r="FG180" s="1474"/>
      <c r="FH180" s="1474"/>
      <c r="FI180" s="1474"/>
      <c r="FJ180" s="1474"/>
      <c r="FK180" s="1474"/>
      <c r="FL180" s="1474"/>
      <c r="FM180" s="1474"/>
      <c r="FN180" s="1474"/>
      <c r="FO180" s="1474"/>
      <c r="FP180" s="1474"/>
      <c r="FQ180" s="1474"/>
      <c r="FR180" s="1474"/>
      <c r="FS180" s="1474"/>
      <c r="FT180" s="1474"/>
      <c r="FU180" s="1474"/>
      <c r="FV180" s="1474"/>
      <c r="FW180" s="1474"/>
      <c r="FX180" s="1474"/>
      <c r="FY180" s="1474"/>
      <c r="FZ180" s="1474"/>
      <c r="GA180" s="1474"/>
      <c r="GB180" s="1474"/>
      <c r="GC180" s="1474"/>
      <c r="GD180" s="1474"/>
      <c r="GE180" s="1474"/>
      <c r="GF180" s="1474"/>
      <c r="GG180" s="1474"/>
      <c r="GH180" s="1474"/>
      <c r="GI180" s="1474"/>
      <c r="GJ180" s="1474"/>
      <c r="GK180" s="1474"/>
      <c r="GL180" s="1474"/>
      <c r="GM180" s="1474"/>
      <c r="GN180" s="1474"/>
      <c r="GO180" s="1474"/>
      <c r="GP180" s="1474"/>
      <c r="GQ180" s="1474"/>
      <c r="GR180" s="1474"/>
      <c r="GS180" s="1474"/>
      <c r="GT180" s="1474"/>
      <c r="GU180" s="1474"/>
      <c r="GV180" s="1474"/>
      <c r="GW180" s="1474"/>
      <c r="GX180" s="1474"/>
      <c r="GY180" s="1474"/>
      <c r="GZ180" s="1474"/>
      <c r="HA180" s="1474"/>
      <c r="HB180" s="1474"/>
      <c r="HC180" s="1474"/>
      <c r="HD180" s="1474"/>
      <c r="HE180" s="1474"/>
      <c r="HF180" s="1474"/>
      <c r="HG180" s="1474"/>
      <c r="HH180" s="1474"/>
      <c r="HI180" s="1474"/>
      <c r="HJ180" s="1474"/>
      <c r="HK180" s="1474"/>
      <c r="HL180" s="1474"/>
      <c r="HM180" s="1474"/>
      <c r="HN180" s="1474"/>
      <c r="HO180" s="1474"/>
      <c r="HP180" s="1474"/>
      <c r="HQ180" s="1474"/>
      <c r="HR180" s="1474"/>
      <c r="HS180" s="1474"/>
      <c r="HT180" s="1474"/>
      <c r="HU180" s="1474"/>
      <c r="HV180" s="1474"/>
      <c r="HW180" s="1474"/>
      <c r="HX180" s="1474"/>
      <c r="HY180" s="1474"/>
      <c r="HZ180" s="1474"/>
      <c r="IA180" s="1474"/>
      <c r="IB180" s="1474"/>
      <c r="IC180" s="1474"/>
      <c r="ID180" s="1474"/>
      <c r="IE180" s="1474"/>
      <c r="IF180" s="1474"/>
      <c r="IG180" s="1474"/>
      <c r="IH180" s="1474"/>
      <c r="II180" s="1474"/>
      <c r="IJ180" s="1474"/>
      <c r="IK180" s="1474"/>
      <c r="IL180" s="1474"/>
      <c r="IM180" s="1474"/>
      <c r="IN180" s="1474"/>
      <c r="IO180" s="1474"/>
      <c r="IP180" s="1474"/>
      <c r="IQ180" s="1474"/>
      <c r="IR180" s="1474"/>
      <c r="IS180" s="1474"/>
      <c r="IT180" s="1474"/>
      <c r="IU180" s="1474"/>
    </row>
    <row r="181" spans="1:255">
      <c r="A181" s="2091">
        <v>32</v>
      </c>
      <c r="B181" s="1456"/>
      <c r="C181" s="1456"/>
      <c r="D181" s="1456"/>
      <c r="E181" s="1814"/>
      <c r="F181" s="1455"/>
      <c r="G181" s="1456"/>
      <c r="H181" s="1456"/>
      <c r="I181" s="1456"/>
      <c r="J181" s="1456"/>
      <c r="K181" s="1787"/>
      <c r="L181" s="1787"/>
      <c r="M181" s="1825">
        <v>32</v>
      </c>
      <c r="N181" s="1455"/>
      <c r="O181" s="1787"/>
      <c r="P181" s="1787"/>
      <c r="Q181" s="1787"/>
      <c r="R181" s="1787">
        <f t="shared" si="3"/>
        <v>0</v>
      </c>
      <c r="S181" s="1825">
        <v>32</v>
      </c>
      <c r="T181" s="1474"/>
      <c r="U181" s="1474"/>
      <c r="V181" s="1474"/>
      <c r="W181" s="1474"/>
      <c r="X181" s="1474"/>
      <c r="Y181" s="1474"/>
      <c r="Z181" s="1474"/>
      <c r="AA181" s="1474"/>
      <c r="AB181" s="1474"/>
      <c r="AC181" s="1474"/>
      <c r="AD181" s="1474"/>
      <c r="AE181" s="1474"/>
      <c r="AF181" s="1474"/>
      <c r="AG181" s="1474"/>
      <c r="AH181" s="1474"/>
      <c r="AI181" s="1474"/>
      <c r="AJ181" s="1474"/>
      <c r="AK181" s="1474"/>
      <c r="AL181" s="1474"/>
      <c r="AM181" s="1474"/>
      <c r="AN181" s="1474"/>
      <c r="AO181" s="1474"/>
      <c r="AP181" s="1474"/>
      <c r="AQ181" s="1474"/>
      <c r="AR181" s="1474"/>
      <c r="AS181" s="1474"/>
      <c r="AT181" s="1474"/>
      <c r="AU181" s="1474"/>
      <c r="AV181" s="1474"/>
      <c r="AW181" s="1474"/>
      <c r="AX181" s="1474"/>
      <c r="AY181" s="1474"/>
      <c r="AZ181" s="1474"/>
      <c r="BA181" s="1474"/>
      <c r="BB181" s="1474"/>
      <c r="BC181" s="1474"/>
      <c r="BD181" s="1474"/>
      <c r="BE181" s="1474"/>
      <c r="BF181" s="1474"/>
      <c r="BG181" s="1474"/>
      <c r="BH181" s="1474"/>
      <c r="BI181" s="1474"/>
      <c r="BJ181" s="1474"/>
      <c r="BK181" s="1474"/>
      <c r="BL181" s="1474"/>
      <c r="BM181" s="1474"/>
      <c r="BN181" s="1474"/>
      <c r="BO181" s="1474"/>
      <c r="BP181" s="1474"/>
      <c r="BQ181" s="1474"/>
      <c r="BR181" s="1474"/>
      <c r="BS181" s="1474"/>
      <c r="BT181" s="1474"/>
      <c r="BU181" s="1474"/>
      <c r="BV181" s="1474"/>
      <c r="BW181" s="1474"/>
      <c r="BX181" s="1474"/>
      <c r="BY181" s="1474"/>
      <c r="BZ181" s="1474"/>
      <c r="CA181" s="1474"/>
      <c r="CB181" s="1474"/>
      <c r="CC181" s="1474"/>
      <c r="CD181" s="1474"/>
      <c r="CE181" s="1474"/>
      <c r="CF181" s="1474"/>
      <c r="CG181" s="1474"/>
      <c r="CH181" s="1474"/>
      <c r="CI181" s="1474"/>
      <c r="CJ181" s="1474"/>
      <c r="CK181" s="1474"/>
      <c r="CL181" s="1474"/>
      <c r="CM181" s="1474"/>
      <c r="CN181" s="1474"/>
      <c r="CO181" s="1474"/>
      <c r="CP181" s="1474"/>
      <c r="CQ181" s="1474"/>
      <c r="CR181" s="1474"/>
      <c r="CS181" s="1474"/>
      <c r="CT181" s="1474"/>
      <c r="CU181" s="1474"/>
      <c r="CV181" s="1474"/>
      <c r="CW181" s="1474"/>
      <c r="CX181" s="1474"/>
      <c r="CY181" s="1474"/>
      <c r="CZ181" s="1474"/>
      <c r="DA181" s="1474"/>
      <c r="DB181" s="1474"/>
      <c r="DC181" s="1474"/>
      <c r="DD181" s="1474"/>
      <c r="DE181" s="1474"/>
      <c r="DF181" s="1474"/>
      <c r="DG181" s="1474"/>
      <c r="DH181" s="1474"/>
      <c r="DI181" s="1474"/>
      <c r="DJ181" s="1474"/>
      <c r="DK181" s="1474"/>
      <c r="DL181" s="1474"/>
      <c r="DM181" s="1474"/>
      <c r="DN181" s="1474"/>
      <c r="DO181" s="1474"/>
      <c r="DP181" s="1474"/>
      <c r="DQ181" s="1474"/>
      <c r="DR181" s="1474"/>
      <c r="DS181" s="1474"/>
      <c r="DT181" s="1474"/>
      <c r="DU181" s="1474"/>
      <c r="DV181" s="1474"/>
      <c r="DW181" s="1474"/>
      <c r="DX181" s="1474"/>
      <c r="DY181" s="1474"/>
      <c r="DZ181" s="1474"/>
      <c r="EA181" s="1474"/>
      <c r="EB181" s="1474"/>
      <c r="EC181" s="1474"/>
      <c r="ED181" s="1474"/>
      <c r="EE181" s="1474"/>
      <c r="EF181" s="1474"/>
      <c r="EG181" s="1474"/>
      <c r="EH181" s="1474"/>
      <c r="EI181" s="1474"/>
      <c r="EJ181" s="1474"/>
      <c r="EK181" s="1474"/>
      <c r="EL181" s="1474"/>
      <c r="EM181" s="1474"/>
      <c r="EN181" s="1474"/>
      <c r="EO181" s="1474"/>
      <c r="EP181" s="1474"/>
      <c r="EQ181" s="1474"/>
      <c r="ER181" s="1474"/>
      <c r="ES181" s="1474"/>
      <c r="ET181" s="1474"/>
      <c r="EU181" s="1474"/>
      <c r="EV181" s="1474"/>
      <c r="EW181" s="1474"/>
      <c r="EX181" s="1474"/>
      <c r="EY181" s="1474"/>
      <c r="EZ181" s="1474"/>
      <c r="FA181" s="1474"/>
      <c r="FB181" s="1474"/>
      <c r="FC181" s="1474"/>
      <c r="FD181" s="1474"/>
      <c r="FE181" s="1474"/>
      <c r="FF181" s="1474"/>
      <c r="FG181" s="1474"/>
      <c r="FH181" s="1474"/>
      <c r="FI181" s="1474"/>
      <c r="FJ181" s="1474"/>
      <c r="FK181" s="1474"/>
      <c r="FL181" s="1474"/>
      <c r="FM181" s="1474"/>
      <c r="FN181" s="1474"/>
      <c r="FO181" s="1474"/>
      <c r="FP181" s="1474"/>
      <c r="FQ181" s="1474"/>
      <c r="FR181" s="1474"/>
      <c r="FS181" s="1474"/>
      <c r="FT181" s="1474"/>
      <c r="FU181" s="1474"/>
      <c r="FV181" s="1474"/>
      <c r="FW181" s="1474"/>
      <c r="FX181" s="1474"/>
      <c r="FY181" s="1474"/>
      <c r="FZ181" s="1474"/>
      <c r="GA181" s="1474"/>
      <c r="GB181" s="1474"/>
      <c r="GC181" s="1474"/>
      <c r="GD181" s="1474"/>
      <c r="GE181" s="1474"/>
      <c r="GF181" s="1474"/>
      <c r="GG181" s="1474"/>
      <c r="GH181" s="1474"/>
      <c r="GI181" s="1474"/>
      <c r="GJ181" s="1474"/>
      <c r="GK181" s="1474"/>
      <c r="GL181" s="1474"/>
      <c r="GM181" s="1474"/>
      <c r="GN181" s="1474"/>
      <c r="GO181" s="1474"/>
      <c r="GP181" s="1474"/>
      <c r="GQ181" s="1474"/>
      <c r="GR181" s="1474"/>
      <c r="GS181" s="1474"/>
      <c r="GT181" s="1474"/>
      <c r="GU181" s="1474"/>
      <c r="GV181" s="1474"/>
      <c r="GW181" s="1474"/>
      <c r="GX181" s="1474"/>
      <c r="GY181" s="1474"/>
      <c r="GZ181" s="1474"/>
      <c r="HA181" s="1474"/>
      <c r="HB181" s="1474"/>
      <c r="HC181" s="1474"/>
      <c r="HD181" s="1474"/>
      <c r="HE181" s="1474"/>
      <c r="HF181" s="1474"/>
      <c r="HG181" s="1474"/>
      <c r="HH181" s="1474"/>
      <c r="HI181" s="1474"/>
      <c r="HJ181" s="1474"/>
      <c r="HK181" s="1474"/>
      <c r="HL181" s="1474"/>
      <c r="HM181" s="1474"/>
      <c r="HN181" s="1474"/>
      <c r="HO181" s="1474"/>
      <c r="HP181" s="1474"/>
      <c r="HQ181" s="1474"/>
      <c r="HR181" s="1474"/>
      <c r="HS181" s="1474"/>
      <c r="HT181" s="1474"/>
      <c r="HU181" s="1474"/>
      <c r="HV181" s="1474"/>
      <c r="HW181" s="1474"/>
      <c r="HX181" s="1474"/>
      <c r="HY181" s="1474"/>
      <c r="HZ181" s="1474"/>
      <c r="IA181" s="1474"/>
      <c r="IB181" s="1474"/>
      <c r="IC181" s="1474"/>
      <c r="ID181" s="1474"/>
      <c r="IE181" s="1474"/>
      <c r="IF181" s="1474"/>
      <c r="IG181" s="1474"/>
      <c r="IH181" s="1474"/>
      <c r="II181" s="1474"/>
      <c r="IJ181" s="1474"/>
      <c r="IK181" s="1474"/>
      <c r="IL181" s="1474"/>
      <c r="IM181" s="1474"/>
      <c r="IN181" s="1474"/>
      <c r="IO181" s="1474"/>
      <c r="IP181" s="1474"/>
      <c r="IQ181" s="1474"/>
      <c r="IR181" s="1474"/>
      <c r="IS181" s="1474"/>
      <c r="IT181" s="1474"/>
      <c r="IU181" s="1474"/>
    </row>
    <row r="182" spans="1:255">
      <c r="A182" s="2091">
        <v>33</v>
      </c>
      <c r="B182" s="1456"/>
      <c r="C182" s="1456"/>
      <c r="D182" s="1456"/>
      <c r="E182" s="1814"/>
      <c r="F182" s="1455"/>
      <c r="G182" s="1456"/>
      <c r="H182" s="1456"/>
      <c r="I182" s="1456"/>
      <c r="J182" s="1456"/>
      <c r="K182" s="1787"/>
      <c r="L182" s="1787"/>
      <c r="M182" s="1825">
        <v>33</v>
      </c>
      <c r="N182" s="1455"/>
      <c r="O182" s="1787"/>
      <c r="P182" s="1787"/>
      <c r="Q182" s="1787"/>
      <c r="R182" s="1787">
        <f t="shared" si="3"/>
        <v>0</v>
      </c>
      <c r="S182" s="1825">
        <v>33</v>
      </c>
      <c r="T182" s="1474"/>
      <c r="U182" s="1474"/>
      <c r="V182" s="1474"/>
      <c r="W182" s="1474"/>
      <c r="X182" s="1474"/>
      <c r="Y182" s="1474"/>
      <c r="Z182" s="1474"/>
      <c r="AA182" s="1474"/>
      <c r="AB182" s="1474"/>
      <c r="AC182" s="1474"/>
      <c r="AD182" s="1474"/>
      <c r="AE182" s="1474"/>
      <c r="AF182" s="1474"/>
      <c r="AG182" s="1474"/>
      <c r="AH182" s="1474"/>
      <c r="AI182" s="1474"/>
      <c r="AJ182" s="1474"/>
      <c r="AK182" s="1474"/>
      <c r="AL182" s="1474"/>
      <c r="AM182" s="1474"/>
      <c r="AN182" s="1474"/>
      <c r="AO182" s="1474"/>
      <c r="AP182" s="1474"/>
      <c r="AQ182" s="1474"/>
      <c r="AR182" s="1474"/>
      <c r="AS182" s="1474"/>
      <c r="AT182" s="1474"/>
      <c r="AU182" s="1474"/>
      <c r="AV182" s="1474"/>
      <c r="AW182" s="1474"/>
      <c r="AX182" s="1474"/>
      <c r="AY182" s="1474"/>
      <c r="AZ182" s="1474"/>
      <c r="BA182" s="1474"/>
      <c r="BB182" s="1474"/>
      <c r="BC182" s="1474"/>
      <c r="BD182" s="1474"/>
      <c r="BE182" s="1474"/>
      <c r="BF182" s="1474"/>
      <c r="BG182" s="1474"/>
      <c r="BH182" s="1474"/>
      <c r="BI182" s="1474"/>
      <c r="BJ182" s="1474"/>
      <c r="BK182" s="1474"/>
      <c r="BL182" s="1474"/>
      <c r="BM182" s="1474"/>
      <c r="BN182" s="1474"/>
      <c r="BO182" s="1474"/>
      <c r="BP182" s="1474"/>
      <c r="BQ182" s="1474"/>
      <c r="BR182" s="1474"/>
      <c r="BS182" s="1474"/>
      <c r="BT182" s="1474"/>
      <c r="BU182" s="1474"/>
      <c r="BV182" s="1474"/>
      <c r="BW182" s="1474"/>
      <c r="BX182" s="1474"/>
      <c r="BY182" s="1474"/>
      <c r="BZ182" s="1474"/>
      <c r="CA182" s="1474"/>
      <c r="CB182" s="1474"/>
      <c r="CC182" s="1474"/>
      <c r="CD182" s="1474"/>
      <c r="CE182" s="1474"/>
      <c r="CF182" s="1474"/>
      <c r="CG182" s="1474"/>
      <c r="CH182" s="1474"/>
      <c r="CI182" s="1474"/>
      <c r="CJ182" s="1474"/>
      <c r="CK182" s="1474"/>
      <c r="CL182" s="1474"/>
      <c r="CM182" s="1474"/>
      <c r="CN182" s="1474"/>
      <c r="CO182" s="1474"/>
      <c r="CP182" s="1474"/>
      <c r="CQ182" s="1474"/>
      <c r="CR182" s="1474"/>
      <c r="CS182" s="1474"/>
      <c r="CT182" s="1474"/>
      <c r="CU182" s="1474"/>
      <c r="CV182" s="1474"/>
      <c r="CW182" s="1474"/>
      <c r="CX182" s="1474"/>
      <c r="CY182" s="1474"/>
      <c r="CZ182" s="1474"/>
      <c r="DA182" s="1474"/>
      <c r="DB182" s="1474"/>
      <c r="DC182" s="1474"/>
      <c r="DD182" s="1474"/>
      <c r="DE182" s="1474"/>
      <c r="DF182" s="1474"/>
      <c r="DG182" s="1474"/>
      <c r="DH182" s="1474"/>
      <c r="DI182" s="1474"/>
      <c r="DJ182" s="1474"/>
      <c r="DK182" s="1474"/>
      <c r="DL182" s="1474"/>
      <c r="DM182" s="1474"/>
      <c r="DN182" s="1474"/>
      <c r="DO182" s="1474"/>
      <c r="DP182" s="1474"/>
      <c r="DQ182" s="1474"/>
      <c r="DR182" s="1474"/>
      <c r="DS182" s="1474"/>
      <c r="DT182" s="1474"/>
      <c r="DU182" s="1474"/>
      <c r="DV182" s="1474"/>
      <c r="DW182" s="1474"/>
      <c r="DX182" s="1474"/>
      <c r="DY182" s="1474"/>
      <c r="DZ182" s="1474"/>
      <c r="EA182" s="1474"/>
      <c r="EB182" s="1474"/>
      <c r="EC182" s="1474"/>
      <c r="ED182" s="1474"/>
      <c r="EE182" s="1474"/>
      <c r="EF182" s="1474"/>
      <c r="EG182" s="1474"/>
      <c r="EH182" s="1474"/>
      <c r="EI182" s="1474"/>
      <c r="EJ182" s="1474"/>
      <c r="EK182" s="1474"/>
      <c r="EL182" s="1474"/>
      <c r="EM182" s="1474"/>
      <c r="EN182" s="1474"/>
      <c r="EO182" s="1474"/>
      <c r="EP182" s="1474"/>
      <c r="EQ182" s="1474"/>
      <c r="ER182" s="1474"/>
      <c r="ES182" s="1474"/>
      <c r="ET182" s="1474"/>
      <c r="EU182" s="1474"/>
      <c r="EV182" s="1474"/>
      <c r="EW182" s="1474"/>
      <c r="EX182" s="1474"/>
      <c r="EY182" s="1474"/>
      <c r="EZ182" s="1474"/>
      <c r="FA182" s="1474"/>
      <c r="FB182" s="1474"/>
      <c r="FC182" s="1474"/>
      <c r="FD182" s="1474"/>
      <c r="FE182" s="1474"/>
      <c r="FF182" s="1474"/>
      <c r="FG182" s="1474"/>
      <c r="FH182" s="1474"/>
      <c r="FI182" s="1474"/>
      <c r="FJ182" s="1474"/>
      <c r="FK182" s="1474"/>
      <c r="FL182" s="1474"/>
      <c r="FM182" s="1474"/>
      <c r="FN182" s="1474"/>
      <c r="FO182" s="1474"/>
      <c r="FP182" s="1474"/>
      <c r="FQ182" s="1474"/>
      <c r="FR182" s="1474"/>
      <c r="FS182" s="1474"/>
      <c r="FT182" s="1474"/>
      <c r="FU182" s="1474"/>
      <c r="FV182" s="1474"/>
      <c r="FW182" s="1474"/>
      <c r="FX182" s="1474"/>
      <c r="FY182" s="1474"/>
      <c r="FZ182" s="1474"/>
      <c r="GA182" s="1474"/>
      <c r="GB182" s="1474"/>
      <c r="GC182" s="1474"/>
      <c r="GD182" s="1474"/>
      <c r="GE182" s="1474"/>
      <c r="GF182" s="1474"/>
      <c r="GG182" s="1474"/>
      <c r="GH182" s="1474"/>
      <c r="GI182" s="1474"/>
      <c r="GJ182" s="1474"/>
      <c r="GK182" s="1474"/>
      <c r="GL182" s="1474"/>
      <c r="GM182" s="1474"/>
      <c r="GN182" s="1474"/>
      <c r="GO182" s="1474"/>
      <c r="GP182" s="1474"/>
      <c r="GQ182" s="1474"/>
      <c r="GR182" s="1474"/>
      <c r="GS182" s="1474"/>
      <c r="GT182" s="1474"/>
      <c r="GU182" s="1474"/>
      <c r="GV182" s="1474"/>
      <c r="GW182" s="1474"/>
      <c r="GX182" s="1474"/>
      <c r="GY182" s="1474"/>
      <c r="GZ182" s="1474"/>
      <c r="HA182" s="1474"/>
      <c r="HB182" s="1474"/>
      <c r="HC182" s="1474"/>
      <c r="HD182" s="1474"/>
      <c r="HE182" s="1474"/>
      <c r="HF182" s="1474"/>
      <c r="HG182" s="1474"/>
      <c r="HH182" s="1474"/>
      <c r="HI182" s="1474"/>
      <c r="HJ182" s="1474"/>
      <c r="HK182" s="1474"/>
      <c r="HL182" s="1474"/>
      <c r="HM182" s="1474"/>
      <c r="HN182" s="1474"/>
      <c r="HO182" s="1474"/>
      <c r="HP182" s="1474"/>
      <c r="HQ182" s="1474"/>
      <c r="HR182" s="1474"/>
      <c r="HS182" s="1474"/>
      <c r="HT182" s="1474"/>
      <c r="HU182" s="1474"/>
      <c r="HV182" s="1474"/>
      <c r="HW182" s="1474"/>
      <c r="HX182" s="1474"/>
      <c r="HY182" s="1474"/>
      <c r="HZ182" s="1474"/>
      <c r="IA182" s="1474"/>
      <c r="IB182" s="1474"/>
      <c r="IC182" s="1474"/>
      <c r="ID182" s="1474"/>
      <c r="IE182" s="1474"/>
      <c r="IF182" s="1474"/>
      <c r="IG182" s="1474"/>
      <c r="IH182" s="1474"/>
      <c r="II182" s="1474"/>
      <c r="IJ182" s="1474"/>
      <c r="IK182" s="1474"/>
      <c r="IL182" s="1474"/>
      <c r="IM182" s="1474"/>
      <c r="IN182" s="1474"/>
      <c r="IO182" s="1474"/>
      <c r="IP182" s="1474"/>
      <c r="IQ182" s="1474"/>
      <c r="IR182" s="1474"/>
      <c r="IS182" s="1474"/>
      <c r="IT182" s="1474"/>
      <c r="IU182" s="1474"/>
    </row>
    <row r="183" spans="1:255">
      <c r="A183" s="2091">
        <v>34</v>
      </c>
      <c r="B183" s="1456"/>
      <c r="C183" s="1456"/>
      <c r="D183" s="1456"/>
      <c r="E183" s="1814"/>
      <c r="F183" s="1455"/>
      <c r="G183" s="1456"/>
      <c r="H183" s="1456"/>
      <c r="I183" s="1456"/>
      <c r="J183" s="1456"/>
      <c r="K183" s="1787"/>
      <c r="L183" s="1787"/>
      <c r="M183" s="1825">
        <v>34</v>
      </c>
      <c r="N183" s="1455"/>
      <c r="O183" s="1787"/>
      <c r="P183" s="1787"/>
      <c r="Q183" s="1787"/>
      <c r="R183" s="1787">
        <f t="shared" si="3"/>
        <v>0</v>
      </c>
      <c r="S183" s="1825">
        <v>34</v>
      </c>
      <c r="T183" s="1474"/>
      <c r="U183" s="1474"/>
      <c r="V183" s="1474"/>
      <c r="W183" s="1474"/>
      <c r="X183" s="1474"/>
      <c r="Y183" s="1474"/>
      <c r="Z183" s="1474"/>
      <c r="AA183" s="1474"/>
      <c r="AB183" s="1474"/>
      <c r="AC183" s="1474"/>
      <c r="AD183" s="1474"/>
      <c r="AE183" s="1474"/>
      <c r="AF183" s="1474"/>
      <c r="AG183" s="1474"/>
      <c r="AH183" s="1474"/>
      <c r="AI183" s="1474"/>
      <c r="AJ183" s="1474"/>
      <c r="AK183" s="1474"/>
      <c r="AL183" s="1474"/>
      <c r="AM183" s="1474"/>
      <c r="AN183" s="1474"/>
      <c r="AO183" s="1474"/>
      <c r="AP183" s="1474"/>
      <c r="AQ183" s="1474"/>
      <c r="AR183" s="1474"/>
      <c r="AS183" s="1474"/>
      <c r="AT183" s="1474"/>
      <c r="AU183" s="1474"/>
      <c r="AV183" s="1474"/>
      <c r="AW183" s="1474"/>
      <c r="AX183" s="1474"/>
      <c r="AY183" s="1474"/>
      <c r="AZ183" s="1474"/>
      <c r="BA183" s="1474"/>
      <c r="BB183" s="1474"/>
      <c r="BC183" s="1474"/>
      <c r="BD183" s="1474"/>
      <c r="BE183" s="1474"/>
      <c r="BF183" s="1474"/>
      <c r="BG183" s="1474"/>
      <c r="BH183" s="1474"/>
      <c r="BI183" s="1474"/>
      <c r="BJ183" s="1474"/>
      <c r="BK183" s="1474"/>
      <c r="BL183" s="1474"/>
      <c r="BM183" s="1474"/>
      <c r="BN183" s="1474"/>
      <c r="BO183" s="1474"/>
      <c r="BP183" s="1474"/>
      <c r="BQ183" s="1474"/>
      <c r="BR183" s="1474"/>
      <c r="BS183" s="1474"/>
      <c r="BT183" s="1474"/>
      <c r="BU183" s="1474"/>
      <c r="BV183" s="1474"/>
      <c r="BW183" s="1474"/>
      <c r="BX183" s="1474"/>
      <c r="BY183" s="1474"/>
      <c r="BZ183" s="1474"/>
      <c r="CA183" s="1474"/>
      <c r="CB183" s="1474"/>
      <c r="CC183" s="1474"/>
      <c r="CD183" s="1474"/>
      <c r="CE183" s="1474"/>
      <c r="CF183" s="1474"/>
      <c r="CG183" s="1474"/>
      <c r="CH183" s="1474"/>
      <c r="CI183" s="1474"/>
      <c r="CJ183" s="1474"/>
      <c r="CK183" s="1474"/>
      <c r="CL183" s="1474"/>
      <c r="CM183" s="1474"/>
      <c r="CN183" s="1474"/>
      <c r="CO183" s="1474"/>
      <c r="CP183" s="1474"/>
      <c r="CQ183" s="1474"/>
      <c r="CR183" s="1474"/>
      <c r="CS183" s="1474"/>
      <c r="CT183" s="1474"/>
      <c r="CU183" s="1474"/>
      <c r="CV183" s="1474"/>
      <c r="CW183" s="1474"/>
      <c r="CX183" s="1474"/>
      <c r="CY183" s="1474"/>
      <c r="CZ183" s="1474"/>
      <c r="DA183" s="1474"/>
      <c r="DB183" s="1474"/>
      <c r="DC183" s="1474"/>
      <c r="DD183" s="1474"/>
      <c r="DE183" s="1474"/>
      <c r="DF183" s="1474"/>
      <c r="DG183" s="1474"/>
      <c r="DH183" s="1474"/>
      <c r="DI183" s="1474"/>
      <c r="DJ183" s="1474"/>
      <c r="DK183" s="1474"/>
      <c r="DL183" s="1474"/>
      <c r="DM183" s="1474"/>
      <c r="DN183" s="1474"/>
      <c r="DO183" s="1474"/>
      <c r="DP183" s="1474"/>
      <c r="DQ183" s="1474"/>
      <c r="DR183" s="1474"/>
      <c r="DS183" s="1474"/>
      <c r="DT183" s="1474"/>
      <c r="DU183" s="1474"/>
      <c r="DV183" s="1474"/>
      <c r="DW183" s="1474"/>
      <c r="DX183" s="1474"/>
      <c r="DY183" s="1474"/>
      <c r="DZ183" s="1474"/>
      <c r="EA183" s="1474"/>
      <c r="EB183" s="1474"/>
      <c r="EC183" s="1474"/>
      <c r="ED183" s="1474"/>
      <c r="EE183" s="1474"/>
      <c r="EF183" s="1474"/>
      <c r="EG183" s="1474"/>
      <c r="EH183" s="1474"/>
      <c r="EI183" s="1474"/>
      <c r="EJ183" s="1474"/>
      <c r="EK183" s="1474"/>
      <c r="EL183" s="1474"/>
      <c r="EM183" s="1474"/>
      <c r="EN183" s="1474"/>
      <c r="EO183" s="1474"/>
      <c r="EP183" s="1474"/>
      <c r="EQ183" s="1474"/>
      <c r="ER183" s="1474"/>
      <c r="ES183" s="1474"/>
      <c r="ET183" s="1474"/>
      <c r="EU183" s="1474"/>
      <c r="EV183" s="1474"/>
      <c r="EW183" s="1474"/>
      <c r="EX183" s="1474"/>
      <c r="EY183" s="1474"/>
      <c r="EZ183" s="1474"/>
      <c r="FA183" s="1474"/>
      <c r="FB183" s="1474"/>
      <c r="FC183" s="1474"/>
      <c r="FD183" s="1474"/>
      <c r="FE183" s="1474"/>
      <c r="FF183" s="1474"/>
      <c r="FG183" s="1474"/>
      <c r="FH183" s="1474"/>
      <c r="FI183" s="1474"/>
      <c r="FJ183" s="1474"/>
      <c r="FK183" s="1474"/>
      <c r="FL183" s="1474"/>
      <c r="FM183" s="1474"/>
      <c r="FN183" s="1474"/>
      <c r="FO183" s="1474"/>
      <c r="FP183" s="1474"/>
      <c r="FQ183" s="1474"/>
      <c r="FR183" s="1474"/>
      <c r="FS183" s="1474"/>
      <c r="FT183" s="1474"/>
      <c r="FU183" s="1474"/>
      <c r="FV183" s="1474"/>
      <c r="FW183" s="1474"/>
      <c r="FX183" s="1474"/>
      <c r="FY183" s="1474"/>
      <c r="FZ183" s="1474"/>
      <c r="GA183" s="1474"/>
      <c r="GB183" s="1474"/>
      <c r="GC183" s="1474"/>
      <c r="GD183" s="1474"/>
      <c r="GE183" s="1474"/>
      <c r="GF183" s="1474"/>
      <c r="GG183" s="1474"/>
      <c r="GH183" s="1474"/>
      <c r="GI183" s="1474"/>
      <c r="GJ183" s="1474"/>
      <c r="GK183" s="1474"/>
      <c r="GL183" s="1474"/>
      <c r="GM183" s="1474"/>
      <c r="GN183" s="1474"/>
      <c r="GO183" s="1474"/>
      <c r="GP183" s="1474"/>
      <c r="GQ183" s="1474"/>
      <c r="GR183" s="1474"/>
      <c r="GS183" s="1474"/>
      <c r="GT183" s="1474"/>
      <c r="GU183" s="1474"/>
      <c r="GV183" s="1474"/>
      <c r="GW183" s="1474"/>
      <c r="GX183" s="1474"/>
      <c r="GY183" s="1474"/>
      <c r="GZ183" s="1474"/>
      <c r="HA183" s="1474"/>
      <c r="HB183" s="1474"/>
      <c r="HC183" s="1474"/>
      <c r="HD183" s="1474"/>
      <c r="HE183" s="1474"/>
      <c r="HF183" s="1474"/>
      <c r="HG183" s="1474"/>
      <c r="HH183" s="1474"/>
      <c r="HI183" s="1474"/>
      <c r="HJ183" s="1474"/>
      <c r="HK183" s="1474"/>
      <c r="HL183" s="1474"/>
      <c r="HM183" s="1474"/>
      <c r="HN183" s="1474"/>
      <c r="HO183" s="1474"/>
      <c r="HP183" s="1474"/>
      <c r="HQ183" s="1474"/>
      <c r="HR183" s="1474"/>
      <c r="HS183" s="1474"/>
      <c r="HT183" s="1474"/>
      <c r="HU183" s="1474"/>
      <c r="HV183" s="1474"/>
      <c r="HW183" s="1474"/>
      <c r="HX183" s="1474"/>
      <c r="HY183" s="1474"/>
      <c r="HZ183" s="1474"/>
      <c r="IA183" s="1474"/>
      <c r="IB183" s="1474"/>
      <c r="IC183" s="1474"/>
      <c r="ID183" s="1474"/>
      <c r="IE183" s="1474"/>
      <c r="IF183" s="1474"/>
      <c r="IG183" s="1474"/>
      <c r="IH183" s="1474"/>
      <c r="II183" s="1474"/>
      <c r="IJ183" s="1474"/>
      <c r="IK183" s="1474"/>
      <c r="IL183" s="1474"/>
      <c r="IM183" s="1474"/>
      <c r="IN183" s="1474"/>
      <c r="IO183" s="1474"/>
      <c r="IP183" s="1474"/>
      <c r="IQ183" s="1474"/>
      <c r="IR183" s="1474"/>
      <c r="IS183" s="1474"/>
      <c r="IT183" s="1474"/>
      <c r="IU183" s="1474"/>
    </row>
    <row r="184" spans="1:255">
      <c r="A184" s="2091">
        <v>35</v>
      </c>
      <c r="B184" s="1456"/>
      <c r="C184" s="1456"/>
      <c r="D184" s="1456"/>
      <c r="E184" s="1814"/>
      <c r="F184" s="1455"/>
      <c r="G184" s="1456"/>
      <c r="H184" s="1456"/>
      <c r="I184" s="1456"/>
      <c r="J184" s="1456"/>
      <c r="K184" s="1787"/>
      <c r="L184" s="1787"/>
      <c r="M184" s="1825">
        <v>35</v>
      </c>
      <c r="N184" s="1455"/>
      <c r="O184" s="1787"/>
      <c r="P184" s="1787"/>
      <c r="Q184" s="1787"/>
      <c r="R184" s="1787">
        <f t="shared" si="3"/>
        <v>0</v>
      </c>
      <c r="S184" s="1825">
        <v>35</v>
      </c>
      <c r="T184" s="1474"/>
      <c r="U184" s="1474"/>
      <c r="V184" s="1474"/>
      <c r="W184" s="1474"/>
      <c r="X184" s="1474"/>
      <c r="Y184" s="1474"/>
      <c r="Z184" s="1474"/>
      <c r="AA184" s="1474"/>
      <c r="AB184" s="1474"/>
      <c r="AC184" s="1474"/>
      <c r="AD184" s="1474"/>
      <c r="AE184" s="1474"/>
      <c r="AF184" s="1474"/>
      <c r="AG184" s="1474"/>
      <c r="AH184" s="1474"/>
      <c r="AI184" s="1474"/>
      <c r="AJ184" s="1474"/>
      <c r="AK184" s="1474"/>
      <c r="AL184" s="1474"/>
      <c r="AM184" s="1474"/>
      <c r="AN184" s="1474"/>
      <c r="AO184" s="1474"/>
      <c r="AP184" s="1474"/>
      <c r="AQ184" s="1474"/>
      <c r="AR184" s="1474"/>
      <c r="AS184" s="1474"/>
      <c r="AT184" s="1474"/>
      <c r="AU184" s="1474"/>
      <c r="AV184" s="1474"/>
      <c r="AW184" s="1474"/>
      <c r="AX184" s="1474"/>
      <c r="AY184" s="1474"/>
      <c r="AZ184" s="1474"/>
      <c r="BA184" s="1474"/>
      <c r="BB184" s="1474"/>
      <c r="BC184" s="1474"/>
      <c r="BD184" s="1474"/>
      <c r="BE184" s="1474"/>
      <c r="BF184" s="1474"/>
      <c r="BG184" s="1474"/>
      <c r="BH184" s="1474"/>
      <c r="BI184" s="1474"/>
      <c r="BJ184" s="1474"/>
      <c r="BK184" s="1474"/>
      <c r="BL184" s="1474"/>
      <c r="BM184" s="1474"/>
      <c r="BN184" s="1474"/>
      <c r="BO184" s="1474"/>
      <c r="BP184" s="1474"/>
      <c r="BQ184" s="1474"/>
      <c r="BR184" s="1474"/>
      <c r="BS184" s="1474"/>
      <c r="BT184" s="1474"/>
      <c r="BU184" s="1474"/>
      <c r="BV184" s="1474"/>
      <c r="BW184" s="1474"/>
      <c r="BX184" s="1474"/>
      <c r="BY184" s="1474"/>
      <c r="BZ184" s="1474"/>
      <c r="CA184" s="1474"/>
      <c r="CB184" s="1474"/>
      <c r="CC184" s="1474"/>
      <c r="CD184" s="1474"/>
      <c r="CE184" s="1474"/>
      <c r="CF184" s="1474"/>
      <c r="CG184" s="1474"/>
      <c r="CH184" s="1474"/>
      <c r="CI184" s="1474"/>
      <c r="CJ184" s="1474"/>
      <c r="CK184" s="1474"/>
      <c r="CL184" s="1474"/>
      <c r="CM184" s="1474"/>
      <c r="CN184" s="1474"/>
      <c r="CO184" s="1474"/>
      <c r="CP184" s="1474"/>
      <c r="CQ184" s="1474"/>
      <c r="CR184" s="1474"/>
      <c r="CS184" s="1474"/>
      <c r="CT184" s="1474"/>
      <c r="CU184" s="1474"/>
      <c r="CV184" s="1474"/>
      <c r="CW184" s="1474"/>
      <c r="CX184" s="1474"/>
      <c r="CY184" s="1474"/>
      <c r="CZ184" s="1474"/>
      <c r="DA184" s="1474"/>
      <c r="DB184" s="1474"/>
      <c r="DC184" s="1474"/>
      <c r="DD184" s="1474"/>
      <c r="DE184" s="1474"/>
      <c r="DF184" s="1474"/>
      <c r="DG184" s="1474"/>
      <c r="DH184" s="1474"/>
      <c r="DI184" s="1474"/>
      <c r="DJ184" s="1474"/>
      <c r="DK184" s="1474"/>
      <c r="DL184" s="1474"/>
      <c r="DM184" s="1474"/>
      <c r="DN184" s="1474"/>
      <c r="DO184" s="1474"/>
      <c r="DP184" s="1474"/>
      <c r="DQ184" s="1474"/>
      <c r="DR184" s="1474"/>
      <c r="DS184" s="1474"/>
      <c r="DT184" s="1474"/>
      <c r="DU184" s="1474"/>
      <c r="DV184" s="1474"/>
      <c r="DW184" s="1474"/>
      <c r="DX184" s="1474"/>
      <c r="DY184" s="1474"/>
      <c r="DZ184" s="1474"/>
      <c r="EA184" s="1474"/>
      <c r="EB184" s="1474"/>
      <c r="EC184" s="1474"/>
      <c r="ED184" s="1474"/>
      <c r="EE184" s="1474"/>
      <c r="EF184" s="1474"/>
      <c r="EG184" s="1474"/>
      <c r="EH184" s="1474"/>
      <c r="EI184" s="1474"/>
      <c r="EJ184" s="1474"/>
      <c r="EK184" s="1474"/>
      <c r="EL184" s="1474"/>
      <c r="EM184" s="1474"/>
      <c r="EN184" s="1474"/>
      <c r="EO184" s="1474"/>
      <c r="EP184" s="1474"/>
      <c r="EQ184" s="1474"/>
      <c r="ER184" s="1474"/>
      <c r="ES184" s="1474"/>
      <c r="ET184" s="1474"/>
      <c r="EU184" s="1474"/>
      <c r="EV184" s="1474"/>
      <c r="EW184" s="1474"/>
      <c r="EX184" s="1474"/>
      <c r="EY184" s="1474"/>
      <c r="EZ184" s="1474"/>
      <c r="FA184" s="1474"/>
      <c r="FB184" s="1474"/>
      <c r="FC184" s="1474"/>
      <c r="FD184" s="1474"/>
      <c r="FE184" s="1474"/>
      <c r="FF184" s="1474"/>
      <c r="FG184" s="1474"/>
      <c r="FH184" s="1474"/>
      <c r="FI184" s="1474"/>
      <c r="FJ184" s="1474"/>
      <c r="FK184" s="1474"/>
      <c r="FL184" s="1474"/>
      <c r="FM184" s="1474"/>
      <c r="FN184" s="1474"/>
      <c r="FO184" s="1474"/>
      <c r="FP184" s="1474"/>
      <c r="FQ184" s="1474"/>
      <c r="FR184" s="1474"/>
      <c r="FS184" s="1474"/>
      <c r="FT184" s="1474"/>
      <c r="FU184" s="1474"/>
      <c r="FV184" s="1474"/>
      <c r="FW184" s="1474"/>
      <c r="FX184" s="1474"/>
      <c r="FY184" s="1474"/>
      <c r="FZ184" s="1474"/>
      <c r="GA184" s="1474"/>
      <c r="GB184" s="1474"/>
      <c r="GC184" s="1474"/>
      <c r="GD184" s="1474"/>
      <c r="GE184" s="1474"/>
      <c r="GF184" s="1474"/>
      <c r="GG184" s="1474"/>
      <c r="GH184" s="1474"/>
      <c r="GI184" s="1474"/>
      <c r="GJ184" s="1474"/>
      <c r="GK184" s="1474"/>
      <c r="GL184" s="1474"/>
      <c r="GM184" s="1474"/>
      <c r="GN184" s="1474"/>
      <c r="GO184" s="1474"/>
      <c r="GP184" s="1474"/>
      <c r="GQ184" s="1474"/>
      <c r="GR184" s="1474"/>
      <c r="GS184" s="1474"/>
      <c r="GT184" s="1474"/>
      <c r="GU184" s="1474"/>
      <c r="GV184" s="1474"/>
      <c r="GW184" s="1474"/>
      <c r="GX184" s="1474"/>
      <c r="GY184" s="1474"/>
      <c r="GZ184" s="1474"/>
      <c r="HA184" s="1474"/>
      <c r="HB184" s="1474"/>
      <c r="HC184" s="1474"/>
      <c r="HD184" s="1474"/>
      <c r="HE184" s="1474"/>
      <c r="HF184" s="1474"/>
      <c r="HG184" s="1474"/>
      <c r="HH184" s="1474"/>
      <c r="HI184" s="1474"/>
      <c r="HJ184" s="1474"/>
      <c r="HK184" s="1474"/>
      <c r="HL184" s="1474"/>
      <c r="HM184" s="1474"/>
      <c r="HN184" s="1474"/>
      <c r="HO184" s="1474"/>
      <c r="HP184" s="1474"/>
      <c r="HQ184" s="1474"/>
      <c r="HR184" s="1474"/>
      <c r="HS184" s="1474"/>
      <c r="HT184" s="1474"/>
      <c r="HU184" s="1474"/>
      <c r="HV184" s="1474"/>
      <c r="HW184" s="1474"/>
      <c r="HX184" s="1474"/>
      <c r="HY184" s="1474"/>
      <c r="HZ184" s="1474"/>
      <c r="IA184" s="1474"/>
      <c r="IB184" s="1474"/>
      <c r="IC184" s="1474"/>
      <c r="ID184" s="1474"/>
      <c r="IE184" s="1474"/>
      <c r="IF184" s="1474"/>
      <c r="IG184" s="1474"/>
      <c r="IH184" s="1474"/>
      <c r="II184" s="1474"/>
      <c r="IJ184" s="1474"/>
      <c r="IK184" s="1474"/>
      <c r="IL184" s="1474"/>
      <c r="IM184" s="1474"/>
      <c r="IN184" s="1474"/>
      <c r="IO184" s="1474"/>
      <c r="IP184" s="1474"/>
      <c r="IQ184" s="1474"/>
      <c r="IR184" s="1474"/>
      <c r="IS184" s="1474"/>
      <c r="IT184" s="1474"/>
      <c r="IU184" s="1474"/>
    </row>
    <row r="185" spans="1:255">
      <c r="A185" s="2091">
        <v>36</v>
      </c>
      <c r="B185" s="1456"/>
      <c r="C185" s="1456"/>
      <c r="D185" s="1456"/>
      <c r="E185" s="1814"/>
      <c r="F185" s="1455"/>
      <c r="G185" s="1456"/>
      <c r="H185" s="1456"/>
      <c r="I185" s="1456"/>
      <c r="J185" s="1456"/>
      <c r="K185" s="1787"/>
      <c r="L185" s="1787"/>
      <c r="M185" s="1825">
        <v>36</v>
      </c>
      <c r="N185" s="1455"/>
      <c r="O185" s="1787"/>
      <c r="P185" s="1787"/>
      <c r="Q185" s="1787"/>
      <c r="R185" s="1787">
        <f t="shared" si="3"/>
        <v>0</v>
      </c>
      <c r="S185" s="1825">
        <v>36</v>
      </c>
      <c r="T185" s="1474"/>
      <c r="U185" s="1474"/>
      <c r="V185" s="1474"/>
      <c r="W185" s="1474"/>
      <c r="X185" s="1474"/>
      <c r="Y185" s="1474"/>
      <c r="Z185" s="1474"/>
      <c r="AA185" s="1474"/>
      <c r="AB185" s="1474"/>
      <c r="AC185" s="1474"/>
      <c r="AD185" s="1474"/>
      <c r="AE185" s="1474"/>
      <c r="AF185" s="1474"/>
      <c r="AG185" s="1474"/>
      <c r="AH185" s="1474"/>
      <c r="AI185" s="1474"/>
      <c r="AJ185" s="1474"/>
      <c r="AK185" s="1474"/>
      <c r="AL185" s="1474"/>
      <c r="AM185" s="1474"/>
      <c r="AN185" s="1474"/>
      <c r="AO185" s="1474"/>
      <c r="AP185" s="1474"/>
      <c r="AQ185" s="1474"/>
      <c r="AR185" s="1474"/>
      <c r="AS185" s="1474"/>
      <c r="AT185" s="1474"/>
      <c r="AU185" s="1474"/>
      <c r="AV185" s="1474"/>
      <c r="AW185" s="1474"/>
      <c r="AX185" s="1474"/>
      <c r="AY185" s="1474"/>
      <c r="AZ185" s="1474"/>
      <c r="BA185" s="1474"/>
      <c r="BB185" s="1474"/>
      <c r="BC185" s="1474"/>
      <c r="BD185" s="1474"/>
      <c r="BE185" s="1474"/>
      <c r="BF185" s="1474"/>
      <c r="BG185" s="1474"/>
      <c r="BH185" s="1474"/>
      <c r="BI185" s="1474"/>
      <c r="BJ185" s="1474"/>
      <c r="BK185" s="1474"/>
      <c r="BL185" s="1474"/>
      <c r="BM185" s="1474"/>
      <c r="BN185" s="1474"/>
      <c r="BO185" s="1474"/>
      <c r="BP185" s="1474"/>
      <c r="BQ185" s="1474"/>
      <c r="BR185" s="1474"/>
      <c r="BS185" s="1474"/>
      <c r="BT185" s="1474"/>
      <c r="BU185" s="1474"/>
      <c r="BV185" s="1474"/>
      <c r="BW185" s="1474"/>
      <c r="BX185" s="1474"/>
      <c r="BY185" s="1474"/>
      <c r="BZ185" s="1474"/>
      <c r="CA185" s="1474"/>
      <c r="CB185" s="1474"/>
      <c r="CC185" s="1474"/>
      <c r="CD185" s="1474"/>
      <c r="CE185" s="1474"/>
      <c r="CF185" s="1474"/>
      <c r="CG185" s="1474"/>
      <c r="CH185" s="1474"/>
      <c r="CI185" s="1474"/>
      <c r="CJ185" s="1474"/>
      <c r="CK185" s="1474"/>
      <c r="CL185" s="1474"/>
      <c r="CM185" s="1474"/>
      <c r="CN185" s="1474"/>
      <c r="CO185" s="1474"/>
      <c r="CP185" s="1474"/>
      <c r="CQ185" s="1474"/>
      <c r="CR185" s="1474"/>
      <c r="CS185" s="1474"/>
      <c r="CT185" s="1474"/>
      <c r="CU185" s="1474"/>
      <c r="CV185" s="1474"/>
      <c r="CW185" s="1474"/>
      <c r="CX185" s="1474"/>
      <c r="CY185" s="1474"/>
      <c r="CZ185" s="1474"/>
      <c r="DA185" s="1474"/>
      <c r="DB185" s="1474"/>
      <c r="DC185" s="1474"/>
      <c r="DD185" s="1474"/>
      <c r="DE185" s="1474"/>
      <c r="DF185" s="1474"/>
      <c r="DG185" s="1474"/>
      <c r="DH185" s="1474"/>
      <c r="DI185" s="1474"/>
      <c r="DJ185" s="1474"/>
      <c r="DK185" s="1474"/>
      <c r="DL185" s="1474"/>
      <c r="DM185" s="1474"/>
      <c r="DN185" s="1474"/>
      <c r="DO185" s="1474"/>
      <c r="DP185" s="1474"/>
      <c r="DQ185" s="1474"/>
      <c r="DR185" s="1474"/>
      <c r="DS185" s="1474"/>
      <c r="DT185" s="1474"/>
      <c r="DU185" s="1474"/>
      <c r="DV185" s="1474"/>
      <c r="DW185" s="1474"/>
      <c r="DX185" s="1474"/>
      <c r="DY185" s="1474"/>
      <c r="DZ185" s="1474"/>
      <c r="EA185" s="1474"/>
      <c r="EB185" s="1474"/>
      <c r="EC185" s="1474"/>
      <c r="ED185" s="1474"/>
      <c r="EE185" s="1474"/>
      <c r="EF185" s="1474"/>
      <c r="EG185" s="1474"/>
      <c r="EH185" s="1474"/>
      <c r="EI185" s="1474"/>
      <c r="EJ185" s="1474"/>
      <c r="EK185" s="1474"/>
      <c r="EL185" s="1474"/>
      <c r="EM185" s="1474"/>
      <c r="EN185" s="1474"/>
      <c r="EO185" s="1474"/>
      <c r="EP185" s="1474"/>
      <c r="EQ185" s="1474"/>
      <c r="ER185" s="1474"/>
      <c r="ES185" s="1474"/>
      <c r="ET185" s="1474"/>
      <c r="EU185" s="1474"/>
      <c r="EV185" s="1474"/>
      <c r="EW185" s="1474"/>
      <c r="EX185" s="1474"/>
      <c r="EY185" s="1474"/>
      <c r="EZ185" s="1474"/>
      <c r="FA185" s="1474"/>
      <c r="FB185" s="1474"/>
      <c r="FC185" s="1474"/>
      <c r="FD185" s="1474"/>
      <c r="FE185" s="1474"/>
      <c r="FF185" s="1474"/>
      <c r="FG185" s="1474"/>
      <c r="FH185" s="1474"/>
      <c r="FI185" s="1474"/>
      <c r="FJ185" s="1474"/>
      <c r="FK185" s="1474"/>
      <c r="FL185" s="1474"/>
      <c r="FM185" s="1474"/>
      <c r="FN185" s="1474"/>
      <c r="FO185" s="1474"/>
      <c r="FP185" s="1474"/>
      <c r="FQ185" s="1474"/>
      <c r="FR185" s="1474"/>
      <c r="FS185" s="1474"/>
      <c r="FT185" s="1474"/>
      <c r="FU185" s="1474"/>
      <c r="FV185" s="1474"/>
      <c r="FW185" s="1474"/>
      <c r="FX185" s="1474"/>
      <c r="FY185" s="1474"/>
      <c r="FZ185" s="1474"/>
      <c r="GA185" s="1474"/>
      <c r="GB185" s="1474"/>
      <c r="GC185" s="1474"/>
      <c r="GD185" s="1474"/>
      <c r="GE185" s="1474"/>
      <c r="GF185" s="1474"/>
      <c r="GG185" s="1474"/>
      <c r="GH185" s="1474"/>
      <c r="GI185" s="1474"/>
      <c r="GJ185" s="1474"/>
      <c r="GK185" s="1474"/>
      <c r="GL185" s="1474"/>
      <c r="GM185" s="1474"/>
      <c r="GN185" s="1474"/>
      <c r="GO185" s="1474"/>
      <c r="GP185" s="1474"/>
      <c r="GQ185" s="1474"/>
      <c r="GR185" s="1474"/>
      <c r="GS185" s="1474"/>
      <c r="GT185" s="1474"/>
      <c r="GU185" s="1474"/>
      <c r="GV185" s="1474"/>
      <c r="GW185" s="1474"/>
      <c r="GX185" s="1474"/>
      <c r="GY185" s="1474"/>
      <c r="GZ185" s="1474"/>
      <c r="HA185" s="1474"/>
      <c r="HB185" s="1474"/>
      <c r="HC185" s="1474"/>
      <c r="HD185" s="1474"/>
      <c r="HE185" s="1474"/>
      <c r="HF185" s="1474"/>
      <c r="HG185" s="1474"/>
      <c r="HH185" s="1474"/>
      <c r="HI185" s="1474"/>
      <c r="HJ185" s="1474"/>
      <c r="HK185" s="1474"/>
      <c r="HL185" s="1474"/>
      <c r="HM185" s="1474"/>
      <c r="HN185" s="1474"/>
      <c r="HO185" s="1474"/>
      <c r="HP185" s="1474"/>
      <c r="HQ185" s="1474"/>
      <c r="HR185" s="1474"/>
      <c r="HS185" s="1474"/>
      <c r="HT185" s="1474"/>
      <c r="HU185" s="1474"/>
      <c r="HV185" s="1474"/>
      <c r="HW185" s="1474"/>
      <c r="HX185" s="1474"/>
      <c r="HY185" s="1474"/>
      <c r="HZ185" s="1474"/>
      <c r="IA185" s="1474"/>
      <c r="IB185" s="1474"/>
      <c r="IC185" s="1474"/>
      <c r="ID185" s="1474"/>
      <c r="IE185" s="1474"/>
      <c r="IF185" s="1474"/>
      <c r="IG185" s="1474"/>
      <c r="IH185" s="1474"/>
      <c r="II185" s="1474"/>
      <c r="IJ185" s="1474"/>
      <c r="IK185" s="1474"/>
      <c r="IL185" s="1474"/>
      <c r="IM185" s="1474"/>
      <c r="IN185" s="1474"/>
      <c r="IO185" s="1474"/>
      <c r="IP185" s="1474"/>
      <c r="IQ185" s="1474"/>
      <c r="IR185" s="1474"/>
      <c r="IS185" s="1474"/>
      <c r="IT185" s="1474"/>
      <c r="IU185" s="1474"/>
    </row>
    <row r="186" spans="1:255">
      <c r="A186" s="2091">
        <v>37</v>
      </c>
      <c r="B186" s="1456"/>
      <c r="C186" s="1456"/>
      <c r="D186" s="1456"/>
      <c r="E186" s="1814"/>
      <c r="F186" s="1455"/>
      <c r="G186" s="1456"/>
      <c r="H186" s="1456"/>
      <c r="I186" s="1456"/>
      <c r="J186" s="1456"/>
      <c r="K186" s="1787"/>
      <c r="L186" s="1787"/>
      <c r="M186" s="1825">
        <v>37</v>
      </c>
      <c r="N186" s="1455"/>
      <c r="O186" s="1787"/>
      <c r="P186" s="1787"/>
      <c r="Q186" s="1787"/>
      <c r="R186" s="1787">
        <f t="shared" si="3"/>
        <v>0</v>
      </c>
      <c r="S186" s="1825">
        <v>37</v>
      </c>
      <c r="T186" s="1474"/>
      <c r="U186" s="1474"/>
      <c r="V186" s="1474"/>
      <c r="W186" s="1474"/>
      <c r="X186" s="1474"/>
      <c r="Y186" s="1474"/>
      <c r="Z186" s="1474"/>
      <c r="AA186" s="1474"/>
      <c r="AB186" s="1474"/>
      <c r="AC186" s="1474"/>
      <c r="AD186" s="1474"/>
      <c r="AE186" s="1474"/>
      <c r="AF186" s="1474"/>
      <c r="AG186" s="1474"/>
      <c r="AH186" s="1474"/>
      <c r="AI186" s="1474"/>
      <c r="AJ186" s="1474"/>
      <c r="AK186" s="1474"/>
      <c r="AL186" s="1474"/>
      <c r="AM186" s="1474"/>
      <c r="AN186" s="1474"/>
      <c r="AO186" s="1474"/>
      <c r="AP186" s="1474"/>
      <c r="AQ186" s="1474"/>
      <c r="AR186" s="1474"/>
      <c r="AS186" s="1474"/>
      <c r="AT186" s="1474"/>
      <c r="AU186" s="1474"/>
      <c r="AV186" s="1474"/>
      <c r="AW186" s="1474"/>
      <c r="AX186" s="1474"/>
      <c r="AY186" s="1474"/>
      <c r="AZ186" s="1474"/>
      <c r="BA186" s="1474"/>
      <c r="BB186" s="1474"/>
      <c r="BC186" s="1474"/>
      <c r="BD186" s="1474"/>
      <c r="BE186" s="1474"/>
      <c r="BF186" s="1474"/>
      <c r="BG186" s="1474"/>
      <c r="BH186" s="1474"/>
      <c r="BI186" s="1474"/>
      <c r="BJ186" s="1474"/>
      <c r="BK186" s="1474"/>
      <c r="BL186" s="1474"/>
      <c r="BM186" s="1474"/>
      <c r="BN186" s="1474"/>
      <c r="BO186" s="1474"/>
      <c r="BP186" s="1474"/>
      <c r="BQ186" s="1474"/>
      <c r="BR186" s="1474"/>
      <c r="BS186" s="1474"/>
      <c r="BT186" s="1474"/>
      <c r="BU186" s="1474"/>
      <c r="BV186" s="1474"/>
      <c r="BW186" s="1474"/>
      <c r="BX186" s="1474"/>
      <c r="BY186" s="1474"/>
      <c r="BZ186" s="1474"/>
      <c r="CA186" s="1474"/>
      <c r="CB186" s="1474"/>
      <c r="CC186" s="1474"/>
      <c r="CD186" s="1474"/>
      <c r="CE186" s="1474"/>
      <c r="CF186" s="1474"/>
      <c r="CG186" s="1474"/>
      <c r="CH186" s="1474"/>
      <c r="CI186" s="1474"/>
      <c r="CJ186" s="1474"/>
      <c r="CK186" s="1474"/>
      <c r="CL186" s="1474"/>
      <c r="CM186" s="1474"/>
      <c r="CN186" s="1474"/>
      <c r="CO186" s="1474"/>
      <c r="CP186" s="1474"/>
      <c r="CQ186" s="1474"/>
      <c r="CR186" s="1474"/>
      <c r="CS186" s="1474"/>
      <c r="CT186" s="1474"/>
      <c r="CU186" s="1474"/>
      <c r="CV186" s="1474"/>
      <c r="CW186" s="1474"/>
      <c r="CX186" s="1474"/>
      <c r="CY186" s="1474"/>
      <c r="CZ186" s="1474"/>
      <c r="DA186" s="1474"/>
      <c r="DB186" s="1474"/>
      <c r="DC186" s="1474"/>
      <c r="DD186" s="1474"/>
      <c r="DE186" s="1474"/>
      <c r="DF186" s="1474"/>
      <c r="DG186" s="1474"/>
      <c r="DH186" s="1474"/>
      <c r="DI186" s="1474"/>
      <c r="DJ186" s="1474"/>
      <c r="DK186" s="1474"/>
      <c r="DL186" s="1474"/>
      <c r="DM186" s="1474"/>
      <c r="DN186" s="1474"/>
      <c r="DO186" s="1474"/>
      <c r="DP186" s="1474"/>
      <c r="DQ186" s="1474"/>
      <c r="DR186" s="1474"/>
      <c r="DS186" s="1474"/>
      <c r="DT186" s="1474"/>
      <c r="DU186" s="1474"/>
      <c r="DV186" s="1474"/>
      <c r="DW186" s="1474"/>
      <c r="DX186" s="1474"/>
      <c r="DY186" s="1474"/>
      <c r="DZ186" s="1474"/>
      <c r="EA186" s="1474"/>
      <c r="EB186" s="1474"/>
      <c r="EC186" s="1474"/>
      <c r="ED186" s="1474"/>
      <c r="EE186" s="1474"/>
      <c r="EF186" s="1474"/>
      <c r="EG186" s="1474"/>
      <c r="EH186" s="1474"/>
      <c r="EI186" s="1474"/>
      <c r="EJ186" s="1474"/>
      <c r="EK186" s="1474"/>
      <c r="EL186" s="1474"/>
      <c r="EM186" s="1474"/>
      <c r="EN186" s="1474"/>
      <c r="EO186" s="1474"/>
      <c r="EP186" s="1474"/>
      <c r="EQ186" s="1474"/>
      <c r="ER186" s="1474"/>
      <c r="ES186" s="1474"/>
      <c r="ET186" s="1474"/>
      <c r="EU186" s="1474"/>
      <c r="EV186" s="1474"/>
      <c r="EW186" s="1474"/>
      <c r="EX186" s="1474"/>
      <c r="EY186" s="1474"/>
      <c r="EZ186" s="1474"/>
      <c r="FA186" s="1474"/>
      <c r="FB186" s="1474"/>
      <c r="FC186" s="1474"/>
      <c r="FD186" s="1474"/>
      <c r="FE186" s="1474"/>
      <c r="FF186" s="1474"/>
      <c r="FG186" s="1474"/>
      <c r="FH186" s="1474"/>
      <c r="FI186" s="1474"/>
      <c r="FJ186" s="1474"/>
      <c r="FK186" s="1474"/>
      <c r="FL186" s="1474"/>
      <c r="FM186" s="1474"/>
      <c r="FN186" s="1474"/>
      <c r="FO186" s="1474"/>
      <c r="FP186" s="1474"/>
      <c r="FQ186" s="1474"/>
      <c r="FR186" s="1474"/>
      <c r="FS186" s="1474"/>
      <c r="FT186" s="1474"/>
      <c r="FU186" s="1474"/>
      <c r="FV186" s="1474"/>
      <c r="FW186" s="1474"/>
      <c r="FX186" s="1474"/>
      <c r="FY186" s="1474"/>
      <c r="FZ186" s="1474"/>
      <c r="GA186" s="1474"/>
      <c r="GB186" s="1474"/>
      <c r="GC186" s="1474"/>
      <c r="GD186" s="1474"/>
      <c r="GE186" s="1474"/>
      <c r="GF186" s="1474"/>
      <c r="GG186" s="1474"/>
      <c r="GH186" s="1474"/>
      <c r="GI186" s="1474"/>
      <c r="GJ186" s="1474"/>
      <c r="GK186" s="1474"/>
      <c r="GL186" s="1474"/>
      <c r="GM186" s="1474"/>
      <c r="GN186" s="1474"/>
      <c r="GO186" s="1474"/>
      <c r="GP186" s="1474"/>
      <c r="GQ186" s="1474"/>
      <c r="GR186" s="1474"/>
      <c r="GS186" s="1474"/>
      <c r="GT186" s="1474"/>
      <c r="GU186" s="1474"/>
      <c r="GV186" s="1474"/>
      <c r="GW186" s="1474"/>
      <c r="GX186" s="1474"/>
      <c r="GY186" s="1474"/>
      <c r="GZ186" s="1474"/>
      <c r="HA186" s="1474"/>
      <c r="HB186" s="1474"/>
      <c r="HC186" s="1474"/>
      <c r="HD186" s="1474"/>
      <c r="HE186" s="1474"/>
      <c r="HF186" s="1474"/>
      <c r="HG186" s="1474"/>
      <c r="HH186" s="1474"/>
      <c r="HI186" s="1474"/>
      <c r="HJ186" s="1474"/>
      <c r="HK186" s="1474"/>
      <c r="HL186" s="1474"/>
      <c r="HM186" s="1474"/>
      <c r="HN186" s="1474"/>
      <c r="HO186" s="1474"/>
      <c r="HP186" s="1474"/>
      <c r="HQ186" s="1474"/>
      <c r="HR186" s="1474"/>
      <c r="HS186" s="1474"/>
      <c r="HT186" s="1474"/>
      <c r="HU186" s="1474"/>
      <c r="HV186" s="1474"/>
      <c r="HW186" s="1474"/>
      <c r="HX186" s="1474"/>
      <c r="HY186" s="1474"/>
      <c r="HZ186" s="1474"/>
      <c r="IA186" s="1474"/>
      <c r="IB186" s="1474"/>
      <c r="IC186" s="1474"/>
      <c r="ID186" s="1474"/>
      <c r="IE186" s="1474"/>
      <c r="IF186" s="1474"/>
      <c r="IG186" s="1474"/>
      <c r="IH186" s="1474"/>
      <c r="II186" s="1474"/>
      <c r="IJ186" s="1474"/>
      <c r="IK186" s="1474"/>
      <c r="IL186" s="1474"/>
      <c r="IM186" s="1474"/>
      <c r="IN186" s="1474"/>
      <c r="IO186" s="1474"/>
      <c r="IP186" s="1474"/>
      <c r="IQ186" s="1474"/>
      <c r="IR186" s="1474"/>
      <c r="IS186" s="1474"/>
      <c r="IT186" s="1474"/>
      <c r="IU186" s="1474"/>
    </row>
    <row r="187" spans="1:255">
      <c r="A187" s="2091">
        <v>38</v>
      </c>
      <c r="B187" s="1456"/>
      <c r="C187" s="1456"/>
      <c r="D187" s="1456"/>
      <c r="E187" s="1814"/>
      <c r="F187" s="1455"/>
      <c r="G187" s="1456"/>
      <c r="H187" s="1456"/>
      <c r="I187" s="1456"/>
      <c r="J187" s="1456"/>
      <c r="K187" s="1787"/>
      <c r="L187" s="1787"/>
      <c r="M187" s="1825">
        <v>38</v>
      </c>
      <c r="N187" s="1455"/>
      <c r="O187" s="1787"/>
      <c r="P187" s="1787"/>
      <c r="Q187" s="1787"/>
      <c r="R187" s="1787">
        <f t="shared" si="3"/>
        <v>0</v>
      </c>
      <c r="S187" s="1825">
        <v>38</v>
      </c>
      <c r="T187" s="1474"/>
      <c r="U187" s="1474"/>
      <c r="V187" s="1474"/>
      <c r="W187" s="1474"/>
      <c r="X187" s="1474"/>
      <c r="Y187" s="1474"/>
      <c r="Z187" s="1474"/>
      <c r="AA187" s="1474"/>
      <c r="AB187" s="1474"/>
      <c r="AC187" s="1474"/>
      <c r="AD187" s="1474"/>
      <c r="AE187" s="1474"/>
      <c r="AF187" s="1474"/>
      <c r="AG187" s="1474"/>
      <c r="AH187" s="1474"/>
      <c r="AI187" s="1474"/>
      <c r="AJ187" s="1474"/>
      <c r="AK187" s="1474"/>
      <c r="AL187" s="1474"/>
      <c r="AM187" s="1474"/>
      <c r="AN187" s="1474"/>
      <c r="AO187" s="1474"/>
      <c r="AP187" s="1474"/>
      <c r="AQ187" s="1474"/>
      <c r="AR187" s="1474"/>
      <c r="AS187" s="1474"/>
      <c r="AT187" s="1474"/>
      <c r="AU187" s="1474"/>
      <c r="AV187" s="1474"/>
      <c r="AW187" s="1474"/>
      <c r="AX187" s="1474"/>
      <c r="AY187" s="1474"/>
      <c r="AZ187" s="1474"/>
      <c r="BA187" s="1474"/>
      <c r="BB187" s="1474"/>
      <c r="BC187" s="1474"/>
      <c r="BD187" s="1474"/>
      <c r="BE187" s="1474"/>
      <c r="BF187" s="1474"/>
      <c r="BG187" s="1474"/>
      <c r="BH187" s="1474"/>
      <c r="BI187" s="1474"/>
      <c r="BJ187" s="1474"/>
      <c r="BK187" s="1474"/>
      <c r="BL187" s="1474"/>
      <c r="BM187" s="1474"/>
      <c r="BN187" s="1474"/>
      <c r="BO187" s="1474"/>
      <c r="BP187" s="1474"/>
      <c r="BQ187" s="1474"/>
      <c r="BR187" s="1474"/>
      <c r="BS187" s="1474"/>
      <c r="BT187" s="1474"/>
      <c r="BU187" s="1474"/>
      <c r="BV187" s="1474"/>
      <c r="BW187" s="1474"/>
      <c r="BX187" s="1474"/>
      <c r="BY187" s="1474"/>
      <c r="BZ187" s="1474"/>
      <c r="CA187" s="1474"/>
      <c r="CB187" s="1474"/>
      <c r="CC187" s="1474"/>
      <c r="CD187" s="1474"/>
      <c r="CE187" s="1474"/>
      <c r="CF187" s="1474"/>
      <c r="CG187" s="1474"/>
      <c r="CH187" s="1474"/>
      <c r="CI187" s="1474"/>
      <c r="CJ187" s="1474"/>
      <c r="CK187" s="1474"/>
      <c r="CL187" s="1474"/>
      <c r="CM187" s="1474"/>
      <c r="CN187" s="1474"/>
      <c r="CO187" s="1474"/>
      <c r="CP187" s="1474"/>
      <c r="CQ187" s="1474"/>
      <c r="CR187" s="1474"/>
      <c r="CS187" s="1474"/>
      <c r="CT187" s="1474"/>
      <c r="CU187" s="1474"/>
      <c r="CV187" s="1474"/>
      <c r="CW187" s="1474"/>
      <c r="CX187" s="1474"/>
      <c r="CY187" s="1474"/>
      <c r="CZ187" s="1474"/>
      <c r="DA187" s="1474"/>
      <c r="DB187" s="1474"/>
      <c r="DC187" s="1474"/>
      <c r="DD187" s="1474"/>
      <c r="DE187" s="1474"/>
      <c r="DF187" s="1474"/>
      <c r="DG187" s="1474"/>
      <c r="DH187" s="1474"/>
      <c r="DI187" s="1474"/>
      <c r="DJ187" s="1474"/>
      <c r="DK187" s="1474"/>
      <c r="DL187" s="1474"/>
      <c r="DM187" s="1474"/>
      <c r="DN187" s="1474"/>
      <c r="DO187" s="1474"/>
      <c r="DP187" s="1474"/>
      <c r="DQ187" s="1474"/>
      <c r="DR187" s="1474"/>
      <c r="DS187" s="1474"/>
      <c r="DT187" s="1474"/>
      <c r="DU187" s="1474"/>
      <c r="DV187" s="1474"/>
      <c r="DW187" s="1474"/>
      <c r="DX187" s="1474"/>
      <c r="DY187" s="1474"/>
      <c r="DZ187" s="1474"/>
      <c r="EA187" s="1474"/>
      <c r="EB187" s="1474"/>
      <c r="EC187" s="1474"/>
      <c r="ED187" s="1474"/>
      <c r="EE187" s="1474"/>
      <c r="EF187" s="1474"/>
      <c r="EG187" s="1474"/>
      <c r="EH187" s="1474"/>
      <c r="EI187" s="1474"/>
      <c r="EJ187" s="1474"/>
      <c r="EK187" s="1474"/>
      <c r="EL187" s="1474"/>
      <c r="EM187" s="1474"/>
      <c r="EN187" s="1474"/>
      <c r="EO187" s="1474"/>
      <c r="EP187" s="1474"/>
      <c r="EQ187" s="1474"/>
      <c r="ER187" s="1474"/>
      <c r="ES187" s="1474"/>
      <c r="ET187" s="1474"/>
      <c r="EU187" s="1474"/>
      <c r="EV187" s="1474"/>
      <c r="EW187" s="1474"/>
      <c r="EX187" s="1474"/>
      <c r="EY187" s="1474"/>
      <c r="EZ187" s="1474"/>
      <c r="FA187" s="1474"/>
      <c r="FB187" s="1474"/>
      <c r="FC187" s="1474"/>
      <c r="FD187" s="1474"/>
      <c r="FE187" s="1474"/>
      <c r="FF187" s="1474"/>
      <c r="FG187" s="1474"/>
      <c r="FH187" s="1474"/>
      <c r="FI187" s="1474"/>
      <c r="FJ187" s="1474"/>
      <c r="FK187" s="1474"/>
      <c r="FL187" s="1474"/>
      <c r="FM187" s="1474"/>
      <c r="FN187" s="1474"/>
      <c r="FO187" s="1474"/>
      <c r="FP187" s="1474"/>
      <c r="FQ187" s="1474"/>
      <c r="FR187" s="1474"/>
      <c r="FS187" s="1474"/>
      <c r="FT187" s="1474"/>
      <c r="FU187" s="1474"/>
      <c r="FV187" s="1474"/>
      <c r="FW187" s="1474"/>
      <c r="FX187" s="1474"/>
      <c r="FY187" s="1474"/>
      <c r="FZ187" s="1474"/>
      <c r="GA187" s="1474"/>
      <c r="GB187" s="1474"/>
      <c r="GC187" s="1474"/>
      <c r="GD187" s="1474"/>
      <c r="GE187" s="1474"/>
      <c r="GF187" s="1474"/>
      <c r="GG187" s="1474"/>
      <c r="GH187" s="1474"/>
      <c r="GI187" s="1474"/>
      <c r="GJ187" s="1474"/>
      <c r="GK187" s="1474"/>
      <c r="GL187" s="1474"/>
      <c r="GM187" s="1474"/>
      <c r="GN187" s="1474"/>
      <c r="GO187" s="1474"/>
      <c r="GP187" s="1474"/>
      <c r="GQ187" s="1474"/>
      <c r="GR187" s="1474"/>
      <c r="GS187" s="1474"/>
      <c r="GT187" s="1474"/>
      <c r="GU187" s="1474"/>
      <c r="GV187" s="1474"/>
      <c r="GW187" s="1474"/>
      <c r="GX187" s="1474"/>
      <c r="GY187" s="1474"/>
      <c r="GZ187" s="1474"/>
      <c r="HA187" s="1474"/>
      <c r="HB187" s="1474"/>
      <c r="HC187" s="1474"/>
      <c r="HD187" s="1474"/>
      <c r="HE187" s="1474"/>
      <c r="HF187" s="1474"/>
      <c r="HG187" s="1474"/>
      <c r="HH187" s="1474"/>
      <c r="HI187" s="1474"/>
      <c r="HJ187" s="1474"/>
      <c r="HK187" s="1474"/>
      <c r="HL187" s="1474"/>
      <c r="HM187" s="1474"/>
      <c r="HN187" s="1474"/>
      <c r="HO187" s="1474"/>
      <c r="HP187" s="1474"/>
      <c r="HQ187" s="1474"/>
      <c r="HR187" s="1474"/>
      <c r="HS187" s="1474"/>
      <c r="HT187" s="1474"/>
      <c r="HU187" s="1474"/>
      <c r="HV187" s="1474"/>
      <c r="HW187" s="1474"/>
      <c r="HX187" s="1474"/>
      <c r="HY187" s="1474"/>
      <c r="HZ187" s="1474"/>
      <c r="IA187" s="1474"/>
      <c r="IB187" s="1474"/>
      <c r="IC187" s="1474"/>
      <c r="ID187" s="1474"/>
      <c r="IE187" s="1474"/>
      <c r="IF187" s="1474"/>
      <c r="IG187" s="1474"/>
      <c r="IH187" s="1474"/>
      <c r="II187" s="1474"/>
      <c r="IJ187" s="1474"/>
      <c r="IK187" s="1474"/>
      <c r="IL187" s="1474"/>
      <c r="IM187" s="1474"/>
      <c r="IN187" s="1474"/>
      <c r="IO187" s="1474"/>
      <c r="IP187" s="1474"/>
      <c r="IQ187" s="1474"/>
      <c r="IR187" s="1474"/>
      <c r="IS187" s="1474"/>
      <c r="IT187" s="1474"/>
      <c r="IU187" s="1474"/>
    </row>
    <row r="188" spans="1:255">
      <c r="A188" s="2091">
        <v>39</v>
      </c>
      <c r="B188" s="1456"/>
      <c r="C188" s="1456"/>
      <c r="D188" s="1456"/>
      <c r="E188" s="1814"/>
      <c r="F188" s="1455"/>
      <c r="G188" s="1456"/>
      <c r="H188" s="1456"/>
      <c r="I188" s="1456"/>
      <c r="J188" s="1456"/>
      <c r="K188" s="1787"/>
      <c r="L188" s="1787"/>
      <c r="M188" s="1825">
        <v>39</v>
      </c>
      <c r="N188" s="1455"/>
      <c r="O188" s="1787"/>
      <c r="P188" s="1787"/>
      <c r="Q188" s="1787"/>
      <c r="R188" s="1787">
        <f t="shared" si="3"/>
        <v>0</v>
      </c>
      <c r="S188" s="1825">
        <v>39</v>
      </c>
      <c r="T188" s="1474"/>
      <c r="U188" s="1474"/>
      <c r="V188" s="1474"/>
      <c r="W188" s="1474"/>
      <c r="X188" s="1474"/>
      <c r="Y188" s="1474"/>
      <c r="Z188" s="1474"/>
      <c r="AA188" s="1474"/>
      <c r="AB188" s="1474"/>
      <c r="AC188" s="1474"/>
      <c r="AD188" s="1474"/>
      <c r="AE188" s="1474"/>
      <c r="AF188" s="1474"/>
      <c r="AG188" s="1474"/>
      <c r="AH188" s="1474"/>
      <c r="AI188" s="1474"/>
      <c r="AJ188" s="1474"/>
      <c r="AK188" s="1474"/>
      <c r="AL188" s="1474"/>
      <c r="AM188" s="1474"/>
      <c r="AN188" s="1474"/>
      <c r="AO188" s="1474"/>
      <c r="AP188" s="1474"/>
      <c r="AQ188" s="1474"/>
      <c r="AR188" s="1474"/>
      <c r="AS188" s="1474"/>
      <c r="AT188" s="1474"/>
      <c r="AU188" s="1474"/>
      <c r="AV188" s="1474"/>
      <c r="AW188" s="1474"/>
      <c r="AX188" s="1474"/>
      <c r="AY188" s="1474"/>
      <c r="AZ188" s="1474"/>
      <c r="BA188" s="1474"/>
      <c r="BB188" s="1474"/>
      <c r="BC188" s="1474"/>
      <c r="BD188" s="1474"/>
      <c r="BE188" s="1474"/>
      <c r="BF188" s="1474"/>
      <c r="BG188" s="1474"/>
      <c r="BH188" s="1474"/>
      <c r="BI188" s="1474"/>
      <c r="BJ188" s="1474"/>
      <c r="BK188" s="1474"/>
      <c r="BL188" s="1474"/>
      <c r="BM188" s="1474"/>
      <c r="BN188" s="1474"/>
      <c r="BO188" s="1474"/>
      <c r="BP188" s="1474"/>
      <c r="BQ188" s="1474"/>
      <c r="BR188" s="1474"/>
      <c r="BS188" s="1474"/>
      <c r="BT188" s="1474"/>
      <c r="BU188" s="1474"/>
      <c r="BV188" s="1474"/>
      <c r="BW188" s="1474"/>
      <c r="BX188" s="1474"/>
      <c r="BY188" s="1474"/>
      <c r="BZ188" s="1474"/>
      <c r="CA188" s="1474"/>
      <c r="CB188" s="1474"/>
      <c r="CC188" s="1474"/>
      <c r="CD188" s="1474"/>
      <c r="CE188" s="1474"/>
      <c r="CF188" s="1474"/>
      <c r="CG188" s="1474"/>
      <c r="CH188" s="1474"/>
      <c r="CI188" s="1474"/>
      <c r="CJ188" s="1474"/>
      <c r="CK188" s="1474"/>
      <c r="CL188" s="1474"/>
      <c r="CM188" s="1474"/>
      <c r="CN188" s="1474"/>
      <c r="CO188" s="1474"/>
      <c r="CP188" s="1474"/>
      <c r="CQ188" s="1474"/>
      <c r="CR188" s="1474"/>
      <c r="CS188" s="1474"/>
      <c r="CT188" s="1474"/>
      <c r="CU188" s="1474"/>
      <c r="CV188" s="1474"/>
      <c r="CW188" s="1474"/>
      <c r="CX188" s="1474"/>
      <c r="CY188" s="1474"/>
      <c r="CZ188" s="1474"/>
      <c r="DA188" s="1474"/>
      <c r="DB188" s="1474"/>
      <c r="DC188" s="1474"/>
      <c r="DD188" s="1474"/>
      <c r="DE188" s="1474"/>
      <c r="DF188" s="1474"/>
      <c r="DG188" s="1474"/>
      <c r="DH188" s="1474"/>
      <c r="DI188" s="1474"/>
      <c r="DJ188" s="1474"/>
      <c r="DK188" s="1474"/>
      <c r="DL188" s="1474"/>
      <c r="DM188" s="1474"/>
      <c r="DN188" s="1474"/>
      <c r="DO188" s="1474"/>
      <c r="DP188" s="1474"/>
      <c r="DQ188" s="1474"/>
      <c r="DR188" s="1474"/>
      <c r="DS188" s="1474"/>
      <c r="DT188" s="1474"/>
      <c r="DU188" s="1474"/>
      <c r="DV188" s="1474"/>
      <c r="DW188" s="1474"/>
      <c r="DX188" s="1474"/>
      <c r="DY188" s="1474"/>
      <c r="DZ188" s="1474"/>
      <c r="EA188" s="1474"/>
      <c r="EB188" s="1474"/>
      <c r="EC188" s="1474"/>
      <c r="ED188" s="1474"/>
      <c r="EE188" s="1474"/>
      <c r="EF188" s="1474"/>
      <c r="EG188" s="1474"/>
      <c r="EH188" s="1474"/>
      <c r="EI188" s="1474"/>
      <c r="EJ188" s="1474"/>
      <c r="EK188" s="1474"/>
      <c r="EL188" s="1474"/>
      <c r="EM188" s="1474"/>
      <c r="EN188" s="1474"/>
      <c r="EO188" s="1474"/>
      <c r="EP188" s="1474"/>
      <c r="EQ188" s="1474"/>
      <c r="ER188" s="1474"/>
      <c r="ES188" s="1474"/>
      <c r="ET188" s="1474"/>
      <c r="EU188" s="1474"/>
      <c r="EV188" s="1474"/>
      <c r="EW188" s="1474"/>
      <c r="EX188" s="1474"/>
      <c r="EY188" s="1474"/>
      <c r="EZ188" s="1474"/>
      <c r="FA188" s="1474"/>
      <c r="FB188" s="1474"/>
      <c r="FC188" s="1474"/>
      <c r="FD188" s="1474"/>
      <c r="FE188" s="1474"/>
      <c r="FF188" s="1474"/>
      <c r="FG188" s="1474"/>
      <c r="FH188" s="1474"/>
      <c r="FI188" s="1474"/>
      <c r="FJ188" s="1474"/>
      <c r="FK188" s="1474"/>
      <c r="FL188" s="1474"/>
      <c r="FM188" s="1474"/>
      <c r="FN188" s="1474"/>
      <c r="FO188" s="1474"/>
      <c r="FP188" s="1474"/>
      <c r="FQ188" s="1474"/>
      <c r="FR188" s="1474"/>
      <c r="FS188" s="1474"/>
      <c r="FT188" s="1474"/>
      <c r="FU188" s="1474"/>
      <c r="FV188" s="1474"/>
      <c r="FW188" s="1474"/>
      <c r="FX188" s="1474"/>
      <c r="FY188" s="1474"/>
      <c r="FZ188" s="1474"/>
      <c r="GA188" s="1474"/>
      <c r="GB188" s="1474"/>
      <c r="GC188" s="1474"/>
      <c r="GD188" s="1474"/>
      <c r="GE188" s="1474"/>
      <c r="GF188" s="1474"/>
      <c r="GG188" s="1474"/>
      <c r="GH188" s="1474"/>
      <c r="GI188" s="1474"/>
      <c r="GJ188" s="1474"/>
      <c r="GK188" s="1474"/>
      <c r="GL188" s="1474"/>
      <c r="GM188" s="1474"/>
      <c r="GN188" s="1474"/>
      <c r="GO188" s="1474"/>
      <c r="GP188" s="1474"/>
      <c r="GQ188" s="1474"/>
      <c r="GR188" s="1474"/>
      <c r="GS188" s="1474"/>
      <c r="GT188" s="1474"/>
      <c r="GU188" s="1474"/>
      <c r="GV188" s="1474"/>
      <c r="GW188" s="1474"/>
      <c r="GX188" s="1474"/>
      <c r="GY188" s="1474"/>
      <c r="GZ188" s="1474"/>
      <c r="HA188" s="1474"/>
      <c r="HB188" s="1474"/>
      <c r="HC188" s="1474"/>
      <c r="HD188" s="1474"/>
      <c r="HE188" s="1474"/>
      <c r="HF188" s="1474"/>
      <c r="HG188" s="1474"/>
      <c r="HH188" s="1474"/>
      <c r="HI188" s="1474"/>
      <c r="HJ188" s="1474"/>
      <c r="HK188" s="1474"/>
      <c r="HL188" s="1474"/>
      <c r="HM188" s="1474"/>
      <c r="HN188" s="1474"/>
      <c r="HO188" s="1474"/>
      <c r="HP188" s="1474"/>
      <c r="HQ188" s="1474"/>
      <c r="HR188" s="1474"/>
      <c r="HS188" s="1474"/>
      <c r="HT188" s="1474"/>
      <c r="HU188" s="1474"/>
      <c r="HV188" s="1474"/>
      <c r="HW188" s="1474"/>
      <c r="HX188" s="1474"/>
      <c r="HY188" s="1474"/>
      <c r="HZ188" s="1474"/>
      <c r="IA188" s="1474"/>
      <c r="IB188" s="1474"/>
      <c r="IC188" s="1474"/>
      <c r="ID188" s="1474"/>
      <c r="IE188" s="1474"/>
      <c r="IF188" s="1474"/>
      <c r="IG188" s="1474"/>
      <c r="IH188" s="1474"/>
      <c r="II188" s="1474"/>
      <c r="IJ188" s="1474"/>
      <c r="IK188" s="1474"/>
      <c r="IL188" s="1474"/>
      <c r="IM188" s="1474"/>
      <c r="IN188" s="1474"/>
      <c r="IO188" s="1474"/>
      <c r="IP188" s="1474"/>
      <c r="IQ188" s="1474"/>
      <c r="IR188" s="1474"/>
      <c r="IS188" s="1474"/>
      <c r="IT188" s="1474"/>
      <c r="IU188" s="1474"/>
    </row>
    <row r="189" spans="1:255">
      <c r="A189" s="2091">
        <v>40</v>
      </c>
      <c r="B189" s="1456"/>
      <c r="C189" s="1456"/>
      <c r="D189" s="1456"/>
      <c r="E189" s="1814"/>
      <c r="F189" s="1455"/>
      <c r="G189" s="1456"/>
      <c r="H189" s="1456"/>
      <c r="I189" s="1456"/>
      <c r="J189" s="1456"/>
      <c r="K189" s="1787"/>
      <c r="L189" s="1787"/>
      <c r="M189" s="1825">
        <v>40</v>
      </c>
      <c r="N189" s="1455"/>
      <c r="O189" s="1787"/>
      <c r="P189" s="1787"/>
      <c r="Q189" s="1787"/>
      <c r="R189" s="1787">
        <f t="shared" si="3"/>
        <v>0</v>
      </c>
      <c r="S189" s="1825">
        <v>40</v>
      </c>
      <c r="T189" s="1474"/>
      <c r="U189" s="1474"/>
      <c r="V189" s="1474"/>
      <c r="W189" s="1474"/>
      <c r="X189" s="1474"/>
      <c r="Y189" s="1474"/>
      <c r="Z189" s="1474"/>
      <c r="AA189" s="1474"/>
      <c r="AB189" s="1474"/>
      <c r="AC189" s="1474"/>
      <c r="AD189" s="1474"/>
      <c r="AE189" s="1474"/>
      <c r="AF189" s="1474"/>
      <c r="AG189" s="1474"/>
      <c r="AH189" s="1474"/>
      <c r="AI189" s="1474"/>
      <c r="AJ189" s="1474"/>
      <c r="AK189" s="1474"/>
      <c r="AL189" s="1474"/>
      <c r="AM189" s="1474"/>
      <c r="AN189" s="1474"/>
      <c r="AO189" s="1474"/>
      <c r="AP189" s="1474"/>
      <c r="AQ189" s="1474"/>
      <c r="AR189" s="1474"/>
      <c r="AS189" s="1474"/>
      <c r="AT189" s="1474"/>
      <c r="AU189" s="1474"/>
      <c r="AV189" s="1474"/>
      <c r="AW189" s="1474"/>
      <c r="AX189" s="1474"/>
      <c r="AY189" s="1474"/>
      <c r="AZ189" s="1474"/>
      <c r="BA189" s="1474"/>
      <c r="BB189" s="1474"/>
      <c r="BC189" s="1474"/>
      <c r="BD189" s="1474"/>
      <c r="BE189" s="1474"/>
      <c r="BF189" s="1474"/>
      <c r="BG189" s="1474"/>
      <c r="BH189" s="1474"/>
      <c r="BI189" s="1474"/>
      <c r="BJ189" s="1474"/>
      <c r="BK189" s="1474"/>
      <c r="BL189" s="1474"/>
      <c r="BM189" s="1474"/>
      <c r="BN189" s="1474"/>
      <c r="BO189" s="1474"/>
      <c r="BP189" s="1474"/>
      <c r="BQ189" s="1474"/>
      <c r="BR189" s="1474"/>
      <c r="BS189" s="1474"/>
      <c r="BT189" s="1474"/>
      <c r="BU189" s="1474"/>
      <c r="BV189" s="1474"/>
      <c r="BW189" s="1474"/>
      <c r="BX189" s="1474"/>
      <c r="BY189" s="1474"/>
      <c r="BZ189" s="1474"/>
      <c r="CA189" s="1474"/>
      <c r="CB189" s="1474"/>
      <c r="CC189" s="1474"/>
      <c r="CD189" s="1474"/>
      <c r="CE189" s="1474"/>
      <c r="CF189" s="1474"/>
      <c r="CG189" s="1474"/>
      <c r="CH189" s="1474"/>
      <c r="CI189" s="1474"/>
      <c r="CJ189" s="1474"/>
      <c r="CK189" s="1474"/>
      <c r="CL189" s="1474"/>
      <c r="CM189" s="1474"/>
      <c r="CN189" s="1474"/>
      <c r="CO189" s="1474"/>
      <c r="CP189" s="1474"/>
      <c r="CQ189" s="1474"/>
      <c r="CR189" s="1474"/>
      <c r="CS189" s="1474"/>
      <c r="CT189" s="1474"/>
      <c r="CU189" s="1474"/>
      <c r="CV189" s="1474"/>
      <c r="CW189" s="1474"/>
      <c r="CX189" s="1474"/>
      <c r="CY189" s="1474"/>
      <c r="CZ189" s="1474"/>
      <c r="DA189" s="1474"/>
      <c r="DB189" s="1474"/>
      <c r="DC189" s="1474"/>
      <c r="DD189" s="1474"/>
      <c r="DE189" s="1474"/>
      <c r="DF189" s="1474"/>
      <c r="DG189" s="1474"/>
      <c r="DH189" s="1474"/>
      <c r="DI189" s="1474"/>
      <c r="DJ189" s="1474"/>
      <c r="DK189" s="1474"/>
      <c r="DL189" s="1474"/>
      <c r="DM189" s="1474"/>
      <c r="DN189" s="1474"/>
      <c r="DO189" s="1474"/>
      <c r="DP189" s="1474"/>
      <c r="DQ189" s="1474"/>
      <c r="DR189" s="1474"/>
      <c r="DS189" s="1474"/>
      <c r="DT189" s="1474"/>
      <c r="DU189" s="1474"/>
      <c r="DV189" s="1474"/>
      <c r="DW189" s="1474"/>
      <c r="DX189" s="1474"/>
      <c r="DY189" s="1474"/>
      <c r="DZ189" s="1474"/>
      <c r="EA189" s="1474"/>
      <c r="EB189" s="1474"/>
      <c r="EC189" s="1474"/>
      <c r="ED189" s="1474"/>
      <c r="EE189" s="1474"/>
      <c r="EF189" s="1474"/>
      <c r="EG189" s="1474"/>
      <c r="EH189" s="1474"/>
      <c r="EI189" s="1474"/>
      <c r="EJ189" s="1474"/>
      <c r="EK189" s="1474"/>
      <c r="EL189" s="1474"/>
      <c r="EM189" s="1474"/>
      <c r="EN189" s="1474"/>
      <c r="EO189" s="1474"/>
      <c r="EP189" s="1474"/>
      <c r="EQ189" s="1474"/>
      <c r="ER189" s="1474"/>
      <c r="ES189" s="1474"/>
      <c r="ET189" s="1474"/>
      <c r="EU189" s="1474"/>
      <c r="EV189" s="1474"/>
      <c r="EW189" s="1474"/>
      <c r="EX189" s="1474"/>
      <c r="EY189" s="1474"/>
      <c r="EZ189" s="1474"/>
      <c r="FA189" s="1474"/>
      <c r="FB189" s="1474"/>
      <c r="FC189" s="1474"/>
      <c r="FD189" s="1474"/>
      <c r="FE189" s="1474"/>
      <c r="FF189" s="1474"/>
      <c r="FG189" s="1474"/>
      <c r="FH189" s="1474"/>
      <c r="FI189" s="1474"/>
      <c r="FJ189" s="1474"/>
      <c r="FK189" s="1474"/>
      <c r="FL189" s="1474"/>
      <c r="FM189" s="1474"/>
      <c r="FN189" s="1474"/>
      <c r="FO189" s="1474"/>
      <c r="FP189" s="1474"/>
      <c r="FQ189" s="1474"/>
      <c r="FR189" s="1474"/>
      <c r="FS189" s="1474"/>
      <c r="FT189" s="1474"/>
      <c r="FU189" s="1474"/>
      <c r="FV189" s="1474"/>
      <c r="FW189" s="1474"/>
      <c r="FX189" s="1474"/>
      <c r="FY189" s="1474"/>
      <c r="FZ189" s="1474"/>
      <c r="GA189" s="1474"/>
      <c r="GB189" s="1474"/>
      <c r="GC189" s="1474"/>
      <c r="GD189" s="1474"/>
      <c r="GE189" s="1474"/>
      <c r="GF189" s="1474"/>
      <c r="GG189" s="1474"/>
      <c r="GH189" s="1474"/>
      <c r="GI189" s="1474"/>
      <c r="GJ189" s="1474"/>
      <c r="GK189" s="1474"/>
      <c r="GL189" s="1474"/>
      <c r="GM189" s="1474"/>
      <c r="GN189" s="1474"/>
      <c r="GO189" s="1474"/>
      <c r="GP189" s="1474"/>
      <c r="GQ189" s="1474"/>
      <c r="GR189" s="1474"/>
      <c r="GS189" s="1474"/>
      <c r="GT189" s="1474"/>
      <c r="GU189" s="1474"/>
      <c r="GV189" s="1474"/>
      <c r="GW189" s="1474"/>
      <c r="GX189" s="1474"/>
      <c r="GY189" s="1474"/>
      <c r="GZ189" s="1474"/>
      <c r="HA189" s="1474"/>
      <c r="HB189" s="1474"/>
      <c r="HC189" s="1474"/>
      <c r="HD189" s="1474"/>
      <c r="HE189" s="1474"/>
      <c r="HF189" s="1474"/>
      <c r="HG189" s="1474"/>
      <c r="HH189" s="1474"/>
      <c r="HI189" s="1474"/>
      <c r="HJ189" s="1474"/>
      <c r="HK189" s="1474"/>
      <c r="HL189" s="1474"/>
      <c r="HM189" s="1474"/>
      <c r="HN189" s="1474"/>
      <c r="HO189" s="1474"/>
      <c r="HP189" s="1474"/>
      <c r="HQ189" s="1474"/>
      <c r="HR189" s="1474"/>
      <c r="HS189" s="1474"/>
      <c r="HT189" s="1474"/>
      <c r="HU189" s="1474"/>
      <c r="HV189" s="1474"/>
      <c r="HW189" s="1474"/>
      <c r="HX189" s="1474"/>
      <c r="HY189" s="1474"/>
      <c r="HZ189" s="1474"/>
      <c r="IA189" s="1474"/>
      <c r="IB189" s="1474"/>
      <c r="IC189" s="1474"/>
      <c r="ID189" s="1474"/>
      <c r="IE189" s="1474"/>
      <c r="IF189" s="1474"/>
      <c r="IG189" s="1474"/>
      <c r="IH189" s="1474"/>
      <c r="II189" s="1474"/>
      <c r="IJ189" s="1474"/>
      <c r="IK189" s="1474"/>
      <c r="IL189" s="1474"/>
      <c r="IM189" s="1474"/>
      <c r="IN189" s="1474"/>
      <c r="IO189" s="1474"/>
      <c r="IP189" s="1474"/>
      <c r="IQ189" s="1474"/>
      <c r="IR189" s="1474"/>
      <c r="IS189" s="1474"/>
      <c r="IT189" s="1474"/>
      <c r="IU189" s="1474"/>
    </row>
    <row r="190" spans="1:255">
      <c r="A190" s="2091">
        <v>41</v>
      </c>
      <c r="B190" s="1456"/>
      <c r="C190" s="1456"/>
      <c r="D190" s="1456"/>
      <c r="E190" s="1814"/>
      <c r="F190" s="1455"/>
      <c r="G190" s="1456"/>
      <c r="H190" s="1456"/>
      <c r="I190" s="1456"/>
      <c r="J190" s="1456"/>
      <c r="K190" s="1787"/>
      <c r="L190" s="1787"/>
      <c r="M190" s="1825">
        <v>41</v>
      </c>
      <c r="N190" s="1455"/>
      <c r="O190" s="1787"/>
      <c r="P190" s="1787"/>
      <c r="Q190" s="1787"/>
      <c r="R190" s="1787">
        <f t="shared" si="3"/>
        <v>0</v>
      </c>
      <c r="S190" s="1825">
        <v>41</v>
      </c>
      <c r="T190" s="1474"/>
      <c r="U190" s="1474"/>
      <c r="V190" s="1474"/>
      <c r="W190" s="1474"/>
      <c r="X190" s="1474"/>
      <c r="Y190" s="1474"/>
      <c r="Z190" s="1474"/>
      <c r="AA190" s="1474"/>
      <c r="AB190" s="1474"/>
      <c r="AC190" s="1474"/>
      <c r="AD190" s="1474"/>
      <c r="AE190" s="1474"/>
      <c r="AF190" s="1474"/>
      <c r="AG190" s="1474"/>
      <c r="AH190" s="1474"/>
      <c r="AI190" s="1474"/>
      <c r="AJ190" s="1474"/>
      <c r="AK190" s="1474"/>
      <c r="AL190" s="1474"/>
      <c r="AM190" s="1474"/>
      <c r="AN190" s="1474"/>
      <c r="AO190" s="1474"/>
      <c r="AP190" s="1474"/>
      <c r="AQ190" s="1474"/>
      <c r="AR190" s="1474"/>
      <c r="AS190" s="1474"/>
      <c r="AT190" s="1474"/>
      <c r="AU190" s="1474"/>
      <c r="AV190" s="1474"/>
      <c r="AW190" s="1474"/>
      <c r="AX190" s="1474"/>
      <c r="AY190" s="1474"/>
      <c r="AZ190" s="1474"/>
      <c r="BA190" s="1474"/>
      <c r="BB190" s="1474"/>
      <c r="BC190" s="1474"/>
      <c r="BD190" s="1474"/>
      <c r="BE190" s="1474"/>
      <c r="BF190" s="1474"/>
      <c r="BG190" s="1474"/>
      <c r="BH190" s="1474"/>
      <c r="BI190" s="1474"/>
      <c r="BJ190" s="1474"/>
      <c r="BK190" s="1474"/>
      <c r="BL190" s="1474"/>
      <c r="BM190" s="1474"/>
      <c r="BN190" s="1474"/>
      <c r="BO190" s="1474"/>
      <c r="BP190" s="1474"/>
      <c r="BQ190" s="1474"/>
      <c r="BR190" s="1474"/>
      <c r="BS190" s="1474"/>
      <c r="BT190" s="1474"/>
      <c r="BU190" s="1474"/>
      <c r="BV190" s="1474"/>
      <c r="BW190" s="1474"/>
      <c r="BX190" s="1474"/>
      <c r="BY190" s="1474"/>
      <c r="BZ190" s="1474"/>
      <c r="CA190" s="1474"/>
      <c r="CB190" s="1474"/>
      <c r="CC190" s="1474"/>
      <c r="CD190" s="1474"/>
      <c r="CE190" s="1474"/>
      <c r="CF190" s="1474"/>
      <c r="CG190" s="1474"/>
      <c r="CH190" s="1474"/>
      <c r="CI190" s="1474"/>
      <c r="CJ190" s="1474"/>
      <c r="CK190" s="1474"/>
      <c r="CL190" s="1474"/>
      <c r="CM190" s="1474"/>
      <c r="CN190" s="1474"/>
      <c r="CO190" s="1474"/>
      <c r="CP190" s="1474"/>
      <c r="CQ190" s="1474"/>
      <c r="CR190" s="1474"/>
      <c r="CS190" s="1474"/>
      <c r="CT190" s="1474"/>
      <c r="CU190" s="1474"/>
      <c r="CV190" s="1474"/>
      <c r="CW190" s="1474"/>
      <c r="CX190" s="1474"/>
      <c r="CY190" s="1474"/>
      <c r="CZ190" s="1474"/>
      <c r="DA190" s="1474"/>
      <c r="DB190" s="1474"/>
      <c r="DC190" s="1474"/>
      <c r="DD190" s="1474"/>
      <c r="DE190" s="1474"/>
      <c r="DF190" s="1474"/>
      <c r="DG190" s="1474"/>
      <c r="DH190" s="1474"/>
      <c r="DI190" s="1474"/>
      <c r="DJ190" s="1474"/>
      <c r="DK190" s="1474"/>
      <c r="DL190" s="1474"/>
      <c r="DM190" s="1474"/>
      <c r="DN190" s="1474"/>
      <c r="DO190" s="1474"/>
      <c r="DP190" s="1474"/>
      <c r="DQ190" s="1474"/>
      <c r="DR190" s="1474"/>
      <c r="DS190" s="1474"/>
      <c r="DT190" s="1474"/>
      <c r="DU190" s="1474"/>
      <c r="DV190" s="1474"/>
      <c r="DW190" s="1474"/>
      <c r="DX190" s="1474"/>
      <c r="DY190" s="1474"/>
      <c r="DZ190" s="1474"/>
      <c r="EA190" s="1474"/>
      <c r="EB190" s="1474"/>
      <c r="EC190" s="1474"/>
      <c r="ED190" s="1474"/>
      <c r="EE190" s="1474"/>
      <c r="EF190" s="1474"/>
      <c r="EG190" s="1474"/>
      <c r="EH190" s="1474"/>
      <c r="EI190" s="1474"/>
      <c r="EJ190" s="1474"/>
      <c r="EK190" s="1474"/>
      <c r="EL190" s="1474"/>
      <c r="EM190" s="1474"/>
      <c r="EN190" s="1474"/>
      <c r="EO190" s="1474"/>
      <c r="EP190" s="1474"/>
      <c r="EQ190" s="1474"/>
      <c r="ER190" s="1474"/>
      <c r="ES190" s="1474"/>
      <c r="ET190" s="1474"/>
      <c r="EU190" s="1474"/>
      <c r="EV190" s="1474"/>
      <c r="EW190" s="1474"/>
      <c r="EX190" s="1474"/>
      <c r="EY190" s="1474"/>
      <c r="EZ190" s="1474"/>
      <c r="FA190" s="1474"/>
      <c r="FB190" s="1474"/>
      <c r="FC190" s="1474"/>
      <c r="FD190" s="1474"/>
      <c r="FE190" s="1474"/>
      <c r="FF190" s="1474"/>
      <c r="FG190" s="1474"/>
      <c r="FH190" s="1474"/>
      <c r="FI190" s="1474"/>
      <c r="FJ190" s="1474"/>
      <c r="FK190" s="1474"/>
      <c r="FL190" s="1474"/>
      <c r="FM190" s="1474"/>
      <c r="FN190" s="1474"/>
      <c r="FO190" s="1474"/>
      <c r="FP190" s="1474"/>
      <c r="FQ190" s="1474"/>
      <c r="FR190" s="1474"/>
      <c r="FS190" s="1474"/>
      <c r="FT190" s="1474"/>
      <c r="FU190" s="1474"/>
      <c r="FV190" s="1474"/>
      <c r="FW190" s="1474"/>
      <c r="FX190" s="1474"/>
      <c r="FY190" s="1474"/>
      <c r="FZ190" s="1474"/>
      <c r="GA190" s="1474"/>
      <c r="GB190" s="1474"/>
      <c r="GC190" s="1474"/>
      <c r="GD190" s="1474"/>
      <c r="GE190" s="1474"/>
      <c r="GF190" s="1474"/>
      <c r="GG190" s="1474"/>
      <c r="GH190" s="1474"/>
      <c r="GI190" s="1474"/>
      <c r="GJ190" s="1474"/>
      <c r="GK190" s="1474"/>
      <c r="GL190" s="1474"/>
      <c r="GM190" s="1474"/>
      <c r="GN190" s="1474"/>
      <c r="GO190" s="1474"/>
      <c r="GP190" s="1474"/>
      <c r="GQ190" s="1474"/>
      <c r="GR190" s="1474"/>
      <c r="GS190" s="1474"/>
      <c r="GT190" s="1474"/>
      <c r="GU190" s="1474"/>
      <c r="GV190" s="1474"/>
      <c r="GW190" s="1474"/>
      <c r="GX190" s="1474"/>
      <c r="GY190" s="1474"/>
      <c r="GZ190" s="1474"/>
      <c r="HA190" s="1474"/>
      <c r="HB190" s="1474"/>
      <c r="HC190" s="1474"/>
      <c r="HD190" s="1474"/>
      <c r="HE190" s="1474"/>
      <c r="HF190" s="1474"/>
      <c r="HG190" s="1474"/>
      <c r="HH190" s="1474"/>
      <c r="HI190" s="1474"/>
      <c r="HJ190" s="1474"/>
      <c r="HK190" s="1474"/>
      <c r="HL190" s="1474"/>
      <c r="HM190" s="1474"/>
      <c r="HN190" s="1474"/>
      <c r="HO190" s="1474"/>
      <c r="HP190" s="1474"/>
      <c r="HQ190" s="1474"/>
      <c r="HR190" s="1474"/>
      <c r="HS190" s="1474"/>
      <c r="HT190" s="1474"/>
      <c r="HU190" s="1474"/>
      <c r="HV190" s="1474"/>
      <c r="HW190" s="1474"/>
      <c r="HX190" s="1474"/>
      <c r="HY190" s="1474"/>
      <c r="HZ190" s="1474"/>
      <c r="IA190" s="1474"/>
      <c r="IB190" s="1474"/>
      <c r="IC190" s="1474"/>
      <c r="ID190" s="1474"/>
      <c r="IE190" s="1474"/>
      <c r="IF190" s="1474"/>
      <c r="IG190" s="1474"/>
      <c r="IH190" s="1474"/>
      <c r="II190" s="1474"/>
      <c r="IJ190" s="1474"/>
      <c r="IK190" s="1474"/>
      <c r="IL190" s="1474"/>
      <c r="IM190" s="1474"/>
      <c r="IN190" s="1474"/>
      <c r="IO190" s="1474"/>
      <c r="IP190" s="1474"/>
      <c r="IQ190" s="1474"/>
      <c r="IR190" s="1474"/>
      <c r="IS190" s="1474"/>
      <c r="IT190" s="1474"/>
      <c r="IU190" s="1474"/>
    </row>
    <row r="191" spans="1:255">
      <c r="A191" s="2091">
        <v>42</v>
      </c>
      <c r="B191" s="1456"/>
      <c r="C191" s="1456"/>
      <c r="D191" s="1456"/>
      <c r="E191" s="1814"/>
      <c r="F191" s="1455"/>
      <c r="G191" s="1456"/>
      <c r="H191" s="1456"/>
      <c r="I191" s="1456"/>
      <c r="J191" s="1456"/>
      <c r="K191" s="1787"/>
      <c r="L191" s="1787"/>
      <c r="M191" s="1825">
        <v>42</v>
      </c>
      <c r="N191" s="1455"/>
      <c r="O191" s="1787"/>
      <c r="P191" s="1787"/>
      <c r="Q191" s="1787"/>
      <c r="R191" s="1787">
        <f t="shared" si="3"/>
        <v>0</v>
      </c>
      <c r="S191" s="1825">
        <v>42</v>
      </c>
      <c r="T191" s="1474"/>
      <c r="U191" s="1474"/>
      <c r="V191" s="1474"/>
      <c r="W191" s="1474"/>
      <c r="X191" s="1474"/>
      <c r="Y191" s="1474"/>
      <c r="Z191" s="1474"/>
      <c r="AA191" s="1474"/>
      <c r="AB191" s="1474"/>
      <c r="AC191" s="1474"/>
      <c r="AD191" s="1474"/>
      <c r="AE191" s="1474"/>
      <c r="AF191" s="1474"/>
      <c r="AG191" s="1474"/>
      <c r="AH191" s="1474"/>
      <c r="AI191" s="1474"/>
      <c r="AJ191" s="1474"/>
      <c r="AK191" s="1474"/>
      <c r="AL191" s="1474"/>
      <c r="AM191" s="1474"/>
      <c r="AN191" s="1474"/>
      <c r="AO191" s="1474"/>
      <c r="AP191" s="1474"/>
      <c r="AQ191" s="1474"/>
      <c r="AR191" s="1474"/>
      <c r="AS191" s="1474"/>
      <c r="AT191" s="1474"/>
      <c r="AU191" s="1474"/>
      <c r="AV191" s="1474"/>
      <c r="AW191" s="1474"/>
      <c r="AX191" s="1474"/>
      <c r="AY191" s="1474"/>
      <c r="AZ191" s="1474"/>
      <c r="BA191" s="1474"/>
      <c r="BB191" s="1474"/>
      <c r="BC191" s="1474"/>
      <c r="BD191" s="1474"/>
      <c r="BE191" s="1474"/>
      <c r="BF191" s="1474"/>
      <c r="BG191" s="1474"/>
      <c r="BH191" s="1474"/>
      <c r="BI191" s="1474"/>
      <c r="BJ191" s="1474"/>
      <c r="BK191" s="1474"/>
      <c r="BL191" s="1474"/>
      <c r="BM191" s="1474"/>
      <c r="BN191" s="1474"/>
      <c r="BO191" s="1474"/>
      <c r="BP191" s="1474"/>
      <c r="BQ191" s="1474"/>
      <c r="BR191" s="1474"/>
      <c r="BS191" s="1474"/>
      <c r="BT191" s="1474"/>
      <c r="BU191" s="1474"/>
      <c r="BV191" s="1474"/>
      <c r="BW191" s="1474"/>
      <c r="BX191" s="1474"/>
      <c r="BY191" s="1474"/>
      <c r="BZ191" s="1474"/>
      <c r="CA191" s="1474"/>
      <c r="CB191" s="1474"/>
      <c r="CC191" s="1474"/>
      <c r="CD191" s="1474"/>
      <c r="CE191" s="1474"/>
      <c r="CF191" s="1474"/>
      <c r="CG191" s="1474"/>
      <c r="CH191" s="1474"/>
      <c r="CI191" s="1474"/>
      <c r="CJ191" s="1474"/>
      <c r="CK191" s="1474"/>
      <c r="CL191" s="1474"/>
      <c r="CM191" s="1474"/>
      <c r="CN191" s="1474"/>
      <c r="CO191" s="1474"/>
      <c r="CP191" s="1474"/>
      <c r="CQ191" s="1474"/>
      <c r="CR191" s="1474"/>
      <c r="CS191" s="1474"/>
      <c r="CT191" s="1474"/>
      <c r="CU191" s="1474"/>
      <c r="CV191" s="1474"/>
      <c r="CW191" s="1474"/>
      <c r="CX191" s="1474"/>
      <c r="CY191" s="1474"/>
      <c r="CZ191" s="1474"/>
      <c r="DA191" s="1474"/>
      <c r="DB191" s="1474"/>
      <c r="DC191" s="1474"/>
      <c r="DD191" s="1474"/>
      <c r="DE191" s="1474"/>
      <c r="DF191" s="1474"/>
      <c r="DG191" s="1474"/>
      <c r="DH191" s="1474"/>
      <c r="DI191" s="1474"/>
      <c r="DJ191" s="1474"/>
      <c r="DK191" s="1474"/>
      <c r="DL191" s="1474"/>
      <c r="DM191" s="1474"/>
      <c r="DN191" s="1474"/>
      <c r="DO191" s="1474"/>
      <c r="DP191" s="1474"/>
      <c r="DQ191" s="1474"/>
      <c r="DR191" s="1474"/>
      <c r="DS191" s="1474"/>
      <c r="DT191" s="1474"/>
      <c r="DU191" s="1474"/>
      <c r="DV191" s="1474"/>
      <c r="DW191" s="1474"/>
      <c r="DX191" s="1474"/>
      <c r="DY191" s="1474"/>
      <c r="DZ191" s="1474"/>
      <c r="EA191" s="1474"/>
      <c r="EB191" s="1474"/>
      <c r="EC191" s="1474"/>
      <c r="ED191" s="1474"/>
      <c r="EE191" s="1474"/>
      <c r="EF191" s="1474"/>
      <c r="EG191" s="1474"/>
      <c r="EH191" s="1474"/>
      <c r="EI191" s="1474"/>
      <c r="EJ191" s="1474"/>
      <c r="EK191" s="1474"/>
      <c r="EL191" s="1474"/>
      <c r="EM191" s="1474"/>
      <c r="EN191" s="1474"/>
      <c r="EO191" s="1474"/>
      <c r="EP191" s="1474"/>
      <c r="EQ191" s="1474"/>
      <c r="ER191" s="1474"/>
      <c r="ES191" s="1474"/>
      <c r="ET191" s="1474"/>
      <c r="EU191" s="1474"/>
      <c r="EV191" s="1474"/>
      <c r="EW191" s="1474"/>
      <c r="EX191" s="1474"/>
      <c r="EY191" s="1474"/>
      <c r="EZ191" s="1474"/>
      <c r="FA191" s="1474"/>
      <c r="FB191" s="1474"/>
      <c r="FC191" s="1474"/>
      <c r="FD191" s="1474"/>
      <c r="FE191" s="1474"/>
      <c r="FF191" s="1474"/>
      <c r="FG191" s="1474"/>
      <c r="FH191" s="1474"/>
      <c r="FI191" s="1474"/>
      <c r="FJ191" s="1474"/>
      <c r="FK191" s="1474"/>
      <c r="FL191" s="1474"/>
      <c r="FM191" s="1474"/>
      <c r="FN191" s="1474"/>
      <c r="FO191" s="1474"/>
      <c r="FP191" s="1474"/>
      <c r="FQ191" s="1474"/>
      <c r="FR191" s="1474"/>
      <c r="FS191" s="1474"/>
      <c r="FT191" s="1474"/>
      <c r="FU191" s="1474"/>
      <c r="FV191" s="1474"/>
      <c r="FW191" s="1474"/>
      <c r="FX191" s="1474"/>
      <c r="FY191" s="1474"/>
      <c r="FZ191" s="1474"/>
      <c r="GA191" s="1474"/>
      <c r="GB191" s="1474"/>
      <c r="GC191" s="1474"/>
      <c r="GD191" s="1474"/>
      <c r="GE191" s="1474"/>
      <c r="GF191" s="1474"/>
      <c r="GG191" s="1474"/>
      <c r="GH191" s="1474"/>
      <c r="GI191" s="1474"/>
      <c r="GJ191" s="1474"/>
      <c r="GK191" s="1474"/>
      <c r="GL191" s="1474"/>
      <c r="GM191" s="1474"/>
      <c r="GN191" s="1474"/>
      <c r="GO191" s="1474"/>
      <c r="GP191" s="1474"/>
      <c r="GQ191" s="1474"/>
      <c r="GR191" s="1474"/>
      <c r="GS191" s="1474"/>
      <c r="GT191" s="1474"/>
      <c r="GU191" s="1474"/>
      <c r="GV191" s="1474"/>
      <c r="GW191" s="1474"/>
      <c r="GX191" s="1474"/>
      <c r="GY191" s="1474"/>
      <c r="GZ191" s="1474"/>
      <c r="HA191" s="1474"/>
      <c r="HB191" s="1474"/>
      <c r="HC191" s="1474"/>
      <c r="HD191" s="1474"/>
      <c r="HE191" s="1474"/>
      <c r="HF191" s="1474"/>
      <c r="HG191" s="1474"/>
      <c r="HH191" s="1474"/>
      <c r="HI191" s="1474"/>
      <c r="HJ191" s="1474"/>
      <c r="HK191" s="1474"/>
      <c r="HL191" s="1474"/>
      <c r="HM191" s="1474"/>
      <c r="HN191" s="1474"/>
      <c r="HO191" s="1474"/>
      <c r="HP191" s="1474"/>
      <c r="HQ191" s="1474"/>
      <c r="HR191" s="1474"/>
      <c r="HS191" s="1474"/>
      <c r="HT191" s="1474"/>
      <c r="HU191" s="1474"/>
      <c r="HV191" s="1474"/>
      <c r="HW191" s="1474"/>
      <c r="HX191" s="1474"/>
      <c r="HY191" s="1474"/>
      <c r="HZ191" s="1474"/>
      <c r="IA191" s="1474"/>
      <c r="IB191" s="1474"/>
      <c r="IC191" s="1474"/>
      <c r="ID191" s="1474"/>
      <c r="IE191" s="1474"/>
      <c r="IF191" s="1474"/>
      <c r="IG191" s="1474"/>
      <c r="IH191" s="1474"/>
      <c r="II191" s="1474"/>
      <c r="IJ191" s="1474"/>
      <c r="IK191" s="1474"/>
      <c r="IL191" s="1474"/>
      <c r="IM191" s="1474"/>
      <c r="IN191" s="1474"/>
      <c r="IO191" s="1474"/>
      <c r="IP191" s="1474"/>
      <c r="IQ191" s="1474"/>
      <c r="IR191" s="1474"/>
      <c r="IS191" s="1474"/>
      <c r="IT191" s="1474"/>
      <c r="IU191" s="1474"/>
    </row>
    <row r="192" spans="1:255">
      <c r="A192" s="2091">
        <v>43</v>
      </c>
      <c r="B192" s="1456"/>
      <c r="C192" s="1456"/>
      <c r="D192" s="1456"/>
      <c r="E192" s="1814"/>
      <c r="F192" s="1455"/>
      <c r="G192" s="1456"/>
      <c r="H192" s="1456"/>
      <c r="I192" s="1456"/>
      <c r="J192" s="1456"/>
      <c r="K192" s="1787"/>
      <c r="L192" s="1787"/>
      <c r="M192" s="1825">
        <v>43</v>
      </c>
      <c r="N192" s="1455"/>
      <c r="O192" s="1787"/>
      <c r="P192" s="1787"/>
      <c r="Q192" s="1787"/>
      <c r="R192" s="1787">
        <f t="shared" si="3"/>
        <v>0</v>
      </c>
      <c r="S192" s="1825">
        <v>43</v>
      </c>
      <c r="T192" s="1474"/>
      <c r="U192" s="1474"/>
      <c r="V192" s="1474"/>
      <c r="W192" s="1474"/>
      <c r="X192" s="1474"/>
      <c r="Y192" s="1474"/>
      <c r="Z192" s="1474"/>
      <c r="AA192" s="1474"/>
      <c r="AB192" s="1474"/>
      <c r="AC192" s="1474"/>
      <c r="AD192" s="1474"/>
      <c r="AE192" s="1474"/>
      <c r="AF192" s="1474"/>
      <c r="AG192" s="1474"/>
      <c r="AH192" s="1474"/>
      <c r="AI192" s="1474"/>
      <c r="AJ192" s="1474"/>
      <c r="AK192" s="1474"/>
      <c r="AL192" s="1474"/>
      <c r="AM192" s="1474"/>
      <c r="AN192" s="1474"/>
      <c r="AO192" s="1474"/>
      <c r="AP192" s="1474"/>
      <c r="AQ192" s="1474"/>
      <c r="AR192" s="1474"/>
      <c r="AS192" s="1474"/>
      <c r="AT192" s="1474"/>
      <c r="AU192" s="1474"/>
      <c r="AV192" s="1474"/>
      <c r="AW192" s="1474"/>
      <c r="AX192" s="1474"/>
      <c r="AY192" s="1474"/>
      <c r="AZ192" s="1474"/>
      <c r="BA192" s="1474"/>
      <c r="BB192" s="1474"/>
      <c r="BC192" s="1474"/>
      <c r="BD192" s="1474"/>
      <c r="BE192" s="1474"/>
      <c r="BF192" s="1474"/>
      <c r="BG192" s="1474"/>
      <c r="BH192" s="1474"/>
      <c r="BI192" s="1474"/>
      <c r="BJ192" s="1474"/>
      <c r="BK192" s="1474"/>
      <c r="BL192" s="1474"/>
      <c r="BM192" s="1474"/>
      <c r="BN192" s="1474"/>
      <c r="BO192" s="1474"/>
      <c r="BP192" s="1474"/>
      <c r="BQ192" s="1474"/>
      <c r="BR192" s="1474"/>
      <c r="BS192" s="1474"/>
      <c r="BT192" s="1474"/>
      <c r="BU192" s="1474"/>
      <c r="BV192" s="1474"/>
      <c r="BW192" s="1474"/>
      <c r="BX192" s="1474"/>
      <c r="BY192" s="1474"/>
      <c r="BZ192" s="1474"/>
      <c r="CA192" s="1474"/>
      <c r="CB192" s="1474"/>
      <c r="CC192" s="1474"/>
      <c r="CD192" s="1474"/>
      <c r="CE192" s="1474"/>
      <c r="CF192" s="1474"/>
      <c r="CG192" s="1474"/>
      <c r="CH192" s="1474"/>
      <c r="CI192" s="1474"/>
      <c r="CJ192" s="1474"/>
      <c r="CK192" s="1474"/>
      <c r="CL192" s="1474"/>
      <c r="CM192" s="1474"/>
      <c r="CN192" s="1474"/>
      <c r="CO192" s="1474"/>
      <c r="CP192" s="1474"/>
      <c r="CQ192" s="1474"/>
      <c r="CR192" s="1474"/>
      <c r="CS192" s="1474"/>
      <c r="CT192" s="1474"/>
      <c r="CU192" s="1474"/>
      <c r="CV192" s="1474"/>
      <c r="CW192" s="1474"/>
      <c r="CX192" s="1474"/>
      <c r="CY192" s="1474"/>
      <c r="CZ192" s="1474"/>
      <c r="DA192" s="1474"/>
      <c r="DB192" s="1474"/>
      <c r="DC192" s="1474"/>
      <c r="DD192" s="1474"/>
      <c r="DE192" s="1474"/>
      <c r="DF192" s="1474"/>
      <c r="DG192" s="1474"/>
      <c r="DH192" s="1474"/>
      <c r="DI192" s="1474"/>
      <c r="DJ192" s="1474"/>
      <c r="DK192" s="1474"/>
      <c r="DL192" s="1474"/>
      <c r="DM192" s="1474"/>
      <c r="DN192" s="1474"/>
      <c r="DO192" s="1474"/>
      <c r="DP192" s="1474"/>
      <c r="DQ192" s="1474"/>
      <c r="DR192" s="1474"/>
      <c r="DS192" s="1474"/>
      <c r="DT192" s="1474"/>
      <c r="DU192" s="1474"/>
      <c r="DV192" s="1474"/>
      <c r="DW192" s="1474"/>
      <c r="DX192" s="1474"/>
      <c r="DY192" s="1474"/>
      <c r="DZ192" s="1474"/>
      <c r="EA192" s="1474"/>
      <c r="EB192" s="1474"/>
      <c r="EC192" s="1474"/>
      <c r="ED192" s="1474"/>
      <c r="EE192" s="1474"/>
      <c r="EF192" s="1474"/>
      <c r="EG192" s="1474"/>
      <c r="EH192" s="1474"/>
      <c r="EI192" s="1474"/>
      <c r="EJ192" s="1474"/>
      <c r="EK192" s="1474"/>
      <c r="EL192" s="1474"/>
      <c r="EM192" s="1474"/>
      <c r="EN192" s="1474"/>
      <c r="EO192" s="1474"/>
      <c r="EP192" s="1474"/>
      <c r="EQ192" s="1474"/>
      <c r="ER192" s="1474"/>
      <c r="ES192" s="1474"/>
      <c r="ET192" s="1474"/>
      <c r="EU192" s="1474"/>
      <c r="EV192" s="1474"/>
      <c r="EW192" s="1474"/>
      <c r="EX192" s="1474"/>
      <c r="EY192" s="1474"/>
      <c r="EZ192" s="1474"/>
      <c r="FA192" s="1474"/>
      <c r="FB192" s="1474"/>
      <c r="FC192" s="1474"/>
      <c r="FD192" s="1474"/>
      <c r="FE192" s="1474"/>
      <c r="FF192" s="1474"/>
      <c r="FG192" s="1474"/>
      <c r="FH192" s="1474"/>
      <c r="FI192" s="1474"/>
      <c r="FJ192" s="1474"/>
      <c r="FK192" s="1474"/>
      <c r="FL192" s="1474"/>
      <c r="FM192" s="1474"/>
      <c r="FN192" s="1474"/>
      <c r="FO192" s="1474"/>
      <c r="FP192" s="1474"/>
      <c r="FQ192" s="1474"/>
      <c r="FR192" s="1474"/>
      <c r="FS192" s="1474"/>
      <c r="FT192" s="1474"/>
      <c r="FU192" s="1474"/>
      <c r="FV192" s="1474"/>
      <c r="FW192" s="1474"/>
      <c r="FX192" s="1474"/>
      <c r="FY192" s="1474"/>
      <c r="FZ192" s="1474"/>
      <c r="GA192" s="1474"/>
      <c r="GB192" s="1474"/>
      <c r="GC192" s="1474"/>
      <c r="GD192" s="1474"/>
      <c r="GE192" s="1474"/>
      <c r="GF192" s="1474"/>
      <c r="GG192" s="1474"/>
      <c r="GH192" s="1474"/>
      <c r="GI192" s="1474"/>
      <c r="GJ192" s="1474"/>
      <c r="GK192" s="1474"/>
      <c r="GL192" s="1474"/>
      <c r="GM192" s="1474"/>
      <c r="GN192" s="1474"/>
      <c r="GO192" s="1474"/>
      <c r="GP192" s="1474"/>
      <c r="GQ192" s="1474"/>
      <c r="GR192" s="1474"/>
      <c r="GS192" s="1474"/>
      <c r="GT192" s="1474"/>
      <c r="GU192" s="1474"/>
      <c r="GV192" s="1474"/>
      <c r="GW192" s="1474"/>
      <c r="GX192" s="1474"/>
      <c r="GY192" s="1474"/>
      <c r="GZ192" s="1474"/>
      <c r="HA192" s="1474"/>
      <c r="HB192" s="1474"/>
      <c r="HC192" s="1474"/>
      <c r="HD192" s="1474"/>
      <c r="HE192" s="1474"/>
      <c r="HF192" s="1474"/>
      <c r="HG192" s="1474"/>
      <c r="HH192" s="1474"/>
      <c r="HI192" s="1474"/>
      <c r="HJ192" s="1474"/>
      <c r="HK192" s="1474"/>
      <c r="HL192" s="1474"/>
      <c r="HM192" s="1474"/>
      <c r="HN192" s="1474"/>
      <c r="HO192" s="1474"/>
      <c r="HP192" s="1474"/>
      <c r="HQ192" s="1474"/>
      <c r="HR192" s="1474"/>
      <c r="HS192" s="1474"/>
      <c r="HT192" s="1474"/>
      <c r="HU192" s="1474"/>
      <c r="HV192" s="1474"/>
      <c r="HW192" s="1474"/>
      <c r="HX192" s="1474"/>
      <c r="HY192" s="1474"/>
      <c r="HZ192" s="1474"/>
      <c r="IA192" s="1474"/>
      <c r="IB192" s="1474"/>
      <c r="IC192" s="1474"/>
      <c r="ID192" s="1474"/>
      <c r="IE192" s="1474"/>
      <c r="IF192" s="1474"/>
      <c r="IG192" s="1474"/>
      <c r="IH192" s="1474"/>
      <c r="II192" s="1474"/>
      <c r="IJ192" s="1474"/>
      <c r="IK192" s="1474"/>
      <c r="IL192" s="1474"/>
      <c r="IM192" s="1474"/>
      <c r="IN192" s="1474"/>
      <c r="IO192" s="1474"/>
      <c r="IP192" s="1474"/>
      <c r="IQ192" s="1474"/>
      <c r="IR192" s="1474"/>
      <c r="IS192" s="1474"/>
      <c r="IT192" s="1474"/>
      <c r="IU192" s="1474"/>
    </row>
    <row r="193" spans="1:255">
      <c r="A193" s="2091">
        <v>44</v>
      </c>
      <c r="B193" s="1456"/>
      <c r="C193" s="1456"/>
      <c r="D193" s="1456"/>
      <c r="E193" s="1814"/>
      <c r="F193" s="1455"/>
      <c r="G193" s="1456"/>
      <c r="H193" s="1456"/>
      <c r="I193" s="1456"/>
      <c r="J193" s="1456"/>
      <c r="K193" s="1787"/>
      <c r="L193" s="1787"/>
      <c r="M193" s="1825">
        <v>44</v>
      </c>
      <c r="N193" s="1455"/>
      <c r="O193" s="1787"/>
      <c r="P193" s="1787"/>
      <c r="Q193" s="1787"/>
      <c r="R193" s="1787">
        <f t="shared" si="3"/>
        <v>0</v>
      </c>
      <c r="S193" s="1825">
        <v>44</v>
      </c>
      <c r="T193" s="1474"/>
      <c r="U193" s="1474"/>
      <c r="V193" s="1474"/>
      <c r="W193" s="1474"/>
      <c r="X193" s="1474"/>
      <c r="Y193" s="1474"/>
      <c r="Z193" s="1474"/>
      <c r="AA193" s="1474"/>
      <c r="AB193" s="1474"/>
      <c r="AC193" s="1474"/>
      <c r="AD193" s="1474"/>
      <c r="AE193" s="1474"/>
      <c r="AF193" s="1474"/>
      <c r="AG193" s="1474"/>
      <c r="AH193" s="1474"/>
      <c r="AI193" s="1474"/>
      <c r="AJ193" s="1474"/>
      <c r="AK193" s="1474"/>
      <c r="AL193" s="1474"/>
      <c r="AM193" s="1474"/>
      <c r="AN193" s="1474"/>
      <c r="AO193" s="1474"/>
      <c r="AP193" s="1474"/>
      <c r="AQ193" s="1474"/>
      <c r="AR193" s="1474"/>
      <c r="AS193" s="1474"/>
      <c r="AT193" s="1474"/>
      <c r="AU193" s="1474"/>
      <c r="AV193" s="1474"/>
      <c r="AW193" s="1474"/>
      <c r="AX193" s="1474"/>
      <c r="AY193" s="1474"/>
      <c r="AZ193" s="1474"/>
      <c r="BA193" s="1474"/>
      <c r="BB193" s="1474"/>
      <c r="BC193" s="1474"/>
      <c r="BD193" s="1474"/>
      <c r="BE193" s="1474"/>
      <c r="BF193" s="1474"/>
      <c r="BG193" s="1474"/>
      <c r="BH193" s="1474"/>
      <c r="BI193" s="1474"/>
      <c r="BJ193" s="1474"/>
      <c r="BK193" s="1474"/>
      <c r="BL193" s="1474"/>
      <c r="BM193" s="1474"/>
      <c r="BN193" s="1474"/>
      <c r="BO193" s="1474"/>
      <c r="BP193" s="1474"/>
      <c r="BQ193" s="1474"/>
      <c r="BR193" s="1474"/>
      <c r="BS193" s="1474"/>
      <c r="BT193" s="1474"/>
      <c r="BU193" s="1474"/>
      <c r="BV193" s="1474"/>
      <c r="BW193" s="1474"/>
      <c r="BX193" s="1474"/>
      <c r="BY193" s="1474"/>
      <c r="BZ193" s="1474"/>
      <c r="CA193" s="1474"/>
      <c r="CB193" s="1474"/>
      <c r="CC193" s="1474"/>
      <c r="CD193" s="1474"/>
      <c r="CE193" s="1474"/>
      <c r="CF193" s="1474"/>
      <c r="CG193" s="1474"/>
      <c r="CH193" s="1474"/>
      <c r="CI193" s="1474"/>
      <c r="CJ193" s="1474"/>
      <c r="CK193" s="1474"/>
      <c r="CL193" s="1474"/>
      <c r="CM193" s="1474"/>
      <c r="CN193" s="1474"/>
      <c r="CO193" s="1474"/>
      <c r="CP193" s="1474"/>
      <c r="CQ193" s="1474"/>
      <c r="CR193" s="1474"/>
      <c r="CS193" s="1474"/>
      <c r="CT193" s="1474"/>
      <c r="CU193" s="1474"/>
      <c r="CV193" s="1474"/>
      <c r="CW193" s="1474"/>
      <c r="CX193" s="1474"/>
      <c r="CY193" s="1474"/>
      <c r="CZ193" s="1474"/>
      <c r="DA193" s="1474"/>
      <c r="DB193" s="1474"/>
      <c r="DC193" s="1474"/>
      <c r="DD193" s="1474"/>
      <c r="DE193" s="1474"/>
      <c r="DF193" s="1474"/>
      <c r="DG193" s="1474"/>
      <c r="DH193" s="1474"/>
      <c r="DI193" s="1474"/>
      <c r="DJ193" s="1474"/>
      <c r="DK193" s="1474"/>
      <c r="DL193" s="1474"/>
      <c r="DM193" s="1474"/>
      <c r="DN193" s="1474"/>
      <c r="DO193" s="1474"/>
      <c r="DP193" s="1474"/>
      <c r="DQ193" s="1474"/>
      <c r="DR193" s="1474"/>
      <c r="DS193" s="1474"/>
      <c r="DT193" s="1474"/>
      <c r="DU193" s="1474"/>
      <c r="DV193" s="1474"/>
      <c r="DW193" s="1474"/>
      <c r="DX193" s="1474"/>
      <c r="DY193" s="1474"/>
      <c r="DZ193" s="1474"/>
      <c r="EA193" s="1474"/>
      <c r="EB193" s="1474"/>
      <c r="EC193" s="1474"/>
      <c r="ED193" s="1474"/>
      <c r="EE193" s="1474"/>
      <c r="EF193" s="1474"/>
      <c r="EG193" s="1474"/>
      <c r="EH193" s="1474"/>
      <c r="EI193" s="1474"/>
      <c r="EJ193" s="1474"/>
      <c r="EK193" s="1474"/>
      <c r="EL193" s="1474"/>
      <c r="EM193" s="1474"/>
      <c r="EN193" s="1474"/>
      <c r="EO193" s="1474"/>
      <c r="EP193" s="1474"/>
      <c r="EQ193" s="1474"/>
      <c r="ER193" s="1474"/>
      <c r="ES193" s="1474"/>
      <c r="ET193" s="1474"/>
      <c r="EU193" s="1474"/>
      <c r="EV193" s="1474"/>
      <c r="EW193" s="1474"/>
      <c r="EX193" s="1474"/>
      <c r="EY193" s="1474"/>
      <c r="EZ193" s="1474"/>
      <c r="FA193" s="1474"/>
      <c r="FB193" s="1474"/>
      <c r="FC193" s="1474"/>
      <c r="FD193" s="1474"/>
      <c r="FE193" s="1474"/>
      <c r="FF193" s="1474"/>
      <c r="FG193" s="1474"/>
      <c r="FH193" s="1474"/>
      <c r="FI193" s="1474"/>
      <c r="FJ193" s="1474"/>
      <c r="FK193" s="1474"/>
      <c r="FL193" s="1474"/>
      <c r="FM193" s="1474"/>
      <c r="FN193" s="1474"/>
      <c r="FO193" s="1474"/>
      <c r="FP193" s="1474"/>
      <c r="FQ193" s="1474"/>
      <c r="FR193" s="1474"/>
      <c r="FS193" s="1474"/>
      <c r="FT193" s="1474"/>
      <c r="FU193" s="1474"/>
      <c r="FV193" s="1474"/>
      <c r="FW193" s="1474"/>
      <c r="FX193" s="1474"/>
      <c r="FY193" s="1474"/>
      <c r="FZ193" s="1474"/>
      <c r="GA193" s="1474"/>
      <c r="GB193" s="1474"/>
      <c r="GC193" s="1474"/>
      <c r="GD193" s="1474"/>
      <c r="GE193" s="1474"/>
      <c r="GF193" s="1474"/>
      <c r="GG193" s="1474"/>
      <c r="GH193" s="1474"/>
      <c r="GI193" s="1474"/>
      <c r="GJ193" s="1474"/>
      <c r="GK193" s="1474"/>
      <c r="GL193" s="1474"/>
      <c r="GM193" s="1474"/>
      <c r="GN193" s="1474"/>
      <c r="GO193" s="1474"/>
      <c r="GP193" s="1474"/>
      <c r="GQ193" s="1474"/>
      <c r="GR193" s="1474"/>
      <c r="GS193" s="1474"/>
      <c r="GT193" s="1474"/>
      <c r="GU193" s="1474"/>
      <c r="GV193" s="1474"/>
      <c r="GW193" s="1474"/>
      <c r="GX193" s="1474"/>
      <c r="GY193" s="1474"/>
      <c r="GZ193" s="1474"/>
      <c r="HA193" s="1474"/>
      <c r="HB193" s="1474"/>
      <c r="HC193" s="1474"/>
      <c r="HD193" s="1474"/>
      <c r="HE193" s="1474"/>
      <c r="HF193" s="1474"/>
      <c r="HG193" s="1474"/>
      <c r="HH193" s="1474"/>
      <c r="HI193" s="1474"/>
      <c r="HJ193" s="1474"/>
      <c r="HK193" s="1474"/>
      <c r="HL193" s="1474"/>
      <c r="HM193" s="1474"/>
      <c r="HN193" s="1474"/>
      <c r="HO193" s="1474"/>
      <c r="HP193" s="1474"/>
      <c r="HQ193" s="1474"/>
      <c r="HR193" s="1474"/>
      <c r="HS193" s="1474"/>
      <c r="HT193" s="1474"/>
      <c r="HU193" s="1474"/>
      <c r="HV193" s="1474"/>
      <c r="HW193" s="1474"/>
      <c r="HX193" s="1474"/>
      <c r="HY193" s="1474"/>
      <c r="HZ193" s="1474"/>
      <c r="IA193" s="1474"/>
      <c r="IB193" s="1474"/>
      <c r="IC193" s="1474"/>
      <c r="ID193" s="1474"/>
      <c r="IE193" s="1474"/>
      <c r="IF193" s="1474"/>
      <c r="IG193" s="1474"/>
      <c r="IH193" s="1474"/>
      <c r="II193" s="1474"/>
      <c r="IJ193" s="1474"/>
      <c r="IK193" s="1474"/>
      <c r="IL193" s="1474"/>
      <c r="IM193" s="1474"/>
      <c r="IN193" s="1474"/>
      <c r="IO193" s="1474"/>
      <c r="IP193" s="1474"/>
      <c r="IQ193" s="1474"/>
      <c r="IR193" s="1474"/>
      <c r="IS193" s="1474"/>
      <c r="IT193" s="1474"/>
      <c r="IU193" s="1474"/>
    </row>
    <row r="194" spans="1:255">
      <c r="A194" s="2091">
        <v>45</v>
      </c>
      <c r="B194" s="1456"/>
      <c r="C194" s="1456"/>
      <c r="D194" s="1456"/>
      <c r="E194" s="1814"/>
      <c r="F194" s="1455"/>
      <c r="G194" s="1456"/>
      <c r="H194" s="1456"/>
      <c r="I194" s="1456"/>
      <c r="J194" s="1456"/>
      <c r="K194" s="1787"/>
      <c r="L194" s="1787"/>
      <c r="M194" s="1825">
        <v>45</v>
      </c>
      <c r="N194" s="1455"/>
      <c r="O194" s="1787"/>
      <c r="P194" s="1787"/>
      <c r="Q194" s="1787"/>
      <c r="R194" s="1787">
        <f t="shared" si="3"/>
        <v>0</v>
      </c>
      <c r="S194" s="1825">
        <v>45</v>
      </c>
      <c r="T194" s="1474"/>
      <c r="U194" s="1474"/>
      <c r="V194" s="1474"/>
      <c r="W194" s="1474"/>
      <c r="X194" s="1474"/>
      <c r="Y194" s="1474"/>
      <c r="Z194" s="1474"/>
      <c r="AA194" s="1474"/>
      <c r="AB194" s="1474"/>
      <c r="AC194" s="1474"/>
      <c r="AD194" s="1474"/>
      <c r="AE194" s="1474"/>
      <c r="AF194" s="1474"/>
      <c r="AG194" s="1474"/>
      <c r="AH194" s="1474"/>
      <c r="AI194" s="1474"/>
      <c r="AJ194" s="1474"/>
      <c r="AK194" s="1474"/>
      <c r="AL194" s="1474"/>
      <c r="AM194" s="1474"/>
      <c r="AN194" s="1474"/>
      <c r="AO194" s="1474"/>
      <c r="AP194" s="1474"/>
      <c r="AQ194" s="1474"/>
      <c r="AR194" s="1474"/>
      <c r="AS194" s="1474"/>
      <c r="AT194" s="1474"/>
      <c r="AU194" s="1474"/>
      <c r="AV194" s="1474"/>
      <c r="AW194" s="1474"/>
      <c r="AX194" s="1474"/>
      <c r="AY194" s="1474"/>
      <c r="AZ194" s="1474"/>
      <c r="BA194" s="1474"/>
      <c r="BB194" s="1474"/>
      <c r="BC194" s="1474"/>
      <c r="BD194" s="1474"/>
      <c r="BE194" s="1474"/>
      <c r="BF194" s="1474"/>
      <c r="BG194" s="1474"/>
      <c r="BH194" s="1474"/>
      <c r="BI194" s="1474"/>
      <c r="BJ194" s="1474"/>
      <c r="BK194" s="1474"/>
      <c r="BL194" s="1474"/>
      <c r="BM194" s="1474"/>
      <c r="BN194" s="1474"/>
      <c r="BO194" s="1474"/>
      <c r="BP194" s="1474"/>
      <c r="BQ194" s="1474"/>
      <c r="BR194" s="1474"/>
      <c r="BS194" s="1474"/>
      <c r="BT194" s="1474"/>
      <c r="BU194" s="1474"/>
      <c r="BV194" s="1474"/>
      <c r="BW194" s="1474"/>
      <c r="BX194" s="1474"/>
      <c r="BY194" s="1474"/>
      <c r="BZ194" s="1474"/>
      <c r="CA194" s="1474"/>
      <c r="CB194" s="1474"/>
      <c r="CC194" s="1474"/>
      <c r="CD194" s="1474"/>
      <c r="CE194" s="1474"/>
      <c r="CF194" s="1474"/>
      <c r="CG194" s="1474"/>
      <c r="CH194" s="1474"/>
      <c r="CI194" s="1474"/>
      <c r="CJ194" s="1474"/>
      <c r="CK194" s="1474"/>
      <c r="CL194" s="1474"/>
      <c r="CM194" s="1474"/>
      <c r="CN194" s="1474"/>
      <c r="CO194" s="1474"/>
      <c r="CP194" s="1474"/>
      <c r="CQ194" s="1474"/>
      <c r="CR194" s="1474"/>
      <c r="CS194" s="1474"/>
      <c r="CT194" s="1474"/>
      <c r="CU194" s="1474"/>
      <c r="CV194" s="1474"/>
      <c r="CW194" s="1474"/>
      <c r="CX194" s="1474"/>
      <c r="CY194" s="1474"/>
      <c r="CZ194" s="1474"/>
      <c r="DA194" s="1474"/>
      <c r="DB194" s="1474"/>
      <c r="DC194" s="1474"/>
      <c r="DD194" s="1474"/>
      <c r="DE194" s="1474"/>
      <c r="DF194" s="1474"/>
      <c r="DG194" s="1474"/>
      <c r="DH194" s="1474"/>
      <c r="DI194" s="1474"/>
      <c r="DJ194" s="1474"/>
      <c r="DK194" s="1474"/>
      <c r="DL194" s="1474"/>
      <c r="DM194" s="1474"/>
      <c r="DN194" s="1474"/>
      <c r="DO194" s="1474"/>
      <c r="DP194" s="1474"/>
      <c r="DQ194" s="1474"/>
      <c r="DR194" s="1474"/>
      <c r="DS194" s="1474"/>
      <c r="DT194" s="1474"/>
      <c r="DU194" s="1474"/>
      <c r="DV194" s="1474"/>
      <c r="DW194" s="1474"/>
      <c r="DX194" s="1474"/>
      <c r="DY194" s="1474"/>
      <c r="DZ194" s="1474"/>
      <c r="EA194" s="1474"/>
      <c r="EB194" s="1474"/>
      <c r="EC194" s="1474"/>
      <c r="ED194" s="1474"/>
      <c r="EE194" s="1474"/>
      <c r="EF194" s="1474"/>
      <c r="EG194" s="1474"/>
      <c r="EH194" s="1474"/>
      <c r="EI194" s="1474"/>
      <c r="EJ194" s="1474"/>
      <c r="EK194" s="1474"/>
      <c r="EL194" s="1474"/>
      <c r="EM194" s="1474"/>
      <c r="EN194" s="1474"/>
      <c r="EO194" s="1474"/>
      <c r="EP194" s="1474"/>
      <c r="EQ194" s="1474"/>
      <c r="ER194" s="1474"/>
      <c r="ES194" s="1474"/>
      <c r="ET194" s="1474"/>
      <c r="EU194" s="1474"/>
      <c r="EV194" s="1474"/>
      <c r="EW194" s="1474"/>
      <c r="EX194" s="1474"/>
      <c r="EY194" s="1474"/>
      <c r="EZ194" s="1474"/>
      <c r="FA194" s="1474"/>
      <c r="FB194" s="1474"/>
      <c r="FC194" s="1474"/>
      <c r="FD194" s="1474"/>
      <c r="FE194" s="1474"/>
      <c r="FF194" s="1474"/>
      <c r="FG194" s="1474"/>
      <c r="FH194" s="1474"/>
      <c r="FI194" s="1474"/>
      <c r="FJ194" s="1474"/>
      <c r="FK194" s="1474"/>
      <c r="FL194" s="1474"/>
      <c r="FM194" s="1474"/>
      <c r="FN194" s="1474"/>
      <c r="FO194" s="1474"/>
      <c r="FP194" s="1474"/>
      <c r="FQ194" s="1474"/>
      <c r="FR194" s="1474"/>
      <c r="FS194" s="1474"/>
      <c r="FT194" s="1474"/>
      <c r="FU194" s="1474"/>
      <c r="FV194" s="1474"/>
      <c r="FW194" s="1474"/>
      <c r="FX194" s="1474"/>
      <c r="FY194" s="1474"/>
      <c r="FZ194" s="1474"/>
      <c r="GA194" s="1474"/>
      <c r="GB194" s="1474"/>
      <c r="GC194" s="1474"/>
      <c r="GD194" s="1474"/>
      <c r="GE194" s="1474"/>
      <c r="GF194" s="1474"/>
      <c r="GG194" s="1474"/>
      <c r="GH194" s="1474"/>
      <c r="GI194" s="1474"/>
      <c r="GJ194" s="1474"/>
      <c r="GK194" s="1474"/>
      <c r="GL194" s="1474"/>
      <c r="GM194" s="1474"/>
      <c r="GN194" s="1474"/>
      <c r="GO194" s="1474"/>
      <c r="GP194" s="1474"/>
      <c r="GQ194" s="1474"/>
      <c r="GR194" s="1474"/>
      <c r="GS194" s="1474"/>
      <c r="GT194" s="1474"/>
      <c r="GU194" s="1474"/>
      <c r="GV194" s="1474"/>
      <c r="GW194" s="1474"/>
      <c r="GX194" s="1474"/>
      <c r="GY194" s="1474"/>
      <c r="GZ194" s="1474"/>
      <c r="HA194" s="1474"/>
      <c r="HB194" s="1474"/>
      <c r="HC194" s="1474"/>
      <c r="HD194" s="1474"/>
      <c r="HE194" s="1474"/>
      <c r="HF194" s="1474"/>
      <c r="HG194" s="1474"/>
      <c r="HH194" s="1474"/>
      <c r="HI194" s="1474"/>
      <c r="HJ194" s="1474"/>
      <c r="HK194" s="1474"/>
      <c r="HL194" s="1474"/>
      <c r="HM194" s="1474"/>
      <c r="HN194" s="1474"/>
      <c r="HO194" s="1474"/>
      <c r="HP194" s="1474"/>
      <c r="HQ194" s="1474"/>
      <c r="HR194" s="1474"/>
      <c r="HS194" s="1474"/>
      <c r="HT194" s="1474"/>
      <c r="HU194" s="1474"/>
      <c r="HV194" s="1474"/>
      <c r="HW194" s="1474"/>
      <c r="HX194" s="1474"/>
      <c r="HY194" s="1474"/>
      <c r="HZ194" s="1474"/>
      <c r="IA194" s="1474"/>
      <c r="IB194" s="1474"/>
      <c r="IC194" s="1474"/>
      <c r="ID194" s="1474"/>
      <c r="IE194" s="1474"/>
      <c r="IF194" s="1474"/>
      <c r="IG194" s="1474"/>
      <c r="IH194" s="1474"/>
      <c r="II194" s="1474"/>
      <c r="IJ194" s="1474"/>
      <c r="IK194" s="1474"/>
      <c r="IL194" s="1474"/>
      <c r="IM194" s="1474"/>
      <c r="IN194" s="1474"/>
      <c r="IO194" s="1474"/>
      <c r="IP194" s="1474"/>
      <c r="IQ194" s="1474"/>
      <c r="IR194" s="1474"/>
      <c r="IS194" s="1474"/>
      <c r="IT194" s="1474"/>
      <c r="IU194" s="1474"/>
    </row>
    <row r="195" spans="1:255">
      <c r="A195" s="2091">
        <v>46</v>
      </c>
      <c r="B195" s="1456"/>
      <c r="C195" s="1456"/>
      <c r="D195" s="1456"/>
      <c r="E195" s="1814"/>
      <c r="F195" s="1455"/>
      <c r="G195" s="1456"/>
      <c r="H195" s="1456"/>
      <c r="I195" s="1456"/>
      <c r="J195" s="1456"/>
      <c r="K195" s="1787"/>
      <c r="L195" s="1787"/>
      <c r="M195" s="1825">
        <v>46</v>
      </c>
      <c r="N195" s="1455"/>
      <c r="O195" s="1787"/>
      <c r="P195" s="1787"/>
      <c r="Q195" s="1787"/>
      <c r="R195" s="1787">
        <f t="shared" si="3"/>
        <v>0</v>
      </c>
      <c r="S195" s="1825">
        <v>46</v>
      </c>
      <c r="T195" s="1474"/>
      <c r="U195" s="1474"/>
      <c r="V195" s="1474"/>
      <c r="W195" s="1474"/>
      <c r="X195" s="1474"/>
      <c r="Y195" s="1474"/>
      <c r="Z195" s="1474"/>
      <c r="AA195" s="1474"/>
      <c r="AB195" s="1474"/>
      <c r="AC195" s="1474"/>
      <c r="AD195" s="1474"/>
      <c r="AE195" s="1474"/>
      <c r="AF195" s="1474"/>
      <c r="AG195" s="1474"/>
      <c r="AH195" s="1474"/>
      <c r="AI195" s="1474"/>
      <c r="AJ195" s="1474"/>
      <c r="AK195" s="1474"/>
      <c r="AL195" s="1474"/>
      <c r="AM195" s="1474"/>
      <c r="AN195" s="1474"/>
      <c r="AO195" s="1474"/>
      <c r="AP195" s="1474"/>
      <c r="AQ195" s="1474"/>
      <c r="AR195" s="1474"/>
      <c r="AS195" s="1474"/>
      <c r="AT195" s="1474"/>
      <c r="AU195" s="1474"/>
      <c r="AV195" s="1474"/>
      <c r="AW195" s="1474"/>
      <c r="AX195" s="1474"/>
      <c r="AY195" s="1474"/>
      <c r="AZ195" s="1474"/>
      <c r="BA195" s="1474"/>
      <c r="BB195" s="1474"/>
      <c r="BC195" s="1474"/>
      <c r="BD195" s="1474"/>
      <c r="BE195" s="1474"/>
      <c r="BF195" s="1474"/>
      <c r="BG195" s="1474"/>
      <c r="BH195" s="1474"/>
      <c r="BI195" s="1474"/>
      <c r="BJ195" s="1474"/>
      <c r="BK195" s="1474"/>
      <c r="BL195" s="1474"/>
      <c r="BM195" s="1474"/>
      <c r="BN195" s="1474"/>
      <c r="BO195" s="1474"/>
      <c r="BP195" s="1474"/>
      <c r="BQ195" s="1474"/>
      <c r="BR195" s="1474"/>
      <c r="BS195" s="1474"/>
      <c r="BT195" s="1474"/>
      <c r="BU195" s="1474"/>
      <c r="BV195" s="1474"/>
      <c r="BW195" s="1474"/>
      <c r="BX195" s="1474"/>
      <c r="BY195" s="1474"/>
      <c r="BZ195" s="1474"/>
      <c r="CA195" s="1474"/>
      <c r="CB195" s="1474"/>
      <c r="CC195" s="1474"/>
      <c r="CD195" s="1474"/>
      <c r="CE195" s="1474"/>
      <c r="CF195" s="1474"/>
      <c r="CG195" s="1474"/>
      <c r="CH195" s="1474"/>
      <c r="CI195" s="1474"/>
      <c r="CJ195" s="1474"/>
      <c r="CK195" s="1474"/>
      <c r="CL195" s="1474"/>
      <c r="CM195" s="1474"/>
      <c r="CN195" s="1474"/>
      <c r="CO195" s="1474"/>
      <c r="CP195" s="1474"/>
      <c r="CQ195" s="1474"/>
      <c r="CR195" s="1474"/>
      <c r="CS195" s="1474"/>
      <c r="CT195" s="1474"/>
      <c r="CU195" s="1474"/>
      <c r="CV195" s="1474"/>
      <c r="CW195" s="1474"/>
      <c r="CX195" s="1474"/>
      <c r="CY195" s="1474"/>
      <c r="CZ195" s="1474"/>
      <c r="DA195" s="1474"/>
      <c r="DB195" s="1474"/>
      <c r="DC195" s="1474"/>
      <c r="DD195" s="1474"/>
      <c r="DE195" s="1474"/>
      <c r="DF195" s="1474"/>
      <c r="DG195" s="1474"/>
      <c r="DH195" s="1474"/>
      <c r="DI195" s="1474"/>
      <c r="DJ195" s="1474"/>
      <c r="DK195" s="1474"/>
      <c r="DL195" s="1474"/>
      <c r="DM195" s="1474"/>
      <c r="DN195" s="1474"/>
      <c r="DO195" s="1474"/>
      <c r="DP195" s="1474"/>
      <c r="DQ195" s="1474"/>
      <c r="DR195" s="1474"/>
      <c r="DS195" s="1474"/>
      <c r="DT195" s="1474"/>
      <c r="DU195" s="1474"/>
      <c r="DV195" s="1474"/>
      <c r="DW195" s="1474"/>
      <c r="DX195" s="1474"/>
      <c r="DY195" s="1474"/>
      <c r="DZ195" s="1474"/>
      <c r="EA195" s="1474"/>
      <c r="EB195" s="1474"/>
      <c r="EC195" s="1474"/>
      <c r="ED195" s="1474"/>
      <c r="EE195" s="1474"/>
      <c r="EF195" s="1474"/>
      <c r="EG195" s="1474"/>
      <c r="EH195" s="1474"/>
      <c r="EI195" s="1474"/>
      <c r="EJ195" s="1474"/>
      <c r="EK195" s="1474"/>
      <c r="EL195" s="1474"/>
      <c r="EM195" s="1474"/>
      <c r="EN195" s="1474"/>
      <c r="EO195" s="1474"/>
      <c r="EP195" s="1474"/>
      <c r="EQ195" s="1474"/>
      <c r="ER195" s="1474"/>
      <c r="ES195" s="1474"/>
      <c r="ET195" s="1474"/>
      <c r="EU195" s="1474"/>
      <c r="EV195" s="1474"/>
      <c r="EW195" s="1474"/>
      <c r="EX195" s="1474"/>
      <c r="EY195" s="1474"/>
      <c r="EZ195" s="1474"/>
      <c r="FA195" s="1474"/>
      <c r="FB195" s="1474"/>
      <c r="FC195" s="1474"/>
      <c r="FD195" s="1474"/>
      <c r="FE195" s="1474"/>
      <c r="FF195" s="1474"/>
      <c r="FG195" s="1474"/>
      <c r="FH195" s="1474"/>
      <c r="FI195" s="1474"/>
      <c r="FJ195" s="1474"/>
      <c r="FK195" s="1474"/>
      <c r="FL195" s="1474"/>
      <c r="FM195" s="1474"/>
      <c r="FN195" s="1474"/>
      <c r="FO195" s="1474"/>
      <c r="FP195" s="1474"/>
      <c r="FQ195" s="1474"/>
      <c r="FR195" s="1474"/>
      <c r="FS195" s="1474"/>
      <c r="FT195" s="1474"/>
      <c r="FU195" s="1474"/>
      <c r="FV195" s="1474"/>
      <c r="FW195" s="1474"/>
      <c r="FX195" s="1474"/>
      <c r="FY195" s="1474"/>
      <c r="FZ195" s="1474"/>
      <c r="GA195" s="1474"/>
      <c r="GB195" s="1474"/>
      <c r="GC195" s="1474"/>
      <c r="GD195" s="1474"/>
      <c r="GE195" s="1474"/>
      <c r="GF195" s="1474"/>
      <c r="GG195" s="1474"/>
      <c r="GH195" s="1474"/>
      <c r="GI195" s="1474"/>
      <c r="GJ195" s="1474"/>
      <c r="GK195" s="1474"/>
      <c r="GL195" s="1474"/>
      <c r="GM195" s="1474"/>
      <c r="GN195" s="1474"/>
      <c r="GO195" s="1474"/>
      <c r="GP195" s="1474"/>
      <c r="GQ195" s="1474"/>
      <c r="GR195" s="1474"/>
      <c r="GS195" s="1474"/>
      <c r="GT195" s="1474"/>
      <c r="GU195" s="1474"/>
      <c r="GV195" s="1474"/>
      <c r="GW195" s="1474"/>
      <c r="GX195" s="1474"/>
      <c r="GY195" s="1474"/>
      <c r="GZ195" s="1474"/>
      <c r="HA195" s="1474"/>
      <c r="HB195" s="1474"/>
      <c r="HC195" s="1474"/>
      <c r="HD195" s="1474"/>
      <c r="HE195" s="1474"/>
      <c r="HF195" s="1474"/>
      <c r="HG195" s="1474"/>
      <c r="HH195" s="1474"/>
      <c r="HI195" s="1474"/>
      <c r="HJ195" s="1474"/>
      <c r="HK195" s="1474"/>
      <c r="HL195" s="1474"/>
      <c r="HM195" s="1474"/>
      <c r="HN195" s="1474"/>
      <c r="HO195" s="1474"/>
      <c r="HP195" s="1474"/>
      <c r="HQ195" s="1474"/>
      <c r="HR195" s="1474"/>
      <c r="HS195" s="1474"/>
      <c r="HT195" s="1474"/>
      <c r="HU195" s="1474"/>
      <c r="HV195" s="1474"/>
      <c r="HW195" s="1474"/>
      <c r="HX195" s="1474"/>
      <c r="HY195" s="1474"/>
      <c r="HZ195" s="1474"/>
      <c r="IA195" s="1474"/>
      <c r="IB195" s="1474"/>
      <c r="IC195" s="1474"/>
      <c r="ID195" s="1474"/>
      <c r="IE195" s="1474"/>
      <c r="IF195" s="1474"/>
      <c r="IG195" s="1474"/>
      <c r="IH195" s="1474"/>
      <c r="II195" s="1474"/>
      <c r="IJ195" s="1474"/>
      <c r="IK195" s="1474"/>
      <c r="IL195" s="1474"/>
      <c r="IM195" s="1474"/>
      <c r="IN195" s="1474"/>
      <c r="IO195" s="1474"/>
      <c r="IP195" s="1474"/>
      <c r="IQ195" s="1474"/>
      <c r="IR195" s="1474"/>
      <c r="IS195" s="1474"/>
      <c r="IT195" s="1474"/>
      <c r="IU195" s="1474"/>
    </row>
    <row r="196" spans="1:255">
      <c r="A196" s="2091">
        <v>47</v>
      </c>
      <c r="B196" s="1456"/>
      <c r="C196" s="1456"/>
      <c r="D196" s="1456"/>
      <c r="E196" s="1814"/>
      <c r="F196" s="1455"/>
      <c r="G196" s="1456"/>
      <c r="H196" s="1456"/>
      <c r="I196" s="1456"/>
      <c r="J196" s="1456"/>
      <c r="K196" s="1787"/>
      <c r="L196" s="1787"/>
      <c r="M196" s="1825">
        <v>47</v>
      </c>
      <c r="N196" s="1455"/>
      <c r="O196" s="1787"/>
      <c r="P196" s="1787"/>
      <c r="Q196" s="1787"/>
      <c r="R196" s="1787">
        <f t="shared" si="3"/>
        <v>0</v>
      </c>
      <c r="S196" s="1825">
        <v>47</v>
      </c>
      <c r="T196" s="1474"/>
      <c r="U196" s="1474"/>
      <c r="V196" s="1474"/>
      <c r="W196" s="1474"/>
      <c r="X196" s="1474"/>
      <c r="Y196" s="1474"/>
      <c r="Z196" s="1474"/>
      <c r="AA196" s="1474"/>
      <c r="AB196" s="1474"/>
      <c r="AC196" s="1474"/>
      <c r="AD196" s="1474"/>
      <c r="AE196" s="1474"/>
      <c r="AF196" s="1474"/>
      <c r="AG196" s="1474"/>
      <c r="AH196" s="1474"/>
      <c r="AI196" s="1474"/>
      <c r="AJ196" s="1474"/>
      <c r="AK196" s="1474"/>
      <c r="AL196" s="1474"/>
      <c r="AM196" s="1474"/>
      <c r="AN196" s="1474"/>
      <c r="AO196" s="1474"/>
      <c r="AP196" s="1474"/>
      <c r="AQ196" s="1474"/>
      <c r="AR196" s="1474"/>
      <c r="AS196" s="1474"/>
      <c r="AT196" s="1474"/>
      <c r="AU196" s="1474"/>
      <c r="AV196" s="1474"/>
      <c r="AW196" s="1474"/>
      <c r="AX196" s="1474"/>
      <c r="AY196" s="1474"/>
      <c r="AZ196" s="1474"/>
      <c r="BA196" s="1474"/>
      <c r="BB196" s="1474"/>
      <c r="BC196" s="1474"/>
      <c r="BD196" s="1474"/>
      <c r="BE196" s="1474"/>
      <c r="BF196" s="1474"/>
      <c r="BG196" s="1474"/>
      <c r="BH196" s="1474"/>
      <c r="BI196" s="1474"/>
      <c r="BJ196" s="1474"/>
      <c r="BK196" s="1474"/>
      <c r="BL196" s="1474"/>
      <c r="BM196" s="1474"/>
      <c r="BN196" s="1474"/>
      <c r="BO196" s="1474"/>
      <c r="BP196" s="1474"/>
      <c r="BQ196" s="1474"/>
      <c r="BR196" s="1474"/>
      <c r="BS196" s="1474"/>
      <c r="BT196" s="1474"/>
      <c r="BU196" s="1474"/>
      <c r="BV196" s="1474"/>
      <c r="BW196" s="1474"/>
      <c r="BX196" s="1474"/>
      <c r="BY196" s="1474"/>
      <c r="BZ196" s="1474"/>
      <c r="CA196" s="1474"/>
      <c r="CB196" s="1474"/>
      <c r="CC196" s="1474"/>
      <c r="CD196" s="1474"/>
      <c r="CE196" s="1474"/>
      <c r="CF196" s="1474"/>
      <c r="CG196" s="1474"/>
      <c r="CH196" s="1474"/>
      <c r="CI196" s="1474"/>
      <c r="CJ196" s="1474"/>
      <c r="CK196" s="1474"/>
      <c r="CL196" s="1474"/>
      <c r="CM196" s="1474"/>
      <c r="CN196" s="1474"/>
      <c r="CO196" s="1474"/>
      <c r="CP196" s="1474"/>
      <c r="CQ196" s="1474"/>
      <c r="CR196" s="1474"/>
      <c r="CS196" s="1474"/>
      <c r="CT196" s="1474"/>
      <c r="CU196" s="1474"/>
      <c r="CV196" s="1474"/>
      <c r="CW196" s="1474"/>
      <c r="CX196" s="1474"/>
      <c r="CY196" s="1474"/>
      <c r="CZ196" s="1474"/>
      <c r="DA196" s="1474"/>
      <c r="DB196" s="1474"/>
      <c r="DC196" s="1474"/>
      <c r="DD196" s="1474"/>
      <c r="DE196" s="1474"/>
      <c r="DF196" s="1474"/>
      <c r="DG196" s="1474"/>
      <c r="DH196" s="1474"/>
      <c r="DI196" s="1474"/>
      <c r="DJ196" s="1474"/>
      <c r="DK196" s="1474"/>
      <c r="DL196" s="1474"/>
      <c r="DM196" s="1474"/>
      <c r="DN196" s="1474"/>
      <c r="DO196" s="1474"/>
      <c r="DP196" s="1474"/>
      <c r="DQ196" s="1474"/>
      <c r="DR196" s="1474"/>
      <c r="DS196" s="1474"/>
      <c r="DT196" s="1474"/>
      <c r="DU196" s="1474"/>
      <c r="DV196" s="1474"/>
      <c r="DW196" s="1474"/>
      <c r="DX196" s="1474"/>
      <c r="DY196" s="1474"/>
      <c r="DZ196" s="1474"/>
      <c r="EA196" s="1474"/>
      <c r="EB196" s="1474"/>
      <c r="EC196" s="1474"/>
      <c r="ED196" s="1474"/>
      <c r="EE196" s="1474"/>
      <c r="EF196" s="1474"/>
      <c r="EG196" s="1474"/>
      <c r="EH196" s="1474"/>
      <c r="EI196" s="1474"/>
      <c r="EJ196" s="1474"/>
      <c r="EK196" s="1474"/>
      <c r="EL196" s="1474"/>
      <c r="EM196" s="1474"/>
      <c r="EN196" s="1474"/>
      <c r="EO196" s="1474"/>
      <c r="EP196" s="1474"/>
      <c r="EQ196" s="1474"/>
      <c r="ER196" s="1474"/>
      <c r="ES196" s="1474"/>
      <c r="ET196" s="1474"/>
      <c r="EU196" s="1474"/>
      <c r="EV196" s="1474"/>
      <c r="EW196" s="1474"/>
      <c r="EX196" s="1474"/>
      <c r="EY196" s="1474"/>
      <c r="EZ196" s="1474"/>
      <c r="FA196" s="1474"/>
      <c r="FB196" s="1474"/>
      <c r="FC196" s="1474"/>
      <c r="FD196" s="1474"/>
      <c r="FE196" s="1474"/>
      <c r="FF196" s="1474"/>
      <c r="FG196" s="1474"/>
      <c r="FH196" s="1474"/>
      <c r="FI196" s="1474"/>
      <c r="FJ196" s="1474"/>
      <c r="FK196" s="1474"/>
      <c r="FL196" s="1474"/>
      <c r="FM196" s="1474"/>
      <c r="FN196" s="1474"/>
      <c r="FO196" s="1474"/>
      <c r="FP196" s="1474"/>
      <c r="FQ196" s="1474"/>
      <c r="FR196" s="1474"/>
      <c r="FS196" s="1474"/>
      <c r="FT196" s="1474"/>
      <c r="FU196" s="1474"/>
      <c r="FV196" s="1474"/>
      <c r="FW196" s="1474"/>
      <c r="FX196" s="1474"/>
      <c r="FY196" s="1474"/>
      <c r="FZ196" s="1474"/>
      <c r="GA196" s="1474"/>
      <c r="GB196" s="1474"/>
      <c r="GC196" s="1474"/>
      <c r="GD196" s="1474"/>
      <c r="GE196" s="1474"/>
      <c r="GF196" s="1474"/>
      <c r="GG196" s="1474"/>
      <c r="GH196" s="1474"/>
      <c r="GI196" s="1474"/>
      <c r="GJ196" s="1474"/>
      <c r="GK196" s="1474"/>
      <c r="GL196" s="1474"/>
      <c r="GM196" s="1474"/>
      <c r="GN196" s="1474"/>
      <c r="GO196" s="1474"/>
      <c r="GP196" s="1474"/>
      <c r="GQ196" s="1474"/>
      <c r="GR196" s="1474"/>
      <c r="GS196" s="1474"/>
      <c r="GT196" s="1474"/>
      <c r="GU196" s="1474"/>
      <c r="GV196" s="1474"/>
      <c r="GW196" s="1474"/>
      <c r="GX196" s="1474"/>
      <c r="GY196" s="1474"/>
      <c r="GZ196" s="1474"/>
      <c r="HA196" s="1474"/>
      <c r="HB196" s="1474"/>
      <c r="HC196" s="1474"/>
      <c r="HD196" s="1474"/>
      <c r="HE196" s="1474"/>
      <c r="HF196" s="1474"/>
      <c r="HG196" s="1474"/>
      <c r="HH196" s="1474"/>
      <c r="HI196" s="1474"/>
      <c r="HJ196" s="1474"/>
      <c r="HK196" s="1474"/>
      <c r="HL196" s="1474"/>
      <c r="HM196" s="1474"/>
      <c r="HN196" s="1474"/>
      <c r="HO196" s="1474"/>
      <c r="HP196" s="1474"/>
      <c r="HQ196" s="1474"/>
      <c r="HR196" s="1474"/>
      <c r="HS196" s="1474"/>
      <c r="HT196" s="1474"/>
      <c r="HU196" s="1474"/>
      <c r="HV196" s="1474"/>
      <c r="HW196" s="1474"/>
      <c r="HX196" s="1474"/>
      <c r="HY196" s="1474"/>
      <c r="HZ196" s="1474"/>
      <c r="IA196" s="1474"/>
      <c r="IB196" s="1474"/>
      <c r="IC196" s="1474"/>
      <c r="ID196" s="1474"/>
      <c r="IE196" s="1474"/>
      <c r="IF196" s="1474"/>
      <c r="IG196" s="1474"/>
      <c r="IH196" s="1474"/>
      <c r="II196" s="1474"/>
      <c r="IJ196" s="1474"/>
      <c r="IK196" s="1474"/>
      <c r="IL196" s="1474"/>
      <c r="IM196" s="1474"/>
      <c r="IN196" s="1474"/>
      <c r="IO196" s="1474"/>
      <c r="IP196" s="1474"/>
      <c r="IQ196" s="1474"/>
      <c r="IR196" s="1474"/>
      <c r="IS196" s="1474"/>
      <c r="IT196" s="1474"/>
      <c r="IU196" s="1474"/>
    </row>
    <row r="197" spans="1:255">
      <c r="A197" s="2091">
        <v>48</v>
      </c>
      <c r="B197" s="1456"/>
      <c r="C197" s="1456"/>
      <c r="D197" s="1456"/>
      <c r="E197" s="1814"/>
      <c r="F197" s="1455"/>
      <c r="G197" s="1456"/>
      <c r="H197" s="1456"/>
      <c r="I197" s="1456"/>
      <c r="J197" s="1456"/>
      <c r="K197" s="1787"/>
      <c r="L197" s="1787"/>
      <c r="M197" s="1825">
        <v>48</v>
      </c>
      <c r="N197" s="1455"/>
      <c r="O197" s="1787"/>
      <c r="P197" s="1787"/>
      <c r="Q197" s="1787"/>
      <c r="R197" s="1787">
        <f t="shared" si="3"/>
        <v>0</v>
      </c>
      <c r="S197" s="1825">
        <v>48</v>
      </c>
      <c r="T197" s="1474"/>
      <c r="U197" s="1474"/>
      <c r="V197" s="1474"/>
      <c r="W197" s="1474"/>
      <c r="X197" s="1474"/>
      <c r="Y197" s="1474"/>
      <c r="Z197" s="1474"/>
      <c r="AA197" s="1474"/>
      <c r="AB197" s="1474"/>
      <c r="AC197" s="1474"/>
      <c r="AD197" s="1474"/>
      <c r="AE197" s="1474"/>
      <c r="AF197" s="1474"/>
      <c r="AG197" s="1474"/>
      <c r="AH197" s="1474"/>
      <c r="AI197" s="1474"/>
      <c r="AJ197" s="1474"/>
      <c r="AK197" s="1474"/>
      <c r="AL197" s="1474"/>
      <c r="AM197" s="1474"/>
      <c r="AN197" s="1474"/>
      <c r="AO197" s="1474"/>
      <c r="AP197" s="1474"/>
      <c r="AQ197" s="1474"/>
      <c r="AR197" s="1474"/>
      <c r="AS197" s="1474"/>
      <c r="AT197" s="1474"/>
      <c r="AU197" s="1474"/>
      <c r="AV197" s="1474"/>
      <c r="AW197" s="1474"/>
      <c r="AX197" s="1474"/>
      <c r="AY197" s="1474"/>
      <c r="AZ197" s="1474"/>
      <c r="BA197" s="1474"/>
      <c r="BB197" s="1474"/>
      <c r="BC197" s="1474"/>
      <c r="BD197" s="1474"/>
      <c r="BE197" s="1474"/>
      <c r="BF197" s="1474"/>
      <c r="BG197" s="1474"/>
      <c r="BH197" s="1474"/>
      <c r="BI197" s="1474"/>
      <c r="BJ197" s="1474"/>
      <c r="BK197" s="1474"/>
      <c r="BL197" s="1474"/>
      <c r="BM197" s="1474"/>
      <c r="BN197" s="1474"/>
      <c r="BO197" s="1474"/>
      <c r="BP197" s="1474"/>
      <c r="BQ197" s="1474"/>
      <c r="BR197" s="1474"/>
      <c r="BS197" s="1474"/>
      <c r="BT197" s="1474"/>
      <c r="BU197" s="1474"/>
      <c r="BV197" s="1474"/>
      <c r="BW197" s="1474"/>
      <c r="BX197" s="1474"/>
      <c r="BY197" s="1474"/>
      <c r="BZ197" s="1474"/>
      <c r="CA197" s="1474"/>
      <c r="CB197" s="1474"/>
      <c r="CC197" s="1474"/>
      <c r="CD197" s="1474"/>
      <c r="CE197" s="1474"/>
      <c r="CF197" s="1474"/>
      <c r="CG197" s="1474"/>
      <c r="CH197" s="1474"/>
      <c r="CI197" s="1474"/>
      <c r="CJ197" s="1474"/>
      <c r="CK197" s="1474"/>
      <c r="CL197" s="1474"/>
      <c r="CM197" s="1474"/>
      <c r="CN197" s="1474"/>
      <c r="CO197" s="1474"/>
      <c r="CP197" s="1474"/>
      <c r="CQ197" s="1474"/>
      <c r="CR197" s="1474"/>
      <c r="CS197" s="1474"/>
      <c r="CT197" s="1474"/>
      <c r="CU197" s="1474"/>
      <c r="CV197" s="1474"/>
      <c r="CW197" s="1474"/>
      <c r="CX197" s="1474"/>
      <c r="CY197" s="1474"/>
      <c r="CZ197" s="1474"/>
      <c r="DA197" s="1474"/>
      <c r="DB197" s="1474"/>
      <c r="DC197" s="1474"/>
      <c r="DD197" s="1474"/>
      <c r="DE197" s="1474"/>
      <c r="DF197" s="1474"/>
      <c r="DG197" s="1474"/>
      <c r="DH197" s="1474"/>
      <c r="DI197" s="1474"/>
      <c r="DJ197" s="1474"/>
      <c r="DK197" s="1474"/>
      <c r="DL197" s="1474"/>
      <c r="DM197" s="1474"/>
      <c r="DN197" s="1474"/>
      <c r="DO197" s="1474"/>
      <c r="DP197" s="1474"/>
      <c r="DQ197" s="1474"/>
      <c r="DR197" s="1474"/>
      <c r="DS197" s="1474"/>
      <c r="DT197" s="1474"/>
      <c r="DU197" s="1474"/>
      <c r="DV197" s="1474"/>
      <c r="DW197" s="1474"/>
      <c r="DX197" s="1474"/>
      <c r="DY197" s="1474"/>
      <c r="DZ197" s="1474"/>
      <c r="EA197" s="1474"/>
      <c r="EB197" s="1474"/>
      <c r="EC197" s="1474"/>
      <c r="ED197" s="1474"/>
      <c r="EE197" s="1474"/>
      <c r="EF197" s="1474"/>
      <c r="EG197" s="1474"/>
      <c r="EH197" s="1474"/>
      <c r="EI197" s="1474"/>
      <c r="EJ197" s="1474"/>
      <c r="EK197" s="1474"/>
      <c r="EL197" s="1474"/>
      <c r="EM197" s="1474"/>
      <c r="EN197" s="1474"/>
      <c r="EO197" s="1474"/>
      <c r="EP197" s="1474"/>
      <c r="EQ197" s="1474"/>
      <c r="ER197" s="1474"/>
      <c r="ES197" s="1474"/>
      <c r="ET197" s="1474"/>
      <c r="EU197" s="1474"/>
      <c r="EV197" s="1474"/>
      <c r="EW197" s="1474"/>
      <c r="EX197" s="1474"/>
      <c r="EY197" s="1474"/>
      <c r="EZ197" s="1474"/>
      <c r="FA197" s="1474"/>
      <c r="FB197" s="1474"/>
      <c r="FC197" s="1474"/>
      <c r="FD197" s="1474"/>
      <c r="FE197" s="1474"/>
      <c r="FF197" s="1474"/>
      <c r="FG197" s="1474"/>
      <c r="FH197" s="1474"/>
      <c r="FI197" s="1474"/>
      <c r="FJ197" s="1474"/>
      <c r="FK197" s="1474"/>
      <c r="FL197" s="1474"/>
      <c r="FM197" s="1474"/>
      <c r="FN197" s="1474"/>
      <c r="FO197" s="1474"/>
      <c r="FP197" s="1474"/>
      <c r="FQ197" s="1474"/>
      <c r="FR197" s="1474"/>
      <c r="FS197" s="1474"/>
      <c r="FT197" s="1474"/>
      <c r="FU197" s="1474"/>
      <c r="FV197" s="1474"/>
      <c r="FW197" s="1474"/>
      <c r="FX197" s="1474"/>
      <c r="FY197" s="1474"/>
      <c r="FZ197" s="1474"/>
      <c r="GA197" s="1474"/>
      <c r="GB197" s="1474"/>
      <c r="GC197" s="1474"/>
      <c r="GD197" s="1474"/>
      <c r="GE197" s="1474"/>
      <c r="GF197" s="1474"/>
      <c r="GG197" s="1474"/>
      <c r="GH197" s="1474"/>
      <c r="GI197" s="1474"/>
      <c r="GJ197" s="1474"/>
      <c r="GK197" s="1474"/>
      <c r="GL197" s="1474"/>
      <c r="GM197" s="1474"/>
      <c r="GN197" s="1474"/>
      <c r="GO197" s="1474"/>
      <c r="GP197" s="1474"/>
      <c r="GQ197" s="1474"/>
      <c r="GR197" s="1474"/>
      <c r="GS197" s="1474"/>
      <c r="GT197" s="1474"/>
      <c r="GU197" s="1474"/>
      <c r="GV197" s="1474"/>
      <c r="GW197" s="1474"/>
      <c r="GX197" s="1474"/>
      <c r="GY197" s="1474"/>
      <c r="GZ197" s="1474"/>
      <c r="HA197" s="1474"/>
      <c r="HB197" s="1474"/>
      <c r="HC197" s="1474"/>
      <c r="HD197" s="1474"/>
      <c r="HE197" s="1474"/>
      <c r="HF197" s="1474"/>
      <c r="HG197" s="1474"/>
      <c r="HH197" s="1474"/>
      <c r="HI197" s="1474"/>
      <c r="HJ197" s="1474"/>
      <c r="HK197" s="1474"/>
      <c r="HL197" s="1474"/>
      <c r="HM197" s="1474"/>
      <c r="HN197" s="1474"/>
      <c r="HO197" s="1474"/>
      <c r="HP197" s="1474"/>
      <c r="HQ197" s="1474"/>
      <c r="HR197" s="1474"/>
      <c r="HS197" s="1474"/>
      <c r="HT197" s="1474"/>
      <c r="HU197" s="1474"/>
      <c r="HV197" s="1474"/>
      <c r="HW197" s="1474"/>
      <c r="HX197" s="1474"/>
      <c r="HY197" s="1474"/>
      <c r="HZ197" s="1474"/>
      <c r="IA197" s="1474"/>
      <c r="IB197" s="1474"/>
      <c r="IC197" s="1474"/>
      <c r="ID197" s="1474"/>
      <c r="IE197" s="1474"/>
      <c r="IF197" s="1474"/>
      <c r="IG197" s="1474"/>
      <c r="IH197" s="1474"/>
      <c r="II197" s="1474"/>
      <c r="IJ197" s="1474"/>
      <c r="IK197" s="1474"/>
      <c r="IL197" s="1474"/>
      <c r="IM197" s="1474"/>
      <c r="IN197" s="1474"/>
      <c r="IO197" s="1474"/>
      <c r="IP197" s="1474"/>
      <c r="IQ197" s="1474"/>
      <c r="IR197" s="1474"/>
      <c r="IS197" s="1474"/>
      <c r="IT197" s="1474"/>
      <c r="IU197" s="1474"/>
    </row>
    <row r="198" spans="1:255">
      <c r="A198" s="2091">
        <v>49</v>
      </c>
      <c r="B198" s="1456"/>
      <c r="C198" s="1456"/>
      <c r="D198" s="1456"/>
      <c r="E198" s="1814"/>
      <c r="F198" s="1455"/>
      <c r="G198" s="1456"/>
      <c r="H198" s="1456"/>
      <c r="I198" s="1456"/>
      <c r="J198" s="1456"/>
      <c r="K198" s="1787"/>
      <c r="L198" s="1787"/>
      <c r="M198" s="1825">
        <v>49</v>
      </c>
      <c r="N198" s="1455"/>
      <c r="O198" s="1787"/>
      <c r="P198" s="1787"/>
      <c r="Q198" s="1787"/>
      <c r="R198" s="1787">
        <f t="shared" si="3"/>
        <v>0</v>
      </c>
      <c r="S198" s="1825">
        <v>49</v>
      </c>
      <c r="T198" s="1474"/>
      <c r="U198" s="1474"/>
      <c r="V198" s="1474"/>
      <c r="W198" s="1474"/>
      <c r="X198" s="1474"/>
      <c r="Y198" s="1474"/>
      <c r="Z198" s="1474"/>
      <c r="AA198" s="1474"/>
      <c r="AB198" s="1474"/>
      <c r="AC198" s="1474"/>
      <c r="AD198" s="1474"/>
      <c r="AE198" s="1474"/>
      <c r="AF198" s="1474"/>
      <c r="AG198" s="1474"/>
      <c r="AH198" s="1474"/>
      <c r="AI198" s="1474"/>
      <c r="AJ198" s="1474"/>
      <c r="AK198" s="1474"/>
      <c r="AL198" s="1474"/>
      <c r="AM198" s="1474"/>
      <c r="AN198" s="1474"/>
      <c r="AO198" s="1474"/>
      <c r="AP198" s="1474"/>
      <c r="AQ198" s="1474"/>
      <c r="AR198" s="1474"/>
      <c r="AS198" s="1474"/>
      <c r="AT198" s="1474"/>
      <c r="AU198" s="1474"/>
      <c r="AV198" s="1474"/>
      <c r="AW198" s="1474"/>
      <c r="AX198" s="1474"/>
      <c r="AY198" s="1474"/>
      <c r="AZ198" s="1474"/>
      <c r="BA198" s="1474"/>
      <c r="BB198" s="1474"/>
      <c r="BC198" s="1474"/>
      <c r="BD198" s="1474"/>
      <c r="BE198" s="1474"/>
      <c r="BF198" s="1474"/>
      <c r="BG198" s="1474"/>
      <c r="BH198" s="1474"/>
      <c r="BI198" s="1474"/>
      <c r="BJ198" s="1474"/>
      <c r="BK198" s="1474"/>
      <c r="BL198" s="1474"/>
      <c r="BM198" s="1474"/>
      <c r="BN198" s="1474"/>
      <c r="BO198" s="1474"/>
      <c r="BP198" s="1474"/>
      <c r="BQ198" s="1474"/>
      <c r="BR198" s="1474"/>
      <c r="BS198" s="1474"/>
      <c r="BT198" s="1474"/>
      <c r="BU198" s="1474"/>
      <c r="BV198" s="1474"/>
      <c r="BW198" s="1474"/>
      <c r="BX198" s="1474"/>
      <c r="BY198" s="1474"/>
      <c r="BZ198" s="1474"/>
      <c r="CA198" s="1474"/>
      <c r="CB198" s="1474"/>
      <c r="CC198" s="1474"/>
      <c r="CD198" s="1474"/>
      <c r="CE198" s="1474"/>
      <c r="CF198" s="1474"/>
      <c r="CG198" s="1474"/>
      <c r="CH198" s="1474"/>
      <c r="CI198" s="1474"/>
      <c r="CJ198" s="1474"/>
      <c r="CK198" s="1474"/>
      <c r="CL198" s="1474"/>
      <c r="CM198" s="1474"/>
      <c r="CN198" s="1474"/>
      <c r="CO198" s="1474"/>
      <c r="CP198" s="1474"/>
      <c r="CQ198" s="1474"/>
      <c r="CR198" s="1474"/>
      <c r="CS198" s="1474"/>
      <c r="CT198" s="1474"/>
      <c r="CU198" s="1474"/>
      <c r="CV198" s="1474"/>
      <c r="CW198" s="1474"/>
      <c r="CX198" s="1474"/>
      <c r="CY198" s="1474"/>
      <c r="CZ198" s="1474"/>
      <c r="DA198" s="1474"/>
      <c r="DB198" s="1474"/>
      <c r="DC198" s="1474"/>
      <c r="DD198" s="1474"/>
      <c r="DE198" s="1474"/>
      <c r="DF198" s="1474"/>
      <c r="DG198" s="1474"/>
      <c r="DH198" s="1474"/>
      <c r="DI198" s="1474"/>
      <c r="DJ198" s="1474"/>
      <c r="DK198" s="1474"/>
      <c r="DL198" s="1474"/>
      <c r="DM198" s="1474"/>
      <c r="DN198" s="1474"/>
      <c r="DO198" s="1474"/>
      <c r="DP198" s="1474"/>
      <c r="DQ198" s="1474"/>
      <c r="DR198" s="1474"/>
      <c r="DS198" s="1474"/>
      <c r="DT198" s="1474"/>
      <c r="DU198" s="1474"/>
      <c r="DV198" s="1474"/>
      <c r="DW198" s="1474"/>
      <c r="DX198" s="1474"/>
      <c r="DY198" s="1474"/>
      <c r="DZ198" s="1474"/>
      <c r="EA198" s="1474"/>
      <c r="EB198" s="1474"/>
      <c r="EC198" s="1474"/>
      <c r="ED198" s="1474"/>
      <c r="EE198" s="1474"/>
      <c r="EF198" s="1474"/>
      <c r="EG198" s="1474"/>
      <c r="EH198" s="1474"/>
      <c r="EI198" s="1474"/>
      <c r="EJ198" s="1474"/>
      <c r="EK198" s="1474"/>
      <c r="EL198" s="1474"/>
      <c r="EM198" s="1474"/>
      <c r="EN198" s="1474"/>
      <c r="EO198" s="1474"/>
      <c r="EP198" s="1474"/>
      <c r="EQ198" s="1474"/>
      <c r="ER198" s="1474"/>
      <c r="ES198" s="1474"/>
      <c r="ET198" s="1474"/>
      <c r="EU198" s="1474"/>
      <c r="EV198" s="1474"/>
      <c r="EW198" s="1474"/>
      <c r="EX198" s="1474"/>
      <c r="EY198" s="1474"/>
      <c r="EZ198" s="1474"/>
      <c r="FA198" s="1474"/>
      <c r="FB198" s="1474"/>
      <c r="FC198" s="1474"/>
      <c r="FD198" s="1474"/>
      <c r="FE198" s="1474"/>
      <c r="FF198" s="1474"/>
      <c r="FG198" s="1474"/>
      <c r="FH198" s="1474"/>
      <c r="FI198" s="1474"/>
      <c r="FJ198" s="1474"/>
      <c r="FK198" s="1474"/>
      <c r="FL198" s="1474"/>
      <c r="FM198" s="1474"/>
      <c r="FN198" s="1474"/>
      <c r="FO198" s="1474"/>
      <c r="FP198" s="1474"/>
      <c r="FQ198" s="1474"/>
      <c r="FR198" s="1474"/>
      <c r="FS198" s="1474"/>
      <c r="FT198" s="1474"/>
      <c r="FU198" s="1474"/>
      <c r="FV198" s="1474"/>
      <c r="FW198" s="1474"/>
      <c r="FX198" s="1474"/>
      <c r="FY198" s="1474"/>
      <c r="FZ198" s="1474"/>
      <c r="GA198" s="1474"/>
      <c r="GB198" s="1474"/>
      <c r="GC198" s="1474"/>
      <c r="GD198" s="1474"/>
      <c r="GE198" s="1474"/>
      <c r="GF198" s="1474"/>
      <c r="GG198" s="1474"/>
      <c r="GH198" s="1474"/>
      <c r="GI198" s="1474"/>
      <c r="GJ198" s="1474"/>
      <c r="GK198" s="1474"/>
      <c r="GL198" s="1474"/>
      <c r="GM198" s="1474"/>
      <c r="GN198" s="1474"/>
      <c r="GO198" s="1474"/>
      <c r="GP198" s="1474"/>
      <c r="GQ198" s="1474"/>
      <c r="GR198" s="1474"/>
      <c r="GS198" s="1474"/>
      <c r="GT198" s="1474"/>
      <c r="GU198" s="1474"/>
      <c r="GV198" s="1474"/>
      <c r="GW198" s="1474"/>
      <c r="GX198" s="1474"/>
      <c r="GY198" s="1474"/>
      <c r="GZ198" s="1474"/>
      <c r="HA198" s="1474"/>
      <c r="HB198" s="1474"/>
      <c r="HC198" s="1474"/>
      <c r="HD198" s="1474"/>
      <c r="HE198" s="1474"/>
      <c r="HF198" s="1474"/>
      <c r="HG198" s="1474"/>
      <c r="HH198" s="1474"/>
      <c r="HI198" s="1474"/>
      <c r="HJ198" s="1474"/>
      <c r="HK198" s="1474"/>
      <c r="HL198" s="1474"/>
      <c r="HM198" s="1474"/>
      <c r="HN198" s="1474"/>
      <c r="HO198" s="1474"/>
      <c r="HP198" s="1474"/>
      <c r="HQ198" s="1474"/>
      <c r="HR198" s="1474"/>
      <c r="HS198" s="1474"/>
      <c r="HT198" s="1474"/>
      <c r="HU198" s="1474"/>
      <c r="HV198" s="1474"/>
      <c r="HW198" s="1474"/>
      <c r="HX198" s="1474"/>
      <c r="HY198" s="1474"/>
      <c r="HZ198" s="1474"/>
      <c r="IA198" s="1474"/>
      <c r="IB198" s="1474"/>
      <c r="IC198" s="1474"/>
      <c r="ID198" s="1474"/>
      <c r="IE198" s="1474"/>
      <c r="IF198" s="1474"/>
      <c r="IG198" s="1474"/>
      <c r="IH198" s="1474"/>
      <c r="II198" s="1474"/>
      <c r="IJ198" s="1474"/>
      <c r="IK198" s="1474"/>
      <c r="IL198" s="1474"/>
      <c r="IM198" s="1474"/>
      <c r="IN198" s="1474"/>
      <c r="IO198" s="1474"/>
      <c r="IP198" s="1474"/>
      <c r="IQ198" s="1474"/>
      <c r="IR198" s="1474"/>
      <c r="IS198" s="1474"/>
      <c r="IT198" s="1474"/>
      <c r="IU198" s="1474"/>
    </row>
    <row r="199" spans="1:255">
      <c r="A199" s="2091">
        <v>50</v>
      </c>
      <c r="B199" s="1456"/>
      <c r="C199" s="1456"/>
      <c r="D199" s="1456"/>
      <c r="E199" s="1814"/>
      <c r="F199" s="1455"/>
      <c r="G199" s="1456"/>
      <c r="H199" s="1456"/>
      <c r="I199" s="1456"/>
      <c r="J199" s="1456"/>
      <c r="K199" s="1787"/>
      <c r="L199" s="1787"/>
      <c r="M199" s="1825">
        <v>50</v>
      </c>
      <c r="N199" s="1455"/>
      <c r="O199" s="1787"/>
      <c r="P199" s="1787"/>
      <c r="Q199" s="1787"/>
      <c r="R199" s="1787">
        <f t="shared" si="3"/>
        <v>0</v>
      </c>
      <c r="S199" s="1825">
        <v>50</v>
      </c>
    </row>
    <row r="200" spans="1:255">
      <c r="A200" s="2091">
        <v>51</v>
      </c>
      <c r="B200" s="1456"/>
      <c r="C200" s="1456"/>
      <c r="D200" s="1456"/>
      <c r="E200" s="1814"/>
      <c r="F200" s="1455"/>
      <c r="G200" s="1456"/>
      <c r="H200" s="1456"/>
      <c r="I200" s="1456"/>
      <c r="J200" s="1456"/>
      <c r="K200" s="1787"/>
      <c r="L200" s="1787"/>
      <c r="M200" s="1825">
        <v>51</v>
      </c>
      <c r="N200" s="1455"/>
      <c r="O200" s="1787"/>
      <c r="P200" s="1787"/>
      <c r="Q200" s="1787"/>
      <c r="R200" s="1787">
        <f t="shared" si="3"/>
        <v>0</v>
      </c>
      <c r="S200" s="1825">
        <v>51</v>
      </c>
    </row>
    <row r="201" spans="1:255">
      <c r="A201" s="2091">
        <v>52</v>
      </c>
      <c r="B201" s="1456"/>
      <c r="C201" s="1456"/>
      <c r="D201" s="1456"/>
      <c r="E201" s="1814"/>
      <c r="F201" s="1455"/>
      <c r="G201" s="1456"/>
      <c r="H201" s="1456"/>
      <c r="I201" s="1456"/>
      <c r="J201" s="1456"/>
      <c r="K201" s="1787"/>
      <c r="L201" s="1787"/>
      <c r="M201" s="1825">
        <v>52</v>
      </c>
      <c r="N201" s="1455"/>
      <c r="O201" s="1787"/>
      <c r="P201" s="1787"/>
      <c r="Q201" s="1787"/>
      <c r="R201" s="1787">
        <f t="shared" si="3"/>
        <v>0</v>
      </c>
      <c r="S201" s="1825">
        <v>52</v>
      </c>
    </row>
    <row r="202" spans="1:255">
      <c r="A202" s="2091">
        <v>53</v>
      </c>
      <c r="B202" s="1456"/>
      <c r="C202" s="1456"/>
      <c r="D202" s="1456"/>
      <c r="E202" s="1814"/>
      <c r="F202" s="1455"/>
      <c r="G202" s="1456"/>
      <c r="H202" s="1456"/>
      <c r="I202" s="1456"/>
      <c r="J202" s="1456"/>
      <c r="K202" s="1787"/>
      <c r="L202" s="1787"/>
      <c r="M202" s="1825">
        <v>53</v>
      </c>
      <c r="N202" s="1455"/>
      <c r="O202" s="1787"/>
      <c r="P202" s="1787"/>
      <c r="Q202" s="1787"/>
      <c r="R202" s="1787">
        <f t="shared" si="3"/>
        <v>0</v>
      </c>
      <c r="S202" s="1825">
        <v>53</v>
      </c>
    </row>
    <row r="203" spans="1:255">
      <c r="A203" s="2091">
        <v>54</v>
      </c>
      <c r="B203" s="1456"/>
      <c r="C203" s="1456"/>
      <c r="D203" s="1456"/>
      <c r="E203" s="1814"/>
      <c r="F203" s="1455"/>
      <c r="G203" s="1456"/>
      <c r="H203" s="1456"/>
      <c r="I203" s="1456"/>
      <c r="J203" s="1456"/>
      <c r="K203" s="1787"/>
      <c r="L203" s="1787"/>
      <c r="M203" s="1825">
        <v>54</v>
      </c>
      <c r="N203" s="1455"/>
      <c r="O203" s="1787"/>
      <c r="P203" s="1787"/>
      <c r="Q203" s="1787"/>
      <c r="R203" s="1787">
        <f t="shared" si="3"/>
        <v>0</v>
      </c>
      <c r="S203" s="1825">
        <v>54</v>
      </c>
    </row>
    <row r="204" spans="1:255">
      <c r="A204" s="2091">
        <v>55</v>
      </c>
      <c r="B204" s="1456"/>
      <c r="C204" s="1456"/>
      <c r="D204" s="1456"/>
      <c r="E204" s="1814"/>
      <c r="F204" s="1455"/>
      <c r="G204" s="1456"/>
      <c r="H204" s="1456"/>
      <c r="I204" s="1456"/>
      <c r="J204" s="1456"/>
      <c r="K204" s="1787"/>
      <c r="L204" s="1787"/>
      <c r="M204" s="1825">
        <v>55</v>
      </c>
      <c r="N204" s="1455"/>
      <c r="O204" s="1787"/>
      <c r="P204" s="1787"/>
      <c r="Q204" s="1787"/>
      <c r="R204" s="1787">
        <f t="shared" si="3"/>
        <v>0</v>
      </c>
      <c r="S204" s="1825">
        <v>55</v>
      </c>
    </row>
    <row r="205" spans="1:255">
      <c r="A205" s="2091">
        <v>56</v>
      </c>
      <c r="B205" s="1456"/>
      <c r="C205" s="1456"/>
      <c r="D205" s="1456"/>
      <c r="E205" s="1814"/>
      <c r="F205" s="1455"/>
      <c r="G205" s="1456"/>
      <c r="H205" s="1456"/>
      <c r="I205" s="1456"/>
      <c r="J205" s="1456"/>
      <c r="K205" s="1787"/>
      <c r="L205" s="1787"/>
      <c r="M205" s="1825">
        <v>56</v>
      </c>
      <c r="N205" s="1455"/>
      <c r="O205" s="1787"/>
      <c r="P205" s="1787"/>
      <c r="Q205" s="1787"/>
      <c r="R205" s="1787">
        <f t="shared" si="3"/>
        <v>0</v>
      </c>
      <c r="S205" s="1825">
        <v>56</v>
      </c>
    </row>
    <row r="206" spans="1:255">
      <c r="A206" s="2091">
        <v>57</v>
      </c>
      <c r="B206" s="1456"/>
      <c r="C206" s="1456"/>
      <c r="D206" s="1456"/>
      <c r="E206" s="1814"/>
      <c r="F206" s="1455"/>
      <c r="G206" s="1456"/>
      <c r="H206" s="1456"/>
      <c r="I206" s="1456"/>
      <c r="J206" s="1456"/>
      <c r="K206" s="1787"/>
      <c r="L206" s="1787"/>
      <c r="M206" s="1825">
        <v>57</v>
      </c>
      <c r="N206" s="1455"/>
      <c r="O206" s="1787"/>
      <c r="P206" s="1787"/>
      <c r="Q206" s="1787"/>
      <c r="R206" s="1787">
        <f t="shared" si="3"/>
        <v>0</v>
      </c>
      <c r="S206" s="1825">
        <v>57</v>
      </c>
    </row>
    <row r="207" spans="1:255">
      <c r="A207" s="2091">
        <v>58</v>
      </c>
      <c r="B207" s="1456"/>
      <c r="C207" s="1456"/>
      <c r="D207" s="1456"/>
      <c r="E207" s="1814"/>
      <c r="F207" s="1455"/>
      <c r="G207" s="1456"/>
      <c r="H207" s="1456"/>
      <c r="I207" s="1456"/>
      <c r="J207" s="1456"/>
      <c r="K207" s="1787"/>
      <c r="L207" s="1787"/>
      <c r="M207" s="1825">
        <v>58</v>
      </c>
      <c r="N207" s="1455"/>
      <c r="O207" s="1787"/>
      <c r="P207" s="1787"/>
      <c r="Q207" s="1787"/>
      <c r="R207" s="1787">
        <f t="shared" si="3"/>
        <v>0</v>
      </c>
      <c r="S207" s="1825">
        <v>58</v>
      </c>
    </row>
    <row r="208" spans="1:255">
      <c r="A208" s="2091">
        <v>59</v>
      </c>
      <c r="B208" s="1456"/>
      <c r="C208" s="1456"/>
      <c r="D208" s="1456"/>
      <c r="E208" s="1814"/>
      <c r="F208" s="1455"/>
      <c r="G208" s="1456"/>
      <c r="H208" s="1456"/>
      <c r="I208" s="1456"/>
      <c r="J208" s="1456"/>
      <c r="K208" s="1787"/>
      <c r="L208" s="1787"/>
      <c r="M208" s="1825">
        <v>59</v>
      </c>
      <c r="N208" s="1455"/>
      <c r="O208" s="1787"/>
      <c r="P208" s="1787"/>
      <c r="Q208" s="1787"/>
      <c r="R208" s="1787">
        <f t="shared" si="3"/>
        <v>0</v>
      </c>
      <c r="S208" s="1825">
        <v>59</v>
      </c>
    </row>
    <row r="209" spans="1:19">
      <c r="A209" s="2091">
        <v>60</v>
      </c>
      <c r="B209" s="1456"/>
      <c r="C209" s="1456"/>
      <c r="D209" s="1456"/>
      <c r="E209" s="1814"/>
      <c r="F209" s="1455"/>
      <c r="G209" s="1456"/>
      <c r="H209" s="1456"/>
      <c r="I209" s="1456"/>
      <c r="J209" s="1456"/>
      <c r="K209" s="1787"/>
      <c r="L209" s="1787"/>
      <c r="M209" s="1825">
        <v>60</v>
      </c>
      <c r="N209" s="1455"/>
      <c r="O209" s="1787"/>
      <c r="P209" s="1787"/>
      <c r="Q209" s="1787"/>
      <c r="R209" s="1787">
        <f t="shared" si="3"/>
        <v>0</v>
      </c>
      <c r="S209" s="1825">
        <v>60</v>
      </c>
    </row>
    <row r="210" spans="1:19">
      <c r="A210" s="2091">
        <v>61</v>
      </c>
      <c r="B210" s="1456"/>
      <c r="C210" s="1456"/>
      <c r="D210" s="1456"/>
      <c r="E210" s="1814"/>
      <c r="F210" s="1455"/>
      <c r="G210" s="1456"/>
      <c r="H210" s="1456"/>
      <c r="I210" s="1456"/>
      <c r="J210" s="1456"/>
      <c r="K210" s="1787"/>
      <c r="L210" s="1787"/>
      <c r="M210" s="1825">
        <v>61</v>
      </c>
      <c r="N210" s="1455"/>
      <c r="O210" s="1787"/>
      <c r="P210" s="1787"/>
      <c r="Q210" s="1787"/>
      <c r="R210" s="1787">
        <f t="shared" si="3"/>
        <v>0</v>
      </c>
      <c r="S210" s="1825">
        <v>61</v>
      </c>
    </row>
    <row r="211" spans="1:19">
      <c r="A211" s="2091">
        <v>62</v>
      </c>
      <c r="B211" s="1456"/>
      <c r="C211" s="1456"/>
      <c r="D211" s="1456"/>
      <c r="E211" s="1814"/>
      <c r="F211" s="1455"/>
      <c r="G211" s="1456"/>
      <c r="H211" s="1456"/>
      <c r="I211" s="1456"/>
      <c r="J211" s="1456"/>
      <c r="K211" s="1787"/>
      <c r="L211" s="1787"/>
      <c r="M211" s="1825">
        <v>62</v>
      </c>
      <c r="N211" s="1455"/>
      <c r="O211" s="1787"/>
      <c r="P211" s="1787"/>
      <c r="Q211" s="1787"/>
      <c r="R211" s="1787">
        <f t="shared" si="3"/>
        <v>0</v>
      </c>
      <c r="S211" s="1825">
        <v>62</v>
      </c>
    </row>
    <row r="212" spans="1:19">
      <c r="A212" s="2091">
        <v>63</v>
      </c>
      <c r="B212" s="1456"/>
      <c r="C212" s="1456"/>
      <c r="D212" s="1456"/>
      <c r="E212" s="1814"/>
      <c r="F212" s="1455"/>
      <c r="G212" s="1456"/>
      <c r="H212" s="1456"/>
      <c r="I212" s="1456"/>
      <c r="J212" s="1456"/>
      <c r="K212" s="1787"/>
      <c r="L212" s="1787"/>
      <c r="M212" s="1825">
        <v>63</v>
      </c>
      <c r="N212" s="1455"/>
      <c r="O212" s="1787"/>
      <c r="P212" s="1787"/>
      <c r="Q212" s="1787"/>
      <c r="R212" s="1787">
        <f t="shared" si="3"/>
        <v>0</v>
      </c>
      <c r="S212" s="1825">
        <v>63</v>
      </c>
    </row>
    <row r="213" spans="1:19">
      <c r="A213" s="2091">
        <v>64</v>
      </c>
      <c r="B213" s="1456"/>
      <c r="C213" s="1456"/>
      <c r="D213" s="1456"/>
      <c r="E213" s="1814"/>
      <c r="F213" s="1455"/>
      <c r="G213" s="1456"/>
      <c r="H213" s="1456"/>
      <c r="I213" s="1456"/>
      <c r="J213" s="1456"/>
      <c r="K213" s="1787"/>
      <c r="L213" s="1787"/>
      <c r="M213" s="1825">
        <v>64</v>
      </c>
      <c r="N213" s="1455"/>
      <c r="O213" s="1787"/>
      <c r="P213" s="1787"/>
      <c r="Q213" s="1787"/>
      <c r="R213" s="1787">
        <f t="shared" si="3"/>
        <v>0</v>
      </c>
      <c r="S213" s="1825">
        <v>64</v>
      </c>
    </row>
    <row r="214" spans="1:19" ht="15.75" thickBot="1">
      <c r="A214" s="2087">
        <v>65</v>
      </c>
      <c r="B214" s="2199" t="s">
        <v>2328</v>
      </c>
      <c r="C214" s="2214"/>
      <c r="D214" s="2214"/>
      <c r="E214" s="2270"/>
      <c r="F214" s="2271"/>
      <c r="G214" s="2214"/>
      <c r="H214" s="2214"/>
      <c r="I214" s="2214"/>
      <c r="J214" s="1484">
        <f>SUM(J73:J136,J150:J213)</f>
        <v>5013</v>
      </c>
      <c r="K214" s="2202">
        <f t="shared" ref="K214:L214" si="4">SUM(K73:K136,K150:K213)</f>
        <v>1299602</v>
      </c>
      <c r="L214" s="2202">
        <f t="shared" si="4"/>
        <v>1299602</v>
      </c>
      <c r="M214" s="2204">
        <v>65</v>
      </c>
      <c r="N214" s="1689"/>
      <c r="O214" s="2203">
        <f t="shared" ref="O214" si="5">SUM(O73:O136,O150:O213)</f>
        <v>16449398.330000002</v>
      </c>
      <c r="P214" s="2203">
        <f t="shared" ref="P214" si="6">SUM(P73:P136,P150:P213)</f>
        <v>7123984.1500000004</v>
      </c>
      <c r="Q214" s="2203">
        <f t="shared" ref="Q214" si="7">SUM(Q73:Q136,Q150:Q213)</f>
        <v>229353.33</v>
      </c>
      <c r="R214" s="2203">
        <f t="shared" ref="R214" si="8">SUM(R73:R136,R150:R213)</f>
        <v>23802735.81000001</v>
      </c>
      <c r="S214" s="2204">
        <v>65</v>
      </c>
    </row>
    <row r="215" spans="1:19">
      <c r="A215" s="1744"/>
      <c r="B215" s="1744"/>
      <c r="C215" s="1496"/>
      <c r="D215" s="1496"/>
      <c r="E215" s="1496"/>
      <c r="F215" s="1496"/>
      <c r="G215" s="1496"/>
      <c r="H215" s="1496"/>
      <c r="I215" s="1496"/>
      <c r="J215" s="1723"/>
      <c r="K215" s="1804"/>
      <c r="L215" s="1804"/>
      <c r="M215" s="1744"/>
      <c r="N215" s="1723"/>
      <c r="O215" s="2218"/>
      <c r="P215" s="2218"/>
      <c r="Q215" s="2218"/>
      <c r="R215" s="2218"/>
      <c r="S215" s="1744"/>
    </row>
    <row r="216" spans="1:19">
      <c r="A216" s="2692" t="s">
        <v>4686</v>
      </c>
      <c r="B216" s="2620"/>
      <c r="C216" s="2620"/>
      <c r="D216" s="1489"/>
      <c r="E216" s="1489"/>
      <c r="F216" s="2692" t="s">
        <v>4686</v>
      </c>
      <c r="G216" s="2620"/>
      <c r="H216" s="2620"/>
      <c r="I216" s="2407"/>
      <c r="J216" s="1474"/>
      <c r="K216" s="1474"/>
      <c r="L216" s="1474"/>
      <c r="M216" s="1474"/>
      <c r="N216" s="2692" t="s">
        <v>4686</v>
      </c>
      <c r="O216" s="1474"/>
      <c r="P216" s="1474"/>
      <c r="Q216" s="1474"/>
      <c r="R216" s="1474"/>
      <c r="S216" s="1474"/>
    </row>
    <row r="217" spans="1:19">
      <c r="A217" s="1489" t="s">
        <v>1411</v>
      </c>
      <c r="B217" s="1489"/>
      <c r="C217" s="1489"/>
      <c r="D217" s="1489"/>
      <c r="E217" s="1489"/>
      <c r="F217" s="1489" t="s">
        <v>1412</v>
      </c>
      <c r="G217" s="1489"/>
      <c r="H217" s="1489"/>
      <c r="I217" s="1489"/>
      <c r="J217" s="2261"/>
      <c r="K217" s="2261"/>
      <c r="L217" s="2261"/>
      <c r="M217" s="1489"/>
      <c r="N217" s="1489" t="s">
        <v>1413</v>
      </c>
      <c r="O217" s="1489"/>
      <c r="P217" s="2261"/>
      <c r="Q217" s="2261"/>
      <c r="R217" s="2261"/>
      <c r="S217" s="1489"/>
    </row>
    <row r="218" spans="1:19">
      <c r="A218" s="1496"/>
      <c r="B218" s="1496"/>
      <c r="C218" s="1496"/>
      <c r="D218" s="1496"/>
      <c r="E218" s="1496"/>
      <c r="F218" s="1496"/>
      <c r="G218" s="1496"/>
      <c r="H218" s="1496"/>
      <c r="I218" s="1496"/>
      <c r="J218" s="1496"/>
      <c r="K218" s="1496"/>
      <c r="L218" s="1496"/>
      <c r="M218" s="1496"/>
      <c r="N218" s="1496"/>
      <c r="O218" s="1496"/>
      <c r="P218" s="1496"/>
      <c r="Q218" s="1496"/>
      <c r="R218" s="1496"/>
      <c r="S218" s="1496"/>
    </row>
    <row r="219" spans="1:19">
      <c r="A219" s="1496"/>
      <c r="B219" s="1496"/>
      <c r="C219" s="1496"/>
      <c r="D219" s="1496"/>
      <c r="E219" s="1496"/>
      <c r="F219" s="1496"/>
      <c r="G219" s="1496"/>
      <c r="H219" s="1496"/>
      <c r="I219" s="1496"/>
      <c r="J219" s="1496"/>
      <c r="K219" s="1496"/>
      <c r="L219" s="1496"/>
      <c r="M219" s="1496"/>
      <c r="N219" s="1496"/>
      <c r="O219" s="1496"/>
      <c r="P219" s="1496"/>
      <c r="Q219" s="1496"/>
      <c r="R219" s="1496"/>
      <c r="S219" s="1496"/>
    </row>
    <row r="220" spans="1:19">
      <c r="A220" s="1496"/>
      <c r="B220" s="1496"/>
      <c r="C220" s="1496"/>
      <c r="D220" s="1496"/>
      <c r="E220" s="1496"/>
      <c r="F220" s="1496"/>
      <c r="G220" s="1496"/>
      <c r="H220" s="1496"/>
      <c r="I220" s="1496"/>
      <c r="J220" s="1496"/>
      <c r="K220" s="1496"/>
      <c r="L220" s="1496"/>
      <c r="M220" s="1496"/>
      <c r="N220" s="1496"/>
      <c r="O220" s="1496"/>
      <c r="P220" s="1496"/>
      <c r="Q220" s="1496"/>
      <c r="R220" s="1496"/>
      <c r="S220" s="1496"/>
    </row>
    <row r="221" spans="1:19">
      <c r="A221" s="1496"/>
      <c r="B221" s="1496"/>
      <c r="C221" s="1496"/>
      <c r="D221" s="1496"/>
      <c r="E221" s="1496"/>
      <c r="F221" s="1496"/>
      <c r="G221" s="1496"/>
      <c r="H221" s="1496"/>
      <c r="I221" s="1496"/>
      <c r="J221" s="1496"/>
      <c r="K221" s="1496"/>
      <c r="L221" s="1496"/>
      <c r="M221" s="1496"/>
      <c r="N221" s="1496"/>
      <c r="O221" s="1496"/>
      <c r="P221" s="1496"/>
      <c r="Q221" s="1496"/>
      <c r="R221" s="1496"/>
      <c r="S221" s="1496"/>
    </row>
    <row r="222" spans="1:19">
      <c r="A222" s="1496"/>
      <c r="B222" s="1496"/>
      <c r="C222" s="1496"/>
      <c r="D222" s="1496"/>
      <c r="E222" s="1496"/>
      <c r="F222" s="1496"/>
      <c r="G222" s="1496"/>
      <c r="H222" s="1496"/>
      <c r="I222" s="1496"/>
      <c r="J222" s="1496"/>
      <c r="K222" s="1496"/>
      <c r="L222" s="1496"/>
      <c r="M222" s="1496"/>
      <c r="N222" s="1496"/>
      <c r="O222" s="1496"/>
      <c r="P222" s="1496"/>
      <c r="Q222" s="1496"/>
      <c r="R222" s="1496"/>
      <c r="S222" s="1496"/>
    </row>
    <row r="223" spans="1:19">
      <c r="A223" s="1496"/>
      <c r="B223" s="1496"/>
      <c r="C223" s="1496"/>
      <c r="D223" s="1496"/>
      <c r="E223" s="1496"/>
      <c r="F223" s="1496"/>
      <c r="G223" s="1496"/>
      <c r="H223" s="1496"/>
      <c r="I223" s="1496"/>
      <c r="J223" s="1496"/>
      <c r="K223" s="1496"/>
      <c r="L223" s="1496"/>
      <c r="M223" s="1496"/>
      <c r="N223" s="1496"/>
      <c r="O223" s="1496"/>
      <c r="P223" s="1496"/>
      <c r="Q223" s="1496"/>
      <c r="R223" s="1496"/>
      <c r="S223" s="1496"/>
    </row>
    <row r="224" spans="1:19">
      <c r="A224" s="1496"/>
      <c r="B224" s="1496"/>
      <c r="C224" s="1496"/>
      <c r="D224" s="1496"/>
      <c r="E224" s="1496"/>
      <c r="F224" s="1496"/>
      <c r="G224" s="1496"/>
      <c r="H224" s="1496"/>
      <c r="I224" s="1496"/>
      <c r="J224" s="1496"/>
      <c r="K224" s="1496"/>
      <c r="L224" s="1496"/>
      <c r="M224" s="1496"/>
      <c r="N224" s="1496"/>
      <c r="O224" s="1496"/>
      <c r="P224" s="1496"/>
      <c r="Q224" s="1496"/>
      <c r="R224" s="1496"/>
      <c r="S224" s="1496"/>
    </row>
    <row r="225" spans="1:19">
      <c r="A225" s="1496"/>
      <c r="B225" s="1496"/>
      <c r="C225" s="1496"/>
      <c r="D225" s="1496"/>
      <c r="E225" s="1496"/>
      <c r="F225" s="1496"/>
      <c r="G225" s="1496"/>
      <c r="H225" s="1496"/>
      <c r="I225" s="1496"/>
      <c r="J225" s="1496"/>
      <c r="K225" s="1496"/>
      <c r="L225" s="1496"/>
      <c r="M225" s="1496"/>
      <c r="N225" s="1496"/>
      <c r="O225" s="1496"/>
      <c r="P225" s="1496"/>
      <c r="Q225" s="1496"/>
      <c r="R225" s="1496"/>
      <c r="S225" s="1496"/>
    </row>
    <row r="226" spans="1:19">
      <c r="A226" s="1496"/>
      <c r="B226" s="1496"/>
      <c r="C226" s="1496"/>
      <c r="D226" s="1496"/>
      <c r="E226" s="1496"/>
      <c r="F226" s="1496"/>
      <c r="G226" s="1496"/>
      <c r="H226" s="1496"/>
      <c r="I226" s="1496"/>
      <c r="J226" s="1496"/>
      <c r="K226" s="1496"/>
      <c r="L226" s="1496"/>
      <c r="M226" s="1496"/>
      <c r="N226" s="1496"/>
      <c r="O226" s="1496"/>
      <c r="P226" s="1496"/>
      <c r="Q226" s="1496"/>
      <c r="R226" s="1496"/>
      <c r="S226" s="1496"/>
    </row>
    <row r="227" spans="1:19">
      <c r="A227" s="1496"/>
      <c r="B227" s="1496"/>
      <c r="C227" s="1496"/>
      <c r="D227" s="1496"/>
      <c r="E227" s="1496"/>
      <c r="F227" s="1496"/>
      <c r="G227" s="1496"/>
      <c r="H227" s="1496"/>
      <c r="I227" s="1496"/>
      <c r="J227" s="1496"/>
      <c r="K227" s="1496"/>
      <c r="L227" s="1496"/>
      <c r="M227" s="1496"/>
      <c r="N227" s="1496"/>
      <c r="O227" s="1496"/>
      <c r="P227" s="1496"/>
      <c r="Q227" s="1496"/>
      <c r="R227" s="1496"/>
      <c r="S227" s="1496"/>
    </row>
    <row r="228" spans="1:19">
      <c r="A228" s="1496"/>
      <c r="B228" s="1496"/>
      <c r="C228" s="1496"/>
      <c r="D228" s="1496"/>
      <c r="E228" s="1496"/>
      <c r="F228" s="1496"/>
      <c r="G228" s="1496"/>
      <c r="H228" s="1496"/>
      <c r="I228" s="1496"/>
      <c r="J228" s="1496"/>
      <c r="K228" s="1496"/>
      <c r="L228" s="1496"/>
      <c r="M228" s="1496"/>
      <c r="N228" s="1496"/>
      <c r="O228" s="1496"/>
      <c r="P228" s="1496"/>
      <c r="Q228" s="1496"/>
      <c r="R228" s="1496"/>
      <c r="S228" s="1496"/>
    </row>
    <row r="229" spans="1:19">
      <c r="A229" s="1496"/>
      <c r="B229" s="1496"/>
      <c r="C229" s="1496"/>
      <c r="D229" s="1496"/>
      <c r="E229" s="1496"/>
      <c r="F229" s="1496"/>
      <c r="G229" s="1496"/>
      <c r="H229" s="1496"/>
      <c r="I229" s="1496"/>
      <c r="J229" s="1496"/>
      <c r="K229" s="1496"/>
      <c r="L229" s="1496"/>
      <c r="M229" s="1496"/>
      <c r="N229" s="1496"/>
      <c r="O229" s="1496"/>
      <c r="P229" s="1496"/>
      <c r="Q229" s="1496"/>
      <c r="R229" s="1496"/>
      <c r="S229" s="1496"/>
    </row>
    <row r="230" spans="1:19">
      <c r="A230" s="1496"/>
      <c r="B230" s="1496"/>
      <c r="C230" s="1496"/>
      <c r="D230" s="1496"/>
      <c r="E230" s="1496"/>
      <c r="F230" s="1496"/>
      <c r="G230" s="1496"/>
      <c r="H230" s="1496"/>
      <c r="I230" s="1496"/>
      <c r="J230" s="1496"/>
      <c r="K230" s="1496"/>
      <c r="L230" s="1496"/>
      <c r="M230" s="1496"/>
      <c r="N230" s="1496"/>
      <c r="O230" s="1496"/>
      <c r="P230" s="1496"/>
      <c r="Q230" s="1496"/>
      <c r="R230" s="1496"/>
      <c r="S230" s="1496"/>
    </row>
    <row r="231" spans="1:19">
      <c r="A231" s="1496"/>
      <c r="B231" s="1496"/>
      <c r="C231" s="1496"/>
      <c r="D231" s="1496"/>
      <c r="E231" s="1496"/>
      <c r="F231" s="1496"/>
      <c r="G231" s="1496"/>
      <c r="H231" s="1496"/>
      <c r="I231" s="1496"/>
      <c r="J231" s="1496"/>
      <c r="K231" s="1496"/>
      <c r="L231" s="1496"/>
      <c r="M231" s="1496"/>
      <c r="N231" s="1496"/>
      <c r="O231" s="1496"/>
      <c r="P231" s="1496"/>
      <c r="Q231" s="1496"/>
      <c r="R231" s="1496"/>
      <c r="S231" s="1496"/>
    </row>
  </sheetData>
  <mergeCells count="59">
    <mergeCell ref="N31:O31"/>
    <mergeCell ref="N27:S27"/>
    <mergeCell ref="N37:O37"/>
    <mergeCell ref="N36:O36"/>
    <mergeCell ref="N35:O35"/>
    <mergeCell ref="N34:O34"/>
    <mergeCell ref="N33:O33"/>
    <mergeCell ref="N32:O32"/>
    <mergeCell ref="N43:O43"/>
    <mergeCell ref="N42:O42"/>
    <mergeCell ref="N41:O41"/>
    <mergeCell ref="N40:O40"/>
    <mergeCell ref="N39:O39"/>
    <mergeCell ref="N38:O38"/>
    <mergeCell ref="F46:G46"/>
    <mergeCell ref="F47:G47"/>
    <mergeCell ref="N28:O28"/>
    <mergeCell ref="N29:O29"/>
    <mergeCell ref="N30:O30"/>
    <mergeCell ref="N47:O47"/>
    <mergeCell ref="N46:O46"/>
    <mergeCell ref="N45:O45"/>
    <mergeCell ref="N44:O44"/>
    <mergeCell ref="F39:G39"/>
    <mergeCell ref="F40:G40"/>
    <mergeCell ref="F41:G41"/>
    <mergeCell ref="F42:G42"/>
    <mergeCell ref="F43:G43"/>
    <mergeCell ref="F44:G44"/>
    <mergeCell ref="F38:G38"/>
    <mergeCell ref="F27:G27"/>
    <mergeCell ref="F28:G28"/>
    <mergeCell ref="F29:G29"/>
    <mergeCell ref="F30:G30"/>
    <mergeCell ref="F31:G31"/>
    <mergeCell ref="F32:G32"/>
    <mergeCell ref="F33:G33"/>
    <mergeCell ref="F34:G34"/>
    <mergeCell ref="F35:G35"/>
    <mergeCell ref="F36:G36"/>
    <mergeCell ref="F37:G37"/>
    <mergeCell ref="F4:M4"/>
    <mergeCell ref="A4:E4"/>
    <mergeCell ref="A5:E5"/>
    <mergeCell ref="F5:M5"/>
    <mergeCell ref="N4:S4"/>
    <mergeCell ref="N5:S5"/>
    <mergeCell ref="A66:E66"/>
    <mergeCell ref="A67:E67"/>
    <mergeCell ref="F66:M66"/>
    <mergeCell ref="F67:M67"/>
    <mergeCell ref="N66:S66"/>
    <mergeCell ref="N67:S67"/>
    <mergeCell ref="A143:E143"/>
    <mergeCell ref="F143:M143"/>
    <mergeCell ref="N143:S143"/>
    <mergeCell ref="A144:E144"/>
    <mergeCell ref="F144:M144"/>
    <mergeCell ref="N144:S144"/>
  </mergeCells>
  <printOptions horizontalCentered="1" verticalCentered="1"/>
  <pageMargins left="0" right="0" top="0" bottom="0" header="0" footer="0"/>
  <pageSetup scale="61" fitToWidth="3" fitToHeight="3" pageOrder="overThenDown" orientation="portrait" horizontalDpi="300" verticalDpi="300" r:id="rId1"/>
  <headerFooter alignWithMargins="0"/>
  <rowBreaks count="2" manualBreakCount="2">
    <brk id="61" max="16383" man="1"/>
    <brk id="140" max="18" man="1"/>
  </rowBreaks>
  <colBreaks count="3" manualBreakCount="3">
    <brk id="5" max="1048575" man="1"/>
    <brk id="13" max="1048575" man="1"/>
    <brk id="19"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theme="1"/>
  </sheetPr>
  <dimension ref="A1:F62"/>
  <sheetViews>
    <sheetView view="pageBreakPreview" zoomScale="80" zoomScaleNormal="100" zoomScaleSheetLayoutView="80" workbookViewId="0">
      <selection activeCell="J33" sqref="J33"/>
    </sheetView>
  </sheetViews>
  <sheetFormatPr defaultRowHeight="15"/>
  <cols>
    <col min="1" max="1" width="4" style="1496" customWidth="1"/>
    <col min="2" max="2" width="44.88671875" style="1496" customWidth="1"/>
    <col min="3" max="3" width="19.21875" style="1496" bestFit="1" customWidth="1"/>
    <col min="4" max="4" width="18" style="1496" bestFit="1" customWidth="1"/>
    <col min="5" max="5" width="18.6640625" style="1496" bestFit="1" customWidth="1"/>
    <col min="6" max="6" width="16.109375" style="1496" customWidth="1"/>
    <col min="7" max="16384" width="8.88671875" style="1496"/>
  </cols>
  <sheetData>
    <row r="1" spans="1:6" ht="15.75" thickBot="1"/>
    <row r="2" spans="1:6" ht="15.75" thickTop="1">
      <c r="A2" s="1715" t="s">
        <v>3287</v>
      </c>
      <c r="B2" s="1716"/>
      <c r="C2" s="1717" t="s">
        <v>3288</v>
      </c>
      <c r="D2" s="1718" t="s">
        <v>1797</v>
      </c>
      <c r="E2" s="1721" t="s">
        <v>1798</v>
      </c>
      <c r="F2" s="1720"/>
    </row>
    <row r="3" spans="1:6">
      <c r="A3" s="1722" t="str">
        <f>'Data Sheet'!C25</f>
        <v>Consolidated Edison Company of New York, Inc.</v>
      </c>
      <c r="B3" s="1453"/>
      <c r="C3" s="1723" t="s">
        <v>3289</v>
      </c>
      <c r="D3" s="1482" t="s">
        <v>3307</v>
      </c>
      <c r="E3" s="1726"/>
      <c r="F3" s="1725"/>
    </row>
    <row r="4" spans="1:6">
      <c r="A4" s="1727" t="s">
        <v>3290</v>
      </c>
      <c r="B4" s="1453"/>
      <c r="C4" s="1723" t="s">
        <v>3291</v>
      </c>
      <c r="D4" s="1513" t="str">
        <f>'[154]Data Sheet'!$C$40</f>
        <v xml:space="preserve"> </v>
      </c>
      <c r="E4" s="1813" t="str">
        <f>'[154]Data Sheet'!$C$38</f>
        <v xml:space="preserve"> </v>
      </c>
      <c r="F4" s="1729"/>
    </row>
    <row r="5" spans="1:6">
      <c r="A5" s="2055" t="s">
        <v>4061</v>
      </c>
      <c r="B5" s="1731"/>
      <c r="C5" s="1731"/>
      <c r="D5" s="1731"/>
      <c r="E5" s="1731"/>
      <c r="F5" s="1733"/>
    </row>
    <row r="6" spans="1:6">
      <c r="A6" s="1734" t="s">
        <v>4062</v>
      </c>
      <c r="B6" s="1735"/>
      <c r="C6" s="1723"/>
      <c r="D6" s="1723"/>
      <c r="E6" s="1490"/>
      <c r="F6" s="1725"/>
    </row>
    <row r="7" spans="1:6">
      <c r="A7" s="1734" t="s">
        <v>4063</v>
      </c>
      <c r="B7" s="1735"/>
      <c r="C7" s="1723"/>
      <c r="D7" s="1723"/>
      <c r="E7" s="1723"/>
      <c r="F7" s="1725"/>
    </row>
    <row r="8" spans="1:6">
      <c r="A8" s="1734" t="s">
        <v>4064</v>
      </c>
      <c r="B8" s="1735"/>
      <c r="C8" s="1735"/>
      <c r="D8" s="1735"/>
      <c r="E8" s="1735"/>
      <c r="F8" s="1736"/>
    </row>
    <row r="9" spans="1:6">
      <c r="A9" s="1734" t="s">
        <v>4065</v>
      </c>
      <c r="B9" s="1735"/>
      <c r="C9" s="1735"/>
      <c r="D9" s="1735"/>
      <c r="E9" s="1735"/>
      <c r="F9" s="1736"/>
    </row>
    <row r="10" spans="1:6">
      <c r="A10" s="1734" t="s">
        <v>4066</v>
      </c>
      <c r="B10" s="1735"/>
      <c r="C10" s="1735"/>
      <c r="D10" s="1735"/>
      <c r="E10" s="1735"/>
      <c r="F10" s="1736"/>
    </row>
    <row r="11" spans="1:6">
      <c r="A11" s="1734" t="s">
        <v>4067</v>
      </c>
      <c r="B11" s="1735"/>
      <c r="C11" s="1735"/>
      <c r="D11" s="1735"/>
      <c r="E11" s="1735"/>
      <c r="F11" s="1736"/>
    </row>
    <row r="12" spans="1:6">
      <c r="A12" s="1734" t="s">
        <v>4068</v>
      </c>
      <c r="B12" s="1735"/>
      <c r="C12" s="1735"/>
      <c r="D12" s="1735"/>
      <c r="E12" s="1735"/>
      <c r="F12" s="1736"/>
    </row>
    <row r="13" spans="1:6">
      <c r="A13" s="1734" t="s">
        <v>4069</v>
      </c>
      <c r="B13" s="1735"/>
      <c r="C13" s="1735"/>
      <c r="D13" s="1735"/>
      <c r="E13" s="1735"/>
      <c r="F13" s="1736"/>
    </row>
    <row r="14" spans="1:6">
      <c r="A14" s="1734" t="s">
        <v>4070</v>
      </c>
      <c r="B14" s="1735"/>
      <c r="C14" s="1735"/>
      <c r="D14" s="1735"/>
      <c r="E14" s="1735"/>
      <c r="F14" s="1736"/>
    </row>
    <row r="15" spans="1:6">
      <c r="A15" s="1734" t="s">
        <v>4071</v>
      </c>
      <c r="B15" s="1735"/>
      <c r="C15" s="1735"/>
      <c r="D15" s="1735"/>
      <c r="E15" s="1735"/>
      <c r="F15" s="1736"/>
    </row>
    <row r="16" spans="1:6">
      <c r="A16" s="1734" t="s">
        <v>4072</v>
      </c>
      <c r="B16" s="1735"/>
      <c r="C16" s="1735"/>
      <c r="D16" s="1735"/>
      <c r="E16" s="1735"/>
      <c r="F16" s="1736"/>
    </row>
    <row r="17" spans="1:6">
      <c r="A17" s="2056" t="s">
        <v>1724</v>
      </c>
      <c r="B17" s="1740" t="s">
        <v>4073</v>
      </c>
      <c r="C17" s="1746" t="s">
        <v>3590</v>
      </c>
      <c r="D17" s="2057" t="s">
        <v>4074</v>
      </c>
      <c r="E17" s="1746" t="s">
        <v>4075</v>
      </c>
      <c r="F17" s="2272" t="s">
        <v>4076</v>
      </c>
    </row>
    <row r="18" spans="1:6">
      <c r="A18" s="1743" t="s">
        <v>1727</v>
      </c>
      <c r="B18" s="2061" t="s">
        <v>4077</v>
      </c>
      <c r="C18" s="1750" t="s">
        <v>3600</v>
      </c>
      <c r="D18" s="1750" t="s">
        <v>4078</v>
      </c>
      <c r="E18" s="1750" t="s">
        <v>4079</v>
      </c>
      <c r="F18" s="2060"/>
    </row>
    <row r="19" spans="1:6">
      <c r="A19" s="2062"/>
      <c r="B19" s="1749" t="s">
        <v>3018</v>
      </c>
      <c r="C19" s="1750" t="s">
        <v>3019</v>
      </c>
      <c r="D19" s="1750" t="s">
        <v>3020</v>
      </c>
      <c r="E19" s="1750" t="s">
        <v>3021</v>
      </c>
      <c r="F19" s="2060" t="s">
        <v>2343</v>
      </c>
    </row>
    <row r="20" spans="1:6">
      <c r="A20" s="2063">
        <v>1</v>
      </c>
      <c r="B20" s="1763"/>
      <c r="C20" s="1765"/>
      <c r="D20" s="1765"/>
      <c r="E20" s="1765"/>
      <c r="F20" s="2273"/>
    </row>
    <row r="21" spans="1:6">
      <c r="A21" s="2063">
        <v>2</v>
      </c>
      <c r="B21" s="1763"/>
      <c r="C21" s="1764"/>
      <c r="D21" s="1769"/>
      <c r="E21" s="1769"/>
      <c r="F21" s="1770"/>
    </row>
    <row r="22" spans="1:6">
      <c r="A22" s="2063">
        <v>3</v>
      </c>
      <c r="B22" s="1763"/>
      <c r="C22" s="1764"/>
      <c r="D22" s="1769"/>
      <c r="E22" s="1774"/>
      <c r="F22" s="1775"/>
    </row>
    <row r="23" spans="1:6">
      <c r="A23" s="2063">
        <v>4</v>
      </c>
      <c r="B23" s="1763"/>
      <c r="C23" s="1764"/>
      <c r="D23" s="1774"/>
      <c r="E23" s="1774"/>
      <c r="F23" s="1775"/>
    </row>
    <row r="24" spans="1:6">
      <c r="A24" s="2063">
        <v>5</v>
      </c>
      <c r="B24" s="1763"/>
      <c r="C24" s="1764"/>
      <c r="D24" s="1774"/>
      <c r="E24" s="1774"/>
      <c r="F24" s="1775"/>
    </row>
    <row r="25" spans="1:6">
      <c r="A25" s="2063">
        <v>6</v>
      </c>
      <c r="B25" s="1763"/>
      <c r="C25" s="1764"/>
      <c r="D25" s="1780"/>
      <c r="E25" s="1780"/>
      <c r="F25" s="1781"/>
    </row>
    <row r="26" spans="1:6">
      <c r="A26" s="2063">
        <v>7</v>
      </c>
      <c r="B26" s="1763"/>
      <c r="C26" s="1764"/>
      <c r="D26" s="1784"/>
      <c r="E26" s="1784"/>
      <c r="F26" s="1785"/>
    </row>
    <row r="27" spans="1:6">
      <c r="A27" s="2063">
        <v>8</v>
      </c>
      <c r="B27" s="1763"/>
      <c r="C27" s="1764"/>
      <c r="D27" s="1774"/>
      <c r="E27" s="1769"/>
      <c r="F27" s="1770"/>
    </row>
    <row r="28" spans="1:6">
      <c r="A28" s="2063">
        <v>9</v>
      </c>
      <c r="B28" s="1763"/>
      <c r="C28" s="1764"/>
      <c r="D28" s="1774"/>
      <c r="E28" s="1774"/>
      <c r="F28" s="1775"/>
    </row>
    <row r="29" spans="1:6">
      <c r="A29" s="2063">
        <v>10</v>
      </c>
      <c r="B29" s="1763"/>
      <c r="C29" s="1764"/>
      <c r="D29" s="1774"/>
      <c r="E29" s="1774"/>
      <c r="F29" s="1775"/>
    </row>
    <row r="30" spans="1:6">
      <c r="A30" s="2063">
        <v>11</v>
      </c>
      <c r="B30" s="1763"/>
      <c r="C30" s="1764"/>
      <c r="D30" s="1774"/>
      <c r="E30" s="1774"/>
      <c r="F30" s="1775"/>
    </row>
    <row r="31" spans="1:6">
      <c r="A31" s="2063">
        <v>12</v>
      </c>
      <c r="B31" s="1763"/>
      <c r="C31" s="1764"/>
      <c r="D31" s="1774"/>
      <c r="E31" s="1774"/>
      <c r="F31" s="1775"/>
    </row>
    <row r="32" spans="1:6">
      <c r="A32" s="2063">
        <v>13</v>
      </c>
      <c r="B32" s="1763"/>
      <c r="C32" s="1764"/>
      <c r="D32" s="1774"/>
      <c r="E32" s="1774"/>
      <c r="F32" s="1775"/>
    </row>
    <row r="33" spans="1:6">
      <c r="A33" s="2063">
        <v>14</v>
      </c>
      <c r="B33" s="1763"/>
      <c r="C33" s="1764"/>
      <c r="D33" s="1774"/>
      <c r="E33" s="1774"/>
      <c r="F33" s="1775"/>
    </row>
    <row r="34" spans="1:6">
      <c r="A34" s="2063">
        <v>15</v>
      </c>
      <c r="B34" s="1763"/>
      <c r="C34" s="1764"/>
      <c r="D34" s="1774"/>
      <c r="E34" s="1774"/>
      <c r="F34" s="1775"/>
    </row>
    <row r="35" spans="1:6">
      <c r="A35" s="2063">
        <v>16</v>
      </c>
      <c r="B35" s="1763"/>
      <c r="C35" s="1764"/>
      <c r="D35" s="1788"/>
      <c r="E35" s="1788"/>
      <c r="F35" s="1789"/>
    </row>
    <row r="36" spans="1:6">
      <c r="A36" s="2063">
        <v>17</v>
      </c>
      <c r="B36" s="1763"/>
      <c r="C36" s="1764"/>
      <c r="D36" s="1788"/>
      <c r="E36" s="1788"/>
      <c r="F36" s="1789"/>
    </row>
    <row r="37" spans="1:6">
      <c r="A37" s="2063">
        <v>18</v>
      </c>
      <c r="B37" s="1763"/>
      <c r="C37" s="1764"/>
      <c r="D37" s="1774"/>
      <c r="E37" s="1774"/>
      <c r="F37" s="1775"/>
    </row>
    <row r="38" spans="1:6">
      <c r="A38" s="2063">
        <v>19</v>
      </c>
      <c r="B38" s="1763"/>
      <c r="C38" s="1764"/>
      <c r="D38" s="1774"/>
      <c r="E38" s="1774"/>
      <c r="F38" s="1775"/>
    </row>
    <row r="39" spans="1:6">
      <c r="A39" s="2063">
        <v>20</v>
      </c>
      <c r="B39" s="1763"/>
      <c r="C39" s="1764"/>
      <c r="D39" s="1774"/>
      <c r="E39" s="1774"/>
      <c r="F39" s="1775"/>
    </row>
    <row r="40" spans="1:6">
      <c r="A40" s="2063">
        <v>21</v>
      </c>
      <c r="B40" s="1763"/>
      <c r="C40" s="1765"/>
      <c r="D40" s="1788"/>
      <c r="E40" s="1788"/>
      <c r="F40" s="1789"/>
    </row>
    <row r="41" spans="1:6">
      <c r="A41" s="2063">
        <v>22</v>
      </c>
      <c r="B41" s="1763"/>
      <c r="C41" s="1764"/>
      <c r="D41" s="1774"/>
      <c r="E41" s="1774"/>
      <c r="F41" s="1775"/>
    </row>
    <row r="42" spans="1:6">
      <c r="A42" s="2063">
        <v>23</v>
      </c>
      <c r="B42" s="1763"/>
      <c r="C42" s="1764"/>
      <c r="D42" s="1774"/>
      <c r="E42" s="1774"/>
      <c r="F42" s="1775"/>
    </row>
    <row r="43" spans="1:6">
      <c r="A43" s="2063">
        <v>24</v>
      </c>
      <c r="B43" s="1763"/>
      <c r="C43" s="1764"/>
      <c r="D43" s="1788"/>
      <c r="E43" s="1788"/>
      <c r="F43" s="1789"/>
    </row>
    <row r="44" spans="1:6">
      <c r="A44" s="2063">
        <v>25</v>
      </c>
      <c r="B44" s="1763"/>
      <c r="C44" s="1764"/>
      <c r="D44" s="1774"/>
      <c r="E44" s="1774"/>
      <c r="F44" s="1775"/>
    </row>
    <row r="45" spans="1:6">
      <c r="A45" s="2063">
        <v>26</v>
      </c>
      <c r="B45" s="1763"/>
      <c r="C45" s="1764"/>
      <c r="D45" s="1774"/>
      <c r="E45" s="1774"/>
      <c r="F45" s="1775"/>
    </row>
    <row r="46" spans="1:6">
      <c r="A46" s="2063">
        <v>27</v>
      </c>
      <c r="B46" s="1763"/>
      <c r="C46" s="1764"/>
      <c r="D46" s="1774"/>
      <c r="E46" s="1774"/>
      <c r="F46" s="1775"/>
    </row>
    <row r="47" spans="1:6">
      <c r="A47" s="2063">
        <v>28</v>
      </c>
      <c r="B47" s="1763"/>
      <c r="C47" s="1764"/>
      <c r="D47" s="1774"/>
      <c r="E47" s="1774"/>
      <c r="F47" s="1775"/>
    </row>
    <row r="48" spans="1:6">
      <c r="A48" s="2063">
        <v>29</v>
      </c>
      <c r="B48" s="1763"/>
      <c r="C48" s="1764"/>
      <c r="D48" s="1774"/>
      <c r="E48" s="1774"/>
      <c r="F48" s="1775"/>
    </row>
    <row r="49" spans="1:6">
      <c r="A49" s="2063">
        <v>30</v>
      </c>
      <c r="B49" s="1763"/>
      <c r="C49" s="1764"/>
      <c r="D49" s="1774"/>
      <c r="E49" s="1774"/>
      <c r="F49" s="1775"/>
    </row>
    <row r="50" spans="1:6">
      <c r="A50" s="2063">
        <v>31</v>
      </c>
      <c r="B50" s="1763"/>
      <c r="C50" s="1764"/>
      <c r="D50" s="1774"/>
      <c r="E50" s="1774"/>
      <c r="F50" s="1775"/>
    </row>
    <row r="51" spans="1:6">
      <c r="A51" s="2063">
        <v>32</v>
      </c>
      <c r="B51" s="1763"/>
      <c r="C51" s="1764"/>
      <c r="D51" s="1774"/>
      <c r="E51" s="1774"/>
      <c r="F51" s="1775"/>
    </row>
    <row r="52" spans="1:6">
      <c r="A52" s="2063">
        <v>33</v>
      </c>
      <c r="B52" s="1763"/>
      <c r="C52" s="1764"/>
      <c r="D52" s="1788"/>
      <c r="E52" s="1788"/>
      <c r="F52" s="1789"/>
    </row>
    <row r="53" spans="1:6">
      <c r="A53" s="2063">
        <v>34</v>
      </c>
      <c r="B53" s="1763"/>
      <c r="C53" s="1764"/>
      <c r="D53" s="1774"/>
      <c r="E53" s="1774"/>
      <c r="F53" s="1775"/>
    </row>
    <row r="54" spans="1:6">
      <c r="A54" s="2063">
        <v>35</v>
      </c>
      <c r="B54" s="1763"/>
      <c r="C54" s="1764"/>
      <c r="D54" s="1774"/>
      <c r="E54" s="1774"/>
      <c r="F54" s="1775"/>
    </row>
    <row r="55" spans="1:6">
      <c r="A55" s="2063">
        <v>36</v>
      </c>
      <c r="B55" s="1763"/>
      <c r="C55" s="1764"/>
      <c r="D55" s="1774"/>
      <c r="E55" s="1774"/>
      <c r="F55" s="1775"/>
    </row>
    <row r="56" spans="1:6">
      <c r="A56" s="2063">
        <v>37</v>
      </c>
      <c r="B56" s="1763"/>
      <c r="C56" s="1764"/>
      <c r="D56" s="1774"/>
      <c r="E56" s="1774"/>
      <c r="F56" s="1775"/>
    </row>
    <row r="57" spans="1:6">
      <c r="A57" s="2063">
        <v>38</v>
      </c>
      <c r="B57" s="1763"/>
      <c r="C57" s="1764"/>
      <c r="D57" s="1774"/>
      <c r="E57" s="1774"/>
      <c r="F57" s="1775"/>
    </row>
    <row r="58" spans="1:6">
      <c r="A58" s="2063">
        <v>39</v>
      </c>
      <c r="B58" s="1763"/>
      <c r="C58" s="1764"/>
      <c r="D58" s="1774"/>
      <c r="E58" s="1774"/>
      <c r="F58" s="1775"/>
    </row>
    <row r="59" spans="1:6" ht="15.75" thickBot="1">
      <c r="A59" s="2069">
        <v>40</v>
      </c>
      <c r="B59" s="1796" t="s">
        <v>172</v>
      </c>
      <c r="C59" s="2274"/>
      <c r="D59" s="2274"/>
      <c r="E59" s="1797">
        <f>SUM(E20:E58)</f>
        <v>0</v>
      </c>
      <c r="F59" s="1799">
        <f>SUM(F20:F58)</f>
        <v>0</v>
      </c>
    </row>
    <row r="60" spans="1:6" ht="15.75" thickTop="1">
      <c r="A60" s="1723"/>
      <c r="B60" s="1723"/>
      <c r="C60" s="1723"/>
      <c r="D60" s="1804"/>
      <c r="E60" s="1804"/>
      <c r="F60" s="1804"/>
    </row>
    <row r="61" spans="1:6">
      <c r="A61" s="1474" t="s">
        <v>4687</v>
      </c>
      <c r="B61" s="1474"/>
      <c r="C61" s="1474"/>
      <c r="D61" s="1474"/>
      <c r="E61" s="1474"/>
      <c r="F61" s="1474"/>
    </row>
    <row r="62" spans="1:6">
      <c r="A62" s="1489" t="s">
        <v>4080</v>
      </c>
      <c r="B62" s="1489"/>
      <c r="C62" s="1489"/>
      <c r="D62" s="1489"/>
      <c r="E62" s="1489"/>
      <c r="F62" s="1489"/>
    </row>
  </sheetData>
  <pageMargins left="0.7" right="0.7" top="0.75" bottom="0.75" header="0.3" footer="0.3"/>
  <pageSetup scale="62" orientation="portrait"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58">
    <tabColor theme="1"/>
  </sheetPr>
  <dimension ref="A1:I127"/>
  <sheetViews>
    <sheetView defaultGridColor="0" view="pageBreakPreview" colorId="22" zoomScale="80" zoomScaleNormal="100" zoomScaleSheetLayoutView="80" workbookViewId="0">
      <selection activeCell="J33" sqref="J33"/>
    </sheetView>
  </sheetViews>
  <sheetFormatPr defaultColWidth="9.6640625" defaultRowHeight="15"/>
  <cols>
    <col min="1" max="1" width="4.6640625" style="1496" customWidth="1"/>
    <col min="2" max="2" width="22.6640625" style="1496" customWidth="1"/>
    <col min="3" max="3" width="11.77734375" style="1496" bestFit="1" customWidth="1"/>
    <col min="4" max="4" width="13.33203125" style="1496" customWidth="1"/>
    <col min="5" max="5" width="12.6640625" style="1496" customWidth="1"/>
    <col min="6" max="6" width="15" style="1496" customWidth="1"/>
    <col min="7" max="7" width="14.21875" style="1496" customWidth="1"/>
    <col min="8" max="8" width="12.6640625" style="1496" customWidth="1"/>
    <col min="9" max="9" width="13.6640625" style="1496" customWidth="1"/>
    <col min="10" max="16384" width="9.6640625" style="1496"/>
  </cols>
  <sheetData>
    <row r="1" spans="1:9">
      <c r="A1" s="1448" t="s">
        <v>1795</v>
      </c>
      <c r="B1" s="1605"/>
      <c r="C1" s="1605"/>
      <c r="D1" s="2210"/>
      <c r="E1" s="1811" t="s">
        <v>1339</v>
      </c>
      <c r="F1" s="2210"/>
      <c r="G1" s="1811" t="s">
        <v>1797</v>
      </c>
      <c r="H1" s="1811" t="s">
        <v>1798</v>
      </c>
      <c r="I1" s="1810"/>
    </row>
    <row r="2" spans="1:9">
      <c r="A2" s="1452" t="str">
        <f>'Data Sheet'!$C$25</f>
        <v>Consolidated Edison Company of New York, Inc.</v>
      </c>
      <c r="B2" s="1474"/>
      <c r="C2" s="1474"/>
      <c r="D2" s="2169"/>
      <c r="E2" s="1726" t="s">
        <v>1156</v>
      </c>
      <c r="F2" s="2169"/>
      <c r="G2" s="1726" t="s">
        <v>1800</v>
      </c>
      <c r="H2" s="1726"/>
      <c r="I2" s="1454"/>
    </row>
    <row r="3" spans="1:9" ht="15" customHeight="1">
      <c r="A3" s="1452"/>
      <c r="B3" s="1474"/>
      <c r="C3" s="1474"/>
      <c r="D3" s="2169"/>
      <c r="E3" s="1726" t="s">
        <v>1157</v>
      </c>
      <c r="F3" s="1474"/>
      <c r="G3" s="2226" t="str">
        <f>'Data Sheet'!$C$40</f>
        <v>4/28/2016</v>
      </c>
      <c r="H3" s="2149" t="str">
        <f>'Data Sheet'!$C$38</f>
        <v>12/31/2015</v>
      </c>
      <c r="I3" s="2213"/>
    </row>
    <row r="4" spans="1:9" ht="15" customHeight="1">
      <c r="A4" s="1463"/>
      <c r="B4" s="1490"/>
      <c r="C4" s="1490"/>
      <c r="D4" s="1490"/>
      <c r="E4" s="1490"/>
      <c r="F4" s="1490"/>
      <c r="G4" s="1490"/>
      <c r="H4" s="1490"/>
      <c r="I4" s="1491"/>
    </row>
    <row r="5" spans="1:9">
      <c r="A5" s="1935" t="s">
        <v>1414</v>
      </c>
      <c r="B5" s="1489"/>
      <c r="C5" s="1489"/>
      <c r="D5" s="2170"/>
      <c r="E5" s="1489"/>
      <c r="F5" s="1489"/>
      <c r="G5" s="1489"/>
      <c r="H5" s="1489"/>
      <c r="I5" s="1908"/>
    </row>
    <row r="6" spans="1:9">
      <c r="A6" s="1935" t="s">
        <v>1979</v>
      </c>
      <c r="B6" s="1489"/>
      <c r="C6" s="1489"/>
      <c r="D6" s="2170"/>
      <c r="E6" s="1489"/>
      <c r="F6" s="1489"/>
      <c r="G6" s="1489"/>
      <c r="H6" s="1489"/>
      <c r="I6" s="1908"/>
    </row>
    <row r="7" spans="1:9">
      <c r="A7" s="1455"/>
      <c r="B7" s="1619"/>
      <c r="C7" s="1619"/>
      <c r="D7" s="1619"/>
      <c r="E7" s="1619"/>
      <c r="F7" s="1619"/>
      <c r="G7" s="1619"/>
      <c r="H7" s="1619"/>
      <c r="I7" s="1814"/>
    </row>
    <row r="8" spans="1:9">
      <c r="A8" s="2275" t="s">
        <v>2395</v>
      </c>
      <c r="B8" s="2276" t="s">
        <v>1415</v>
      </c>
      <c r="C8" s="2276"/>
      <c r="D8" s="1817"/>
      <c r="E8" s="1817"/>
      <c r="F8" s="1817"/>
      <c r="G8" s="1817"/>
      <c r="H8" s="1817"/>
      <c r="I8" s="1818"/>
    </row>
    <row r="9" spans="1:9">
      <c r="A9" s="1816"/>
      <c r="B9" s="2276" t="s">
        <v>1416</v>
      </c>
      <c r="C9" s="2276"/>
      <c r="D9" s="1817"/>
      <c r="E9" s="1817"/>
      <c r="F9" s="1817"/>
      <c r="G9" s="1817"/>
      <c r="H9" s="1817"/>
      <c r="I9" s="1818"/>
    </row>
    <row r="10" spans="1:9">
      <c r="A10" s="2275" t="s">
        <v>2312</v>
      </c>
      <c r="B10" s="2276" t="s">
        <v>256</v>
      </c>
      <c r="C10" s="2276"/>
      <c r="D10" s="1817"/>
      <c r="E10" s="1817"/>
      <c r="F10" s="1817"/>
      <c r="G10" s="1817"/>
      <c r="H10" s="1817"/>
      <c r="I10" s="1818"/>
    </row>
    <row r="11" spans="1:9">
      <c r="A11" s="1816"/>
      <c r="B11" s="2276" t="s">
        <v>899</v>
      </c>
      <c r="C11" s="2276"/>
      <c r="D11" s="1817"/>
      <c r="E11" s="1817"/>
      <c r="F11" s="1817"/>
      <c r="G11" s="1817"/>
      <c r="H11" s="1817"/>
      <c r="I11" s="1818"/>
    </row>
    <row r="12" spans="1:9">
      <c r="A12" s="1816"/>
      <c r="B12" s="2636" t="s">
        <v>4635</v>
      </c>
      <c r="C12" s="2636"/>
      <c r="D12" s="2508"/>
      <c r="E12" s="2508"/>
      <c r="F12" s="2508"/>
      <c r="G12" s="2508"/>
      <c r="H12" s="2508"/>
      <c r="I12" s="2509"/>
    </row>
    <row r="13" spans="1:9">
      <c r="A13" s="1816"/>
      <c r="B13" s="2636" t="s">
        <v>4694</v>
      </c>
      <c r="C13" s="2636"/>
      <c r="D13" s="2508"/>
      <c r="E13" s="2508"/>
      <c r="F13" s="2508"/>
      <c r="G13" s="2508"/>
      <c r="H13" s="2508"/>
      <c r="I13" s="2509"/>
    </row>
    <row r="14" spans="1:9">
      <c r="A14" s="2275" t="s">
        <v>2313</v>
      </c>
      <c r="B14" s="2276" t="s">
        <v>900</v>
      </c>
      <c r="C14" s="2276"/>
      <c r="D14" s="1817"/>
      <c r="E14" s="1817"/>
      <c r="F14" s="1817"/>
      <c r="G14" s="1817"/>
      <c r="H14" s="1817"/>
      <c r="I14" s="1818"/>
    </row>
    <row r="15" spans="1:9">
      <c r="A15" s="1816"/>
      <c r="B15" s="2276" t="s">
        <v>901</v>
      </c>
      <c r="C15" s="2276"/>
      <c r="D15" s="1817"/>
      <c r="E15" s="1817"/>
      <c r="F15" s="1817"/>
      <c r="G15" s="1817"/>
      <c r="H15" s="1817"/>
      <c r="I15" s="1818"/>
    </row>
    <row r="16" spans="1:9">
      <c r="A16" s="2637" t="s">
        <v>3709</v>
      </c>
      <c r="B16" s="2636" t="s">
        <v>4086</v>
      </c>
      <c r="C16" s="2636"/>
      <c r="D16" s="2508"/>
      <c r="E16" s="2508"/>
      <c r="F16" s="2508"/>
      <c r="G16" s="2508"/>
      <c r="H16" s="2508"/>
      <c r="I16" s="2509"/>
    </row>
    <row r="17" spans="1:9">
      <c r="A17" s="2456"/>
      <c r="B17" s="2636" t="s">
        <v>4087</v>
      </c>
      <c r="C17" s="2636"/>
      <c r="D17" s="2508"/>
      <c r="E17" s="2508"/>
      <c r="F17" s="2508"/>
      <c r="G17" s="2508"/>
      <c r="H17" s="2508"/>
      <c r="I17" s="2509"/>
    </row>
    <row r="18" spans="1:9">
      <c r="A18" s="2456"/>
      <c r="B18" s="2636" t="s">
        <v>4088</v>
      </c>
      <c r="C18" s="2636"/>
      <c r="D18" s="2508"/>
      <c r="E18" s="2508"/>
      <c r="F18" s="2508"/>
      <c r="G18" s="2508"/>
      <c r="H18" s="2508"/>
      <c r="I18" s="2509"/>
    </row>
    <row r="19" spans="1:9">
      <c r="A19" s="2456"/>
      <c r="B19" s="2636" t="s">
        <v>4089</v>
      </c>
      <c r="C19" s="2636"/>
      <c r="D19" s="2508"/>
      <c r="E19" s="2508"/>
      <c r="F19" s="2508"/>
      <c r="G19" s="2508"/>
      <c r="H19" s="2508"/>
      <c r="I19" s="2509"/>
    </row>
    <row r="20" spans="1:9">
      <c r="A20" s="2275" t="s">
        <v>3714</v>
      </c>
      <c r="B20" s="2276" t="s">
        <v>4081</v>
      </c>
      <c r="C20" s="2276"/>
      <c r="D20" s="1817"/>
      <c r="E20" s="1817"/>
      <c r="F20" s="1817"/>
      <c r="G20" s="1817"/>
      <c r="H20" s="1817"/>
      <c r="I20" s="1818"/>
    </row>
    <row r="21" spans="1:9">
      <c r="A21" s="2275" t="s">
        <v>702</v>
      </c>
      <c r="B21" s="2276" t="s">
        <v>4082</v>
      </c>
      <c r="C21" s="2276"/>
      <c r="D21" s="1817"/>
      <c r="E21" s="1817"/>
      <c r="F21" s="1817"/>
      <c r="G21" s="1817"/>
      <c r="H21" s="1817"/>
      <c r="I21" s="1818"/>
    </row>
    <row r="22" spans="1:9">
      <c r="A22" s="1816"/>
      <c r="B22" s="2276" t="s">
        <v>4083</v>
      </c>
      <c r="C22" s="2276"/>
      <c r="D22" s="1817"/>
      <c r="E22" s="1817"/>
      <c r="F22" s="1817"/>
      <c r="G22" s="1817"/>
      <c r="H22" s="1817"/>
      <c r="I22" s="1818"/>
    </row>
    <row r="23" spans="1:9">
      <c r="A23" s="1816"/>
      <c r="B23" s="2276" t="s">
        <v>902</v>
      </c>
      <c r="C23" s="2276"/>
      <c r="D23" s="1817"/>
      <c r="E23" s="1817"/>
      <c r="F23" s="1817"/>
      <c r="G23" s="1817"/>
      <c r="H23" s="1817"/>
      <c r="I23" s="1818"/>
    </row>
    <row r="24" spans="1:9">
      <c r="A24" s="1816"/>
      <c r="B24" s="2276" t="s">
        <v>4084</v>
      </c>
      <c r="C24" s="2276"/>
      <c r="D24" s="1817"/>
      <c r="E24" s="1817"/>
      <c r="F24" s="1817"/>
      <c r="G24" s="1817"/>
      <c r="H24" s="1817"/>
      <c r="I24" s="1818"/>
    </row>
    <row r="25" spans="1:9">
      <c r="A25" s="1816"/>
      <c r="B25" s="2276" t="s">
        <v>4085</v>
      </c>
      <c r="C25" s="2276"/>
      <c r="D25" s="1817"/>
      <c r="E25" s="1817"/>
      <c r="F25" s="1817"/>
      <c r="G25" s="1817"/>
      <c r="H25" s="1817"/>
      <c r="I25" s="1818"/>
    </row>
    <row r="26" spans="1:9">
      <c r="A26" s="1816"/>
      <c r="B26" s="2276" t="s">
        <v>903</v>
      </c>
      <c r="C26" s="2276"/>
      <c r="D26" s="1817"/>
      <c r="E26" s="1817"/>
      <c r="F26" s="1817"/>
      <c r="G26" s="1817"/>
      <c r="H26" s="1817"/>
      <c r="I26" s="1818"/>
    </row>
    <row r="27" spans="1:9">
      <c r="A27" s="2275" t="s">
        <v>708</v>
      </c>
      <c r="B27" s="2276" t="s">
        <v>904</v>
      </c>
      <c r="C27" s="2276"/>
      <c r="D27" s="1817"/>
      <c r="E27" s="1817"/>
      <c r="F27" s="1817"/>
      <c r="G27" s="1817"/>
      <c r="H27" s="1817"/>
      <c r="I27" s="1818"/>
    </row>
    <row r="28" spans="1:9">
      <c r="A28" s="1816"/>
      <c r="B28" s="2276" t="s">
        <v>500</v>
      </c>
      <c r="C28" s="2276"/>
      <c r="D28" s="1817"/>
      <c r="E28" s="1817"/>
      <c r="F28" s="1817"/>
      <c r="G28" s="1817"/>
      <c r="H28" s="1817"/>
      <c r="I28" s="1818"/>
    </row>
    <row r="29" spans="1:9">
      <c r="A29" s="1816"/>
      <c r="B29" s="2276" t="s">
        <v>501</v>
      </c>
      <c r="C29" s="2276"/>
      <c r="D29" s="1817"/>
      <c r="E29" s="1817"/>
      <c r="F29" s="1817"/>
      <c r="G29" s="1817"/>
      <c r="H29" s="1817"/>
      <c r="I29" s="1818"/>
    </row>
    <row r="30" spans="1:9">
      <c r="A30" s="1816"/>
      <c r="B30" s="2276" t="s">
        <v>502</v>
      </c>
      <c r="C30" s="2276"/>
      <c r="D30" s="1817"/>
      <c r="E30" s="1817"/>
      <c r="F30" s="1817"/>
      <c r="G30" s="1817"/>
      <c r="H30" s="1817"/>
      <c r="I30" s="1818"/>
    </row>
    <row r="31" spans="1:9">
      <c r="A31" s="2277" t="s">
        <v>1946</v>
      </c>
      <c r="B31" s="2276" t="s">
        <v>1051</v>
      </c>
      <c r="C31" s="2276"/>
      <c r="D31" s="1817"/>
      <c r="E31" s="1817"/>
      <c r="F31" s="1817"/>
      <c r="G31" s="1817"/>
      <c r="H31" s="1817"/>
      <c r="I31" s="1818"/>
    </row>
    <row r="32" spans="1:9">
      <c r="A32" s="2236"/>
      <c r="B32" s="2278"/>
      <c r="C32" s="2638"/>
      <c r="D32" s="2279"/>
      <c r="E32" s="2278"/>
      <c r="F32" s="2279"/>
      <c r="G32" s="2279"/>
      <c r="H32" s="2279"/>
      <c r="I32" s="2280"/>
    </row>
    <row r="33" spans="1:9">
      <c r="A33" s="2242"/>
      <c r="B33" s="2281"/>
      <c r="C33" s="2639"/>
      <c r="D33" s="1817" t="s">
        <v>503</v>
      </c>
      <c r="E33" s="2281"/>
      <c r="F33" s="2282" t="s">
        <v>504</v>
      </c>
      <c r="G33" s="2282"/>
      <c r="H33" s="2282"/>
      <c r="I33" s="2283"/>
    </row>
    <row r="34" spans="1:9">
      <c r="A34" s="2242"/>
      <c r="B34" s="2243" t="s">
        <v>505</v>
      </c>
      <c r="C34" s="2640"/>
      <c r="D34" s="2284"/>
      <c r="E34" s="2285"/>
      <c r="F34" s="2284"/>
      <c r="G34" s="2284"/>
      <c r="H34" s="2284"/>
      <c r="I34" s="2286"/>
    </row>
    <row r="35" spans="1:9">
      <c r="A35" s="2242"/>
      <c r="B35" s="2243" t="s">
        <v>506</v>
      </c>
      <c r="C35" s="2641" t="s">
        <v>3590</v>
      </c>
      <c r="D35" s="2243" t="s">
        <v>3594</v>
      </c>
      <c r="E35" s="2243" t="s">
        <v>3594</v>
      </c>
      <c r="F35" s="2281" t="s">
        <v>3595</v>
      </c>
      <c r="G35" s="2243" t="s">
        <v>3596</v>
      </c>
      <c r="H35" s="2287" t="s">
        <v>3597</v>
      </c>
      <c r="I35" s="2288" t="s">
        <v>507</v>
      </c>
    </row>
    <row r="36" spans="1:9">
      <c r="A36" s="2246" t="s">
        <v>1724</v>
      </c>
      <c r="B36" s="2243" t="s">
        <v>1389</v>
      </c>
      <c r="C36" s="2641" t="s">
        <v>3600</v>
      </c>
      <c r="D36" s="2243" t="s">
        <v>1392</v>
      </c>
      <c r="E36" s="2243" t="s">
        <v>1967</v>
      </c>
      <c r="F36" s="2243" t="s">
        <v>3606</v>
      </c>
      <c r="G36" s="2243" t="s">
        <v>3606</v>
      </c>
      <c r="H36" s="2287" t="s">
        <v>508</v>
      </c>
      <c r="I36" s="2289" t="s">
        <v>509</v>
      </c>
    </row>
    <row r="37" spans="1:9">
      <c r="A37" s="2247" t="s">
        <v>1727</v>
      </c>
      <c r="B37" s="2248" t="s">
        <v>3018</v>
      </c>
      <c r="C37" s="2642" t="s">
        <v>3019</v>
      </c>
      <c r="D37" s="2248" t="s">
        <v>3020</v>
      </c>
      <c r="E37" s="2248" t="s">
        <v>3021</v>
      </c>
      <c r="F37" s="2248" t="s">
        <v>2343</v>
      </c>
      <c r="G37" s="2290" t="s">
        <v>510</v>
      </c>
      <c r="H37" s="2291" t="s">
        <v>2345</v>
      </c>
      <c r="I37" s="2250" t="s">
        <v>2346</v>
      </c>
    </row>
    <row r="38" spans="1:9">
      <c r="A38" s="2091">
        <v>1</v>
      </c>
      <c r="B38" s="1456"/>
      <c r="C38" s="2528"/>
      <c r="D38" s="1787"/>
      <c r="E38" s="1787"/>
      <c r="F38" s="1771"/>
      <c r="G38" s="1771"/>
      <c r="H38" s="2197"/>
      <c r="I38" s="2646">
        <f t="shared" ref="I38:I52" si="0">SUM(F38:H38)</f>
        <v>0</v>
      </c>
    </row>
    <row r="39" spans="1:9">
      <c r="A39" s="2091">
        <v>2</v>
      </c>
      <c r="B39" s="2292"/>
      <c r="C39" s="2643"/>
      <c r="D39" s="1787"/>
      <c r="E39" s="1787"/>
      <c r="F39" s="1787"/>
      <c r="G39" s="1787"/>
      <c r="H39" s="2198"/>
      <c r="I39" s="2647">
        <f t="shared" si="0"/>
        <v>0</v>
      </c>
    </row>
    <row r="40" spans="1:9">
      <c r="A40" s="2091">
        <v>3</v>
      </c>
      <c r="B40" s="1456"/>
      <c r="C40" s="2528"/>
      <c r="D40" s="1787"/>
      <c r="E40" s="1787"/>
      <c r="F40" s="1787"/>
      <c r="G40" s="1787"/>
      <c r="H40" s="2198"/>
      <c r="I40" s="2647">
        <f t="shared" si="0"/>
        <v>0</v>
      </c>
    </row>
    <row r="41" spans="1:9">
      <c r="A41" s="2091">
        <v>4</v>
      </c>
      <c r="B41" s="1456"/>
      <c r="C41" s="2528"/>
      <c r="D41" s="1787"/>
      <c r="E41" s="1787"/>
      <c r="F41" s="1787"/>
      <c r="G41" s="1787"/>
      <c r="H41" s="2198"/>
      <c r="I41" s="2647">
        <f t="shared" si="0"/>
        <v>0</v>
      </c>
    </row>
    <row r="42" spans="1:9">
      <c r="A42" s="2091">
        <v>5</v>
      </c>
      <c r="B42" s="1456"/>
      <c r="C42" s="2528"/>
      <c r="D42" s="1787"/>
      <c r="E42" s="1787"/>
      <c r="F42" s="1787"/>
      <c r="G42" s="1787"/>
      <c r="H42" s="2198"/>
      <c r="I42" s="2647">
        <f t="shared" si="0"/>
        <v>0</v>
      </c>
    </row>
    <row r="43" spans="1:9">
      <c r="A43" s="2091">
        <v>6</v>
      </c>
      <c r="B43" s="1456"/>
      <c r="C43" s="2528"/>
      <c r="D43" s="1787"/>
      <c r="E43" s="1787"/>
      <c r="F43" s="1787"/>
      <c r="G43" s="1787"/>
      <c r="H43" s="2198"/>
      <c r="I43" s="2647">
        <f t="shared" si="0"/>
        <v>0</v>
      </c>
    </row>
    <row r="44" spans="1:9">
      <c r="A44" s="2091">
        <v>7</v>
      </c>
      <c r="B44" s="1456"/>
      <c r="C44" s="2528"/>
      <c r="D44" s="1787"/>
      <c r="E44" s="1787"/>
      <c r="F44" s="1787"/>
      <c r="G44" s="1787"/>
      <c r="H44" s="2198"/>
      <c r="I44" s="2647">
        <f t="shared" si="0"/>
        <v>0</v>
      </c>
    </row>
    <row r="45" spans="1:9">
      <c r="A45" s="2091">
        <v>8</v>
      </c>
      <c r="B45" s="1456"/>
      <c r="C45" s="2528"/>
      <c r="D45" s="1787"/>
      <c r="E45" s="1787"/>
      <c r="F45" s="1787"/>
      <c r="G45" s="1787"/>
      <c r="H45" s="2198"/>
      <c r="I45" s="2647">
        <f t="shared" si="0"/>
        <v>0</v>
      </c>
    </row>
    <row r="46" spans="1:9">
      <c r="A46" s="2091">
        <v>9</v>
      </c>
      <c r="B46" s="1456"/>
      <c r="C46" s="2528"/>
      <c r="D46" s="1787"/>
      <c r="E46" s="1787"/>
      <c r="F46" s="1787"/>
      <c r="G46" s="1787"/>
      <c r="H46" s="2198"/>
      <c r="I46" s="2647">
        <f t="shared" si="0"/>
        <v>0</v>
      </c>
    </row>
    <row r="47" spans="1:9">
      <c r="A47" s="2091">
        <v>10</v>
      </c>
      <c r="B47" s="1456"/>
      <c r="C47" s="2528"/>
      <c r="D47" s="1787"/>
      <c r="E47" s="1787"/>
      <c r="F47" s="1787"/>
      <c r="G47" s="1787"/>
      <c r="H47" s="2198"/>
      <c r="I47" s="2647">
        <f t="shared" si="0"/>
        <v>0</v>
      </c>
    </row>
    <row r="48" spans="1:9">
      <c r="A48" s="2091">
        <v>11</v>
      </c>
      <c r="B48" s="1456"/>
      <c r="C48" s="2528"/>
      <c r="D48" s="1787"/>
      <c r="E48" s="1787"/>
      <c r="F48" s="1787"/>
      <c r="G48" s="1787"/>
      <c r="H48" s="2198"/>
      <c r="I48" s="2647">
        <f t="shared" si="0"/>
        <v>0</v>
      </c>
    </row>
    <row r="49" spans="1:9">
      <c r="A49" s="2091">
        <v>12</v>
      </c>
      <c r="B49" s="1456"/>
      <c r="C49" s="2528"/>
      <c r="D49" s="1787"/>
      <c r="E49" s="1787"/>
      <c r="F49" s="1787"/>
      <c r="G49" s="1787"/>
      <c r="H49" s="2198"/>
      <c r="I49" s="2647">
        <f t="shared" si="0"/>
        <v>0</v>
      </c>
    </row>
    <row r="50" spans="1:9">
      <c r="A50" s="2091">
        <v>13</v>
      </c>
      <c r="B50" s="1456"/>
      <c r="C50" s="2528"/>
      <c r="D50" s="1787"/>
      <c r="E50" s="1787"/>
      <c r="F50" s="1787"/>
      <c r="G50" s="1787"/>
      <c r="H50" s="2198"/>
      <c r="I50" s="2647">
        <f t="shared" si="0"/>
        <v>0</v>
      </c>
    </row>
    <row r="51" spans="1:9">
      <c r="A51" s="2091">
        <v>14</v>
      </c>
      <c r="B51" s="1456"/>
      <c r="C51" s="2528"/>
      <c r="D51" s="1787"/>
      <c r="E51" s="1787"/>
      <c r="F51" s="1787"/>
      <c r="G51" s="1787"/>
      <c r="H51" s="2198"/>
      <c r="I51" s="2647">
        <f t="shared" si="0"/>
        <v>0</v>
      </c>
    </row>
    <row r="52" spans="1:9">
      <c r="A52" s="2091">
        <v>15</v>
      </c>
      <c r="B52" s="1456" t="s">
        <v>1187</v>
      </c>
      <c r="C52" s="2528"/>
      <c r="D52" s="1787"/>
      <c r="E52" s="1787"/>
      <c r="F52" s="1787"/>
      <c r="G52" s="1787"/>
      <c r="H52" s="2198"/>
      <c r="I52" s="2647">
        <f t="shared" si="0"/>
        <v>0</v>
      </c>
    </row>
    <row r="53" spans="1:9">
      <c r="A53" s="2091">
        <v>16</v>
      </c>
      <c r="B53" s="1470" t="s">
        <v>2328</v>
      </c>
      <c r="C53" s="2644"/>
      <c r="D53" s="1787">
        <f t="shared" ref="D53:I53" si="1">SUM(D38:D52)</f>
        <v>0</v>
      </c>
      <c r="E53" s="1787">
        <f t="shared" si="1"/>
        <v>0</v>
      </c>
      <c r="F53" s="1771">
        <f t="shared" si="1"/>
        <v>0</v>
      </c>
      <c r="G53" s="1771">
        <f t="shared" si="1"/>
        <v>0</v>
      </c>
      <c r="H53" s="1771">
        <f t="shared" si="1"/>
        <v>0</v>
      </c>
      <c r="I53" s="2048">
        <f t="shared" si="1"/>
        <v>0</v>
      </c>
    </row>
    <row r="54" spans="1:9">
      <c r="A54" s="2293"/>
      <c r="B54" s="2294"/>
      <c r="C54" s="2294"/>
      <c r="D54" s="2294"/>
      <c r="E54" s="2294"/>
      <c r="F54" s="2294"/>
      <c r="G54" s="2294"/>
      <c r="H54" s="2294"/>
      <c r="I54" s="2295"/>
    </row>
    <row r="55" spans="1:9">
      <c r="A55" s="2187"/>
      <c r="B55" s="2169"/>
      <c r="C55" s="2169"/>
      <c r="D55" s="2169"/>
      <c r="E55" s="2169"/>
      <c r="F55" s="2169"/>
      <c r="G55" s="2169"/>
      <c r="H55" s="2169"/>
      <c r="I55" s="2296"/>
    </row>
    <row r="56" spans="1:9">
      <c r="A56" s="2187"/>
      <c r="B56" s="2169"/>
      <c r="C56" s="2169"/>
      <c r="D56" s="2169"/>
      <c r="E56" s="2169"/>
      <c r="F56" s="2169"/>
      <c r="G56" s="2169"/>
      <c r="H56" s="2169"/>
      <c r="I56" s="2296"/>
    </row>
    <row r="57" spans="1:9">
      <c r="A57" s="2187"/>
      <c r="B57" s="2169"/>
      <c r="C57" s="2169"/>
      <c r="D57" s="2169"/>
      <c r="E57" s="2169"/>
      <c r="F57" s="2169"/>
      <c r="G57" s="2169"/>
      <c r="H57" s="2169"/>
      <c r="I57" s="2296"/>
    </row>
    <row r="58" spans="1:9">
      <c r="A58" s="2187"/>
      <c r="B58" s="2169"/>
      <c r="C58" s="2169"/>
      <c r="D58" s="2169"/>
      <c r="E58" s="2169"/>
      <c r="F58" s="2169"/>
      <c r="G58" s="2169"/>
      <c r="H58" s="2169"/>
      <c r="I58" s="2296"/>
    </row>
    <row r="59" spans="1:9">
      <c r="A59" s="2187"/>
      <c r="B59" s="2169"/>
      <c r="C59" s="2169"/>
      <c r="D59" s="2169"/>
      <c r="E59" s="2169"/>
      <c r="F59" s="2169"/>
      <c r="G59" s="2169"/>
      <c r="H59" s="2169"/>
      <c r="I59" s="2296"/>
    </row>
    <row r="60" spans="1:9" ht="15.75" thickBot="1">
      <c r="A60" s="2297"/>
      <c r="B60" s="2298"/>
      <c r="C60" s="2298"/>
      <c r="D60" s="2298"/>
      <c r="E60" s="2298"/>
      <c r="F60" s="2298"/>
      <c r="G60" s="2298"/>
      <c r="H60" s="2298"/>
      <c r="I60" s="2299"/>
    </row>
    <row r="62" spans="1:9">
      <c r="A62" s="2407" t="s">
        <v>4688</v>
      </c>
      <c r="B62" s="1585"/>
      <c r="C62" s="1585"/>
      <c r="D62" s="1585"/>
      <c r="E62" s="1585"/>
      <c r="F62" s="1468"/>
      <c r="G62" s="1489"/>
      <c r="H62" s="1897"/>
      <c r="I62" s="1489" t="s">
        <v>511</v>
      </c>
    </row>
    <row r="63" spans="1:9">
      <c r="A63" s="1489" t="s">
        <v>512</v>
      </c>
      <c r="B63" s="2170"/>
      <c r="C63" s="2170"/>
      <c r="D63" s="2185"/>
      <c r="E63" s="2185"/>
      <c r="F63" s="2185"/>
      <c r="G63" s="2170"/>
      <c r="H63" s="2170"/>
      <c r="I63" s="2170"/>
    </row>
    <row r="64" spans="1:9" ht="15.75">
      <c r="A64" s="1493" t="s">
        <v>419</v>
      </c>
      <c r="B64" s="2170"/>
      <c r="C64" s="2170"/>
      <c r="D64" s="2170"/>
      <c r="E64" s="2170"/>
      <c r="F64" s="2170"/>
      <c r="G64" s="2170"/>
      <c r="H64" s="2170"/>
      <c r="I64" s="2170"/>
    </row>
    <row r="66" spans="1:9" ht="16.5" thickBot="1">
      <c r="A66" s="2206" t="str">
        <f>'Data Sheet'!$C$25</f>
        <v>Consolidated Edison Company of New York, Inc.</v>
      </c>
      <c r="B66" s="2169"/>
      <c r="C66" s="2169"/>
      <c r="D66" s="2169"/>
      <c r="E66" s="2169"/>
      <c r="F66" s="2169"/>
      <c r="G66" s="2207" t="str">
        <f>'Data Sheet'!$C$40</f>
        <v>4/28/2016</v>
      </c>
      <c r="H66" s="1496" t="str">
        <f>'Data Sheet'!$C$38</f>
        <v>12/31/2015</v>
      </c>
    </row>
    <row r="67" spans="1:9">
      <c r="A67" s="1448"/>
      <c r="B67" s="1605"/>
      <c r="C67" s="1605"/>
      <c r="D67" s="1605"/>
      <c r="E67" s="1605"/>
      <c r="F67" s="1605"/>
      <c r="G67" s="1605"/>
      <c r="H67" s="1605"/>
      <c r="I67" s="1810"/>
    </row>
    <row r="68" spans="1:9">
      <c r="A68" s="1935" t="s">
        <v>1414</v>
      </c>
      <c r="B68" s="1489"/>
      <c r="C68" s="1489"/>
      <c r="D68" s="2170"/>
      <c r="E68" s="1489"/>
      <c r="F68" s="1489"/>
      <c r="G68" s="1489"/>
      <c r="H68" s="1489"/>
      <c r="I68" s="1908"/>
    </row>
    <row r="69" spans="1:9">
      <c r="A69" s="1935" t="s">
        <v>1979</v>
      </c>
      <c r="B69" s="1489"/>
      <c r="C69" s="1489"/>
      <c r="D69" s="2170"/>
      <c r="E69" s="1489"/>
      <c r="F69" s="1489"/>
      <c r="G69" s="1489"/>
      <c r="H69" s="1489"/>
      <c r="I69" s="1908"/>
    </row>
    <row r="70" spans="1:9">
      <c r="A70" s="1455"/>
      <c r="B70" s="1619"/>
      <c r="C70" s="1619"/>
      <c r="D70" s="1619"/>
      <c r="E70" s="1619"/>
      <c r="F70" s="1619"/>
      <c r="G70" s="1619"/>
      <c r="H70" s="1619"/>
      <c r="I70" s="1814"/>
    </row>
    <row r="71" spans="1:9">
      <c r="A71" s="2268"/>
      <c r="B71" s="1821"/>
      <c r="C71" s="2638"/>
      <c r="D71" s="1490"/>
      <c r="E71" s="1821"/>
      <c r="F71" s="1490"/>
      <c r="G71" s="1490"/>
      <c r="H71" s="1490"/>
      <c r="I71" s="1491"/>
    </row>
    <row r="72" spans="1:9">
      <c r="A72" s="2135"/>
      <c r="B72" s="1453"/>
      <c r="C72" s="2639"/>
      <c r="D72" s="1474" t="s">
        <v>503</v>
      </c>
      <c r="E72" s="1453"/>
      <c r="F72" s="1489" t="s">
        <v>504</v>
      </c>
      <c r="G72" s="1489"/>
      <c r="H72" s="1489"/>
      <c r="I72" s="1908"/>
    </row>
    <row r="73" spans="1:9">
      <c r="A73" s="2135"/>
      <c r="B73" s="1898" t="s">
        <v>505</v>
      </c>
      <c r="C73" s="2640"/>
      <c r="D73" s="1619"/>
      <c r="E73" s="1456"/>
      <c r="F73" s="1619"/>
      <c r="G73" s="1619"/>
      <c r="H73" s="1619"/>
      <c r="I73" s="1814"/>
    </row>
    <row r="74" spans="1:9">
      <c r="A74" s="2135"/>
      <c r="B74" s="1898" t="s">
        <v>506</v>
      </c>
      <c r="C74" s="2641" t="s">
        <v>3590</v>
      </c>
      <c r="D74" s="1898" t="s">
        <v>3594</v>
      </c>
      <c r="E74" s="1898" t="s">
        <v>3594</v>
      </c>
      <c r="F74" s="1453" t="s">
        <v>3595</v>
      </c>
      <c r="G74" s="1898" t="s">
        <v>3596</v>
      </c>
      <c r="H74" s="1468" t="s">
        <v>3597</v>
      </c>
      <c r="I74" s="1822" t="s">
        <v>507</v>
      </c>
    </row>
    <row r="75" spans="1:9">
      <c r="A75" s="2089" t="s">
        <v>1724</v>
      </c>
      <c r="B75" s="1898" t="s">
        <v>1389</v>
      </c>
      <c r="C75" s="2641" t="s">
        <v>3600</v>
      </c>
      <c r="D75" s="1898" t="s">
        <v>1392</v>
      </c>
      <c r="E75" s="1898" t="s">
        <v>1967</v>
      </c>
      <c r="F75" s="1898" t="s">
        <v>3606</v>
      </c>
      <c r="G75" s="1898" t="s">
        <v>3606</v>
      </c>
      <c r="H75" s="1468" t="s">
        <v>508</v>
      </c>
      <c r="I75" s="2300" t="s">
        <v>509</v>
      </c>
    </row>
    <row r="76" spans="1:9">
      <c r="A76" s="2091" t="s">
        <v>1727</v>
      </c>
      <c r="B76" s="2248" t="s">
        <v>3018</v>
      </c>
      <c r="C76" s="2642" t="s">
        <v>3019</v>
      </c>
      <c r="D76" s="2248" t="s">
        <v>3020</v>
      </c>
      <c r="E76" s="2248" t="s">
        <v>3021</v>
      </c>
      <c r="F76" s="2248" t="s">
        <v>2343</v>
      </c>
      <c r="G76" s="2290" t="s">
        <v>510</v>
      </c>
      <c r="H76" s="2291" t="s">
        <v>2345</v>
      </c>
      <c r="I76" s="2250" t="s">
        <v>2346</v>
      </c>
    </row>
    <row r="77" spans="1:9">
      <c r="A77" s="2091">
        <v>1</v>
      </c>
      <c r="B77" s="1456"/>
      <c r="C77" s="2528"/>
      <c r="D77" s="1787"/>
      <c r="E77" s="1787"/>
      <c r="F77" s="1787"/>
      <c r="G77" s="1787"/>
      <c r="H77" s="2198"/>
      <c r="I77" s="2647">
        <f t="shared" ref="I77:I124" si="2">SUM(F77:H77)</f>
        <v>0</v>
      </c>
    </row>
    <row r="78" spans="1:9">
      <c r="A78" s="2091">
        <v>2</v>
      </c>
      <c r="B78" s="2292"/>
      <c r="C78" s="2643"/>
      <c r="D78" s="1787"/>
      <c r="E78" s="1787"/>
      <c r="F78" s="1787"/>
      <c r="G78" s="1787"/>
      <c r="H78" s="2198"/>
      <c r="I78" s="2647">
        <f t="shared" si="2"/>
        <v>0</v>
      </c>
    </row>
    <row r="79" spans="1:9">
      <c r="A79" s="2091">
        <v>3</v>
      </c>
      <c r="B79" s="1456"/>
      <c r="C79" s="2528"/>
      <c r="D79" s="1787"/>
      <c r="E79" s="1787"/>
      <c r="F79" s="1787"/>
      <c r="G79" s="1787"/>
      <c r="H79" s="2198"/>
      <c r="I79" s="2647">
        <f t="shared" si="2"/>
        <v>0</v>
      </c>
    </row>
    <row r="80" spans="1:9">
      <c r="A80" s="2091">
        <v>4</v>
      </c>
      <c r="B80" s="1456"/>
      <c r="C80" s="2528"/>
      <c r="D80" s="1787"/>
      <c r="E80" s="1787"/>
      <c r="F80" s="1787"/>
      <c r="G80" s="1787"/>
      <c r="H80" s="2198"/>
      <c r="I80" s="2647">
        <f t="shared" si="2"/>
        <v>0</v>
      </c>
    </row>
    <row r="81" spans="1:9">
      <c r="A81" s="2091">
        <v>5</v>
      </c>
      <c r="B81" s="1456"/>
      <c r="C81" s="2528"/>
      <c r="D81" s="1787"/>
      <c r="E81" s="1787"/>
      <c r="F81" s="1787"/>
      <c r="G81" s="1787"/>
      <c r="H81" s="2198"/>
      <c r="I81" s="2647">
        <f t="shared" si="2"/>
        <v>0</v>
      </c>
    </row>
    <row r="82" spans="1:9">
      <c r="A82" s="2091">
        <v>6</v>
      </c>
      <c r="B82" s="1456"/>
      <c r="C82" s="2528"/>
      <c r="D82" s="1787"/>
      <c r="E82" s="1787"/>
      <c r="F82" s="1787"/>
      <c r="G82" s="1787"/>
      <c r="H82" s="2198"/>
      <c r="I82" s="2647">
        <f t="shared" si="2"/>
        <v>0</v>
      </c>
    </row>
    <row r="83" spans="1:9">
      <c r="A83" s="2091">
        <v>7</v>
      </c>
      <c r="B83" s="1456"/>
      <c r="C83" s="2528"/>
      <c r="D83" s="1787"/>
      <c r="E83" s="1787"/>
      <c r="F83" s="1787"/>
      <c r="G83" s="1787"/>
      <c r="H83" s="2198"/>
      <c r="I83" s="2647">
        <f t="shared" si="2"/>
        <v>0</v>
      </c>
    </row>
    <row r="84" spans="1:9">
      <c r="A84" s="2091">
        <v>8</v>
      </c>
      <c r="B84" s="1456"/>
      <c r="C84" s="2528"/>
      <c r="D84" s="1787"/>
      <c r="E84" s="1787"/>
      <c r="F84" s="1787"/>
      <c r="G84" s="1787"/>
      <c r="H84" s="2198"/>
      <c r="I84" s="2647">
        <f t="shared" si="2"/>
        <v>0</v>
      </c>
    </row>
    <row r="85" spans="1:9">
      <c r="A85" s="2091">
        <v>9</v>
      </c>
      <c r="B85" s="1456"/>
      <c r="C85" s="2528"/>
      <c r="D85" s="1787"/>
      <c r="E85" s="1787"/>
      <c r="F85" s="1787"/>
      <c r="G85" s="1787"/>
      <c r="H85" s="2198"/>
      <c r="I85" s="2647">
        <f t="shared" si="2"/>
        <v>0</v>
      </c>
    </row>
    <row r="86" spans="1:9">
      <c r="A86" s="2091">
        <v>10</v>
      </c>
      <c r="B86" s="1456"/>
      <c r="C86" s="2528"/>
      <c r="D86" s="1787"/>
      <c r="E86" s="1787"/>
      <c r="F86" s="1787"/>
      <c r="G86" s="1787"/>
      <c r="H86" s="2198"/>
      <c r="I86" s="2647">
        <f t="shared" si="2"/>
        <v>0</v>
      </c>
    </row>
    <row r="87" spans="1:9">
      <c r="A87" s="2091">
        <v>11</v>
      </c>
      <c r="B87" s="1456"/>
      <c r="C87" s="2528"/>
      <c r="D87" s="1787"/>
      <c r="E87" s="1787"/>
      <c r="F87" s="1787"/>
      <c r="G87" s="1787"/>
      <c r="H87" s="2198"/>
      <c r="I87" s="2647">
        <f t="shared" si="2"/>
        <v>0</v>
      </c>
    </row>
    <row r="88" spans="1:9">
      <c r="A88" s="2091">
        <v>12</v>
      </c>
      <c r="B88" s="1456"/>
      <c r="C88" s="2528"/>
      <c r="D88" s="1787"/>
      <c r="E88" s="1787"/>
      <c r="F88" s="1787"/>
      <c r="G88" s="1787"/>
      <c r="H88" s="2198"/>
      <c r="I88" s="2647">
        <f t="shared" si="2"/>
        <v>0</v>
      </c>
    </row>
    <row r="89" spans="1:9">
      <c r="A89" s="2091">
        <v>13</v>
      </c>
      <c r="B89" s="1456"/>
      <c r="C89" s="2528"/>
      <c r="D89" s="1787"/>
      <c r="E89" s="1787"/>
      <c r="F89" s="1787"/>
      <c r="G89" s="1787"/>
      <c r="H89" s="2198"/>
      <c r="I89" s="2647">
        <f t="shared" si="2"/>
        <v>0</v>
      </c>
    </row>
    <row r="90" spans="1:9">
      <c r="A90" s="2091">
        <v>14</v>
      </c>
      <c r="B90" s="1456"/>
      <c r="C90" s="2528"/>
      <c r="D90" s="1787"/>
      <c r="E90" s="1787"/>
      <c r="F90" s="1787"/>
      <c r="G90" s="1787"/>
      <c r="H90" s="2198"/>
      <c r="I90" s="2647">
        <f t="shared" si="2"/>
        <v>0</v>
      </c>
    </row>
    <row r="91" spans="1:9">
      <c r="A91" s="2091">
        <v>15</v>
      </c>
      <c r="B91" s="1456"/>
      <c r="C91" s="2528"/>
      <c r="D91" s="1787"/>
      <c r="E91" s="1787"/>
      <c r="F91" s="1787"/>
      <c r="G91" s="1787"/>
      <c r="H91" s="2198"/>
      <c r="I91" s="2647">
        <f t="shared" si="2"/>
        <v>0</v>
      </c>
    </row>
    <row r="92" spans="1:9">
      <c r="A92" s="2091">
        <v>16</v>
      </c>
      <c r="B92" s="1456"/>
      <c r="C92" s="2528"/>
      <c r="D92" s="1787"/>
      <c r="E92" s="1787"/>
      <c r="F92" s="1787"/>
      <c r="G92" s="1787"/>
      <c r="H92" s="2198"/>
      <c r="I92" s="2647">
        <f t="shared" si="2"/>
        <v>0</v>
      </c>
    </row>
    <row r="93" spans="1:9">
      <c r="A93" s="2091">
        <v>17</v>
      </c>
      <c r="B93" s="1456"/>
      <c r="C93" s="2528"/>
      <c r="D93" s="1787"/>
      <c r="E93" s="1787"/>
      <c r="F93" s="1787"/>
      <c r="G93" s="1787"/>
      <c r="H93" s="2198"/>
      <c r="I93" s="2647">
        <f t="shared" si="2"/>
        <v>0</v>
      </c>
    </row>
    <row r="94" spans="1:9">
      <c r="A94" s="2091">
        <v>18</v>
      </c>
      <c r="B94" s="1456"/>
      <c r="C94" s="2528"/>
      <c r="D94" s="1787"/>
      <c r="E94" s="1787"/>
      <c r="F94" s="1787"/>
      <c r="G94" s="1787"/>
      <c r="H94" s="2198"/>
      <c r="I94" s="2647">
        <f t="shared" si="2"/>
        <v>0</v>
      </c>
    </row>
    <row r="95" spans="1:9">
      <c r="A95" s="2091">
        <v>19</v>
      </c>
      <c r="B95" s="1456"/>
      <c r="C95" s="2528"/>
      <c r="D95" s="1787"/>
      <c r="E95" s="1787"/>
      <c r="F95" s="1787"/>
      <c r="G95" s="1787"/>
      <c r="H95" s="2198"/>
      <c r="I95" s="2647">
        <f t="shared" si="2"/>
        <v>0</v>
      </c>
    </row>
    <row r="96" spans="1:9">
      <c r="A96" s="2091">
        <v>20</v>
      </c>
      <c r="B96" s="1456"/>
      <c r="C96" s="2528"/>
      <c r="D96" s="1787"/>
      <c r="E96" s="1787"/>
      <c r="F96" s="1787"/>
      <c r="G96" s="1787"/>
      <c r="H96" s="2198"/>
      <c r="I96" s="2647">
        <f t="shared" si="2"/>
        <v>0</v>
      </c>
    </row>
    <row r="97" spans="1:9">
      <c r="A97" s="2091">
        <v>21</v>
      </c>
      <c r="B97" s="1456"/>
      <c r="C97" s="2528"/>
      <c r="D97" s="1787"/>
      <c r="E97" s="1787"/>
      <c r="F97" s="1787"/>
      <c r="G97" s="1787"/>
      <c r="H97" s="2198"/>
      <c r="I97" s="2647">
        <f t="shared" si="2"/>
        <v>0</v>
      </c>
    </row>
    <row r="98" spans="1:9">
      <c r="A98" s="2091">
        <v>22</v>
      </c>
      <c r="B98" s="1456"/>
      <c r="C98" s="2528"/>
      <c r="D98" s="1787"/>
      <c r="E98" s="1787"/>
      <c r="F98" s="1787"/>
      <c r="G98" s="1787"/>
      <c r="H98" s="2198"/>
      <c r="I98" s="2647">
        <f t="shared" si="2"/>
        <v>0</v>
      </c>
    </row>
    <row r="99" spans="1:9">
      <c r="A99" s="2091">
        <v>23</v>
      </c>
      <c r="B99" s="1456"/>
      <c r="C99" s="2528"/>
      <c r="D99" s="1787"/>
      <c r="E99" s="1787"/>
      <c r="F99" s="1787"/>
      <c r="G99" s="1787"/>
      <c r="H99" s="2198"/>
      <c r="I99" s="2647">
        <f t="shared" si="2"/>
        <v>0</v>
      </c>
    </row>
    <row r="100" spans="1:9">
      <c r="A100" s="2091">
        <v>24</v>
      </c>
      <c r="B100" s="1456"/>
      <c r="C100" s="2528"/>
      <c r="D100" s="1787"/>
      <c r="E100" s="1787"/>
      <c r="F100" s="1787"/>
      <c r="G100" s="1787"/>
      <c r="H100" s="2198"/>
      <c r="I100" s="2647">
        <f t="shared" si="2"/>
        <v>0</v>
      </c>
    </row>
    <row r="101" spans="1:9">
      <c r="A101" s="2091">
        <v>25</v>
      </c>
      <c r="B101" s="1456"/>
      <c r="C101" s="2528"/>
      <c r="D101" s="1787"/>
      <c r="E101" s="1787"/>
      <c r="F101" s="1787"/>
      <c r="G101" s="1787"/>
      <c r="H101" s="2198"/>
      <c r="I101" s="2647">
        <f t="shared" si="2"/>
        <v>0</v>
      </c>
    </row>
    <row r="102" spans="1:9">
      <c r="A102" s="2091">
        <v>26</v>
      </c>
      <c r="B102" s="1456"/>
      <c r="C102" s="2528"/>
      <c r="D102" s="1787"/>
      <c r="E102" s="1787"/>
      <c r="F102" s="1787"/>
      <c r="G102" s="1787"/>
      <c r="H102" s="2198"/>
      <c r="I102" s="2647">
        <f t="shared" si="2"/>
        <v>0</v>
      </c>
    </row>
    <row r="103" spans="1:9">
      <c r="A103" s="2091">
        <v>27</v>
      </c>
      <c r="B103" s="1456"/>
      <c r="C103" s="2528"/>
      <c r="D103" s="1787"/>
      <c r="E103" s="1787"/>
      <c r="F103" s="1787"/>
      <c r="G103" s="1787"/>
      <c r="H103" s="2198"/>
      <c r="I103" s="2647">
        <f t="shared" si="2"/>
        <v>0</v>
      </c>
    </row>
    <row r="104" spans="1:9">
      <c r="A104" s="2091">
        <v>28</v>
      </c>
      <c r="B104" s="1456"/>
      <c r="C104" s="2528"/>
      <c r="D104" s="1787"/>
      <c r="E104" s="1787"/>
      <c r="F104" s="1787"/>
      <c r="G104" s="1787"/>
      <c r="H104" s="2198"/>
      <c r="I104" s="2647">
        <f t="shared" si="2"/>
        <v>0</v>
      </c>
    </row>
    <row r="105" spans="1:9">
      <c r="A105" s="2091">
        <v>29</v>
      </c>
      <c r="B105" s="1456"/>
      <c r="C105" s="2528"/>
      <c r="D105" s="1787"/>
      <c r="E105" s="1787"/>
      <c r="F105" s="1787"/>
      <c r="G105" s="1787"/>
      <c r="H105" s="2198"/>
      <c r="I105" s="2647">
        <f t="shared" si="2"/>
        <v>0</v>
      </c>
    </row>
    <row r="106" spans="1:9">
      <c r="A106" s="2091">
        <v>30</v>
      </c>
      <c r="B106" s="1456"/>
      <c r="C106" s="2528"/>
      <c r="D106" s="1787"/>
      <c r="E106" s="1787"/>
      <c r="F106" s="1787"/>
      <c r="G106" s="1787"/>
      <c r="H106" s="2198"/>
      <c r="I106" s="2647">
        <f t="shared" si="2"/>
        <v>0</v>
      </c>
    </row>
    <row r="107" spans="1:9">
      <c r="A107" s="2091">
        <v>31</v>
      </c>
      <c r="B107" s="1456"/>
      <c r="C107" s="2528"/>
      <c r="D107" s="1787"/>
      <c r="E107" s="1787"/>
      <c r="F107" s="1787"/>
      <c r="G107" s="1787"/>
      <c r="H107" s="2198"/>
      <c r="I107" s="2647">
        <f t="shared" si="2"/>
        <v>0</v>
      </c>
    </row>
    <row r="108" spans="1:9">
      <c r="A108" s="2091">
        <v>32</v>
      </c>
      <c r="B108" s="1456"/>
      <c r="C108" s="2528"/>
      <c r="D108" s="1787"/>
      <c r="E108" s="1787"/>
      <c r="F108" s="1787"/>
      <c r="G108" s="1787"/>
      <c r="H108" s="2198"/>
      <c r="I108" s="2647">
        <f t="shared" si="2"/>
        <v>0</v>
      </c>
    </row>
    <row r="109" spans="1:9">
      <c r="A109" s="2091">
        <v>33</v>
      </c>
      <c r="B109" s="1456"/>
      <c r="C109" s="2528"/>
      <c r="D109" s="1787"/>
      <c r="E109" s="1787"/>
      <c r="F109" s="1787"/>
      <c r="G109" s="1787"/>
      <c r="H109" s="2198"/>
      <c r="I109" s="2647">
        <f t="shared" si="2"/>
        <v>0</v>
      </c>
    </row>
    <row r="110" spans="1:9">
      <c r="A110" s="2091">
        <v>34</v>
      </c>
      <c r="B110" s="1456"/>
      <c r="C110" s="2528"/>
      <c r="D110" s="1787"/>
      <c r="E110" s="1787"/>
      <c r="F110" s="1787"/>
      <c r="G110" s="1787"/>
      <c r="H110" s="2198"/>
      <c r="I110" s="2647">
        <f t="shared" si="2"/>
        <v>0</v>
      </c>
    </row>
    <row r="111" spans="1:9">
      <c r="A111" s="2091">
        <v>35</v>
      </c>
      <c r="B111" s="1456"/>
      <c r="C111" s="2528"/>
      <c r="D111" s="1787"/>
      <c r="E111" s="1787"/>
      <c r="F111" s="1787"/>
      <c r="G111" s="1787"/>
      <c r="H111" s="2198"/>
      <c r="I111" s="2647">
        <f t="shared" si="2"/>
        <v>0</v>
      </c>
    </row>
    <row r="112" spans="1:9">
      <c r="A112" s="2091">
        <v>36</v>
      </c>
      <c r="B112" s="1456"/>
      <c r="C112" s="2528"/>
      <c r="D112" s="1787"/>
      <c r="E112" s="1787"/>
      <c r="F112" s="1787"/>
      <c r="G112" s="1787"/>
      <c r="H112" s="2198"/>
      <c r="I112" s="2647">
        <f t="shared" si="2"/>
        <v>0</v>
      </c>
    </row>
    <row r="113" spans="1:9">
      <c r="A113" s="2091">
        <v>37</v>
      </c>
      <c r="B113" s="1456"/>
      <c r="C113" s="2528"/>
      <c r="D113" s="1787"/>
      <c r="E113" s="1787"/>
      <c r="F113" s="1787"/>
      <c r="G113" s="1787"/>
      <c r="H113" s="2198"/>
      <c r="I113" s="2647">
        <f t="shared" si="2"/>
        <v>0</v>
      </c>
    </row>
    <row r="114" spans="1:9">
      <c r="A114" s="2091">
        <v>38</v>
      </c>
      <c r="B114" s="1456"/>
      <c r="C114" s="2528"/>
      <c r="D114" s="1787"/>
      <c r="E114" s="1787"/>
      <c r="F114" s="1787"/>
      <c r="G114" s="1787"/>
      <c r="H114" s="2198"/>
      <c r="I114" s="2647">
        <f t="shared" si="2"/>
        <v>0</v>
      </c>
    </row>
    <row r="115" spans="1:9">
      <c r="A115" s="2091">
        <v>39</v>
      </c>
      <c r="B115" s="1456"/>
      <c r="C115" s="2528"/>
      <c r="D115" s="1787"/>
      <c r="E115" s="1787"/>
      <c r="F115" s="1787"/>
      <c r="G115" s="1787"/>
      <c r="H115" s="2198"/>
      <c r="I115" s="2647">
        <f t="shared" si="2"/>
        <v>0</v>
      </c>
    </row>
    <row r="116" spans="1:9">
      <c r="A116" s="2091">
        <v>40</v>
      </c>
      <c r="B116" s="1456"/>
      <c r="C116" s="2528"/>
      <c r="D116" s="1787"/>
      <c r="E116" s="1787"/>
      <c r="F116" s="1787"/>
      <c r="G116" s="1787"/>
      <c r="H116" s="2198"/>
      <c r="I116" s="2647">
        <f t="shared" si="2"/>
        <v>0</v>
      </c>
    </row>
    <row r="117" spans="1:9">
      <c r="A117" s="2091">
        <v>41</v>
      </c>
      <c r="B117" s="1456"/>
      <c r="C117" s="2528"/>
      <c r="D117" s="1787"/>
      <c r="E117" s="1787"/>
      <c r="F117" s="1787"/>
      <c r="G117" s="1787"/>
      <c r="H117" s="2198"/>
      <c r="I117" s="2647">
        <f t="shared" si="2"/>
        <v>0</v>
      </c>
    </row>
    <row r="118" spans="1:9">
      <c r="A118" s="2091">
        <v>42</v>
      </c>
      <c r="B118" s="1456"/>
      <c r="C118" s="2528"/>
      <c r="D118" s="1787"/>
      <c r="E118" s="1787"/>
      <c r="F118" s="1787"/>
      <c r="G118" s="1787"/>
      <c r="H118" s="2198"/>
      <c r="I118" s="2647">
        <f t="shared" si="2"/>
        <v>0</v>
      </c>
    </row>
    <row r="119" spans="1:9">
      <c r="A119" s="2091">
        <v>43</v>
      </c>
      <c r="B119" s="1456"/>
      <c r="C119" s="2528"/>
      <c r="D119" s="1787"/>
      <c r="E119" s="1787"/>
      <c r="F119" s="1787"/>
      <c r="G119" s="1787"/>
      <c r="H119" s="2198"/>
      <c r="I119" s="2647">
        <f t="shared" si="2"/>
        <v>0</v>
      </c>
    </row>
    <row r="120" spans="1:9">
      <c r="A120" s="2091">
        <v>44</v>
      </c>
      <c r="B120" s="1456"/>
      <c r="C120" s="2528"/>
      <c r="D120" s="1787"/>
      <c r="E120" s="1787"/>
      <c r="F120" s="1787"/>
      <c r="G120" s="1787"/>
      <c r="H120" s="2198"/>
      <c r="I120" s="2647">
        <f t="shared" si="2"/>
        <v>0</v>
      </c>
    </row>
    <row r="121" spans="1:9">
      <c r="A121" s="2091">
        <v>45</v>
      </c>
      <c r="B121" s="1456"/>
      <c r="C121" s="2528"/>
      <c r="D121" s="1787"/>
      <c r="E121" s="1787"/>
      <c r="F121" s="1787"/>
      <c r="G121" s="1787"/>
      <c r="H121" s="2198"/>
      <c r="I121" s="2647">
        <f t="shared" si="2"/>
        <v>0</v>
      </c>
    </row>
    <row r="122" spans="1:9">
      <c r="A122" s="2091">
        <v>46</v>
      </c>
      <c r="B122" s="1456"/>
      <c r="C122" s="2528"/>
      <c r="D122" s="1787"/>
      <c r="E122" s="1787"/>
      <c r="F122" s="1787"/>
      <c r="G122" s="1787"/>
      <c r="H122" s="2198"/>
      <c r="I122" s="2647">
        <f t="shared" si="2"/>
        <v>0</v>
      </c>
    </row>
    <row r="123" spans="1:9">
      <c r="A123" s="2091">
        <v>47</v>
      </c>
      <c r="B123" s="1456"/>
      <c r="C123" s="2528"/>
      <c r="D123" s="1787"/>
      <c r="E123" s="1787"/>
      <c r="F123" s="1787"/>
      <c r="G123" s="1787"/>
      <c r="H123" s="2198"/>
      <c r="I123" s="2647">
        <f t="shared" si="2"/>
        <v>0</v>
      </c>
    </row>
    <row r="124" spans="1:9">
      <c r="A124" s="2091">
        <v>48</v>
      </c>
      <c r="B124" s="1456"/>
      <c r="C124" s="2528"/>
      <c r="D124" s="1787"/>
      <c r="E124" s="1787"/>
      <c r="F124" s="1787"/>
      <c r="G124" s="1787"/>
      <c r="H124" s="2198"/>
      <c r="I124" s="2647">
        <f t="shared" si="2"/>
        <v>0</v>
      </c>
    </row>
    <row r="125" spans="1:9" ht="15.75" thickBot="1">
      <c r="A125" s="2087">
        <v>49</v>
      </c>
      <c r="B125" s="2199" t="s">
        <v>2328</v>
      </c>
      <c r="C125" s="2645"/>
      <c r="D125" s="2202">
        <f t="shared" ref="D125:I125" si="3">SUM(D77:D124)</f>
        <v>0</v>
      </c>
      <c r="E125" s="2202">
        <f t="shared" si="3"/>
        <v>0</v>
      </c>
      <c r="F125" s="2202">
        <f t="shared" si="3"/>
        <v>0</v>
      </c>
      <c r="G125" s="2202">
        <f t="shared" si="3"/>
        <v>0</v>
      </c>
      <c r="H125" s="2202">
        <f t="shared" si="3"/>
        <v>0</v>
      </c>
      <c r="I125" s="2648">
        <f t="shared" si="3"/>
        <v>0</v>
      </c>
    </row>
    <row r="126" spans="1:9">
      <c r="A126" s="2407" t="s">
        <v>4688</v>
      </c>
      <c r="B126" s="1585"/>
      <c r="C126" s="1585"/>
      <c r="D126" s="1585"/>
      <c r="E126" s="1585"/>
    </row>
    <row r="127" spans="1:9">
      <c r="A127" s="1489" t="s">
        <v>513</v>
      </c>
      <c r="B127" s="2170"/>
      <c r="C127" s="2170"/>
      <c r="D127" s="2170"/>
      <c r="E127" s="2170"/>
      <c r="F127" s="2170"/>
      <c r="G127" s="2170"/>
      <c r="H127" s="2170"/>
      <c r="I127" s="2170"/>
    </row>
  </sheetData>
  <printOptions horizontalCentered="1" verticalCentered="1"/>
  <pageMargins left="0.25" right="0" top="0" bottom="0" header="0" footer="0"/>
  <pageSetup scale="70" fitToHeight="2" orientation="portrait" horizontalDpi="300" verticalDpi="300" r:id="rId1"/>
  <headerFooter alignWithMargins="0"/>
  <rowBreaks count="1" manualBreakCount="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5357" r:id="rId4" name="Button 61">
              <controlPr locked="0" defaultSize="0" autoFill="0" autoLine="0" autoPict="0">
                <anchor moveWithCells="1" sizeWithCells="1">
                  <from>
                    <xdr:col>3</xdr:col>
                    <xdr:colOff>0</xdr:colOff>
                    <xdr:row>63</xdr:row>
                    <xdr:rowOff>0</xdr:rowOff>
                  </from>
                  <to>
                    <xdr:col>5</xdr:col>
                    <xdr:colOff>428625</xdr:colOff>
                    <xdr:row>63</xdr:row>
                    <xdr:rowOff>0</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3</xdr:col>
                    <xdr:colOff>0</xdr:colOff>
                    <xdr:row>63</xdr:row>
                    <xdr:rowOff>0</xdr:rowOff>
                  </from>
                  <to>
                    <xdr:col>5</xdr:col>
                    <xdr:colOff>428625</xdr:colOff>
                    <xdr:row>63</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
  <dimension ref="A1:K196"/>
  <sheetViews>
    <sheetView defaultGridColor="0" view="pageBreakPreview" colorId="22" zoomScaleNormal="100" zoomScaleSheetLayoutView="100" workbookViewId="0">
      <selection activeCell="C33" sqref="C33"/>
    </sheetView>
  </sheetViews>
  <sheetFormatPr defaultColWidth="9.6640625" defaultRowHeight="15"/>
  <cols>
    <col min="1" max="1" width="2.6640625" style="1855" customWidth="1"/>
    <col min="2" max="2" width="49.77734375" style="1451" customWidth="1"/>
    <col min="3" max="3" width="19.5546875" style="1451" customWidth="1"/>
    <col min="4" max="4" width="13.33203125" style="1451" customWidth="1"/>
    <col min="5" max="5" width="18.6640625" style="1451" customWidth="1"/>
    <col min="6" max="16384" width="9.6640625" style="1451"/>
  </cols>
  <sheetData>
    <row r="1" spans="1:5">
      <c r="A1" s="2401"/>
      <c r="B1" s="1449" t="s">
        <v>1795</v>
      </c>
      <c r="C1" s="1449" t="s">
        <v>1796</v>
      </c>
      <c r="D1" s="1449" t="s">
        <v>1797</v>
      </c>
      <c r="E1" s="1450" t="s">
        <v>1798</v>
      </c>
    </row>
    <row r="2" spans="1:5">
      <c r="A2" s="2406"/>
      <c r="B2" s="1453" t="str">
        <f>'Data Sheet'!$C$25</f>
        <v>Consolidated Edison Company of New York, Inc.</v>
      </c>
      <c r="C2" s="1453" t="s">
        <v>1799</v>
      </c>
      <c r="D2" s="1453" t="s">
        <v>1800</v>
      </c>
      <c r="E2" s="1454"/>
    </row>
    <row r="3" spans="1:5" ht="15" customHeight="1">
      <c r="A3" s="2411"/>
      <c r="B3" s="1456"/>
      <c r="C3" s="1456" t="s">
        <v>3008</v>
      </c>
      <c r="D3" s="1456" t="str">
        <f>'Data Sheet'!$C$40</f>
        <v>4/28/2016</v>
      </c>
      <c r="E3" s="1457" t="str">
        <f>'Data Sheet'!$C$38</f>
        <v>12/31/2015</v>
      </c>
    </row>
    <row r="4" spans="1:5" ht="15" customHeight="1">
      <c r="A4" s="2482" t="s">
        <v>3009</v>
      </c>
      <c r="B4" s="1458"/>
      <c r="C4" s="1458"/>
      <c r="D4" s="1458"/>
      <c r="E4" s="1459"/>
    </row>
    <row r="5" spans="1:5">
      <c r="A5" s="2473"/>
      <c r="B5" s="1461" t="s">
        <v>3010</v>
      </c>
      <c r="C5" s="1461"/>
      <c r="D5" s="1461"/>
      <c r="E5" s="1462"/>
    </row>
    <row r="6" spans="1:5">
      <c r="A6" s="2473"/>
      <c r="B6" s="1461" t="s">
        <v>3011</v>
      </c>
      <c r="C6" s="1461"/>
      <c r="D6" s="1461"/>
      <c r="E6" s="1462"/>
    </row>
    <row r="7" spans="1:5">
      <c r="A7" s="2474"/>
      <c r="B7" s="1464" t="s">
        <v>3012</v>
      </c>
      <c r="C7" s="1465" t="s">
        <v>3013</v>
      </c>
      <c r="D7" s="1466" t="s">
        <v>3014</v>
      </c>
      <c r="E7" s="1467" t="s">
        <v>3015</v>
      </c>
    </row>
    <row r="8" spans="1:5">
      <c r="A8" s="2406"/>
      <c r="B8" s="1453"/>
      <c r="C8" s="1468" t="s">
        <v>3016</v>
      </c>
      <c r="D8" s="1469" t="s">
        <v>3017</v>
      </c>
      <c r="E8" s="1454"/>
    </row>
    <row r="9" spans="1:5">
      <c r="A9" s="2411"/>
      <c r="B9" s="1470" t="s">
        <v>3018</v>
      </c>
      <c r="C9" s="1471" t="s">
        <v>3019</v>
      </c>
      <c r="D9" s="1472" t="s">
        <v>3020</v>
      </c>
      <c r="E9" s="1457" t="s">
        <v>3021</v>
      </c>
    </row>
    <row r="10" spans="1:5" ht="15.75">
      <c r="A10" s="2406"/>
      <c r="B10" s="1473" t="s">
        <v>3022</v>
      </c>
      <c r="C10" s="1474"/>
      <c r="D10" s="1475"/>
      <c r="E10" s="1454"/>
    </row>
    <row r="11" spans="1:5" ht="15.75">
      <c r="A11" s="2470"/>
      <c r="B11" s="1473" t="s">
        <v>3023</v>
      </c>
      <c r="C11" s="1476"/>
      <c r="D11" s="1475"/>
      <c r="E11" s="1454"/>
    </row>
    <row r="12" spans="1:5" ht="15.75">
      <c r="A12" s="2470"/>
      <c r="B12" s="1473"/>
      <c r="C12" s="1476"/>
      <c r="D12" s="1475"/>
      <c r="E12" s="1454"/>
    </row>
    <row r="13" spans="1:5">
      <c r="A13" s="2470"/>
      <c r="B13" s="1453" t="s">
        <v>2925</v>
      </c>
      <c r="C13" s="1477">
        <v>101</v>
      </c>
      <c r="D13" s="1469" t="s">
        <v>3024</v>
      </c>
      <c r="E13" s="1454"/>
    </row>
    <row r="14" spans="1:5">
      <c r="A14" s="2470"/>
      <c r="B14" s="1453" t="s">
        <v>3025</v>
      </c>
      <c r="C14" s="1477">
        <v>102</v>
      </c>
      <c r="D14" s="1475" t="s">
        <v>3026</v>
      </c>
      <c r="E14" s="1454"/>
    </row>
    <row r="15" spans="1:5">
      <c r="A15" s="2470"/>
      <c r="B15" s="1453" t="s">
        <v>3054</v>
      </c>
      <c r="C15" s="1477">
        <v>103</v>
      </c>
      <c r="D15" s="1475" t="s">
        <v>3026</v>
      </c>
      <c r="E15" s="1454"/>
    </row>
    <row r="16" spans="1:5">
      <c r="A16" s="2470"/>
      <c r="B16" s="1453" t="s">
        <v>3055</v>
      </c>
      <c r="C16" s="1477" t="s">
        <v>3056</v>
      </c>
      <c r="D16" s="1475" t="s">
        <v>3057</v>
      </c>
      <c r="E16" s="1454"/>
    </row>
    <row r="17" spans="1:5">
      <c r="A17" s="2470"/>
      <c r="B17" s="1453" t="s">
        <v>3058</v>
      </c>
      <c r="C17" s="1477" t="s">
        <v>3059</v>
      </c>
      <c r="D17" s="1475" t="s">
        <v>3026</v>
      </c>
      <c r="E17" s="1454"/>
    </row>
    <row r="18" spans="1:5">
      <c r="A18" s="2470"/>
      <c r="B18" s="1453" t="s">
        <v>3060</v>
      </c>
      <c r="C18" s="1477" t="s">
        <v>3061</v>
      </c>
      <c r="D18" s="1475" t="s">
        <v>3026</v>
      </c>
      <c r="E18" s="1478" t="s">
        <v>490</v>
      </c>
    </row>
    <row r="19" spans="1:5">
      <c r="A19" s="2470"/>
      <c r="B19" s="1453" t="s">
        <v>491</v>
      </c>
      <c r="C19" s="1477" t="s">
        <v>4577</v>
      </c>
      <c r="D19" s="2448" t="s">
        <v>4671</v>
      </c>
      <c r="E19" s="1454"/>
    </row>
    <row r="20" spans="1:5" ht="15.75">
      <c r="A20" s="2470"/>
      <c r="B20" s="1453" t="s">
        <v>493</v>
      </c>
      <c r="C20" s="1477" t="s">
        <v>4578</v>
      </c>
      <c r="D20" s="2448" t="s">
        <v>4671</v>
      </c>
      <c r="E20" s="1479"/>
    </row>
    <row r="21" spans="1:5" ht="15.75">
      <c r="A21" s="2470"/>
      <c r="B21" s="1453" t="s">
        <v>494</v>
      </c>
      <c r="C21" s="1477" t="s">
        <v>495</v>
      </c>
      <c r="D21" s="1475" t="s">
        <v>3026</v>
      </c>
      <c r="E21" s="1479"/>
    </row>
    <row r="22" spans="1:5">
      <c r="A22" s="2470"/>
      <c r="B22" s="1453" t="s">
        <v>496</v>
      </c>
      <c r="C22" s="1477" t="s">
        <v>4579</v>
      </c>
      <c r="D22" s="2448" t="s">
        <v>4671</v>
      </c>
      <c r="E22" s="1454"/>
    </row>
    <row r="23" spans="1:5" ht="15.75">
      <c r="A23" s="2470"/>
      <c r="B23" s="1453" t="s">
        <v>497</v>
      </c>
      <c r="C23" s="1477" t="s">
        <v>4410</v>
      </c>
      <c r="D23" s="2448" t="s">
        <v>3026</v>
      </c>
      <c r="E23" s="1479"/>
    </row>
    <row r="24" spans="1:5">
      <c r="A24" s="2470"/>
      <c r="B24" s="2471" t="s">
        <v>4429</v>
      </c>
      <c r="C24" s="2479"/>
      <c r="D24" s="2469"/>
      <c r="E24" s="2480"/>
    </row>
    <row r="25" spans="1:5">
      <c r="A25" s="2470"/>
      <c r="B25" s="2471" t="s">
        <v>4306</v>
      </c>
      <c r="C25" s="2479" t="s">
        <v>3882</v>
      </c>
      <c r="D25" s="2448" t="s">
        <v>4671</v>
      </c>
      <c r="E25" s="2480"/>
    </row>
    <row r="26" spans="1:5">
      <c r="A26" s="2470"/>
      <c r="B26" s="1453"/>
      <c r="C26" s="1476"/>
      <c r="D26" s="1475"/>
      <c r="E26" s="1454"/>
    </row>
    <row r="27" spans="1:5" ht="15.75">
      <c r="A27" s="2470"/>
      <c r="B27" s="1473" t="s">
        <v>498</v>
      </c>
      <c r="C27" s="1474" t="s">
        <v>2917</v>
      </c>
      <c r="D27" s="1475"/>
      <c r="E27" s="1479"/>
    </row>
    <row r="28" spans="1:5" ht="15.75">
      <c r="A28" s="2470"/>
      <c r="B28" s="1473" t="s">
        <v>499</v>
      </c>
      <c r="C28" s="1474"/>
      <c r="D28" s="1475"/>
      <c r="E28" s="1479"/>
    </row>
    <row r="29" spans="1:5" ht="15.75">
      <c r="A29" s="2470"/>
      <c r="B29" s="1473"/>
      <c r="C29" s="1474"/>
      <c r="D29" s="1475"/>
      <c r="E29" s="1479"/>
    </row>
    <row r="30" spans="1:5">
      <c r="A30" s="2470"/>
      <c r="B30" s="1453" t="s">
        <v>1280</v>
      </c>
      <c r="C30" s="1474"/>
      <c r="D30" s="1475"/>
      <c r="E30" s="1454"/>
    </row>
    <row r="31" spans="1:5">
      <c r="A31" s="2470"/>
      <c r="B31" s="1453" t="s">
        <v>1281</v>
      </c>
      <c r="C31" s="1468" t="s">
        <v>1282</v>
      </c>
      <c r="D31" s="1475" t="s">
        <v>1283</v>
      </c>
      <c r="E31" s="1454"/>
    </row>
    <row r="32" spans="1:5">
      <c r="A32" s="2470"/>
      <c r="B32" s="1453" t="s">
        <v>1284</v>
      </c>
      <c r="C32" s="1468" t="s">
        <v>1285</v>
      </c>
      <c r="D32" s="1475" t="s">
        <v>1283</v>
      </c>
      <c r="E32" s="3195" t="s">
        <v>5285</v>
      </c>
    </row>
    <row r="33" spans="1:5">
      <c r="A33" s="2470"/>
      <c r="B33" s="1453" t="s">
        <v>1286</v>
      </c>
      <c r="C33" s="2462" t="s">
        <v>4576</v>
      </c>
      <c r="D33" s="2448" t="s">
        <v>4671</v>
      </c>
      <c r="E33" s="1454"/>
    </row>
    <row r="34" spans="1:5">
      <c r="A34" s="2470"/>
      <c r="B34" s="1453" t="s">
        <v>1288</v>
      </c>
      <c r="C34" s="1468">
        <v>213</v>
      </c>
      <c r="D34" s="1469" t="s">
        <v>1287</v>
      </c>
      <c r="E34" s="3195" t="s">
        <v>5285</v>
      </c>
    </row>
    <row r="35" spans="1:5">
      <c r="A35" s="2470"/>
      <c r="B35" s="1453" t="s">
        <v>1289</v>
      </c>
      <c r="C35" s="1468">
        <v>214</v>
      </c>
      <c r="D35" s="1475" t="s">
        <v>1283</v>
      </c>
      <c r="E35" s="1454"/>
    </row>
    <row r="36" spans="1:5">
      <c r="A36" s="2470"/>
      <c r="B36" s="1453" t="s">
        <v>1290</v>
      </c>
      <c r="C36" s="2378">
        <v>216</v>
      </c>
      <c r="D36" s="2448" t="s">
        <v>4671</v>
      </c>
      <c r="E36" s="1478" t="s">
        <v>490</v>
      </c>
    </row>
    <row r="37" spans="1:5">
      <c r="A37" s="2470"/>
      <c r="B37" s="1453" t="s">
        <v>1291</v>
      </c>
      <c r="C37" s="1468">
        <v>217</v>
      </c>
      <c r="D37" s="1475" t="s">
        <v>1283</v>
      </c>
      <c r="E37" s="1478" t="s">
        <v>490</v>
      </c>
    </row>
    <row r="38" spans="1:5">
      <c r="A38" s="2470"/>
      <c r="B38" s="1453" t="s">
        <v>1292</v>
      </c>
      <c r="C38" s="1468">
        <v>218</v>
      </c>
      <c r="D38" s="1475" t="s">
        <v>1293</v>
      </c>
      <c r="E38" s="1454"/>
    </row>
    <row r="39" spans="1:5">
      <c r="A39" s="2470"/>
      <c r="B39" s="1453" t="s">
        <v>1294</v>
      </c>
      <c r="C39" s="2378">
        <v>219</v>
      </c>
      <c r="D39" s="2448" t="s">
        <v>4671</v>
      </c>
      <c r="E39" s="1454"/>
    </row>
    <row r="40" spans="1:5">
      <c r="A40" s="2470"/>
      <c r="B40" s="1453" t="s">
        <v>1295</v>
      </c>
      <c r="C40" s="1468">
        <v>221</v>
      </c>
      <c r="D40" s="1469" t="s">
        <v>1287</v>
      </c>
      <c r="E40" s="1454"/>
    </row>
    <row r="41" spans="1:5">
      <c r="A41" s="2470"/>
      <c r="B41" s="1453" t="s">
        <v>1296</v>
      </c>
      <c r="C41" s="1468" t="s">
        <v>1297</v>
      </c>
      <c r="D41" s="1475" t="s">
        <v>1283</v>
      </c>
      <c r="E41" s="1454"/>
    </row>
    <row r="42" spans="1:5">
      <c r="A42" s="2470"/>
      <c r="B42" s="1453" t="s">
        <v>1298</v>
      </c>
      <c r="C42" s="2378">
        <v>227</v>
      </c>
      <c r="D42" s="2448" t="s">
        <v>4671</v>
      </c>
      <c r="E42" s="1454"/>
    </row>
    <row r="43" spans="1:5">
      <c r="A43" s="2470"/>
      <c r="B43" s="1453" t="s">
        <v>1299</v>
      </c>
      <c r="C43" s="2462" t="s">
        <v>1300</v>
      </c>
      <c r="D43" s="2448" t="s">
        <v>4671</v>
      </c>
      <c r="E43" s="1454"/>
    </row>
    <row r="44" spans="1:5">
      <c r="A44" s="2475"/>
      <c r="B44" s="1453" t="s">
        <v>1301</v>
      </c>
      <c r="C44" s="1468">
        <v>230</v>
      </c>
      <c r="D44" s="1475" t="s">
        <v>1302</v>
      </c>
      <c r="E44" s="3195" t="s">
        <v>5285</v>
      </c>
    </row>
    <row r="45" spans="1:5">
      <c r="A45" s="2475"/>
      <c r="B45" s="1453" t="s">
        <v>1303</v>
      </c>
      <c r="C45" s="1468">
        <v>230</v>
      </c>
      <c r="D45" s="1475" t="s">
        <v>1302</v>
      </c>
      <c r="E45" s="3195" t="s">
        <v>5285</v>
      </c>
    </row>
    <row r="46" spans="1:5">
      <c r="A46" s="2475"/>
      <c r="B46" s="2471" t="s">
        <v>4307</v>
      </c>
      <c r="C46" s="2472"/>
      <c r="D46" s="2469"/>
      <c r="E46" s="2432"/>
    </row>
    <row r="47" spans="1:5">
      <c r="A47" s="2475"/>
      <c r="B47" s="2471" t="s">
        <v>4308</v>
      </c>
      <c r="C47" s="2472">
        <v>231</v>
      </c>
      <c r="D47" s="2448" t="s">
        <v>4671</v>
      </c>
      <c r="E47" s="2432"/>
    </row>
    <row r="48" spans="1:5">
      <c r="A48" s="2470"/>
      <c r="B48" s="1453" t="s">
        <v>1304</v>
      </c>
      <c r="C48" s="2378">
        <v>232</v>
      </c>
      <c r="D48" s="2448" t="s">
        <v>4671</v>
      </c>
      <c r="E48" s="1454"/>
    </row>
    <row r="49" spans="1:5">
      <c r="A49" s="2470"/>
      <c r="B49" s="1453" t="s">
        <v>1305</v>
      </c>
      <c r="C49" s="2378">
        <v>233</v>
      </c>
      <c r="D49" s="2448" t="s">
        <v>4671</v>
      </c>
      <c r="E49" s="1454"/>
    </row>
    <row r="50" spans="1:5">
      <c r="A50" s="2470"/>
      <c r="B50" s="1481" t="s">
        <v>1306</v>
      </c>
      <c r="C50" s="1468">
        <v>234</v>
      </c>
      <c r="D50" s="1475" t="s">
        <v>1293</v>
      </c>
      <c r="E50" s="1454"/>
    </row>
    <row r="51" spans="1:5">
      <c r="A51" s="2470"/>
      <c r="B51" s="1453"/>
      <c r="C51" s="1474" t="s">
        <v>2917</v>
      </c>
      <c r="D51" s="1475"/>
      <c r="E51" s="1454"/>
    </row>
    <row r="52" spans="1:5" ht="15.75">
      <c r="A52" s="2470"/>
      <c r="B52" s="1473" t="s">
        <v>1652</v>
      </c>
      <c r="C52" s="1474" t="s">
        <v>2917</v>
      </c>
      <c r="D52" s="1475"/>
      <c r="E52" s="1454"/>
    </row>
    <row r="53" spans="1:5" ht="15.75">
      <c r="A53" s="2470"/>
      <c r="B53" s="1473" t="s">
        <v>1653</v>
      </c>
      <c r="C53" s="1474" t="s">
        <v>2917</v>
      </c>
      <c r="D53" s="1475"/>
      <c r="E53" s="1454"/>
    </row>
    <row r="54" spans="1:5">
      <c r="A54" s="2470"/>
      <c r="B54" s="1453"/>
      <c r="C54" s="1474" t="s">
        <v>2917</v>
      </c>
      <c r="D54" s="1475"/>
      <c r="E54" s="1454"/>
    </row>
    <row r="55" spans="1:5">
      <c r="A55" s="2470"/>
      <c r="B55" s="1453" t="s">
        <v>1654</v>
      </c>
      <c r="C55" s="1468" t="s">
        <v>1655</v>
      </c>
      <c r="D55" s="1475" t="s">
        <v>1656</v>
      </c>
      <c r="E55" s="1478" t="s">
        <v>490</v>
      </c>
    </row>
    <row r="56" spans="1:5">
      <c r="A56" s="2470"/>
      <c r="B56" s="1453" t="s">
        <v>1657</v>
      </c>
      <c r="C56" s="1468">
        <v>253</v>
      </c>
      <c r="D56" s="1475" t="s">
        <v>3024</v>
      </c>
      <c r="E56" s="1478" t="s">
        <v>490</v>
      </c>
    </row>
    <row r="57" spans="1:5">
      <c r="A57" s="2470"/>
      <c r="B57" s="1453" t="s">
        <v>1658</v>
      </c>
      <c r="C57" s="2378">
        <v>254</v>
      </c>
      <c r="D57" s="2448" t="s">
        <v>4671</v>
      </c>
      <c r="E57" s="1454"/>
    </row>
    <row r="58" spans="1:5">
      <c r="A58" s="2470"/>
      <c r="B58" s="1453" t="s">
        <v>1659</v>
      </c>
      <c r="C58" s="1468" t="s">
        <v>1660</v>
      </c>
      <c r="D58" s="1475" t="s">
        <v>3026</v>
      </c>
      <c r="E58" s="1478" t="s">
        <v>490</v>
      </c>
    </row>
    <row r="59" spans="1:5" ht="16.5" thickBot="1">
      <c r="A59" s="2476"/>
      <c r="B59" s="1484"/>
      <c r="C59" s="1485"/>
      <c r="D59" s="1486"/>
      <c r="E59" s="1487"/>
    </row>
    <row r="60" spans="1:5" ht="15.75">
      <c r="A60" s="2168" t="s">
        <v>4672</v>
      </c>
      <c r="B60" s="2407"/>
      <c r="C60" s="2407"/>
      <c r="D60" s="1474"/>
      <c r="E60" s="1488"/>
    </row>
    <row r="61" spans="1:5" ht="15.75" thickBot="1">
      <c r="A61" s="2477" t="s">
        <v>1661</v>
      </c>
      <c r="B61" s="1489"/>
      <c r="C61" s="1489"/>
      <c r="D61" s="1489"/>
      <c r="E61" s="1489"/>
    </row>
    <row r="62" spans="1:5">
      <c r="A62" s="2401"/>
      <c r="B62" s="1449" t="s">
        <v>1795</v>
      </c>
      <c r="C62" s="1449" t="s">
        <v>1796</v>
      </c>
      <c r="D62" s="1449" t="s">
        <v>1797</v>
      </c>
      <c r="E62" s="1450" t="s">
        <v>1798</v>
      </c>
    </row>
    <row r="63" spans="1:5">
      <c r="A63" s="2406"/>
      <c r="B63" s="1453"/>
      <c r="C63" s="1453" t="s">
        <v>1799</v>
      </c>
      <c r="D63" s="1453" t="s">
        <v>1800</v>
      </c>
      <c r="E63" s="1454"/>
    </row>
    <row r="64" spans="1:5">
      <c r="A64" s="2406"/>
      <c r="B64" s="1453">
        <f>'Data Sheet'!$D$27</f>
        <v>0</v>
      </c>
      <c r="C64" s="1453" t="s">
        <v>3008</v>
      </c>
      <c r="D64" s="3299" t="str">
        <f>'Data Sheet'!$C$40</f>
        <v>4/28/2016</v>
      </c>
      <c r="E64" s="3300" t="str">
        <f>'Data Sheet'!$C$38</f>
        <v>12/31/2015</v>
      </c>
    </row>
    <row r="65" spans="1:5">
      <c r="A65" s="2474"/>
      <c r="B65" s="1490"/>
      <c r="C65" s="1490"/>
      <c r="D65" s="1490"/>
      <c r="E65" s="1491"/>
    </row>
    <row r="66" spans="1:5" ht="15.75">
      <c r="A66" s="2483" t="s">
        <v>1662</v>
      </c>
      <c r="B66" s="1493"/>
      <c r="C66" s="1493"/>
      <c r="D66" s="1493"/>
      <c r="E66" s="1494"/>
    </row>
    <row r="67" spans="1:5">
      <c r="A67" s="2406"/>
      <c r="B67" s="1474"/>
      <c r="C67" s="1474"/>
      <c r="D67" s="1474"/>
      <c r="E67" s="1454"/>
    </row>
    <row r="68" spans="1:5">
      <c r="A68" s="2474"/>
      <c r="B68" s="1464" t="s">
        <v>3012</v>
      </c>
      <c r="C68" s="1465" t="s">
        <v>3013</v>
      </c>
      <c r="D68" s="1466" t="s">
        <v>3014</v>
      </c>
      <c r="E68" s="1467" t="s">
        <v>3015</v>
      </c>
    </row>
    <row r="69" spans="1:5">
      <c r="A69" s="2406"/>
      <c r="B69" s="1453"/>
      <c r="C69" s="1468" t="s">
        <v>3016</v>
      </c>
      <c r="D69" s="1469" t="s">
        <v>3017</v>
      </c>
      <c r="E69" s="1454"/>
    </row>
    <row r="70" spans="1:5">
      <c r="A70" s="2411"/>
      <c r="B70" s="1470" t="s">
        <v>3018</v>
      </c>
      <c r="C70" s="1471" t="s">
        <v>3019</v>
      </c>
      <c r="D70" s="1472" t="s">
        <v>3020</v>
      </c>
      <c r="E70" s="1457" t="s">
        <v>3021</v>
      </c>
    </row>
    <row r="71" spans="1:5" ht="15.75">
      <c r="A71" s="2406"/>
      <c r="B71" s="1473" t="s">
        <v>1652</v>
      </c>
      <c r="C71" s="1474"/>
      <c r="D71" s="1475"/>
      <c r="E71" s="1454"/>
    </row>
    <row r="72" spans="1:5" ht="15.75">
      <c r="A72" s="2470"/>
      <c r="B72" s="1473" t="s">
        <v>1663</v>
      </c>
      <c r="C72" s="1476"/>
      <c r="D72" s="1475"/>
      <c r="E72" s="1454"/>
    </row>
    <row r="73" spans="1:5" ht="15.75">
      <c r="A73" s="2470"/>
      <c r="B73" s="1473"/>
      <c r="C73" s="1476"/>
      <c r="D73" s="1475"/>
      <c r="E73" s="1454"/>
    </row>
    <row r="74" spans="1:5">
      <c r="A74" s="2470"/>
      <c r="B74" s="1453" t="s">
        <v>1664</v>
      </c>
      <c r="C74" s="1476"/>
      <c r="D74" s="1469"/>
      <c r="E74" s="1454"/>
    </row>
    <row r="75" spans="1:5">
      <c r="A75" s="2470"/>
      <c r="B75" s="1453" t="s">
        <v>1665</v>
      </c>
      <c r="C75" s="1477">
        <v>261</v>
      </c>
      <c r="D75" s="1475" t="s">
        <v>3026</v>
      </c>
      <c r="E75" s="1454"/>
    </row>
    <row r="76" spans="1:5">
      <c r="A76" s="2470"/>
      <c r="B76" s="1453" t="s">
        <v>1666</v>
      </c>
      <c r="C76" s="1477" t="s">
        <v>1667</v>
      </c>
      <c r="D76" s="1475" t="s">
        <v>3026</v>
      </c>
      <c r="E76" s="1478" t="s">
        <v>490</v>
      </c>
    </row>
    <row r="77" spans="1:5">
      <c r="A77" s="2470"/>
      <c r="B77" s="1453" t="s">
        <v>1668</v>
      </c>
      <c r="C77" s="1477" t="s">
        <v>1669</v>
      </c>
      <c r="D77" s="1475" t="s">
        <v>1283</v>
      </c>
      <c r="E77" s="1478" t="s">
        <v>490</v>
      </c>
    </row>
    <row r="78" spans="1:5">
      <c r="A78" s="2470"/>
      <c r="B78" s="1453" t="s">
        <v>1670</v>
      </c>
      <c r="C78" s="1477">
        <v>269</v>
      </c>
      <c r="D78" s="2448" t="s">
        <v>4671</v>
      </c>
      <c r="E78" s="1454"/>
    </row>
    <row r="79" spans="1:5">
      <c r="A79" s="2470"/>
      <c r="B79" s="1453" t="s">
        <v>1671</v>
      </c>
      <c r="C79" s="1476"/>
      <c r="D79" s="1475"/>
      <c r="E79" s="1454"/>
    </row>
    <row r="80" spans="1:5">
      <c r="A80" s="2470"/>
      <c r="B80" s="1453" t="s">
        <v>1672</v>
      </c>
      <c r="C80" s="1477" t="s">
        <v>1673</v>
      </c>
      <c r="D80" s="1475" t="s">
        <v>3026</v>
      </c>
      <c r="E80" s="3195" t="s">
        <v>5285</v>
      </c>
    </row>
    <row r="81" spans="1:5" ht="15.75">
      <c r="A81" s="2470"/>
      <c r="B81" s="1453" t="s">
        <v>1674</v>
      </c>
      <c r="C81" s="1477" t="s">
        <v>1675</v>
      </c>
      <c r="D81" s="1475" t="s">
        <v>3026</v>
      </c>
      <c r="E81" s="1479"/>
    </row>
    <row r="82" spans="1:5" ht="15.75">
      <c r="A82" s="2470"/>
      <c r="B82" s="1453" t="s">
        <v>1676</v>
      </c>
      <c r="C82" s="1477" t="s">
        <v>1677</v>
      </c>
      <c r="D82" s="1475" t="s">
        <v>3026</v>
      </c>
      <c r="E82" s="1479"/>
    </row>
    <row r="83" spans="1:5">
      <c r="A83" s="2470"/>
      <c r="B83" s="1453" t="s">
        <v>1678</v>
      </c>
      <c r="C83" s="1477">
        <v>278</v>
      </c>
      <c r="D83" s="2448" t="s">
        <v>4671</v>
      </c>
      <c r="E83" s="1454"/>
    </row>
    <row r="84" spans="1:5" ht="15.75">
      <c r="A84" s="2470"/>
      <c r="B84" s="1453"/>
      <c r="C84" s="1476"/>
      <c r="D84" s="1475"/>
      <c r="E84" s="1479"/>
    </row>
    <row r="85" spans="1:5" ht="15.75">
      <c r="A85" s="2470"/>
      <c r="B85" s="1473" t="s">
        <v>785</v>
      </c>
      <c r="C85" s="1474" t="s">
        <v>2917</v>
      </c>
      <c r="D85" s="1475"/>
      <c r="E85" s="1479"/>
    </row>
    <row r="86" spans="1:5" ht="15.75">
      <c r="A86" s="2470"/>
      <c r="B86" s="1473"/>
      <c r="C86" s="1474"/>
      <c r="D86" s="1475"/>
      <c r="E86" s="1479"/>
    </row>
    <row r="87" spans="1:5">
      <c r="A87" s="2470"/>
      <c r="B87" s="1453" t="s">
        <v>786</v>
      </c>
      <c r="C87" s="2462" t="s">
        <v>787</v>
      </c>
      <c r="D87" s="2448" t="s">
        <v>4671</v>
      </c>
      <c r="E87" s="2695" t="s">
        <v>490</v>
      </c>
    </row>
    <row r="88" spans="1:5">
      <c r="A88" s="2470"/>
      <c r="B88" s="2471" t="s">
        <v>4309</v>
      </c>
      <c r="C88" s="2472">
        <v>302</v>
      </c>
      <c r="D88" s="2448" t="s">
        <v>4671</v>
      </c>
      <c r="E88" s="2432"/>
    </row>
    <row r="89" spans="1:5">
      <c r="A89" s="2470"/>
      <c r="B89" s="1453" t="s">
        <v>3325</v>
      </c>
      <c r="C89" s="2378">
        <v>304</v>
      </c>
      <c r="D89" s="2448" t="s">
        <v>4671</v>
      </c>
      <c r="E89" s="1454"/>
    </row>
    <row r="90" spans="1:5">
      <c r="A90" s="2470"/>
      <c r="B90" s="1453" t="s">
        <v>3326</v>
      </c>
      <c r="C90" s="1468" t="s">
        <v>3327</v>
      </c>
      <c r="D90" s="1475" t="s">
        <v>1293</v>
      </c>
      <c r="E90" s="1478" t="s">
        <v>490</v>
      </c>
    </row>
    <row r="91" spans="1:5">
      <c r="A91" s="2470"/>
      <c r="B91" s="1453" t="s">
        <v>3328</v>
      </c>
      <c r="C91" s="2462" t="s">
        <v>3329</v>
      </c>
      <c r="D91" s="2448" t="s">
        <v>4671</v>
      </c>
      <c r="E91" s="1454"/>
    </row>
    <row r="92" spans="1:5">
      <c r="A92" s="2470"/>
      <c r="B92" s="1453" t="s">
        <v>3330</v>
      </c>
      <c r="C92" s="2394">
        <v>323</v>
      </c>
      <c r="D92" s="1469" t="s">
        <v>1302</v>
      </c>
      <c r="E92" s="1483"/>
    </row>
    <row r="93" spans="1:5">
      <c r="A93" s="2470"/>
      <c r="B93" s="1453" t="s">
        <v>3331</v>
      </c>
      <c r="C93" s="2462" t="s">
        <v>4575</v>
      </c>
      <c r="D93" s="2448" t="s">
        <v>4671</v>
      </c>
      <c r="E93" s="1478" t="s">
        <v>490</v>
      </c>
    </row>
    <row r="94" spans="1:5">
      <c r="A94" s="2470"/>
      <c r="B94" s="1453" t="s">
        <v>2115</v>
      </c>
      <c r="C94" s="2462" t="s">
        <v>4574</v>
      </c>
      <c r="D94" s="2448" t="s">
        <v>4671</v>
      </c>
      <c r="E94" s="1478" t="s">
        <v>490</v>
      </c>
    </row>
    <row r="95" spans="1:5">
      <c r="A95" s="2470"/>
      <c r="B95" s="2471" t="s">
        <v>4310</v>
      </c>
      <c r="C95" s="2472">
        <v>331</v>
      </c>
      <c r="D95" s="2448" t="s">
        <v>4671</v>
      </c>
      <c r="E95" s="2481"/>
    </row>
    <row r="96" spans="1:5">
      <c r="A96" s="2470"/>
      <c r="B96" s="1453" t="s">
        <v>2117</v>
      </c>
      <c r="C96" s="2378">
        <v>332</v>
      </c>
      <c r="D96" s="2448" t="s">
        <v>4671</v>
      </c>
      <c r="E96" s="1478" t="s">
        <v>490</v>
      </c>
    </row>
    <row r="97" spans="1:11">
      <c r="A97" s="2470"/>
      <c r="B97" s="1453" t="s">
        <v>2118</v>
      </c>
      <c r="C97" s="1468">
        <v>335</v>
      </c>
      <c r="D97" s="2469" t="s">
        <v>492</v>
      </c>
      <c r="E97" s="1478" t="s">
        <v>490</v>
      </c>
    </row>
    <row r="98" spans="1:11">
      <c r="A98" s="2470"/>
      <c r="B98" s="1453" t="s">
        <v>2119</v>
      </c>
      <c r="C98" s="2462" t="s">
        <v>2120</v>
      </c>
      <c r="D98" s="2448" t="s">
        <v>4671</v>
      </c>
      <c r="E98" s="1454"/>
    </row>
    <row r="99" spans="1:11">
      <c r="A99" s="2470"/>
      <c r="B99" s="1453" t="s">
        <v>2121</v>
      </c>
      <c r="C99" s="1474"/>
      <c r="D99" s="1469"/>
      <c r="E99" s="1454"/>
    </row>
    <row r="100" spans="1:11">
      <c r="A100" s="2470"/>
      <c r="B100" s="1453" t="s">
        <v>2122</v>
      </c>
      <c r="C100" s="1468">
        <v>340</v>
      </c>
      <c r="D100" s="1475" t="s">
        <v>3024</v>
      </c>
      <c r="E100" s="1478" t="s">
        <v>490</v>
      </c>
    </row>
    <row r="101" spans="1:11">
      <c r="A101" s="2470"/>
      <c r="B101" s="1453"/>
      <c r="C101" s="1474"/>
      <c r="D101" s="1475"/>
      <c r="E101" s="1454"/>
    </row>
    <row r="102" spans="1:11" ht="15.75">
      <c r="A102" s="2470"/>
      <c r="B102" s="1473" t="s">
        <v>2123</v>
      </c>
      <c r="C102" s="1474"/>
      <c r="D102" s="1469"/>
      <c r="E102" s="1454"/>
    </row>
    <row r="103" spans="1:11">
      <c r="A103" s="2475"/>
      <c r="B103" s="1453"/>
      <c r="C103" s="1474"/>
      <c r="D103" s="1475"/>
      <c r="E103" s="1454"/>
    </row>
    <row r="104" spans="1:11">
      <c r="A104" s="2475"/>
      <c r="B104" s="1453" t="s">
        <v>2124</v>
      </c>
      <c r="C104" s="1468" t="s">
        <v>2125</v>
      </c>
      <c r="D104" s="1475" t="s">
        <v>3026</v>
      </c>
      <c r="E104" s="1478" t="s">
        <v>490</v>
      </c>
    </row>
    <row r="105" spans="1:11">
      <c r="A105" s="2470"/>
      <c r="B105" s="1453" t="s">
        <v>2126</v>
      </c>
      <c r="C105" s="2462" t="s">
        <v>2127</v>
      </c>
      <c r="D105" s="2448" t="s">
        <v>4671</v>
      </c>
      <c r="E105" s="1454"/>
    </row>
    <row r="106" spans="1:11">
      <c r="A106" s="2470"/>
      <c r="B106" s="1453" t="s">
        <v>2128</v>
      </c>
      <c r="C106" s="2462" t="s">
        <v>4573</v>
      </c>
      <c r="D106" s="2448" t="s">
        <v>4671</v>
      </c>
      <c r="E106" s="1454"/>
    </row>
    <row r="107" spans="1:11">
      <c r="A107" s="2470"/>
      <c r="B107" s="1481" t="s">
        <v>2129</v>
      </c>
      <c r="C107" s="1468">
        <v>356</v>
      </c>
      <c r="D107" s="1475" t="s">
        <v>3024</v>
      </c>
      <c r="E107" s="1478" t="s">
        <v>490</v>
      </c>
    </row>
    <row r="108" spans="1:11">
      <c r="A108" s="2470"/>
      <c r="B108" s="1453"/>
      <c r="C108" s="1474" t="s">
        <v>2917</v>
      </c>
      <c r="D108" s="1475"/>
      <c r="E108" s="1454"/>
    </row>
    <row r="109" spans="1:11" ht="15.75">
      <c r="A109" s="2470"/>
      <c r="B109" s="1473" t="s">
        <v>2130</v>
      </c>
      <c r="C109" s="1474" t="s">
        <v>2917</v>
      </c>
      <c r="D109" s="1475"/>
      <c r="E109" s="1454"/>
    </row>
    <row r="110" spans="1:11">
      <c r="A110" s="2470"/>
      <c r="B110" s="1453"/>
      <c r="C110" s="1474" t="s">
        <v>2917</v>
      </c>
      <c r="D110" s="1475"/>
      <c r="E110" s="1454"/>
    </row>
    <row r="111" spans="1:11">
      <c r="A111" s="2470"/>
      <c r="B111" s="2471" t="s">
        <v>4311</v>
      </c>
      <c r="C111" s="2472">
        <v>397</v>
      </c>
      <c r="D111" s="2448" t="s">
        <v>4671</v>
      </c>
      <c r="E111" s="2432"/>
      <c r="H111"/>
      <c r="I111"/>
      <c r="J111"/>
      <c r="K111"/>
    </row>
    <row r="112" spans="1:11">
      <c r="A112" s="2470"/>
      <c r="B112" s="2471" t="s">
        <v>4313</v>
      </c>
      <c r="C112" s="2472">
        <v>398</v>
      </c>
      <c r="D112" s="2448" t="s">
        <v>4671</v>
      </c>
      <c r="E112" s="2432"/>
      <c r="H112"/>
      <c r="I112"/>
      <c r="J112"/>
      <c r="K112"/>
    </row>
    <row r="113" spans="1:11">
      <c r="A113" s="2470"/>
      <c r="B113" s="2471" t="s">
        <v>4147</v>
      </c>
      <c r="C113" s="2472">
        <v>400</v>
      </c>
      <c r="D113" s="2448" t="s">
        <v>4671</v>
      </c>
      <c r="E113" s="2432"/>
      <c r="H113"/>
      <c r="I113"/>
      <c r="J113"/>
      <c r="K113"/>
    </row>
    <row r="114" spans="1:11">
      <c r="A114" s="2470"/>
      <c r="B114" s="2471" t="s">
        <v>4179</v>
      </c>
      <c r="C114" s="2472" t="s">
        <v>4312</v>
      </c>
      <c r="D114" s="2448" t="s">
        <v>4671</v>
      </c>
      <c r="E114" s="2432"/>
      <c r="H114"/>
      <c r="I114"/>
      <c r="J114"/>
      <c r="K114"/>
    </row>
    <row r="115" spans="1:11">
      <c r="A115" s="2470"/>
      <c r="B115" s="2471" t="s">
        <v>2131</v>
      </c>
      <c r="C115" s="2472">
        <v>401</v>
      </c>
      <c r="D115" s="2448" t="s">
        <v>4671</v>
      </c>
      <c r="E115" s="2432"/>
      <c r="H115"/>
      <c r="I115"/>
      <c r="J115"/>
      <c r="K115"/>
    </row>
    <row r="116" spans="1:11">
      <c r="A116" s="2470"/>
      <c r="B116" s="2471" t="s">
        <v>2132</v>
      </c>
      <c r="C116" s="2472">
        <v>401</v>
      </c>
      <c r="D116" s="2469" t="s">
        <v>2116</v>
      </c>
      <c r="E116" s="2432"/>
      <c r="H116"/>
      <c r="I116"/>
      <c r="J116"/>
      <c r="K116"/>
    </row>
    <row r="117" spans="1:11">
      <c r="A117" s="2470"/>
      <c r="B117" s="2471" t="s">
        <v>2133</v>
      </c>
      <c r="C117" s="2472" t="s">
        <v>4572</v>
      </c>
      <c r="D117" s="2448" t="s">
        <v>4671</v>
      </c>
      <c r="E117" s="2480"/>
      <c r="H117"/>
      <c r="I117"/>
      <c r="J117"/>
      <c r="K117"/>
    </row>
    <row r="118" spans="1:11">
      <c r="A118" s="2470"/>
      <c r="B118" s="2471" t="s">
        <v>2134</v>
      </c>
      <c r="C118" s="2472" t="s">
        <v>4571</v>
      </c>
      <c r="D118" s="2448" t="s">
        <v>4671</v>
      </c>
      <c r="E118" s="2432"/>
      <c r="H118"/>
      <c r="I118"/>
      <c r="J118"/>
      <c r="K118"/>
    </row>
    <row r="119" spans="1:11">
      <c r="A119" s="2470"/>
      <c r="B119" s="2471" t="s">
        <v>2135</v>
      </c>
      <c r="C119" s="2472" t="s">
        <v>4570</v>
      </c>
      <c r="D119" s="2448" t="s">
        <v>4671</v>
      </c>
      <c r="E119" s="2432"/>
      <c r="H119"/>
      <c r="I119"/>
      <c r="J119"/>
      <c r="K119"/>
    </row>
    <row r="120" spans="1:11">
      <c r="A120" s="2470"/>
      <c r="B120" s="2471" t="s">
        <v>2136</v>
      </c>
      <c r="C120" s="2472" t="s">
        <v>4569</v>
      </c>
      <c r="D120" s="2448" t="s">
        <v>4671</v>
      </c>
      <c r="E120" s="2432"/>
      <c r="H120"/>
      <c r="I120"/>
      <c r="J120"/>
      <c r="K120"/>
    </row>
    <row r="121" spans="1:11">
      <c r="A121" s="2470"/>
      <c r="B121" s="2471" t="s">
        <v>4214</v>
      </c>
      <c r="C121" s="2472" t="s">
        <v>4215</v>
      </c>
      <c r="D121" s="2448" t="s">
        <v>4671</v>
      </c>
      <c r="E121" s="2432"/>
      <c r="H121"/>
      <c r="I121"/>
      <c r="J121"/>
      <c r="K121"/>
    </row>
    <row r="122" spans="1:11">
      <c r="A122" s="2470"/>
      <c r="B122" s="2471" t="s">
        <v>4216</v>
      </c>
      <c r="C122" s="2472" t="s">
        <v>4217</v>
      </c>
      <c r="D122" s="2448" t="s">
        <v>4671</v>
      </c>
      <c r="E122" s="2432"/>
      <c r="H122"/>
      <c r="I122"/>
      <c r="J122"/>
      <c r="K122"/>
    </row>
    <row r="123" spans="1:11" ht="16.5" thickBot="1">
      <c r="A123" s="2476"/>
      <c r="B123" s="1484"/>
      <c r="C123" s="1485"/>
      <c r="D123" s="1486"/>
      <c r="E123" s="1487"/>
      <c r="H123"/>
      <c r="I123"/>
      <c r="J123"/>
      <c r="K123"/>
    </row>
    <row r="124" spans="1:11">
      <c r="A124" s="2168" t="s">
        <v>4672</v>
      </c>
      <c r="B124" s="2407"/>
      <c r="C124" s="2407"/>
      <c r="D124" s="1474"/>
      <c r="E124" s="1474"/>
    </row>
    <row r="125" spans="1:11" ht="15.75" thickBot="1">
      <c r="A125" s="2477" t="s">
        <v>2137</v>
      </c>
      <c r="B125" s="1489"/>
      <c r="C125" s="1489"/>
      <c r="D125" s="1489"/>
      <c r="E125" s="1489"/>
    </row>
    <row r="126" spans="1:11">
      <c r="A126" s="2401"/>
      <c r="B126" s="1449" t="s">
        <v>1795</v>
      </c>
      <c r="C126" s="1449" t="s">
        <v>1796</v>
      </c>
      <c r="D126" s="1449" t="s">
        <v>1797</v>
      </c>
      <c r="E126" s="1450" t="s">
        <v>1798</v>
      </c>
    </row>
    <row r="127" spans="1:11">
      <c r="A127" s="2406"/>
      <c r="B127" s="1453"/>
      <c r="C127" s="1453" t="s">
        <v>1799</v>
      </c>
      <c r="D127" s="1453" t="s">
        <v>1800</v>
      </c>
      <c r="E127" s="1454"/>
    </row>
    <row r="128" spans="1:11">
      <c r="A128" s="2406"/>
      <c r="B128" s="1453">
        <f>'Data Sheet'!$D$27</f>
        <v>0</v>
      </c>
      <c r="C128" s="1453" t="s">
        <v>3008</v>
      </c>
      <c r="D128" s="3299" t="str">
        <f>'Data Sheet'!$C$40</f>
        <v>4/28/2016</v>
      </c>
      <c r="E128" s="3300" t="str">
        <f>'Data Sheet'!$C$38</f>
        <v>12/31/2015</v>
      </c>
    </row>
    <row r="129" spans="1:5">
      <c r="A129" s="2474"/>
      <c r="B129" s="1490"/>
      <c r="C129" s="1490"/>
      <c r="D129" s="1490"/>
      <c r="E129" s="1491"/>
    </row>
    <row r="130" spans="1:5" ht="15.75">
      <c r="A130" s="2483" t="s">
        <v>1662</v>
      </c>
      <c r="B130" s="1493"/>
      <c r="C130" s="1493"/>
      <c r="D130" s="1493"/>
      <c r="E130" s="1494"/>
    </row>
    <row r="131" spans="1:5">
      <c r="A131" s="2406"/>
      <c r="B131" s="1474"/>
      <c r="C131" s="1474"/>
      <c r="D131" s="1474"/>
      <c r="E131" s="1454"/>
    </row>
    <row r="132" spans="1:5">
      <c r="A132" s="2474"/>
      <c r="B132" s="1464" t="s">
        <v>3012</v>
      </c>
      <c r="C132" s="1465" t="s">
        <v>3013</v>
      </c>
      <c r="D132" s="1466" t="s">
        <v>3014</v>
      </c>
      <c r="E132" s="1467" t="s">
        <v>3015</v>
      </c>
    </row>
    <row r="133" spans="1:5">
      <c r="A133" s="2406"/>
      <c r="B133" s="1453"/>
      <c r="C133" s="1468" t="s">
        <v>3016</v>
      </c>
      <c r="D133" s="1469" t="s">
        <v>3017</v>
      </c>
      <c r="E133" s="1454"/>
    </row>
    <row r="134" spans="1:5">
      <c r="A134" s="2411"/>
      <c r="B134" s="1470" t="s">
        <v>3018</v>
      </c>
      <c r="C134" s="1471" t="s">
        <v>3019</v>
      </c>
      <c r="D134" s="1472" t="s">
        <v>3020</v>
      </c>
      <c r="E134" s="1457" t="s">
        <v>3021</v>
      </c>
    </row>
    <row r="135" spans="1:5" ht="15.75">
      <c r="A135" s="2406"/>
      <c r="B135" s="1473" t="s">
        <v>2138</v>
      </c>
      <c r="C135" s="1474"/>
      <c r="D135" s="1475"/>
      <c r="E135" s="1454"/>
    </row>
    <row r="136" spans="1:5" ht="15.75">
      <c r="A136" s="2470"/>
      <c r="B136" s="1473"/>
      <c r="C136" s="1476"/>
      <c r="D136" s="1475"/>
      <c r="E136" s="1454"/>
    </row>
    <row r="137" spans="1:5">
      <c r="A137" s="2470"/>
      <c r="B137" s="1453" t="s">
        <v>2139</v>
      </c>
      <c r="C137" s="1477" t="s">
        <v>2140</v>
      </c>
      <c r="D137" s="1475" t="s">
        <v>3024</v>
      </c>
      <c r="E137" s="1454"/>
    </row>
    <row r="138" spans="1:5">
      <c r="A138" s="2470"/>
      <c r="B138" s="1453" t="s">
        <v>2141</v>
      </c>
      <c r="C138" s="1477" t="s">
        <v>4568</v>
      </c>
      <c r="D138" s="2448" t="s">
        <v>4671</v>
      </c>
      <c r="E138" s="1454"/>
    </row>
    <row r="139" spans="1:5">
      <c r="A139" s="2470"/>
      <c r="B139" s="1453" t="s">
        <v>2142</v>
      </c>
      <c r="C139" s="1477" t="s">
        <v>2143</v>
      </c>
      <c r="D139" s="1475" t="s">
        <v>3026</v>
      </c>
      <c r="E139" s="1454"/>
    </row>
    <row r="140" spans="1:5">
      <c r="A140" s="2478"/>
      <c r="B140" s="1453" t="s">
        <v>2144</v>
      </c>
      <c r="C140" s="1477">
        <v>429</v>
      </c>
      <c r="D140" s="1475" t="s">
        <v>1293</v>
      </c>
      <c r="E140" s="1483"/>
    </row>
    <row r="141" spans="1:5">
      <c r="A141" s="2470"/>
      <c r="B141" s="2471" t="s">
        <v>4357</v>
      </c>
      <c r="C141" s="2479">
        <v>430</v>
      </c>
      <c r="D141" s="2448" t="s">
        <v>4671</v>
      </c>
      <c r="E141" s="2432"/>
    </row>
    <row r="142" spans="1:5">
      <c r="A142" s="2470"/>
      <c r="B142" s="1453" t="s">
        <v>1333</v>
      </c>
      <c r="C142" s="1477">
        <v>450</v>
      </c>
      <c r="D142" s="1475" t="s">
        <v>3024</v>
      </c>
      <c r="E142" s="1454"/>
    </row>
    <row r="143" spans="1:5" ht="15.75">
      <c r="A143" s="2470"/>
      <c r="B143" s="1453" t="s">
        <v>1334</v>
      </c>
      <c r="C143" s="1476"/>
      <c r="D143" s="1475"/>
      <c r="E143" s="1479"/>
    </row>
    <row r="144" spans="1:5" ht="15.75">
      <c r="A144" s="2470"/>
      <c r="B144" s="1453"/>
      <c r="C144" s="1476"/>
      <c r="D144" s="1475"/>
      <c r="E144" s="1479"/>
    </row>
    <row r="145" spans="1:5">
      <c r="A145" s="2470"/>
      <c r="B145" s="1453" t="s">
        <v>1335</v>
      </c>
      <c r="C145" s="1476"/>
      <c r="D145" s="1475"/>
      <c r="E145" s="1454"/>
    </row>
    <row r="146" spans="1:5" ht="15.75">
      <c r="A146" s="2470"/>
      <c r="B146" s="1453"/>
      <c r="C146" s="1476"/>
      <c r="D146" s="1475"/>
      <c r="E146" s="1479"/>
    </row>
    <row r="147" spans="1:5" ht="15.75">
      <c r="A147" s="2470"/>
      <c r="B147" s="1481" t="s">
        <v>1336</v>
      </c>
      <c r="C147" s="1474"/>
      <c r="D147" s="1475"/>
      <c r="E147" s="1479"/>
    </row>
    <row r="148" spans="1:5" ht="15.75">
      <c r="A148" s="2470"/>
      <c r="B148" s="1473"/>
      <c r="C148" s="1474"/>
      <c r="D148" s="1475"/>
      <c r="E148" s="1479"/>
    </row>
    <row r="149" spans="1:5">
      <c r="A149" s="2470"/>
      <c r="B149" s="1453"/>
      <c r="C149" s="1474"/>
      <c r="D149" s="1475"/>
      <c r="E149" s="1454"/>
    </row>
    <row r="150" spans="1:5" ht="15.75">
      <c r="A150" s="2470"/>
      <c r="B150" s="1473" t="s">
        <v>1337</v>
      </c>
      <c r="C150" s="2484">
        <v>34335</v>
      </c>
      <c r="D150" s="2698" t="s">
        <v>4671</v>
      </c>
      <c r="E150" s="1454"/>
    </row>
    <row r="151" spans="1:5">
      <c r="A151" s="2470"/>
      <c r="B151" s="1453"/>
      <c r="C151" s="1474"/>
      <c r="D151" s="1475"/>
      <c r="E151" s="1454"/>
    </row>
    <row r="152" spans="1:5">
      <c r="A152" s="2470"/>
      <c r="B152" s="1453"/>
      <c r="C152" s="1474"/>
      <c r="D152" s="1469"/>
      <c r="E152" s="1454"/>
    </row>
    <row r="153" spans="1:5">
      <c r="A153" s="2470"/>
      <c r="B153" s="1453"/>
      <c r="C153" s="1474"/>
      <c r="D153" s="1469"/>
      <c r="E153" s="1454"/>
    </row>
    <row r="154" spans="1:5">
      <c r="A154" s="2470"/>
      <c r="B154" s="1453"/>
      <c r="C154" s="1474"/>
      <c r="D154" s="1469"/>
      <c r="E154" s="1454"/>
    </row>
    <row r="155" spans="1:5">
      <c r="A155" s="2470"/>
      <c r="B155" s="1453"/>
      <c r="C155" s="1474"/>
      <c r="D155" s="1475"/>
      <c r="E155" s="1454"/>
    </row>
    <row r="156" spans="1:5">
      <c r="A156" s="2470"/>
      <c r="B156" s="1453"/>
      <c r="C156" s="1474"/>
      <c r="D156" s="1475"/>
      <c r="E156" s="1454"/>
    </row>
    <row r="157" spans="1:5">
      <c r="A157" s="2470"/>
      <c r="B157" s="1453"/>
      <c r="C157" s="1474"/>
      <c r="D157" s="1475"/>
      <c r="E157" s="1454"/>
    </row>
    <row r="158" spans="1:5">
      <c r="A158" s="2470"/>
      <c r="B158" s="1453"/>
      <c r="C158" s="1474"/>
      <c r="D158" s="1469"/>
      <c r="E158" s="1454"/>
    </row>
    <row r="159" spans="1:5">
      <c r="A159" s="2470"/>
      <c r="B159" s="1453"/>
      <c r="C159" s="1474"/>
      <c r="D159" s="1469"/>
      <c r="E159" s="1454"/>
    </row>
    <row r="160" spans="1:5">
      <c r="A160" s="2470"/>
      <c r="B160" s="1453"/>
      <c r="C160" s="1474"/>
      <c r="D160" s="1475"/>
      <c r="E160" s="1454"/>
    </row>
    <row r="161" spans="1:5">
      <c r="A161" s="2470"/>
      <c r="B161" s="1453"/>
      <c r="C161" s="1474"/>
      <c r="D161" s="1475"/>
      <c r="E161" s="1454"/>
    </row>
    <row r="162" spans="1:5" ht="15.75">
      <c r="A162" s="2470"/>
      <c r="B162" s="1495"/>
      <c r="C162" s="1474"/>
      <c r="D162" s="1469"/>
      <c r="E162" s="1454"/>
    </row>
    <row r="163" spans="1:5">
      <c r="A163" s="2475"/>
      <c r="B163" s="1453"/>
      <c r="C163" s="1474"/>
      <c r="D163" s="1475"/>
      <c r="E163" s="1454"/>
    </row>
    <row r="164" spans="1:5">
      <c r="A164" s="2475"/>
      <c r="B164" s="1453"/>
      <c r="C164" s="1474"/>
      <c r="D164" s="1475"/>
      <c r="E164" s="1454"/>
    </row>
    <row r="165" spans="1:5">
      <c r="A165" s="2470"/>
      <c r="B165" s="1453"/>
      <c r="C165" s="1474"/>
      <c r="D165" s="1475"/>
      <c r="E165" s="1454"/>
    </row>
    <row r="166" spans="1:5">
      <c r="A166" s="2470"/>
      <c r="B166" s="1453"/>
      <c r="C166" s="1474"/>
      <c r="D166" s="1475"/>
      <c r="E166" s="1454"/>
    </row>
    <row r="167" spans="1:5">
      <c r="A167" s="2470"/>
      <c r="B167" s="1481"/>
      <c r="C167" s="1474"/>
      <c r="D167" s="1475"/>
      <c r="E167" s="1454"/>
    </row>
    <row r="168" spans="1:5">
      <c r="A168" s="2470"/>
      <c r="B168" s="1453"/>
      <c r="C168" s="1474"/>
      <c r="D168" s="1475"/>
      <c r="E168" s="1454"/>
    </row>
    <row r="169" spans="1:5" ht="15.75">
      <c r="A169" s="2470"/>
      <c r="B169" s="1473"/>
      <c r="C169" s="1474"/>
      <c r="D169" s="1475"/>
      <c r="E169" s="1454"/>
    </row>
    <row r="170" spans="1:5">
      <c r="A170" s="2470"/>
      <c r="B170" s="1453"/>
      <c r="C170" s="1474"/>
      <c r="D170" s="1475"/>
      <c r="E170" s="1454"/>
    </row>
    <row r="171" spans="1:5">
      <c r="A171" s="2470"/>
      <c r="B171" s="1453"/>
      <c r="C171" s="1474"/>
      <c r="D171" s="1475"/>
      <c r="E171" s="1454"/>
    </row>
    <row r="172" spans="1:5">
      <c r="A172" s="2470"/>
      <c r="B172" s="1453"/>
      <c r="C172" s="1474"/>
      <c r="D172" s="1475"/>
      <c r="E172" s="1454"/>
    </row>
    <row r="173" spans="1:5" ht="15.75">
      <c r="A173" s="2470"/>
      <c r="B173" s="1453"/>
      <c r="C173" s="1474"/>
      <c r="D173" s="1482"/>
      <c r="E173" s="1479"/>
    </row>
    <row r="174" spans="1:5">
      <c r="A174" s="2470"/>
      <c r="B174" s="1453"/>
      <c r="C174" s="1474"/>
      <c r="D174" s="1482"/>
      <c r="E174" s="1454"/>
    </row>
    <row r="175" spans="1:5">
      <c r="A175" s="2470"/>
      <c r="B175" s="1453"/>
      <c r="C175" s="1474"/>
      <c r="D175" s="1475"/>
      <c r="E175" s="1454"/>
    </row>
    <row r="176" spans="1:5">
      <c r="A176" s="2470"/>
      <c r="B176" s="1453"/>
      <c r="C176" s="1474"/>
      <c r="D176" s="1475"/>
      <c r="E176" s="1454"/>
    </row>
    <row r="177" spans="1:5">
      <c r="A177" s="2470"/>
      <c r="B177" s="1453"/>
      <c r="C177" s="1474"/>
      <c r="D177" s="1475"/>
      <c r="E177" s="1454"/>
    </row>
    <row r="178" spans="1:5">
      <c r="A178" s="2470"/>
      <c r="B178" s="1453"/>
      <c r="C178" s="1474"/>
      <c r="D178" s="1475"/>
      <c r="E178" s="1454"/>
    </row>
    <row r="179" spans="1:5" ht="16.5" thickBot="1">
      <c r="A179" s="2476"/>
      <c r="B179" s="1484"/>
      <c r="C179" s="1485"/>
      <c r="D179" s="1486"/>
      <c r="E179" s="1487"/>
    </row>
    <row r="180" spans="1:5">
      <c r="A180" s="2168" t="s">
        <v>4672</v>
      </c>
      <c r="B180" s="2407"/>
      <c r="C180" s="2407"/>
      <c r="D180" s="1474"/>
      <c r="E180" s="1474"/>
    </row>
    <row r="181" spans="1:5">
      <c r="A181" s="2477" t="s">
        <v>1338</v>
      </c>
      <c r="B181" s="1489"/>
      <c r="C181" s="1489"/>
      <c r="D181" s="1489"/>
      <c r="E181" s="1489"/>
    </row>
    <row r="182" spans="1:5">
      <c r="A182" s="2407"/>
      <c r="B182" s="1474"/>
      <c r="C182" s="1474"/>
      <c r="D182" s="1474"/>
      <c r="E182" s="1474"/>
    </row>
    <row r="183" spans="1:5">
      <c r="A183" s="2407"/>
    </row>
    <row r="184" spans="1:5">
      <c r="A184" s="2407"/>
      <c r="B184" s="1474"/>
      <c r="C184" s="1489"/>
      <c r="D184" s="1489"/>
      <c r="E184" s="1489"/>
    </row>
    <row r="187" spans="1:5">
      <c r="A187" s="2407"/>
      <c r="B187" s="1496"/>
    </row>
    <row r="188" spans="1:5">
      <c r="A188" s="2407"/>
      <c r="B188" s="1496"/>
    </row>
    <row r="189" spans="1:5">
      <c r="A189" s="2407"/>
      <c r="B189" s="1496"/>
    </row>
    <row r="190" spans="1:5">
      <c r="A190" s="2407"/>
      <c r="B190" s="1496"/>
    </row>
    <row r="191" spans="1:5">
      <c r="A191" s="2407"/>
      <c r="B191" s="1496"/>
    </row>
    <row r="192" spans="1:5">
      <c r="A192" s="2407"/>
      <c r="B192" s="1496"/>
    </row>
    <row r="193" spans="1:2">
      <c r="A193" s="2407"/>
      <c r="B193" s="1496"/>
    </row>
    <row r="194" spans="1:2">
      <c r="A194" s="2407"/>
      <c r="B194" s="1496"/>
    </row>
    <row r="195" spans="1:2">
      <c r="A195" s="2407"/>
      <c r="B195" s="1496"/>
    </row>
    <row r="196" spans="1:2">
      <c r="B196" s="1496"/>
    </row>
  </sheetData>
  <printOptions horizontalCentered="1" verticalCentered="1"/>
  <pageMargins left="0.5" right="0.5" top="0" bottom="0" header="0.25" footer="0.25"/>
  <pageSetup scale="76" fitToHeight="3" orientation="portrait" horizontalDpi="300" verticalDpi="300" r:id="rId1"/>
  <headerFooter alignWithMargins="0"/>
  <rowBreaks count="2" manualBreakCount="2">
    <brk id="61" max="16383" man="1"/>
    <brk id="125" max="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9"/>
  <dimension ref="A1:F240"/>
  <sheetViews>
    <sheetView defaultGridColor="0" view="pageBreakPreview" colorId="22" zoomScale="80" zoomScaleNormal="60" zoomScaleSheetLayoutView="80" workbookViewId="0">
      <selection activeCell="D70" sqref="D70"/>
    </sheetView>
  </sheetViews>
  <sheetFormatPr defaultColWidth="9.6640625" defaultRowHeight="15"/>
  <cols>
    <col min="1" max="1" width="4.6640625" customWidth="1"/>
    <col min="2" max="2" width="1.6640625" customWidth="1"/>
    <col min="3" max="3" width="47.6640625" customWidth="1"/>
    <col min="4" max="4" width="22.6640625" customWidth="1"/>
    <col min="5" max="5" width="16.109375" customWidth="1"/>
    <col min="6" max="6" width="16.6640625" customWidth="1"/>
  </cols>
  <sheetData>
    <row r="1" spans="1:6">
      <c r="A1" s="801" t="s">
        <v>1795</v>
      </c>
      <c r="B1" s="802"/>
      <c r="C1" s="802"/>
      <c r="D1" s="880" t="s">
        <v>1339</v>
      </c>
      <c r="E1" s="880" t="s">
        <v>1797</v>
      </c>
      <c r="F1" s="881" t="s">
        <v>1798</v>
      </c>
    </row>
    <row r="2" spans="1:6">
      <c r="A2" s="70" t="str">
        <f>'Data Sheet'!$C$25</f>
        <v>Consolidated Edison Company of New York, Inc.</v>
      </c>
      <c r="B2" s="799"/>
      <c r="C2" s="799"/>
      <c r="D2" s="796" t="s">
        <v>1156</v>
      </c>
      <c r="E2" s="796" t="s">
        <v>1800</v>
      </c>
      <c r="F2" s="875"/>
    </row>
    <row r="3" spans="1:6" ht="15" customHeight="1">
      <c r="A3" s="72"/>
      <c r="B3" s="75"/>
      <c r="C3" s="75"/>
      <c r="D3" s="102" t="s">
        <v>1157</v>
      </c>
      <c r="E3" s="797" t="str">
        <f>'Data Sheet'!$C$40</f>
        <v>4/28/2016</v>
      </c>
      <c r="F3" s="819" t="str">
        <f>'Data Sheet'!$C$38</f>
        <v>12/31/2015</v>
      </c>
    </row>
    <row r="4" spans="1:6" ht="15" customHeight="1">
      <c r="A4" s="146" t="s">
        <v>514</v>
      </c>
      <c r="B4" s="73"/>
      <c r="C4" s="73"/>
      <c r="D4" s="73"/>
      <c r="E4" s="73"/>
      <c r="F4" s="434"/>
    </row>
    <row r="5" spans="1:6">
      <c r="A5" s="78"/>
      <c r="B5" s="15"/>
      <c r="C5" s="15"/>
      <c r="D5" s="15"/>
      <c r="E5" s="15"/>
      <c r="F5" s="81"/>
    </row>
    <row r="6" spans="1:6">
      <c r="A6" s="273" t="s">
        <v>1724</v>
      </c>
      <c r="B6" s="15"/>
      <c r="C6" s="800" t="s">
        <v>1779</v>
      </c>
      <c r="D6" s="67"/>
      <c r="E6" s="67"/>
      <c r="F6" s="234" t="s">
        <v>1835</v>
      </c>
    </row>
    <row r="7" spans="1:6">
      <c r="A7" s="274" t="s">
        <v>1727</v>
      </c>
      <c r="B7" s="75"/>
      <c r="C7" s="877" t="s">
        <v>3018</v>
      </c>
      <c r="D7" s="73"/>
      <c r="E7" s="73"/>
      <c r="F7" s="237" t="s">
        <v>3019</v>
      </c>
    </row>
    <row r="8" spans="1:6">
      <c r="A8" s="132">
        <v>1</v>
      </c>
      <c r="B8" s="75"/>
      <c r="C8" s="75" t="s">
        <v>515</v>
      </c>
      <c r="D8" s="75"/>
      <c r="E8" s="75"/>
      <c r="F8" s="376"/>
    </row>
    <row r="9" spans="1:6">
      <c r="A9" s="132">
        <v>2</v>
      </c>
      <c r="B9" s="75"/>
      <c r="C9" s="75" t="s">
        <v>516</v>
      </c>
      <c r="D9" s="75"/>
      <c r="E9" s="75"/>
      <c r="F9" s="280"/>
    </row>
    <row r="10" spans="1:6">
      <c r="A10" s="132">
        <v>3</v>
      </c>
      <c r="B10" s="75"/>
      <c r="C10" s="75" t="s">
        <v>3508</v>
      </c>
      <c r="D10" s="75"/>
      <c r="E10" s="75"/>
      <c r="F10" s="280"/>
    </row>
    <row r="11" spans="1:6">
      <c r="A11" s="78">
        <v>4</v>
      </c>
      <c r="B11" s="15"/>
      <c r="C11" s="15" t="s">
        <v>3509</v>
      </c>
      <c r="D11" s="15"/>
      <c r="E11" s="15"/>
      <c r="F11" s="279"/>
    </row>
    <row r="12" spans="1:6">
      <c r="A12" s="132"/>
      <c r="B12" s="75"/>
      <c r="C12" s="75" t="s">
        <v>3510</v>
      </c>
      <c r="D12" s="75"/>
      <c r="E12" s="75"/>
      <c r="F12" s="280"/>
    </row>
    <row r="13" spans="1:6">
      <c r="A13" s="78">
        <v>5</v>
      </c>
      <c r="B13" s="15"/>
      <c r="C13" s="15" t="s">
        <v>3511</v>
      </c>
      <c r="D13" s="15"/>
      <c r="E13" s="15"/>
      <c r="F13" s="279"/>
    </row>
    <row r="14" spans="1:6">
      <c r="A14" s="78"/>
      <c r="B14" s="15"/>
      <c r="C14" s="15" t="s">
        <v>3512</v>
      </c>
      <c r="D14" s="15"/>
      <c r="E14" s="15"/>
      <c r="F14" s="279"/>
    </row>
    <row r="15" spans="1:6">
      <c r="A15" s="132"/>
      <c r="B15" s="75"/>
      <c r="C15" s="75" t="s">
        <v>3513</v>
      </c>
      <c r="D15" s="75"/>
      <c r="E15" s="75"/>
      <c r="F15" s="280"/>
    </row>
    <row r="16" spans="1:6">
      <c r="A16" s="78">
        <v>6</v>
      </c>
      <c r="B16" s="289" t="s">
        <v>2995</v>
      </c>
      <c r="C16" s="15"/>
      <c r="D16" s="15"/>
      <c r="E16" s="799"/>
      <c r="F16" s="278"/>
    </row>
    <row r="17" spans="1:6">
      <c r="A17" s="78">
        <f t="shared" ref="A17:A61" si="0">A16+1</f>
        <v>7</v>
      </c>
      <c r="B17" s="15"/>
      <c r="C17" s="15"/>
      <c r="D17" s="15"/>
      <c r="E17" s="15"/>
      <c r="F17" s="499"/>
    </row>
    <row r="18" spans="1:6">
      <c r="A18" s="78">
        <f t="shared" si="0"/>
        <v>8</v>
      </c>
      <c r="B18" s="15"/>
      <c r="C18" s="15"/>
      <c r="D18" s="15"/>
      <c r="E18" s="15"/>
      <c r="F18" s="499"/>
    </row>
    <row r="19" spans="1:6">
      <c r="A19" s="78">
        <f t="shared" si="0"/>
        <v>9</v>
      </c>
      <c r="B19" s="15"/>
      <c r="C19" s="15"/>
      <c r="D19" s="15"/>
      <c r="E19" s="15"/>
      <c r="F19" s="499"/>
    </row>
    <row r="20" spans="1:6">
      <c r="A20" s="78">
        <f t="shared" si="0"/>
        <v>10</v>
      </c>
      <c r="B20" s="15"/>
      <c r="C20" s="2774" t="s">
        <v>4737</v>
      </c>
      <c r="D20" s="15"/>
      <c r="E20" s="15"/>
      <c r="F20" s="499">
        <v>40716027.039999999</v>
      </c>
    </row>
    <row r="21" spans="1:6">
      <c r="A21" s="78">
        <f t="shared" si="0"/>
        <v>11</v>
      </c>
      <c r="B21" s="15"/>
      <c r="C21" s="2774"/>
      <c r="D21" s="15"/>
      <c r="E21" s="15"/>
      <c r="F21" s="499"/>
    </row>
    <row r="22" spans="1:6">
      <c r="A22" s="78">
        <f t="shared" si="0"/>
        <v>12</v>
      </c>
      <c r="B22" s="15"/>
      <c r="C22" s="2774"/>
      <c r="D22" s="15"/>
      <c r="E22" s="15"/>
      <c r="F22" s="499"/>
    </row>
    <row r="23" spans="1:6">
      <c r="A23" s="78">
        <f t="shared" si="0"/>
        <v>13</v>
      </c>
      <c r="B23" s="15"/>
      <c r="C23" s="2774"/>
      <c r="D23" s="15"/>
      <c r="E23" s="15"/>
      <c r="F23" s="499"/>
    </row>
    <row r="24" spans="1:6">
      <c r="A24" s="78">
        <f t="shared" si="0"/>
        <v>14</v>
      </c>
      <c r="B24" s="15"/>
      <c r="C24" s="2774"/>
      <c r="D24" s="15"/>
      <c r="E24" s="15"/>
      <c r="F24" s="499"/>
    </row>
    <row r="25" spans="1:6">
      <c r="A25" s="78">
        <f t="shared" si="0"/>
        <v>15</v>
      </c>
      <c r="B25" s="15"/>
      <c r="C25" s="2774"/>
      <c r="D25" s="15"/>
      <c r="E25" s="15"/>
      <c r="F25" s="499"/>
    </row>
    <row r="26" spans="1:6">
      <c r="A26" s="78">
        <f t="shared" si="0"/>
        <v>16</v>
      </c>
      <c r="B26" s="15"/>
      <c r="C26" s="2774"/>
      <c r="D26" s="15"/>
      <c r="E26" s="15"/>
      <c r="F26" s="499"/>
    </row>
    <row r="27" spans="1:6">
      <c r="A27" s="78">
        <f t="shared" si="0"/>
        <v>17</v>
      </c>
      <c r="B27" s="15"/>
      <c r="C27" s="2774"/>
      <c r="D27" s="15"/>
      <c r="E27" s="15"/>
      <c r="F27" s="499"/>
    </row>
    <row r="28" spans="1:6">
      <c r="A28" s="78">
        <f t="shared" si="0"/>
        <v>18</v>
      </c>
      <c r="B28" s="15"/>
      <c r="C28" s="2774"/>
      <c r="D28" s="15"/>
      <c r="E28" s="15"/>
      <c r="F28" s="499"/>
    </row>
    <row r="29" spans="1:6">
      <c r="A29" s="78">
        <f t="shared" si="0"/>
        <v>19</v>
      </c>
      <c r="B29" s="15"/>
      <c r="C29" s="2774"/>
      <c r="D29" s="15"/>
      <c r="E29" s="15"/>
      <c r="F29" s="499"/>
    </row>
    <row r="30" spans="1:6">
      <c r="A30" s="78">
        <f t="shared" si="0"/>
        <v>20</v>
      </c>
      <c r="B30" s="15"/>
      <c r="C30" s="2774"/>
      <c r="D30" s="15"/>
      <c r="E30" s="15"/>
      <c r="F30" s="499"/>
    </row>
    <row r="31" spans="1:6">
      <c r="A31" s="78">
        <f t="shared" si="0"/>
        <v>21</v>
      </c>
      <c r="B31" s="15"/>
      <c r="C31" s="2774"/>
      <c r="D31" s="15"/>
      <c r="E31" s="15"/>
      <c r="F31" s="499"/>
    </row>
    <row r="32" spans="1:6">
      <c r="A32" s="78">
        <f t="shared" si="0"/>
        <v>22</v>
      </c>
      <c r="B32" s="15"/>
      <c r="C32" s="2774"/>
      <c r="D32" s="15"/>
      <c r="E32" s="15"/>
      <c r="F32" s="499"/>
    </row>
    <row r="33" spans="1:6">
      <c r="A33" s="78">
        <f t="shared" si="0"/>
        <v>23</v>
      </c>
      <c r="B33" s="15"/>
      <c r="C33" s="2774"/>
      <c r="D33" s="15"/>
      <c r="E33" s="15"/>
      <c r="F33" s="499"/>
    </row>
    <row r="34" spans="1:6">
      <c r="A34" s="78">
        <f t="shared" si="0"/>
        <v>24</v>
      </c>
      <c r="B34" s="15"/>
      <c r="C34" s="2774"/>
      <c r="D34" s="15" t="s">
        <v>1188</v>
      </c>
      <c r="E34" s="799"/>
      <c r="F34" s="500">
        <f>SUM(F16:F33)</f>
        <v>40716027.039999999</v>
      </c>
    </row>
    <row r="35" spans="1:6">
      <c r="A35" s="78">
        <f t="shared" si="0"/>
        <v>25</v>
      </c>
      <c r="B35" s="289" t="s">
        <v>2996</v>
      </c>
      <c r="C35" s="2774"/>
      <c r="D35" s="15"/>
      <c r="E35" s="799"/>
      <c r="F35" s="499"/>
    </row>
    <row r="36" spans="1:6">
      <c r="A36" s="78">
        <f t="shared" si="0"/>
        <v>26</v>
      </c>
      <c r="B36" s="15"/>
      <c r="C36" s="2774"/>
      <c r="D36" s="15"/>
      <c r="E36" s="15"/>
      <c r="F36" s="499"/>
    </row>
    <row r="37" spans="1:6">
      <c r="A37" s="78">
        <f t="shared" si="0"/>
        <v>27</v>
      </c>
      <c r="B37" s="15"/>
      <c r="C37" s="2774"/>
      <c r="D37" s="15"/>
      <c r="E37" s="15"/>
      <c r="F37" s="499"/>
    </row>
    <row r="38" spans="1:6">
      <c r="A38" s="78">
        <f t="shared" si="0"/>
        <v>28</v>
      </c>
      <c r="B38" s="15"/>
      <c r="C38" s="2774"/>
      <c r="D38" s="15"/>
      <c r="E38" s="15"/>
      <c r="F38" s="499"/>
    </row>
    <row r="39" spans="1:6">
      <c r="A39" s="78">
        <f t="shared" si="0"/>
        <v>29</v>
      </c>
      <c r="B39" s="15"/>
      <c r="C39" s="2774"/>
      <c r="D39" s="15"/>
      <c r="E39" s="15"/>
      <c r="F39" s="499"/>
    </row>
    <row r="40" spans="1:6">
      <c r="A40" s="78">
        <f t="shared" si="0"/>
        <v>30</v>
      </c>
      <c r="B40" s="15"/>
      <c r="C40" s="2774"/>
      <c r="D40" s="15"/>
      <c r="E40" s="15"/>
      <c r="F40" s="499"/>
    </row>
    <row r="41" spans="1:6">
      <c r="A41" s="78">
        <f t="shared" si="0"/>
        <v>31</v>
      </c>
      <c r="B41" s="15"/>
      <c r="C41" s="2774"/>
      <c r="D41" s="15"/>
      <c r="E41" s="15"/>
      <c r="F41" s="499"/>
    </row>
    <row r="42" spans="1:6">
      <c r="A42" s="78">
        <f t="shared" si="0"/>
        <v>32</v>
      </c>
      <c r="B42" s="15"/>
      <c r="C42" s="2774" t="s">
        <v>4738</v>
      </c>
      <c r="D42" s="15"/>
      <c r="E42" s="15"/>
      <c r="F42" s="499">
        <v>5752587.5400000028</v>
      </c>
    </row>
    <row r="43" spans="1:6">
      <c r="A43" s="78">
        <f t="shared" si="0"/>
        <v>33</v>
      </c>
      <c r="B43" s="15"/>
      <c r="C43" s="2774"/>
      <c r="D43" s="15"/>
      <c r="E43" s="15"/>
      <c r="F43" s="499"/>
    </row>
    <row r="44" spans="1:6">
      <c r="A44" s="78">
        <f t="shared" si="0"/>
        <v>34</v>
      </c>
      <c r="B44" s="15"/>
      <c r="C44" s="2774"/>
      <c r="D44" s="15"/>
      <c r="E44" s="15"/>
      <c r="F44" s="499"/>
    </row>
    <row r="45" spans="1:6">
      <c r="A45" s="78">
        <f t="shared" si="0"/>
        <v>35</v>
      </c>
      <c r="B45" s="15"/>
      <c r="C45" s="2774"/>
      <c r="D45" s="15"/>
      <c r="E45" s="15"/>
      <c r="F45" s="499"/>
    </row>
    <row r="46" spans="1:6">
      <c r="A46" s="78">
        <f t="shared" si="0"/>
        <v>36</v>
      </c>
      <c r="B46" s="15"/>
      <c r="C46" s="2774"/>
      <c r="D46" s="15"/>
      <c r="E46" s="15"/>
      <c r="F46" s="499"/>
    </row>
    <row r="47" spans="1:6">
      <c r="A47" s="78">
        <f t="shared" si="0"/>
        <v>37</v>
      </c>
      <c r="B47" s="15"/>
      <c r="C47" s="2774"/>
      <c r="D47" s="15"/>
      <c r="E47" s="15"/>
      <c r="F47" s="499"/>
    </row>
    <row r="48" spans="1:6">
      <c r="A48" s="78">
        <f t="shared" si="0"/>
        <v>38</v>
      </c>
      <c r="B48" s="15"/>
      <c r="C48" s="2774"/>
      <c r="D48" s="15"/>
      <c r="E48" s="15"/>
      <c r="F48" s="499"/>
    </row>
    <row r="49" spans="1:6">
      <c r="A49" s="78">
        <f t="shared" si="0"/>
        <v>39</v>
      </c>
      <c r="B49" s="15"/>
      <c r="C49" s="2774"/>
      <c r="D49" s="15"/>
      <c r="E49" s="15"/>
      <c r="F49" s="499"/>
    </row>
    <row r="50" spans="1:6">
      <c r="A50" s="78">
        <f t="shared" si="0"/>
        <v>40</v>
      </c>
      <c r="B50" s="15"/>
      <c r="C50" s="2774"/>
      <c r="D50" s="15"/>
      <c r="E50" s="15"/>
      <c r="F50" s="499"/>
    </row>
    <row r="51" spans="1:6">
      <c r="A51" s="78">
        <f t="shared" si="0"/>
        <v>41</v>
      </c>
      <c r="B51" s="15"/>
      <c r="C51" s="2774"/>
      <c r="D51" s="15" t="s">
        <v>1188</v>
      </c>
      <c r="E51" s="15"/>
      <c r="F51" s="500">
        <f>SUM(F35:F50)</f>
        <v>5752587.5400000028</v>
      </c>
    </row>
    <row r="52" spans="1:6">
      <c r="A52" s="78">
        <f t="shared" si="0"/>
        <v>42</v>
      </c>
      <c r="B52" s="289" t="s">
        <v>2327</v>
      </c>
      <c r="C52" s="2774"/>
      <c r="D52" s="15"/>
      <c r="E52" s="799"/>
      <c r="F52" s="499"/>
    </row>
    <row r="53" spans="1:6">
      <c r="A53" s="78">
        <f t="shared" si="0"/>
        <v>43</v>
      </c>
      <c r="B53" s="15"/>
      <c r="C53" s="2774"/>
      <c r="D53" s="15"/>
      <c r="E53" s="15"/>
      <c r="F53" s="499"/>
    </row>
    <row r="54" spans="1:6">
      <c r="A54" s="78">
        <f t="shared" si="0"/>
        <v>44</v>
      </c>
      <c r="B54" s="15"/>
      <c r="C54" s="2774"/>
      <c r="D54" s="15"/>
      <c r="E54" s="15"/>
      <c r="F54" s="499"/>
    </row>
    <row r="55" spans="1:6">
      <c r="A55" s="78">
        <f t="shared" si="0"/>
        <v>45</v>
      </c>
      <c r="B55" s="15"/>
      <c r="C55" s="2774" t="s">
        <v>4739</v>
      </c>
      <c r="D55" s="15"/>
      <c r="E55" s="15"/>
      <c r="F55" s="499">
        <v>4406273.0199999996</v>
      </c>
    </row>
    <row r="56" spans="1:6">
      <c r="A56" s="78">
        <f t="shared" si="0"/>
        <v>46</v>
      </c>
      <c r="B56" s="15"/>
      <c r="C56" s="15"/>
      <c r="D56" s="15"/>
      <c r="E56" s="15"/>
      <c r="F56" s="499"/>
    </row>
    <row r="57" spans="1:6">
      <c r="A57" s="78">
        <f t="shared" si="0"/>
        <v>47</v>
      </c>
      <c r="B57" s="15"/>
      <c r="C57" s="15"/>
      <c r="D57" s="15"/>
      <c r="E57" s="15"/>
      <c r="F57" s="499"/>
    </row>
    <row r="58" spans="1:6">
      <c r="A58" s="78">
        <f t="shared" si="0"/>
        <v>48</v>
      </c>
      <c r="B58" s="15"/>
      <c r="C58" s="15"/>
      <c r="D58" s="15"/>
      <c r="E58" s="15"/>
      <c r="F58" s="499"/>
    </row>
    <row r="59" spans="1:6">
      <c r="A59" s="78">
        <f t="shared" si="0"/>
        <v>49</v>
      </c>
      <c r="B59" s="15"/>
      <c r="C59" s="15"/>
      <c r="D59" s="15"/>
      <c r="E59" s="15"/>
      <c r="F59" s="499"/>
    </row>
    <row r="60" spans="1:6">
      <c r="A60" s="78">
        <f t="shared" si="0"/>
        <v>50</v>
      </c>
      <c r="B60" s="15"/>
      <c r="C60" s="15"/>
      <c r="D60" s="15" t="s">
        <v>1188</v>
      </c>
      <c r="E60" s="799"/>
      <c r="F60" s="263">
        <f>SUM(F52:F59)</f>
        <v>4406273.0199999996</v>
      </c>
    </row>
    <row r="61" spans="1:6" ht="15.75" thickBot="1">
      <c r="A61" s="361">
        <f t="shared" si="0"/>
        <v>51</v>
      </c>
      <c r="B61" s="271"/>
      <c r="C61" s="501" t="s">
        <v>2328</v>
      </c>
      <c r="D61" s="271"/>
      <c r="E61" s="271"/>
      <c r="F61" s="268">
        <f>F34+F51+F60</f>
        <v>50874887.599999994</v>
      </c>
    </row>
    <row r="62" spans="1:6" ht="15.75">
      <c r="A62" s="112" t="s">
        <v>3514</v>
      </c>
      <c r="B62" s="67"/>
      <c r="C62" s="800"/>
      <c r="D62" s="799"/>
      <c r="E62" s="15"/>
      <c r="F62" s="15"/>
    </row>
    <row r="63" spans="1:6">
      <c r="A63" s="67" t="s">
        <v>3515</v>
      </c>
      <c r="B63" s="67"/>
      <c r="C63" s="800"/>
      <c r="D63" s="67"/>
      <c r="E63" s="67"/>
      <c r="F63" s="67"/>
    </row>
    <row r="64" spans="1:6">
      <c r="A64" s="15"/>
      <c r="B64" s="67"/>
      <c r="C64" s="800"/>
      <c r="D64" s="67"/>
      <c r="E64" s="15"/>
      <c r="F64" s="15"/>
    </row>
    <row r="68" spans="1:6" ht="16.5" thickBot="1">
      <c r="A68" s="868" t="str">
        <f>'Data Sheet'!$C$25</f>
        <v>Consolidated Edison Company of New York, Inc.</v>
      </c>
      <c r="B68" s="799"/>
      <c r="C68" s="799"/>
      <c r="D68" s="799"/>
      <c r="E68" s="857" t="str">
        <f>'Data Sheet'!$C$40</f>
        <v>4/28/2016</v>
      </c>
      <c r="F68" t="str">
        <f>'Data Sheet'!$C$38</f>
        <v>12/31/2015</v>
      </c>
    </row>
    <row r="69" spans="1:6">
      <c r="A69" s="27"/>
      <c r="B69" s="64"/>
      <c r="C69" s="64"/>
      <c r="D69" s="64"/>
      <c r="E69" s="64"/>
      <c r="F69" s="65"/>
    </row>
    <row r="70" spans="1:6">
      <c r="A70" s="306" t="s">
        <v>514</v>
      </c>
      <c r="B70" s="67"/>
      <c r="C70" s="67"/>
      <c r="D70" s="67"/>
      <c r="E70" s="67"/>
      <c r="F70" s="68"/>
    </row>
    <row r="71" spans="1:6">
      <c r="A71" s="70"/>
      <c r="B71" s="15"/>
      <c r="C71" s="15"/>
      <c r="D71" s="15"/>
      <c r="E71" s="15"/>
      <c r="F71" s="71"/>
    </row>
    <row r="72" spans="1:6">
      <c r="A72" s="330" t="s">
        <v>1724</v>
      </c>
      <c r="B72" s="87"/>
      <c r="C72" s="882" t="s">
        <v>1779</v>
      </c>
      <c r="D72" s="332"/>
      <c r="E72" s="332"/>
      <c r="F72" s="325" t="s">
        <v>1835</v>
      </c>
    </row>
    <row r="73" spans="1:6">
      <c r="A73" s="274" t="s">
        <v>1727</v>
      </c>
      <c r="B73" s="75"/>
      <c r="C73" s="877" t="s">
        <v>3018</v>
      </c>
      <c r="D73" s="73"/>
      <c r="E73" s="73"/>
      <c r="F73" s="237" t="s">
        <v>3019</v>
      </c>
    </row>
    <row r="74" spans="1:6">
      <c r="A74" s="78">
        <f>A61+1</f>
        <v>52</v>
      </c>
      <c r="B74" s="15"/>
      <c r="C74" s="790" t="s">
        <v>4740</v>
      </c>
      <c r="D74" s="15"/>
      <c r="E74" s="15"/>
      <c r="F74" s="499">
        <v>8226380.1899999985</v>
      </c>
    </row>
    <row r="75" spans="1:6">
      <c r="A75" s="78">
        <f t="shared" ref="A75:A122" si="1">A74+1</f>
        <v>53</v>
      </c>
      <c r="B75" s="15"/>
      <c r="C75" s="790" t="s">
        <v>4741</v>
      </c>
      <c r="D75" s="15"/>
      <c r="E75" s="15"/>
      <c r="F75" s="499">
        <v>6748428.1599999974</v>
      </c>
    </row>
    <row r="76" spans="1:6">
      <c r="A76" s="78">
        <f t="shared" si="1"/>
        <v>54</v>
      </c>
      <c r="B76" s="15"/>
      <c r="C76" s="790" t="s">
        <v>4742</v>
      </c>
      <c r="D76" s="15"/>
      <c r="E76" s="15"/>
      <c r="F76" s="499">
        <v>6050105.1099999994</v>
      </c>
    </row>
    <row r="77" spans="1:6">
      <c r="A77" s="78">
        <f t="shared" si="1"/>
        <v>55</v>
      </c>
      <c r="B77" s="15"/>
      <c r="C77" s="790" t="s">
        <v>4743</v>
      </c>
      <c r="D77" s="15"/>
      <c r="E77" s="15"/>
      <c r="F77" s="499">
        <v>3159780.0000000009</v>
      </c>
    </row>
    <row r="78" spans="1:6">
      <c r="A78" s="78">
        <f t="shared" si="1"/>
        <v>56</v>
      </c>
      <c r="B78" s="15"/>
      <c r="C78" s="9" t="s">
        <v>4776</v>
      </c>
      <c r="D78" s="473"/>
      <c r="E78" s="473"/>
      <c r="F78" s="499">
        <v>3093494.32</v>
      </c>
    </row>
    <row r="79" spans="1:6">
      <c r="A79" s="78">
        <f t="shared" si="1"/>
        <v>57</v>
      </c>
      <c r="B79" s="15"/>
      <c r="C79" s="790" t="s">
        <v>4744</v>
      </c>
      <c r="D79" s="15"/>
      <c r="E79" s="15"/>
      <c r="F79" s="499">
        <v>3033598.73</v>
      </c>
    </row>
    <row r="80" spans="1:6">
      <c r="A80" s="78">
        <f t="shared" si="1"/>
        <v>58</v>
      </c>
      <c r="B80" s="15"/>
      <c r="C80" s="790" t="s">
        <v>4745</v>
      </c>
      <c r="D80" s="15"/>
      <c r="E80" s="15"/>
      <c r="F80" s="499">
        <v>2066664.7599999998</v>
      </c>
    </row>
    <row r="81" spans="1:6">
      <c r="A81" s="78">
        <f t="shared" si="1"/>
        <v>59</v>
      </c>
      <c r="B81" s="15"/>
      <c r="C81" s="790" t="s">
        <v>4746</v>
      </c>
      <c r="D81" s="15"/>
      <c r="E81" s="15"/>
      <c r="F81" s="499">
        <v>1970014.72</v>
      </c>
    </row>
    <row r="82" spans="1:6">
      <c r="A82" s="78">
        <f t="shared" si="1"/>
        <v>60</v>
      </c>
      <c r="B82" s="15"/>
      <c r="C82" s="790" t="s">
        <v>4747</v>
      </c>
      <c r="D82" s="15"/>
      <c r="E82" s="799"/>
      <c r="F82" s="499">
        <v>1594943.25</v>
      </c>
    </row>
    <row r="83" spans="1:6">
      <c r="A83" s="78">
        <f t="shared" si="1"/>
        <v>61</v>
      </c>
      <c r="B83" s="15"/>
      <c r="C83" s="790" t="s">
        <v>4748</v>
      </c>
      <c r="D83" s="15"/>
      <c r="E83" s="15"/>
      <c r="F83" s="499">
        <v>1404513.11</v>
      </c>
    </row>
    <row r="84" spans="1:6">
      <c r="A84" s="78">
        <f t="shared" si="1"/>
        <v>62</v>
      </c>
      <c r="B84" s="15"/>
      <c r="C84" s="790" t="s">
        <v>4749</v>
      </c>
      <c r="D84" s="15"/>
      <c r="E84" s="15"/>
      <c r="F84" s="499">
        <v>1308769.8199999996</v>
      </c>
    </row>
    <row r="85" spans="1:6">
      <c r="A85" s="78">
        <f t="shared" si="1"/>
        <v>63</v>
      </c>
      <c r="B85" s="15"/>
      <c r="C85" s="790" t="s">
        <v>4750</v>
      </c>
      <c r="D85" s="15"/>
      <c r="E85" s="15"/>
      <c r="F85" s="499">
        <v>853522.36000000022</v>
      </c>
    </row>
    <row r="86" spans="1:6">
      <c r="A86" s="78">
        <f t="shared" si="1"/>
        <v>64</v>
      </c>
      <c r="B86" s="15"/>
      <c r="C86" s="790" t="s">
        <v>4751</v>
      </c>
      <c r="D86" s="15"/>
      <c r="E86" s="15"/>
      <c r="F86" s="499">
        <v>702633.85</v>
      </c>
    </row>
    <row r="87" spans="1:6">
      <c r="A87" s="78">
        <f t="shared" si="1"/>
        <v>65</v>
      </c>
      <c r="B87" s="15"/>
      <c r="C87" s="790" t="s">
        <v>4752</v>
      </c>
      <c r="D87" s="15"/>
      <c r="E87" s="15"/>
      <c r="F87" s="499">
        <v>556230.49000000011</v>
      </c>
    </row>
    <row r="88" spans="1:6">
      <c r="A88" s="78">
        <f t="shared" si="1"/>
        <v>66</v>
      </c>
      <c r="B88" s="15"/>
      <c r="C88" s="790" t="s">
        <v>4753</v>
      </c>
      <c r="D88" s="15"/>
      <c r="E88" s="15"/>
      <c r="F88" s="499">
        <v>370709.78</v>
      </c>
    </row>
    <row r="89" spans="1:6">
      <c r="A89" s="78">
        <f t="shared" si="1"/>
        <v>67</v>
      </c>
      <c r="B89" s="15"/>
      <c r="C89" s="790" t="s">
        <v>4754</v>
      </c>
      <c r="D89" s="15"/>
      <c r="E89" s="15"/>
      <c r="F89" s="499">
        <v>359678.78000000026</v>
      </c>
    </row>
    <row r="90" spans="1:6">
      <c r="A90" s="78">
        <f t="shared" si="1"/>
        <v>68</v>
      </c>
      <c r="B90" s="15"/>
      <c r="C90" s="790" t="s">
        <v>4755</v>
      </c>
      <c r="D90" s="15"/>
      <c r="E90" s="15"/>
      <c r="F90" s="499">
        <v>317476.04000000004</v>
      </c>
    </row>
    <row r="91" spans="1:6">
      <c r="A91" s="78">
        <f t="shared" si="1"/>
        <v>69</v>
      </c>
      <c r="B91" s="15"/>
      <c r="C91" s="790" t="s">
        <v>4756</v>
      </c>
      <c r="D91" s="15"/>
      <c r="E91" s="15"/>
      <c r="F91" s="499">
        <v>215884.59000000008</v>
      </c>
    </row>
    <row r="92" spans="1:6">
      <c r="A92" s="78">
        <f t="shared" si="1"/>
        <v>70</v>
      </c>
      <c r="B92" s="15"/>
      <c r="C92" s="790" t="s">
        <v>4757</v>
      </c>
      <c r="D92" s="15"/>
      <c r="E92" s="15"/>
      <c r="F92" s="499">
        <v>153578.5</v>
      </c>
    </row>
    <row r="93" spans="1:6">
      <c r="A93" s="78">
        <f t="shared" si="1"/>
        <v>71</v>
      </c>
      <c r="B93" s="15"/>
      <c r="C93" s="790" t="s">
        <v>4758</v>
      </c>
      <c r="D93" s="15"/>
      <c r="E93" s="15"/>
      <c r="F93" s="499">
        <v>127137.31</v>
      </c>
    </row>
    <row r="94" spans="1:6">
      <c r="A94" s="78">
        <f t="shared" si="1"/>
        <v>72</v>
      </c>
      <c r="B94" s="15"/>
      <c r="C94" s="790" t="s">
        <v>4759</v>
      </c>
      <c r="D94" s="15"/>
      <c r="E94" s="15"/>
      <c r="F94" s="499">
        <v>114894.03000000001</v>
      </c>
    </row>
    <row r="95" spans="1:6">
      <c r="A95" s="78">
        <f t="shared" si="1"/>
        <v>73</v>
      </c>
      <c r="B95" s="15"/>
      <c r="C95" s="790" t="s">
        <v>4760</v>
      </c>
      <c r="D95" s="15"/>
      <c r="E95" s="799"/>
      <c r="F95" s="499">
        <v>45446.930000000008</v>
      </c>
    </row>
    <row r="96" spans="1:6">
      <c r="A96" s="78">
        <f t="shared" si="1"/>
        <v>74</v>
      </c>
      <c r="B96" s="15"/>
      <c r="C96" s="790" t="s">
        <v>4761</v>
      </c>
      <c r="D96" s="15"/>
      <c r="E96" s="799"/>
      <c r="F96" s="499">
        <v>34694.740000000005</v>
      </c>
    </row>
    <row r="97" spans="1:6">
      <c r="A97" s="78">
        <f t="shared" si="1"/>
        <v>75</v>
      </c>
      <c r="B97" s="15"/>
      <c r="C97" s="790" t="s">
        <v>4762</v>
      </c>
      <c r="D97" s="15"/>
      <c r="E97" s="15"/>
      <c r="F97" s="499">
        <v>34692.119999999995</v>
      </c>
    </row>
    <row r="98" spans="1:6">
      <c r="A98" s="78">
        <f t="shared" si="1"/>
        <v>76</v>
      </c>
      <c r="B98" s="15"/>
      <c r="C98" s="790" t="s">
        <v>4763</v>
      </c>
      <c r="D98" s="15"/>
      <c r="E98" s="15"/>
      <c r="F98" s="499">
        <v>33617.360000000001</v>
      </c>
    </row>
    <row r="99" spans="1:6">
      <c r="A99" s="78">
        <f t="shared" si="1"/>
        <v>77</v>
      </c>
      <c r="B99" s="15"/>
      <c r="C99" s="790" t="s">
        <v>4764</v>
      </c>
      <c r="D99" s="15"/>
      <c r="E99" s="15"/>
      <c r="F99" s="499">
        <v>27123.450000000004</v>
      </c>
    </row>
    <row r="100" spans="1:6">
      <c r="A100" s="78">
        <f t="shared" si="1"/>
        <v>78</v>
      </c>
      <c r="B100" s="15"/>
      <c r="C100" s="790" t="s">
        <v>4765</v>
      </c>
      <c r="D100" s="15"/>
      <c r="E100" s="15"/>
      <c r="F100" s="499">
        <v>20465.500000000004</v>
      </c>
    </row>
    <row r="101" spans="1:6">
      <c r="A101" s="78">
        <f t="shared" si="1"/>
        <v>79</v>
      </c>
      <c r="B101" s="15"/>
      <c r="C101" s="790" t="s">
        <v>4766</v>
      </c>
      <c r="D101" s="15"/>
      <c r="E101" s="15"/>
      <c r="F101" s="499">
        <v>8841.09</v>
      </c>
    </row>
    <row r="102" spans="1:6">
      <c r="A102" s="78">
        <f t="shared" si="1"/>
        <v>80</v>
      </c>
      <c r="B102" s="15"/>
      <c r="C102" s="790" t="s">
        <v>4767</v>
      </c>
      <c r="D102" s="15"/>
      <c r="E102" s="15"/>
      <c r="F102" s="499">
        <v>3245.6</v>
      </c>
    </row>
    <row r="103" spans="1:6">
      <c r="A103" s="78">
        <f t="shared" si="1"/>
        <v>81</v>
      </c>
      <c r="B103" s="15"/>
      <c r="C103" s="790" t="s">
        <v>4768</v>
      </c>
      <c r="D103" s="15"/>
      <c r="E103" s="15"/>
      <c r="F103" s="499">
        <v>481.43</v>
      </c>
    </row>
    <row r="104" spans="1:6">
      <c r="A104" s="78">
        <f t="shared" si="1"/>
        <v>82</v>
      </c>
      <c r="B104" s="15"/>
      <c r="C104" s="790" t="s">
        <v>4769</v>
      </c>
      <c r="D104" s="15"/>
      <c r="E104" s="15"/>
      <c r="F104" s="499">
        <v>134.22000000000003</v>
      </c>
    </row>
    <row r="105" spans="1:6">
      <c r="A105" s="78">
        <f t="shared" si="1"/>
        <v>83</v>
      </c>
      <c r="B105" s="15"/>
      <c r="C105" s="790" t="s">
        <v>4771</v>
      </c>
      <c r="D105" s="15"/>
      <c r="E105" s="15"/>
      <c r="F105" s="499">
        <v>-299.39999999999964</v>
      </c>
    </row>
    <row r="106" spans="1:6">
      <c r="A106" s="78">
        <f t="shared" si="1"/>
        <v>84</v>
      </c>
      <c r="B106" s="15"/>
      <c r="C106" s="790" t="s">
        <v>4772</v>
      </c>
      <c r="D106" s="15"/>
      <c r="E106" s="15"/>
      <c r="F106" s="499">
        <v>-7611.0900000000011</v>
      </c>
    </row>
    <row r="107" spans="1:6">
      <c r="A107" s="78">
        <f t="shared" si="1"/>
        <v>85</v>
      </c>
      <c r="B107" s="15"/>
      <c r="C107" s="790" t="s">
        <v>4773</v>
      </c>
      <c r="D107" s="15"/>
      <c r="E107" s="799"/>
      <c r="F107" s="499">
        <v>-16348.159999999994</v>
      </c>
    </row>
    <row r="108" spans="1:6">
      <c r="A108" s="78">
        <f t="shared" si="1"/>
        <v>86</v>
      </c>
      <c r="B108" s="15"/>
      <c r="C108" s="790" t="s">
        <v>4774</v>
      </c>
      <c r="D108" s="15"/>
      <c r="E108" s="15"/>
      <c r="F108" s="499">
        <v>-382694.65</v>
      </c>
    </row>
    <row r="109" spans="1:6">
      <c r="A109" s="78">
        <f t="shared" si="1"/>
        <v>87</v>
      </c>
      <c r="B109" s="15"/>
      <c r="C109" s="9" t="s">
        <v>4775</v>
      </c>
      <c r="D109" s="15"/>
      <c r="E109" s="15"/>
      <c r="F109" s="499">
        <v>-1514200</v>
      </c>
    </row>
    <row r="110" spans="1:6">
      <c r="A110" s="78">
        <f t="shared" si="1"/>
        <v>88</v>
      </c>
      <c r="B110" s="15"/>
      <c r="F110" s="499"/>
    </row>
    <row r="111" spans="1:6">
      <c r="A111" s="78">
        <f t="shared" si="1"/>
        <v>89</v>
      </c>
      <c r="B111" s="15"/>
      <c r="C111" s="15"/>
      <c r="D111" s="15"/>
      <c r="E111" s="15"/>
      <c r="F111" s="499"/>
    </row>
    <row r="112" spans="1:6">
      <c r="A112" s="78">
        <f t="shared" si="1"/>
        <v>90</v>
      </c>
      <c r="B112" s="15"/>
      <c r="C112" s="15"/>
      <c r="D112" s="15"/>
      <c r="E112" s="15"/>
      <c r="F112" s="499"/>
    </row>
    <row r="113" spans="1:6">
      <c r="A113" s="78">
        <f t="shared" si="1"/>
        <v>91</v>
      </c>
      <c r="B113" s="15"/>
      <c r="C113" s="15"/>
      <c r="D113" s="15"/>
      <c r="E113" s="15"/>
      <c r="F113" s="499"/>
    </row>
    <row r="114" spans="1:6">
      <c r="A114" s="78">
        <f t="shared" si="1"/>
        <v>92</v>
      </c>
      <c r="B114" s="15"/>
      <c r="C114" s="15"/>
      <c r="D114" s="15"/>
      <c r="E114" s="15"/>
      <c r="F114" s="499"/>
    </row>
    <row r="115" spans="1:6">
      <c r="A115" s="78">
        <f t="shared" si="1"/>
        <v>93</v>
      </c>
      <c r="B115" s="15"/>
      <c r="C115" s="15"/>
      <c r="D115" s="15"/>
      <c r="E115" s="15"/>
      <c r="F115" s="499"/>
    </row>
    <row r="116" spans="1:6">
      <c r="A116" s="78">
        <f t="shared" si="1"/>
        <v>94</v>
      </c>
      <c r="B116" s="15"/>
      <c r="C116" s="15"/>
      <c r="D116" s="15"/>
      <c r="E116" s="15"/>
      <c r="F116" s="499"/>
    </row>
    <row r="117" spans="1:6">
      <c r="A117" s="78">
        <f t="shared" si="1"/>
        <v>95</v>
      </c>
      <c r="B117" s="15"/>
      <c r="C117" s="15"/>
      <c r="D117" s="15"/>
      <c r="E117" s="15"/>
      <c r="F117" s="499"/>
    </row>
    <row r="118" spans="1:6">
      <c r="A118" s="78">
        <f t="shared" si="1"/>
        <v>96</v>
      </c>
      <c r="B118" s="15"/>
      <c r="C118" s="15"/>
      <c r="D118" s="15"/>
      <c r="E118" s="15"/>
      <c r="F118" s="499"/>
    </row>
    <row r="119" spans="1:6">
      <c r="A119" s="78">
        <f t="shared" si="1"/>
        <v>97</v>
      </c>
      <c r="B119" s="15"/>
      <c r="C119" s="15"/>
      <c r="D119" s="15"/>
      <c r="E119" s="15"/>
      <c r="F119" s="499"/>
    </row>
    <row r="120" spans="1:6">
      <c r="A120" s="78">
        <f t="shared" si="1"/>
        <v>98</v>
      </c>
      <c r="B120" s="15"/>
      <c r="C120" s="15"/>
      <c r="D120" s="15"/>
      <c r="E120" s="15"/>
      <c r="F120" s="499"/>
    </row>
    <row r="121" spans="1:6">
      <c r="A121" s="78">
        <f t="shared" si="1"/>
        <v>99</v>
      </c>
      <c r="B121" s="15"/>
      <c r="C121" s="15"/>
      <c r="D121" s="15"/>
      <c r="E121" s="799"/>
      <c r="F121" s="279"/>
    </row>
    <row r="122" spans="1:6" ht="15.75" thickBot="1">
      <c r="A122" s="361">
        <f t="shared" si="1"/>
        <v>100</v>
      </c>
      <c r="B122" s="2775"/>
      <c r="C122" s="2776" t="s">
        <v>172</v>
      </c>
      <c r="D122" s="2776"/>
      <c r="E122" s="2776"/>
      <c r="F122" s="2777">
        <f>SUM(F74:F121)</f>
        <v>40716027.040000014</v>
      </c>
    </row>
    <row r="123" spans="1:6" ht="15.75">
      <c r="A123" s="112" t="str">
        <f>A62</f>
        <v>FERC FORM NO.1 (ED. 12-94) NYPSC Modified-96</v>
      </c>
      <c r="B123" s="67"/>
      <c r="C123" s="800"/>
      <c r="D123" s="67"/>
      <c r="E123" s="15"/>
      <c r="F123" s="15"/>
    </row>
    <row r="124" spans="1:6">
      <c r="A124" s="67" t="s">
        <v>3516</v>
      </c>
      <c r="B124" s="800"/>
      <c r="C124" s="800"/>
      <c r="D124" s="800"/>
      <c r="E124" s="800"/>
      <c r="F124" s="800"/>
    </row>
    <row r="126" spans="1:6" ht="16.5" thickBot="1">
      <c r="A126" s="868" t="str">
        <f>'Data Sheet'!$C$25</f>
        <v>Consolidated Edison Company of New York, Inc.</v>
      </c>
      <c r="B126" s="799"/>
      <c r="C126" s="799"/>
      <c r="D126" s="799"/>
      <c r="E126" s="857" t="str">
        <f>'Data Sheet'!$C$40</f>
        <v>4/28/2016</v>
      </c>
      <c r="F126" s="2735" t="str">
        <f>'Data Sheet'!$C$38</f>
        <v>12/31/2015</v>
      </c>
    </row>
    <row r="127" spans="1:6">
      <c r="A127" s="27"/>
      <c r="B127" s="64"/>
      <c r="C127" s="64"/>
      <c r="D127" s="64"/>
      <c r="E127" s="64"/>
      <c r="F127" s="65"/>
    </row>
    <row r="128" spans="1:6">
      <c r="A128" s="306" t="s">
        <v>514</v>
      </c>
      <c r="B128" s="67"/>
      <c r="C128" s="67"/>
      <c r="D128" s="67"/>
      <c r="E128" s="67"/>
      <c r="F128" s="68"/>
    </row>
    <row r="129" spans="1:6">
      <c r="A129" s="70"/>
      <c r="B129" s="15"/>
      <c r="C129" s="15"/>
      <c r="D129" s="15"/>
      <c r="E129" s="15"/>
      <c r="F129" s="71"/>
    </row>
    <row r="130" spans="1:6">
      <c r="A130" s="330" t="s">
        <v>1724</v>
      </c>
      <c r="B130" s="87"/>
      <c r="C130" s="882" t="s">
        <v>1779</v>
      </c>
      <c r="D130" s="332"/>
      <c r="E130" s="332"/>
      <c r="F130" s="325" t="s">
        <v>1835</v>
      </c>
    </row>
    <row r="131" spans="1:6">
      <c r="A131" s="274" t="s">
        <v>1727</v>
      </c>
      <c r="B131" s="75"/>
      <c r="C131" s="877" t="s">
        <v>3018</v>
      </c>
      <c r="D131" s="73"/>
      <c r="E131" s="73"/>
      <c r="F131" s="237" t="s">
        <v>3019</v>
      </c>
    </row>
    <row r="132" spans="1:6">
      <c r="A132" s="78">
        <f>A118+1</f>
        <v>97</v>
      </c>
      <c r="B132" s="15"/>
      <c r="C132" s="790" t="s">
        <v>4740</v>
      </c>
      <c r="D132" s="15"/>
      <c r="E132" s="15"/>
      <c r="F132" s="499">
        <v>1339296.0399999998</v>
      </c>
    </row>
    <row r="133" spans="1:6">
      <c r="A133" s="78">
        <f t="shared" ref="A133:A180" si="2">A132+1</f>
        <v>98</v>
      </c>
      <c r="B133" s="15"/>
      <c r="C133" s="790" t="s">
        <v>4741</v>
      </c>
      <c r="D133" s="15"/>
      <c r="E133" s="15"/>
      <c r="F133" s="499">
        <v>1098677.9700000007</v>
      </c>
    </row>
    <row r="134" spans="1:6">
      <c r="A134" s="78">
        <f t="shared" si="2"/>
        <v>99</v>
      </c>
      <c r="B134" s="15"/>
      <c r="C134" s="790" t="s">
        <v>4742</v>
      </c>
      <c r="D134" s="15"/>
      <c r="E134" s="15"/>
      <c r="F134" s="499">
        <v>974121.58000000101</v>
      </c>
    </row>
    <row r="135" spans="1:6">
      <c r="A135" s="78">
        <f t="shared" si="2"/>
        <v>100</v>
      </c>
      <c r="B135" s="15"/>
      <c r="C135" s="790" t="s">
        <v>4743</v>
      </c>
      <c r="D135" s="15"/>
      <c r="E135" s="15"/>
      <c r="F135" s="499">
        <v>514428.06999999989</v>
      </c>
    </row>
    <row r="136" spans="1:6">
      <c r="A136" s="78">
        <f t="shared" si="2"/>
        <v>101</v>
      </c>
      <c r="B136" s="15"/>
      <c r="C136" s="790" t="s">
        <v>4744</v>
      </c>
      <c r="D136" s="473"/>
      <c r="E136" s="473"/>
      <c r="F136" s="499">
        <v>409996.13</v>
      </c>
    </row>
    <row r="137" spans="1:6">
      <c r="A137" s="78">
        <f t="shared" si="2"/>
        <v>102</v>
      </c>
      <c r="B137" s="15"/>
      <c r="C137" s="790" t="s">
        <v>4745</v>
      </c>
      <c r="D137" s="15"/>
      <c r="E137" s="15"/>
      <c r="F137" s="499">
        <v>336582.34</v>
      </c>
    </row>
    <row r="138" spans="1:6">
      <c r="A138" s="78">
        <f t="shared" si="2"/>
        <v>103</v>
      </c>
      <c r="B138" s="15"/>
      <c r="C138" s="790" t="s">
        <v>4747</v>
      </c>
      <c r="D138" s="15"/>
      <c r="E138" s="15"/>
      <c r="F138" s="499">
        <v>259664.78999999998</v>
      </c>
    </row>
    <row r="139" spans="1:6">
      <c r="A139" s="78">
        <f t="shared" si="2"/>
        <v>104</v>
      </c>
      <c r="B139" s="15"/>
      <c r="C139" s="790" t="s">
        <v>4748</v>
      </c>
      <c r="D139" s="15"/>
      <c r="E139" s="15"/>
      <c r="F139" s="499">
        <v>229947.91000000003</v>
      </c>
    </row>
    <row r="140" spans="1:6">
      <c r="A140" s="78">
        <f t="shared" si="2"/>
        <v>105</v>
      </c>
      <c r="B140" s="15"/>
      <c r="C140" s="790" t="s">
        <v>4749</v>
      </c>
      <c r="D140" s="15"/>
      <c r="E140" s="799"/>
      <c r="F140" s="499">
        <v>213074.30999999997</v>
      </c>
    </row>
    <row r="141" spans="1:6">
      <c r="A141" s="78">
        <f t="shared" si="2"/>
        <v>106</v>
      </c>
      <c r="B141" s="15"/>
      <c r="C141" s="790" t="s">
        <v>4750</v>
      </c>
      <c r="D141" s="15"/>
      <c r="E141" s="15"/>
      <c r="F141" s="499">
        <v>138957.71999999997</v>
      </c>
    </row>
    <row r="142" spans="1:6">
      <c r="A142" s="78">
        <f t="shared" si="2"/>
        <v>107</v>
      </c>
      <c r="B142" s="15"/>
      <c r="C142" s="790" t="s">
        <v>4751</v>
      </c>
      <c r="D142" s="15"/>
      <c r="E142" s="15"/>
      <c r="F142" s="499">
        <v>114392.34999999999</v>
      </c>
    </row>
    <row r="143" spans="1:6">
      <c r="A143" s="78">
        <f t="shared" si="2"/>
        <v>108</v>
      </c>
      <c r="B143" s="15"/>
      <c r="C143" s="790" t="s">
        <v>4753</v>
      </c>
      <c r="D143" s="15"/>
      <c r="E143" s="15"/>
      <c r="F143" s="499">
        <v>60353.42</v>
      </c>
    </row>
    <row r="144" spans="1:6">
      <c r="A144" s="78">
        <f t="shared" si="2"/>
        <v>109</v>
      </c>
      <c r="B144" s="15"/>
      <c r="C144" s="790" t="s">
        <v>4756</v>
      </c>
      <c r="D144" s="15"/>
      <c r="E144" s="15"/>
      <c r="F144" s="499">
        <v>29000</v>
      </c>
    </row>
    <row r="145" spans="1:6">
      <c r="A145" s="78">
        <f t="shared" si="2"/>
        <v>110</v>
      </c>
      <c r="B145" s="15"/>
      <c r="C145" s="790" t="s">
        <v>4757</v>
      </c>
      <c r="D145" s="15"/>
      <c r="E145" s="15"/>
      <c r="F145" s="499">
        <v>25433.490000000009</v>
      </c>
    </row>
    <row r="146" spans="1:6">
      <c r="A146" s="78">
        <f t="shared" si="2"/>
        <v>111</v>
      </c>
      <c r="B146" s="15"/>
      <c r="C146" s="790" t="s">
        <v>4758</v>
      </c>
      <c r="D146" s="15"/>
      <c r="E146" s="15"/>
      <c r="F146" s="499">
        <v>20698.580000000002</v>
      </c>
    </row>
    <row r="147" spans="1:6">
      <c r="A147" s="78">
        <f t="shared" si="2"/>
        <v>112</v>
      </c>
      <c r="B147" s="15"/>
      <c r="C147" s="790" t="s">
        <v>4759</v>
      </c>
      <c r="D147" s="15"/>
      <c r="E147" s="15"/>
      <c r="F147" s="499">
        <v>18705.340000000004</v>
      </c>
    </row>
    <row r="148" spans="1:6">
      <c r="A148" s="78">
        <f t="shared" si="2"/>
        <v>113</v>
      </c>
      <c r="B148" s="15"/>
      <c r="C148" s="790" t="s">
        <v>4755</v>
      </c>
      <c r="D148" s="15"/>
      <c r="E148" s="15"/>
      <c r="F148" s="499">
        <v>8947.65</v>
      </c>
    </row>
    <row r="149" spans="1:6">
      <c r="A149" s="78">
        <f t="shared" si="2"/>
        <v>114</v>
      </c>
      <c r="B149" s="15"/>
      <c r="C149" s="790" t="s">
        <v>4760</v>
      </c>
      <c r="D149" s="15"/>
      <c r="E149" s="15"/>
      <c r="F149" s="499">
        <v>7398.99</v>
      </c>
    </row>
    <row r="150" spans="1:6">
      <c r="A150" s="78">
        <f t="shared" si="2"/>
        <v>115</v>
      </c>
      <c r="B150" s="15"/>
      <c r="C150" s="790" t="s">
        <v>4763</v>
      </c>
      <c r="D150" s="15"/>
      <c r="E150" s="15"/>
      <c r="F150" s="499">
        <v>5473.07</v>
      </c>
    </row>
    <row r="151" spans="1:6">
      <c r="A151" s="78">
        <f t="shared" si="2"/>
        <v>116</v>
      </c>
      <c r="B151" s="15"/>
      <c r="C151" s="790" t="s">
        <v>4764</v>
      </c>
      <c r="D151" s="15"/>
      <c r="E151" s="15"/>
      <c r="F151" s="499">
        <v>4415.8499999999995</v>
      </c>
    </row>
    <row r="152" spans="1:6">
      <c r="A152" s="78">
        <f t="shared" si="2"/>
        <v>117</v>
      </c>
      <c r="B152" s="15"/>
      <c r="C152" s="790" t="s">
        <v>4766</v>
      </c>
      <c r="D152" s="15"/>
      <c r="E152" s="15"/>
      <c r="F152" s="499">
        <v>1819.9</v>
      </c>
    </row>
    <row r="153" spans="1:6">
      <c r="A153" s="78">
        <f t="shared" si="2"/>
        <v>118</v>
      </c>
      <c r="B153" s="15"/>
      <c r="C153" s="790" t="s">
        <v>4765</v>
      </c>
      <c r="D153" s="15"/>
      <c r="E153" s="799"/>
      <c r="F153" s="499">
        <v>1517.6599999999999</v>
      </c>
    </row>
    <row r="154" spans="1:6">
      <c r="A154" s="78">
        <f t="shared" si="2"/>
        <v>119</v>
      </c>
      <c r="B154" s="15"/>
      <c r="C154" s="790" t="s">
        <v>4762</v>
      </c>
      <c r="D154" s="15"/>
      <c r="E154" s="799"/>
      <c r="F154" s="499">
        <v>1420.8</v>
      </c>
    </row>
    <row r="155" spans="1:6">
      <c r="A155" s="78">
        <f t="shared" si="2"/>
        <v>120</v>
      </c>
      <c r="B155" s="15"/>
      <c r="C155" s="790" t="s">
        <v>4767</v>
      </c>
      <c r="D155" s="15"/>
      <c r="E155" s="15"/>
      <c r="F155" s="499">
        <v>528.4</v>
      </c>
    </row>
    <row r="156" spans="1:6">
      <c r="A156" s="78">
        <f t="shared" si="2"/>
        <v>121</v>
      </c>
      <c r="B156" s="15"/>
      <c r="C156" s="790" t="s">
        <v>4768</v>
      </c>
      <c r="D156" s="15"/>
      <c r="E156" s="15"/>
      <c r="F156" s="499">
        <v>78.36</v>
      </c>
    </row>
    <row r="157" spans="1:6">
      <c r="A157" s="78">
        <f t="shared" si="2"/>
        <v>122</v>
      </c>
      <c r="B157" s="15"/>
      <c r="C157" s="790" t="s">
        <v>4774</v>
      </c>
      <c r="D157" s="15"/>
      <c r="E157" s="15"/>
      <c r="F157" s="499">
        <v>-447.06</v>
      </c>
    </row>
    <row r="158" spans="1:6">
      <c r="A158" s="78">
        <f t="shared" si="2"/>
        <v>123</v>
      </c>
      <c r="B158" s="15"/>
      <c r="C158" s="790" t="s">
        <v>4772</v>
      </c>
      <c r="D158" s="15"/>
      <c r="E158" s="15"/>
      <c r="F158" s="499">
        <v>-1239.1200000000001</v>
      </c>
    </row>
    <row r="159" spans="1:6">
      <c r="A159" s="78">
        <f t="shared" si="2"/>
        <v>124</v>
      </c>
      <c r="B159" s="15"/>
      <c r="C159" s="790" t="s">
        <v>4773</v>
      </c>
      <c r="D159" s="15"/>
      <c r="E159" s="15"/>
      <c r="F159" s="499">
        <v>-2661.5799999999995</v>
      </c>
    </row>
    <row r="160" spans="1:6">
      <c r="A160" s="78">
        <f t="shared" si="2"/>
        <v>125</v>
      </c>
      <c r="B160" s="15"/>
      <c r="C160" s="790" t="s">
        <v>4754</v>
      </c>
      <c r="D160" s="15"/>
      <c r="E160" s="15"/>
      <c r="F160" s="499">
        <v>-57995.420000000006</v>
      </c>
    </row>
    <row r="161" spans="1:6">
      <c r="A161" s="78">
        <f t="shared" si="2"/>
        <v>126</v>
      </c>
      <c r="B161" s="15"/>
      <c r="C161" s="790"/>
      <c r="D161" s="15"/>
      <c r="E161" s="15"/>
      <c r="F161" s="499"/>
    </row>
    <row r="162" spans="1:6">
      <c r="A162" s="78">
        <f t="shared" si="2"/>
        <v>127</v>
      </c>
      <c r="B162" s="15"/>
      <c r="C162" s="790"/>
      <c r="D162" s="15"/>
      <c r="E162" s="15"/>
      <c r="F162" s="499"/>
    </row>
    <row r="163" spans="1:6">
      <c r="A163" s="78">
        <f t="shared" si="2"/>
        <v>128</v>
      </c>
      <c r="B163" s="15"/>
      <c r="C163" s="15"/>
      <c r="D163" s="15"/>
      <c r="E163" s="15"/>
      <c r="F163" s="499"/>
    </row>
    <row r="164" spans="1:6">
      <c r="A164" s="78">
        <f t="shared" si="2"/>
        <v>129</v>
      </c>
      <c r="B164" s="15"/>
      <c r="C164" s="15"/>
      <c r="D164" s="15"/>
      <c r="E164" s="15"/>
      <c r="F164" s="499"/>
    </row>
    <row r="165" spans="1:6">
      <c r="A165" s="78">
        <f t="shared" si="2"/>
        <v>130</v>
      </c>
      <c r="B165" s="15"/>
      <c r="C165" s="15"/>
      <c r="D165" s="15"/>
      <c r="E165" s="15"/>
      <c r="F165" s="499"/>
    </row>
    <row r="166" spans="1:6">
      <c r="A166" s="78">
        <f t="shared" si="2"/>
        <v>131</v>
      </c>
      <c r="B166" s="15"/>
      <c r="C166" s="15"/>
      <c r="D166" s="15"/>
      <c r="E166" s="799"/>
      <c r="F166" s="499"/>
    </row>
    <row r="167" spans="1:6">
      <c r="A167" s="78">
        <f t="shared" si="2"/>
        <v>132</v>
      </c>
      <c r="B167" s="15"/>
      <c r="C167" s="15"/>
      <c r="D167" s="15"/>
      <c r="E167" s="15"/>
      <c r="F167" s="499"/>
    </row>
    <row r="168" spans="1:6">
      <c r="A168" s="78">
        <f t="shared" si="2"/>
        <v>133</v>
      </c>
      <c r="B168" s="15"/>
      <c r="C168" s="15"/>
      <c r="D168" s="15"/>
      <c r="E168" s="15"/>
      <c r="F168" s="499"/>
    </row>
    <row r="169" spans="1:6">
      <c r="A169" s="78">
        <f t="shared" si="2"/>
        <v>134</v>
      </c>
      <c r="B169" s="15"/>
      <c r="C169" s="15"/>
      <c r="D169" s="15"/>
      <c r="E169" s="15"/>
      <c r="F169" s="499"/>
    </row>
    <row r="170" spans="1:6">
      <c r="A170" s="78">
        <f t="shared" si="2"/>
        <v>135</v>
      </c>
      <c r="B170" s="15"/>
      <c r="C170" s="15"/>
      <c r="D170" s="15"/>
      <c r="E170" s="15"/>
      <c r="F170" s="499"/>
    </row>
    <row r="171" spans="1:6">
      <c r="A171" s="78">
        <f t="shared" si="2"/>
        <v>136</v>
      </c>
      <c r="B171" s="15"/>
      <c r="C171" s="15"/>
      <c r="D171" s="15"/>
      <c r="E171" s="15"/>
      <c r="F171" s="499"/>
    </row>
    <row r="172" spans="1:6">
      <c r="A172" s="78">
        <f t="shared" si="2"/>
        <v>137</v>
      </c>
      <c r="B172" s="15"/>
      <c r="C172" s="15"/>
      <c r="D172" s="15"/>
      <c r="E172" s="15"/>
      <c r="F172" s="499"/>
    </row>
    <row r="173" spans="1:6">
      <c r="A173" s="78">
        <f t="shared" si="2"/>
        <v>138</v>
      </c>
      <c r="B173" s="15"/>
      <c r="C173" s="15"/>
      <c r="D173" s="15"/>
      <c r="E173" s="15"/>
      <c r="F173" s="499"/>
    </row>
    <row r="174" spans="1:6">
      <c r="A174" s="78">
        <f t="shared" si="2"/>
        <v>139</v>
      </c>
      <c r="B174" s="15"/>
      <c r="C174" s="15"/>
      <c r="D174" s="15"/>
      <c r="E174" s="15"/>
      <c r="F174" s="499"/>
    </row>
    <row r="175" spans="1:6">
      <c r="A175" s="78">
        <f t="shared" si="2"/>
        <v>140</v>
      </c>
      <c r="B175" s="15"/>
      <c r="C175" s="15"/>
      <c r="D175" s="15"/>
      <c r="E175" s="15"/>
      <c r="F175" s="499"/>
    </row>
    <row r="176" spans="1:6">
      <c r="A176" s="78">
        <f t="shared" si="2"/>
        <v>141</v>
      </c>
      <c r="B176" s="15"/>
      <c r="C176" s="15"/>
      <c r="D176" s="15"/>
      <c r="E176" s="15"/>
      <c r="F176" s="499"/>
    </row>
    <row r="177" spans="1:6">
      <c r="A177" s="78">
        <f t="shared" si="2"/>
        <v>142</v>
      </c>
      <c r="B177" s="15"/>
      <c r="C177" s="15"/>
      <c r="D177" s="15"/>
      <c r="E177" s="15"/>
      <c r="F177" s="499"/>
    </row>
    <row r="178" spans="1:6">
      <c r="A178" s="78">
        <f t="shared" si="2"/>
        <v>143</v>
      </c>
      <c r="B178" s="15"/>
      <c r="C178" s="15"/>
      <c r="D178" s="15"/>
      <c r="E178" s="15"/>
      <c r="F178" s="499"/>
    </row>
    <row r="179" spans="1:6">
      <c r="A179" s="78">
        <f t="shared" si="2"/>
        <v>144</v>
      </c>
      <c r="B179" s="15"/>
      <c r="C179" s="15"/>
      <c r="D179" s="15"/>
      <c r="E179" s="799"/>
      <c r="F179" s="279"/>
    </row>
    <row r="180" spans="1:6" ht="15.75" thickBot="1">
      <c r="A180" s="361">
        <f t="shared" si="2"/>
        <v>145</v>
      </c>
      <c r="B180" s="2775"/>
      <c r="C180" s="2776" t="s">
        <v>172</v>
      </c>
      <c r="D180" s="2776"/>
      <c r="E180" s="2776"/>
      <c r="F180" s="2777">
        <f>SUM(F132:F179)</f>
        <v>5752587.5400000028</v>
      </c>
    </row>
    <row r="181" spans="1:6" ht="15.75">
      <c r="A181" s="112">
        <f>A119</f>
        <v>97</v>
      </c>
      <c r="B181" s="67"/>
      <c r="C181" s="800"/>
      <c r="D181" s="67"/>
      <c r="E181" s="15"/>
      <c r="F181" s="15"/>
    </row>
    <row r="182" spans="1:6">
      <c r="A182" s="67" t="s">
        <v>4770</v>
      </c>
      <c r="B182" s="800"/>
      <c r="C182" s="800"/>
      <c r="D182" s="800"/>
      <c r="E182" s="800"/>
      <c r="F182" s="800"/>
    </row>
    <row r="184" spans="1:6" ht="16.5" thickBot="1">
      <c r="A184" s="868" t="str">
        <f>'Data Sheet'!$C$25</f>
        <v>Consolidated Edison Company of New York, Inc.</v>
      </c>
      <c r="B184" s="799"/>
      <c r="C184" s="799"/>
      <c r="D184" s="799"/>
      <c r="E184" s="857" t="str">
        <f>'Data Sheet'!$C$40</f>
        <v>4/28/2016</v>
      </c>
      <c r="F184" s="2735" t="str">
        <f>'Data Sheet'!$C$38</f>
        <v>12/31/2015</v>
      </c>
    </row>
    <row r="185" spans="1:6">
      <c r="A185" s="27"/>
      <c r="B185" s="64"/>
      <c r="C185" s="64"/>
      <c r="D185" s="64"/>
      <c r="E185" s="64"/>
      <c r="F185" s="65"/>
    </row>
    <row r="186" spans="1:6">
      <c r="A186" s="306" t="s">
        <v>514</v>
      </c>
      <c r="B186" s="67"/>
      <c r="C186" s="67"/>
      <c r="D186" s="67"/>
      <c r="E186" s="67"/>
      <c r="F186" s="68"/>
    </row>
    <row r="187" spans="1:6">
      <c r="A187" s="70"/>
      <c r="B187" s="15"/>
      <c r="C187" s="15"/>
      <c r="D187" s="15"/>
      <c r="E187" s="15"/>
      <c r="F187" s="71"/>
    </row>
    <row r="188" spans="1:6">
      <c r="A188" s="330" t="s">
        <v>1724</v>
      </c>
      <c r="B188" s="87"/>
      <c r="C188" s="882" t="s">
        <v>1779</v>
      </c>
      <c r="D188" s="332"/>
      <c r="E188" s="332"/>
      <c r="F188" s="325" t="s">
        <v>1835</v>
      </c>
    </row>
    <row r="189" spans="1:6">
      <c r="A189" s="274" t="s">
        <v>1727</v>
      </c>
      <c r="B189" s="75"/>
      <c r="C189" s="877" t="s">
        <v>3018</v>
      </c>
      <c r="D189" s="73"/>
      <c r="E189" s="73"/>
      <c r="F189" s="237" t="s">
        <v>3019</v>
      </c>
    </row>
    <row r="190" spans="1:6">
      <c r="A190" s="78">
        <f>A176+1</f>
        <v>142</v>
      </c>
      <c r="B190" s="15"/>
      <c r="C190" s="790" t="s">
        <v>4774</v>
      </c>
      <c r="D190" s="15"/>
      <c r="E190" s="15"/>
      <c r="F190" s="499">
        <v>1941955.5299999998</v>
      </c>
    </row>
    <row r="191" spans="1:6">
      <c r="A191" s="78">
        <f t="shared" ref="A191:A238" si="3">A190+1</f>
        <v>143</v>
      </c>
      <c r="B191" s="15"/>
      <c r="C191" s="790" t="s">
        <v>4740</v>
      </c>
      <c r="D191" s="15"/>
      <c r="E191" s="15"/>
      <c r="F191" s="499">
        <v>572825.35</v>
      </c>
    </row>
    <row r="192" spans="1:6">
      <c r="A192" s="78">
        <f t="shared" si="3"/>
        <v>144</v>
      </c>
      <c r="B192" s="15"/>
      <c r="C192" s="790" t="s">
        <v>4741</v>
      </c>
      <c r="D192" s="15"/>
      <c r="E192" s="15"/>
      <c r="F192" s="499">
        <v>469911.50999999989</v>
      </c>
    </row>
    <row r="193" spans="1:6">
      <c r="A193" s="78">
        <f t="shared" si="3"/>
        <v>145</v>
      </c>
      <c r="B193" s="15"/>
      <c r="C193" s="790" t="s">
        <v>4742</v>
      </c>
      <c r="D193" s="15"/>
      <c r="E193" s="15"/>
      <c r="F193" s="499">
        <v>420126.94999999931</v>
      </c>
    </row>
    <row r="194" spans="1:6">
      <c r="A194" s="78">
        <f t="shared" si="3"/>
        <v>146</v>
      </c>
      <c r="B194" s="15"/>
      <c r="C194" s="790" t="s">
        <v>4743</v>
      </c>
      <c r="D194" s="473"/>
      <c r="E194" s="473"/>
      <c r="F194" s="499">
        <v>220024.09000000003</v>
      </c>
    </row>
    <row r="195" spans="1:6">
      <c r="A195" s="78">
        <f t="shared" si="3"/>
        <v>147</v>
      </c>
      <c r="B195" s="15"/>
      <c r="C195" s="790" t="s">
        <v>4744</v>
      </c>
      <c r="D195" s="15"/>
      <c r="E195" s="15"/>
      <c r="F195" s="499">
        <v>175357.97000000012</v>
      </c>
    </row>
    <row r="196" spans="1:6">
      <c r="A196" s="78">
        <f t="shared" si="3"/>
        <v>148</v>
      </c>
      <c r="B196" s="15"/>
      <c r="C196" s="790" t="s">
        <v>4745</v>
      </c>
      <c r="D196" s="15"/>
      <c r="E196" s="15"/>
      <c r="F196" s="499">
        <v>143894.19</v>
      </c>
    </row>
    <row r="197" spans="1:6">
      <c r="A197" s="78">
        <f t="shared" si="3"/>
        <v>149</v>
      </c>
      <c r="B197" s="15"/>
      <c r="C197" s="790" t="s">
        <v>4747</v>
      </c>
      <c r="D197" s="15"/>
      <c r="E197" s="15"/>
      <c r="F197" s="499">
        <v>111060.26000000001</v>
      </c>
    </row>
    <row r="198" spans="1:6">
      <c r="A198" s="78">
        <f t="shared" si="3"/>
        <v>150</v>
      </c>
      <c r="B198" s="15"/>
      <c r="C198" s="790" t="s">
        <v>4748</v>
      </c>
      <c r="D198" s="15"/>
      <c r="E198" s="799"/>
      <c r="F198" s="499">
        <v>97800.09</v>
      </c>
    </row>
    <row r="199" spans="1:6">
      <c r="A199" s="78">
        <f t="shared" si="3"/>
        <v>151</v>
      </c>
      <c r="B199" s="15"/>
      <c r="C199" s="790" t="s">
        <v>4749</v>
      </c>
      <c r="D199" s="15"/>
      <c r="E199" s="15"/>
      <c r="F199" s="499">
        <v>91133.219999999987</v>
      </c>
    </row>
    <row r="200" spans="1:6">
      <c r="A200" s="78">
        <f t="shared" si="3"/>
        <v>152</v>
      </c>
      <c r="B200" s="15"/>
      <c r="C200" s="790" t="s">
        <v>4750</v>
      </c>
      <c r="D200" s="15"/>
      <c r="E200" s="15"/>
      <c r="F200" s="499">
        <v>59433.079999999987</v>
      </c>
    </row>
    <row r="201" spans="1:6">
      <c r="A201" s="78">
        <f t="shared" si="3"/>
        <v>153</v>
      </c>
      <c r="B201" s="15"/>
      <c r="C201" s="790" t="s">
        <v>4751</v>
      </c>
      <c r="D201" s="15"/>
      <c r="E201" s="15"/>
      <c r="F201" s="499">
        <v>48926.34</v>
      </c>
    </row>
    <row r="202" spans="1:6">
      <c r="A202" s="78">
        <f t="shared" si="3"/>
        <v>154</v>
      </c>
      <c r="B202" s="15"/>
      <c r="C202" s="790" t="s">
        <v>4753</v>
      </c>
      <c r="D202" s="15"/>
      <c r="E202" s="15"/>
      <c r="F202" s="499">
        <v>25813.53</v>
      </c>
    </row>
    <row r="203" spans="1:6">
      <c r="A203" s="78">
        <f t="shared" si="3"/>
        <v>155</v>
      </c>
      <c r="B203" s="15"/>
      <c r="C203" s="790" t="s">
        <v>4756</v>
      </c>
      <c r="D203" s="15"/>
      <c r="E203" s="15"/>
      <c r="F203" s="499">
        <v>12000</v>
      </c>
    </row>
    <row r="204" spans="1:6">
      <c r="A204" s="78">
        <f t="shared" si="3"/>
        <v>156</v>
      </c>
      <c r="B204" s="15"/>
      <c r="C204" s="790" t="s">
        <v>4757</v>
      </c>
      <c r="D204" s="15"/>
      <c r="E204" s="15"/>
      <c r="F204" s="499">
        <v>10645.820000000002</v>
      </c>
    </row>
    <row r="205" spans="1:6">
      <c r="A205" s="78">
        <f t="shared" si="3"/>
        <v>157</v>
      </c>
      <c r="B205" s="15"/>
      <c r="C205" s="790" t="s">
        <v>4758</v>
      </c>
      <c r="D205" s="15"/>
      <c r="E205" s="15"/>
      <c r="F205" s="499">
        <v>8852.92</v>
      </c>
    </row>
    <row r="206" spans="1:6">
      <c r="A206" s="78">
        <f t="shared" si="3"/>
        <v>158</v>
      </c>
      <c r="B206" s="15"/>
      <c r="C206" s="790" t="s">
        <v>4759</v>
      </c>
      <c r="D206" s="15"/>
      <c r="E206" s="15"/>
      <c r="F206" s="499">
        <v>8000.3899999999994</v>
      </c>
    </row>
    <row r="207" spans="1:6">
      <c r="A207" s="78">
        <f t="shared" si="3"/>
        <v>159</v>
      </c>
      <c r="B207" s="15"/>
      <c r="C207" s="790" t="s">
        <v>4755</v>
      </c>
      <c r="D207" s="15"/>
      <c r="E207" s="15"/>
      <c r="F207" s="499">
        <v>3762.16</v>
      </c>
    </row>
    <row r="208" spans="1:6">
      <c r="A208" s="78">
        <f t="shared" si="3"/>
        <v>160</v>
      </c>
      <c r="B208" s="15"/>
      <c r="C208" s="790" t="s">
        <v>4760</v>
      </c>
      <c r="D208" s="15"/>
      <c r="E208" s="15"/>
      <c r="F208" s="499">
        <v>3164.6</v>
      </c>
    </row>
    <row r="209" spans="1:6">
      <c r="A209" s="78">
        <f t="shared" si="3"/>
        <v>161</v>
      </c>
      <c r="B209" s="15"/>
      <c r="C209" s="790" t="s">
        <v>4763</v>
      </c>
      <c r="D209" s="15"/>
      <c r="E209" s="15"/>
      <c r="F209" s="499">
        <v>2340.87</v>
      </c>
    </row>
    <row r="210" spans="1:6">
      <c r="A210" s="78">
        <f t="shared" si="3"/>
        <v>162</v>
      </c>
      <c r="B210" s="15"/>
      <c r="C210" s="790" t="s">
        <v>4764</v>
      </c>
      <c r="D210" s="15"/>
      <c r="E210" s="15"/>
      <c r="F210" s="499">
        <v>1888.6800000000003</v>
      </c>
    </row>
    <row r="211" spans="1:6">
      <c r="A211" s="78">
        <f t="shared" si="3"/>
        <v>163</v>
      </c>
      <c r="B211" s="15"/>
      <c r="C211" s="790" t="s">
        <v>4762</v>
      </c>
      <c r="D211" s="15"/>
      <c r="E211" s="799"/>
      <c r="F211" s="499">
        <v>607.69000000000005</v>
      </c>
    </row>
    <row r="212" spans="1:6">
      <c r="A212" s="78">
        <f t="shared" si="3"/>
        <v>164</v>
      </c>
      <c r="B212" s="15"/>
      <c r="C212" s="790" t="s">
        <v>4766</v>
      </c>
      <c r="D212" s="15"/>
      <c r="E212" s="799"/>
      <c r="F212" s="499">
        <v>572.93000000000006</v>
      </c>
    </row>
    <row r="213" spans="1:6">
      <c r="A213" s="78">
        <f t="shared" si="3"/>
        <v>165</v>
      </c>
      <c r="B213" s="15"/>
      <c r="C213" s="790" t="s">
        <v>4767</v>
      </c>
      <c r="D213" s="15"/>
      <c r="E213" s="15"/>
      <c r="F213" s="499">
        <v>226</v>
      </c>
    </row>
    <row r="214" spans="1:6">
      <c r="A214" s="78">
        <f t="shared" si="3"/>
        <v>166</v>
      </c>
      <c r="B214" s="15"/>
      <c r="C214" s="790" t="s">
        <v>4768</v>
      </c>
      <c r="D214" s="15"/>
      <c r="E214" s="15"/>
      <c r="F214" s="499">
        <v>33.54</v>
      </c>
    </row>
    <row r="215" spans="1:6">
      <c r="A215" s="78">
        <f t="shared" si="3"/>
        <v>167</v>
      </c>
      <c r="B215" s="15"/>
      <c r="C215" s="790" t="s">
        <v>4772</v>
      </c>
      <c r="D215" s="15"/>
      <c r="E215" s="15"/>
      <c r="F215" s="499">
        <v>-529.97</v>
      </c>
    </row>
    <row r="216" spans="1:6">
      <c r="A216" s="78">
        <f t="shared" si="3"/>
        <v>168</v>
      </c>
      <c r="B216" s="15"/>
      <c r="C216" s="790" t="s">
        <v>4773</v>
      </c>
      <c r="D216" s="15"/>
      <c r="E216" s="15"/>
      <c r="F216" s="499">
        <v>-1138.42</v>
      </c>
    </row>
    <row r="217" spans="1:6">
      <c r="A217" s="78">
        <f t="shared" si="3"/>
        <v>169</v>
      </c>
      <c r="B217" s="15"/>
      <c r="C217" s="790" t="s">
        <v>4754</v>
      </c>
      <c r="D217" s="15"/>
      <c r="E217" s="15"/>
      <c r="F217" s="499">
        <v>-22416.299999999996</v>
      </c>
    </row>
    <row r="218" spans="1:6">
      <c r="A218" s="78">
        <f t="shared" si="3"/>
        <v>170</v>
      </c>
      <c r="B218" s="15"/>
      <c r="C218" s="790"/>
      <c r="D218" s="15"/>
      <c r="E218" s="15"/>
      <c r="F218" s="499"/>
    </row>
    <row r="219" spans="1:6">
      <c r="A219" s="78">
        <f t="shared" si="3"/>
        <v>171</v>
      </c>
      <c r="B219" s="15"/>
      <c r="C219" s="790"/>
      <c r="D219" s="15"/>
      <c r="E219" s="15"/>
      <c r="F219" s="499"/>
    </row>
    <row r="220" spans="1:6">
      <c r="A220" s="78">
        <f t="shared" si="3"/>
        <v>172</v>
      </c>
      <c r="B220" s="15"/>
      <c r="C220" s="790"/>
      <c r="D220" s="15"/>
      <c r="E220" s="15"/>
      <c r="F220" s="499"/>
    </row>
    <row r="221" spans="1:6">
      <c r="A221" s="78">
        <f t="shared" si="3"/>
        <v>173</v>
      </c>
      <c r="B221" s="15"/>
      <c r="C221" s="15"/>
      <c r="D221" s="15"/>
      <c r="E221" s="15"/>
      <c r="F221" s="499"/>
    </row>
    <row r="222" spans="1:6">
      <c r="A222" s="78">
        <f t="shared" si="3"/>
        <v>174</v>
      </c>
      <c r="B222" s="15"/>
      <c r="C222" s="15"/>
      <c r="D222" s="15"/>
      <c r="E222" s="15"/>
      <c r="F222" s="499"/>
    </row>
    <row r="223" spans="1:6">
      <c r="A223" s="78">
        <f t="shared" si="3"/>
        <v>175</v>
      </c>
      <c r="B223" s="15"/>
      <c r="C223" s="15"/>
      <c r="D223" s="15"/>
      <c r="E223" s="15"/>
      <c r="F223" s="499"/>
    </row>
    <row r="224" spans="1:6">
      <c r="A224" s="78">
        <f t="shared" si="3"/>
        <v>176</v>
      </c>
      <c r="B224" s="15"/>
      <c r="C224" s="15"/>
      <c r="D224" s="15"/>
      <c r="E224" s="799"/>
      <c r="F224" s="499"/>
    </row>
    <row r="225" spans="1:6">
      <c r="A225" s="78">
        <f t="shared" si="3"/>
        <v>177</v>
      </c>
      <c r="B225" s="15"/>
      <c r="C225" s="15"/>
      <c r="D225" s="15"/>
      <c r="E225" s="15"/>
      <c r="F225" s="499"/>
    </row>
    <row r="226" spans="1:6">
      <c r="A226" s="78">
        <f t="shared" si="3"/>
        <v>178</v>
      </c>
      <c r="B226" s="15"/>
      <c r="C226" s="15"/>
      <c r="D226" s="15"/>
      <c r="E226" s="15"/>
      <c r="F226" s="499"/>
    </row>
    <row r="227" spans="1:6">
      <c r="A227" s="78">
        <f t="shared" si="3"/>
        <v>179</v>
      </c>
      <c r="B227" s="15"/>
      <c r="C227" s="15"/>
      <c r="D227" s="15"/>
      <c r="E227" s="15"/>
      <c r="F227" s="499"/>
    </row>
    <row r="228" spans="1:6">
      <c r="A228" s="78">
        <f t="shared" si="3"/>
        <v>180</v>
      </c>
      <c r="B228" s="15"/>
      <c r="C228" s="15"/>
      <c r="D228" s="15"/>
      <c r="E228" s="15"/>
      <c r="F228" s="499"/>
    </row>
    <row r="229" spans="1:6">
      <c r="A229" s="78">
        <f t="shared" si="3"/>
        <v>181</v>
      </c>
      <c r="B229" s="15"/>
      <c r="C229" s="15"/>
      <c r="D229" s="15"/>
      <c r="E229" s="15"/>
      <c r="F229" s="499"/>
    </row>
    <row r="230" spans="1:6">
      <c r="A230" s="78">
        <f t="shared" si="3"/>
        <v>182</v>
      </c>
      <c r="B230" s="15"/>
      <c r="C230" s="15"/>
      <c r="D230" s="15"/>
      <c r="E230" s="15"/>
      <c r="F230" s="499"/>
    </row>
    <row r="231" spans="1:6">
      <c r="A231" s="78">
        <f t="shared" si="3"/>
        <v>183</v>
      </c>
      <c r="B231" s="15"/>
      <c r="C231" s="15"/>
      <c r="D231" s="15"/>
      <c r="E231" s="15"/>
      <c r="F231" s="499"/>
    </row>
    <row r="232" spans="1:6">
      <c r="A232" s="78">
        <f t="shared" si="3"/>
        <v>184</v>
      </c>
      <c r="B232" s="15"/>
      <c r="C232" s="15"/>
      <c r="D232" s="15"/>
      <c r="E232" s="15"/>
      <c r="F232" s="499"/>
    </row>
    <row r="233" spans="1:6">
      <c r="A233" s="78">
        <f t="shared" si="3"/>
        <v>185</v>
      </c>
      <c r="B233" s="15"/>
      <c r="C233" s="15"/>
      <c r="D233" s="15"/>
      <c r="E233" s="15"/>
      <c r="F233" s="499"/>
    </row>
    <row r="234" spans="1:6">
      <c r="A234" s="78">
        <f t="shared" si="3"/>
        <v>186</v>
      </c>
      <c r="B234" s="15"/>
      <c r="C234" s="15"/>
      <c r="D234" s="15"/>
      <c r="E234" s="15"/>
      <c r="F234" s="499"/>
    </row>
    <row r="235" spans="1:6">
      <c r="A235" s="78">
        <f t="shared" si="3"/>
        <v>187</v>
      </c>
      <c r="B235" s="15"/>
      <c r="C235" s="15"/>
      <c r="D235" s="15"/>
      <c r="E235" s="15"/>
      <c r="F235" s="499"/>
    </row>
    <row r="236" spans="1:6">
      <c r="A236" s="78">
        <f t="shared" si="3"/>
        <v>188</v>
      </c>
      <c r="B236" s="15"/>
      <c r="C236" s="15"/>
      <c r="D236" s="15"/>
      <c r="E236" s="15"/>
      <c r="F236" s="499"/>
    </row>
    <row r="237" spans="1:6">
      <c r="A237" s="78">
        <f t="shared" si="3"/>
        <v>189</v>
      </c>
      <c r="B237" s="15"/>
      <c r="C237" s="15"/>
      <c r="D237" s="15"/>
      <c r="E237" s="799"/>
      <c r="F237" s="279"/>
    </row>
    <row r="238" spans="1:6" ht="15.75" thickBot="1">
      <c r="A238" s="361">
        <f t="shared" si="3"/>
        <v>190</v>
      </c>
      <c r="B238" s="2775"/>
      <c r="C238" s="2776" t="s">
        <v>172</v>
      </c>
      <c r="D238" s="2776"/>
      <c r="E238" s="2776"/>
      <c r="F238" s="2777">
        <f>SUM(F190:F237)</f>
        <v>4406273.0199999986</v>
      </c>
    </row>
    <row r="239" spans="1:6" ht="15.75">
      <c r="A239" s="112">
        <f>A177</f>
        <v>142</v>
      </c>
      <c r="B239" s="67"/>
      <c r="C239" s="800"/>
      <c r="D239" s="67"/>
      <c r="E239" s="15"/>
      <c r="F239" s="15"/>
    </row>
    <row r="240" spans="1:6">
      <c r="A240" s="67" t="s">
        <v>4777</v>
      </c>
      <c r="B240" s="800"/>
      <c r="C240" s="800"/>
      <c r="D240" s="800"/>
      <c r="E240" s="800"/>
      <c r="F240" s="800"/>
    </row>
  </sheetData>
  <printOptions horizontalCentered="1" verticalCentered="1"/>
  <pageMargins left="0.5" right="0.5" top="0.25" bottom="0.25" header="0" footer="0"/>
  <pageSetup scale="73" fitToHeight="4" orientation="portrait" horizontalDpi="300" verticalDpi="300" r:id="rId1"/>
  <headerFooter alignWithMargins="0"/>
  <rowBreaks count="3" manualBreakCount="3">
    <brk id="64" max="5" man="1"/>
    <brk id="125" max="5" man="1"/>
    <brk id="183" max="5"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0">
    <pageSetUpPr fitToPage="1"/>
  </sheetPr>
  <dimension ref="A1:I60"/>
  <sheetViews>
    <sheetView defaultGridColor="0" view="pageBreakPreview" topLeftCell="A31" colorId="22" zoomScale="80" zoomScaleNormal="85" zoomScaleSheetLayoutView="80" workbookViewId="0">
      <selection activeCell="C33" sqref="C33"/>
    </sheetView>
  </sheetViews>
  <sheetFormatPr defaultColWidth="9.6640625" defaultRowHeight="15"/>
  <cols>
    <col min="1" max="1" width="4.6640625" style="1496" customWidth="1"/>
    <col min="2" max="2" width="1.6640625" style="1496" customWidth="1"/>
    <col min="3" max="3" width="38.77734375" style="1496" customWidth="1"/>
    <col min="4" max="4" width="14.6640625" style="1496" customWidth="1"/>
    <col min="5" max="5" width="17.21875" style="1496" bestFit="1" customWidth="1"/>
    <col min="6" max="8" width="14.6640625" style="1496" customWidth="1"/>
    <col min="9" max="16384" width="9.6640625" style="1496"/>
  </cols>
  <sheetData>
    <row r="1" spans="1:8">
      <c r="A1" s="1448" t="s">
        <v>2210</v>
      </c>
      <c r="B1" s="1605"/>
      <c r="C1" s="1449"/>
      <c r="D1" s="1811" t="s">
        <v>1339</v>
      </c>
      <c r="E1" s="1605"/>
      <c r="F1" s="1605"/>
      <c r="G1" s="1811" t="s">
        <v>1797</v>
      </c>
      <c r="H1" s="1872" t="s">
        <v>1798</v>
      </c>
    </row>
    <row r="2" spans="1:8">
      <c r="A2" s="1452" t="str">
        <f>'Data Sheet'!$C$25</f>
        <v>Consolidated Edison Company of New York, Inc.</v>
      </c>
      <c r="B2" s="1474"/>
      <c r="C2" s="1453"/>
      <c r="D2" s="1726" t="s">
        <v>1156</v>
      </c>
      <c r="E2" s="1723"/>
      <c r="F2" s="1474"/>
      <c r="G2" s="1726" t="s">
        <v>1800</v>
      </c>
      <c r="H2" s="1873"/>
    </row>
    <row r="3" spans="1:8" ht="15" customHeight="1">
      <c r="A3" s="1455"/>
      <c r="B3" s="1619"/>
      <c r="C3" s="1456"/>
      <c r="D3" s="1813" t="s">
        <v>1157</v>
      </c>
      <c r="E3" s="1619"/>
      <c r="F3" s="1619"/>
      <c r="G3" s="2132" t="str">
        <f>'Data Sheet'!$C$40</f>
        <v>4/28/2016</v>
      </c>
      <c r="H3" s="2213" t="str">
        <f>'Data Sheet'!$C$38</f>
        <v>12/31/2015</v>
      </c>
    </row>
    <row r="4" spans="1:8" ht="15" customHeight="1">
      <c r="A4" s="1935" t="s">
        <v>3517</v>
      </c>
      <c r="B4" s="1489"/>
      <c r="C4" s="2170"/>
      <c r="D4" s="1489"/>
      <c r="E4" s="1489"/>
      <c r="F4" s="1489"/>
      <c r="G4" s="1489"/>
      <c r="H4" s="1908"/>
    </row>
    <row r="5" spans="1:8">
      <c r="A5" s="1455"/>
      <c r="B5" s="1619"/>
      <c r="C5" s="1619" t="s">
        <v>3518</v>
      </c>
      <c r="D5" s="1619"/>
      <c r="E5" s="1619"/>
      <c r="F5" s="1619"/>
      <c r="G5" s="1619"/>
      <c r="H5" s="1814"/>
    </row>
    <row r="6" spans="1:8">
      <c r="A6" s="2637" t="s">
        <v>2395</v>
      </c>
      <c r="B6" s="2508" t="s">
        <v>4636</v>
      </c>
      <c r="C6" s="2508"/>
      <c r="D6" s="2508"/>
      <c r="E6" s="2508"/>
      <c r="F6" s="2508"/>
      <c r="G6" s="2508"/>
      <c r="H6" s="2509"/>
    </row>
    <row r="7" spans="1:8">
      <c r="A7" s="2637"/>
      <c r="B7" s="2508" t="s">
        <v>4637</v>
      </c>
      <c r="C7" s="2508"/>
      <c r="D7" s="2508"/>
      <c r="E7" s="2508"/>
      <c r="F7" s="2508"/>
      <c r="G7" s="2508"/>
      <c r="H7" s="2509"/>
    </row>
    <row r="8" spans="1:8">
      <c r="A8" s="2637"/>
      <c r="B8" s="2508" t="s">
        <v>4090</v>
      </c>
      <c r="C8" s="2508"/>
      <c r="D8" s="2508"/>
      <c r="E8" s="2508"/>
      <c r="F8" s="2508"/>
      <c r="G8" s="2508"/>
      <c r="H8" s="2509"/>
    </row>
    <row r="9" spans="1:8">
      <c r="A9" s="2275" t="s">
        <v>2312</v>
      </c>
      <c r="B9" s="1817" t="s">
        <v>3150</v>
      </c>
      <c r="C9" s="1817"/>
      <c r="D9" s="1817"/>
      <c r="E9" s="1817"/>
      <c r="F9" s="1817"/>
      <c r="G9" s="1817"/>
      <c r="H9" s="1818"/>
    </row>
    <row r="10" spans="1:8">
      <c r="A10" s="2275"/>
      <c r="B10" s="1817" t="s">
        <v>3151</v>
      </c>
      <c r="C10" s="1817"/>
      <c r="D10" s="1817"/>
      <c r="E10" s="1817"/>
      <c r="F10" s="1817"/>
      <c r="G10" s="1817"/>
      <c r="H10" s="1818"/>
    </row>
    <row r="11" spans="1:8">
      <c r="A11" s="2275" t="s">
        <v>2313</v>
      </c>
      <c r="B11" s="1817" t="s">
        <v>3152</v>
      </c>
      <c r="C11" s="1817"/>
      <c r="D11" s="1817"/>
      <c r="E11" s="1817"/>
      <c r="F11" s="1817"/>
      <c r="G11" s="1817"/>
      <c r="H11" s="1818"/>
    </row>
    <row r="12" spans="1:8">
      <c r="A12" s="2275"/>
      <c r="B12" s="1817" t="s">
        <v>3153</v>
      </c>
      <c r="C12" s="1817"/>
      <c r="D12" s="1817"/>
      <c r="E12" s="1817"/>
      <c r="F12" s="1817"/>
      <c r="G12" s="1817"/>
      <c r="H12" s="1818"/>
    </row>
    <row r="13" spans="1:8">
      <c r="A13" s="2275"/>
      <c r="B13" s="1817" t="s">
        <v>3246</v>
      </c>
      <c r="C13" s="1817"/>
      <c r="D13" s="1817"/>
      <c r="E13" s="1817"/>
      <c r="F13" s="1817"/>
      <c r="G13" s="1817"/>
      <c r="H13" s="1818"/>
    </row>
    <row r="14" spans="1:8">
      <c r="A14" s="2275"/>
      <c r="B14" s="1817" t="s">
        <v>3247</v>
      </c>
      <c r="C14" s="1817"/>
      <c r="D14" s="1817"/>
      <c r="E14" s="1817"/>
      <c r="F14" s="1817"/>
      <c r="G14" s="1817"/>
      <c r="H14" s="1818"/>
    </row>
    <row r="15" spans="1:8">
      <c r="A15" s="2275"/>
      <c r="B15" s="1817" t="s">
        <v>3248</v>
      </c>
      <c r="C15" s="1817"/>
      <c r="D15" s="1817"/>
      <c r="E15" s="1817"/>
      <c r="F15" s="1817"/>
      <c r="G15" s="1817"/>
      <c r="H15" s="1818"/>
    </row>
    <row r="16" spans="1:8">
      <c r="A16" s="2275"/>
      <c r="B16" s="1817" t="s">
        <v>3249</v>
      </c>
      <c r="C16" s="1817"/>
      <c r="D16" s="1817"/>
      <c r="E16" s="1817"/>
      <c r="F16" s="1817"/>
      <c r="G16" s="1817"/>
      <c r="H16" s="1818"/>
    </row>
    <row r="17" spans="1:8">
      <c r="A17" s="2275"/>
      <c r="B17" s="1817" t="s">
        <v>3250</v>
      </c>
      <c r="C17" s="1817"/>
      <c r="D17" s="1817"/>
      <c r="E17" s="1817"/>
      <c r="F17" s="1817"/>
      <c r="G17" s="1817"/>
      <c r="H17" s="1818"/>
    </row>
    <row r="18" spans="1:8">
      <c r="A18" s="2275"/>
      <c r="B18" s="1817" t="s">
        <v>3251</v>
      </c>
      <c r="C18" s="1817"/>
      <c r="D18" s="1817"/>
      <c r="E18" s="1817"/>
      <c r="F18" s="1817"/>
      <c r="G18" s="1817"/>
      <c r="H18" s="1818"/>
    </row>
    <row r="19" spans="1:8">
      <c r="A19" s="2275"/>
      <c r="B19" s="1817" t="s">
        <v>3252</v>
      </c>
      <c r="C19" s="1817"/>
      <c r="D19" s="1817"/>
      <c r="E19" s="1817"/>
      <c r="F19" s="1817"/>
      <c r="G19" s="1817"/>
      <c r="H19" s="1818"/>
    </row>
    <row r="20" spans="1:8">
      <c r="A20" s="2275"/>
      <c r="B20" s="1817" t="s">
        <v>3253</v>
      </c>
      <c r="C20" s="1817"/>
      <c r="D20" s="1817"/>
      <c r="E20" s="1817"/>
      <c r="F20" s="1817"/>
      <c r="G20" s="1817"/>
      <c r="H20" s="1818"/>
    </row>
    <row r="21" spans="1:8">
      <c r="A21" s="2275"/>
      <c r="B21" s="1817" t="s">
        <v>3254</v>
      </c>
      <c r="C21" s="1817"/>
      <c r="D21" s="1817"/>
      <c r="E21" s="1817"/>
      <c r="F21" s="1817"/>
      <c r="G21" s="1817"/>
      <c r="H21" s="1818"/>
    </row>
    <row r="22" spans="1:8">
      <c r="A22" s="2275"/>
      <c r="B22" s="1817" t="s">
        <v>3255</v>
      </c>
      <c r="C22" s="1817"/>
      <c r="D22" s="1817"/>
      <c r="E22" s="1817"/>
      <c r="F22" s="1817"/>
      <c r="G22" s="1817"/>
      <c r="H22" s="1818"/>
    </row>
    <row r="23" spans="1:8">
      <c r="A23" s="2275"/>
      <c r="B23" s="1817" t="s">
        <v>3256</v>
      </c>
      <c r="C23" s="1817"/>
      <c r="D23" s="1817"/>
      <c r="E23" s="1817"/>
      <c r="F23" s="1817"/>
      <c r="G23" s="1817"/>
      <c r="H23" s="1818"/>
    </row>
    <row r="24" spans="1:8">
      <c r="A24" s="2275" t="s">
        <v>3709</v>
      </c>
      <c r="B24" s="1817" t="s">
        <v>3257</v>
      </c>
      <c r="C24" s="1817"/>
      <c r="D24" s="1817"/>
      <c r="E24" s="1817"/>
      <c r="F24" s="1817"/>
      <c r="G24" s="1817"/>
      <c r="H24" s="1818"/>
    </row>
    <row r="25" spans="1:8">
      <c r="A25" s="2275"/>
      <c r="B25" s="1817" t="s">
        <v>3258</v>
      </c>
      <c r="C25" s="1817"/>
      <c r="D25" s="1817"/>
      <c r="E25" s="1817"/>
      <c r="F25" s="1817"/>
      <c r="G25" s="1817"/>
      <c r="H25" s="1818"/>
    </row>
    <row r="26" spans="1:8">
      <c r="A26" s="1875"/>
      <c r="B26" s="1876"/>
      <c r="C26" s="1876" t="s">
        <v>3259</v>
      </c>
      <c r="D26" s="1876"/>
      <c r="E26" s="1876"/>
      <c r="F26" s="1876"/>
      <c r="G26" s="1876"/>
      <c r="H26" s="1877"/>
    </row>
    <row r="27" spans="1:8">
      <c r="A27" s="1480"/>
      <c r="B27" s="1726"/>
      <c r="C27" s="1474"/>
      <c r="D27" s="1726"/>
      <c r="E27" s="2649" t="s">
        <v>3260</v>
      </c>
      <c r="F27" s="1745" t="s">
        <v>3190</v>
      </c>
      <c r="G27" s="1745" t="s">
        <v>3190</v>
      </c>
      <c r="H27" s="1873"/>
    </row>
    <row r="28" spans="1:8">
      <c r="A28" s="1480"/>
      <c r="B28" s="1726"/>
      <c r="C28" s="1474"/>
      <c r="D28" s="1745" t="s">
        <v>3260</v>
      </c>
      <c r="E28" s="2649" t="s">
        <v>4091</v>
      </c>
      <c r="F28" s="1745" t="s">
        <v>3261</v>
      </c>
      <c r="G28" s="1745" t="s">
        <v>3262</v>
      </c>
      <c r="H28" s="1873"/>
    </row>
    <row r="29" spans="1:8">
      <c r="A29" s="1480" t="s">
        <v>1964</v>
      </c>
      <c r="B29" s="1726"/>
      <c r="C29" s="1468" t="s">
        <v>3263</v>
      </c>
      <c r="D29" s="1745" t="s">
        <v>3264</v>
      </c>
      <c r="E29" s="2649" t="s">
        <v>4092</v>
      </c>
      <c r="F29" s="1745" t="s">
        <v>1</v>
      </c>
      <c r="G29" s="1745" t="s">
        <v>1</v>
      </c>
      <c r="H29" s="1822" t="s">
        <v>2328</v>
      </c>
    </row>
    <row r="30" spans="1:8">
      <c r="A30" s="1480" t="s">
        <v>1727</v>
      </c>
      <c r="B30" s="1726"/>
      <c r="C30" s="1474"/>
      <c r="D30" s="1745" t="s">
        <v>3265</v>
      </c>
      <c r="E30" s="2649" t="s">
        <v>4093</v>
      </c>
      <c r="F30" s="1745" t="s">
        <v>3266</v>
      </c>
      <c r="G30" s="1745" t="s">
        <v>3267</v>
      </c>
      <c r="H30" s="1873"/>
    </row>
    <row r="31" spans="1:8">
      <c r="A31" s="1823"/>
      <c r="B31" s="1813"/>
      <c r="C31" s="1471" t="s">
        <v>3018</v>
      </c>
      <c r="D31" s="1824" t="s">
        <v>3019</v>
      </c>
      <c r="E31" s="2650" t="s">
        <v>3020</v>
      </c>
      <c r="F31" s="1824" t="s">
        <v>3021</v>
      </c>
      <c r="G31" s="1824" t="s">
        <v>2343</v>
      </c>
      <c r="H31" s="1825" t="s">
        <v>2344</v>
      </c>
    </row>
    <row r="32" spans="1:8">
      <c r="A32" s="2301">
        <v>1</v>
      </c>
      <c r="B32" s="1827"/>
      <c r="C32" s="1876" t="s">
        <v>3268</v>
      </c>
      <c r="D32" s="1918"/>
      <c r="E32" s="2651"/>
      <c r="F32" s="1918"/>
      <c r="G32" s="1918"/>
      <c r="H32" s="1879">
        <f t="shared" ref="H32:H42" si="0">SUM(D32:G32)</f>
        <v>0</v>
      </c>
    </row>
    <row r="33" spans="1:9">
      <c r="A33" s="2301">
        <v>2</v>
      </c>
      <c r="B33" s="1827"/>
      <c r="C33" s="1876" t="s">
        <v>3269</v>
      </c>
      <c r="D33" s="1924">
        <v>25631953</v>
      </c>
      <c r="E33" s="2543"/>
      <c r="F33" s="1924"/>
      <c r="G33" s="1924"/>
      <c r="H33" s="1883">
        <f t="shared" si="0"/>
        <v>25631953</v>
      </c>
    </row>
    <row r="34" spans="1:9">
      <c r="A34" s="2301">
        <v>3</v>
      </c>
      <c r="B34" s="1827"/>
      <c r="C34" s="1876" t="s">
        <v>3270</v>
      </c>
      <c r="D34" s="1924">
        <v>0</v>
      </c>
      <c r="E34" s="2543"/>
      <c r="F34" s="1924"/>
      <c r="G34" s="1924"/>
      <c r="H34" s="1883">
        <f t="shared" si="0"/>
        <v>0</v>
      </c>
    </row>
    <row r="35" spans="1:9">
      <c r="A35" s="2301">
        <v>4</v>
      </c>
      <c r="B35" s="1827"/>
      <c r="C35" s="1876" t="s">
        <v>3271</v>
      </c>
      <c r="D35" s="1924">
        <v>0</v>
      </c>
      <c r="E35" s="2543"/>
      <c r="F35" s="1924"/>
      <c r="G35" s="1924"/>
      <c r="H35" s="1883">
        <f t="shared" si="0"/>
        <v>0</v>
      </c>
    </row>
    <row r="36" spans="1:9">
      <c r="A36" s="2301">
        <v>5</v>
      </c>
      <c r="B36" s="1827"/>
      <c r="C36" s="1876" t="s">
        <v>3272</v>
      </c>
      <c r="D36" s="1924">
        <v>0</v>
      </c>
      <c r="E36" s="2543"/>
      <c r="F36" s="1924"/>
      <c r="G36" s="1924"/>
      <c r="H36" s="1883">
        <f t="shared" si="0"/>
        <v>0</v>
      </c>
    </row>
    <row r="37" spans="1:9">
      <c r="A37" s="2301">
        <v>6</v>
      </c>
      <c r="B37" s="1827"/>
      <c r="C37" s="1876" t="s">
        <v>3273</v>
      </c>
      <c r="D37" s="1924">
        <v>1628128</v>
      </c>
      <c r="E37" s="2543"/>
      <c r="F37" s="1924"/>
      <c r="G37" s="1924"/>
      <c r="H37" s="1883">
        <f t="shared" si="0"/>
        <v>1628128</v>
      </c>
    </row>
    <row r="38" spans="1:9">
      <c r="A38" s="2301">
        <v>7</v>
      </c>
      <c r="B38" s="1827"/>
      <c r="C38" s="1876" t="s">
        <v>3274</v>
      </c>
      <c r="D38" s="1924">
        <v>85573343</v>
      </c>
      <c r="E38" s="2543"/>
      <c r="F38" s="1924"/>
      <c r="G38" s="1924">
        <v>122788</v>
      </c>
      <c r="H38" s="1883">
        <f t="shared" si="0"/>
        <v>85696131</v>
      </c>
    </row>
    <row r="39" spans="1:9">
      <c r="A39" s="2301">
        <v>8</v>
      </c>
      <c r="B39" s="1827"/>
      <c r="C39" s="1876" t="s">
        <v>3275</v>
      </c>
      <c r="D39" s="1924">
        <v>554000174</v>
      </c>
      <c r="E39" s="2543"/>
      <c r="F39" s="1924"/>
      <c r="G39" s="1924">
        <v>15386541</v>
      </c>
      <c r="H39" s="1883">
        <f t="shared" si="0"/>
        <v>569386715</v>
      </c>
    </row>
    <row r="40" spans="1:9">
      <c r="A40" s="2652">
        <v>9</v>
      </c>
      <c r="B40" s="2511"/>
      <c r="C40" s="2530" t="s">
        <v>4094</v>
      </c>
      <c r="D40" s="2543"/>
      <c r="E40" s="2543"/>
      <c r="F40" s="2543"/>
      <c r="G40" s="2543"/>
      <c r="H40" s="2529">
        <f t="shared" si="0"/>
        <v>0</v>
      </c>
      <c r="I40" s="1451"/>
    </row>
    <row r="41" spans="1:9">
      <c r="A41" s="2301">
        <v>10</v>
      </c>
      <c r="B41" s="1827"/>
      <c r="C41" s="1876" t="s">
        <v>3276</v>
      </c>
      <c r="D41" s="1924"/>
      <c r="E41" s="2543"/>
      <c r="F41" s="1924"/>
      <c r="G41" s="1924"/>
      <c r="H41" s="1883">
        <f t="shared" si="0"/>
        <v>0</v>
      </c>
    </row>
    <row r="42" spans="1:9">
      <c r="A42" s="2301">
        <v>11</v>
      </c>
      <c r="B42" s="1827"/>
      <c r="C42" s="1876" t="s">
        <v>3277</v>
      </c>
      <c r="D42" s="1924">
        <v>102785913</v>
      </c>
      <c r="E42" s="2543"/>
      <c r="F42" s="1924"/>
      <c r="G42" s="1924">
        <v>33630165</v>
      </c>
      <c r="H42" s="1883">
        <f t="shared" si="0"/>
        <v>136416078</v>
      </c>
    </row>
    <row r="43" spans="1:9" ht="15.75" thickBot="1">
      <c r="A43" s="2301">
        <v>12</v>
      </c>
      <c r="B43" s="1827"/>
      <c r="C43" s="1881" t="s">
        <v>172</v>
      </c>
      <c r="D43" s="2302">
        <f>SUM(D32:D42)</f>
        <v>769619511</v>
      </c>
      <c r="E43" s="2302">
        <f>SUM(E32:E42)</f>
        <v>0</v>
      </c>
      <c r="F43" s="2302">
        <f>SUM(F32:F42)</f>
        <v>0</v>
      </c>
      <c r="G43" s="2302">
        <f>SUM(G32:G42)</f>
        <v>49139494</v>
      </c>
      <c r="H43" s="2303">
        <f>SUM(H32:H42)</f>
        <v>818759005</v>
      </c>
    </row>
    <row r="44" spans="1:9" ht="15.75" thickTop="1">
      <c r="A44" s="2133" t="s">
        <v>3278</v>
      </c>
      <c r="B44" s="1917"/>
      <c r="C44" s="1917"/>
      <c r="D44" s="1917"/>
      <c r="E44" s="1917"/>
      <c r="F44" s="1917"/>
      <c r="G44" s="1917"/>
      <c r="H44" s="2134"/>
    </row>
    <row r="45" spans="1:9">
      <c r="A45" s="1452"/>
      <c r="B45" s="1474"/>
      <c r="C45" s="1474"/>
      <c r="D45" s="1474"/>
      <c r="E45" s="1474"/>
      <c r="F45" s="1474"/>
      <c r="G45" s="1474"/>
      <c r="H45" s="1454"/>
    </row>
    <row r="46" spans="1:9">
      <c r="A46" s="1452"/>
      <c r="B46" s="1474"/>
      <c r="C46" s="1474"/>
      <c r="D46" s="1474"/>
      <c r="E46" s="1474"/>
      <c r="F46" s="1474"/>
      <c r="G46" s="1474"/>
      <c r="H46" s="1454"/>
    </row>
    <row r="47" spans="1:9">
      <c r="A47" s="1452"/>
      <c r="B47" s="1474"/>
      <c r="C47" s="1474"/>
      <c r="D47" s="1474"/>
      <c r="E47" s="1474"/>
      <c r="F47" s="1474"/>
      <c r="G47" s="1474"/>
      <c r="H47" s="1454"/>
    </row>
    <row r="48" spans="1:9">
      <c r="A48" s="1452"/>
      <c r="B48" s="1474"/>
      <c r="C48" s="1474"/>
      <c r="D48" s="1474"/>
      <c r="E48" s="1474"/>
      <c r="F48" s="1474"/>
      <c r="G48" s="1474"/>
      <c r="H48" s="1454"/>
    </row>
    <row r="49" spans="1:8">
      <c r="A49" s="1452"/>
      <c r="B49" s="1474"/>
      <c r="C49" s="1474"/>
      <c r="D49" s="1474"/>
      <c r="E49" s="1474"/>
      <c r="F49" s="1474"/>
      <c r="G49" s="1474"/>
      <c r="H49" s="1454"/>
    </row>
    <row r="50" spans="1:8">
      <c r="A50" s="1452"/>
      <c r="B50" s="1474"/>
      <c r="C50" s="1474"/>
      <c r="D50" s="1474"/>
      <c r="E50" s="1474"/>
      <c r="F50" s="1474"/>
      <c r="G50" s="1474"/>
      <c r="H50" s="1454"/>
    </row>
    <row r="51" spans="1:8">
      <c r="A51" s="1452"/>
      <c r="B51" s="1474"/>
      <c r="C51" s="1474"/>
      <c r="D51" s="1474"/>
      <c r="E51" s="1474"/>
      <c r="F51" s="1474"/>
      <c r="G51" s="1474"/>
      <c r="H51" s="1454"/>
    </row>
    <row r="52" spans="1:8">
      <c r="A52" s="1452"/>
      <c r="B52" s="1474"/>
      <c r="C52" s="1474"/>
      <c r="D52" s="1474"/>
      <c r="E52" s="1474"/>
      <c r="F52" s="1474"/>
      <c r="G52" s="1474"/>
      <c r="H52" s="1454"/>
    </row>
    <row r="53" spans="1:8">
      <c r="A53" s="1452"/>
      <c r="B53" s="1474"/>
      <c r="C53" s="1474"/>
      <c r="D53" s="1474"/>
      <c r="E53" s="1474"/>
      <c r="F53" s="1474"/>
      <c r="G53" s="1474"/>
      <c r="H53" s="1454"/>
    </row>
    <row r="54" spans="1:8">
      <c r="A54" s="1452"/>
      <c r="B54" s="1474"/>
      <c r="C54" s="1474"/>
      <c r="D54" s="1474"/>
      <c r="E54" s="1474"/>
      <c r="F54" s="1474"/>
      <c r="G54" s="1474"/>
      <c r="H54" s="1454"/>
    </row>
    <row r="55" spans="1:8">
      <c r="A55" s="1452"/>
      <c r="B55" s="1474"/>
      <c r="C55" s="1474"/>
      <c r="D55" s="1474"/>
      <c r="E55" s="1474"/>
      <c r="F55" s="1474"/>
      <c r="G55" s="1474"/>
      <c r="H55" s="1454"/>
    </row>
    <row r="56" spans="1:8">
      <c r="A56" s="1452"/>
      <c r="B56" s="1474"/>
      <c r="C56" s="1474"/>
      <c r="D56" s="1474"/>
      <c r="E56" s="1474"/>
      <c r="F56" s="1474"/>
      <c r="G56" s="1474"/>
      <c r="H56" s="1454"/>
    </row>
    <row r="57" spans="1:8" ht="15.75" thickBot="1">
      <c r="A57" s="1689"/>
      <c r="B57" s="1485"/>
      <c r="C57" s="1485"/>
      <c r="D57" s="1485"/>
      <c r="E57" s="1485"/>
      <c r="F57" s="1485"/>
      <c r="G57" s="1485"/>
      <c r="H57" s="1937"/>
    </row>
    <row r="58" spans="1:8">
      <c r="A58" s="1474"/>
      <c r="B58" s="1474"/>
      <c r="C58" s="1474"/>
      <c r="D58" s="1474"/>
      <c r="E58" s="1474"/>
      <c r="F58" s="1474"/>
      <c r="G58" s="1474"/>
      <c r="H58" s="1474"/>
    </row>
    <row r="59" spans="1:8">
      <c r="A59" s="2653" t="s">
        <v>4689</v>
      </c>
      <c r="B59" s="2477"/>
      <c r="C59" s="2477"/>
      <c r="D59" s="2169"/>
      <c r="E59" s="2169"/>
      <c r="F59" s="1489"/>
      <c r="G59" s="1489"/>
      <c r="H59" s="1489"/>
    </row>
    <row r="60" spans="1:8">
      <c r="A60" s="1489" t="s">
        <v>3279</v>
      </c>
      <c r="B60" s="2170"/>
      <c r="C60" s="2170"/>
      <c r="D60" s="1489"/>
      <c r="E60" s="1489"/>
      <c r="F60" s="1489"/>
      <c r="G60" s="1489"/>
      <c r="H60" s="1489"/>
    </row>
  </sheetData>
  <printOptions horizontalCentered="1" verticalCentered="1"/>
  <pageMargins left="0.25" right="0.25" top="0.25" bottom="0.25" header="0" footer="0"/>
  <pageSetup scale="7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1"/>
  <dimension ref="A1:H120"/>
  <sheetViews>
    <sheetView defaultGridColor="0" view="pageBreakPreview" topLeftCell="A40" colorId="22" zoomScale="80" zoomScaleNormal="100" zoomScaleSheetLayoutView="80" workbookViewId="0">
      <selection activeCell="F86" sqref="F86"/>
    </sheetView>
  </sheetViews>
  <sheetFormatPr defaultColWidth="9.6640625" defaultRowHeight="15"/>
  <cols>
    <col min="1" max="1" width="5.6640625" customWidth="1"/>
    <col min="2" max="2" width="7.6640625" customWidth="1"/>
    <col min="3" max="3" width="26.44140625" customWidth="1"/>
    <col min="4" max="4" width="11.33203125" customWidth="1"/>
    <col min="5" max="5" width="10.6640625" customWidth="1"/>
    <col min="6" max="6" width="14.88671875" customWidth="1"/>
    <col min="7" max="7" width="14.6640625" customWidth="1"/>
    <col min="8" max="8" width="14.44140625" customWidth="1"/>
  </cols>
  <sheetData>
    <row r="1" spans="1:8">
      <c r="A1" s="27" t="s">
        <v>2210</v>
      </c>
      <c r="B1" s="802"/>
      <c r="C1" s="803"/>
      <c r="D1" s="64" t="s">
        <v>1339</v>
      </c>
      <c r="E1" s="803"/>
      <c r="F1" s="64" t="s">
        <v>1797</v>
      </c>
      <c r="G1" s="226" t="s">
        <v>1798</v>
      </c>
      <c r="H1" s="858"/>
    </row>
    <row r="2" spans="1:8">
      <c r="A2" s="70" t="str">
        <f>'Data Sheet'!$C$25</f>
        <v>Consolidated Edison Company of New York, Inc.</v>
      </c>
      <c r="B2" s="15"/>
      <c r="C2" s="808"/>
      <c r="D2" s="15" t="s">
        <v>1156</v>
      </c>
      <c r="E2" s="808"/>
      <c r="F2" s="15" t="s">
        <v>1800</v>
      </c>
      <c r="G2" s="95"/>
      <c r="H2" s="71"/>
    </row>
    <row r="3" spans="1:8" ht="15" customHeight="1">
      <c r="A3" s="70"/>
      <c r="B3" s="15"/>
      <c r="C3" s="808"/>
      <c r="D3" s="15" t="s">
        <v>1157</v>
      </c>
      <c r="E3" s="79"/>
      <c r="F3" s="818" t="str">
        <f>'Data Sheet'!$C$40</f>
        <v>4/28/2016</v>
      </c>
      <c r="G3" s="798" t="str">
        <f>'Data Sheet'!$C$38</f>
        <v>12/31/2015</v>
      </c>
      <c r="H3" s="71"/>
    </row>
    <row r="4" spans="1:8" ht="15" customHeight="1">
      <c r="A4" s="331" t="s">
        <v>3280</v>
      </c>
      <c r="B4" s="332"/>
      <c r="C4" s="332"/>
      <c r="D4" s="332"/>
      <c r="E4" s="332"/>
      <c r="F4" s="332"/>
      <c r="G4" s="332"/>
      <c r="H4" s="333"/>
    </row>
    <row r="5" spans="1:8">
      <c r="A5" s="227" t="s">
        <v>3281</v>
      </c>
      <c r="B5" s="228"/>
      <c r="C5" s="228"/>
      <c r="D5" s="228"/>
      <c r="E5" s="228"/>
      <c r="F5" s="228"/>
      <c r="G5" s="228"/>
      <c r="H5" s="229"/>
    </row>
    <row r="6" spans="1:8">
      <c r="A6" s="235"/>
      <c r="B6" s="95"/>
      <c r="C6" s="286" t="s">
        <v>3282</v>
      </c>
      <c r="D6" s="286" t="s">
        <v>3283</v>
      </c>
      <c r="E6" s="95"/>
      <c r="F6" s="286" t="s">
        <v>3284</v>
      </c>
      <c r="G6" s="95"/>
      <c r="H6" s="234" t="s">
        <v>3588</v>
      </c>
    </row>
    <row r="7" spans="1:8">
      <c r="A7" s="235"/>
      <c r="B7" s="286" t="s">
        <v>176</v>
      </c>
      <c r="C7" s="286" t="s">
        <v>3285</v>
      </c>
      <c r="D7" s="286" t="s">
        <v>3286</v>
      </c>
      <c r="E7" s="286" t="s">
        <v>1926</v>
      </c>
      <c r="F7" s="286" t="s">
        <v>1927</v>
      </c>
      <c r="G7" s="286" t="s">
        <v>1928</v>
      </c>
      <c r="H7" s="234" t="s">
        <v>1929</v>
      </c>
    </row>
    <row r="8" spans="1:8">
      <c r="A8" s="235" t="s">
        <v>1724</v>
      </c>
      <c r="B8" s="286" t="s">
        <v>1727</v>
      </c>
      <c r="C8" s="286" t="s">
        <v>1930</v>
      </c>
      <c r="D8" s="286" t="s">
        <v>1931</v>
      </c>
      <c r="E8" s="286" t="s">
        <v>1932</v>
      </c>
      <c r="F8" s="286" t="s">
        <v>1932</v>
      </c>
      <c r="G8" s="286" t="s">
        <v>1933</v>
      </c>
      <c r="H8" s="234" t="s">
        <v>1931</v>
      </c>
    </row>
    <row r="9" spans="1:8">
      <c r="A9" s="236" t="s">
        <v>1727</v>
      </c>
      <c r="B9" s="324" t="s">
        <v>3018</v>
      </c>
      <c r="C9" s="324" t="s">
        <v>3019</v>
      </c>
      <c r="D9" s="324" t="s">
        <v>3020</v>
      </c>
      <c r="E9" s="324" t="s">
        <v>3021</v>
      </c>
      <c r="F9" s="324" t="s">
        <v>2343</v>
      </c>
      <c r="G9" s="324" t="s">
        <v>2344</v>
      </c>
      <c r="H9" s="237" t="s">
        <v>2345</v>
      </c>
    </row>
    <row r="10" spans="1:8">
      <c r="A10" s="235">
        <v>12</v>
      </c>
      <c r="B10" s="2989">
        <v>311</v>
      </c>
      <c r="C10" s="2990">
        <v>144549.44699999999</v>
      </c>
      <c r="D10" s="2991">
        <v>50</v>
      </c>
      <c r="E10" s="2992">
        <v>-50</v>
      </c>
      <c r="F10" s="2993">
        <v>3</v>
      </c>
      <c r="G10" s="2991" t="s">
        <v>5489</v>
      </c>
      <c r="H10" s="2994">
        <v>41</v>
      </c>
    </row>
    <row r="11" spans="1:8">
      <c r="A11" s="235">
        <v>13</v>
      </c>
      <c r="B11" s="2989">
        <v>312</v>
      </c>
      <c r="C11" s="2990">
        <v>250772.334</v>
      </c>
      <c r="D11" s="2991">
        <v>25</v>
      </c>
      <c r="E11" s="2992">
        <v>-55</v>
      </c>
      <c r="F11" s="2993">
        <v>6.2</v>
      </c>
      <c r="G11" s="2991" t="s">
        <v>5490</v>
      </c>
      <c r="H11" s="2994">
        <v>19</v>
      </c>
    </row>
    <row r="12" spans="1:8">
      <c r="A12" s="235">
        <v>14</v>
      </c>
      <c r="B12" s="2989">
        <v>314</v>
      </c>
      <c r="C12" s="2990">
        <v>67464.570999999996</v>
      </c>
      <c r="D12" s="2991">
        <v>35</v>
      </c>
      <c r="E12" s="2992">
        <v>-40</v>
      </c>
      <c r="F12" s="2993">
        <v>4</v>
      </c>
      <c r="G12" s="2995" t="s">
        <v>5491</v>
      </c>
      <c r="H12" s="2994">
        <v>23</v>
      </c>
    </row>
    <row r="13" spans="1:8">
      <c r="A13" s="235">
        <v>15</v>
      </c>
      <c r="B13" s="2989">
        <v>315</v>
      </c>
      <c r="C13" s="2990">
        <v>59691.082000000002</v>
      </c>
      <c r="D13" s="2991">
        <v>30</v>
      </c>
      <c r="E13" s="2992">
        <v>-40</v>
      </c>
      <c r="F13" s="2993">
        <v>4.67</v>
      </c>
      <c r="G13" s="2991" t="s">
        <v>5492</v>
      </c>
      <c r="H13" s="2994">
        <v>25</v>
      </c>
    </row>
    <row r="14" spans="1:8">
      <c r="A14" s="235">
        <v>16</v>
      </c>
      <c r="B14" s="2989">
        <v>316</v>
      </c>
      <c r="C14" s="2990">
        <v>7700.37</v>
      </c>
      <c r="D14" s="2991">
        <v>35</v>
      </c>
      <c r="E14" s="2992">
        <v>-25</v>
      </c>
      <c r="F14" s="2993">
        <v>3.57</v>
      </c>
      <c r="G14" s="2991" t="s">
        <v>5489</v>
      </c>
      <c r="H14" s="2994">
        <v>29</v>
      </c>
    </row>
    <row r="15" spans="1:8">
      <c r="A15" s="235">
        <v>17</v>
      </c>
      <c r="B15" s="2989" t="s">
        <v>1188</v>
      </c>
      <c r="C15" s="2996">
        <f>SUM(C9:C14)</f>
        <v>530177.804</v>
      </c>
      <c r="D15" s="2991"/>
      <c r="E15" s="2992"/>
      <c r="F15" s="2993"/>
      <c r="G15" s="2991"/>
      <c r="H15" s="2994"/>
    </row>
    <row r="16" spans="1:8">
      <c r="A16" s="235">
        <v>18</v>
      </c>
      <c r="B16" s="76"/>
      <c r="C16" s="348"/>
      <c r="D16" s="79"/>
      <c r="E16" s="503"/>
      <c r="F16" s="503"/>
      <c r="G16" s="79"/>
      <c r="H16" s="71"/>
    </row>
    <row r="17" spans="1:8">
      <c r="A17" s="235">
        <v>19</v>
      </c>
      <c r="B17" s="2989">
        <v>341</v>
      </c>
      <c r="C17" s="2990">
        <v>8067.527</v>
      </c>
      <c r="D17" s="2991">
        <v>30</v>
      </c>
      <c r="E17" s="2992">
        <v>-20</v>
      </c>
      <c r="F17" s="2993">
        <v>4</v>
      </c>
      <c r="G17" s="2991" t="s">
        <v>5493</v>
      </c>
      <c r="H17" s="2994">
        <v>11</v>
      </c>
    </row>
    <row r="18" spans="1:8">
      <c r="A18" s="235">
        <v>20</v>
      </c>
      <c r="B18" s="2989">
        <v>342</v>
      </c>
      <c r="C18" s="2990">
        <v>1996.5820000000001</v>
      </c>
      <c r="D18" s="2991">
        <v>30</v>
      </c>
      <c r="E18" s="2992">
        <v>-20</v>
      </c>
      <c r="F18" s="2993">
        <v>4</v>
      </c>
      <c r="G18" s="2991" t="s">
        <v>5493</v>
      </c>
      <c r="H18" s="2994">
        <v>10</v>
      </c>
    </row>
    <row r="19" spans="1:8">
      <c r="A19" s="235">
        <v>21</v>
      </c>
      <c r="B19" s="2989">
        <v>344</v>
      </c>
      <c r="C19" s="2990">
        <v>24023.597000000002</v>
      </c>
      <c r="D19" s="2991">
        <v>30</v>
      </c>
      <c r="E19" s="2992">
        <v>-20</v>
      </c>
      <c r="F19" s="2993">
        <v>4</v>
      </c>
      <c r="G19" s="2991" t="s">
        <v>5493</v>
      </c>
      <c r="H19" s="2994">
        <v>16</v>
      </c>
    </row>
    <row r="20" spans="1:8">
      <c r="A20" s="235">
        <v>22</v>
      </c>
      <c r="B20" s="2989">
        <v>345</v>
      </c>
      <c r="C20" s="2990">
        <v>6629.152</v>
      </c>
      <c r="D20" s="2991">
        <v>30</v>
      </c>
      <c r="E20" s="2992">
        <v>-20</v>
      </c>
      <c r="F20" s="2993">
        <v>4</v>
      </c>
      <c r="G20" s="2995" t="s">
        <v>5493</v>
      </c>
      <c r="H20" s="2994">
        <v>17</v>
      </c>
    </row>
    <row r="21" spans="1:8">
      <c r="A21" s="235">
        <v>23</v>
      </c>
      <c r="B21" s="2989">
        <v>348</v>
      </c>
      <c r="C21" s="2990">
        <v>0</v>
      </c>
      <c r="D21" s="2991">
        <v>30</v>
      </c>
      <c r="E21" s="2992">
        <v>-20</v>
      </c>
      <c r="F21" s="2993">
        <v>4</v>
      </c>
      <c r="G21" s="2995" t="s">
        <v>5493</v>
      </c>
      <c r="H21" s="2994"/>
    </row>
    <row r="22" spans="1:8">
      <c r="A22" s="235">
        <v>24</v>
      </c>
      <c r="B22" s="2989" t="s">
        <v>1188</v>
      </c>
      <c r="C22" s="2997">
        <f>SUM(C17:C21)</f>
        <v>40716.858000000007</v>
      </c>
      <c r="D22" s="2991"/>
      <c r="E22" s="2992"/>
      <c r="F22" s="2993"/>
      <c r="G22" s="2991"/>
      <c r="H22" s="2994"/>
    </row>
    <row r="23" spans="1:8">
      <c r="A23" s="235">
        <v>25</v>
      </c>
      <c r="B23" s="502"/>
      <c r="C23" s="348"/>
      <c r="D23" s="79"/>
      <c r="E23" s="503"/>
      <c r="F23" s="503"/>
      <c r="G23" s="79"/>
      <c r="H23" s="71"/>
    </row>
    <row r="24" spans="1:8">
      <c r="A24" s="235">
        <v>26</v>
      </c>
      <c r="B24" s="2989">
        <v>351</v>
      </c>
      <c r="C24" s="2998">
        <v>0</v>
      </c>
      <c r="D24" s="2991">
        <v>50</v>
      </c>
      <c r="E24" s="2992">
        <v>-25</v>
      </c>
      <c r="F24" s="2993">
        <v>2.5</v>
      </c>
      <c r="G24" s="2991" t="s">
        <v>5491</v>
      </c>
      <c r="H24" s="2994"/>
    </row>
    <row r="25" spans="1:8">
      <c r="A25" s="235">
        <v>27</v>
      </c>
      <c r="B25" s="2989">
        <v>352</v>
      </c>
      <c r="C25" s="2990">
        <v>358764.32500000001</v>
      </c>
      <c r="D25" s="2991">
        <v>75</v>
      </c>
      <c r="E25" s="2992">
        <v>-35</v>
      </c>
      <c r="F25" s="2993">
        <v>1.8</v>
      </c>
      <c r="G25" s="2991" t="s">
        <v>5494</v>
      </c>
      <c r="H25" s="2994">
        <v>66</v>
      </c>
    </row>
    <row r="26" spans="1:8">
      <c r="A26" s="235">
        <v>28</v>
      </c>
      <c r="B26" s="2989">
        <v>353</v>
      </c>
      <c r="C26" s="2990">
        <v>1900329.2649999999</v>
      </c>
      <c r="D26" s="2991">
        <v>50</v>
      </c>
      <c r="E26" s="2992">
        <v>-25</v>
      </c>
      <c r="F26" s="2993">
        <v>2.5</v>
      </c>
      <c r="G26" s="2991" t="s">
        <v>5491</v>
      </c>
      <c r="H26" s="2994">
        <v>39</v>
      </c>
    </row>
    <row r="27" spans="1:8">
      <c r="A27" s="235">
        <v>29</v>
      </c>
      <c r="B27" s="2989">
        <v>354</v>
      </c>
      <c r="C27" s="2990">
        <v>163780.378</v>
      </c>
      <c r="D27" s="2991">
        <v>55</v>
      </c>
      <c r="E27" s="2992">
        <v>-40</v>
      </c>
      <c r="F27" s="2993">
        <v>2.5499999999999998</v>
      </c>
      <c r="G27" s="2991" t="s">
        <v>5493</v>
      </c>
      <c r="H27" s="2994">
        <v>23</v>
      </c>
    </row>
    <row r="28" spans="1:8">
      <c r="A28" s="235">
        <v>30</v>
      </c>
      <c r="B28" s="2989">
        <v>356</v>
      </c>
      <c r="C28" s="2990">
        <v>90782.228000000003</v>
      </c>
      <c r="D28" s="2991">
        <v>45</v>
      </c>
      <c r="E28" s="2992">
        <v>-35</v>
      </c>
      <c r="F28" s="2993">
        <v>3</v>
      </c>
      <c r="G28" s="2991" t="s">
        <v>5494</v>
      </c>
      <c r="H28" s="2994">
        <v>21</v>
      </c>
    </row>
    <row r="29" spans="1:8">
      <c r="A29" s="235">
        <v>31</v>
      </c>
      <c r="B29" s="2989">
        <v>303</v>
      </c>
      <c r="C29" s="2990">
        <v>51933.790999999997</v>
      </c>
      <c r="D29" s="2991">
        <v>5</v>
      </c>
      <c r="E29" s="2992">
        <v>0</v>
      </c>
      <c r="F29" s="2993">
        <v>20</v>
      </c>
      <c r="G29" s="2991" t="s">
        <v>5495</v>
      </c>
      <c r="H29" s="2999" t="s">
        <v>5214</v>
      </c>
    </row>
    <row r="30" spans="1:8">
      <c r="A30" s="235">
        <v>32</v>
      </c>
      <c r="B30" s="2989">
        <v>303</v>
      </c>
      <c r="C30" s="2990">
        <v>802.37900000000002</v>
      </c>
      <c r="D30" s="2991">
        <v>5</v>
      </c>
      <c r="E30" s="2992">
        <v>0</v>
      </c>
      <c r="F30" s="2993">
        <v>20</v>
      </c>
      <c r="G30" s="2991" t="s">
        <v>5495</v>
      </c>
      <c r="H30" s="2999" t="s">
        <v>5214</v>
      </c>
    </row>
    <row r="31" spans="1:8">
      <c r="A31" s="235">
        <v>33</v>
      </c>
      <c r="B31" s="2989">
        <v>303</v>
      </c>
      <c r="C31" s="2990">
        <v>131230.90299999999</v>
      </c>
      <c r="D31" s="2991">
        <v>15</v>
      </c>
      <c r="E31" s="2992">
        <v>0</v>
      </c>
      <c r="F31" s="2993">
        <v>6.67</v>
      </c>
      <c r="G31" s="2991" t="s">
        <v>5495</v>
      </c>
      <c r="H31" s="2999" t="s">
        <v>5214</v>
      </c>
    </row>
    <row r="32" spans="1:8">
      <c r="A32" s="235">
        <v>34</v>
      </c>
      <c r="B32" s="2989">
        <v>357</v>
      </c>
      <c r="C32" s="2990">
        <v>729323.81700000004</v>
      </c>
      <c r="D32" s="2991">
        <v>65</v>
      </c>
      <c r="E32" s="2992">
        <v>-20</v>
      </c>
      <c r="F32" s="2993">
        <v>1.85</v>
      </c>
      <c r="G32" s="2995" t="s">
        <v>5496</v>
      </c>
      <c r="H32" s="2994">
        <v>47</v>
      </c>
    </row>
    <row r="33" spans="1:8">
      <c r="A33" s="235">
        <v>35</v>
      </c>
      <c r="B33" s="2989">
        <v>358</v>
      </c>
      <c r="C33" s="2990">
        <v>590872.47600000002</v>
      </c>
      <c r="D33" s="2991">
        <v>60</v>
      </c>
      <c r="E33" s="2992">
        <v>-15</v>
      </c>
      <c r="F33" s="2993">
        <v>1.92</v>
      </c>
      <c r="G33" s="2991" t="s">
        <v>5497</v>
      </c>
      <c r="H33" s="2994">
        <v>45</v>
      </c>
    </row>
    <row r="34" spans="1:8">
      <c r="A34" s="235">
        <v>36</v>
      </c>
      <c r="B34" s="2989" t="s">
        <v>1188</v>
      </c>
      <c r="C34" s="2996">
        <f>SUM(C24:C33)</f>
        <v>4017819.5619999999</v>
      </c>
      <c r="D34" s="3000"/>
      <c r="E34" s="3001"/>
      <c r="F34" s="3002"/>
      <c r="G34" s="3000"/>
      <c r="H34" s="3003"/>
    </row>
    <row r="35" spans="1:8">
      <c r="A35" s="235">
        <v>37</v>
      </c>
      <c r="B35" s="76"/>
      <c r="C35" s="348"/>
      <c r="D35" s="79"/>
      <c r="E35" s="503"/>
      <c r="F35" s="503"/>
      <c r="G35" s="79"/>
      <c r="H35" s="71"/>
    </row>
    <row r="36" spans="1:8" s="2811" customFormat="1">
      <c r="A36" s="2984">
        <v>38</v>
      </c>
      <c r="B36" s="2989">
        <v>360</v>
      </c>
      <c r="C36" s="2990">
        <v>15596.276</v>
      </c>
      <c r="D36" s="2991">
        <v>50</v>
      </c>
      <c r="E36" s="2992" t="s">
        <v>1000</v>
      </c>
      <c r="F36" s="2993">
        <v>2</v>
      </c>
      <c r="G36" s="2991" t="s">
        <v>5495</v>
      </c>
      <c r="H36" s="2999" t="s">
        <v>5214</v>
      </c>
    </row>
    <row r="37" spans="1:8" s="2811" customFormat="1">
      <c r="A37" s="2984">
        <v>39</v>
      </c>
      <c r="B37" s="2989">
        <v>361</v>
      </c>
      <c r="C37" s="2990">
        <v>555841.74399999995</v>
      </c>
      <c r="D37" s="2991">
        <v>50</v>
      </c>
      <c r="E37" s="2992">
        <v>-50</v>
      </c>
      <c r="F37" s="2993">
        <v>3</v>
      </c>
      <c r="G37" s="2991" t="s">
        <v>5491</v>
      </c>
      <c r="H37" s="2999">
        <v>41</v>
      </c>
    </row>
    <row r="38" spans="1:8" s="2811" customFormat="1">
      <c r="A38" s="2984">
        <v>40</v>
      </c>
      <c r="B38" s="2989">
        <v>362</v>
      </c>
      <c r="C38" s="2990">
        <v>2316669.9440000001</v>
      </c>
      <c r="D38" s="2991">
        <v>50</v>
      </c>
      <c r="E38" s="2992">
        <v>-25</v>
      </c>
      <c r="F38" s="2993">
        <v>2.5</v>
      </c>
      <c r="G38" s="2991" t="s">
        <v>5498</v>
      </c>
      <c r="H38" s="2999">
        <v>39</v>
      </c>
    </row>
    <row r="39" spans="1:8" s="2811" customFormat="1">
      <c r="A39" s="2984">
        <v>41</v>
      </c>
      <c r="B39" s="2989">
        <v>363</v>
      </c>
      <c r="C39" s="2990">
        <v>0</v>
      </c>
      <c r="D39" s="2991">
        <v>50</v>
      </c>
      <c r="E39" s="2992">
        <v>-25</v>
      </c>
      <c r="F39" s="2993">
        <v>2.5</v>
      </c>
      <c r="G39" s="2991" t="s">
        <v>5498</v>
      </c>
      <c r="H39" s="2999"/>
    </row>
    <row r="40" spans="1:8" s="2811" customFormat="1">
      <c r="A40" s="2984">
        <v>42</v>
      </c>
      <c r="B40" s="2989">
        <v>364</v>
      </c>
      <c r="C40" s="2990">
        <v>492899.12800000003</v>
      </c>
      <c r="D40" s="2991">
        <v>60</v>
      </c>
      <c r="E40" s="2992">
        <v>-100</v>
      </c>
      <c r="F40" s="2993">
        <v>3.33</v>
      </c>
      <c r="G40" s="2991" t="s">
        <v>5492</v>
      </c>
      <c r="H40" s="2999">
        <v>54</v>
      </c>
    </row>
    <row r="41" spans="1:8" s="2811" customFormat="1">
      <c r="A41" s="2984">
        <v>43</v>
      </c>
      <c r="B41" s="2989">
        <v>365</v>
      </c>
      <c r="C41" s="2990">
        <v>834009.57200000004</v>
      </c>
      <c r="D41" s="2991">
        <v>70</v>
      </c>
      <c r="E41" s="2992">
        <v>-55</v>
      </c>
      <c r="F41" s="2993">
        <v>2.21</v>
      </c>
      <c r="G41" s="2991" t="s">
        <v>5492</v>
      </c>
      <c r="H41" s="2999">
        <v>64</v>
      </c>
    </row>
    <row r="42" spans="1:8" s="2811" customFormat="1">
      <c r="A42" s="2984">
        <v>44</v>
      </c>
      <c r="B42" s="2989">
        <v>366</v>
      </c>
      <c r="C42" s="2990">
        <v>3723353.719</v>
      </c>
      <c r="D42" s="2991">
        <v>85</v>
      </c>
      <c r="E42" s="2992">
        <v>-40</v>
      </c>
      <c r="F42" s="2993">
        <v>1.65</v>
      </c>
      <c r="G42" s="2991" t="s">
        <v>5499</v>
      </c>
      <c r="H42" s="2999">
        <v>75</v>
      </c>
    </row>
    <row r="43" spans="1:8" s="2811" customFormat="1">
      <c r="A43" s="2984">
        <v>45</v>
      </c>
      <c r="B43" s="2989">
        <v>367</v>
      </c>
      <c r="C43" s="2990">
        <v>5575213.7949999999</v>
      </c>
      <c r="D43" s="2991">
        <v>50</v>
      </c>
      <c r="E43" s="2992">
        <v>-70</v>
      </c>
      <c r="F43" s="2993">
        <v>3.4</v>
      </c>
      <c r="G43" s="2991" t="s">
        <v>5490</v>
      </c>
      <c r="H43" s="2999">
        <v>43</v>
      </c>
    </row>
    <row r="44" spans="1:8" s="2811" customFormat="1">
      <c r="A44" s="2984">
        <v>46</v>
      </c>
      <c r="B44" s="2989">
        <v>368</v>
      </c>
      <c r="C44" s="2990">
        <v>358124.755</v>
      </c>
      <c r="D44" s="2991">
        <v>35</v>
      </c>
      <c r="E44" s="2992">
        <v>-20</v>
      </c>
      <c r="F44" s="2993">
        <v>3.43</v>
      </c>
      <c r="G44" s="2991" t="s">
        <v>5500</v>
      </c>
      <c r="H44" s="2999">
        <v>29</v>
      </c>
    </row>
    <row r="45" spans="1:8" s="2811" customFormat="1">
      <c r="A45" s="2984">
        <v>47</v>
      </c>
      <c r="B45" s="2989">
        <v>368</v>
      </c>
      <c r="C45" s="2990">
        <v>2727316.7650000001</v>
      </c>
      <c r="D45" s="2991">
        <v>35</v>
      </c>
      <c r="E45" s="2992">
        <v>-20</v>
      </c>
      <c r="F45" s="2993">
        <v>3.43</v>
      </c>
      <c r="G45" s="2991" t="s">
        <v>5501</v>
      </c>
      <c r="H45" s="2999">
        <v>27</v>
      </c>
    </row>
    <row r="46" spans="1:8" s="2811" customFormat="1">
      <c r="A46" s="2984">
        <v>48</v>
      </c>
      <c r="B46" s="2989">
        <v>369</v>
      </c>
      <c r="C46" s="2990">
        <v>166938.73699999999</v>
      </c>
      <c r="D46" s="2991">
        <v>70</v>
      </c>
      <c r="E46" s="2992">
        <v>-175</v>
      </c>
      <c r="F46" s="2993">
        <v>3.93</v>
      </c>
      <c r="G46" s="2991" t="s">
        <v>5489</v>
      </c>
      <c r="H46" s="2999">
        <v>63</v>
      </c>
    </row>
    <row r="47" spans="1:8" s="2811" customFormat="1">
      <c r="A47" s="2984">
        <v>49</v>
      </c>
      <c r="B47" s="2989">
        <v>369</v>
      </c>
      <c r="C47" s="2990">
        <v>1512626.969</v>
      </c>
      <c r="D47" s="2991">
        <v>80</v>
      </c>
      <c r="E47" s="2992">
        <v>-150</v>
      </c>
      <c r="F47" s="2993">
        <v>3.13</v>
      </c>
      <c r="G47" s="2991" t="s">
        <v>5490</v>
      </c>
      <c r="H47" s="2999">
        <v>73</v>
      </c>
    </row>
    <row r="48" spans="1:8" s="2811" customFormat="1">
      <c r="A48" s="2984">
        <v>50</v>
      </c>
      <c r="B48" s="2989">
        <v>370</v>
      </c>
      <c r="C48" s="2990">
        <v>151924.21900000001</v>
      </c>
      <c r="D48" s="2991">
        <v>35</v>
      </c>
      <c r="E48" s="2992">
        <v>-5</v>
      </c>
      <c r="F48" s="2993">
        <v>3</v>
      </c>
      <c r="G48" s="2991" t="s">
        <v>5490</v>
      </c>
      <c r="H48" s="2999">
        <v>23</v>
      </c>
    </row>
    <row r="49" spans="1:8" s="2811" customFormat="1">
      <c r="A49" s="2984">
        <v>51</v>
      </c>
      <c r="B49" s="2989">
        <v>370</v>
      </c>
      <c r="C49" s="2990">
        <v>165110.524</v>
      </c>
      <c r="D49" s="2991">
        <v>20</v>
      </c>
      <c r="E49" s="2992">
        <v>-5</v>
      </c>
      <c r="F49" s="2993">
        <v>5.25</v>
      </c>
      <c r="G49" s="2991" t="s">
        <v>5490</v>
      </c>
      <c r="H49" s="2999">
        <v>17</v>
      </c>
    </row>
    <row r="50" spans="1:8" s="2811" customFormat="1">
      <c r="A50" s="2984">
        <v>52</v>
      </c>
      <c r="B50" s="2989">
        <v>370</v>
      </c>
      <c r="C50" s="2990">
        <v>104406.995</v>
      </c>
      <c r="D50" s="2991">
        <v>35</v>
      </c>
      <c r="E50" s="2992" t="s">
        <v>1000</v>
      </c>
      <c r="F50" s="2993">
        <v>2.86</v>
      </c>
      <c r="G50" s="2991" t="s">
        <v>5267</v>
      </c>
      <c r="H50" s="2999" t="s">
        <v>5214</v>
      </c>
    </row>
    <row r="51" spans="1:8" s="2811" customFormat="1">
      <c r="A51" s="2984">
        <v>53</v>
      </c>
      <c r="B51" s="2989">
        <v>370</v>
      </c>
      <c r="C51" s="2990">
        <v>194880.70499999999</v>
      </c>
      <c r="D51" s="2991">
        <v>20</v>
      </c>
      <c r="E51" s="2992" t="s">
        <v>1000</v>
      </c>
      <c r="F51" s="2993">
        <v>5</v>
      </c>
      <c r="G51" s="2991" t="s">
        <v>5267</v>
      </c>
      <c r="H51" s="2999" t="s">
        <v>5214</v>
      </c>
    </row>
    <row r="52" spans="1:8" s="2811" customFormat="1">
      <c r="A52" s="2984">
        <v>54</v>
      </c>
      <c r="B52" s="2989">
        <v>371</v>
      </c>
      <c r="C52" s="2990">
        <v>6344.3090000000002</v>
      </c>
      <c r="D52" s="2991">
        <v>70</v>
      </c>
      <c r="E52" s="2992" t="s">
        <v>1000</v>
      </c>
      <c r="F52" s="2993">
        <v>1.43</v>
      </c>
      <c r="G52" s="2991" t="s">
        <v>5489</v>
      </c>
      <c r="H52" s="2999">
        <v>58</v>
      </c>
    </row>
    <row r="53" spans="1:8" s="2811" customFormat="1">
      <c r="A53" s="2984">
        <v>55</v>
      </c>
      <c r="B53" s="2989">
        <v>373</v>
      </c>
      <c r="C53" s="2990">
        <v>38939.953999999998</v>
      </c>
      <c r="D53" s="2991">
        <v>55</v>
      </c>
      <c r="E53" s="2992">
        <v>-100</v>
      </c>
      <c r="F53" s="2993">
        <v>3.64</v>
      </c>
      <c r="G53" s="2991" t="s">
        <v>5267</v>
      </c>
      <c r="H53" s="2999">
        <v>51</v>
      </c>
    </row>
    <row r="54" spans="1:8" s="2811" customFormat="1">
      <c r="A54" s="2984">
        <v>56</v>
      </c>
      <c r="B54" s="2989">
        <v>373</v>
      </c>
      <c r="C54" s="2990">
        <v>307757.24400000001</v>
      </c>
      <c r="D54" s="2991">
        <v>80</v>
      </c>
      <c r="E54" s="2992">
        <v>-90</v>
      </c>
      <c r="F54" s="2993">
        <v>2.38</v>
      </c>
      <c r="G54" s="2991" t="s">
        <v>5489</v>
      </c>
      <c r="H54" s="2999">
        <v>74</v>
      </c>
    </row>
    <row r="55" spans="1:8" s="2811" customFormat="1">
      <c r="A55" s="2984">
        <v>57</v>
      </c>
      <c r="B55" s="2989" t="s">
        <v>1188</v>
      </c>
      <c r="C55" s="2997">
        <f>SUM(C36:C54)</f>
        <v>19247955.353999998</v>
      </c>
      <c r="D55" s="3000"/>
      <c r="E55" s="3001"/>
      <c r="F55" s="3002"/>
      <c r="G55" s="3000"/>
      <c r="H55" s="3003"/>
    </row>
    <row r="56" spans="1:8" s="2811" customFormat="1">
      <c r="A56" s="2984">
        <v>58</v>
      </c>
      <c r="B56" s="76"/>
      <c r="C56" s="348"/>
      <c r="D56" s="79"/>
      <c r="E56" s="503"/>
      <c r="F56" s="503"/>
      <c r="G56" s="79"/>
      <c r="H56" s="71"/>
    </row>
    <row r="57" spans="1:8" s="2811" customFormat="1">
      <c r="A57" s="2984">
        <v>59</v>
      </c>
      <c r="B57" s="2989">
        <v>303</v>
      </c>
      <c r="C57" s="2990">
        <v>110973.84689999999</v>
      </c>
      <c r="D57" s="2991">
        <v>5</v>
      </c>
      <c r="E57" s="2992" t="s">
        <v>1000</v>
      </c>
      <c r="F57" s="2993">
        <v>20</v>
      </c>
      <c r="G57" s="2991" t="s">
        <v>5495</v>
      </c>
      <c r="H57" s="2999">
        <v>2</v>
      </c>
    </row>
    <row r="58" spans="1:8" s="2811" customFormat="1">
      <c r="A58" s="2984">
        <v>60</v>
      </c>
      <c r="B58" s="2989">
        <v>303</v>
      </c>
      <c r="C58" s="2990">
        <v>10675.78204</v>
      </c>
      <c r="D58" s="2991">
        <v>10</v>
      </c>
      <c r="E58" s="2992" t="s">
        <v>1000</v>
      </c>
      <c r="F58" s="2993">
        <v>10</v>
      </c>
      <c r="G58" s="2991" t="s">
        <v>5495</v>
      </c>
      <c r="H58" s="2999">
        <v>1</v>
      </c>
    </row>
    <row r="59" spans="1:8" s="2811" customFormat="1">
      <c r="A59" s="2984">
        <v>61</v>
      </c>
      <c r="B59" s="2989">
        <v>303</v>
      </c>
      <c r="C59" s="2990">
        <v>157409.33981</v>
      </c>
      <c r="D59" s="2991">
        <v>15</v>
      </c>
      <c r="E59" s="2992" t="s">
        <v>1000</v>
      </c>
      <c r="F59" s="2993">
        <v>6.666666666666667</v>
      </c>
      <c r="G59" s="2991" t="s">
        <v>5495</v>
      </c>
      <c r="H59" s="2999">
        <v>11</v>
      </c>
    </row>
    <row r="60" spans="1:8" s="2811" customFormat="1">
      <c r="A60" s="2984">
        <v>62</v>
      </c>
      <c r="B60" s="2989">
        <v>390</v>
      </c>
      <c r="C60" s="2990">
        <v>721281.97025999997</v>
      </c>
      <c r="D60" s="2991">
        <v>55</v>
      </c>
      <c r="E60" s="2992">
        <v>-75</v>
      </c>
      <c r="F60" s="2993">
        <v>3.18</v>
      </c>
      <c r="G60" s="2991" t="s">
        <v>5490</v>
      </c>
      <c r="H60" s="2999">
        <v>48</v>
      </c>
    </row>
    <row r="61" spans="1:8" s="2811" customFormat="1">
      <c r="A61" s="2984">
        <v>63</v>
      </c>
      <c r="B61" s="2989">
        <v>391</v>
      </c>
      <c r="C61" s="2990">
        <v>242930.84411999999</v>
      </c>
      <c r="D61" s="2991" t="s">
        <v>1850</v>
      </c>
      <c r="E61" s="2992">
        <v>5</v>
      </c>
      <c r="F61" s="2993" t="s">
        <v>5502</v>
      </c>
      <c r="G61" s="2991" t="s">
        <v>5503</v>
      </c>
      <c r="H61" s="2999">
        <v>4</v>
      </c>
    </row>
    <row r="62" spans="1:8" s="2811" customFormat="1">
      <c r="A62" s="2984">
        <v>64</v>
      </c>
      <c r="B62" s="2989">
        <v>391</v>
      </c>
      <c r="C62" s="2990"/>
      <c r="D62" s="2991"/>
      <c r="E62" s="2992" t="s">
        <v>1087</v>
      </c>
      <c r="F62" s="2993" t="s">
        <v>5504</v>
      </c>
      <c r="G62" s="2991"/>
      <c r="H62" s="2999" t="s">
        <v>1000</v>
      </c>
    </row>
    <row r="63" spans="1:8" s="2811" customFormat="1">
      <c r="A63" s="2984">
        <v>65</v>
      </c>
      <c r="B63" s="2989">
        <v>391</v>
      </c>
      <c r="C63" s="2990">
        <v>51360.399169999997</v>
      </c>
      <c r="D63" s="2991" t="s">
        <v>5505</v>
      </c>
      <c r="E63" s="2992" t="s">
        <v>1000</v>
      </c>
      <c r="F63" s="2993" t="s">
        <v>5506</v>
      </c>
      <c r="G63" s="2991" t="s">
        <v>5503</v>
      </c>
      <c r="H63" s="2999">
        <v>11</v>
      </c>
    </row>
    <row r="64" spans="1:8" s="2811" customFormat="1">
      <c r="A64" s="2984">
        <v>66</v>
      </c>
      <c r="B64" s="2989">
        <v>392</v>
      </c>
      <c r="C64" s="2990">
        <v>243236.73231999998</v>
      </c>
      <c r="D64" s="2991" t="s">
        <v>1850</v>
      </c>
      <c r="E64" s="2992">
        <v>10</v>
      </c>
      <c r="F64" s="2993" t="s">
        <v>5507</v>
      </c>
      <c r="G64" s="2991" t="s">
        <v>5503</v>
      </c>
      <c r="H64" s="2999">
        <v>5</v>
      </c>
    </row>
    <row r="65" spans="1:8" s="2811" customFormat="1">
      <c r="A65" s="2984">
        <v>67</v>
      </c>
      <c r="B65" s="2989">
        <v>393</v>
      </c>
      <c r="C65" s="2990"/>
      <c r="D65" s="2991"/>
      <c r="E65" s="2992"/>
      <c r="F65" s="2993" t="s">
        <v>5504</v>
      </c>
      <c r="G65" s="2991"/>
      <c r="H65" s="2999" t="s">
        <v>1000</v>
      </c>
    </row>
    <row r="66" spans="1:8" s="2811" customFormat="1">
      <c r="A66" s="2984">
        <v>68</v>
      </c>
      <c r="B66" s="2989">
        <v>393</v>
      </c>
      <c r="C66" s="2990">
        <v>6014.8655799999997</v>
      </c>
      <c r="D66" s="2991" t="s">
        <v>5508</v>
      </c>
      <c r="E66" s="2992">
        <v>5</v>
      </c>
      <c r="F66" s="2993" t="s">
        <v>5509</v>
      </c>
      <c r="G66" s="2991" t="s">
        <v>5503</v>
      </c>
      <c r="H66" s="2999">
        <v>8</v>
      </c>
    </row>
    <row r="67" spans="1:8" s="2811" customFormat="1">
      <c r="A67" s="2984">
        <v>69</v>
      </c>
      <c r="B67" s="2989">
        <v>394</v>
      </c>
      <c r="C67" s="2990"/>
      <c r="D67" s="2991"/>
      <c r="E67" s="2992"/>
      <c r="F67" s="2993" t="s">
        <v>5504</v>
      </c>
      <c r="G67" s="2991"/>
      <c r="H67" s="2999" t="s">
        <v>1000</v>
      </c>
    </row>
    <row r="68" spans="1:8" s="2811" customFormat="1">
      <c r="A68" s="2984">
        <v>70</v>
      </c>
      <c r="B68" s="2989">
        <v>394</v>
      </c>
      <c r="C68" s="2990">
        <v>66621.603359999994</v>
      </c>
      <c r="D68" s="2991" t="s">
        <v>5505</v>
      </c>
      <c r="E68" s="2992">
        <v>5</v>
      </c>
      <c r="F68" s="2993" t="s">
        <v>5510</v>
      </c>
      <c r="G68" s="2991" t="s">
        <v>5503</v>
      </c>
      <c r="H68" s="2999">
        <v>11</v>
      </c>
    </row>
    <row r="69" spans="1:8" s="2811" customFormat="1">
      <c r="A69" s="2984">
        <v>71</v>
      </c>
      <c r="B69" s="2989">
        <v>395</v>
      </c>
      <c r="C69" s="2990"/>
      <c r="D69" s="2991"/>
      <c r="E69" s="2992" t="s">
        <v>1087</v>
      </c>
      <c r="F69" s="2993" t="s">
        <v>5504</v>
      </c>
      <c r="G69" s="2991"/>
      <c r="H69" s="2999">
        <v>0</v>
      </c>
    </row>
    <row r="70" spans="1:8" s="2811" customFormat="1">
      <c r="A70" s="2984">
        <v>72</v>
      </c>
      <c r="B70" s="2989">
        <v>395</v>
      </c>
      <c r="C70" s="2990">
        <v>78333.022049999985</v>
      </c>
      <c r="D70" s="2991" t="s">
        <v>5508</v>
      </c>
      <c r="E70" s="2992" t="s">
        <v>1000</v>
      </c>
      <c r="F70" s="2993" t="s">
        <v>5511</v>
      </c>
      <c r="G70" s="2991" t="s">
        <v>5503</v>
      </c>
      <c r="H70" s="2999">
        <v>11</v>
      </c>
    </row>
    <row r="71" spans="1:8" s="2811" customFormat="1">
      <c r="A71" s="2984">
        <v>73</v>
      </c>
      <c r="B71" s="2989">
        <v>396</v>
      </c>
      <c r="C71" s="2990">
        <v>631.07638999999995</v>
      </c>
      <c r="D71" s="2991" t="s">
        <v>5512</v>
      </c>
      <c r="E71" s="2992">
        <v>10</v>
      </c>
      <c r="F71" s="2993" t="s">
        <v>5513</v>
      </c>
      <c r="G71" s="2991" t="s">
        <v>5503</v>
      </c>
      <c r="H71" s="2999">
        <v>7</v>
      </c>
    </row>
    <row r="72" spans="1:8" s="2811" customFormat="1">
      <c r="A72" s="2984">
        <v>74</v>
      </c>
      <c r="B72" s="2989">
        <v>397</v>
      </c>
      <c r="C72" s="2990">
        <v>168178.69853999998</v>
      </c>
      <c r="D72" s="2991" t="s">
        <v>5514</v>
      </c>
      <c r="E72" s="2992" t="s">
        <v>1000</v>
      </c>
      <c r="F72" s="2993" t="s">
        <v>5515</v>
      </c>
      <c r="G72" s="2991" t="s">
        <v>5503</v>
      </c>
      <c r="H72" s="2999">
        <v>8</v>
      </c>
    </row>
    <row r="73" spans="1:8" s="2811" customFormat="1">
      <c r="A73" s="2984">
        <v>75</v>
      </c>
      <c r="B73" s="2989">
        <v>398</v>
      </c>
      <c r="C73" s="2990"/>
      <c r="D73" s="2991"/>
      <c r="E73" s="2992" t="s">
        <v>1087</v>
      </c>
      <c r="F73" s="2993" t="s">
        <v>5504</v>
      </c>
      <c r="G73" s="2991"/>
      <c r="H73" s="2999">
        <v>0</v>
      </c>
    </row>
    <row r="74" spans="1:8" s="2811" customFormat="1">
      <c r="A74" s="2984">
        <v>76</v>
      </c>
      <c r="B74" s="2989">
        <v>398</v>
      </c>
      <c r="C74" s="2990">
        <v>40755.506599999993</v>
      </c>
      <c r="D74" s="2991" t="s">
        <v>5508</v>
      </c>
      <c r="E74" s="2992" t="s">
        <v>1000</v>
      </c>
      <c r="F74" s="2993" t="s">
        <v>5511</v>
      </c>
      <c r="G74" s="2991" t="s">
        <v>5503</v>
      </c>
      <c r="H74" s="2999">
        <v>12</v>
      </c>
    </row>
    <row r="75" spans="1:8" s="2811" customFormat="1">
      <c r="A75" s="2984">
        <v>77</v>
      </c>
      <c r="B75" s="2989" t="s">
        <v>1188</v>
      </c>
      <c r="C75" s="2997">
        <f>SUM(C57:C74)</f>
        <v>1898403.6871400001</v>
      </c>
      <c r="D75" s="3000"/>
      <c r="E75" s="3001"/>
      <c r="F75" s="3002"/>
      <c r="G75" s="3000"/>
      <c r="H75" s="3003"/>
    </row>
    <row r="76" spans="1:8" s="2811" customFormat="1">
      <c r="A76" s="2984">
        <v>78</v>
      </c>
      <c r="B76" s="76"/>
      <c r="C76" s="348"/>
      <c r="D76" s="79"/>
      <c r="E76" s="503"/>
      <c r="F76" s="503"/>
      <c r="G76" s="79"/>
      <c r="H76" s="71"/>
    </row>
    <row r="77" spans="1:8" s="2811" customFormat="1">
      <c r="A77" s="67" t="s">
        <v>1935</v>
      </c>
      <c r="B77" s="67"/>
      <c r="C77" s="67"/>
      <c r="D77" s="67"/>
      <c r="E77" s="67"/>
      <c r="F77" s="67"/>
      <c r="G77" s="67"/>
      <c r="H77" s="67"/>
    </row>
    <row r="78" spans="1:8" s="2811" customFormat="1">
      <c r="A78" s="273">
        <v>79</v>
      </c>
      <c r="B78" s="3004" t="s">
        <v>5516</v>
      </c>
      <c r="C78" s="3005"/>
      <c r="D78" s="3006"/>
      <c r="E78" s="503"/>
      <c r="F78" s="503"/>
      <c r="G78" s="79"/>
      <c r="H78" s="71"/>
    </row>
    <row r="79" spans="1:8" s="2811" customFormat="1">
      <c r="A79" s="273">
        <v>80</v>
      </c>
      <c r="B79" s="3022">
        <v>368</v>
      </c>
      <c r="C79" s="2990" t="s">
        <v>5517</v>
      </c>
      <c r="D79" s="2991"/>
      <c r="E79" s="2992"/>
      <c r="F79" s="2993"/>
      <c r="G79" s="2991"/>
      <c r="H79" s="2999"/>
    </row>
    <row r="80" spans="1:8" s="2811" customFormat="1">
      <c r="A80" s="273">
        <v>81</v>
      </c>
      <c r="B80" s="3022">
        <v>368</v>
      </c>
      <c r="C80" s="2990" t="s">
        <v>5518</v>
      </c>
      <c r="D80" s="2991"/>
      <c r="E80" s="2992"/>
      <c r="F80" s="2993"/>
      <c r="G80" s="2991"/>
      <c r="H80" s="2999"/>
    </row>
    <row r="81" spans="1:8" s="2811" customFormat="1">
      <c r="A81" s="273">
        <v>82</v>
      </c>
      <c r="B81" s="3022">
        <v>369</v>
      </c>
      <c r="C81" s="2990" t="s">
        <v>5519</v>
      </c>
      <c r="D81" s="2991"/>
      <c r="E81" s="2992"/>
      <c r="F81" s="2993"/>
      <c r="G81" s="2991"/>
      <c r="H81" s="2999"/>
    </row>
    <row r="82" spans="1:8" s="2811" customFormat="1">
      <c r="A82" s="273">
        <v>83</v>
      </c>
      <c r="B82" s="3022">
        <v>369</v>
      </c>
      <c r="C82" s="2990" t="s">
        <v>5520</v>
      </c>
      <c r="D82" s="2991"/>
      <c r="E82" s="2992"/>
      <c r="F82" s="2993"/>
      <c r="G82" s="2991"/>
      <c r="H82" s="2999"/>
    </row>
    <row r="83" spans="1:8" s="2811" customFormat="1">
      <c r="A83" s="273">
        <v>84</v>
      </c>
      <c r="B83" s="3022">
        <v>370</v>
      </c>
      <c r="C83" s="2990" t="s">
        <v>5521</v>
      </c>
      <c r="D83" s="2991"/>
      <c r="E83" s="2992"/>
      <c r="F83" s="2993"/>
      <c r="G83" s="2991"/>
      <c r="H83" s="2999"/>
    </row>
    <row r="84" spans="1:8" s="2811" customFormat="1">
      <c r="A84" s="273">
        <v>85</v>
      </c>
      <c r="B84" s="3022">
        <v>370</v>
      </c>
      <c r="C84" s="2990" t="s">
        <v>5522</v>
      </c>
      <c r="D84" s="2991"/>
      <c r="E84" s="2992"/>
      <c r="F84" s="2993"/>
      <c r="G84" s="2991"/>
      <c r="H84" s="2999"/>
    </row>
    <row r="85" spans="1:8" s="2811" customFormat="1">
      <c r="A85" s="273">
        <v>86</v>
      </c>
      <c r="B85" s="3022">
        <v>370</v>
      </c>
      <c r="C85" s="2990" t="s">
        <v>5523</v>
      </c>
      <c r="D85" s="2991"/>
      <c r="E85" s="2992"/>
      <c r="F85" s="2993"/>
      <c r="G85" s="2991"/>
      <c r="H85" s="2999"/>
    </row>
    <row r="86" spans="1:8" s="2811" customFormat="1">
      <c r="A86" s="273">
        <v>87</v>
      </c>
      <c r="B86" s="3022">
        <v>370</v>
      </c>
      <c r="C86" s="2990" t="s">
        <v>5524</v>
      </c>
      <c r="D86" s="2991"/>
      <c r="E86" s="2992"/>
      <c r="F86" s="2993"/>
      <c r="G86" s="2991"/>
      <c r="H86" s="2999"/>
    </row>
    <row r="87" spans="1:8" s="2811" customFormat="1">
      <c r="A87" s="273">
        <v>88</v>
      </c>
      <c r="B87" s="3022">
        <v>373</v>
      </c>
      <c r="C87" s="2990" t="s">
        <v>5525</v>
      </c>
      <c r="D87" s="2991"/>
      <c r="E87" s="2992"/>
      <c r="F87" s="2993"/>
      <c r="G87" s="2991"/>
      <c r="H87" s="2999"/>
    </row>
    <row r="88" spans="1:8" s="2811" customFormat="1">
      <c r="A88" s="273">
        <v>89</v>
      </c>
      <c r="B88" s="3022">
        <v>373</v>
      </c>
      <c r="C88" s="2990" t="s">
        <v>5526</v>
      </c>
      <c r="D88" s="2991"/>
      <c r="E88" s="2992"/>
      <c r="F88" s="2993"/>
      <c r="G88" s="2991"/>
      <c r="H88" s="2999"/>
    </row>
    <row r="89" spans="1:8" s="2811" customFormat="1">
      <c r="A89" s="273">
        <v>90</v>
      </c>
      <c r="B89" s="3022">
        <v>303</v>
      </c>
      <c r="C89" s="2990" t="s">
        <v>5527</v>
      </c>
      <c r="D89" s="2991"/>
      <c r="E89" s="2992"/>
      <c r="F89" s="2993"/>
      <c r="G89" s="2991"/>
      <c r="H89" s="2999"/>
    </row>
    <row r="90" spans="1:8" s="2811" customFormat="1">
      <c r="A90" s="273">
        <v>91</v>
      </c>
      <c r="B90" s="3022">
        <v>303</v>
      </c>
      <c r="C90" s="2990" t="s">
        <v>5528</v>
      </c>
      <c r="D90" s="2991"/>
      <c r="E90" s="2992"/>
      <c r="F90" s="2993"/>
      <c r="G90" s="2991"/>
      <c r="H90" s="2999"/>
    </row>
    <row r="91" spans="1:8" s="2811" customFormat="1">
      <c r="A91" s="273">
        <v>92</v>
      </c>
      <c r="B91" s="3022">
        <v>303</v>
      </c>
      <c r="C91" s="2990" t="s">
        <v>5529</v>
      </c>
      <c r="D91" s="2991"/>
      <c r="E91" s="2992"/>
      <c r="F91" s="2993"/>
      <c r="G91" s="2991"/>
      <c r="H91" s="2999"/>
    </row>
    <row r="92" spans="1:8" s="2811" customFormat="1">
      <c r="A92" s="273">
        <v>93</v>
      </c>
      <c r="B92" s="3022">
        <v>391</v>
      </c>
      <c r="C92" s="2990" t="s">
        <v>5530</v>
      </c>
      <c r="D92" s="2991"/>
      <c r="E92" s="2992"/>
      <c r="F92" s="2993"/>
      <c r="G92" s="2991"/>
      <c r="H92" s="2999"/>
    </row>
    <row r="93" spans="1:8" s="2811" customFormat="1">
      <c r="A93" s="273">
        <v>94</v>
      </c>
      <c r="B93" s="3022">
        <v>391</v>
      </c>
      <c r="C93" s="2990" t="s">
        <v>5531</v>
      </c>
      <c r="D93" s="2991"/>
      <c r="E93" s="2992"/>
      <c r="F93" s="2993"/>
      <c r="G93" s="2991"/>
      <c r="H93" s="2999"/>
    </row>
    <row r="94" spans="1:8" s="2811" customFormat="1">
      <c r="A94" s="273">
        <v>95</v>
      </c>
      <c r="B94" s="3022">
        <v>391</v>
      </c>
      <c r="C94" s="2990" t="s">
        <v>5532</v>
      </c>
      <c r="D94" s="2991"/>
      <c r="E94" s="2992"/>
      <c r="F94" s="2993"/>
      <c r="G94" s="2991"/>
      <c r="H94" s="2999"/>
    </row>
    <row r="95" spans="1:8" s="2811" customFormat="1">
      <c r="A95" s="273">
        <v>96</v>
      </c>
      <c r="B95" s="3022">
        <v>393</v>
      </c>
      <c r="C95" s="2990" t="s">
        <v>5533</v>
      </c>
      <c r="D95" s="2991"/>
      <c r="E95" s="2992"/>
      <c r="F95" s="2993"/>
      <c r="G95" s="2991"/>
      <c r="H95" s="2999"/>
    </row>
    <row r="96" spans="1:8" s="2811" customFormat="1">
      <c r="A96" s="273">
        <v>97</v>
      </c>
      <c r="B96" s="3022">
        <v>393</v>
      </c>
      <c r="C96" s="2990" t="s">
        <v>5534</v>
      </c>
      <c r="D96" s="2991"/>
      <c r="E96" s="2992"/>
      <c r="F96" s="2993"/>
      <c r="G96" s="2991"/>
      <c r="H96" s="2999"/>
    </row>
    <row r="97" spans="1:8" s="2811" customFormat="1">
      <c r="A97" s="273">
        <v>98</v>
      </c>
      <c r="B97" s="3022">
        <v>394</v>
      </c>
      <c r="C97" s="2990" t="s">
        <v>5535</v>
      </c>
      <c r="D97" s="2991"/>
      <c r="E97" s="2992"/>
      <c r="F97" s="2993"/>
      <c r="G97" s="2991"/>
      <c r="H97" s="2999"/>
    </row>
    <row r="98" spans="1:8" s="2811" customFormat="1">
      <c r="A98" s="273">
        <v>99</v>
      </c>
      <c r="B98" s="3022">
        <v>394</v>
      </c>
      <c r="C98" s="2990" t="s">
        <v>5536</v>
      </c>
      <c r="D98" s="2991"/>
      <c r="E98" s="2992"/>
      <c r="F98" s="2993"/>
      <c r="G98" s="2991"/>
      <c r="H98" s="2999"/>
    </row>
    <row r="99" spans="1:8" s="2811" customFormat="1">
      <c r="A99" s="273">
        <v>100</v>
      </c>
      <c r="B99" s="3022">
        <v>395</v>
      </c>
      <c r="C99" s="2990" t="s">
        <v>5537</v>
      </c>
      <c r="D99" s="2991"/>
      <c r="E99" s="2992"/>
      <c r="F99" s="2993"/>
      <c r="G99" s="2991"/>
      <c r="H99" s="2999"/>
    </row>
    <row r="100" spans="1:8" s="2811" customFormat="1">
      <c r="A100" s="273">
        <v>101</v>
      </c>
      <c r="B100" s="3022">
        <v>395</v>
      </c>
      <c r="C100" s="2990" t="s">
        <v>5538</v>
      </c>
      <c r="D100" s="2991"/>
      <c r="E100" s="2992"/>
      <c r="F100" s="2993"/>
      <c r="G100" s="2991"/>
      <c r="H100" s="2999"/>
    </row>
    <row r="101" spans="1:8" s="2811" customFormat="1">
      <c r="A101" s="273">
        <v>102</v>
      </c>
      <c r="B101" s="3022">
        <v>396</v>
      </c>
      <c r="C101" s="2990" t="s">
        <v>5539</v>
      </c>
      <c r="D101" s="2991"/>
      <c r="E101" s="2992"/>
      <c r="F101" s="2993"/>
      <c r="G101" s="2991"/>
      <c r="H101" s="2999"/>
    </row>
    <row r="102" spans="1:8" s="2811" customFormat="1">
      <c r="A102" s="273">
        <v>103</v>
      </c>
      <c r="B102" s="3022">
        <v>397</v>
      </c>
      <c r="C102" s="2990" t="s">
        <v>5540</v>
      </c>
      <c r="D102" s="2991"/>
      <c r="E102" s="2992"/>
      <c r="F102" s="2993"/>
      <c r="G102" s="2991"/>
      <c r="H102" s="2999"/>
    </row>
    <row r="103" spans="1:8" s="2811" customFormat="1">
      <c r="A103" s="273">
        <v>104</v>
      </c>
      <c r="B103" s="3022">
        <v>398</v>
      </c>
      <c r="C103" s="2990" t="s">
        <v>5541</v>
      </c>
      <c r="D103" s="2991"/>
      <c r="E103" s="2992"/>
      <c r="F103" s="2993"/>
      <c r="G103" s="2991"/>
      <c r="H103" s="2999"/>
    </row>
    <row r="104" spans="1:8" s="2811" customFormat="1">
      <c r="A104" s="273">
        <v>105</v>
      </c>
      <c r="B104" s="3022">
        <v>398</v>
      </c>
      <c r="C104" s="2990" t="s">
        <v>5542</v>
      </c>
      <c r="D104" s="2991"/>
      <c r="E104" s="2992"/>
      <c r="F104" s="2993"/>
      <c r="G104" s="2991"/>
      <c r="H104" s="2999"/>
    </row>
    <row r="105" spans="1:8" s="2811" customFormat="1">
      <c r="A105" s="273">
        <v>106</v>
      </c>
      <c r="B105" s="3007"/>
      <c r="C105" s="3009"/>
      <c r="D105" s="3010"/>
      <c r="E105" s="503"/>
      <c r="F105" s="503"/>
      <c r="G105" s="79"/>
      <c r="H105" s="71"/>
    </row>
    <row r="106" spans="1:8" s="2811" customFormat="1">
      <c r="A106" s="273">
        <v>107</v>
      </c>
      <c r="B106" s="3007"/>
      <c r="C106" s="3009"/>
      <c r="D106" s="3010"/>
      <c r="E106" s="503"/>
      <c r="F106" s="503"/>
      <c r="G106" s="79"/>
      <c r="H106" s="71"/>
    </row>
    <row r="107" spans="1:8" s="2811" customFormat="1">
      <c r="A107" s="273">
        <v>108</v>
      </c>
      <c r="B107" s="3004" t="s">
        <v>5543</v>
      </c>
      <c r="C107" s="3006"/>
      <c r="D107" s="3006"/>
      <c r="E107" s="503"/>
      <c r="F107" s="503"/>
      <c r="G107" s="79"/>
      <c r="H107" s="71"/>
    </row>
    <row r="108" spans="1:8" s="2811" customFormat="1">
      <c r="A108" s="273">
        <v>109</v>
      </c>
      <c r="B108" s="3011"/>
      <c r="C108" s="3012" t="s">
        <v>5544</v>
      </c>
      <c r="D108" s="3008"/>
      <c r="E108" s="503"/>
      <c r="F108" s="503"/>
      <c r="G108" s="79"/>
      <c r="H108" s="71"/>
    </row>
    <row r="109" spans="1:8" s="2811" customFormat="1">
      <c r="A109" s="273">
        <v>110</v>
      </c>
      <c r="B109" s="3007"/>
      <c r="C109" s="3013" t="s">
        <v>5545</v>
      </c>
      <c r="D109" s="3008"/>
      <c r="E109" s="503"/>
      <c r="F109" s="503"/>
      <c r="G109" s="79"/>
      <c r="H109" s="71"/>
    </row>
    <row r="110" spans="1:8" s="2811" customFormat="1">
      <c r="A110" s="273">
        <v>111</v>
      </c>
      <c r="B110" s="3014"/>
      <c r="C110" s="3006" t="s">
        <v>5546</v>
      </c>
      <c r="D110" s="3005"/>
      <c r="E110" s="503"/>
      <c r="F110" s="503"/>
      <c r="G110" s="79"/>
      <c r="H110" s="71"/>
    </row>
    <row r="111" spans="1:8" s="2811" customFormat="1">
      <c r="A111" s="273">
        <v>112</v>
      </c>
      <c r="B111" s="3015"/>
      <c r="C111" s="3015"/>
      <c r="D111" s="3016"/>
      <c r="E111" s="503"/>
      <c r="F111" s="503"/>
      <c r="G111" s="79"/>
      <c r="H111" s="71"/>
    </row>
    <row r="112" spans="1:8" s="2811" customFormat="1">
      <c r="A112" s="273">
        <v>113</v>
      </c>
      <c r="B112" s="3004" t="s">
        <v>5547</v>
      </c>
      <c r="C112" s="3006"/>
      <c r="D112" s="3016"/>
      <c r="E112" s="503"/>
      <c r="F112" s="503"/>
      <c r="G112" s="79"/>
      <c r="H112" s="71"/>
    </row>
    <row r="113" spans="1:8" s="2811" customFormat="1">
      <c r="A113" s="273">
        <v>114</v>
      </c>
      <c r="B113" s="3017"/>
      <c r="C113" s="3006" t="s">
        <v>5548</v>
      </c>
      <c r="D113" s="3018" t="s">
        <v>5548</v>
      </c>
      <c r="E113" s="503"/>
      <c r="F113" s="503"/>
      <c r="G113" s="79"/>
      <c r="H113" s="71"/>
    </row>
    <row r="114" spans="1:8" s="2811" customFormat="1">
      <c r="A114" s="273">
        <v>115</v>
      </c>
      <c r="B114" s="3015"/>
      <c r="C114" s="3015"/>
      <c r="D114" s="3016"/>
      <c r="E114" s="503"/>
      <c r="F114" s="503"/>
      <c r="G114" s="79"/>
      <c r="H114" s="71"/>
    </row>
    <row r="115" spans="1:8" s="2811" customFormat="1">
      <c r="A115" s="273">
        <v>116</v>
      </c>
      <c r="B115" s="3019" t="s">
        <v>5549</v>
      </c>
      <c r="C115" s="3008" t="s">
        <v>5550</v>
      </c>
      <c r="D115" s="3008"/>
      <c r="E115" s="503"/>
      <c r="F115" s="503"/>
      <c r="G115" s="79"/>
      <c r="H115" s="71"/>
    </row>
    <row r="116" spans="1:8" s="2811" customFormat="1">
      <c r="A116" s="273">
        <v>117</v>
      </c>
      <c r="B116" s="3015"/>
      <c r="C116" s="3021" t="s">
        <v>5551</v>
      </c>
      <c r="D116" s="3020"/>
      <c r="E116" s="503"/>
      <c r="F116" s="503"/>
      <c r="G116" s="79"/>
      <c r="H116" s="71"/>
    </row>
    <row r="117" spans="1:8" s="2811" customFormat="1">
      <c r="A117" s="273">
        <v>118</v>
      </c>
      <c r="B117" s="3023"/>
      <c r="C117" s="348"/>
      <c r="D117" s="79"/>
      <c r="E117" s="503"/>
      <c r="F117" s="503"/>
      <c r="G117" s="79"/>
      <c r="H117" s="71"/>
    </row>
    <row r="118" spans="1:8" ht="15.75" thickBot="1">
      <c r="A118" s="327">
        <v>119</v>
      </c>
      <c r="B118" s="418"/>
      <c r="C118" s="417"/>
      <c r="D118" s="494"/>
      <c r="E118" s="504"/>
      <c r="F118" s="504"/>
      <c r="G118" s="494"/>
      <c r="H118" s="335"/>
    </row>
    <row r="119" spans="1:8">
      <c r="A119" s="2653" t="s">
        <v>4689</v>
      </c>
      <c r="B119" s="15"/>
      <c r="C119" s="15"/>
      <c r="D119" s="15"/>
      <c r="E119" s="799"/>
      <c r="F119" s="15"/>
      <c r="G119" s="15"/>
      <c r="H119" s="272" t="s">
        <v>1934</v>
      </c>
    </row>
    <row r="120" spans="1:8">
      <c r="A120" s="67" t="s">
        <v>6315</v>
      </c>
      <c r="B120" s="67"/>
      <c r="C120" s="67"/>
      <c r="D120" s="67"/>
      <c r="E120" s="67"/>
      <c r="F120" s="67"/>
      <c r="G120" s="67"/>
      <c r="H120" s="67"/>
    </row>
  </sheetData>
  <printOptions horizontalCentered="1" verticalCentered="1"/>
  <pageMargins left="0.5" right="0.25" top="0.25" bottom="0.25" header="0" footer="0"/>
  <pageSetup scale="66" fitToHeight="2" orientation="portrait" horizontalDpi="300" verticalDpi="300" r:id="rId1"/>
  <headerFooter alignWithMargins="0"/>
  <rowBreaks count="1" manualBreakCount="1">
    <brk id="77"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2"/>
  <dimension ref="A1:E189"/>
  <sheetViews>
    <sheetView defaultGridColor="0" view="pageBreakPreview" colorId="22" zoomScale="80" zoomScaleNormal="100" zoomScaleSheetLayoutView="80" workbookViewId="0">
      <selection activeCell="C33" sqref="C33"/>
    </sheetView>
  </sheetViews>
  <sheetFormatPr defaultColWidth="9.6640625" defaultRowHeight="15"/>
  <cols>
    <col min="1" max="1" width="4.6640625" customWidth="1"/>
    <col min="2" max="2" width="48" customWidth="1"/>
    <col min="3" max="3" width="21.6640625" customWidth="1"/>
    <col min="4" max="4" width="14.6640625" customWidth="1"/>
    <col min="5" max="5" width="15.6640625" customWidth="1"/>
  </cols>
  <sheetData>
    <row r="1" spans="1:5">
      <c r="A1" s="801" t="s">
        <v>1795</v>
      </c>
      <c r="B1" s="802"/>
      <c r="C1" s="804" t="s">
        <v>1339</v>
      </c>
      <c r="D1" s="883" t="s">
        <v>1797</v>
      </c>
      <c r="E1" s="884" t="s">
        <v>1798</v>
      </c>
    </row>
    <row r="2" spans="1:5">
      <c r="A2" s="70" t="str">
        <f>'Data Sheet'!$C$25</f>
        <v>Consolidated Edison Company of New York, Inc.</v>
      </c>
      <c r="B2" s="799"/>
      <c r="C2" s="796" t="s">
        <v>1136</v>
      </c>
      <c r="D2" s="829" t="s">
        <v>1800</v>
      </c>
      <c r="E2" s="875"/>
    </row>
    <row r="3" spans="1:5" ht="15" customHeight="1">
      <c r="A3" s="861"/>
      <c r="B3" s="799"/>
      <c r="C3" s="796" t="s">
        <v>1137</v>
      </c>
      <c r="D3" s="797" t="str">
        <f>'Data Sheet'!$C$40</f>
        <v>4/28/2016</v>
      </c>
      <c r="E3" s="819" t="str">
        <f>'Data Sheet'!$C$38</f>
        <v>12/31/2015</v>
      </c>
    </row>
    <row r="4" spans="1:5" ht="15" customHeight="1">
      <c r="A4" s="505" t="s">
        <v>1936</v>
      </c>
      <c r="B4" s="506"/>
      <c r="C4" s="820"/>
      <c r="D4" s="820"/>
      <c r="E4" s="821"/>
    </row>
    <row r="5" spans="1:5" ht="15.75">
      <c r="A5" s="66"/>
      <c r="B5" s="15"/>
      <c r="C5" s="800"/>
      <c r="D5" s="800"/>
      <c r="E5" s="860"/>
    </row>
    <row r="6" spans="1:5">
      <c r="A6" s="70" t="s">
        <v>1937</v>
      </c>
      <c r="B6" s="15"/>
      <c r="C6" s="799" t="s">
        <v>1938</v>
      </c>
      <c r="D6" s="800"/>
      <c r="E6" s="860"/>
    </row>
    <row r="7" spans="1:5">
      <c r="A7" s="861" t="s">
        <v>1939</v>
      </c>
      <c r="B7" s="799"/>
      <c r="C7" s="799" t="s">
        <v>1940</v>
      </c>
      <c r="D7" s="799"/>
      <c r="E7" s="862"/>
    </row>
    <row r="8" spans="1:5">
      <c r="A8" s="861" t="s">
        <v>1941</v>
      </c>
      <c r="B8" s="799"/>
      <c r="C8" s="799" t="s">
        <v>1942</v>
      </c>
      <c r="D8" s="799"/>
      <c r="E8" s="862"/>
    </row>
    <row r="9" spans="1:5">
      <c r="A9" s="861" t="s">
        <v>3452</v>
      </c>
      <c r="B9" s="799"/>
      <c r="C9" s="799" t="s">
        <v>3453</v>
      </c>
      <c r="D9" s="799"/>
      <c r="E9" s="862"/>
    </row>
    <row r="10" spans="1:5">
      <c r="A10" s="861" t="s">
        <v>3454</v>
      </c>
      <c r="B10" s="799"/>
      <c r="C10" s="799" t="s">
        <v>3455</v>
      </c>
      <c r="D10" s="799"/>
      <c r="E10" s="862"/>
    </row>
    <row r="11" spans="1:5">
      <c r="A11" s="861" t="s">
        <v>3456</v>
      </c>
      <c r="B11" s="799"/>
      <c r="C11" s="799" t="s">
        <v>3457</v>
      </c>
      <c r="D11" s="799"/>
      <c r="E11" s="862"/>
    </row>
    <row r="12" spans="1:5">
      <c r="A12" s="861" t="s">
        <v>3458</v>
      </c>
      <c r="B12" s="799"/>
      <c r="C12" s="799" t="s">
        <v>3459</v>
      </c>
      <c r="D12" s="799"/>
      <c r="E12" s="862"/>
    </row>
    <row r="13" spans="1:5">
      <c r="A13" s="861" t="s">
        <v>3460</v>
      </c>
      <c r="B13" s="799"/>
      <c r="C13" s="799" t="s">
        <v>3461</v>
      </c>
      <c r="D13" s="799"/>
      <c r="E13" s="862"/>
    </row>
    <row r="14" spans="1:5">
      <c r="A14" s="861" t="s">
        <v>3462</v>
      </c>
      <c r="B14" s="799"/>
      <c r="C14" s="799" t="s">
        <v>3463</v>
      </c>
      <c r="D14" s="799"/>
      <c r="E14" s="862"/>
    </row>
    <row r="15" spans="1:5">
      <c r="A15" s="861" t="s">
        <v>3464</v>
      </c>
      <c r="B15" s="799"/>
      <c r="C15" s="799" t="s">
        <v>3465</v>
      </c>
      <c r="D15" s="799"/>
      <c r="E15" s="862"/>
    </row>
    <row r="16" spans="1:5">
      <c r="A16" s="861" t="s">
        <v>3466</v>
      </c>
      <c r="B16" s="799"/>
      <c r="C16" s="799" t="s">
        <v>3467</v>
      </c>
      <c r="D16" s="799"/>
      <c r="E16" s="862"/>
    </row>
    <row r="17" spans="1:5">
      <c r="A17" s="861" t="s">
        <v>3468</v>
      </c>
      <c r="B17" s="799"/>
      <c r="C17" s="799" t="s">
        <v>3469</v>
      </c>
      <c r="D17" s="799"/>
      <c r="E17" s="862"/>
    </row>
    <row r="18" spans="1:5">
      <c r="A18" s="861" t="s">
        <v>3470</v>
      </c>
      <c r="B18" s="799"/>
      <c r="C18" s="799" t="s">
        <v>3471</v>
      </c>
      <c r="D18" s="799"/>
      <c r="E18" s="862"/>
    </row>
    <row r="19" spans="1:5">
      <c r="A19" s="861" t="s">
        <v>3472</v>
      </c>
      <c r="B19" s="799"/>
      <c r="C19" s="799" t="s">
        <v>3473</v>
      </c>
      <c r="D19" s="799"/>
      <c r="E19" s="862"/>
    </row>
    <row r="20" spans="1:5">
      <c r="A20" s="861" t="s">
        <v>3474</v>
      </c>
      <c r="B20" s="799"/>
      <c r="C20" s="799" t="s">
        <v>3475</v>
      </c>
      <c r="D20" s="799"/>
      <c r="E20" s="862"/>
    </row>
    <row r="21" spans="1:5">
      <c r="A21" s="861"/>
      <c r="B21" s="799"/>
      <c r="C21" s="799"/>
      <c r="D21" s="799"/>
      <c r="E21" s="862"/>
    </row>
    <row r="22" spans="1:5">
      <c r="A22" s="822" t="s">
        <v>1724</v>
      </c>
      <c r="B22" s="882" t="s">
        <v>1778</v>
      </c>
      <c r="C22" s="882"/>
      <c r="D22" s="882"/>
      <c r="E22" s="885" t="s">
        <v>1835</v>
      </c>
    </row>
    <row r="23" spans="1:5">
      <c r="A23" s="833" t="s">
        <v>1727</v>
      </c>
      <c r="B23" s="877" t="s">
        <v>3018</v>
      </c>
      <c r="C23" s="877"/>
      <c r="D23" s="877"/>
      <c r="E23" s="886" t="s">
        <v>3019</v>
      </c>
    </row>
    <row r="24" spans="1:5">
      <c r="A24" s="828">
        <v>1</v>
      </c>
      <c r="B24" s="843" t="s">
        <v>3476</v>
      </c>
      <c r="C24" s="799"/>
      <c r="D24" s="799"/>
      <c r="E24" s="875"/>
    </row>
    <row r="25" spans="1:5">
      <c r="A25" s="828">
        <v>2</v>
      </c>
      <c r="B25" s="799" t="s">
        <v>4867</v>
      </c>
      <c r="C25" s="799"/>
      <c r="D25" s="799"/>
      <c r="E25" s="887">
        <v>19597.679999999997</v>
      </c>
    </row>
    <row r="26" spans="1:5">
      <c r="A26" s="828">
        <v>3</v>
      </c>
      <c r="B26" s="799"/>
      <c r="C26" s="799"/>
      <c r="D26" s="799"/>
      <c r="E26" s="887"/>
    </row>
    <row r="27" spans="1:5">
      <c r="A27" s="828">
        <v>4</v>
      </c>
      <c r="B27" s="799"/>
      <c r="C27" s="799"/>
      <c r="D27" s="799"/>
      <c r="E27" s="887"/>
    </row>
    <row r="28" spans="1:5">
      <c r="A28" s="828">
        <v>5</v>
      </c>
      <c r="B28" s="799"/>
      <c r="C28" s="799"/>
      <c r="D28" s="799"/>
      <c r="E28" s="887"/>
    </row>
    <row r="29" spans="1:5">
      <c r="A29" s="828">
        <v>6</v>
      </c>
      <c r="B29" s="799"/>
      <c r="C29" s="799"/>
      <c r="D29" s="799"/>
      <c r="E29" s="887"/>
    </row>
    <row r="30" spans="1:5">
      <c r="A30" s="828">
        <v>7</v>
      </c>
      <c r="B30" s="799"/>
      <c r="C30" s="799"/>
      <c r="D30" s="799"/>
      <c r="E30" s="887"/>
    </row>
    <row r="31" spans="1:5">
      <c r="A31" s="828">
        <v>8</v>
      </c>
      <c r="B31" s="799"/>
      <c r="C31" s="799"/>
      <c r="D31" s="799"/>
      <c r="E31" s="887"/>
    </row>
    <row r="32" spans="1:5">
      <c r="A32" s="828">
        <v>9</v>
      </c>
      <c r="B32" s="799"/>
      <c r="C32" s="799"/>
      <c r="D32" s="799"/>
      <c r="E32" s="887"/>
    </row>
    <row r="33" spans="1:5" ht="15.75" thickBot="1">
      <c r="A33" s="828">
        <v>10</v>
      </c>
      <c r="B33" s="799"/>
      <c r="C33" s="844" t="s">
        <v>2328</v>
      </c>
      <c r="D33" s="799"/>
      <c r="E33" s="888">
        <f>SUM(E25:E32)</f>
        <v>19597.679999999997</v>
      </c>
    </row>
    <row r="34" spans="1:5" ht="15.75" thickTop="1">
      <c r="A34" s="828">
        <v>11</v>
      </c>
      <c r="B34" s="843" t="s">
        <v>3477</v>
      </c>
      <c r="C34" s="799"/>
      <c r="D34" s="799"/>
      <c r="E34" s="875"/>
    </row>
    <row r="35" spans="1:5">
      <c r="A35" s="828">
        <v>12</v>
      </c>
      <c r="B35" s="799" t="s">
        <v>4868</v>
      </c>
      <c r="C35" s="799"/>
      <c r="D35" s="799"/>
      <c r="E35" s="889">
        <v>9562705</v>
      </c>
    </row>
    <row r="36" spans="1:5">
      <c r="A36" s="828">
        <v>13</v>
      </c>
      <c r="B36" s="799" t="s">
        <v>4869</v>
      </c>
      <c r="C36" s="799"/>
      <c r="D36" s="799"/>
      <c r="E36" s="887">
        <v>594052.76</v>
      </c>
    </row>
    <row r="37" spans="1:5">
      <c r="A37" s="828">
        <v>14</v>
      </c>
      <c r="B37" s="799"/>
      <c r="C37" s="799"/>
      <c r="D37" s="799"/>
      <c r="E37" s="887"/>
    </row>
    <row r="38" spans="1:5">
      <c r="A38" s="828">
        <v>15</v>
      </c>
      <c r="B38" s="799"/>
      <c r="C38" s="799"/>
      <c r="D38" s="799"/>
      <c r="E38" s="887"/>
    </row>
    <row r="39" spans="1:5">
      <c r="A39" s="828">
        <v>16</v>
      </c>
      <c r="B39" s="799"/>
      <c r="C39" s="799"/>
      <c r="D39" s="799"/>
      <c r="E39" s="887"/>
    </row>
    <row r="40" spans="1:5">
      <c r="A40" s="828">
        <v>17</v>
      </c>
      <c r="B40" s="799"/>
      <c r="C40" s="799"/>
      <c r="D40" s="799"/>
      <c r="E40" s="887"/>
    </row>
    <row r="41" spans="1:5">
      <c r="A41" s="828">
        <v>18</v>
      </c>
      <c r="B41" s="799"/>
      <c r="C41" s="799"/>
      <c r="D41" s="799"/>
      <c r="E41" s="887"/>
    </row>
    <row r="42" spans="1:5">
      <c r="A42" s="828">
        <v>19</v>
      </c>
      <c r="B42" s="799"/>
      <c r="C42" s="799"/>
      <c r="D42" s="799"/>
      <c r="E42" s="887"/>
    </row>
    <row r="43" spans="1:5">
      <c r="A43" s="828">
        <v>20</v>
      </c>
      <c r="B43" s="799"/>
      <c r="C43" s="799"/>
      <c r="D43" s="799"/>
      <c r="E43" s="887"/>
    </row>
    <row r="44" spans="1:5">
      <c r="A44" s="828">
        <v>21</v>
      </c>
      <c r="B44" s="799"/>
      <c r="C44" s="799"/>
      <c r="D44" s="799"/>
      <c r="E44" s="887"/>
    </row>
    <row r="45" spans="1:5">
      <c r="A45" s="828">
        <v>22</v>
      </c>
      <c r="B45" s="799"/>
      <c r="C45" s="799"/>
      <c r="D45" s="799"/>
      <c r="E45" s="887"/>
    </row>
    <row r="46" spans="1:5">
      <c r="A46" s="828">
        <v>23</v>
      </c>
      <c r="B46" s="799"/>
      <c r="C46" s="799"/>
      <c r="D46" s="799"/>
      <c r="E46" s="887"/>
    </row>
    <row r="47" spans="1:5">
      <c r="A47" s="828">
        <v>24</v>
      </c>
      <c r="B47" s="799"/>
      <c r="C47" s="799"/>
      <c r="D47" s="799"/>
      <c r="E47" s="887"/>
    </row>
    <row r="48" spans="1:5">
      <c r="A48" s="828">
        <v>25</v>
      </c>
      <c r="B48" s="799"/>
      <c r="C48" s="799"/>
      <c r="D48" s="799"/>
      <c r="E48" s="887"/>
    </row>
    <row r="49" spans="1:5">
      <c r="A49" s="828">
        <v>26</v>
      </c>
      <c r="B49" s="799"/>
      <c r="C49" s="799"/>
      <c r="D49" s="799"/>
      <c r="E49" s="887"/>
    </row>
    <row r="50" spans="1:5">
      <c r="A50" s="828">
        <v>27</v>
      </c>
      <c r="B50" s="799"/>
      <c r="C50" s="799"/>
      <c r="D50" s="799"/>
      <c r="E50" s="887"/>
    </row>
    <row r="51" spans="1:5">
      <c r="A51" s="828">
        <v>28</v>
      </c>
      <c r="B51" s="799"/>
      <c r="C51" s="799"/>
      <c r="D51" s="799"/>
      <c r="E51" s="887"/>
    </row>
    <row r="52" spans="1:5">
      <c r="A52" s="828">
        <v>29</v>
      </c>
      <c r="B52" s="799"/>
      <c r="C52" s="799"/>
      <c r="D52" s="799"/>
      <c r="E52" s="887"/>
    </row>
    <row r="53" spans="1:5">
      <c r="A53" s="828">
        <v>30</v>
      </c>
      <c r="B53" s="799"/>
      <c r="C53" s="799"/>
      <c r="D53" s="799"/>
      <c r="E53" s="887"/>
    </row>
    <row r="54" spans="1:5">
      <c r="A54" s="828">
        <v>31</v>
      </c>
      <c r="B54" s="799"/>
      <c r="C54" s="799"/>
      <c r="D54" s="799"/>
      <c r="E54" s="887"/>
    </row>
    <row r="55" spans="1:5">
      <c r="A55" s="828">
        <v>32</v>
      </c>
      <c r="B55" s="799"/>
      <c r="C55" s="799"/>
      <c r="D55" s="799"/>
      <c r="E55" s="887"/>
    </row>
    <row r="56" spans="1:5">
      <c r="A56" s="828">
        <v>33</v>
      </c>
      <c r="B56" s="799"/>
      <c r="C56" s="799"/>
      <c r="D56" s="799"/>
      <c r="E56" s="887"/>
    </row>
    <row r="57" spans="1:5">
      <c r="A57" s="828">
        <v>34</v>
      </c>
      <c r="B57" s="799"/>
      <c r="C57" s="799"/>
      <c r="D57" s="799"/>
      <c r="E57" s="887"/>
    </row>
    <row r="58" spans="1:5">
      <c r="A58" s="828">
        <v>35</v>
      </c>
      <c r="B58" s="799"/>
      <c r="C58" s="799"/>
      <c r="D58" s="799"/>
      <c r="E58" s="887"/>
    </row>
    <row r="59" spans="1:5">
      <c r="A59" s="828">
        <v>36</v>
      </c>
      <c r="B59" s="799"/>
      <c r="C59" s="799"/>
      <c r="D59" s="799"/>
      <c r="E59" s="887"/>
    </row>
    <row r="60" spans="1:5">
      <c r="A60" s="828">
        <v>37</v>
      </c>
      <c r="B60" s="799"/>
      <c r="C60" s="799"/>
      <c r="D60" s="799"/>
      <c r="E60" s="887"/>
    </row>
    <row r="61" spans="1:5">
      <c r="A61" s="828">
        <v>38</v>
      </c>
      <c r="B61" s="799"/>
      <c r="C61" s="799"/>
      <c r="D61" s="799"/>
      <c r="E61" s="887"/>
    </row>
    <row r="62" spans="1:5">
      <c r="A62" s="828">
        <v>39</v>
      </c>
      <c r="B62" s="799"/>
      <c r="C62" s="799"/>
      <c r="D62" s="799"/>
      <c r="E62" s="887"/>
    </row>
    <row r="63" spans="1:5">
      <c r="A63" s="828">
        <v>40</v>
      </c>
      <c r="B63" s="799"/>
      <c r="C63" s="799"/>
      <c r="D63" s="799"/>
      <c r="E63" s="887"/>
    </row>
    <row r="64" spans="1:5" ht="15.75" thickBot="1">
      <c r="A64" s="863">
        <v>41</v>
      </c>
      <c r="B64" s="851"/>
      <c r="C64" s="890" t="s">
        <v>2328</v>
      </c>
      <c r="D64" s="851"/>
      <c r="E64" s="891">
        <f>SUM(E35:E63)</f>
        <v>10156757.76</v>
      </c>
    </row>
    <row r="65" spans="1:5">
      <c r="A65" s="799" t="s">
        <v>3478</v>
      </c>
      <c r="B65" s="799"/>
      <c r="C65" s="799"/>
      <c r="D65" s="799"/>
      <c r="E65" s="856" t="s">
        <v>3479</v>
      </c>
    </row>
    <row r="66" spans="1:5">
      <c r="A66" s="800" t="s">
        <v>3480</v>
      </c>
      <c r="B66" s="800"/>
      <c r="C66" s="800"/>
      <c r="D66" s="800"/>
      <c r="E66" s="800"/>
    </row>
    <row r="68" spans="1:5" ht="18">
      <c r="A68" s="388" t="s">
        <v>419</v>
      </c>
      <c r="B68" s="800"/>
      <c r="C68" s="800"/>
      <c r="D68" s="800"/>
      <c r="E68" s="800"/>
    </row>
    <row r="70" spans="1:5" ht="16.5" thickBot="1">
      <c r="A70" s="868" t="str">
        <f>'Data Sheet'!$C$25</f>
        <v>Consolidated Edison Company of New York, Inc.</v>
      </c>
      <c r="B70" s="799"/>
      <c r="C70" s="799"/>
      <c r="D70" s="857" t="str">
        <f>'Data Sheet'!$C$40</f>
        <v>4/28/2016</v>
      </c>
      <c r="E70" t="str">
        <f>'Data Sheet'!$C$38</f>
        <v>12/31/2015</v>
      </c>
    </row>
    <row r="71" spans="1:5">
      <c r="A71" s="801"/>
      <c r="B71" s="802"/>
      <c r="C71" s="802"/>
      <c r="D71" s="802"/>
      <c r="E71" s="858"/>
    </row>
    <row r="72" spans="1:5" ht="15.75">
      <c r="A72" s="66" t="s">
        <v>1936</v>
      </c>
      <c r="B72" s="69"/>
      <c r="C72" s="800"/>
      <c r="D72" s="800"/>
      <c r="E72" s="860"/>
    </row>
    <row r="73" spans="1:5">
      <c r="A73" s="861"/>
      <c r="B73" s="799"/>
      <c r="C73" s="799"/>
      <c r="D73" s="799"/>
      <c r="E73" s="862"/>
    </row>
    <row r="74" spans="1:5">
      <c r="A74" s="822" t="s">
        <v>1724</v>
      </c>
      <c r="B74" s="882" t="s">
        <v>1778</v>
      </c>
      <c r="C74" s="882"/>
      <c r="D74" s="882"/>
      <c r="E74" s="885" t="s">
        <v>1835</v>
      </c>
    </row>
    <row r="75" spans="1:5">
      <c r="A75" s="833" t="s">
        <v>1727</v>
      </c>
      <c r="B75" s="877" t="s">
        <v>3018</v>
      </c>
      <c r="C75" s="877"/>
      <c r="D75" s="877"/>
      <c r="E75" s="886" t="s">
        <v>3019</v>
      </c>
    </row>
    <row r="76" spans="1:5">
      <c r="A76" s="828">
        <v>1</v>
      </c>
      <c r="B76" s="843" t="s">
        <v>3481</v>
      </c>
      <c r="C76" s="799"/>
      <c r="D76" s="799"/>
      <c r="E76" s="875"/>
    </row>
    <row r="77" spans="1:5">
      <c r="A77" s="828">
        <v>2</v>
      </c>
      <c r="B77" s="799"/>
      <c r="C77" s="799"/>
      <c r="D77" s="799"/>
      <c r="E77" s="889"/>
    </row>
    <row r="78" spans="1:5">
      <c r="A78" s="828">
        <v>3</v>
      </c>
      <c r="B78" s="799"/>
      <c r="C78" s="799"/>
      <c r="D78" s="799"/>
      <c r="E78" s="887"/>
    </row>
    <row r="79" spans="1:5">
      <c r="A79" s="828">
        <v>4</v>
      </c>
      <c r="B79" s="799"/>
      <c r="C79" s="799"/>
      <c r="D79" s="799"/>
      <c r="E79" s="887"/>
    </row>
    <row r="80" spans="1:5">
      <c r="A80" s="828">
        <v>5</v>
      </c>
      <c r="B80" s="799"/>
      <c r="C80" s="799"/>
      <c r="D80" s="799"/>
      <c r="E80" s="887"/>
    </row>
    <row r="81" spans="1:5">
      <c r="A81" s="828">
        <v>6</v>
      </c>
      <c r="B81" s="799"/>
      <c r="C81" s="799"/>
      <c r="D81" s="799"/>
      <c r="E81" s="887"/>
    </row>
    <row r="82" spans="1:5" ht="15.75" thickBot="1">
      <c r="A82" s="828">
        <v>7</v>
      </c>
      <c r="B82" s="799"/>
      <c r="C82" s="844" t="s">
        <v>2328</v>
      </c>
      <c r="D82" s="799"/>
      <c r="E82" s="888">
        <f>SUM(E77:E81)</f>
        <v>0</v>
      </c>
    </row>
    <row r="83" spans="1:5" ht="15.75" thickTop="1">
      <c r="A83" s="828">
        <v>8</v>
      </c>
      <c r="B83" s="843" t="s">
        <v>3482</v>
      </c>
      <c r="C83" s="799"/>
      <c r="D83" s="799"/>
      <c r="E83" s="875"/>
    </row>
    <row r="84" spans="1:5">
      <c r="A84" s="828">
        <v>9</v>
      </c>
      <c r="B84" s="799" t="s">
        <v>4870</v>
      </c>
      <c r="C84" s="799"/>
      <c r="D84" s="799"/>
      <c r="E84" s="889">
        <v>49637.35</v>
      </c>
    </row>
    <row r="85" spans="1:5">
      <c r="A85" s="828">
        <v>10</v>
      </c>
      <c r="B85" s="799"/>
      <c r="C85" s="799"/>
      <c r="D85" s="799"/>
      <c r="E85" s="887"/>
    </row>
    <row r="86" spans="1:5">
      <c r="A86" s="828">
        <v>11</v>
      </c>
      <c r="B86" s="799"/>
      <c r="C86" s="799"/>
      <c r="D86" s="799"/>
      <c r="E86" s="887"/>
    </row>
    <row r="87" spans="1:5">
      <c r="A87" s="828">
        <v>12</v>
      </c>
      <c r="B87" s="799"/>
      <c r="C87" s="799"/>
      <c r="D87" s="799"/>
      <c r="E87" s="887"/>
    </row>
    <row r="88" spans="1:5">
      <c r="A88" s="828">
        <v>13</v>
      </c>
      <c r="B88" s="799"/>
      <c r="C88" s="799"/>
      <c r="D88" s="799"/>
      <c r="E88" s="887"/>
    </row>
    <row r="89" spans="1:5">
      <c r="A89" s="828">
        <v>14</v>
      </c>
      <c r="B89" s="799"/>
      <c r="C89" s="799"/>
      <c r="D89" s="799"/>
      <c r="E89" s="887"/>
    </row>
    <row r="90" spans="1:5" ht="15.75" thickBot="1">
      <c r="A90" s="828">
        <v>15</v>
      </c>
      <c r="B90" s="799"/>
      <c r="C90" s="844" t="s">
        <v>2328</v>
      </c>
      <c r="D90" s="799"/>
      <c r="E90" s="888">
        <f>SUM(E84:E89)</f>
        <v>49637.35</v>
      </c>
    </row>
    <row r="91" spans="1:5" ht="15.75" thickTop="1">
      <c r="A91" s="828">
        <v>16</v>
      </c>
      <c r="B91" s="843" t="s">
        <v>3483</v>
      </c>
      <c r="C91" s="799"/>
      <c r="D91" s="799"/>
      <c r="E91" s="875"/>
    </row>
    <row r="92" spans="1:5">
      <c r="A92" s="828">
        <v>17</v>
      </c>
      <c r="B92" s="799" t="s">
        <v>4871</v>
      </c>
      <c r="C92" s="799"/>
      <c r="D92" s="799"/>
      <c r="E92" s="889">
        <v>595916.60000000009</v>
      </c>
    </row>
    <row r="93" spans="1:5">
      <c r="A93" s="828">
        <v>18</v>
      </c>
      <c r="B93" s="799" t="s">
        <v>4872</v>
      </c>
      <c r="C93" s="799"/>
      <c r="D93" s="799"/>
      <c r="E93" s="887">
        <v>525483.71999999986</v>
      </c>
    </row>
    <row r="94" spans="1:5">
      <c r="A94" s="828">
        <v>19</v>
      </c>
      <c r="B94" s="799" t="s">
        <v>4873</v>
      </c>
      <c r="C94" s="799"/>
      <c r="D94" s="799"/>
      <c r="E94" s="887">
        <v>0</v>
      </c>
    </row>
    <row r="95" spans="1:5">
      <c r="A95" s="828">
        <v>20</v>
      </c>
      <c r="B95" s="799" t="s">
        <v>4874</v>
      </c>
      <c r="C95" s="799"/>
      <c r="D95" s="799"/>
      <c r="E95" s="887">
        <v>53478</v>
      </c>
    </row>
    <row r="96" spans="1:5">
      <c r="A96" s="828">
        <v>21</v>
      </c>
      <c r="B96" s="799" t="s">
        <v>4168</v>
      </c>
      <c r="C96" s="799"/>
      <c r="D96" s="799"/>
      <c r="E96" s="887">
        <v>33274.130000000121</v>
      </c>
    </row>
    <row r="97" spans="1:5">
      <c r="A97" s="828">
        <v>22</v>
      </c>
      <c r="B97" s="799"/>
      <c r="C97" s="799"/>
      <c r="D97" s="799"/>
      <c r="E97" s="887"/>
    </row>
    <row r="98" spans="1:5">
      <c r="A98" s="828">
        <v>23</v>
      </c>
      <c r="B98" s="799"/>
      <c r="C98" s="799"/>
      <c r="D98" s="799"/>
      <c r="E98" s="887"/>
    </row>
    <row r="99" spans="1:5">
      <c r="A99" s="828">
        <v>24</v>
      </c>
      <c r="B99" s="799"/>
      <c r="C99" s="799"/>
      <c r="D99" s="799"/>
      <c r="E99" s="887"/>
    </row>
    <row r="100" spans="1:5">
      <c r="A100" s="828">
        <v>25</v>
      </c>
      <c r="B100" s="799"/>
      <c r="C100" s="799"/>
      <c r="D100" s="799"/>
      <c r="E100" s="887"/>
    </row>
    <row r="101" spans="1:5">
      <c r="A101" s="828">
        <v>26</v>
      </c>
      <c r="B101" s="799"/>
      <c r="C101" s="799"/>
      <c r="D101" s="799"/>
      <c r="E101" s="887"/>
    </row>
    <row r="102" spans="1:5">
      <c r="A102" s="828">
        <v>27</v>
      </c>
      <c r="B102" s="799"/>
      <c r="C102" s="799"/>
      <c r="D102" s="799"/>
      <c r="E102" s="887"/>
    </row>
    <row r="103" spans="1:5">
      <c r="A103" s="828">
        <v>28</v>
      </c>
      <c r="B103" s="799"/>
      <c r="C103" s="799"/>
      <c r="D103" s="799"/>
      <c r="E103" s="887"/>
    </row>
    <row r="104" spans="1:5">
      <c r="A104" s="828">
        <v>29</v>
      </c>
      <c r="B104" s="799"/>
      <c r="C104" s="799"/>
      <c r="D104" s="799"/>
      <c r="E104" s="887"/>
    </row>
    <row r="105" spans="1:5">
      <c r="A105" s="828">
        <v>30</v>
      </c>
      <c r="B105" s="799"/>
      <c r="C105" s="799"/>
      <c r="D105" s="799"/>
      <c r="E105" s="887"/>
    </row>
    <row r="106" spans="1:5">
      <c r="A106" s="828">
        <v>31</v>
      </c>
      <c r="B106" s="799"/>
      <c r="C106" s="799"/>
      <c r="D106" s="799"/>
      <c r="E106" s="887"/>
    </row>
    <row r="107" spans="1:5">
      <c r="A107" s="828">
        <v>32</v>
      </c>
      <c r="B107" s="799"/>
      <c r="C107" s="799"/>
      <c r="D107" s="799"/>
      <c r="E107" s="887"/>
    </row>
    <row r="108" spans="1:5">
      <c r="A108" s="828">
        <v>33</v>
      </c>
      <c r="B108" s="799"/>
      <c r="C108" s="799"/>
      <c r="D108" s="799"/>
      <c r="E108" s="887"/>
    </row>
    <row r="109" spans="1:5">
      <c r="A109" s="828">
        <v>34</v>
      </c>
      <c r="B109" s="799"/>
      <c r="C109" s="799"/>
      <c r="D109" s="799"/>
      <c r="E109" s="887"/>
    </row>
    <row r="110" spans="1:5">
      <c r="A110" s="828">
        <v>35</v>
      </c>
      <c r="B110" s="799"/>
      <c r="C110" s="799"/>
      <c r="D110" s="799"/>
      <c r="E110" s="887"/>
    </row>
    <row r="111" spans="1:5">
      <c r="A111" s="828">
        <v>36</v>
      </c>
      <c r="B111" s="799"/>
      <c r="C111" s="799"/>
      <c r="D111" s="799"/>
      <c r="E111" s="887"/>
    </row>
    <row r="112" spans="1:5">
      <c r="A112" s="828">
        <v>37</v>
      </c>
      <c r="B112" s="799"/>
      <c r="C112" s="799"/>
      <c r="D112" s="799"/>
      <c r="E112" s="887"/>
    </row>
    <row r="113" spans="1:5">
      <c r="A113" s="828">
        <v>38</v>
      </c>
      <c r="B113" s="799"/>
      <c r="C113" s="799"/>
      <c r="D113" s="799"/>
      <c r="E113" s="887"/>
    </row>
    <row r="114" spans="1:5">
      <c r="A114" s="828">
        <v>39</v>
      </c>
      <c r="B114" s="799"/>
      <c r="C114" s="799"/>
      <c r="D114" s="799"/>
      <c r="E114" s="887"/>
    </row>
    <row r="115" spans="1:5">
      <c r="A115" s="828">
        <v>40</v>
      </c>
      <c r="B115" s="799"/>
      <c r="C115" s="799"/>
      <c r="D115" s="799"/>
      <c r="E115" s="887"/>
    </row>
    <row r="116" spans="1:5">
      <c r="A116" s="828">
        <v>41</v>
      </c>
      <c r="B116" s="799"/>
      <c r="C116" s="799"/>
      <c r="D116" s="799"/>
      <c r="E116" s="887"/>
    </row>
    <row r="117" spans="1:5">
      <c r="A117" s="828">
        <v>42</v>
      </c>
      <c r="B117" s="799"/>
      <c r="C117" s="799"/>
      <c r="D117" s="799"/>
      <c r="E117" s="887"/>
    </row>
    <row r="118" spans="1:5">
      <c r="A118" s="828">
        <v>43</v>
      </c>
      <c r="B118" s="799"/>
      <c r="C118" s="799"/>
      <c r="D118" s="799"/>
      <c r="E118" s="887"/>
    </row>
    <row r="119" spans="1:5">
      <c r="A119" s="828">
        <v>44</v>
      </c>
      <c r="B119" s="799"/>
      <c r="C119" s="799"/>
      <c r="D119" s="799"/>
      <c r="E119" s="887"/>
    </row>
    <row r="120" spans="1:5">
      <c r="A120" s="828">
        <v>45</v>
      </c>
      <c r="B120" s="799"/>
      <c r="C120" s="799"/>
      <c r="D120" s="799"/>
      <c r="E120" s="887"/>
    </row>
    <row r="121" spans="1:5">
      <c r="A121" s="828">
        <v>46</v>
      </c>
      <c r="B121" s="799"/>
      <c r="C121" s="799"/>
      <c r="D121" s="799"/>
      <c r="E121" s="887"/>
    </row>
    <row r="122" spans="1:5">
      <c r="A122" s="828">
        <v>47</v>
      </c>
      <c r="B122" s="799"/>
      <c r="C122" s="799"/>
      <c r="D122" s="799"/>
      <c r="E122" s="887"/>
    </row>
    <row r="123" spans="1:5">
      <c r="A123" s="828">
        <v>48</v>
      </c>
      <c r="B123" s="799"/>
      <c r="C123" s="799"/>
      <c r="D123" s="799"/>
      <c r="E123" s="887"/>
    </row>
    <row r="124" spans="1:5">
      <c r="A124" s="828">
        <v>49</v>
      </c>
      <c r="B124" s="799"/>
      <c r="C124" s="799"/>
      <c r="D124" s="799"/>
      <c r="E124" s="887"/>
    </row>
    <row r="125" spans="1:5">
      <c r="A125" s="828">
        <v>50</v>
      </c>
      <c r="B125" s="799"/>
      <c r="C125" s="799"/>
      <c r="D125" s="799"/>
      <c r="E125" s="887"/>
    </row>
    <row r="126" spans="1:5">
      <c r="A126" s="828">
        <v>51</v>
      </c>
      <c r="B126" s="799"/>
      <c r="C126" s="799"/>
      <c r="D126" s="799"/>
      <c r="E126" s="887"/>
    </row>
    <row r="127" spans="1:5" ht="15.75" thickBot="1">
      <c r="A127" s="863">
        <v>52</v>
      </c>
      <c r="B127" s="851"/>
      <c r="C127" s="890" t="s">
        <v>2328</v>
      </c>
      <c r="D127" s="851"/>
      <c r="E127" s="891">
        <f>SUM(E92:E126)</f>
        <v>1208152.45</v>
      </c>
    </row>
    <row r="128" spans="1:5">
      <c r="A128" t="str">
        <f>A65</f>
        <v>FERC FORM NO. 1 (ED. 12-87) NYPSC Modified-96</v>
      </c>
    </row>
    <row r="129" spans="1:5">
      <c r="A129" s="800" t="s">
        <v>3484</v>
      </c>
      <c r="B129" s="800"/>
      <c r="C129" s="800"/>
      <c r="D129" s="800"/>
      <c r="E129" s="800"/>
    </row>
    <row r="130" spans="1:5" ht="16.5" thickBot="1">
      <c r="A130" s="868" t="str">
        <f>'Data Sheet'!$C$25</f>
        <v>Consolidated Edison Company of New York, Inc.</v>
      </c>
      <c r="B130" s="800"/>
      <c r="C130" s="800"/>
      <c r="D130" s="857" t="str">
        <f>'Data Sheet'!$C$40</f>
        <v>4/28/2016</v>
      </c>
      <c r="E130" t="str">
        <f>'Data Sheet'!$C$38</f>
        <v>12/31/2015</v>
      </c>
    </row>
    <row r="131" spans="1:5">
      <c r="A131" s="801"/>
      <c r="B131" s="802"/>
      <c r="C131" s="802"/>
      <c r="D131" s="802"/>
      <c r="E131" s="858"/>
    </row>
    <row r="132" spans="1:5" ht="15.75">
      <c r="A132" s="66" t="s">
        <v>1936</v>
      </c>
      <c r="B132" s="69"/>
      <c r="C132" s="800"/>
      <c r="D132" s="800"/>
      <c r="E132" s="860"/>
    </row>
    <row r="133" spans="1:5">
      <c r="A133" s="861"/>
      <c r="B133" s="799"/>
      <c r="C133" s="799"/>
      <c r="D133" s="799"/>
      <c r="E133" s="862"/>
    </row>
    <row r="134" spans="1:5">
      <c r="A134" s="822" t="s">
        <v>1724</v>
      </c>
      <c r="B134" s="882" t="s">
        <v>1778</v>
      </c>
      <c r="C134" s="882"/>
      <c r="D134" s="882"/>
      <c r="E134" s="885" t="s">
        <v>1835</v>
      </c>
    </row>
    <row r="135" spans="1:5">
      <c r="A135" s="833" t="s">
        <v>1727</v>
      </c>
      <c r="B135" s="877" t="s">
        <v>3018</v>
      </c>
      <c r="C135" s="877"/>
      <c r="D135" s="877"/>
      <c r="E135" s="886" t="s">
        <v>3019</v>
      </c>
    </row>
    <row r="136" spans="1:5">
      <c r="A136" s="828">
        <v>1</v>
      </c>
      <c r="B136" s="843" t="s">
        <v>3485</v>
      </c>
      <c r="C136" s="799"/>
      <c r="D136" s="799"/>
      <c r="E136" s="875"/>
    </row>
    <row r="137" spans="1:5">
      <c r="A137" s="828">
        <v>2</v>
      </c>
      <c r="B137" s="799" t="s">
        <v>4875</v>
      </c>
      <c r="C137" s="799"/>
      <c r="D137" s="799"/>
      <c r="E137" s="889">
        <v>35468.509999999995</v>
      </c>
    </row>
    <row r="138" spans="1:5">
      <c r="A138" s="828">
        <v>3</v>
      </c>
      <c r="B138" s="799" t="s">
        <v>4876</v>
      </c>
      <c r="C138" s="799"/>
      <c r="D138" s="799"/>
      <c r="E138" s="887">
        <v>7.9580786405131221E-13</v>
      </c>
    </row>
    <row r="139" spans="1:5">
      <c r="A139" s="828">
        <v>4</v>
      </c>
      <c r="B139" s="799"/>
      <c r="C139" s="799"/>
      <c r="D139" s="799"/>
      <c r="E139" s="887"/>
    </row>
    <row r="140" spans="1:5">
      <c r="A140" s="828">
        <v>5</v>
      </c>
      <c r="B140" s="799"/>
      <c r="C140" s="799"/>
      <c r="D140" s="799"/>
      <c r="E140" s="887"/>
    </row>
    <row r="141" spans="1:5">
      <c r="A141" s="828">
        <v>6</v>
      </c>
      <c r="B141" s="799"/>
      <c r="C141" s="799"/>
      <c r="D141" s="799"/>
      <c r="E141" s="887"/>
    </row>
    <row r="142" spans="1:5">
      <c r="A142" s="828">
        <v>7</v>
      </c>
      <c r="B142" s="799"/>
      <c r="C142" s="799"/>
      <c r="D142" s="799"/>
      <c r="E142" s="887"/>
    </row>
    <row r="143" spans="1:5">
      <c r="A143" s="828">
        <v>8</v>
      </c>
      <c r="B143" s="843"/>
      <c r="C143" s="799"/>
      <c r="D143" s="799"/>
      <c r="E143" s="887"/>
    </row>
    <row r="144" spans="1:5">
      <c r="A144" s="828">
        <v>9</v>
      </c>
      <c r="B144" s="799"/>
      <c r="C144" s="799"/>
      <c r="D144" s="799"/>
      <c r="E144" s="887"/>
    </row>
    <row r="145" spans="1:5">
      <c r="A145" s="828">
        <v>10</v>
      </c>
      <c r="B145" s="799"/>
      <c r="C145" s="799"/>
      <c r="D145" s="799"/>
      <c r="E145" s="887"/>
    </row>
    <row r="146" spans="1:5">
      <c r="A146" s="828">
        <v>11</v>
      </c>
      <c r="B146" s="799"/>
      <c r="C146" s="799"/>
      <c r="D146" s="799"/>
      <c r="E146" s="887"/>
    </row>
    <row r="147" spans="1:5">
      <c r="A147" s="828">
        <v>12</v>
      </c>
      <c r="B147" s="799"/>
      <c r="C147" s="799"/>
      <c r="D147" s="799"/>
      <c r="E147" s="887"/>
    </row>
    <row r="148" spans="1:5">
      <c r="A148" s="828">
        <v>13</v>
      </c>
      <c r="B148" s="799"/>
      <c r="C148" s="799"/>
      <c r="D148" s="799"/>
      <c r="E148" s="887"/>
    </row>
    <row r="149" spans="1:5">
      <c r="A149" s="828">
        <v>14</v>
      </c>
      <c r="B149" s="799"/>
      <c r="C149" s="799"/>
      <c r="D149" s="799"/>
      <c r="E149" s="887"/>
    </row>
    <row r="150" spans="1:5" ht="15.75" thickBot="1">
      <c r="A150" s="828">
        <v>15</v>
      </c>
      <c r="B150" s="799"/>
      <c r="C150" s="844" t="s">
        <v>2328</v>
      </c>
      <c r="D150" s="799"/>
      <c r="E150" s="888">
        <f>SUM(E137:E149)</f>
        <v>35468.509999999995</v>
      </c>
    </row>
    <row r="151" spans="1:5" ht="15.75" thickTop="1">
      <c r="A151" s="828">
        <v>16</v>
      </c>
      <c r="B151" s="843" t="s">
        <v>3486</v>
      </c>
      <c r="C151" s="799"/>
      <c r="D151" s="799"/>
      <c r="E151" s="875"/>
    </row>
    <row r="152" spans="1:5">
      <c r="A152" s="828">
        <v>17</v>
      </c>
      <c r="B152" s="799"/>
      <c r="C152" s="799"/>
      <c r="D152" s="799"/>
      <c r="E152" s="889"/>
    </row>
    <row r="153" spans="1:5">
      <c r="A153" s="828">
        <v>18</v>
      </c>
      <c r="B153" s="799"/>
      <c r="C153" s="799"/>
      <c r="D153" s="799"/>
      <c r="E153" s="887"/>
    </row>
    <row r="154" spans="1:5">
      <c r="A154" s="828">
        <v>19</v>
      </c>
      <c r="B154" s="799"/>
      <c r="C154" s="799"/>
      <c r="D154" s="799"/>
      <c r="E154" s="887"/>
    </row>
    <row r="155" spans="1:5">
      <c r="A155" s="828">
        <v>20</v>
      </c>
      <c r="B155" s="799"/>
      <c r="C155" s="799"/>
      <c r="D155" s="799"/>
      <c r="E155" s="887"/>
    </row>
    <row r="156" spans="1:5">
      <c r="A156" s="828">
        <v>21</v>
      </c>
      <c r="B156" s="799"/>
      <c r="C156" s="799"/>
      <c r="D156" s="799"/>
      <c r="E156" s="887"/>
    </row>
    <row r="157" spans="1:5">
      <c r="A157" s="828">
        <v>22</v>
      </c>
      <c r="B157" s="799"/>
      <c r="C157" s="799"/>
      <c r="D157" s="799"/>
      <c r="E157" s="887"/>
    </row>
    <row r="158" spans="1:5">
      <c r="A158" s="828">
        <v>23</v>
      </c>
      <c r="B158" s="799"/>
      <c r="C158" s="799"/>
      <c r="D158" s="799"/>
      <c r="E158" s="887"/>
    </row>
    <row r="159" spans="1:5">
      <c r="A159" s="828">
        <v>24</v>
      </c>
      <c r="B159" s="799"/>
      <c r="C159" s="799"/>
      <c r="D159" s="799"/>
      <c r="E159" s="887"/>
    </row>
    <row r="160" spans="1:5">
      <c r="A160" s="828">
        <v>25</v>
      </c>
      <c r="B160" s="799"/>
      <c r="C160" s="799"/>
      <c r="D160" s="799"/>
      <c r="E160" s="887"/>
    </row>
    <row r="161" spans="1:5" ht="15.75" thickBot="1">
      <c r="A161" s="828">
        <v>26</v>
      </c>
      <c r="B161" s="799"/>
      <c r="C161" s="844" t="s">
        <v>2328</v>
      </c>
      <c r="D161" s="799"/>
      <c r="E161" s="888">
        <f>SUM(E152:E160)</f>
        <v>0</v>
      </c>
    </row>
    <row r="162" spans="1:5" ht="15.75" thickTop="1">
      <c r="A162" s="828">
        <v>27</v>
      </c>
      <c r="B162" s="843" t="s">
        <v>3487</v>
      </c>
      <c r="C162" s="799"/>
      <c r="D162" s="799"/>
      <c r="E162" s="875"/>
    </row>
    <row r="163" spans="1:5">
      <c r="A163" s="828">
        <v>28</v>
      </c>
      <c r="B163" s="799" t="s">
        <v>4877</v>
      </c>
      <c r="C163" s="799"/>
      <c r="D163" s="799"/>
      <c r="E163" s="889">
        <v>11684.47</v>
      </c>
    </row>
    <row r="164" spans="1:5">
      <c r="A164" s="828">
        <v>29</v>
      </c>
      <c r="B164" s="799" t="s">
        <v>4878</v>
      </c>
      <c r="C164" s="799"/>
      <c r="D164" s="799"/>
      <c r="E164" s="887">
        <v>7499.2100000000064</v>
      </c>
    </row>
    <row r="165" spans="1:5">
      <c r="A165" s="828">
        <v>30</v>
      </c>
      <c r="B165" s="799" t="s">
        <v>4879</v>
      </c>
      <c r="C165" s="799"/>
      <c r="D165" s="799"/>
      <c r="E165" s="887">
        <v>14773.340000000002</v>
      </c>
    </row>
    <row r="166" spans="1:5">
      <c r="A166" s="828">
        <v>31</v>
      </c>
      <c r="B166" s="799" t="s">
        <v>4880</v>
      </c>
      <c r="C166" s="799"/>
      <c r="D166" s="799"/>
      <c r="E166" s="887">
        <v>0</v>
      </c>
    </row>
    <row r="167" spans="1:5">
      <c r="A167" s="828">
        <v>32</v>
      </c>
      <c r="B167" s="799" t="s">
        <v>4881</v>
      </c>
      <c r="C167" s="799"/>
      <c r="D167" s="799"/>
      <c r="E167" s="887">
        <v>110319.77999999998</v>
      </c>
    </row>
    <row r="168" spans="1:5">
      <c r="A168" s="828">
        <v>33</v>
      </c>
      <c r="B168" s="799" t="s">
        <v>4882</v>
      </c>
      <c r="C168" s="799"/>
      <c r="D168" s="799"/>
      <c r="E168" s="887">
        <v>4730361.5800000047</v>
      </c>
    </row>
    <row r="169" spans="1:5">
      <c r="A169" s="828">
        <v>34</v>
      </c>
      <c r="B169" s="799" t="s">
        <v>4883</v>
      </c>
      <c r="C169" s="799"/>
      <c r="D169" s="799"/>
      <c r="E169" s="887">
        <v>155436.79999999999</v>
      </c>
    </row>
    <row r="170" spans="1:5">
      <c r="A170" s="828">
        <v>35</v>
      </c>
      <c r="B170" s="799" t="s">
        <v>4884</v>
      </c>
      <c r="C170" s="799"/>
      <c r="D170" s="799"/>
      <c r="E170" s="887">
        <v>1419536.6500000006</v>
      </c>
    </row>
    <row r="171" spans="1:5">
      <c r="A171" s="828">
        <v>36</v>
      </c>
      <c r="B171" s="799" t="s">
        <v>4885</v>
      </c>
      <c r="C171" s="799"/>
      <c r="D171" s="799"/>
      <c r="E171" s="887">
        <v>3667138.2500000005</v>
      </c>
    </row>
    <row r="172" spans="1:5">
      <c r="A172" s="828">
        <v>37</v>
      </c>
      <c r="B172" s="799" t="s">
        <v>4886</v>
      </c>
      <c r="C172" s="799"/>
      <c r="D172" s="799"/>
      <c r="E172" s="887">
        <v>2466520.2899999996</v>
      </c>
    </row>
    <row r="173" spans="1:5">
      <c r="A173" s="828">
        <v>38</v>
      </c>
      <c r="B173" s="799" t="s">
        <v>4887</v>
      </c>
      <c r="C173" s="799"/>
      <c r="D173" s="799"/>
      <c r="E173" s="887">
        <v>248598.58000000002</v>
      </c>
    </row>
    <row r="174" spans="1:5">
      <c r="A174" s="828">
        <v>39</v>
      </c>
      <c r="B174" s="799" t="s">
        <v>4888</v>
      </c>
      <c r="C174" s="799"/>
      <c r="D174" s="799"/>
      <c r="E174" s="887">
        <v>2848676.5599999875</v>
      </c>
    </row>
    <row r="175" spans="1:5">
      <c r="A175" s="828">
        <v>40</v>
      </c>
      <c r="B175" s="799" t="s">
        <v>4889</v>
      </c>
      <c r="C175" s="799"/>
      <c r="D175" s="799"/>
      <c r="E175" s="887">
        <v>2862648.69</v>
      </c>
    </row>
    <row r="176" spans="1:5">
      <c r="A176" s="828">
        <v>41</v>
      </c>
      <c r="B176" s="799" t="s">
        <v>4890</v>
      </c>
      <c r="C176" s="799"/>
      <c r="D176" s="799"/>
      <c r="E176" s="887">
        <v>-53586.820000000007</v>
      </c>
    </row>
    <row r="177" spans="1:5">
      <c r="A177" s="828">
        <v>42</v>
      </c>
      <c r="B177" s="799" t="s">
        <v>4891</v>
      </c>
      <c r="C177" s="799"/>
      <c r="D177" s="799"/>
      <c r="E177" s="887">
        <v>311.12</v>
      </c>
    </row>
    <row r="178" spans="1:5">
      <c r="A178" s="828">
        <v>43</v>
      </c>
      <c r="B178" s="799"/>
      <c r="C178" s="799"/>
      <c r="D178" s="799"/>
      <c r="E178" s="887"/>
    </row>
    <row r="179" spans="1:5">
      <c r="A179" s="828">
        <v>44</v>
      </c>
      <c r="B179" s="799"/>
      <c r="C179" s="799"/>
      <c r="D179" s="799"/>
      <c r="E179" s="887"/>
    </row>
    <row r="180" spans="1:5">
      <c r="A180" s="828">
        <v>45</v>
      </c>
      <c r="B180" s="799"/>
      <c r="C180" s="799"/>
      <c r="D180" s="799"/>
      <c r="E180" s="887"/>
    </row>
    <row r="181" spans="1:5" ht="15.75" thickBot="1">
      <c r="A181" s="828">
        <v>46</v>
      </c>
      <c r="B181" s="799"/>
      <c r="C181" s="844" t="s">
        <v>2328</v>
      </c>
      <c r="D181" s="799"/>
      <c r="E181" s="888">
        <f>SUM(E163:E180)</f>
        <v>18489918.499999993</v>
      </c>
    </row>
    <row r="182" spans="1:5" ht="15.75" thickTop="1">
      <c r="A182" s="828">
        <v>47</v>
      </c>
      <c r="B182" s="799"/>
      <c r="C182" s="799"/>
      <c r="D182" s="799"/>
      <c r="E182" s="887"/>
    </row>
    <row r="183" spans="1:5">
      <c r="A183" s="828">
        <v>48</v>
      </c>
      <c r="B183" s="799"/>
      <c r="C183" s="799"/>
      <c r="D183" s="799"/>
      <c r="E183" s="887"/>
    </row>
    <row r="184" spans="1:5">
      <c r="A184" s="828">
        <v>49</v>
      </c>
      <c r="B184" s="799"/>
      <c r="C184" s="799"/>
      <c r="D184" s="799"/>
      <c r="E184" s="887"/>
    </row>
    <row r="185" spans="1:5">
      <c r="A185" s="828">
        <v>50</v>
      </c>
      <c r="B185" s="799"/>
      <c r="C185" s="799"/>
      <c r="D185" s="799"/>
      <c r="E185" s="887"/>
    </row>
    <row r="186" spans="1:5" ht="15.75" thickBot="1">
      <c r="A186" s="828">
        <v>51</v>
      </c>
      <c r="B186" s="799"/>
      <c r="C186" s="799"/>
      <c r="D186" s="799"/>
      <c r="E186" s="887"/>
    </row>
    <row r="187" spans="1:5" ht="15.75" thickBot="1">
      <c r="A187" s="863">
        <v>52</v>
      </c>
      <c r="B187" s="2985"/>
      <c r="C187" s="2987" t="s">
        <v>2328</v>
      </c>
      <c r="D187" s="967"/>
      <c r="E187" s="2986">
        <f>E181+E161+E150+E127+E90+E82+E64+E33</f>
        <v>29959532.249999993</v>
      </c>
    </row>
    <row r="188" spans="1:5">
      <c r="A188" t="str">
        <f>A65</f>
        <v>FERC FORM NO. 1 (ED. 12-87) NYPSC Modified-96</v>
      </c>
    </row>
    <row r="189" spans="1:5">
      <c r="A189" s="800" t="s">
        <v>3488</v>
      </c>
      <c r="B189" s="800"/>
      <c r="C189" s="800"/>
      <c r="D189" s="800"/>
      <c r="E189" s="800"/>
    </row>
  </sheetData>
  <printOptions horizontalCentered="1" verticalCentered="1"/>
  <pageMargins left="0.25" right="0.25" top="0.25" bottom="0.25" header="0" footer="0"/>
  <pageSetup scale="72" fitToHeight="3" orientation="portrait" horizontalDpi="300" verticalDpi="300" r:id="rId1"/>
  <headerFooter alignWithMargins="0"/>
  <rowBreaks count="2" manualBreakCount="2">
    <brk id="67" max="4" man="1"/>
    <brk id="129" max="4"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3">
    <pageSetUpPr fitToPage="1"/>
  </sheetPr>
  <dimension ref="A1:N65"/>
  <sheetViews>
    <sheetView defaultGridColor="0" view="pageBreakPreview" colorId="22" zoomScale="50" zoomScaleNormal="100" zoomScaleSheetLayoutView="50" workbookViewId="0">
      <selection activeCell="C33" sqref="C33"/>
    </sheetView>
  </sheetViews>
  <sheetFormatPr defaultColWidth="9.6640625" defaultRowHeight="15"/>
  <cols>
    <col min="1" max="1" width="4.6640625" customWidth="1"/>
    <col min="2" max="2" width="51.5546875" customWidth="1"/>
    <col min="3" max="6" width="12.6640625" customWidth="1"/>
    <col min="7" max="7" width="15.6640625" customWidth="1"/>
    <col min="8" max="8" width="8.6640625" customWidth="1"/>
    <col min="9" max="10" width="15.6640625" customWidth="1"/>
    <col min="11" max="11" width="8.6640625" customWidth="1"/>
    <col min="12" max="13" width="15.6640625" customWidth="1"/>
    <col min="14" max="14" width="4.6640625" customWidth="1"/>
  </cols>
  <sheetData>
    <row r="1" spans="1:14">
      <c r="A1" s="801" t="s">
        <v>1795</v>
      </c>
      <c r="B1" s="507"/>
      <c r="C1" s="804" t="s">
        <v>1339</v>
      </c>
      <c r="D1" s="802"/>
      <c r="E1" s="883" t="s">
        <v>1797</v>
      </c>
      <c r="F1" s="884" t="s">
        <v>1798</v>
      </c>
      <c r="G1" s="801" t="s">
        <v>1795</v>
      </c>
      <c r="H1" s="802"/>
      <c r="I1" s="802"/>
      <c r="J1" s="804" t="s">
        <v>1339</v>
      </c>
      <c r="K1" s="802"/>
      <c r="L1" s="804" t="s">
        <v>1797</v>
      </c>
      <c r="M1" s="804" t="s">
        <v>1798</v>
      </c>
      <c r="N1" s="892"/>
    </row>
    <row r="2" spans="1:14">
      <c r="A2" s="70" t="str">
        <f>'Data Sheet'!$C$25</f>
        <v>Consolidated Edison Company of New York, Inc.</v>
      </c>
      <c r="B2" s="799"/>
      <c r="C2" s="796" t="s">
        <v>1136</v>
      </c>
      <c r="D2" s="799"/>
      <c r="E2" s="829" t="s">
        <v>1800</v>
      </c>
      <c r="F2" s="292"/>
      <c r="G2" s="70" t="str">
        <f>'Data Sheet'!$C$25</f>
        <v>Consolidated Edison Company of New York, Inc.</v>
      </c>
      <c r="H2" s="799"/>
      <c r="I2" s="799"/>
      <c r="J2" s="796" t="s">
        <v>1136</v>
      </c>
      <c r="K2" s="799"/>
      <c r="L2" s="809" t="s">
        <v>1800</v>
      </c>
      <c r="M2" s="796"/>
      <c r="N2" s="862"/>
    </row>
    <row r="3" spans="1:14" ht="15" customHeight="1">
      <c r="A3" s="296"/>
      <c r="B3" s="799"/>
      <c r="C3" s="796" t="s">
        <v>1137</v>
      </c>
      <c r="D3" s="799"/>
      <c r="E3" s="797" t="str">
        <f>'Data Sheet'!$C$40</f>
        <v>4/28/2016</v>
      </c>
      <c r="F3" s="819" t="str">
        <f>'Data Sheet'!$C$38</f>
        <v>12/31/2015</v>
      </c>
      <c r="G3" s="296"/>
      <c r="H3" s="799"/>
      <c r="I3" s="799"/>
      <c r="J3" s="796" t="s">
        <v>1137</v>
      </c>
      <c r="K3" s="799"/>
      <c r="L3" s="876" t="str">
        <f>'Data Sheet'!$C$40</f>
        <v>4/28/2016</v>
      </c>
      <c r="M3" s="798" t="str">
        <f>'Data Sheet'!$C$38</f>
        <v>12/31/2015</v>
      </c>
      <c r="N3" s="862"/>
    </row>
    <row r="4" spans="1:14" ht="15" customHeight="1">
      <c r="A4" s="508" t="s">
        <v>3489</v>
      </c>
      <c r="B4" s="506"/>
      <c r="C4" s="820"/>
      <c r="D4" s="820"/>
      <c r="E4" s="820"/>
      <c r="F4" s="509"/>
      <c r="G4" s="508" t="s">
        <v>3490</v>
      </c>
      <c r="H4" s="506"/>
      <c r="I4" s="506"/>
      <c r="J4" s="820"/>
      <c r="K4" s="820"/>
      <c r="L4" s="820"/>
      <c r="M4" s="820"/>
      <c r="N4" s="893"/>
    </row>
    <row r="5" spans="1:14" ht="15.75">
      <c r="A5" s="510"/>
      <c r="B5" s="69"/>
      <c r="C5" s="800"/>
      <c r="D5" s="800"/>
      <c r="E5" s="800"/>
      <c r="F5" s="511"/>
      <c r="G5" s="510"/>
      <c r="H5" s="69"/>
      <c r="I5" s="69"/>
      <c r="J5" s="800"/>
      <c r="K5" s="800"/>
      <c r="L5" s="800"/>
      <c r="M5" s="800"/>
      <c r="N5" s="862"/>
    </row>
    <row r="6" spans="1:14">
      <c r="A6" s="296" t="s">
        <v>3491</v>
      </c>
      <c r="B6" s="799"/>
      <c r="C6" s="799" t="s">
        <v>3238</v>
      </c>
      <c r="D6" s="799"/>
      <c r="E6" s="799"/>
      <c r="F6" s="474"/>
      <c r="G6" s="296" t="s">
        <v>3239</v>
      </c>
      <c r="H6" s="799"/>
      <c r="I6" s="799"/>
      <c r="J6" s="799"/>
      <c r="K6" s="799" t="s">
        <v>3240</v>
      </c>
      <c r="L6" s="799"/>
      <c r="M6" s="799"/>
      <c r="N6" s="862"/>
    </row>
    <row r="7" spans="1:14">
      <c r="A7" s="296" t="s">
        <v>3241</v>
      </c>
      <c r="B7" s="799"/>
      <c r="C7" s="799" t="s">
        <v>3242</v>
      </c>
      <c r="D7" s="799"/>
      <c r="E7" s="799"/>
      <c r="F7" s="474"/>
      <c r="G7" s="296" t="s">
        <v>3243</v>
      </c>
      <c r="H7" s="799"/>
      <c r="I7" s="799"/>
      <c r="J7" s="799"/>
      <c r="K7" s="799" t="s">
        <v>3244</v>
      </c>
      <c r="L7" s="799"/>
      <c r="M7" s="799"/>
      <c r="N7" s="862"/>
    </row>
    <row r="8" spans="1:14">
      <c r="A8" s="296" t="s">
        <v>3245</v>
      </c>
      <c r="B8" s="799"/>
      <c r="C8" s="799" t="s">
        <v>2071</v>
      </c>
      <c r="D8" s="799"/>
      <c r="E8" s="799"/>
      <c r="F8" s="474"/>
      <c r="G8" s="296" t="s">
        <v>2072</v>
      </c>
      <c r="H8" s="799"/>
      <c r="I8" s="799"/>
      <c r="J8" s="799"/>
      <c r="K8" s="799" t="s">
        <v>2073</v>
      </c>
      <c r="L8" s="799"/>
      <c r="M8" s="799"/>
      <c r="N8" s="862"/>
    </row>
    <row r="9" spans="1:14">
      <c r="A9" s="296" t="s">
        <v>2074</v>
      </c>
      <c r="B9" s="799"/>
      <c r="C9" s="799"/>
      <c r="D9" s="799"/>
      <c r="E9" s="799"/>
      <c r="F9" s="474"/>
      <c r="G9" s="296"/>
      <c r="H9" s="799"/>
      <c r="I9" s="799"/>
      <c r="J9" s="799"/>
      <c r="K9" s="799" t="s">
        <v>2075</v>
      </c>
      <c r="L9" s="799"/>
      <c r="M9" s="799"/>
      <c r="N9" s="862"/>
    </row>
    <row r="10" spans="1:14">
      <c r="A10" s="296" t="s">
        <v>2076</v>
      </c>
      <c r="B10" s="799"/>
      <c r="C10" s="799"/>
      <c r="D10" s="799"/>
      <c r="E10" s="799"/>
      <c r="F10" s="474"/>
      <c r="G10" s="296"/>
      <c r="H10" s="799"/>
      <c r="I10" s="799"/>
      <c r="J10" s="799"/>
      <c r="K10" s="799"/>
      <c r="L10" s="799"/>
      <c r="M10" s="799"/>
      <c r="N10" s="862"/>
    </row>
    <row r="11" spans="1:14">
      <c r="A11" s="296"/>
      <c r="B11" s="799"/>
      <c r="C11" s="799"/>
      <c r="D11" s="799"/>
      <c r="E11" s="799"/>
      <c r="F11" s="474"/>
      <c r="G11" s="296"/>
      <c r="H11" s="799"/>
      <c r="I11" s="799"/>
      <c r="J11" s="799"/>
      <c r="K11" s="799"/>
      <c r="L11" s="799"/>
      <c r="M11" s="799"/>
      <c r="N11" s="862"/>
    </row>
    <row r="12" spans="1:14">
      <c r="A12" s="512"/>
      <c r="B12" s="894" t="s">
        <v>1779</v>
      </c>
      <c r="C12" s="894"/>
      <c r="D12" s="894"/>
      <c r="E12" s="894"/>
      <c r="F12" s="513"/>
      <c r="G12" s="514" t="s">
        <v>2077</v>
      </c>
      <c r="H12" s="820"/>
      <c r="I12" s="820"/>
      <c r="J12" s="895"/>
      <c r="K12" s="896" t="s">
        <v>2078</v>
      </c>
      <c r="L12" s="820"/>
      <c r="M12" s="895"/>
      <c r="N12" s="897"/>
    </row>
    <row r="13" spans="1:14">
      <c r="A13" s="515"/>
      <c r="B13" s="516" t="s">
        <v>2079</v>
      </c>
      <c r="C13" s="830" t="s">
        <v>2080</v>
      </c>
      <c r="D13" s="830" t="s">
        <v>2081</v>
      </c>
      <c r="E13" s="830" t="s">
        <v>2328</v>
      </c>
      <c r="F13" s="517" t="s">
        <v>2082</v>
      </c>
      <c r="G13" s="514" t="s">
        <v>2083</v>
      </c>
      <c r="H13" s="877"/>
      <c r="I13" s="518"/>
      <c r="J13" s="830"/>
      <c r="K13" s="830"/>
      <c r="L13" s="830"/>
      <c r="M13" s="519"/>
      <c r="N13" s="812"/>
    </row>
    <row r="14" spans="1:14">
      <c r="A14" s="515" t="s">
        <v>1724</v>
      </c>
      <c r="B14" s="516" t="s">
        <v>2084</v>
      </c>
      <c r="C14" s="830" t="s">
        <v>2085</v>
      </c>
      <c r="D14" s="830" t="s">
        <v>529</v>
      </c>
      <c r="E14" s="830" t="s">
        <v>2086</v>
      </c>
      <c r="F14" s="517" t="s">
        <v>2087</v>
      </c>
      <c r="G14" s="515"/>
      <c r="H14" s="830"/>
      <c r="I14" s="516"/>
      <c r="J14" s="830" t="s">
        <v>2088</v>
      </c>
      <c r="K14" s="830" t="s">
        <v>1833</v>
      </c>
      <c r="L14" s="830" t="s">
        <v>1835</v>
      </c>
      <c r="M14" s="520" t="s">
        <v>2082</v>
      </c>
      <c r="N14" s="812"/>
    </row>
    <row r="15" spans="1:14">
      <c r="A15" s="515" t="s">
        <v>1727</v>
      </c>
      <c r="B15" s="516" t="s">
        <v>2089</v>
      </c>
      <c r="C15" s="830" t="s">
        <v>1146</v>
      </c>
      <c r="D15" s="830" t="s">
        <v>2090</v>
      </c>
      <c r="E15" s="830" t="s">
        <v>177</v>
      </c>
      <c r="F15" s="517" t="s">
        <v>881</v>
      </c>
      <c r="G15" s="515" t="s">
        <v>2091</v>
      </c>
      <c r="H15" s="830" t="s">
        <v>176</v>
      </c>
      <c r="I15" s="830" t="s">
        <v>1835</v>
      </c>
      <c r="J15" s="520" t="s">
        <v>2087</v>
      </c>
      <c r="K15" s="830" t="s">
        <v>176</v>
      </c>
      <c r="L15" s="830"/>
      <c r="M15" s="520" t="s">
        <v>2087</v>
      </c>
      <c r="N15" s="812" t="s">
        <v>1724</v>
      </c>
    </row>
    <row r="16" spans="1:14">
      <c r="A16" s="515"/>
      <c r="B16" s="898"/>
      <c r="C16" s="898"/>
      <c r="D16" s="898"/>
      <c r="E16" s="830" t="s">
        <v>2092</v>
      </c>
      <c r="F16" s="517" t="s">
        <v>557</v>
      </c>
      <c r="G16" s="515"/>
      <c r="H16" s="830" t="s">
        <v>1727</v>
      </c>
      <c r="I16" s="830"/>
      <c r="J16" s="830"/>
      <c r="K16" s="830"/>
      <c r="L16" s="830"/>
      <c r="M16" s="830" t="s">
        <v>2514</v>
      </c>
      <c r="N16" s="812" t="s">
        <v>1727</v>
      </c>
    </row>
    <row r="17" spans="1:14">
      <c r="A17" s="515"/>
      <c r="B17" s="835" t="s">
        <v>3018</v>
      </c>
      <c r="C17" s="835" t="s">
        <v>3019</v>
      </c>
      <c r="D17" s="835" t="s">
        <v>3020</v>
      </c>
      <c r="E17" s="835" t="s">
        <v>3021</v>
      </c>
      <c r="F17" s="517" t="s">
        <v>2343</v>
      </c>
      <c r="G17" s="515" t="s">
        <v>2344</v>
      </c>
      <c r="H17" s="835" t="s">
        <v>2345</v>
      </c>
      <c r="I17" s="835" t="s">
        <v>2346</v>
      </c>
      <c r="J17" s="835" t="s">
        <v>2347</v>
      </c>
      <c r="K17" s="835" t="s">
        <v>2348</v>
      </c>
      <c r="L17" s="835" t="s">
        <v>2349</v>
      </c>
      <c r="M17" s="835" t="s">
        <v>2350</v>
      </c>
      <c r="N17" s="899"/>
    </row>
    <row r="18" spans="1:14">
      <c r="A18" s="521">
        <v>1</v>
      </c>
      <c r="B18" s="289" t="s">
        <v>5269</v>
      </c>
      <c r="C18" s="2978">
        <v>38034077.960000001</v>
      </c>
      <c r="D18" s="2978"/>
      <c r="E18" s="2978">
        <v>38034077.960000001</v>
      </c>
      <c r="F18" s="901"/>
      <c r="G18" s="2976" t="s">
        <v>2995</v>
      </c>
      <c r="H18" s="902">
        <v>928</v>
      </c>
      <c r="I18" s="900">
        <v>28933948.350000001</v>
      </c>
      <c r="J18" s="900"/>
      <c r="K18" s="796"/>
      <c r="L18" s="900"/>
      <c r="M18" s="900"/>
      <c r="N18" s="903">
        <v>1</v>
      </c>
    </row>
    <row r="19" spans="1:14">
      <c r="A19" s="522">
        <v>2</v>
      </c>
      <c r="B19" s="799"/>
      <c r="C19" s="2978"/>
      <c r="D19" s="2978"/>
      <c r="E19" s="2978"/>
      <c r="F19" s="499"/>
      <c r="G19" s="2977" t="s">
        <v>2996</v>
      </c>
      <c r="H19" s="902">
        <v>928</v>
      </c>
      <c r="I19" s="900">
        <v>7249553.3600000013</v>
      </c>
      <c r="J19" s="900"/>
      <c r="K19" s="796"/>
      <c r="L19" s="900"/>
      <c r="M19" s="900"/>
      <c r="N19" s="903">
        <v>2</v>
      </c>
    </row>
    <row r="20" spans="1:14">
      <c r="A20" s="522">
        <v>3</v>
      </c>
      <c r="B20" s="799"/>
      <c r="C20" s="2978"/>
      <c r="D20" s="2978"/>
      <c r="E20" s="2978"/>
      <c r="F20" s="499"/>
      <c r="G20" s="2977" t="s">
        <v>5272</v>
      </c>
      <c r="H20" s="902">
        <v>928</v>
      </c>
      <c r="I20" s="900">
        <v>1850576.25</v>
      </c>
      <c r="J20" s="900"/>
      <c r="K20" s="796"/>
      <c r="L20" s="900"/>
      <c r="M20" s="900"/>
      <c r="N20" s="903">
        <v>3</v>
      </c>
    </row>
    <row r="21" spans="1:14">
      <c r="A21" s="522">
        <v>4</v>
      </c>
      <c r="B21" s="799"/>
      <c r="C21" s="2978"/>
      <c r="D21" s="2978"/>
      <c r="E21" s="2978"/>
      <c r="F21" s="499"/>
      <c r="G21" s="2977"/>
      <c r="H21" s="902"/>
      <c r="I21" s="900"/>
      <c r="J21" s="900"/>
      <c r="K21" s="796"/>
      <c r="L21" s="900"/>
      <c r="M21" s="900"/>
      <c r="N21" s="903">
        <v>4</v>
      </c>
    </row>
    <row r="22" spans="1:14">
      <c r="A22" s="522">
        <v>5</v>
      </c>
      <c r="B22" s="15" t="s">
        <v>5270</v>
      </c>
      <c r="C22" s="2978">
        <v>151977949.56</v>
      </c>
      <c r="D22" s="2978"/>
      <c r="E22" s="2978">
        <v>151977949.56</v>
      </c>
      <c r="F22" s="499">
        <v>71375612</v>
      </c>
      <c r="G22" s="2977" t="s">
        <v>2995</v>
      </c>
      <c r="H22" s="902">
        <v>928</v>
      </c>
      <c r="I22" s="900">
        <v>49843092.420000024</v>
      </c>
      <c r="J22" s="900">
        <v>38448824.920000002</v>
      </c>
      <c r="K22" s="796"/>
      <c r="L22" s="900">
        <v>71375612</v>
      </c>
      <c r="M22" s="900">
        <v>38448824.920000002</v>
      </c>
      <c r="N22" s="903">
        <v>5</v>
      </c>
    </row>
    <row r="23" spans="1:14">
      <c r="A23" s="522">
        <v>6</v>
      </c>
      <c r="B23" s="799"/>
      <c r="C23" s="2978"/>
      <c r="D23" s="2978"/>
      <c r="E23" s="2978"/>
      <c r="F23" s="499">
        <v>12986995</v>
      </c>
      <c r="G23" s="2977" t="s">
        <v>2996</v>
      </c>
      <c r="H23" s="902">
        <v>928</v>
      </c>
      <c r="I23" s="900">
        <v>9720489.9599999934</v>
      </c>
      <c r="J23" s="900">
        <v>5533456.8799999999</v>
      </c>
      <c r="K23" s="796"/>
      <c r="L23" s="900">
        <v>12986995</v>
      </c>
      <c r="M23" s="900">
        <v>5533456.8799999999</v>
      </c>
      <c r="N23" s="903">
        <v>6</v>
      </c>
    </row>
    <row r="24" spans="1:14">
      <c r="A24" s="522">
        <v>7</v>
      </c>
      <c r="B24" s="799"/>
      <c r="C24" s="2978"/>
      <c r="D24" s="2978"/>
      <c r="E24" s="2978"/>
      <c r="F24" s="499">
        <v>5843846</v>
      </c>
      <c r="G24" s="2977" t="s">
        <v>5272</v>
      </c>
      <c r="H24" s="902">
        <v>928</v>
      </c>
      <c r="I24" s="900">
        <v>2207914.1799999983</v>
      </c>
      <c r="J24" s="900">
        <v>2735424.13</v>
      </c>
      <c r="K24" s="796"/>
      <c r="L24" s="900">
        <v>5843846</v>
      </c>
      <c r="M24" s="900">
        <v>2735424.13</v>
      </c>
      <c r="N24" s="903">
        <v>7</v>
      </c>
    </row>
    <row r="25" spans="1:14">
      <c r="A25" s="522">
        <v>8</v>
      </c>
      <c r="B25" s="799"/>
      <c r="C25" s="2978"/>
      <c r="D25" s="2978"/>
      <c r="E25" s="2978"/>
      <c r="F25" s="499"/>
      <c r="G25" s="2977"/>
      <c r="H25" s="902"/>
      <c r="I25" s="900"/>
      <c r="J25" s="900"/>
      <c r="K25" s="796"/>
      <c r="L25" s="900"/>
      <c r="M25" s="900"/>
      <c r="N25" s="903">
        <v>8</v>
      </c>
    </row>
    <row r="26" spans="1:14">
      <c r="A26" s="522">
        <v>9</v>
      </c>
      <c r="B26" s="15" t="s">
        <v>5271</v>
      </c>
      <c r="C26" s="2978"/>
      <c r="D26" s="2978">
        <v>4265841.6400000006</v>
      </c>
      <c r="E26" s="2978">
        <v>4265841.6400000006</v>
      </c>
      <c r="F26" s="499"/>
      <c r="G26" s="2977" t="s">
        <v>2995</v>
      </c>
      <c r="H26" s="902">
        <v>928</v>
      </c>
      <c r="I26" s="900">
        <v>2870062.62</v>
      </c>
      <c r="J26" s="900"/>
      <c r="K26" s="796"/>
      <c r="L26" s="900"/>
      <c r="M26" s="900"/>
      <c r="N26" s="903">
        <v>9</v>
      </c>
    </row>
    <row r="27" spans="1:14">
      <c r="A27" s="522">
        <v>10</v>
      </c>
      <c r="B27" s="799"/>
      <c r="C27" s="796"/>
      <c r="D27" s="900"/>
      <c r="E27" s="900"/>
      <c r="F27" s="499"/>
      <c r="G27" s="2977" t="s">
        <v>2996</v>
      </c>
      <c r="H27" s="902">
        <v>928</v>
      </c>
      <c r="I27" s="900">
        <v>1194086.2100000002</v>
      </c>
      <c r="J27" s="900"/>
      <c r="K27" s="796"/>
      <c r="L27" s="900"/>
      <c r="M27" s="900"/>
      <c r="N27" s="903">
        <v>10</v>
      </c>
    </row>
    <row r="28" spans="1:14">
      <c r="A28" s="522">
        <v>11</v>
      </c>
      <c r="B28" s="799"/>
      <c r="C28" s="796"/>
      <c r="D28" s="900"/>
      <c r="E28" s="900"/>
      <c r="F28" s="499"/>
      <c r="G28" s="2977" t="s">
        <v>5272</v>
      </c>
      <c r="H28" s="902">
        <v>928</v>
      </c>
      <c r="I28" s="900">
        <v>201692.81</v>
      </c>
      <c r="J28" s="900"/>
      <c r="K28" s="796"/>
      <c r="L28" s="900"/>
      <c r="M28" s="900"/>
      <c r="N28" s="903">
        <v>11</v>
      </c>
    </row>
    <row r="29" spans="1:14">
      <c r="A29" s="522">
        <v>12</v>
      </c>
      <c r="B29" s="799"/>
      <c r="C29" s="796"/>
      <c r="D29" s="900"/>
      <c r="E29" s="900"/>
      <c r="F29" s="499"/>
      <c r="G29" s="296"/>
      <c r="H29" s="796"/>
      <c r="I29" s="900"/>
      <c r="J29" s="900"/>
      <c r="K29" s="796"/>
      <c r="L29" s="900"/>
      <c r="M29" s="900"/>
      <c r="N29" s="903">
        <v>12</v>
      </c>
    </row>
    <row r="30" spans="1:14">
      <c r="A30" s="522">
        <v>13</v>
      </c>
      <c r="B30" s="799"/>
      <c r="C30" s="796"/>
      <c r="D30" s="900"/>
      <c r="E30" s="900"/>
      <c r="F30" s="499"/>
      <c r="G30" s="296"/>
      <c r="H30" s="796"/>
      <c r="I30" s="900"/>
      <c r="J30" s="900"/>
      <c r="K30" s="796"/>
      <c r="L30" s="900"/>
      <c r="M30" s="900"/>
      <c r="N30" s="903">
        <v>13</v>
      </c>
    </row>
    <row r="31" spans="1:14">
      <c r="A31" s="522">
        <v>14</v>
      </c>
      <c r="B31" s="799"/>
      <c r="C31" s="796"/>
      <c r="D31" s="900"/>
      <c r="E31" s="900"/>
      <c r="F31" s="499"/>
      <c r="G31" s="296"/>
      <c r="H31" s="796"/>
      <c r="I31" s="900"/>
      <c r="J31" s="900"/>
      <c r="K31" s="796"/>
      <c r="L31" s="900"/>
      <c r="M31" s="900"/>
      <c r="N31" s="903">
        <v>14</v>
      </c>
    </row>
    <row r="32" spans="1:14">
      <c r="A32" s="522">
        <v>15</v>
      </c>
      <c r="B32" s="799"/>
      <c r="C32" s="796"/>
      <c r="D32" s="900"/>
      <c r="E32" s="900"/>
      <c r="F32" s="499"/>
      <c r="G32" s="296"/>
      <c r="H32" s="796"/>
      <c r="I32" s="900"/>
      <c r="J32" s="900"/>
      <c r="K32" s="796"/>
      <c r="L32" s="900"/>
      <c r="M32" s="900"/>
      <c r="N32" s="903">
        <v>15</v>
      </c>
    </row>
    <row r="33" spans="1:14">
      <c r="A33" s="522">
        <v>16</v>
      </c>
      <c r="B33" s="799"/>
      <c r="C33" s="796"/>
      <c r="D33" s="900"/>
      <c r="E33" s="900"/>
      <c r="F33" s="499"/>
      <c r="G33" s="296"/>
      <c r="H33" s="796"/>
      <c r="I33" s="900"/>
      <c r="J33" s="900"/>
      <c r="K33" s="796"/>
      <c r="L33" s="900"/>
      <c r="M33" s="900"/>
      <c r="N33" s="903">
        <v>16</v>
      </c>
    </row>
    <row r="34" spans="1:14">
      <c r="A34" s="522">
        <v>17</v>
      </c>
      <c r="B34" s="799"/>
      <c r="C34" s="796"/>
      <c r="D34" s="900"/>
      <c r="E34" s="900"/>
      <c r="F34" s="499"/>
      <c r="G34" s="296"/>
      <c r="H34" s="796"/>
      <c r="I34" s="900"/>
      <c r="J34" s="900"/>
      <c r="K34" s="796"/>
      <c r="L34" s="900"/>
      <c r="M34" s="900"/>
      <c r="N34" s="903">
        <v>17</v>
      </c>
    </row>
    <row r="35" spans="1:14">
      <c r="A35" s="522">
        <v>18</v>
      </c>
      <c r="B35" s="799"/>
      <c r="C35" s="796"/>
      <c r="D35" s="900"/>
      <c r="E35" s="900"/>
      <c r="F35" s="499"/>
      <c r="G35" s="296"/>
      <c r="H35" s="796"/>
      <c r="I35" s="900"/>
      <c r="J35" s="900"/>
      <c r="K35" s="796"/>
      <c r="L35" s="900"/>
      <c r="M35" s="900"/>
      <c r="N35" s="903">
        <v>18</v>
      </c>
    </row>
    <row r="36" spans="1:14">
      <c r="A36" s="522">
        <v>19</v>
      </c>
      <c r="B36" s="799"/>
      <c r="C36" s="523"/>
      <c r="D36" s="524"/>
      <c r="E36" s="524"/>
      <c r="F36" s="499"/>
      <c r="G36" s="296"/>
      <c r="H36" s="796"/>
      <c r="I36" s="524"/>
      <c r="J36" s="524"/>
      <c r="K36" s="796"/>
      <c r="L36" s="524"/>
      <c r="M36" s="524"/>
      <c r="N36" s="903">
        <v>19</v>
      </c>
    </row>
    <row r="37" spans="1:14">
      <c r="A37" s="522">
        <v>20</v>
      </c>
      <c r="B37" s="843"/>
      <c r="C37" s="796"/>
      <c r="D37" s="900"/>
      <c r="E37" s="900"/>
      <c r="F37" s="499"/>
      <c r="G37" s="296"/>
      <c r="H37" s="796"/>
      <c r="I37" s="900"/>
      <c r="J37" s="900"/>
      <c r="K37" s="796"/>
      <c r="L37" s="900"/>
      <c r="M37" s="900"/>
      <c r="N37" s="903">
        <v>20</v>
      </c>
    </row>
    <row r="38" spans="1:14">
      <c r="A38" s="522">
        <v>21</v>
      </c>
      <c r="B38" s="799"/>
      <c r="C38" s="796"/>
      <c r="D38" s="900"/>
      <c r="E38" s="900"/>
      <c r="F38" s="499"/>
      <c r="G38" s="296"/>
      <c r="H38" s="796"/>
      <c r="I38" s="900"/>
      <c r="J38" s="900"/>
      <c r="K38" s="796"/>
      <c r="L38" s="900"/>
      <c r="M38" s="900"/>
      <c r="N38" s="903">
        <v>21</v>
      </c>
    </row>
    <row r="39" spans="1:14">
      <c r="A39" s="522">
        <v>22</v>
      </c>
      <c r="B39" s="799"/>
      <c r="C39" s="796"/>
      <c r="D39" s="900"/>
      <c r="E39" s="900"/>
      <c r="F39" s="499"/>
      <c r="G39" s="296"/>
      <c r="H39" s="796"/>
      <c r="I39" s="900"/>
      <c r="J39" s="900"/>
      <c r="K39" s="796"/>
      <c r="L39" s="900"/>
      <c r="M39" s="900"/>
      <c r="N39" s="903">
        <v>22</v>
      </c>
    </row>
    <row r="40" spans="1:14">
      <c r="A40" s="522">
        <v>23</v>
      </c>
      <c r="B40" s="799"/>
      <c r="C40" s="796"/>
      <c r="D40" s="900"/>
      <c r="E40" s="900"/>
      <c r="F40" s="499"/>
      <c r="G40" s="296"/>
      <c r="H40" s="796"/>
      <c r="I40" s="900"/>
      <c r="J40" s="900"/>
      <c r="K40" s="796"/>
      <c r="L40" s="900"/>
      <c r="M40" s="900"/>
      <c r="N40" s="903">
        <v>23</v>
      </c>
    </row>
    <row r="41" spans="1:14">
      <c r="A41" s="522">
        <v>24</v>
      </c>
      <c r="B41" s="799"/>
      <c r="C41" s="796"/>
      <c r="D41" s="900"/>
      <c r="E41" s="900"/>
      <c r="F41" s="499"/>
      <c r="G41" s="296"/>
      <c r="H41" s="796"/>
      <c r="I41" s="900"/>
      <c r="J41" s="900"/>
      <c r="K41" s="796"/>
      <c r="L41" s="900"/>
      <c r="M41" s="900"/>
      <c r="N41" s="903">
        <v>24</v>
      </c>
    </row>
    <row r="42" spans="1:14">
      <c r="A42" s="522">
        <v>25</v>
      </c>
      <c r="B42" s="799"/>
      <c r="C42" s="796"/>
      <c r="D42" s="900"/>
      <c r="E42" s="900"/>
      <c r="F42" s="499"/>
      <c r="G42" s="296"/>
      <c r="H42" s="796"/>
      <c r="I42" s="900"/>
      <c r="J42" s="900"/>
      <c r="K42" s="796"/>
      <c r="L42" s="900"/>
      <c r="M42" s="900"/>
      <c r="N42" s="903">
        <v>25</v>
      </c>
    </row>
    <row r="43" spans="1:14">
      <c r="A43" s="522">
        <v>26</v>
      </c>
      <c r="B43" s="799"/>
      <c r="C43" s="796"/>
      <c r="D43" s="900"/>
      <c r="E43" s="900"/>
      <c r="F43" s="499"/>
      <c r="G43" s="296"/>
      <c r="H43" s="796"/>
      <c r="I43" s="900"/>
      <c r="J43" s="900"/>
      <c r="K43" s="796"/>
      <c r="L43" s="900"/>
      <c r="M43" s="900"/>
      <c r="N43" s="903">
        <v>26</v>
      </c>
    </row>
    <row r="44" spans="1:14">
      <c r="A44" s="522">
        <v>27</v>
      </c>
      <c r="B44" s="799"/>
      <c r="C44" s="796"/>
      <c r="D44" s="900"/>
      <c r="E44" s="900"/>
      <c r="F44" s="499"/>
      <c r="G44" s="296"/>
      <c r="H44" s="796"/>
      <c r="I44" s="900"/>
      <c r="J44" s="900"/>
      <c r="K44" s="796"/>
      <c r="L44" s="900"/>
      <c r="M44" s="900"/>
      <c r="N44" s="903">
        <v>27</v>
      </c>
    </row>
    <row r="45" spans="1:14">
      <c r="A45" s="522">
        <v>28</v>
      </c>
      <c r="B45" s="799"/>
      <c r="C45" s="796"/>
      <c r="D45" s="900"/>
      <c r="E45" s="900"/>
      <c r="F45" s="499"/>
      <c r="G45" s="296"/>
      <c r="H45" s="796"/>
      <c r="I45" s="900"/>
      <c r="J45" s="900"/>
      <c r="K45" s="796"/>
      <c r="L45" s="900"/>
      <c r="M45" s="900"/>
      <c r="N45" s="903">
        <v>28</v>
      </c>
    </row>
    <row r="46" spans="1:14">
      <c r="A46" s="522">
        <v>29</v>
      </c>
      <c r="B46" s="799"/>
      <c r="C46" s="796"/>
      <c r="D46" s="900"/>
      <c r="E46" s="900"/>
      <c r="F46" s="499"/>
      <c r="G46" s="296"/>
      <c r="H46" s="796"/>
      <c r="I46" s="900"/>
      <c r="J46" s="900"/>
      <c r="K46" s="796"/>
      <c r="L46" s="900"/>
      <c r="M46" s="900"/>
      <c r="N46" s="903">
        <v>29</v>
      </c>
    </row>
    <row r="47" spans="1:14">
      <c r="A47" s="522">
        <v>30</v>
      </c>
      <c r="B47" s="799"/>
      <c r="C47" s="796"/>
      <c r="D47" s="900"/>
      <c r="E47" s="900"/>
      <c r="F47" s="499"/>
      <c r="G47" s="296"/>
      <c r="H47" s="796"/>
      <c r="I47" s="900"/>
      <c r="J47" s="900"/>
      <c r="K47" s="796"/>
      <c r="L47" s="900"/>
      <c r="M47" s="900"/>
      <c r="N47" s="903">
        <v>30</v>
      </c>
    </row>
    <row r="48" spans="1:14">
      <c r="A48" s="522">
        <v>31</v>
      </c>
      <c r="B48" s="799"/>
      <c r="C48" s="523"/>
      <c r="D48" s="524"/>
      <c r="E48" s="524"/>
      <c r="F48" s="499"/>
      <c r="G48" s="296"/>
      <c r="H48" s="796"/>
      <c r="I48" s="524"/>
      <c r="J48" s="524"/>
      <c r="K48" s="796"/>
      <c r="L48" s="524"/>
      <c r="M48" s="524"/>
      <c r="N48" s="903">
        <v>31</v>
      </c>
    </row>
    <row r="49" spans="1:14">
      <c r="A49" s="522">
        <v>32</v>
      </c>
      <c r="B49" s="843"/>
      <c r="C49" s="796"/>
      <c r="D49" s="900"/>
      <c r="E49" s="900"/>
      <c r="F49" s="499"/>
      <c r="G49" s="296"/>
      <c r="H49" s="796"/>
      <c r="I49" s="900"/>
      <c r="J49" s="900"/>
      <c r="K49" s="796"/>
      <c r="L49" s="900"/>
      <c r="M49" s="900"/>
      <c r="N49" s="903">
        <v>32</v>
      </c>
    </row>
    <row r="50" spans="1:14">
      <c r="A50" s="522">
        <v>33</v>
      </c>
      <c r="B50" s="799"/>
      <c r="C50" s="796"/>
      <c r="D50" s="900"/>
      <c r="E50" s="900"/>
      <c r="F50" s="499"/>
      <c r="G50" s="296"/>
      <c r="H50" s="796"/>
      <c r="I50" s="900"/>
      <c r="J50" s="900"/>
      <c r="K50" s="796"/>
      <c r="L50" s="900"/>
      <c r="M50" s="900"/>
      <c r="N50" s="903">
        <v>33</v>
      </c>
    </row>
    <row r="51" spans="1:14">
      <c r="A51" s="522">
        <v>34</v>
      </c>
      <c r="B51" s="799"/>
      <c r="C51" s="796"/>
      <c r="D51" s="900"/>
      <c r="E51" s="900"/>
      <c r="F51" s="499"/>
      <c r="G51" s="296"/>
      <c r="H51" s="796"/>
      <c r="I51" s="900"/>
      <c r="J51" s="900"/>
      <c r="K51" s="796"/>
      <c r="L51" s="900"/>
      <c r="M51" s="900"/>
      <c r="N51" s="903">
        <v>34</v>
      </c>
    </row>
    <row r="52" spans="1:14">
      <c r="A52" s="522">
        <v>35</v>
      </c>
      <c r="B52" s="799"/>
      <c r="C52" s="796"/>
      <c r="D52" s="900"/>
      <c r="E52" s="900"/>
      <c r="F52" s="499"/>
      <c r="G52" s="296"/>
      <c r="H52" s="796"/>
      <c r="I52" s="900"/>
      <c r="J52" s="900"/>
      <c r="K52" s="796"/>
      <c r="L52" s="900"/>
      <c r="M52" s="900"/>
      <c r="N52" s="903">
        <v>35</v>
      </c>
    </row>
    <row r="53" spans="1:14">
      <c r="A53" s="522">
        <v>36</v>
      </c>
      <c r="B53" s="799"/>
      <c r="C53" s="796"/>
      <c r="D53" s="900"/>
      <c r="E53" s="900"/>
      <c r="F53" s="499"/>
      <c r="G53" s="296"/>
      <c r="H53" s="796"/>
      <c r="I53" s="900"/>
      <c r="J53" s="900"/>
      <c r="K53" s="796"/>
      <c r="L53" s="900"/>
      <c r="M53" s="900"/>
      <c r="N53" s="903">
        <v>36</v>
      </c>
    </row>
    <row r="54" spans="1:14">
      <c r="A54" s="522">
        <v>37</v>
      </c>
      <c r="B54" s="799"/>
      <c r="C54" s="796"/>
      <c r="D54" s="900"/>
      <c r="E54" s="900"/>
      <c r="F54" s="499"/>
      <c r="G54" s="296"/>
      <c r="H54" s="796"/>
      <c r="I54" s="900"/>
      <c r="J54" s="900"/>
      <c r="K54" s="796"/>
      <c r="L54" s="900"/>
      <c r="M54" s="900"/>
      <c r="N54" s="903">
        <v>37</v>
      </c>
    </row>
    <row r="55" spans="1:14">
      <c r="A55" s="522">
        <v>38</v>
      </c>
      <c r="B55" s="799"/>
      <c r="C55" s="796"/>
      <c r="D55" s="900"/>
      <c r="E55" s="900"/>
      <c r="F55" s="499"/>
      <c r="G55" s="296"/>
      <c r="H55" s="796"/>
      <c r="I55" s="900"/>
      <c r="J55" s="900"/>
      <c r="K55" s="796"/>
      <c r="L55" s="900"/>
      <c r="M55" s="900"/>
      <c r="N55" s="903">
        <v>38</v>
      </c>
    </row>
    <row r="56" spans="1:14">
      <c r="A56" s="522">
        <v>39</v>
      </c>
      <c r="B56" s="799"/>
      <c r="C56" s="796"/>
      <c r="D56" s="900"/>
      <c r="E56" s="900"/>
      <c r="F56" s="499"/>
      <c r="G56" s="296"/>
      <c r="H56" s="796"/>
      <c r="I56" s="900"/>
      <c r="J56" s="900"/>
      <c r="K56" s="796"/>
      <c r="L56" s="900"/>
      <c r="M56" s="900"/>
      <c r="N56" s="903">
        <v>39</v>
      </c>
    </row>
    <row r="57" spans="1:14">
      <c r="A57" s="522">
        <v>40</v>
      </c>
      <c r="B57" s="799"/>
      <c r="C57" s="796"/>
      <c r="D57" s="900"/>
      <c r="E57" s="900"/>
      <c r="F57" s="499"/>
      <c r="G57" s="296"/>
      <c r="H57" s="796"/>
      <c r="I57" s="900"/>
      <c r="J57" s="900"/>
      <c r="K57" s="796"/>
      <c r="L57" s="900"/>
      <c r="M57" s="900"/>
      <c r="N57" s="903">
        <v>40</v>
      </c>
    </row>
    <row r="58" spans="1:14">
      <c r="A58" s="522">
        <v>41</v>
      </c>
      <c r="B58" s="799"/>
      <c r="C58" s="796"/>
      <c r="D58" s="900"/>
      <c r="E58" s="900"/>
      <c r="F58" s="499"/>
      <c r="G58" s="296"/>
      <c r="H58" s="796"/>
      <c r="I58" s="900"/>
      <c r="J58" s="900"/>
      <c r="K58" s="796"/>
      <c r="L58" s="900"/>
      <c r="M58" s="900"/>
      <c r="N58" s="903">
        <v>41</v>
      </c>
    </row>
    <row r="59" spans="1:14">
      <c r="A59" s="522">
        <v>42</v>
      </c>
      <c r="B59" s="799"/>
      <c r="C59" s="796"/>
      <c r="D59" s="900"/>
      <c r="E59" s="900"/>
      <c r="F59" s="499"/>
      <c r="G59" s="296"/>
      <c r="H59" s="796"/>
      <c r="I59" s="900"/>
      <c r="J59" s="900"/>
      <c r="K59" s="796"/>
      <c r="L59" s="900"/>
      <c r="M59" s="900"/>
      <c r="N59" s="903">
        <v>42</v>
      </c>
    </row>
    <row r="60" spans="1:14">
      <c r="A60" s="522">
        <v>43</v>
      </c>
      <c r="B60" s="799"/>
      <c r="C60" s="796"/>
      <c r="D60" s="900"/>
      <c r="E60" s="900"/>
      <c r="F60" s="499"/>
      <c r="G60" s="296"/>
      <c r="H60" s="796"/>
      <c r="I60" s="900"/>
      <c r="J60" s="900"/>
      <c r="K60" s="796"/>
      <c r="L60" s="900"/>
      <c r="M60" s="900"/>
      <c r="N60" s="903">
        <v>43</v>
      </c>
    </row>
    <row r="61" spans="1:14">
      <c r="A61" s="522">
        <v>44</v>
      </c>
      <c r="B61" s="799"/>
      <c r="C61" s="796"/>
      <c r="D61" s="900"/>
      <c r="E61" s="900"/>
      <c r="F61" s="499"/>
      <c r="G61" s="296"/>
      <c r="H61" s="796"/>
      <c r="I61" s="900"/>
      <c r="J61" s="900"/>
      <c r="K61" s="796"/>
      <c r="L61" s="900"/>
      <c r="M61" s="900"/>
      <c r="N61" s="903">
        <v>44</v>
      </c>
    </row>
    <row r="62" spans="1:14">
      <c r="A62" s="828">
        <v>45</v>
      </c>
      <c r="B62" s="799"/>
      <c r="C62" s="525"/>
      <c r="D62" s="526"/>
      <c r="E62" s="526"/>
      <c r="F62" s="527"/>
      <c r="G62" s="861"/>
      <c r="H62" s="796"/>
      <c r="I62" s="526"/>
      <c r="J62" s="526"/>
      <c r="K62" s="796"/>
      <c r="L62" s="526"/>
      <c r="M62" s="526"/>
      <c r="N62" s="903">
        <v>45</v>
      </c>
    </row>
    <row r="63" spans="1:14" ht="15.75" thickBot="1">
      <c r="A63" s="528">
        <v>46</v>
      </c>
      <c r="B63" s="529" t="s">
        <v>172</v>
      </c>
      <c r="C63" s="530">
        <f>SUM(C18:C62)</f>
        <v>190012027.52000001</v>
      </c>
      <c r="D63" s="530">
        <f>SUM(D18:D62)</f>
        <v>4265841.6400000006</v>
      </c>
      <c r="E63" s="530">
        <f>SUM(E18:E62)</f>
        <v>194277869.16000003</v>
      </c>
      <c r="F63" s="531">
        <f>SUM(F18:F62)</f>
        <v>90206453</v>
      </c>
      <c r="G63" s="532"/>
      <c r="H63" s="533"/>
      <c r="I63" s="530">
        <f>SUM(I18:I62)</f>
        <v>104071416.16000001</v>
      </c>
      <c r="J63" s="530">
        <f>SUM(J18:J62)</f>
        <v>46717705.930000007</v>
      </c>
      <c r="K63" s="533"/>
      <c r="L63" s="530">
        <f>SUM(L18:L62)</f>
        <v>90206453</v>
      </c>
      <c r="M63" s="530">
        <f>SUM(M18:M62)</f>
        <v>46717705.930000007</v>
      </c>
      <c r="N63" s="904">
        <v>46</v>
      </c>
    </row>
    <row r="64" spans="1:14" ht="15.75">
      <c r="A64" s="112" t="s">
        <v>2093</v>
      </c>
      <c r="B64" s="799"/>
      <c r="C64" s="112"/>
      <c r="D64" s="799"/>
      <c r="E64" s="799"/>
      <c r="F64" s="799"/>
      <c r="G64" s="112" t="str">
        <f>A64</f>
        <v>FERC FORM NO. 1 (ED. 12-96) NYPSC Modified-96</v>
      </c>
      <c r="H64" s="799"/>
      <c r="I64" s="112"/>
      <c r="J64" s="112"/>
    </row>
    <row r="65" spans="1:14">
      <c r="A65" s="800" t="s">
        <v>2094</v>
      </c>
      <c r="B65" s="800"/>
      <c r="C65" s="800"/>
      <c r="D65" s="800"/>
      <c r="E65" s="800"/>
      <c r="F65" s="800"/>
      <c r="G65" s="800" t="s">
        <v>2095</v>
      </c>
      <c r="H65" s="800"/>
      <c r="I65" s="800"/>
      <c r="J65" s="800"/>
      <c r="K65" s="800"/>
      <c r="L65" s="800"/>
      <c r="M65" s="800"/>
      <c r="N65" s="800"/>
    </row>
  </sheetData>
  <printOptions horizontalCentered="1" verticalCentered="1"/>
  <pageMargins left="0.25" right="0.25" top="0.25" bottom="0.25" header="0" footer="0"/>
  <pageSetup scale="76" fitToWidth="2" orientation="portrait" horizontalDpi="300" verticalDpi="300" r:id="rId1"/>
  <headerFooter alignWithMargins="0"/>
  <colBreaks count="1" manualBreakCount="1">
    <brk id="6"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4"/>
  <dimension ref="A1:L218"/>
  <sheetViews>
    <sheetView defaultGridColor="0" view="pageBreakPreview" topLeftCell="A168" colorId="22" zoomScale="80" zoomScaleNormal="70" zoomScaleSheetLayoutView="80" workbookViewId="0">
      <selection activeCell="C33" sqref="C33"/>
    </sheetView>
  </sheetViews>
  <sheetFormatPr defaultColWidth="9.6640625" defaultRowHeight="15"/>
  <cols>
    <col min="1" max="1" width="4.6640625" style="1496" customWidth="1"/>
    <col min="2" max="2" width="35.109375" style="1496" customWidth="1"/>
    <col min="3" max="4" width="24.6640625" style="1496" customWidth="1"/>
    <col min="5" max="5" width="55" style="1496" customWidth="1"/>
    <col min="6" max="6" width="1.6640625" style="1496" customWidth="1"/>
    <col min="7" max="7" width="38.77734375" style="1496" customWidth="1"/>
    <col min="8" max="8" width="26.44140625" style="1496" customWidth="1"/>
    <col min="9" max="9" width="9.6640625" style="1496"/>
    <col min="10" max="10" width="25.6640625" style="1496" customWidth="1"/>
    <col min="11" max="11" width="15.6640625" style="1496" customWidth="1"/>
    <col min="12" max="12" width="4.6640625" style="1496" customWidth="1"/>
    <col min="13" max="16384" width="9.6640625" style="1496"/>
  </cols>
  <sheetData>
    <row r="1" spans="1:12">
      <c r="A1" s="2209" t="s">
        <v>1795</v>
      </c>
      <c r="B1" s="2210"/>
      <c r="C1" s="2304" t="s">
        <v>1339</v>
      </c>
      <c r="D1" s="2305" t="s">
        <v>1797</v>
      </c>
      <c r="E1" s="2306" t="s">
        <v>1798</v>
      </c>
      <c r="F1" s="2209" t="s">
        <v>1795</v>
      </c>
      <c r="G1" s="2210"/>
      <c r="H1" s="2304" t="s">
        <v>1339</v>
      </c>
      <c r="I1" s="2307"/>
      <c r="J1" s="2305" t="s">
        <v>1797</v>
      </c>
      <c r="K1" s="2308" t="s">
        <v>1798</v>
      </c>
      <c r="L1" s="2309"/>
    </row>
    <row r="2" spans="1:12">
      <c r="A2" s="1452" t="str">
        <f>'Data Sheet'!$C$25</f>
        <v>Consolidated Edison Company of New York, Inc.</v>
      </c>
      <c r="B2" s="2169"/>
      <c r="C2" s="2187" t="s">
        <v>1136</v>
      </c>
      <c r="D2" s="2310" t="s">
        <v>1800</v>
      </c>
      <c r="E2" s="2311"/>
      <c r="F2" s="1452" t="str">
        <f>'Data Sheet'!$C$25</f>
        <v>Consolidated Edison Company of New York, Inc.</v>
      </c>
      <c r="G2" s="2169"/>
      <c r="H2" s="2187" t="s">
        <v>1136</v>
      </c>
      <c r="I2" s="2169"/>
      <c r="J2" s="2310" t="s">
        <v>1800</v>
      </c>
      <c r="K2" s="2187"/>
      <c r="L2" s="2296"/>
    </row>
    <row r="3" spans="1:12" ht="15" customHeight="1" thickBot="1">
      <c r="A3" s="2297"/>
      <c r="B3" s="2298"/>
      <c r="C3" s="2297" t="s">
        <v>1137</v>
      </c>
      <c r="D3" s="2312" t="str">
        <f>'Data Sheet'!$C$40</f>
        <v>4/28/2016</v>
      </c>
      <c r="E3" s="2313" t="str">
        <f>'Data Sheet'!$C$38</f>
        <v>12/31/2015</v>
      </c>
      <c r="F3" s="2297"/>
      <c r="G3" s="2298"/>
      <c r="H3" s="2297" t="s">
        <v>1137</v>
      </c>
      <c r="I3" s="2298"/>
      <c r="J3" s="2312" t="str">
        <f>'Data Sheet'!$C$40</f>
        <v>4/28/2016</v>
      </c>
      <c r="K3" s="2314" t="str">
        <f>'Data Sheet'!$C$38</f>
        <v>12/31/2015</v>
      </c>
      <c r="L3" s="2267"/>
    </row>
    <row r="4" spans="1:12" ht="15" customHeight="1" thickBot="1">
      <c r="A4" s="2315" t="s">
        <v>2096</v>
      </c>
      <c r="B4" s="2316"/>
      <c r="C4" s="2317"/>
      <c r="D4" s="2317"/>
      <c r="E4" s="2318"/>
      <c r="F4" s="2315" t="s">
        <v>2097</v>
      </c>
      <c r="G4" s="2316"/>
      <c r="H4" s="2316"/>
      <c r="I4" s="2317"/>
      <c r="J4" s="2317"/>
      <c r="K4" s="2319"/>
      <c r="L4" s="2320"/>
    </row>
    <row r="5" spans="1:12" ht="15.75">
      <c r="A5" s="1492"/>
      <c r="B5" s="1493"/>
      <c r="C5" s="2170"/>
      <c r="D5" s="2170"/>
      <c r="E5" s="2267"/>
      <c r="F5" s="1492"/>
      <c r="G5" s="1493"/>
      <c r="H5" s="1493"/>
      <c r="I5" s="2170"/>
      <c r="J5" s="2170"/>
      <c r="K5" s="2170"/>
      <c r="L5" s="2296"/>
    </row>
    <row r="6" spans="1:12">
      <c r="A6" s="2187" t="s">
        <v>2098</v>
      </c>
      <c r="B6" s="2169"/>
      <c r="C6" s="2169"/>
      <c r="D6" s="2169" t="s">
        <v>2099</v>
      </c>
      <c r="E6" s="2296"/>
      <c r="F6" s="2187" t="s">
        <v>3813</v>
      </c>
      <c r="G6" s="2169"/>
      <c r="H6" s="2169"/>
      <c r="I6" s="2169" t="s">
        <v>2101</v>
      </c>
      <c r="J6" s="2169"/>
      <c r="K6" s="2169"/>
      <c r="L6" s="2296"/>
    </row>
    <row r="7" spans="1:12">
      <c r="A7" s="2187" t="s">
        <v>2102</v>
      </c>
      <c r="B7" s="2169"/>
      <c r="C7" s="2169"/>
      <c r="D7" s="2169" t="s">
        <v>2103</v>
      </c>
      <c r="E7" s="2296"/>
      <c r="F7" s="2187" t="s">
        <v>3815</v>
      </c>
      <c r="G7" s="2169"/>
      <c r="H7" s="2169"/>
      <c r="I7" s="2169" t="s">
        <v>2105</v>
      </c>
      <c r="J7" s="2169"/>
      <c r="K7" s="2169"/>
      <c r="L7" s="2296"/>
    </row>
    <row r="8" spans="1:12">
      <c r="A8" s="2187" t="s">
        <v>2106</v>
      </c>
      <c r="B8" s="2169"/>
      <c r="C8" s="2169"/>
      <c r="D8" s="2169" t="s">
        <v>2107</v>
      </c>
      <c r="E8" s="2296"/>
      <c r="F8" s="2187" t="s">
        <v>2100</v>
      </c>
      <c r="G8" s="2169"/>
      <c r="H8" s="2169"/>
      <c r="I8" s="2169" t="s">
        <v>2109</v>
      </c>
      <c r="J8" s="2169"/>
      <c r="K8" s="2169"/>
      <c r="L8" s="2296"/>
    </row>
    <row r="9" spans="1:12">
      <c r="A9" s="2187" t="s">
        <v>2110</v>
      </c>
      <c r="B9" s="2169"/>
      <c r="C9" s="2169"/>
      <c r="D9" s="2169" t="s">
        <v>2111</v>
      </c>
      <c r="E9" s="2296"/>
      <c r="F9" s="2187" t="s">
        <v>2104</v>
      </c>
      <c r="G9" s="2169"/>
      <c r="H9" s="2169"/>
      <c r="I9" s="2169" t="s">
        <v>2113</v>
      </c>
      <c r="J9" s="2169"/>
      <c r="K9" s="2169"/>
      <c r="L9" s="2296"/>
    </row>
    <row r="10" spans="1:12">
      <c r="A10" s="2187" t="s">
        <v>29</v>
      </c>
      <c r="B10" s="2169"/>
      <c r="C10" s="2169"/>
      <c r="D10" s="2169" t="s">
        <v>30</v>
      </c>
      <c r="E10" s="2296"/>
      <c r="F10" s="2187" t="s">
        <v>2108</v>
      </c>
      <c r="G10" s="2169"/>
      <c r="H10" s="2169"/>
      <c r="I10" s="2169" t="s">
        <v>32</v>
      </c>
      <c r="J10" s="2169"/>
      <c r="K10" s="2169"/>
      <c r="L10" s="2296"/>
    </row>
    <row r="11" spans="1:12">
      <c r="A11" s="2187" t="s">
        <v>33</v>
      </c>
      <c r="B11" s="2169"/>
      <c r="C11" s="2169"/>
      <c r="D11" s="2169" t="s">
        <v>34</v>
      </c>
      <c r="E11" s="2296"/>
      <c r="F11" s="2187" t="s">
        <v>2112</v>
      </c>
      <c r="G11" s="2169"/>
      <c r="H11" s="2169"/>
      <c r="I11" s="2169" t="s">
        <v>36</v>
      </c>
      <c r="J11" s="2169"/>
      <c r="K11" s="2169"/>
      <c r="L11" s="2296"/>
    </row>
    <row r="12" spans="1:12">
      <c r="A12" s="2187" t="s">
        <v>37</v>
      </c>
      <c r="B12" s="2169"/>
      <c r="C12" s="2169"/>
      <c r="D12" s="2169" t="s">
        <v>38</v>
      </c>
      <c r="E12" s="2296"/>
      <c r="F12" s="2187" t="s">
        <v>31</v>
      </c>
      <c r="G12" s="2169"/>
      <c r="H12" s="2169"/>
      <c r="I12" s="2169" t="s">
        <v>40</v>
      </c>
      <c r="J12" s="2169"/>
      <c r="K12" s="2169"/>
      <c r="L12" s="2296"/>
    </row>
    <row r="13" spans="1:12">
      <c r="A13" s="2187" t="s">
        <v>3849</v>
      </c>
      <c r="B13" s="2169"/>
      <c r="C13" s="2169"/>
      <c r="D13" s="2169" t="s">
        <v>3850</v>
      </c>
      <c r="E13" s="2296"/>
      <c r="F13" s="2187" t="s">
        <v>35</v>
      </c>
      <c r="G13" s="2169"/>
      <c r="H13" s="2169"/>
      <c r="I13" s="2169" t="s">
        <v>3852</v>
      </c>
      <c r="J13" s="2169"/>
      <c r="K13" s="2169"/>
      <c r="L13" s="2296"/>
    </row>
    <row r="14" spans="1:12">
      <c r="A14" s="2187" t="s">
        <v>3853</v>
      </c>
      <c r="B14" s="2169"/>
      <c r="C14" s="2169"/>
      <c r="D14" s="2169" t="s">
        <v>3854</v>
      </c>
      <c r="E14" s="2296"/>
      <c r="F14" s="2655" t="s">
        <v>39</v>
      </c>
      <c r="G14" s="2620"/>
      <c r="H14" s="2620"/>
      <c r="I14" s="2169" t="s">
        <v>3792</v>
      </c>
      <c r="J14" s="2169"/>
      <c r="K14" s="2169"/>
      <c r="L14" s="2296"/>
    </row>
    <row r="15" spans="1:12">
      <c r="A15" s="2187" t="s">
        <v>3793</v>
      </c>
      <c r="B15" s="2169"/>
      <c r="C15" s="2169"/>
      <c r="D15" s="2169" t="s">
        <v>3794</v>
      </c>
      <c r="E15" s="2296"/>
      <c r="F15" s="2655" t="s">
        <v>3851</v>
      </c>
      <c r="G15" s="2620"/>
      <c r="H15" s="2620"/>
      <c r="I15" s="2169" t="s">
        <v>3796</v>
      </c>
      <c r="J15" s="2169"/>
      <c r="K15" s="2169"/>
      <c r="L15" s="2296"/>
    </row>
    <row r="16" spans="1:12">
      <c r="A16" s="2187" t="s">
        <v>3797</v>
      </c>
      <c r="B16" s="2169"/>
      <c r="C16" s="2169"/>
      <c r="D16" s="2407" t="s">
        <v>4095</v>
      </c>
      <c r="E16" s="2432"/>
      <c r="F16" s="2406" t="s">
        <v>4639</v>
      </c>
      <c r="G16" s="2620"/>
      <c r="H16" s="2620"/>
      <c r="I16" s="2169" t="s">
        <v>3799</v>
      </c>
      <c r="J16" s="2169"/>
      <c r="K16" s="2169"/>
      <c r="L16" s="2296"/>
    </row>
    <row r="17" spans="1:12">
      <c r="A17" s="2187" t="s">
        <v>3800</v>
      </c>
      <c r="B17" s="2169"/>
      <c r="C17" s="2169"/>
      <c r="D17" s="1474" t="s">
        <v>4096</v>
      </c>
      <c r="E17" s="2296"/>
      <c r="F17" s="2655" t="s">
        <v>3795</v>
      </c>
      <c r="G17" s="2620"/>
      <c r="H17" s="2620"/>
      <c r="I17" s="2169" t="s">
        <v>3802</v>
      </c>
      <c r="J17" s="2169"/>
      <c r="K17" s="2169"/>
      <c r="L17" s="2296"/>
    </row>
    <row r="18" spans="1:12">
      <c r="A18" s="2187" t="s">
        <v>3803</v>
      </c>
      <c r="B18" s="2169"/>
      <c r="C18" s="2169"/>
      <c r="D18" s="2407" t="s">
        <v>4097</v>
      </c>
      <c r="E18" s="2654"/>
      <c r="F18" s="2655" t="s">
        <v>3798</v>
      </c>
      <c r="G18" s="2620"/>
      <c r="H18" s="2620"/>
      <c r="I18" s="2169" t="s">
        <v>3805</v>
      </c>
      <c r="J18" s="2169"/>
      <c r="K18" s="2169"/>
      <c r="L18" s="2296"/>
    </row>
    <row r="19" spans="1:12">
      <c r="A19" s="2187" t="s">
        <v>3806</v>
      </c>
      <c r="B19" s="2169"/>
      <c r="C19" s="2169"/>
      <c r="D19" s="2407" t="s">
        <v>4638</v>
      </c>
      <c r="E19" s="2654"/>
      <c r="F19" s="2655" t="s">
        <v>3801</v>
      </c>
      <c r="G19" s="2620"/>
      <c r="H19" s="2620"/>
      <c r="I19" s="2169" t="s">
        <v>3808</v>
      </c>
      <c r="J19" s="2169"/>
      <c r="K19" s="2169"/>
      <c r="L19" s="2296"/>
    </row>
    <row r="20" spans="1:12">
      <c r="A20" s="2187" t="s">
        <v>3809</v>
      </c>
      <c r="B20" s="2169"/>
      <c r="C20" s="2169"/>
      <c r="D20" s="1474" t="s">
        <v>4098</v>
      </c>
      <c r="E20" s="2296"/>
      <c r="F20" s="2655" t="s">
        <v>3804</v>
      </c>
      <c r="G20" s="2620"/>
      <c r="H20" s="2620"/>
      <c r="I20" s="2169"/>
      <c r="J20" s="2169"/>
      <c r="K20" s="2169"/>
      <c r="L20" s="2296"/>
    </row>
    <row r="21" spans="1:12">
      <c r="A21" s="2187" t="s">
        <v>3812</v>
      </c>
      <c r="B21" s="2169"/>
      <c r="C21" s="2169"/>
      <c r="D21" s="2169" t="s">
        <v>3810</v>
      </c>
      <c r="E21" s="2296"/>
      <c r="F21" s="2655" t="s">
        <v>3807</v>
      </c>
      <c r="G21" s="2620"/>
      <c r="H21" s="2620"/>
      <c r="I21" s="2169"/>
      <c r="J21" s="2169"/>
      <c r="K21" s="2169"/>
      <c r="L21" s="2296"/>
    </row>
    <row r="22" spans="1:12">
      <c r="A22" s="2187" t="s">
        <v>3814</v>
      </c>
      <c r="B22" s="2169"/>
      <c r="C22" s="2169"/>
      <c r="D22" s="2169" t="s">
        <v>3815</v>
      </c>
      <c r="E22" s="2296"/>
      <c r="F22" s="2655" t="s">
        <v>3811</v>
      </c>
      <c r="G22" s="2620"/>
      <c r="H22" s="2620"/>
      <c r="I22" s="2169"/>
      <c r="J22" s="2169"/>
      <c r="K22" s="2169"/>
      <c r="L22" s="2296"/>
    </row>
    <row r="23" spans="1:12" ht="15.75" thickBot="1">
      <c r="A23" s="2187"/>
      <c r="B23" s="2169"/>
      <c r="C23" s="2169"/>
      <c r="D23" s="2169"/>
      <c r="E23" s="2296"/>
      <c r="F23" s="2655"/>
      <c r="G23" s="2620"/>
      <c r="H23" s="2620"/>
      <c r="I23" s="2169"/>
      <c r="J23" s="2169"/>
      <c r="K23" s="2169"/>
      <c r="L23" s="2296"/>
    </row>
    <row r="24" spans="1:12" ht="15.75" thickBot="1">
      <c r="A24" s="2306"/>
      <c r="B24" s="2321"/>
      <c r="C24" s="2322"/>
      <c r="D24" s="2322"/>
      <c r="E24" s="2309"/>
      <c r="F24" s="2308" t="s">
        <v>3816</v>
      </c>
      <c r="G24" s="2309"/>
      <c r="H24" s="2323" t="s">
        <v>3817</v>
      </c>
      <c r="I24" s="2324" t="s">
        <v>3818</v>
      </c>
      <c r="J24" s="2318"/>
      <c r="K24" s="2309" t="s">
        <v>3819</v>
      </c>
      <c r="L24" s="2306"/>
    </row>
    <row r="25" spans="1:12">
      <c r="A25" s="2325" t="s">
        <v>1724</v>
      </c>
      <c r="B25" s="2326" t="s">
        <v>3600</v>
      </c>
      <c r="C25" s="2170" t="s">
        <v>1779</v>
      </c>
      <c r="D25" s="2170"/>
      <c r="E25" s="2267"/>
      <c r="F25" s="2327" t="s">
        <v>177</v>
      </c>
      <c r="G25" s="2267"/>
      <c r="H25" s="2328" t="s">
        <v>177</v>
      </c>
      <c r="I25" s="2267" t="s">
        <v>176</v>
      </c>
      <c r="J25" s="2267" t="s">
        <v>1835</v>
      </c>
      <c r="K25" s="2267" t="s">
        <v>3820</v>
      </c>
      <c r="L25" s="2325" t="s">
        <v>1724</v>
      </c>
    </row>
    <row r="26" spans="1:12" ht="15.75" thickBot="1">
      <c r="A26" s="2801" t="s">
        <v>1727</v>
      </c>
      <c r="B26" s="2791" t="s">
        <v>3018</v>
      </c>
      <c r="C26" s="2258" t="s">
        <v>3019</v>
      </c>
      <c r="D26" s="2258"/>
      <c r="E26" s="2260"/>
      <c r="F26" s="2257" t="s">
        <v>3020</v>
      </c>
      <c r="G26" s="2260"/>
      <c r="H26" s="2791" t="s">
        <v>3021</v>
      </c>
      <c r="I26" s="2800" t="s">
        <v>2343</v>
      </c>
      <c r="J26" s="2801" t="s">
        <v>2344</v>
      </c>
      <c r="K26" s="2801" t="s">
        <v>2345</v>
      </c>
      <c r="L26" s="2801" t="s">
        <v>1727</v>
      </c>
    </row>
    <row r="27" spans="1:12">
      <c r="A27" s="2333">
        <v>1</v>
      </c>
      <c r="B27" s="2802" t="str">
        <f>'[157]Sheet1 (2)'!B6</f>
        <v>IA(3)</v>
      </c>
      <c r="C27" s="1451" t="str">
        <f>'[157]Sheet1 (2)'!D6</f>
        <v>Projects Under $5000</v>
      </c>
      <c r="D27" s="1474"/>
      <c r="E27" s="1454"/>
      <c r="F27" s="2799"/>
      <c r="G27" s="2803">
        <f>'[157]Sheet1 (2)'!F6</f>
        <v>6007.49</v>
      </c>
      <c r="H27" s="2804">
        <f>'[157]Sheet1 (2)'!G6</f>
        <v>0</v>
      </c>
      <c r="I27" s="2805">
        <f>'[157]Sheet1 (2)'!H6</f>
        <v>566</v>
      </c>
      <c r="J27" s="1936">
        <f t="shared" ref="J27" si="0">G27+H27</f>
        <v>6007.49</v>
      </c>
      <c r="K27" s="1451">
        <f>'[157]Sheet1 (2)'!J6</f>
        <v>0</v>
      </c>
      <c r="L27" s="2800">
        <v>1</v>
      </c>
    </row>
    <row r="28" spans="1:12">
      <c r="A28" s="2333">
        <v>2</v>
      </c>
      <c r="B28" s="2806" t="str">
        <f>'[157]Sheet1 (2)'!B7</f>
        <v>IA(3)</v>
      </c>
      <c r="C28" s="1808" t="str">
        <f>'[157]Sheet1 (2)'!D7</f>
        <v>Implementation of IEC 61850 Technology in Storm-Hardening Design of East 13 Street Substation - Consultant Services</v>
      </c>
      <c r="D28" s="1723"/>
      <c r="E28" s="1454"/>
      <c r="F28" s="2799"/>
      <c r="G28" s="2807">
        <f>'[157]Sheet1 (2)'!F7</f>
        <v>7480</v>
      </c>
      <c r="H28" s="2808">
        <f>'[157]Sheet1 (2)'!G7</f>
        <v>0</v>
      </c>
      <c r="I28" s="2809">
        <f>'[157]Sheet1 (2)'!H7</f>
        <v>566</v>
      </c>
      <c r="J28" s="1936">
        <f t="shared" ref="J28" si="1">G28+H28</f>
        <v>7480</v>
      </c>
      <c r="K28" s="1943">
        <f>'[157]Sheet1 (2)'!J7</f>
        <v>0</v>
      </c>
      <c r="L28" s="2800">
        <v>2</v>
      </c>
    </row>
    <row r="29" spans="1:12">
      <c r="A29" s="2333">
        <v>3</v>
      </c>
      <c r="B29" s="2806" t="str">
        <f>'[157]Sheet1 (2)'!B8</f>
        <v>IA(3)</v>
      </c>
      <c r="C29" s="1808" t="str">
        <f>'[157]Sheet1 (2)'!D8</f>
        <v>Demonstration of New SF6 Leakage Reduction System at West 49 Street Substation</v>
      </c>
      <c r="D29" s="1723"/>
      <c r="E29" s="1454"/>
      <c r="F29" s="2799"/>
      <c r="G29" s="2807">
        <f>'[157]Sheet1 (2)'!F8</f>
        <v>15125.24</v>
      </c>
      <c r="H29" s="2808">
        <f>'[157]Sheet1 (2)'!G8</f>
        <v>0</v>
      </c>
      <c r="I29" s="2809">
        <f>'[157]Sheet1 (2)'!H8</f>
        <v>566</v>
      </c>
      <c r="J29" s="1936">
        <f t="shared" ref="J29:J62" si="2">G29+H29</f>
        <v>15125.24</v>
      </c>
      <c r="K29" s="1943">
        <f>'[157]Sheet1 (2)'!J8</f>
        <v>0</v>
      </c>
      <c r="L29" s="2325">
        <v>3</v>
      </c>
    </row>
    <row r="30" spans="1:12">
      <c r="A30" s="2333">
        <v>4</v>
      </c>
      <c r="B30" s="2806" t="str">
        <f>'[157]Sheet1 (2)'!B9</f>
        <v>IA(3)</v>
      </c>
      <c r="C30" s="1808" t="str">
        <f>'[157]Sheet1 (2)'!D9</f>
        <v>Pipe-Type Cabling System PD Detection Demonstration</v>
      </c>
      <c r="D30" s="1723"/>
      <c r="E30" s="1454"/>
      <c r="F30" s="2799"/>
      <c r="G30" s="2807">
        <f>'[157]Sheet1 (2)'!F9</f>
        <v>15500</v>
      </c>
      <c r="H30" s="2808">
        <f>'[157]Sheet1 (2)'!G9</f>
        <v>0</v>
      </c>
      <c r="I30" s="2809">
        <f>'[157]Sheet1 (2)'!H9</f>
        <v>566</v>
      </c>
      <c r="J30" s="1936">
        <f t="shared" si="2"/>
        <v>15500</v>
      </c>
      <c r="K30" s="1943">
        <f>'[157]Sheet1 (2)'!J9</f>
        <v>0</v>
      </c>
      <c r="L30" s="2325">
        <v>4</v>
      </c>
    </row>
    <row r="31" spans="1:12">
      <c r="A31" s="2333">
        <v>5</v>
      </c>
      <c r="B31" s="2806" t="str">
        <f>'[157]Sheet1 (2)'!B10</f>
        <v>IA(3)</v>
      </c>
      <c r="C31" s="1808" t="str">
        <f>'[157]Sheet1 (2)'!D10</f>
        <v>Inspection Plan For Overhead transmission feeders - UAVs demonstration</v>
      </c>
      <c r="D31" s="1723"/>
      <c r="E31" s="1454"/>
      <c r="F31" s="2799"/>
      <c r="G31" s="2807">
        <f>'[157]Sheet1 (2)'!F10</f>
        <v>16058.82</v>
      </c>
      <c r="H31" s="2808">
        <f>'[157]Sheet1 (2)'!G10</f>
        <v>0</v>
      </c>
      <c r="I31" s="2809">
        <f>'[157]Sheet1 (2)'!H10</f>
        <v>566</v>
      </c>
      <c r="J31" s="1936">
        <f t="shared" si="2"/>
        <v>16058.82</v>
      </c>
      <c r="K31" s="1943">
        <f>'[157]Sheet1 (2)'!J10</f>
        <v>0</v>
      </c>
      <c r="L31" s="2325">
        <v>5</v>
      </c>
    </row>
    <row r="32" spans="1:12">
      <c r="A32" s="2333">
        <v>6</v>
      </c>
      <c r="B32" s="2806" t="str">
        <f>'[157]Sheet1 (2)'!B11</f>
        <v>IA(3)</v>
      </c>
      <c r="C32" s="1808" t="str">
        <f>'[157]Sheet1 (2)'!D11</f>
        <v>EAST 13TH STREET INSULATOR ICING MONITORING</v>
      </c>
      <c r="D32" s="1723"/>
      <c r="E32" s="1454"/>
      <c r="F32" s="2799"/>
      <c r="G32" s="2807">
        <f>'[157]Sheet1 (2)'!F11</f>
        <v>16464.21</v>
      </c>
      <c r="H32" s="2808">
        <f>'[157]Sheet1 (2)'!G11</f>
        <v>0</v>
      </c>
      <c r="I32" s="2809">
        <f>'[157]Sheet1 (2)'!H11</f>
        <v>566</v>
      </c>
      <c r="J32" s="1936">
        <f t="shared" si="2"/>
        <v>16464.21</v>
      </c>
      <c r="K32" s="1943">
        <f>'[157]Sheet1 (2)'!J11</f>
        <v>0</v>
      </c>
      <c r="L32" s="2325">
        <v>6</v>
      </c>
    </row>
    <row r="33" spans="1:12">
      <c r="A33" s="2333">
        <v>7</v>
      </c>
      <c r="B33" s="2806" t="str">
        <f>'[157]Sheet1 (2)'!B12</f>
        <v>IA(3)</v>
      </c>
      <c r="C33" s="1808" t="str">
        <f>'[157]Sheet1 (2)'!D12</f>
        <v>Next Generation for Perfluorocarbon Tracer (PFT)</v>
      </c>
      <c r="D33" s="1723"/>
      <c r="E33" s="1454"/>
      <c r="F33" s="2799"/>
      <c r="G33" s="2807">
        <f>'[157]Sheet1 (2)'!F12</f>
        <v>18444</v>
      </c>
      <c r="H33" s="2808">
        <f>'[157]Sheet1 (2)'!G12</f>
        <v>0</v>
      </c>
      <c r="I33" s="2809">
        <f>'[157]Sheet1 (2)'!H12</f>
        <v>566</v>
      </c>
      <c r="J33" s="1936">
        <f t="shared" si="2"/>
        <v>18444</v>
      </c>
      <c r="K33" s="1943">
        <f>'[157]Sheet1 (2)'!J12</f>
        <v>0</v>
      </c>
      <c r="L33" s="2325">
        <v>7</v>
      </c>
    </row>
    <row r="34" spans="1:12">
      <c r="A34" s="2333">
        <v>8</v>
      </c>
      <c r="B34" s="2806" t="str">
        <f>'[157]Sheet1 (2)'!B13</f>
        <v>IA(3)</v>
      </c>
      <c r="C34" s="1808" t="str">
        <f>'[157]Sheet1 (2)'!D13</f>
        <v>Bulk Power System TNVS</v>
      </c>
      <c r="D34" s="1723"/>
      <c r="E34" s="1454"/>
      <c r="F34" s="2799"/>
      <c r="G34" s="2807">
        <f>'[157]Sheet1 (2)'!F13</f>
        <v>22781.25</v>
      </c>
      <c r="H34" s="2808">
        <f>'[157]Sheet1 (2)'!G13</f>
        <v>0</v>
      </c>
      <c r="I34" s="2809">
        <f>'[157]Sheet1 (2)'!H13</f>
        <v>566</v>
      </c>
      <c r="J34" s="1936">
        <f t="shared" si="2"/>
        <v>22781.25</v>
      </c>
      <c r="K34" s="1943">
        <f>'[157]Sheet1 (2)'!J13</f>
        <v>0</v>
      </c>
      <c r="L34" s="2325">
        <v>8</v>
      </c>
    </row>
    <row r="35" spans="1:12">
      <c r="A35" s="2333">
        <v>9</v>
      </c>
      <c r="B35" s="2806" t="str">
        <f>'[157]Sheet1 (2)'!B14</f>
        <v>IA(3)</v>
      </c>
      <c r="C35" s="1808" t="str">
        <f>'[157]Sheet1 (2)'!D14</f>
        <v>Infrared Energy Pattern Analysis for Dielectric Leak Locating Demonstration</v>
      </c>
      <c r="D35" s="1723"/>
      <c r="E35" s="1454"/>
      <c r="F35" s="2799"/>
      <c r="G35" s="2807">
        <f>'[157]Sheet1 (2)'!F14</f>
        <v>23713.1</v>
      </c>
      <c r="H35" s="2808">
        <f>'[157]Sheet1 (2)'!G14</f>
        <v>0</v>
      </c>
      <c r="I35" s="2809">
        <f>'[157]Sheet1 (2)'!H14</f>
        <v>566</v>
      </c>
      <c r="J35" s="1936">
        <f t="shared" si="2"/>
        <v>23713.1</v>
      </c>
      <c r="K35" s="1943">
        <f>'[157]Sheet1 (2)'!J14</f>
        <v>0</v>
      </c>
      <c r="L35" s="2325">
        <v>9</v>
      </c>
    </row>
    <row r="36" spans="1:12">
      <c r="A36" s="2333">
        <v>10</v>
      </c>
      <c r="B36" s="2806" t="str">
        <f>'[157]Sheet1 (2)'!B15</f>
        <v>IA(3)</v>
      </c>
      <c r="C36" s="1808" t="str">
        <f>'[157]Sheet1 (2)'!D15</f>
        <v>HPFF Joint casings Corrosion Protection Aging Test</v>
      </c>
      <c r="D36" s="1723"/>
      <c r="E36" s="1454"/>
      <c r="F36" s="2799"/>
      <c r="G36" s="2807">
        <f>'[157]Sheet1 (2)'!F15</f>
        <v>32400</v>
      </c>
      <c r="H36" s="2808">
        <f>'[157]Sheet1 (2)'!G15</f>
        <v>0</v>
      </c>
      <c r="I36" s="2809">
        <f>'[157]Sheet1 (2)'!H15</f>
        <v>566</v>
      </c>
      <c r="J36" s="1936">
        <f t="shared" si="2"/>
        <v>32400</v>
      </c>
      <c r="K36" s="1943">
        <f>'[157]Sheet1 (2)'!J15</f>
        <v>0</v>
      </c>
      <c r="L36" s="2325">
        <v>10</v>
      </c>
    </row>
    <row r="37" spans="1:12">
      <c r="A37" s="2333">
        <v>11</v>
      </c>
      <c r="B37" s="2806" t="str">
        <f>'[157]Sheet1 (2)'!B16</f>
        <v>IA(3)</v>
      </c>
      <c r="C37" s="1808" t="str">
        <f>'[157]Sheet1 (2)'!D16</f>
        <v>Enhanced EPRI Collaboration on REV</v>
      </c>
      <c r="D37" s="1723"/>
      <c r="E37" s="1454"/>
      <c r="F37" s="2799"/>
      <c r="G37" s="2807">
        <f>'[157]Sheet1 (2)'!F16</f>
        <v>33000</v>
      </c>
      <c r="H37" s="2808">
        <f>'[157]Sheet1 (2)'!G16</f>
        <v>0</v>
      </c>
      <c r="I37" s="2809">
        <f>'[157]Sheet1 (2)'!H16</f>
        <v>566</v>
      </c>
      <c r="J37" s="1936">
        <f t="shared" si="2"/>
        <v>33000</v>
      </c>
      <c r="K37" s="1943">
        <f>'[157]Sheet1 (2)'!J16</f>
        <v>0</v>
      </c>
      <c r="L37" s="2325">
        <v>11</v>
      </c>
    </row>
    <row r="38" spans="1:12">
      <c r="A38" s="2311">
        <v>12</v>
      </c>
      <c r="B38" s="2806" t="str">
        <f>'[157]Sheet1 (2)'!B17</f>
        <v>IA(3)</v>
      </c>
      <c r="C38" s="1808" t="str">
        <f>'[157]Sheet1 (2)'!D17</f>
        <v>Lighting protection analysis for overhead transmission feeders</v>
      </c>
      <c r="D38" s="1723"/>
      <c r="E38" s="1454"/>
      <c r="F38" s="2799"/>
      <c r="G38" s="2807">
        <f>'[157]Sheet1 (2)'!F17</f>
        <v>35700</v>
      </c>
      <c r="H38" s="2808">
        <f>'[157]Sheet1 (2)'!G17</f>
        <v>0</v>
      </c>
      <c r="I38" s="2809">
        <f>'[157]Sheet1 (2)'!H17</f>
        <v>566</v>
      </c>
      <c r="J38" s="1936">
        <f t="shared" si="2"/>
        <v>35700</v>
      </c>
      <c r="K38" s="1943">
        <f>'[157]Sheet1 (2)'!J17</f>
        <v>0</v>
      </c>
      <c r="L38" s="2325">
        <v>12</v>
      </c>
    </row>
    <row r="39" spans="1:12">
      <c r="A39" s="2311">
        <v>13</v>
      </c>
      <c r="B39" s="2806" t="str">
        <f>'[157]Sheet1 (2)'!B18</f>
        <v>IA(3)</v>
      </c>
      <c r="C39" s="1808" t="str">
        <f>'[157]Sheet1 (2)'!D18</f>
        <v>EPRI/NYSERDA/DOE TRAVEL BY SYSTEM &amp; TRANSMISSION OPERATIONS PERSONNEL</v>
      </c>
      <c r="D39" s="1723"/>
      <c r="E39" s="1454"/>
      <c r="F39" s="2799"/>
      <c r="G39" s="2807">
        <f>'[157]Sheet1 (2)'!F18</f>
        <v>37037.96</v>
      </c>
      <c r="H39" s="2808">
        <f>'[157]Sheet1 (2)'!G18</f>
        <v>0</v>
      </c>
      <c r="I39" s="2809">
        <f>'[157]Sheet1 (2)'!H18</f>
        <v>566</v>
      </c>
      <c r="J39" s="1936">
        <f t="shared" si="2"/>
        <v>37037.96</v>
      </c>
      <c r="K39" s="1943">
        <f>'[157]Sheet1 (2)'!J18</f>
        <v>0</v>
      </c>
      <c r="L39" s="2325">
        <v>13</v>
      </c>
    </row>
    <row r="40" spans="1:12">
      <c r="A40" s="2311">
        <v>14</v>
      </c>
      <c r="B40" s="2806" t="str">
        <f>'[157]Sheet1 (2)'!B19</f>
        <v>IA(3)</v>
      </c>
      <c r="C40" s="1808" t="str">
        <f>'[157]Sheet1 (2)'!D19</f>
        <v>Development of the Geomagnetic Disturbance Planning Guide</v>
      </c>
      <c r="D40" s="1723"/>
      <c r="E40" s="1454"/>
      <c r="F40" s="2799"/>
      <c r="G40" s="2807">
        <f>'[157]Sheet1 (2)'!F19</f>
        <v>37310</v>
      </c>
      <c r="H40" s="2808">
        <f>'[157]Sheet1 (2)'!G19</f>
        <v>0</v>
      </c>
      <c r="I40" s="2809">
        <f>'[157]Sheet1 (2)'!H19</f>
        <v>566</v>
      </c>
      <c r="J40" s="1936">
        <f t="shared" si="2"/>
        <v>37310</v>
      </c>
      <c r="K40" s="1943">
        <f>'[157]Sheet1 (2)'!J19</f>
        <v>0</v>
      </c>
      <c r="L40" s="2325">
        <v>14</v>
      </c>
    </row>
    <row r="41" spans="1:12">
      <c r="A41" s="2311">
        <v>15</v>
      </c>
      <c r="B41" s="2806" t="str">
        <f>'[157]Sheet1 (2)'!B20</f>
        <v>IA(3)</v>
      </c>
      <c r="C41" s="1808" t="str">
        <f>'[157]Sheet1 (2)'!D20</f>
        <v>Transmission Modernization Demonstration</v>
      </c>
      <c r="D41" s="1723"/>
      <c r="E41" s="1454"/>
      <c r="F41" s="2799"/>
      <c r="G41" s="2807">
        <f>'[157]Sheet1 (2)'!F20</f>
        <v>39370</v>
      </c>
      <c r="H41" s="2808">
        <f>'[157]Sheet1 (2)'!G20</f>
        <v>0</v>
      </c>
      <c r="I41" s="2809">
        <f>'[157]Sheet1 (2)'!H20</f>
        <v>566</v>
      </c>
      <c r="J41" s="1936">
        <f t="shared" si="2"/>
        <v>39370</v>
      </c>
      <c r="K41" s="1943">
        <f>'[157]Sheet1 (2)'!J20</f>
        <v>0</v>
      </c>
      <c r="L41" s="2325">
        <v>15</v>
      </c>
    </row>
    <row r="42" spans="1:12">
      <c r="A42" s="2311">
        <v>16</v>
      </c>
      <c r="B42" s="2806" t="str">
        <f>'[157]Sheet1 (2)'!B21</f>
        <v>IA(3)</v>
      </c>
      <c r="C42" s="1808" t="str">
        <f>'[157]Sheet1 (2)'!D21</f>
        <v>Design, installation and inspection of two permanent fall protection systems at Ossining Substation</v>
      </c>
      <c r="D42" s="1723"/>
      <c r="E42" s="1454"/>
      <c r="F42" s="2799"/>
      <c r="G42" s="2807">
        <f>'[157]Sheet1 (2)'!F21</f>
        <v>39883.78</v>
      </c>
      <c r="H42" s="2808">
        <f>'[157]Sheet1 (2)'!G21</f>
        <v>0</v>
      </c>
      <c r="I42" s="2809">
        <f>'[157]Sheet1 (2)'!H21</f>
        <v>566</v>
      </c>
      <c r="J42" s="1936">
        <f t="shared" si="2"/>
        <v>39883.78</v>
      </c>
      <c r="K42" s="1943">
        <f>'[157]Sheet1 (2)'!J21</f>
        <v>0</v>
      </c>
      <c r="L42" s="2325">
        <v>16</v>
      </c>
    </row>
    <row r="43" spans="1:12">
      <c r="A43" s="2311">
        <v>17</v>
      </c>
      <c r="B43" s="2806" t="str">
        <f>'[157]Sheet1 (2)'!B22</f>
        <v>IA(3)</v>
      </c>
      <c r="C43" s="1808" t="str">
        <f>'[157]Sheet1 (2)'!D22</f>
        <v>Mitigation of Switching Transients on 345 kV Circuit Breakers TRV Capacitors</v>
      </c>
      <c r="D43" s="1723"/>
      <c r="E43" s="1454"/>
      <c r="F43" s="2799"/>
      <c r="G43" s="2807">
        <f>'[157]Sheet1 (2)'!F22</f>
        <v>41090.550000000003</v>
      </c>
      <c r="H43" s="2808">
        <f>'[157]Sheet1 (2)'!G22</f>
        <v>0</v>
      </c>
      <c r="I43" s="2809">
        <f>'[157]Sheet1 (2)'!H22</f>
        <v>566</v>
      </c>
      <c r="J43" s="1936">
        <f t="shared" si="2"/>
        <v>41090.550000000003</v>
      </c>
      <c r="K43" s="1943">
        <f>'[157]Sheet1 (2)'!J22</f>
        <v>0</v>
      </c>
      <c r="L43" s="2325">
        <v>17</v>
      </c>
    </row>
    <row r="44" spans="1:12">
      <c r="A44" s="2311">
        <v>18</v>
      </c>
      <c r="B44" s="2806" t="str">
        <f>'[157]Sheet1 (2)'!B23</f>
        <v>IA(3)</v>
      </c>
      <c r="C44" s="1808" t="str">
        <f>'[157]Sheet1 (2)'!D23</f>
        <v>Induced Voltage Study for EHV feeder with Gas pipe crossing</v>
      </c>
      <c r="D44" s="1723"/>
      <c r="E44" s="1454"/>
      <c r="F44" s="2799"/>
      <c r="G44" s="2807">
        <f>'[157]Sheet1 (2)'!F23</f>
        <v>50000</v>
      </c>
      <c r="H44" s="2808">
        <f>'[157]Sheet1 (2)'!G23</f>
        <v>0</v>
      </c>
      <c r="I44" s="2809">
        <f>'[157]Sheet1 (2)'!H23</f>
        <v>566</v>
      </c>
      <c r="J44" s="1936">
        <f t="shared" si="2"/>
        <v>50000</v>
      </c>
      <c r="K44" s="1943">
        <f>'[157]Sheet1 (2)'!J23</f>
        <v>0</v>
      </c>
      <c r="L44" s="2325">
        <v>18</v>
      </c>
    </row>
    <row r="45" spans="1:12">
      <c r="A45" s="2311">
        <v>19</v>
      </c>
      <c r="B45" s="2806" t="str">
        <f>'[157]Sheet1 (2)'!B24</f>
        <v>IA(3)</v>
      </c>
      <c r="C45" s="1808" t="str">
        <f>'[157]Sheet1 (2)'!D24</f>
        <v>TRAVELING WAVE FAULT LOCATION</v>
      </c>
      <c r="D45" s="1723"/>
      <c r="E45" s="1454"/>
      <c r="F45" s="2799"/>
      <c r="G45" s="2807">
        <f>'[157]Sheet1 (2)'!F24</f>
        <v>50190.32</v>
      </c>
      <c r="H45" s="2808">
        <f>'[157]Sheet1 (2)'!G24</f>
        <v>0</v>
      </c>
      <c r="I45" s="2809">
        <f>'[157]Sheet1 (2)'!H24</f>
        <v>566</v>
      </c>
      <c r="J45" s="1936">
        <f t="shared" si="2"/>
        <v>50190.32</v>
      </c>
      <c r="K45" s="1943">
        <f>'[157]Sheet1 (2)'!J24</f>
        <v>0</v>
      </c>
      <c r="L45" s="2325">
        <v>19</v>
      </c>
    </row>
    <row r="46" spans="1:12">
      <c r="A46" s="2311">
        <v>20</v>
      </c>
      <c r="B46" s="2806" t="str">
        <f>'[157]Sheet1 (2)'!B25</f>
        <v>IA(3)</v>
      </c>
      <c r="C46" s="1808" t="str">
        <f>'[157]Sheet1 (2)'!D25</f>
        <v>EHV TRANSMISSION FEEDERS INSULATOR RISK ASSESSMENT</v>
      </c>
      <c r="D46" s="1723"/>
      <c r="E46" s="1454"/>
      <c r="F46" s="2799"/>
      <c r="G46" s="2807">
        <f>'[157]Sheet1 (2)'!F25</f>
        <v>50872.87</v>
      </c>
      <c r="H46" s="2808">
        <f>'[157]Sheet1 (2)'!G25</f>
        <v>0</v>
      </c>
      <c r="I46" s="2809">
        <f>'[157]Sheet1 (2)'!H25</f>
        <v>566</v>
      </c>
      <c r="J46" s="1936">
        <f t="shared" si="2"/>
        <v>50872.87</v>
      </c>
      <c r="K46" s="1943">
        <f>'[157]Sheet1 (2)'!J25</f>
        <v>0</v>
      </c>
      <c r="L46" s="2325">
        <v>20</v>
      </c>
    </row>
    <row r="47" spans="1:12">
      <c r="A47" s="2311">
        <v>21</v>
      </c>
      <c r="B47" s="2806" t="str">
        <f>'[157]Sheet1 (2)'!B26</f>
        <v>IA(3)</v>
      </c>
      <c r="C47" s="1808" t="str">
        <f>'[157]Sheet1 (2)'!D26</f>
        <v>Demonstration of New Fault Recording Technologies</v>
      </c>
      <c r="D47" s="1723"/>
      <c r="E47" s="1454"/>
      <c r="F47" s="2799"/>
      <c r="G47" s="2807">
        <f>'[157]Sheet1 (2)'!F26</f>
        <v>64753.32</v>
      </c>
      <c r="H47" s="2808">
        <f>'[157]Sheet1 (2)'!G26</f>
        <v>0</v>
      </c>
      <c r="I47" s="2809">
        <f>'[157]Sheet1 (2)'!H26</f>
        <v>566</v>
      </c>
      <c r="J47" s="1936">
        <f t="shared" si="2"/>
        <v>64753.32</v>
      </c>
      <c r="K47" s="1943">
        <f>'[157]Sheet1 (2)'!J26</f>
        <v>0</v>
      </c>
      <c r="L47" s="2325">
        <v>21</v>
      </c>
    </row>
    <row r="48" spans="1:12">
      <c r="A48" s="2311">
        <v>22</v>
      </c>
      <c r="B48" s="2806" t="str">
        <f>'[157]Sheet1 (2)'!B27</f>
        <v>IA(3)</v>
      </c>
      <c r="C48" s="1808" t="str">
        <f>'[157]Sheet1 (2)'!D27</f>
        <v>Substation Operations Simulator</v>
      </c>
      <c r="D48" s="1723"/>
      <c r="E48" s="1454"/>
      <c r="F48" s="2799"/>
      <c r="G48" s="2807">
        <f>'[157]Sheet1 (2)'!F27</f>
        <v>69673.69</v>
      </c>
      <c r="H48" s="2808">
        <f>'[157]Sheet1 (2)'!G27</f>
        <v>0</v>
      </c>
      <c r="I48" s="2809">
        <f>'[157]Sheet1 (2)'!H27</f>
        <v>566</v>
      </c>
      <c r="J48" s="1936">
        <f t="shared" si="2"/>
        <v>69673.69</v>
      </c>
      <c r="K48" s="1943">
        <f>'[157]Sheet1 (2)'!J27</f>
        <v>0</v>
      </c>
      <c r="L48" s="2325">
        <v>22</v>
      </c>
    </row>
    <row r="49" spans="1:12">
      <c r="A49" s="2311">
        <v>23</v>
      </c>
      <c r="B49" s="2806" t="str">
        <f>'[157]Sheet1 (2)'!B28</f>
        <v>IA(3)</v>
      </c>
      <c r="C49" s="1808" t="str">
        <f>'[157]Sheet1 (2)'!D28</f>
        <v>Substation Busbar Rating Upgrade Study</v>
      </c>
      <c r="D49" s="1723"/>
      <c r="E49" s="1454"/>
      <c r="F49" s="2799"/>
      <c r="G49" s="2807">
        <f>'[157]Sheet1 (2)'!F28</f>
        <v>75000</v>
      </c>
      <c r="H49" s="2808">
        <f>'[157]Sheet1 (2)'!G28</f>
        <v>0</v>
      </c>
      <c r="I49" s="2809">
        <f>'[157]Sheet1 (2)'!H28</f>
        <v>566</v>
      </c>
      <c r="J49" s="1936">
        <f t="shared" si="2"/>
        <v>75000</v>
      </c>
      <c r="K49" s="1943">
        <f>'[157]Sheet1 (2)'!J28</f>
        <v>0</v>
      </c>
      <c r="L49" s="2325">
        <v>23</v>
      </c>
    </row>
    <row r="50" spans="1:12">
      <c r="A50" s="2311">
        <v>24</v>
      </c>
      <c r="B50" s="2806" t="str">
        <f>'[157]Sheet1 (2)'!B29</f>
        <v>IA(3)</v>
      </c>
      <c r="C50" s="1808" t="str">
        <f>'[157]Sheet1 (2)'!D29</f>
        <v>Real Time Condition Assessment of Aging HV Transition Joint</v>
      </c>
      <c r="D50" s="1723"/>
      <c r="E50" s="1454"/>
      <c r="F50" s="2799"/>
      <c r="G50" s="2807">
        <f>'[157]Sheet1 (2)'!F29</f>
        <v>87664.41</v>
      </c>
      <c r="H50" s="2808">
        <f>'[157]Sheet1 (2)'!G29</f>
        <v>0</v>
      </c>
      <c r="I50" s="2809">
        <f>'[157]Sheet1 (2)'!H29</f>
        <v>566</v>
      </c>
      <c r="J50" s="1936">
        <f t="shared" si="2"/>
        <v>87664.41</v>
      </c>
      <c r="K50" s="1943">
        <f>'[157]Sheet1 (2)'!J29</f>
        <v>0</v>
      </c>
      <c r="L50" s="2325">
        <v>24</v>
      </c>
    </row>
    <row r="51" spans="1:12">
      <c r="A51" s="2311">
        <v>25</v>
      </c>
      <c r="B51" s="2806" t="str">
        <f>'[157]Sheet1 (2)'!B30</f>
        <v>IA(3)</v>
      </c>
      <c r="C51" s="1808" t="str">
        <f>'[157]Sheet1 (2)'!D30</f>
        <v>MITIGATION OF GEO AND ELECTRO MAGNETIC EVENTS</v>
      </c>
      <c r="D51" s="1723"/>
      <c r="E51" s="1454"/>
      <c r="F51" s="2799"/>
      <c r="G51" s="2807">
        <f>'[157]Sheet1 (2)'!F30</f>
        <v>94553.74</v>
      </c>
      <c r="H51" s="2808">
        <f>'[157]Sheet1 (2)'!G30</f>
        <v>0</v>
      </c>
      <c r="I51" s="2809">
        <f>'[157]Sheet1 (2)'!H30</f>
        <v>566</v>
      </c>
      <c r="J51" s="1936">
        <f t="shared" si="2"/>
        <v>94553.74</v>
      </c>
      <c r="K51" s="1943">
        <f>'[157]Sheet1 (2)'!J30</f>
        <v>0</v>
      </c>
      <c r="L51" s="2325">
        <v>25</v>
      </c>
    </row>
    <row r="52" spans="1:12">
      <c r="A52" s="2311">
        <v>26</v>
      </c>
      <c r="B52" s="2806" t="str">
        <f>'[157]Sheet1 (2)'!B31</f>
        <v>IA(3)</v>
      </c>
      <c r="C52" s="1808" t="str">
        <f>'[157]Sheet1 (2)'!D31</f>
        <v>Iris On the Move Biometric Identification System Demonstration</v>
      </c>
      <c r="D52" s="1723"/>
      <c r="E52" s="1454"/>
      <c r="F52" s="2799"/>
      <c r="G52" s="2807">
        <f>'[157]Sheet1 (2)'!F31</f>
        <v>97119.08</v>
      </c>
      <c r="H52" s="2808">
        <f>'[157]Sheet1 (2)'!G31</f>
        <v>0</v>
      </c>
      <c r="I52" s="2809">
        <f>'[157]Sheet1 (2)'!H31</f>
        <v>566</v>
      </c>
      <c r="J52" s="1936">
        <f t="shared" si="2"/>
        <v>97119.08</v>
      </c>
      <c r="K52" s="1943">
        <f>'[157]Sheet1 (2)'!J31</f>
        <v>0</v>
      </c>
      <c r="L52" s="2325">
        <v>26</v>
      </c>
    </row>
    <row r="53" spans="1:12">
      <c r="A53" s="2311">
        <v>27</v>
      </c>
      <c r="B53" s="2806" t="str">
        <f>'[157]Sheet1 (2)'!B32</f>
        <v>IA(3)</v>
      </c>
      <c r="C53" s="1808" t="str">
        <f>'[157]Sheet1 (2)'!D32</f>
        <v>Determine Factors Contributing to Pipe-Type Cable Failures</v>
      </c>
      <c r="D53" s="1723"/>
      <c r="E53" s="1454"/>
      <c r="F53" s="2799"/>
      <c r="G53" s="2807">
        <f>'[157]Sheet1 (2)'!F32</f>
        <v>100000</v>
      </c>
      <c r="H53" s="2808">
        <f>'[157]Sheet1 (2)'!G32</f>
        <v>0</v>
      </c>
      <c r="I53" s="2809">
        <f>'[157]Sheet1 (2)'!H32</f>
        <v>566</v>
      </c>
      <c r="J53" s="1936">
        <f t="shared" si="2"/>
        <v>100000</v>
      </c>
      <c r="K53" s="1943">
        <f>'[157]Sheet1 (2)'!J32</f>
        <v>0</v>
      </c>
      <c r="L53" s="2325">
        <v>27</v>
      </c>
    </row>
    <row r="54" spans="1:12">
      <c r="A54" s="2311">
        <v>28</v>
      </c>
      <c r="B54" s="2806" t="str">
        <f>'[157]Sheet1 (2)'!B33</f>
        <v>IA(3)</v>
      </c>
      <c r="C54" s="1808" t="str">
        <f>'[157]Sheet1 (2)'!D33</f>
        <v>DISBONDED COATING DETECTION FOR UNDERGROUND PIPE FEASIBILITY STUDY</v>
      </c>
      <c r="D54" s="1723"/>
      <c r="E54" s="1454"/>
      <c r="F54" s="2799"/>
      <c r="G54" s="2807">
        <f>'[157]Sheet1 (2)'!F33</f>
        <v>112133.78</v>
      </c>
      <c r="H54" s="2808">
        <f>'[157]Sheet1 (2)'!G33</f>
        <v>0</v>
      </c>
      <c r="I54" s="2809">
        <f>'[157]Sheet1 (2)'!H33</f>
        <v>566</v>
      </c>
      <c r="J54" s="1936">
        <f t="shared" si="2"/>
        <v>112133.78</v>
      </c>
      <c r="K54" s="1943">
        <f>'[157]Sheet1 (2)'!J33</f>
        <v>0</v>
      </c>
      <c r="L54" s="2325">
        <v>28</v>
      </c>
    </row>
    <row r="55" spans="1:12">
      <c r="A55" s="2311">
        <v>29</v>
      </c>
      <c r="B55" s="2806" t="str">
        <f>'[157]Sheet1 (2)'!B34</f>
        <v>IA(3)</v>
      </c>
      <c r="C55" s="1808" t="str">
        <f>'[157]Sheet1 (2)'!D34</f>
        <v>Participation in 2015 EPRI Cyber Security and Privacy Program PS183D - Information Assurance</v>
      </c>
      <c r="D55" s="1723"/>
      <c r="E55" s="1454"/>
      <c r="F55" s="2799"/>
      <c r="G55" s="2807">
        <f>'[157]Sheet1 (2)'!F34</f>
        <v>114164.25</v>
      </c>
      <c r="H55" s="2808">
        <f>'[157]Sheet1 (2)'!G34</f>
        <v>0</v>
      </c>
      <c r="I55" s="2809">
        <f>'[157]Sheet1 (2)'!H34</f>
        <v>566</v>
      </c>
      <c r="J55" s="1936">
        <f t="shared" si="2"/>
        <v>114164.25</v>
      </c>
      <c r="K55" s="1943">
        <f>'[157]Sheet1 (2)'!J34</f>
        <v>0</v>
      </c>
      <c r="L55" s="2325">
        <v>29</v>
      </c>
    </row>
    <row r="56" spans="1:12">
      <c r="A56" s="2311">
        <v>30</v>
      </c>
      <c r="B56" s="2806" t="str">
        <f>'[157]Sheet1 (2)'!B35</f>
        <v>IA(3)</v>
      </c>
      <c r="C56" s="1808" t="str">
        <f>'[157]Sheet1 (2)'!D35</f>
        <v>SUPERCONDUCTING CABLE AND FAULT CURRENT LIMITER DEMO AT DUNWOODIE</v>
      </c>
      <c r="D56" s="1723"/>
      <c r="E56" s="1454"/>
      <c r="F56" s="2799"/>
      <c r="G56" s="2807">
        <f>'[157]Sheet1 (2)'!F35</f>
        <v>117423.01</v>
      </c>
      <c r="H56" s="2808">
        <f>'[157]Sheet1 (2)'!G35</f>
        <v>0</v>
      </c>
      <c r="I56" s="2809">
        <f>'[157]Sheet1 (2)'!H35</f>
        <v>566</v>
      </c>
      <c r="J56" s="1936">
        <f t="shared" si="2"/>
        <v>117423.01</v>
      </c>
      <c r="K56" s="1943">
        <f>'[157]Sheet1 (2)'!J35</f>
        <v>0</v>
      </c>
      <c r="L56" s="2325">
        <v>30</v>
      </c>
    </row>
    <row r="57" spans="1:12">
      <c r="A57" s="2311">
        <v>31</v>
      </c>
      <c r="B57" s="2806" t="str">
        <f>'[157]Sheet1 (2)'!B36</f>
        <v>IA(3)</v>
      </c>
      <c r="C57" s="1808" t="str">
        <f>'[157]Sheet1 (2)'!D36</f>
        <v>Underground Transmission Feeders Digital Imaging Study</v>
      </c>
      <c r="D57" s="1723"/>
      <c r="E57" s="1454"/>
      <c r="F57" s="2799"/>
      <c r="G57" s="2807">
        <f>'[157]Sheet1 (2)'!F36</f>
        <v>122500</v>
      </c>
      <c r="H57" s="2808">
        <f>'[157]Sheet1 (2)'!G36</f>
        <v>0</v>
      </c>
      <c r="I57" s="2809">
        <f>'[157]Sheet1 (2)'!H36</f>
        <v>566</v>
      </c>
      <c r="J57" s="1936">
        <f t="shared" si="2"/>
        <v>122500</v>
      </c>
      <c r="K57" s="1943">
        <f>'[157]Sheet1 (2)'!J36</f>
        <v>0</v>
      </c>
      <c r="L57" s="2325">
        <v>31</v>
      </c>
    </row>
    <row r="58" spans="1:12">
      <c r="A58" s="2311">
        <v>32</v>
      </c>
      <c r="B58" s="2806" t="str">
        <f>'[157]Sheet1 (2)'!B37</f>
        <v>IA(3)</v>
      </c>
      <c r="C58" s="1808" t="str">
        <f>'[157]Sheet1 (2)'!D37</f>
        <v>EHV Feeder Hudson River Crossing Vibraton Valdation</v>
      </c>
      <c r="D58" s="1723"/>
      <c r="E58" s="1454"/>
      <c r="F58" s="2799"/>
      <c r="G58" s="2807">
        <f>'[157]Sheet1 (2)'!F37</f>
        <v>135000</v>
      </c>
      <c r="H58" s="2808">
        <f>'[157]Sheet1 (2)'!G37</f>
        <v>0</v>
      </c>
      <c r="I58" s="2809">
        <f>'[157]Sheet1 (2)'!H37</f>
        <v>566</v>
      </c>
      <c r="J58" s="1936">
        <f t="shared" si="2"/>
        <v>135000</v>
      </c>
      <c r="K58" s="1943">
        <f>'[157]Sheet1 (2)'!J37</f>
        <v>0</v>
      </c>
      <c r="L58" s="2325">
        <v>32</v>
      </c>
    </row>
    <row r="59" spans="1:12">
      <c r="A59" s="2311">
        <v>33</v>
      </c>
      <c r="B59" s="2806" t="str">
        <f>'[157]Sheet1 (2)'!B38</f>
        <v>IA(3)</v>
      </c>
      <c r="C59" s="1808" t="str">
        <f>'[157]Sheet1 (2)'!D38</f>
        <v>Development of Line Groups System for Bulk Electric System Fault Analysis</v>
      </c>
      <c r="D59" s="1723"/>
      <c r="E59" s="1454"/>
      <c r="F59" s="2799"/>
      <c r="G59" s="2807">
        <f>'[157]Sheet1 (2)'!F38</f>
        <v>135800</v>
      </c>
      <c r="H59" s="2808">
        <f>'[157]Sheet1 (2)'!G38</f>
        <v>0</v>
      </c>
      <c r="I59" s="2809">
        <f>'[157]Sheet1 (2)'!H38</f>
        <v>566</v>
      </c>
      <c r="J59" s="1936">
        <f t="shared" si="2"/>
        <v>135800</v>
      </c>
      <c r="K59" s="1943">
        <f>'[157]Sheet1 (2)'!J38</f>
        <v>0</v>
      </c>
      <c r="L59" s="2325">
        <v>33</v>
      </c>
    </row>
    <row r="60" spans="1:12">
      <c r="A60" s="2311">
        <v>34</v>
      </c>
      <c r="B60" s="2806" t="str">
        <f>'[157]Sheet1 (2)'!B39</f>
        <v>IA(3)</v>
      </c>
      <c r="C60" s="1808" t="str">
        <f>'[157]Sheet1 (2)'!D39</f>
        <v>Transmission Manhole Oil Minder</v>
      </c>
      <c r="D60" s="1723"/>
      <c r="E60" s="1454"/>
      <c r="F60" s="2799"/>
      <c r="G60" s="2807">
        <f>'[157]Sheet1 (2)'!F39</f>
        <v>242665.5</v>
      </c>
      <c r="H60" s="2808">
        <f>'[157]Sheet1 (2)'!G39</f>
        <v>0</v>
      </c>
      <c r="I60" s="2809">
        <f>'[157]Sheet1 (2)'!H39</f>
        <v>566</v>
      </c>
      <c r="J60" s="1936">
        <f t="shared" si="2"/>
        <v>242665.5</v>
      </c>
      <c r="K60" s="1943">
        <f>'[157]Sheet1 (2)'!J39</f>
        <v>0</v>
      </c>
      <c r="L60" s="2325">
        <v>34</v>
      </c>
    </row>
    <row r="61" spans="1:12">
      <c r="A61" s="2311">
        <v>35</v>
      </c>
      <c r="B61" s="2806" t="str">
        <f>'[157]Sheet1 (2)'!B40</f>
        <v>IA(3)</v>
      </c>
      <c r="C61" s="1808" t="str">
        <f>'[157]Sheet1 (2)'!D40</f>
        <v>SURFACE WAVE TECHNOLOGY FOR DISBONDED COATING DETECTION ON UNDERGROUND PIPES FEASIBILITY STUDY</v>
      </c>
      <c r="D61" s="1723"/>
      <c r="E61" s="1454"/>
      <c r="F61" s="2799"/>
      <c r="G61" s="2807">
        <f>'[157]Sheet1 (2)'!F40</f>
        <v>250000</v>
      </c>
      <c r="H61" s="2808">
        <f>'[157]Sheet1 (2)'!G40</f>
        <v>0</v>
      </c>
      <c r="I61" s="2809">
        <f>'[157]Sheet1 (2)'!H40</f>
        <v>566</v>
      </c>
      <c r="J61" s="1936">
        <f t="shared" si="2"/>
        <v>250000</v>
      </c>
      <c r="K61" s="1943">
        <f>'[157]Sheet1 (2)'!J40</f>
        <v>0</v>
      </c>
      <c r="L61" s="2325">
        <v>35</v>
      </c>
    </row>
    <row r="62" spans="1:12">
      <c r="A62" s="2311">
        <v>36</v>
      </c>
      <c r="B62" s="2806" t="str">
        <f>'[157]Sheet1 (2)'!B41</f>
        <v>IB(1)</v>
      </c>
      <c r="C62" s="1808" t="str">
        <f>'[157]Sheet1 (2)'!D41</f>
        <v>EPRI - ELECTRIC TRANSMISSION</v>
      </c>
      <c r="D62" s="1723"/>
      <c r="E62" s="1454"/>
      <c r="F62" s="2799"/>
      <c r="G62" s="2807">
        <f>'[157]Sheet1 (2)'!F41</f>
        <v>0</v>
      </c>
      <c r="H62" s="2808">
        <f>'[157]Sheet1 (2)'!G41</f>
        <v>1305132</v>
      </c>
      <c r="I62" s="2809">
        <f>'[157]Sheet1 (2)'!H41</f>
        <v>566</v>
      </c>
      <c r="J62" s="1936">
        <f t="shared" si="2"/>
        <v>1305132</v>
      </c>
      <c r="K62" s="1943">
        <f>'[157]Sheet1 (2)'!J41</f>
        <v>0</v>
      </c>
      <c r="L62" s="2325">
        <v>36</v>
      </c>
    </row>
    <row r="63" spans="1:12">
      <c r="A63" s="2311">
        <v>37</v>
      </c>
      <c r="B63" s="2806" t="str">
        <f>'[157]Sheet1 (2)'!B42</f>
        <v>IA(4)</v>
      </c>
      <c r="C63" s="1808" t="str">
        <f>'[157]Sheet1 (2)'!D42</f>
        <v>Customer intelligence platform enhancement project</v>
      </c>
      <c r="D63" s="1723"/>
      <c r="E63" s="1454"/>
      <c r="F63" s="2799"/>
      <c r="G63" s="2807">
        <f>'[157]Sheet1 (2)'!F42</f>
        <v>-17811.79</v>
      </c>
      <c r="H63" s="2808">
        <f>'[157]Sheet1 (2)'!G42</f>
        <v>0</v>
      </c>
      <c r="I63" s="2809">
        <f>'[157]Sheet1 (2)'!H42</f>
        <v>588</v>
      </c>
      <c r="J63" s="1936">
        <f t="shared" ref="J63:J83" si="3">G63+H63</f>
        <v>-17811.79</v>
      </c>
      <c r="K63" s="1943">
        <f>'[157]Sheet1 (2)'!J42</f>
        <v>0</v>
      </c>
      <c r="L63" s="2325">
        <v>37</v>
      </c>
    </row>
    <row r="64" spans="1:12">
      <c r="A64" s="2311">
        <v>38</v>
      </c>
      <c r="B64" s="2806" t="str">
        <f>'[157]Sheet1 (2)'!B43</f>
        <v>IA(4)</v>
      </c>
      <c r="C64" s="1808" t="str">
        <f>'[157]Sheet1 (2)'!D43</f>
        <v>IBM deep thunder model enhacements</v>
      </c>
      <c r="D64" s="1723"/>
      <c r="E64" s="1454"/>
      <c r="F64" s="2799"/>
      <c r="G64" s="2807">
        <f>'[157]Sheet1 (2)'!F43</f>
        <v>-11250</v>
      </c>
      <c r="H64" s="2808">
        <f>'[157]Sheet1 (2)'!G43</f>
        <v>0</v>
      </c>
      <c r="I64" s="2809">
        <f>'[157]Sheet1 (2)'!H43</f>
        <v>588</v>
      </c>
      <c r="J64" s="1936">
        <f t="shared" si="3"/>
        <v>-11250</v>
      </c>
      <c r="K64" s="1943">
        <f>'[157]Sheet1 (2)'!J43</f>
        <v>0</v>
      </c>
      <c r="L64" s="2325">
        <v>38</v>
      </c>
    </row>
    <row r="65" spans="1:12">
      <c r="A65" s="2311">
        <v>39</v>
      </c>
      <c r="B65" s="2806" t="str">
        <f>'[157]Sheet1 (2)'!B44</f>
        <v>IA(4)</v>
      </c>
      <c r="C65" s="1808" t="str">
        <f>'[157]Sheet1 (2)'!D44</f>
        <v>RMS-XA21 Arcing Data Integration</v>
      </c>
      <c r="D65" s="1723"/>
      <c r="E65" s="1454"/>
      <c r="F65" s="2799"/>
      <c r="G65" s="2807">
        <f>'[157]Sheet1 (2)'!F44</f>
        <v>5000</v>
      </c>
      <c r="H65" s="2808">
        <f>'[157]Sheet1 (2)'!G44</f>
        <v>0</v>
      </c>
      <c r="I65" s="2809">
        <f>'[157]Sheet1 (2)'!H44</f>
        <v>588</v>
      </c>
      <c r="J65" s="1936">
        <f t="shared" si="3"/>
        <v>5000</v>
      </c>
      <c r="K65" s="1943">
        <f>'[157]Sheet1 (2)'!J44</f>
        <v>0</v>
      </c>
      <c r="L65" s="2325">
        <v>39</v>
      </c>
    </row>
    <row r="66" spans="1:12">
      <c r="A66" s="2311">
        <v>40</v>
      </c>
      <c r="B66" s="2806" t="str">
        <f>'[157]Sheet1 (2)'!B45</f>
        <v>IA(4)</v>
      </c>
      <c r="C66" s="1808" t="str">
        <f>'[157]Sheet1 (2)'!D45</f>
        <v>Mobile Device Based Facilities Tool</v>
      </c>
      <c r="D66" s="1723"/>
      <c r="E66" s="1454"/>
      <c r="F66" s="2799"/>
      <c r="G66" s="2807">
        <f>'[157]Sheet1 (2)'!F45</f>
        <v>5000</v>
      </c>
      <c r="H66" s="2808">
        <f>'[157]Sheet1 (2)'!G45</f>
        <v>0</v>
      </c>
      <c r="I66" s="2809">
        <f>'[157]Sheet1 (2)'!H45</f>
        <v>588</v>
      </c>
      <c r="J66" s="1936">
        <f t="shared" si="3"/>
        <v>5000</v>
      </c>
      <c r="K66" s="1943">
        <f>'[157]Sheet1 (2)'!J45</f>
        <v>0</v>
      </c>
      <c r="L66" s="2325">
        <v>40</v>
      </c>
    </row>
    <row r="67" spans="1:12">
      <c r="A67" s="2311">
        <v>41</v>
      </c>
      <c r="B67" s="2806" t="str">
        <f>'[157]Sheet1 (2)'!B46</f>
        <v>IA(4)</v>
      </c>
      <c r="C67" s="1808" t="str">
        <f>'[157]Sheet1 (2)'!D46</f>
        <v>Demonstration of Novel Electric Distribution Tools and Equipment</v>
      </c>
      <c r="D67" s="1723"/>
      <c r="E67" s="1454"/>
      <c r="F67" s="2799"/>
      <c r="G67" s="2807">
        <f>'[157]Sheet1 (2)'!F46</f>
        <v>5237.45</v>
      </c>
      <c r="H67" s="2808">
        <f>'[157]Sheet1 (2)'!G46</f>
        <v>0</v>
      </c>
      <c r="I67" s="2809">
        <f>'[157]Sheet1 (2)'!H46</f>
        <v>588</v>
      </c>
      <c r="J67" s="1936">
        <f t="shared" si="3"/>
        <v>5237.45</v>
      </c>
      <c r="K67" s="1943">
        <f>'[157]Sheet1 (2)'!J46</f>
        <v>0</v>
      </c>
      <c r="L67" s="2325">
        <v>41</v>
      </c>
    </row>
    <row r="68" spans="1:12">
      <c r="A68" s="2311">
        <v>42</v>
      </c>
      <c r="B68" s="2806" t="str">
        <f>'[157]Sheet1 (2)'!B47</f>
        <v>IA(4)</v>
      </c>
      <c r="C68" s="1808" t="str">
        <f>'[157]Sheet1 (2)'!D47</f>
        <v>SMART GRID DEMONSTRATION IN LONG ISLAND CITY</v>
      </c>
      <c r="D68" s="1723"/>
      <c r="E68" s="1454"/>
      <c r="F68" s="2799"/>
      <c r="G68" s="2807">
        <f>'[157]Sheet1 (2)'!F47</f>
        <v>5691.7</v>
      </c>
      <c r="H68" s="2808">
        <f>'[157]Sheet1 (2)'!G47</f>
        <v>0</v>
      </c>
      <c r="I68" s="2809">
        <f>'[157]Sheet1 (2)'!H47</f>
        <v>588</v>
      </c>
      <c r="J68" s="1936">
        <f t="shared" si="3"/>
        <v>5691.7</v>
      </c>
      <c r="K68" s="1943">
        <f>'[157]Sheet1 (2)'!J47</f>
        <v>0</v>
      </c>
      <c r="L68" s="2325">
        <v>42</v>
      </c>
    </row>
    <row r="69" spans="1:12">
      <c r="A69" s="2311">
        <v>43</v>
      </c>
      <c r="B69" s="2806" t="str">
        <f>'[157]Sheet1 (2)'!B48</f>
        <v>IA(5)</v>
      </c>
      <c r="C69" s="1808" t="str">
        <f>'[157]Sheet1 (2)'!D48</f>
        <v>EPRI/NYSERDA/DOE TRAVEL BY ENVIRONMENTAL AFFAIRS PERSONNEL</v>
      </c>
      <c r="D69" s="1723"/>
      <c r="E69" s="1454"/>
      <c r="F69" s="2799"/>
      <c r="G69" s="2807">
        <f>'[157]Sheet1 (2)'!F48</f>
        <v>5871.5</v>
      </c>
      <c r="H69" s="2808">
        <f>'[157]Sheet1 (2)'!G48</f>
        <v>0</v>
      </c>
      <c r="I69" s="2809">
        <f>'[157]Sheet1 (2)'!H48</f>
        <v>588</v>
      </c>
      <c r="J69" s="1936">
        <f t="shared" si="3"/>
        <v>5871.5</v>
      </c>
      <c r="K69" s="1943">
        <f>'[157]Sheet1 (2)'!J48</f>
        <v>0</v>
      </c>
      <c r="L69" s="2325">
        <v>43</v>
      </c>
    </row>
    <row r="70" spans="1:12">
      <c r="A70" s="2311">
        <v>44</v>
      </c>
      <c r="B70" s="2806" t="str">
        <f>'[157]Sheet1 (2)'!B49</f>
        <v>IA(4)</v>
      </c>
      <c r="C70" s="1808" t="str">
        <f>'[157]Sheet1 (2)'!D49</f>
        <v>EPRI/NYSERDA/DOE TRAVEL BY CUSTOMER SERVICE PERSONNEL</v>
      </c>
      <c r="D70" s="1723"/>
      <c r="E70" s="1454"/>
      <c r="F70" s="2799"/>
      <c r="G70" s="2807">
        <f>'[157]Sheet1 (2)'!F49</f>
        <v>6556.35</v>
      </c>
      <c r="H70" s="2808">
        <f>'[157]Sheet1 (2)'!G49</f>
        <v>0</v>
      </c>
      <c r="I70" s="2809">
        <f>'[157]Sheet1 (2)'!H49</f>
        <v>588</v>
      </c>
      <c r="J70" s="1936">
        <f t="shared" si="3"/>
        <v>6556.35</v>
      </c>
      <c r="K70" s="1943">
        <f>'[157]Sheet1 (2)'!J49</f>
        <v>0</v>
      </c>
      <c r="L70" s="2325">
        <v>44</v>
      </c>
    </row>
    <row r="71" spans="1:12">
      <c r="A71" s="2311">
        <v>45</v>
      </c>
      <c r="B71" s="2806" t="str">
        <f>'[157]Sheet1 (2)'!B50</f>
        <v>IA(4)</v>
      </c>
      <c r="C71" s="1808" t="str">
        <f>'[157]Sheet1 (2)'!D50</f>
        <v>ADVANCED CONTACT VOLTAGE DETECTION &amp; QUALIFICATION</v>
      </c>
      <c r="D71" s="1723"/>
      <c r="E71" s="1454"/>
      <c r="F71" s="2799"/>
      <c r="G71" s="2807">
        <f>'[157]Sheet1 (2)'!F50</f>
        <v>6930.68</v>
      </c>
      <c r="H71" s="2808">
        <f>'[157]Sheet1 (2)'!G50</f>
        <v>0</v>
      </c>
      <c r="I71" s="2809">
        <f>'[157]Sheet1 (2)'!H50</f>
        <v>588</v>
      </c>
      <c r="J71" s="1936">
        <f t="shared" si="3"/>
        <v>6930.68</v>
      </c>
      <c r="K71" s="1943">
        <f>'[157]Sheet1 (2)'!J50</f>
        <v>0</v>
      </c>
      <c r="L71" s="2325">
        <v>45</v>
      </c>
    </row>
    <row r="72" spans="1:12">
      <c r="A72" s="2311">
        <v>46</v>
      </c>
      <c r="B72" s="2806" t="str">
        <f>'[157]Sheet1 (2)'!B51</f>
        <v>IA(4)</v>
      </c>
      <c r="C72" s="1808" t="str">
        <f>'[157]Sheet1 (2)'!D51</f>
        <v>INFRARED SECONDARY INSPECTION ("ISI")</v>
      </c>
      <c r="D72" s="1723"/>
      <c r="E72" s="1454"/>
      <c r="F72" s="2799"/>
      <c r="G72" s="2807">
        <f>'[157]Sheet1 (2)'!F51</f>
        <v>7662.13</v>
      </c>
      <c r="H72" s="2808">
        <f>'[157]Sheet1 (2)'!G51</f>
        <v>0</v>
      </c>
      <c r="I72" s="2809">
        <f>'[157]Sheet1 (2)'!H51</f>
        <v>588</v>
      </c>
      <c r="J72" s="1936">
        <f t="shared" si="3"/>
        <v>7662.13</v>
      </c>
      <c r="K72" s="1943">
        <f>'[157]Sheet1 (2)'!J51</f>
        <v>0</v>
      </c>
      <c r="L72" s="2325">
        <v>46</v>
      </c>
    </row>
    <row r="73" spans="1:12">
      <c r="A73" s="2311">
        <v>47</v>
      </c>
      <c r="B73" s="2806" t="str">
        <f>'[157]Sheet1 (2)'!B52</f>
        <v>IA(5)</v>
      </c>
      <c r="C73" s="1808" t="str">
        <f>'[157]Sheet1 (2)'!D52</f>
        <v>COMPANY DISTRIBUTION FACILITIES SAFETY ENHANCEMENTS</v>
      </c>
      <c r="D73" s="1723"/>
      <c r="E73" s="1454"/>
      <c r="F73" s="2799"/>
      <c r="G73" s="2807">
        <f>'[157]Sheet1 (2)'!F52</f>
        <v>8888.9</v>
      </c>
      <c r="H73" s="2808">
        <f>'[157]Sheet1 (2)'!G52</f>
        <v>0</v>
      </c>
      <c r="I73" s="2809">
        <f>'[157]Sheet1 (2)'!H52</f>
        <v>588</v>
      </c>
      <c r="J73" s="1936">
        <f t="shared" si="3"/>
        <v>8888.9</v>
      </c>
      <c r="K73" s="1943">
        <f>'[157]Sheet1 (2)'!J52</f>
        <v>0</v>
      </c>
      <c r="L73" s="2325">
        <v>47</v>
      </c>
    </row>
    <row r="74" spans="1:12">
      <c r="A74" s="2311">
        <v>48</v>
      </c>
      <c r="B74" s="2806" t="str">
        <f>'[157]Sheet1 (2)'!B53</f>
        <v>IA(4)</v>
      </c>
      <c r="C74" s="1808" t="str">
        <f>'[157]Sheet1 (2)'!D53</f>
        <v>Splicing Machine Feasibility Study</v>
      </c>
      <c r="D74" s="1723"/>
      <c r="E74" s="1454"/>
      <c r="F74" s="2799"/>
      <c r="G74" s="2807">
        <f>'[157]Sheet1 (2)'!F53</f>
        <v>9855.7900000000009</v>
      </c>
      <c r="H74" s="2808">
        <f>'[157]Sheet1 (2)'!G53</f>
        <v>0</v>
      </c>
      <c r="I74" s="2809">
        <f>'[157]Sheet1 (2)'!H53</f>
        <v>588</v>
      </c>
      <c r="J74" s="1936">
        <f t="shared" si="3"/>
        <v>9855.7900000000009</v>
      </c>
      <c r="K74" s="1943">
        <f>'[157]Sheet1 (2)'!J53</f>
        <v>0</v>
      </c>
      <c r="L74" s="2325">
        <v>48</v>
      </c>
    </row>
    <row r="75" spans="1:12">
      <c r="A75" s="2311">
        <v>49</v>
      </c>
      <c r="B75" s="2806" t="str">
        <f>'[157]Sheet1 (2)'!B54</f>
        <v>IA(4)</v>
      </c>
      <c r="C75" s="1808" t="str">
        <f>'[157]Sheet1 (2)'!D54</f>
        <v>Traffic Safety Study- Various Company Workout Locations</v>
      </c>
      <c r="D75" s="1723"/>
      <c r="E75" s="1454"/>
      <c r="F75" s="2799"/>
      <c r="G75" s="2807">
        <f>'[157]Sheet1 (2)'!F54</f>
        <v>10677.5</v>
      </c>
      <c r="H75" s="2808">
        <f>'[157]Sheet1 (2)'!G54</f>
        <v>0</v>
      </c>
      <c r="I75" s="2809">
        <f>'[157]Sheet1 (2)'!H54</f>
        <v>588</v>
      </c>
      <c r="J75" s="1936">
        <f t="shared" si="3"/>
        <v>10677.5</v>
      </c>
      <c r="K75" s="1943">
        <f>'[157]Sheet1 (2)'!J54</f>
        <v>0</v>
      </c>
      <c r="L75" s="2325">
        <v>49</v>
      </c>
    </row>
    <row r="76" spans="1:12">
      <c r="A76" s="2311">
        <v>50</v>
      </c>
      <c r="B76" s="2806" t="str">
        <f>'[157]Sheet1 (2)'!B55</f>
        <v>IA(4)</v>
      </c>
      <c r="C76" s="1808" t="str">
        <f>'[157]Sheet1 (2)'!D55</f>
        <v>Mobile Site Safety Storm Response Team</v>
      </c>
      <c r="D76" s="1723"/>
      <c r="E76" s="1454"/>
      <c r="F76" s="2799"/>
      <c r="G76" s="2807">
        <f>'[157]Sheet1 (2)'!F55</f>
        <v>10755.47</v>
      </c>
      <c r="H76" s="2808">
        <f>'[157]Sheet1 (2)'!G55</f>
        <v>0</v>
      </c>
      <c r="I76" s="2809">
        <f>'[157]Sheet1 (2)'!H55</f>
        <v>588</v>
      </c>
      <c r="J76" s="1936">
        <f t="shared" si="3"/>
        <v>10755.47</v>
      </c>
      <c r="K76" s="1943">
        <f>'[157]Sheet1 (2)'!J55</f>
        <v>0</v>
      </c>
      <c r="L76" s="2325">
        <v>50</v>
      </c>
    </row>
    <row r="77" spans="1:12">
      <c r="A77" s="2311">
        <v>51</v>
      </c>
      <c r="B77" s="2806" t="str">
        <f>'[157]Sheet1 (2)'!B56</f>
        <v>IA(4)</v>
      </c>
      <c r="C77" s="1808" t="str">
        <f>'[157]Sheet1 (2)'!D56</f>
        <v>ICS Data Acquisition using Forensic Techniques</v>
      </c>
      <c r="D77" s="1723"/>
      <c r="E77" s="1454"/>
      <c r="F77" s="2799"/>
      <c r="G77" s="2807">
        <f>'[157]Sheet1 (2)'!F56</f>
        <v>11153.01</v>
      </c>
      <c r="H77" s="2808">
        <f>'[157]Sheet1 (2)'!G56</f>
        <v>0</v>
      </c>
      <c r="I77" s="2809">
        <f>'[157]Sheet1 (2)'!H56</f>
        <v>588</v>
      </c>
      <c r="J77" s="1936">
        <f t="shared" si="3"/>
        <v>11153.01</v>
      </c>
      <c r="K77" s="1943">
        <f>'[157]Sheet1 (2)'!J56</f>
        <v>0</v>
      </c>
      <c r="L77" s="2325">
        <v>51</v>
      </c>
    </row>
    <row r="78" spans="1:12">
      <c r="A78" s="2311">
        <v>52</v>
      </c>
      <c r="B78" s="2806" t="str">
        <f>'[157]Sheet1 (2)'!B57</f>
        <v>IA(4)</v>
      </c>
      <c r="C78" s="1808" t="str">
        <f>'[157]Sheet1 (2)'!D57</f>
        <v>Drive-by Underground Structure Monitoring System</v>
      </c>
      <c r="D78" s="1723"/>
      <c r="E78" s="1454"/>
      <c r="F78" s="2799"/>
      <c r="G78" s="2807">
        <f>'[157]Sheet1 (2)'!F57</f>
        <v>11618.83</v>
      </c>
      <c r="H78" s="2808">
        <f>'[157]Sheet1 (2)'!G57</f>
        <v>0</v>
      </c>
      <c r="I78" s="2809">
        <f>'[157]Sheet1 (2)'!H57</f>
        <v>588</v>
      </c>
      <c r="J78" s="1936">
        <f t="shared" si="3"/>
        <v>11618.83</v>
      </c>
      <c r="K78" s="1943">
        <f>'[157]Sheet1 (2)'!J57</f>
        <v>0</v>
      </c>
      <c r="L78" s="2325">
        <v>52</v>
      </c>
    </row>
    <row r="79" spans="1:12">
      <c r="A79" s="2311">
        <v>53</v>
      </c>
      <c r="B79" s="2806" t="str">
        <f>'[157]Sheet1 (2)'!B58</f>
        <v>IB(4)</v>
      </c>
      <c r="C79" s="1808" t="str">
        <f>'[157]Sheet1 (2)'!D58</f>
        <v>New England Clean Energy Council - Strategic Partner Network Trial Membership</v>
      </c>
      <c r="D79" s="1723"/>
      <c r="E79" s="1454"/>
      <c r="F79" s="2799"/>
      <c r="G79" s="2807">
        <f>'[157]Sheet1 (2)'!F58</f>
        <v>0</v>
      </c>
      <c r="H79" s="2808">
        <f>'[157]Sheet1 (2)'!G58</f>
        <v>12370</v>
      </c>
      <c r="I79" s="2809">
        <f>'[157]Sheet1 (2)'!H58</f>
        <v>588</v>
      </c>
      <c r="J79" s="1936">
        <f t="shared" si="3"/>
        <v>12370</v>
      </c>
      <c r="K79" s="1943">
        <f>'[157]Sheet1 (2)'!J58</f>
        <v>0</v>
      </c>
      <c r="L79" s="2325">
        <v>53</v>
      </c>
    </row>
    <row r="80" spans="1:12">
      <c r="A80" s="2311">
        <v>54</v>
      </c>
      <c r="B80" s="2806" t="str">
        <f>'[157]Sheet1 (2)'!B59</f>
        <v>IA(4)</v>
      </c>
      <c r="C80" s="1808" t="str">
        <f>'[157]Sheet1 (2)'!D59</f>
        <v>Self-Comissioning LED-Lighting Pilot</v>
      </c>
      <c r="D80" s="1723"/>
      <c r="E80" s="1454"/>
      <c r="F80" s="2799"/>
      <c r="G80" s="2807">
        <f>'[157]Sheet1 (2)'!F59</f>
        <v>14115.56</v>
      </c>
      <c r="H80" s="2808">
        <f>'[157]Sheet1 (2)'!G59</f>
        <v>0</v>
      </c>
      <c r="I80" s="2809">
        <f>'[157]Sheet1 (2)'!H59</f>
        <v>588</v>
      </c>
      <c r="J80" s="1936">
        <f t="shared" si="3"/>
        <v>14115.56</v>
      </c>
      <c r="K80" s="1943">
        <f>'[157]Sheet1 (2)'!J59</f>
        <v>0</v>
      </c>
      <c r="L80" s="2325">
        <v>54</v>
      </c>
    </row>
    <row r="81" spans="1:12">
      <c r="A81" s="2311">
        <v>55</v>
      </c>
      <c r="B81" s="2806" t="str">
        <f>'[157]Sheet1 (2)'!B60</f>
        <v>IA(4)</v>
      </c>
      <c r="C81" s="1808" t="str">
        <f>'[157]Sheet1 (2)'!D60</f>
        <v>Driver Based Analytics Pilot for Vehicle Fleet Safety</v>
      </c>
      <c r="D81" s="1723"/>
      <c r="E81" s="1454"/>
      <c r="F81" s="2799"/>
      <c r="G81" s="2807">
        <f>'[157]Sheet1 (2)'!F60</f>
        <v>15000</v>
      </c>
      <c r="H81" s="2808">
        <f>'[157]Sheet1 (2)'!G60</f>
        <v>0</v>
      </c>
      <c r="I81" s="2809">
        <f>'[157]Sheet1 (2)'!H60</f>
        <v>588</v>
      </c>
      <c r="J81" s="1936">
        <f t="shared" si="3"/>
        <v>15000</v>
      </c>
      <c r="K81" s="1943">
        <f>'[157]Sheet1 (2)'!J60</f>
        <v>0</v>
      </c>
      <c r="L81" s="2325">
        <v>55</v>
      </c>
    </row>
    <row r="82" spans="1:12">
      <c r="A82" s="2311">
        <v>56</v>
      </c>
      <c r="B82" s="2806" t="str">
        <f>'[157]Sheet1 (2)'!B61</f>
        <v>IA(4)</v>
      </c>
      <c r="C82" s="1808" t="str">
        <f>'[157]Sheet1 (2)'!D61</f>
        <v>Assistive Tool for Hand-Digging Pole Holes Demonstration</v>
      </c>
      <c r="D82" s="1723"/>
      <c r="E82" s="1454"/>
      <c r="F82" s="2799"/>
      <c r="G82" s="2807">
        <f>'[157]Sheet1 (2)'!F61</f>
        <v>16006.98</v>
      </c>
      <c r="H82" s="2808">
        <f>'[157]Sheet1 (2)'!G61</f>
        <v>0</v>
      </c>
      <c r="I82" s="2809">
        <f>'[157]Sheet1 (2)'!H61</f>
        <v>588</v>
      </c>
      <c r="J82" s="1936">
        <f t="shared" si="3"/>
        <v>16006.98</v>
      </c>
      <c r="K82" s="1943">
        <f>'[157]Sheet1 (2)'!J61</f>
        <v>0</v>
      </c>
      <c r="L82" s="2325">
        <v>56</v>
      </c>
    </row>
    <row r="83" spans="1:12">
      <c r="A83" s="2311">
        <v>57</v>
      </c>
      <c r="B83" s="2806" t="str">
        <f>'[157]Sheet1 (2)'!B62</f>
        <v>IA(4)</v>
      </c>
      <c r="C83" s="1808" t="str">
        <f>'[157]Sheet1 (2)'!D62</f>
        <v>Customer Experience Survey Findings</v>
      </c>
      <c r="D83" s="1723"/>
      <c r="E83" s="1454"/>
      <c r="F83" s="2799"/>
      <c r="G83" s="2807">
        <f>'[157]Sheet1 (2)'!F62</f>
        <v>16300</v>
      </c>
      <c r="H83" s="2808">
        <f>'[157]Sheet1 (2)'!G62</f>
        <v>0</v>
      </c>
      <c r="I83" s="2809">
        <f>'[157]Sheet1 (2)'!H62</f>
        <v>588</v>
      </c>
      <c r="J83" s="1936">
        <f t="shared" si="3"/>
        <v>16300</v>
      </c>
      <c r="K83" s="1943">
        <f>'[157]Sheet1 (2)'!J62</f>
        <v>0</v>
      </c>
      <c r="L83" s="2325">
        <v>57</v>
      </c>
    </row>
    <row r="84" spans="1:12" ht="15.75" thickBot="1">
      <c r="A84" s="2335">
        <v>58</v>
      </c>
      <c r="B84" s="2330" t="s">
        <v>2328</v>
      </c>
      <c r="C84" s="2298"/>
      <c r="D84" s="2298"/>
      <c r="E84" s="2299"/>
      <c r="F84" s="2336"/>
      <c r="G84" s="2337">
        <f>SUM(G27:G83)</f>
        <v>2550140.4300000006</v>
      </c>
      <c r="H84" s="2337">
        <f>SUM(H27:H83)</f>
        <v>1317502</v>
      </c>
      <c r="I84" s="2299"/>
      <c r="J84" s="2337">
        <f>SUM(J27:J83)</f>
        <v>3867642.4300000006</v>
      </c>
      <c r="K84" s="2337">
        <f>SUM(K27:K83)</f>
        <v>0</v>
      </c>
      <c r="L84" s="2329">
        <v>58</v>
      </c>
    </row>
    <row r="85" spans="1:12">
      <c r="A85" s="2407" t="s">
        <v>4684</v>
      </c>
      <c r="B85" s="2407"/>
      <c r="C85" s="2169"/>
      <c r="D85" s="2169"/>
      <c r="E85" s="2169"/>
      <c r="F85" s="2407" t="s">
        <v>4684</v>
      </c>
      <c r="G85" s="2407"/>
      <c r="H85" s="2170"/>
    </row>
    <row r="86" spans="1:12">
      <c r="A86" s="2170" t="s">
        <v>3822</v>
      </c>
      <c r="B86" s="2170"/>
      <c r="C86" s="2170"/>
      <c r="D86" s="2170"/>
      <c r="E86" s="2170"/>
      <c r="F86" s="2170" t="s">
        <v>3823</v>
      </c>
      <c r="G86" s="2170"/>
      <c r="H86" s="2170"/>
      <c r="I86" s="2170"/>
      <c r="J86" s="2170"/>
      <c r="K86" s="2170"/>
      <c r="L86" s="2170"/>
    </row>
    <row r="87" spans="1:12" ht="15.75">
      <c r="A87" s="1493" t="s">
        <v>419</v>
      </c>
      <c r="B87" s="2170"/>
      <c r="C87" s="2170"/>
      <c r="D87" s="2170"/>
      <c r="E87" s="2170"/>
    </row>
    <row r="89" spans="1:12" ht="16.5" thickBot="1">
      <c r="A89" s="2206" t="str">
        <f>'Data Sheet'!$C$25</f>
        <v>Consolidated Edison Company of New York, Inc.</v>
      </c>
      <c r="B89" s="2169"/>
      <c r="C89" s="2169"/>
      <c r="D89" s="2338" t="str">
        <f>'Data Sheet'!$C$40</f>
        <v>4/28/2016</v>
      </c>
      <c r="E89" s="2169" t="str">
        <f>'Data Sheet'!$C$38</f>
        <v>12/31/2015</v>
      </c>
      <c r="F89" s="2206" t="str">
        <f>'Data Sheet'!$C$25</f>
        <v>Consolidated Edison Company of New York, Inc.</v>
      </c>
      <c r="G89" s="2169"/>
      <c r="H89" s="2169"/>
      <c r="I89" s="2169"/>
      <c r="J89" s="2338" t="str">
        <f>'Data Sheet'!$C$40</f>
        <v>4/28/2016</v>
      </c>
      <c r="K89" s="1496" t="str">
        <f>'Data Sheet'!$C$38</f>
        <v>12/31/2015</v>
      </c>
    </row>
    <row r="90" spans="1:12" ht="15.75">
      <c r="A90" s="2209"/>
      <c r="B90" s="2339" t="s">
        <v>3862</v>
      </c>
      <c r="C90" s="2339"/>
      <c r="D90" s="2322"/>
      <c r="E90" s="2309"/>
      <c r="F90" s="2308"/>
      <c r="G90" s="2339" t="s">
        <v>2097</v>
      </c>
      <c r="H90" s="2339"/>
      <c r="I90" s="2339"/>
      <c r="J90" s="2322"/>
      <c r="K90" s="2322"/>
      <c r="L90" s="2309"/>
    </row>
    <row r="91" spans="1:12" ht="15.75" thickBot="1">
      <c r="A91" s="2297"/>
      <c r="B91" s="2298"/>
      <c r="C91" s="2298"/>
      <c r="D91" s="2340"/>
      <c r="E91" s="2299"/>
      <c r="F91" s="2297"/>
      <c r="G91" s="2298"/>
      <c r="H91" s="2298"/>
      <c r="I91" s="2298"/>
      <c r="J91" s="2298"/>
      <c r="K91" s="2298"/>
      <c r="L91" s="2299"/>
    </row>
    <row r="92" spans="1:12" ht="15.75" thickBot="1">
      <c r="A92" s="2306"/>
      <c r="B92" s="2321" t="s">
        <v>3600</v>
      </c>
      <c r="C92" s="2322" t="s">
        <v>1779</v>
      </c>
      <c r="D92" s="2322"/>
      <c r="E92" s="2309"/>
      <c r="F92" s="2308" t="s">
        <v>3816</v>
      </c>
      <c r="G92" s="2309"/>
      <c r="H92" s="2323" t="s">
        <v>3817</v>
      </c>
      <c r="I92" s="2324" t="s">
        <v>3818</v>
      </c>
      <c r="J92" s="2341"/>
      <c r="K92" s="2309" t="s">
        <v>3819</v>
      </c>
      <c r="L92" s="2306"/>
    </row>
    <row r="93" spans="1:12">
      <c r="A93" s="2325" t="s">
        <v>1724</v>
      </c>
      <c r="B93" s="2296"/>
      <c r="C93" s="2169"/>
      <c r="D93" s="2169"/>
      <c r="E93" s="2296"/>
      <c r="F93" s="2327" t="s">
        <v>177</v>
      </c>
      <c r="G93" s="2267"/>
      <c r="H93" s="2328" t="s">
        <v>177</v>
      </c>
      <c r="I93" s="2267" t="s">
        <v>176</v>
      </c>
      <c r="J93" s="2267" t="s">
        <v>1835</v>
      </c>
      <c r="K93" s="2267" t="s">
        <v>3820</v>
      </c>
      <c r="L93" s="2325" t="s">
        <v>1724</v>
      </c>
    </row>
    <row r="94" spans="1:12" ht="15.75" thickBot="1">
      <c r="A94" s="2329" t="s">
        <v>1727</v>
      </c>
      <c r="B94" s="2330" t="s">
        <v>3018</v>
      </c>
      <c r="C94" s="2317" t="s">
        <v>3019</v>
      </c>
      <c r="D94" s="2317"/>
      <c r="E94" s="2331"/>
      <c r="F94" s="2332" t="s">
        <v>3020</v>
      </c>
      <c r="G94" s="2331"/>
      <c r="H94" s="2330" t="s">
        <v>3021</v>
      </c>
      <c r="I94" s="2329" t="s">
        <v>2343</v>
      </c>
      <c r="J94" s="2329" t="s">
        <v>2344</v>
      </c>
      <c r="K94" s="2329" t="s">
        <v>2345</v>
      </c>
      <c r="L94" s="2329" t="s">
        <v>1727</v>
      </c>
    </row>
    <row r="95" spans="1:12">
      <c r="A95" s="2333">
        <v>1</v>
      </c>
      <c r="B95" s="2802" t="str">
        <f>'[157]Sheet1 (2)'!B63</f>
        <v>IA(4)</v>
      </c>
      <c r="C95" s="1451" t="str">
        <f>'[157]Sheet1 (2)'!D63</f>
        <v>Monitoring of Backfeed Conditions using Communicating Microprocessor Relays</v>
      </c>
      <c r="D95" s="1474"/>
      <c r="E95" s="1454"/>
      <c r="F95" s="2799"/>
      <c r="G95" s="2803">
        <f>'[157]Sheet1 (2)'!F63</f>
        <v>17813.72</v>
      </c>
      <c r="H95" s="2804">
        <f>'[157]Sheet1 (2)'!G63</f>
        <v>0</v>
      </c>
      <c r="I95" s="2805">
        <f>'[157]Sheet1 (2)'!H63</f>
        <v>588</v>
      </c>
      <c r="J95" s="1936">
        <f t="shared" ref="J95" si="4">G95+H95</f>
        <v>17813.72</v>
      </c>
      <c r="K95" s="1451">
        <f>'[157]Sheet1 (2)'!J63</f>
        <v>0</v>
      </c>
      <c r="L95" s="2333">
        <v>1</v>
      </c>
    </row>
    <row r="96" spans="1:12">
      <c r="A96" s="2333">
        <v>2</v>
      </c>
      <c r="B96" s="2806" t="str">
        <f>'[157]Sheet1 (2)'!B64</f>
        <v>IA(4)</v>
      </c>
      <c r="C96" s="1808" t="str">
        <f>'[157]Sheet1 (2)'!D64</f>
        <v>Enhanced Alive on BackFeed Tool Development</v>
      </c>
      <c r="D96" s="1723"/>
      <c r="E96" s="1454"/>
      <c r="F96" s="2799"/>
      <c r="G96" s="2807">
        <f>'[157]Sheet1 (2)'!F64</f>
        <v>18300</v>
      </c>
      <c r="H96" s="2808">
        <f>'[157]Sheet1 (2)'!G64</f>
        <v>0</v>
      </c>
      <c r="I96" s="2809">
        <f>'[157]Sheet1 (2)'!H64</f>
        <v>588</v>
      </c>
      <c r="J96" s="1936">
        <f t="shared" ref="J96:J148" si="5">G96+H96</f>
        <v>18300</v>
      </c>
      <c r="K96" s="1943">
        <f>'[157]Sheet1 (2)'!J64</f>
        <v>0</v>
      </c>
      <c r="L96" s="2333">
        <v>2</v>
      </c>
    </row>
    <row r="97" spans="1:12">
      <c r="A97" s="2333">
        <v>3</v>
      </c>
      <c r="B97" s="2806" t="str">
        <f>'[157]Sheet1 (2)'!B65</f>
        <v>IA(4)</v>
      </c>
      <c r="C97" s="1808" t="str">
        <f>'[157]Sheet1 (2)'!D65</f>
        <v>DEMONSTRATION OF AT&amp;T LOCATING INFORMATION SYSTEM FOR TASK #
INTEGRATION OF FOREIGN CREWS</v>
      </c>
      <c r="D97" s="1723"/>
      <c r="E97" s="1454"/>
      <c r="F97" s="2799"/>
      <c r="G97" s="2807">
        <f>'[157]Sheet1 (2)'!F65</f>
        <v>18450.57</v>
      </c>
      <c r="H97" s="2808">
        <f>'[157]Sheet1 (2)'!G65</f>
        <v>0</v>
      </c>
      <c r="I97" s="2809">
        <f>'[157]Sheet1 (2)'!H65</f>
        <v>588</v>
      </c>
      <c r="J97" s="1936">
        <f t="shared" si="5"/>
        <v>18450.57</v>
      </c>
      <c r="K97" s="1943">
        <f>'[157]Sheet1 (2)'!J65</f>
        <v>0</v>
      </c>
      <c r="L97" s="2333">
        <v>3</v>
      </c>
    </row>
    <row r="98" spans="1:12">
      <c r="A98" s="2333">
        <v>4</v>
      </c>
      <c r="B98" s="2806" t="str">
        <f>'[157]Sheet1 (2)'!B66</f>
        <v>IA(4)</v>
      </c>
      <c r="C98" s="1808" t="str">
        <f>'[157]Sheet1 (2)'!D66</f>
        <v>DEMONSTRATE MANHOLE COVER RESTRAINT SYSTEMS</v>
      </c>
      <c r="D98" s="1723"/>
      <c r="E98" s="1454"/>
      <c r="F98" s="2799"/>
      <c r="G98" s="2807">
        <f>'[157]Sheet1 (2)'!F66</f>
        <v>19199.919999999998</v>
      </c>
      <c r="H98" s="2808">
        <f>'[157]Sheet1 (2)'!G66</f>
        <v>0</v>
      </c>
      <c r="I98" s="2809">
        <f>'[157]Sheet1 (2)'!H66</f>
        <v>588</v>
      </c>
      <c r="J98" s="1936">
        <f t="shared" si="5"/>
        <v>19199.919999999998</v>
      </c>
      <c r="K98" s="1943">
        <f>'[157]Sheet1 (2)'!J66</f>
        <v>0</v>
      </c>
      <c r="L98" s="2333">
        <v>4</v>
      </c>
    </row>
    <row r="99" spans="1:12">
      <c r="A99" s="2333">
        <v>5</v>
      </c>
      <c r="B99" s="2806" t="str">
        <f>'[157]Sheet1 (2)'!B67</f>
        <v>IA(4)</v>
      </c>
      <c r="C99" s="1808" t="str">
        <f>'[157]Sheet1 (2)'!D67</f>
        <v>Automated Text Analytics for Survey Open End Analysis</v>
      </c>
      <c r="D99" s="1723"/>
      <c r="E99" s="1454"/>
      <c r="F99" s="2799"/>
      <c r="G99" s="2807">
        <f>'[157]Sheet1 (2)'!F67</f>
        <v>20000</v>
      </c>
      <c r="H99" s="2808">
        <f>'[157]Sheet1 (2)'!G67</f>
        <v>0</v>
      </c>
      <c r="I99" s="2809">
        <f>'[157]Sheet1 (2)'!H67</f>
        <v>588</v>
      </c>
      <c r="J99" s="1936">
        <f t="shared" si="5"/>
        <v>20000</v>
      </c>
      <c r="K99" s="1943">
        <f>'[157]Sheet1 (2)'!J67</f>
        <v>0</v>
      </c>
      <c r="L99" s="2333">
        <v>5</v>
      </c>
    </row>
    <row r="100" spans="1:12">
      <c r="A100" s="2333">
        <v>6</v>
      </c>
      <c r="B100" s="2806" t="str">
        <f>'[157]Sheet1 (2)'!B68</f>
        <v>IA(4)</v>
      </c>
      <c r="C100" s="1808" t="str">
        <f>'[157]Sheet1 (2)'!D68</f>
        <v>Dynamic Alerts for Vehicle Fleet Safety &amp; Accident Prevention</v>
      </c>
      <c r="D100" s="1723"/>
      <c r="E100" s="1454"/>
      <c r="F100" s="2799"/>
      <c r="G100" s="2807">
        <f>'[157]Sheet1 (2)'!F68</f>
        <v>21572</v>
      </c>
      <c r="H100" s="2808">
        <f>'[157]Sheet1 (2)'!G68</f>
        <v>0</v>
      </c>
      <c r="I100" s="2809">
        <f>'[157]Sheet1 (2)'!H68</f>
        <v>588</v>
      </c>
      <c r="J100" s="1936">
        <f t="shared" si="5"/>
        <v>21572</v>
      </c>
      <c r="K100" s="1943">
        <f>'[157]Sheet1 (2)'!J68</f>
        <v>0</v>
      </c>
      <c r="L100" s="2333">
        <v>6</v>
      </c>
    </row>
    <row r="101" spans="1:12">
      <c r="A101" s="2333">
        <v>7</v>
      </c>
      <c r="B101" s="2806" t="str">
        <f>'[157]Sheet1 (2)'!B69</f>
        <v>IA(4)</v>
      </c>
      <c r="C101" s="1808" t="str">
        <f>'[157]Sheet1 (2)'!D69</f>
        <v>Projects Under $5000</v>
      </c>
      <c r="D101" s="1723"/>
      <c r="E101" s="1454"/>
      <c r="F101" s="2799"/>
      <c r="G101" s="2807">
        <f>'[157]Sheet1 (2)'!F69</f>
        <v>18276.09</v>
      </c>
      <c r="H101" s="2808">
        <f>'[157]Sheet1 (2)'!G69</f>
        <v>0</v>
      </c>
      <c r="I101" s="2809">
        <f>'[157]Sheet1 (2)'!H69</f>
        <v>588</v>
      </c>
      <c r="J101" s="1936">
        <f t="shared" si="5"/>
        <v>18276.09</v>
      </c>
      <c r="K101" s="1943">
        <f>'[157]Sheet1 (2)'!J69</f>
        <v>0</v>
      </c>
      <c r="L101" s="2333">
        <v>7</v>
      </c>
    </row>
    <row r="102" spans="1:12">
      <c r="A102" s="2333">
        <v>8</v>
      </c>
      <c r="B102" s="2806" t="str">
        <f>'[157]Sheet1 (2)'!B70</f>
        <v>IA(4)</v>
      </c>
      <c r="C102" s="1808" t="str">
        <f>'[157]Sheet1 (2)'!D70</f>
        <v>ARC FAULT DETECTION IN NETWORK PROTECTION RELAYS</v>
      </c>
      <c r="D102" s="1723"/>
      <c r="E102" s="1454"/>
      <c r="F102" s="2799"/>
      <c r="G102" s="2807">
        <f>'[157]Sheet1 (2)'!F70</f>
        <v>24499.24</v>
      </c>
      <c r="H102" s="2808">
        <f>'[157]Sheet1 (2)'!G70</f>
        <v>0</v>
      </c>
      <c r="I102" s="2809">
        <f>'[157]Sheet1 (2)'!H70</f>
        <v>588</v>
      </c>
      <c r="J102" s="1936">
        <f t="shared" si="5"/>
        <v>24499.24</v>
      </c>
      <c r="K102" s="1943">
        <f>'[157]Sheet1 (2)'!J70</f>
        <v>0</v>
      </c>
      <c r="L102" s="2333">
        <v>8</v>
      </c>
    </row>
    <row r="103" spans="1:12">
      <c r="A103" s="2333">
        <v>9</v>
      </c>
      <c r="B103" s="2806" t="str">
        <f>'[157]Sheet1 (2)'!B71</f>
        <v>IA(4)</v>
      </c>
      <c r="C103" s="1808" t="str">
        <f>'[157]Sheet1 (2)'!D71</f>
        <v>Analytics and Statistics of Secondary Program Data</v>
      </c>
      <c r="D103" s="1723"/>
      <c r="E103" s="1454"/>
      <c r="F103" s="2799"/>
      <c r="G103" s="2807">
        <f>'[157]Sheet1 (2)'!F71</f>
        <v>25000</v>
      </c>
      <c r="H103" s="2808">
        <f>'[157]Sheet1 (2)'!G71</f>
        <v>0</v>
      </c>
      <c r="I103" s="2809">
        <f>'[157]Sheet1 (2)'!H71</f>
        <v>588</v>
      </c>
      <c r="J103" s="1936">
        <f t="shared" si="5"/>
        <v>25000</v>
      </c>
      <c r="K103" s="1943">
        <f>'[157]Sheet1 (2)'!J71</f>
        <v>0</v>
      </c>
      <c r="L103" s="2333">
        <v>9</v>
      </c>
    </row>
    <row r="104" spans="1:12">
      <c r="A104" s="2333">
        <v>10</v>
      </c>
      <c r="B104" s="2806" t="str">
        <f>'[157]Sheet1 (2)'!B72</f>
        <v>IB(4)</v>
      </c>
      <c r="C104" s="1808" t="str">
        <f>'[157]Sheet1 (2)'!D72</f>
        <v>INTERNATIONAL UTILITY WORK GROUP PARTICIPATION</v>
      </c>
      <c r="D104" s="1723"/>
      <c r="E104" s="1454"/>
      <c r="F104" s="2799"/>
      <c r="G104" s="2807">
        <f>'[157]Sheet1 (2)'!F72</f>
        <v>0</v>
      </c>
      <c r="H104" s="2808">
        <f>'[157]Sheet1 (2)'!G72</f>
        <v>25517.78</v>
      </c>
      <c r="I104" s="2809">
        <f>'[157]Sheet1 (2)'!H72</f>
        <v>588</v>
      </c>
      <c r="J104" s="1936">
        <f t="shared" si="5"/>
        <v>25517.78</v>
      </c>
      <c r="K104" s="1943">
        <f>'[157]Sheet1 (2)'!J72</f>
        <v>0</v>
      </c>
      <c r="L104" s="2333">
        <v>10</v>
      </c>
    </row>
    <row r="105" spans="1:12">
      <c r="A105" s="2333">
        <v>11</v>
      </c>
      <c r="B105" s="2806" t="str">
        <f>'[157]Sheet1 (2)'!B73</f>
        <v>IA(6)</v>
      </c>
      <c r="C105" s="1808" t="str">
        <f>'[157]Sheet1 (2)'!D73</f>
        <v>Electric Vehicle Workplace Charging Pilot</v>
      </c>
      <c r="D105" s="1723"/>
      <c r="E105" s="1454"/>
      <c r="F105" s="2799"/>
      <c r="G105" s="2807">
        <f>'[157]Sheet1 (2)'!F73</f>
        <v>28476.13</v>
      </c>
      <c r="H105" s="2808">
        <f>'[157]Sheet1 (2)'!G73</f>
        <v>0</v>
      </c>
      <c r="I105" s="2809">
        <f>'[157]Sheet1 (2)'!H73</f>
        <v>588</v>
      </c>
      <c r="J105" s="1936">
        <f t="shared" si="5"/>
        <v>28476.13</v>
      </c>
      <c r="K105" s="1943">
        <f>'[157]Sheet1 (2)'!J73</f>
        <v>0</v>
      </c>
      <c r="L105" s="2333">
        <v>11</v>
      </c>
    </row>
    <row r="106" spans="1:12">
      <c r="A106" s="2311">
        <v>12</v>
      </c>
      <c r="B106" s="2806" t="str">
        <f>'[157]Sheet1 (2)'!B74</f>
        <v>IB(4)</v>
      </c>
      <c r="C106" s="1808" t="str">
        <f>'[157]Sheet1 (2)'!D74</f>
        <v>R&amp;D MANAGEMENT BEST PRACTICES</v>
      </c>
      <c r="D106" s="1723"/>
      <c r="E106" s="1454"/>
      <c r="F106" s="2799"/>
      <c r="G106" s="2807">
        <f>'[157]Sheet1 (2)'!F74</f>
        <v>0</v>
      </c>
      <c r="H106" s="2808">
        <f>'[157]Sheet1 (2)'!G74</f>
        <v>29000</v>
      </c>
      <c r="I106" s="2809">
        <f>'[157]Sheet1 (2)'!H74</f>
        <v>588</v>
      </c>
      <c r="J106" s="1936">
        <f t="shared" si="5"/>
        <v>29000</v>
      </c>
      <c r="K106" s="1943">
        <f>'[157]Sheet1 (2)'!J74</f>
        <v>0</v>
      </c>
      <c r="L106" s="2311">
        <v>12</v>
      </c>
    </row>
    <row r="107" spans="1:12">
      <c r="A107" s="2311">
        <v>13</v>
      </c>
      <c r="B107" s="2806" t="str">
        <f>'[157]Sheet1 (2)'!B75</f>
        <v>IA(4)</v>
      </c>
      <c r="C107" s="1808" t="str">
        <f>'[157]Sheet1 (2)'!D75</f>
        <v>Enhanced Tool Development for Positive Identification of Network Feeders</v>
      </c>
      <c r="D107" s="1723"/>
      <c r="E107" s="1454"/>
      <c r="F107" s="2799"/>
      <c r="G107" s="2807">
        <f>'[157]Sheet1 (2)'!F75</f>
        <v>32160</v>
      </c>
      <c r="H107" s="2808">
        <f>'[157]Sheet1 (2)'!G75</f>
        <v>0</v>
      </c>
      <c r="I107" s="2809">
        <f>'[157]Sheet1 (2)'!H75</f>
        <v>588</v>
      </c>
      <c r="J107" s="1936">
        <f t="shared" si="5"/>
        <v>32160</v>
      </c>
      <c r="K107" s="1943">
        <f>'[157]Sheet1 (2)'!J75</f>
        <v>0</v>
      </c>
      <c r="L107" s="2311">
        <v>13</v>
      </c>
    </row>
    <row r="108" spans="1:12">
      <c r="A108" s="2311">
        <v>14</v>
      </c>
      <c r="B108" s="2806" t="str">
        <f>'[157]Sheet1 (2)'!B76</f>
        <v>IA(4)</v>
      </c>
      <c r="C108" s="1808" t="str">
        <f>'[157]Sheet1 (2)'!D76</f>
        <v>Evaluate Smart Thermostats' Impact on Energy Efficiency and Demand Response</v>
      </c>
      <c r="D108" s="1723"/>
      <c r="E108" s="1454"/>
      <c r="F108" s="2799"/>
      <c r="G108" s="2807">
        <f>'[157]Sheet1 (2)'!F76</f>
        <v>35000</v>
      </c>
      <c r="H108" s="2808">
        <f>'[157]Sheet1 (2)'!G76</f>
        <v>0</v>
      </c>
      <c r="I108" s="2809">
        <f>'[157]Sheet1 (2)'!H76</f>
        <v>588</v>
      </c>
      <c r="J108" s="1936">
        <f t="shared" si="5"/>
        <v>35000</v>
      </c>
      <c r="K108" s="1943">
        <f>'[157]Sheet1 (2)'!J76</f>
        <v>0</v>
      </c>
      <c r="L108" s="2311">
        <v>14</v>
      </c>
    </row>
    <row r="109" spans="1:12">
      <c r="A109" s="2311">
        <v>15</v>
      </c>
      <c r="B109" s="2806" t="str">
        <f>'[157]Sheet1 (2)'!B77</f>
        <v>IA(4)</v>
      </c>
      <c r="C109" s="1808" t="str">
        <f>'[157]Sheet1 (2)'!D77</f>
        <v>POWER FACTOR CORRECTION DEVLEOPMENT FOR LOW VOLTAGE NETWORK SECONDARY SYSTEMS</v>
      </c>
      <c r="D109" s="1723"/>
      <c r="E109" s="1454"/>
      <c r="F109" s="2799"/>
      <c r="G109" s="2807">
        <f>'[157]Sheet1 (2)'!F77</f>
        <v>36800</v>
      </c>
      <c r="H109" s="2808">
        <f>'[157]Sheet1 (2)'!G77</f>
        <v>0</v>
      </c>
      <c r="I109" s="2809">
        <f>'[157]Sheet1 (2)'!H77</f>
        <v>588</v>
      </c>
      <c r="J109" s="1936">
        <f t="shared" si="5"/>
        <v>36800</v>
      </c>
      <c r="K109" s="1943">
        <f>'[157]Sheet1 (2)'!J77</f>
        <v>0</v>
      </c>
      <c r="L109" s="2311">
        <v>15</v>
      </c>
    </row>
    <row r="110" spans="1:12">
      <c r="A110" s="2311">
        <v>16</v>
      </c>
      <c r="B110" s="2806" t="str">
        <f>'[157]Sheet1 (2)'!B78</f>
        <v>IA(4)</v>
      </c>
      <c r="C110" s="1808" t="str">
        <f>'[157]Sheet1 (2)'!D78</f>
        <v>OBSTRUCTION CLEARANCE USING ROBOTIC TECHNOLOGY FOR ELECTRIC CONDUITS / DUCTS</v>
      </c>
      <c r="D110" s="1723"/>
      <c r="E110" s="1454"/>
      <c r="F110" s="2799"/>
      <c r="G110" s="2807">
        <f>'[157]Sheet1 (2)'!F78</f>
        <v>38788.699999999997</v>
      </c>
      <c r="H110" s="2808">
        <f>'[157]Sheet1 (2)'!G78</f>
        <v>0</v>
      </c>
      <c r="I110" s="2809">
        <f>'[157]Sheet1 (2)'!H78</f>
        <v>588</v>
      </c>
      <c r="J110" s="1936">
        <f t="shared" si="5"/>
        <v>38788.699999999997</v>
      </c>
      <c r="K110" s="1943">
        <f>'[157]Sheet1 (2)'!J78</f>
        <v>0</v>
      </c>
      <c r="L110" s="2311">
        <v>16</v>
      </c>
    </row>
    <row r="111" spans="1:12">
      <c r="A111" s="2311">
        <v>17</v>
      </c>
      <c r="B111" s="2806" t="str">
        <f>'[157]Sheet1 (2)'!B79</f>
        <v>IA(4)</v>
      </c>
      <c r="C111" s="1808" t="str">
        <f>'[157]Sheet1 (2)'!D79</f>
        <v>Hudson Avenue Repowering Project Feasability Study</v>
      </c>
      <c r="D111" s="1723"/>
      <c r="E111" s="1454"/>
      <c r="F111" s="2799"/>
      <c r="G111" s="2807">
        <f>'[157]Sheet1 (2)'!F79</f>
        <v>40000</v>
      </c>
      <c r="H111" s="2808">
        <f>'[157]Sheet1 (2)'!G79</f>
        <v>0</v>
      </c>
      <c r="I111" s="2809">
        <f>'[157]Sheet1 (2)'!H79</f>
        <v>588</v>
      </c>
      <c r="J111" s="1936">
        <f t="shared" si="5"/>
        <v>40000</v>
      </c>
      <c r="K111" s="1943">
        <f>'[157]Sheet1 (2)'!J79</f>
        <v>0</v>
      </c>
      <c r="L111" s="2311">
        <v>17</v>
      </c>
    </row>
    <row r="112" spans="1:12">
      <c r="A112" s="2311">
        <v>18</v>
      </c>
      <c r="B112" s="2806" t="str">
        <f>'[157]Sheet1 (2)'!B80</f>
        <v>IA(4)</v>
      </c>
      <c r="C112" s="1808" t="str">
        <f>'[157]Sheet1 (2)'!D80</f>
        <v>EPRI/NYSERDA/DOE TRAVEL BY ALL OTHER NON-R&amp;D PERSONNEL</v>
      </c>
      <c r="D112" s="1723"/>
      <c r="E112" s="1454"/>
      <c r="F112" s="2799"/>
      <c r="G112" s="2807">
        <f>'[157]Sheet1 (2)'!F80</f>
        <v>43232.02</v>
      </c>
      <c r="H112" s="2808">
        <f>'[157]Sheet1 (2)'!G80</f>
        <v>0</v>
      </c>
      <c r="I112" s="2809">
        <f>'[157]Sheet1 (2)'!H80</f>
        <v>588</v>
      </c>
      <c r="J112" s="1936">
        <f t="shared" si="5"/>
        <v>43232.02</v>
      </c>
      <c r="K112" s="1943">
        <f>'[157]Sheet1 (2)'!J80</f>
        <v>0</v>
      </c>
      <c r="L112" s="2311">
        <v>18</v>
      </c>
    </row>
    <row r="113" spans="1:12">
      <c r="A113" s="2311">
        <v>19</v>
      </c>
      <c r="B113" s="2806" t="str">
        <f>'[157]Sheet1 (2)'!B81</f>
        <v>IA(4)</v>
      </c>
      <c r="C113" s="1808" t="str">
        <f>'[157]Sheet1 (2)'!D81</f>
        <v>Vehicle Based Imagery for Damage Assessment</v>
      </c>
      <c r="D113" s="1723"/>
      <c r="E113" s="1454"/>
      <c r="F113" s="2799"/>
      <c r="G113" s="2807">
        <f>'[157]Sheet1 (2)'!F81</f>
        <v>48000</v>
      </c>
      <c r="H113" s="2808">
        <f>'[157]Sheet1 (2)'!G81</f>
        <v>0</v>
      </c>
      <c r="I113" s="2809">
        <f>'[157]Sheet1 (2)'!H81</f>
        <v>588</v>
      </c>
      <c r="J113" s="1936">
        <f t="shared" si="5"/>
        <v>48000</v>
      </c>
      <c r="K113" s="1943">
        <f>'[157]Sheet1 (2)'!J81</f>
        <v>0</v>
      </c>
      <c r="L113" s="2311">
        <v>19</v>
      </c>
    </row>
    <row r="114" spans="1:12">
      <c r="A114" s="2311">
        <v>20</v>
      </c>
      <c r="B114" s="2806" t="str">
        <f>'[157]Sheet1 (2)'!B82</f>
        <v>IA(4)</v>
      </c>
      <c r="C114" s="1808" t="str">
        <f>'[157]Sheet1 (2)'!D82</f>
        <v>Vehicle-Mounted Detection System for Burnout Gasses Development</v>
      </c>
      <c r="D114" s="1723"/>
      <c r="E114" s="1454"/>
      <c r="F114" s="2799"/>
      <c r="G114" s="2807">
        <f>'[157]Sheet1 (2)'!F82</f>
        <v>49060.41</v>
      </c>
      <c r="H114" s="2808">
        <f>'[157]Sheet1 (2)'!G82</f>
        <v>0</v>
      </c>
      <c r="I114" s="2809">
        <f>'[157]Sheet1 (2)'!H82</f>
        <v>588</v>
      </c>
      <c r="J114" s="1936">
        <f t="shared" si="5"/>
        <v>49060.41</v>
      </c>
      <c r="K114" s="1943">
        <f>'[157]Sheet1 (2)'!J82</f>
        <v>0</v>
      </c>
      <c r="L114" s="2311">
        <v>20</v>
      </c>
    </row>
    <row r="115" spans="1:12">
      <c r="A115" s="2311">
        <v>21</v>
      </c>
      <c r="B115" s="2806" t="str">
        <f>'[157]Sheet1 (2)'!B83</f>
        <v>IA(4)</v>
      </c>
      <c r="C115" s="1808" t="str">
        <f>'[157]Sheet1 (2)'!D83</f>
        <v>DER Hosting Capacity Approach and Method Development for New York State</v>
      </c>
      <c r="D115" s="1723"/>
      <c r="E115" s="1454"/>
      <c r="F115" s="2799"/>
      <c r="G115" s="2807">
        <f>'[157]Sheet1 (2)'!F83</f>
        <v>50000</v>
      </c>
      <c r="H115" s="2808">
        <f>'[157]Sheet1 (2)'!G83</f>
        <v>0</v>
      </c>
      <c r="I115" s="2809">
        <f>'[157]Sheet1 (2)'!H83</f>
        <v>588</v>
      </c>
      <c r="J115" s="1936">
        <f t="shared" si="5"/>
        <v>50000</v>
      </c>
      <c r="K115" s="1943">
        <f>'[157]Sheet1 (2)'!J83</f>
        <v>0</v>
      </c>
      <c r="L115" s="2311">
        <v>21</v>
      </c>
    </row>
    <row r="116" spans="1:12">
      <c r="A116" s="2311">
        <v>22</v>
      </c>
      <c r="B116" s="2806" t="str">
        <f>'[157]Sheet1 (2)'!B84</f>
        <v>IA(4)</v>
      </c>
      <c r="C116" s="1808" t="str">
        <f>'[157]Sheet1 (2)'!D84</f>
        <v>Arcing Fault Detection in Network Protector Relays Field Demonstration</v>
      </c>
      <c r="D116" s="1723"/>
      <c r="E116" s="1454"/>
      <c r="F116" s="2799"/>
      <c r="G116" s="2807">
        <f>'[157]Sheet1 (2)'!F84</f>
        <v>54002.77</v>
      </c>
      <c r="H116" s="2808">
        <f>'[157]Sheet1 (2)'!G84</f>
        <v>0</v>
      </c>
      <c r="I116" s="2809">
        <f>'[157]Sheet1 (2)'!H84</f>
        <v>588</v>
      </c>
      <c r="J116" s="1936">
        <f t="shared" si="5"/>
        <v>54002.77</v>
      </c>
      <c r="K116" s="1943">
        <f>'[157]Sheet1 (2)'!J84</f>
        <v>0</v>
      </c>
      <c r="L116" s="2311">
        <v>22</v>
      </c>
    </row>
    <row r="117" spans="1:12">
      <c r="A117" s="2311">
        <v>23</v>
      </c>
      <c r="B117" s="2806" t="str">
        <f>'[157]Sheet1 (2)'!B85</f>
        <v>IA(4)</v>
      </c>
      <c r="C117" s="1808" t="str">
        <f>'[157]Sheet1 (2)'!D85</f>
        <v>Enhance Customer Demand Load Profile Estimation Algorithms for Field TASK # Application</v>
      </c>
      <c r="D117" s="1723"/>
      <c r="E117" s="1454"/>
      <c r="F117" s="2799"/>
      <c r="G117" s="2807">
        <f>'[157]Sheet1 (2)'!F85</f>
        <v>56822</v>
      </c>
      <c r="H117" s="2808">
        <f>'[157]Sheet1 (2)'!G85</f>
        <v>0</v>
      </c>
      <c r="I117" s="2809">
        <f>'[157]Sheet1 (2)'!H85</f>
        <v>588</v>
      </c>
      <c r="J117" s="1936">
        <f t="shared" si="5"/>
        <v>56822</v>
      </c>
      <c r="K117" s="1943">
        <f>'[157]Sheet1 (2)'!J85</f>
        <v>0</v>
      </c>
      <c r="L117" s="2311">
        <v>23</v>
      </c>
    </row>
    <row r="118" spans="1:12">
      <c r="A118" s="2311">
        <v>24</v>
      </c>
      <c r="B118" s="2806" t="str">
        <f>'[157]Sheet1 (2)'!B86</f>
        <v>IA(4)</v>
      </c>
      <c r="C118" s="1808" t="str">
        <f>'[157]Sheet1 (2)'!D86</f>
        <v>Con Edison Weather Forecast Verification Automation</v>
      </c>
      <c r="D118" s="1723"/>
      <c r="E118" s="1454"/>
      <c r="F118" s="2799"/>
      <c r="G118" s="2807">
        <f>'[157]Sheet1 (2)'!F86</f>
        <v>58000</v>
      </c>
      <c r="H118" s="2808">
        <f>'[157]Sheet1 (2)'!G86</f>
        <v>0</v>
      </c>
      <c r="I118" s="2809">
        <f>'[157]Sheet1 (2)'!H86</f>
        <v>588</v>
      </c>
      <c r="J118" s="1936">
        <f t="shared" si="5"/>
        <v>58000</v>
      </c>
      <c r="K118" s="1943">
        <f>'[157]Sheet1 (2)'!J86</f>
        <v>0</v>
      </c>
      <c r="L118" s="2311">
        <v>24</v>
      </c>
    </row>
    <row r="119" spans="1:12">
      <c r="A119" s="2311">
        <v>25</v>
      </c>
      <c r="B119" s="2806" t="str">
        <f>'[157]Sheet1 (2)'!B87</f>
        <v>IA(4)</v>
      </c>
      <c r="C119" s="1808" t="str">
        <f>'[157]Sheet1 (2)'!D87</f>
        <v>Distributed Generation Quick Connect Plug</v>
      </c>
      <c r="D119" s="1723"/>
      <c r="E119" s="1454"/>
      <c r="F119" s="2799"/>
      <c r="G119" s="2807">
        <f>'[157]Sheet1 (2)'!F87</f>
        <v>58625</v>
      </c>
      <c r="H119" s="2808">
        <f>'[157]Sheet1 (2)'!G87</f>
        <v>0</v>
      </c>
      <c r="I119" s="2809">
        <f>'[157]Sheet1 (2)'!H87</f>
        <v>588</v>
      </c>
      <c r="J119" s="1936">
        <f t="shared" si="5"/>
        <v>58625</v>
      </c>
      <c r="K119" s="1943">
        <f>'[157]Sheet1 (2)'!J87</f>
        <v>0</v>
      </c>
      <c r="L119" s="2311">
        <v>25</v>
      </c>
    </row>
    <row r="120" spans="1:12">
      <c r="A120" s="2311">
        <v>26</v>
      </c>
      <c r="B120" s="2806" t="str">
        <f>'[157]Sheet1 (2)'!B88</f>
        <v>IA(4)</v>
      </c>
      <c r="C120" s="1808" t="str">
        <f>'[157]Sheet1 (2)'!D88</f>
        <v>Evaluation of Long Range Ensemble Weather Modeling</v>
      </c>
      <c r="D120" s="1723"/>
      <c r="E120" s="1454"/>
      <c r="F120" s="2799"/>
      <c r="G120" s="2807">
        <f>'[157]Sheet1 (2)'!F88</f>
        <v>59099</v>
      </c>
      <c r="H120" s="2808">
        <f>'[157]Sheet1 (2)'!G88</f>
        <v>0</v>
      </c>
      <c r="I120" s="2809">
        <f>'[157]Sheet1 (2)'!H88</f>
        <v>588</v>
      </c>
      <c r="J120" s="1936">
        <f t="shared" si="5"/>
        <v>59099</v>
      </c>
      <c r="K120" s="1943">
        <f>'[157]Sheet1 (2)'!J88</f>
        <v>0</v>
      </c>
      <c r="L120" s="2311">
        <v>26</v>
      </c>
    </row>
    <row r="121" spans="1:12">
      <c r="A121" s="2311">
        <v>27</v>
      </c>
      <c r="B121" s="2806" t="str">
        <f>'[157]Sheet1 (2)'!B89</f>
        <v>IA(4)</v>
      </c>
      <c r="C121" s="1808" t="str">
        <f>'[157]Sheet1 (2)'!D89</f>
        <v>Decision Support Development for Enhanced Work Coordination</v>
      </c>
      <c r="D121" s="1723"/>
      <c r="E121" s="1454"/>
      <c r="F121" s="2799"/>
      <c r="G121" s="2807">
        <f>'[157]Sheet1 (2)'!F89</f>
        <v>60000</v>
      </c>
      <c r="H121" s="2808">
        <f>'[157]Sheet1 (2)'!G89</f>
        <v>0</v>
      </c>
      <c r="I121" s="2809">
        <f>'[157]Sheet1 (2)'!H89</f>
        <v>588</v>
      </c>
      <c r="J121" s="1936">
        <f t="shared" si="5"/>
        <v>60000</v>
      </c>
      <c r="K121" s="1943">
        <f>'[157]Sheet1 (2)'!J89</f>
        <v>0</v>
      </c>
      <c r="L121" s="2311">
        <v>27</v>
      </c>
    </row>
    <row r="122" spans="1:12">
      <c r="A122" s="2311">
        <v>28</v>
      </c>
      <c r="B122" s="2806" t="str">
        <f>'[157]Sheet1 (2)'!B90</f>
        <v>IA(4)</v>
      </c>
      <c r="C122" s="1808" t="str">
        <f>'[157]Sheet1 (2)'!D90</f>
        <v>Random Network Protector Auto-Exercise to mitigate Alive on Backfeeds</v>
      </c>
      <c r="D122" s="1723"/>
      <c r="E122" s="1454"/>
      <c r="F122" s="2799"/>
      <c r="G122" s="2807">
        <f>'[157]Sheet1 (2)'!F90</f>
        <v>71800</v>
      </c>
      <c r="H122" s="2808">
        <f>'[157]Sheet1 (2)'!G90</f>
        <v>0</v>
      </c>
      <c r="I122" s="2809">
        <f>'[157]Sheet1 (2)'!H90</f>
        <v>588</v>
      </c>
      <c r="J122" s="1936">
        <f t="shared" si="5"/>
        <v>71800</v>
      </c>
      <c r="K122" s="1943">
        <f>'[157]Sheet1 (2)'!J90</f>
        <v>0</v>
      </c>
      <c r="L122" s="2311">
        <v>28</v>
      </c>
    </row>
    <row r="123" spans="1:12">
      <c r="A123" s="2311">
        <v>29</v>
      </c>
      <c r="B123" s="2806" t="str">
        <f>'[157]Sheet1 (2)'!B91</f>
        <v>IA(4)</v>
      </c>
      <c r="C123" s="1808" t="str">
        <f>'[157]Sheet1 (2)'!D91</f>
        <v>Remote control of network protector relay</v>
      </c>
      <c r="D123" s="1723"/>
      <c r="E123" s="1454"/>
      <c r="F123" s="2799"/>
      <c r="G123" s="2807">
        <f>'[157]Sheet1 (2)'!F91</f>
        <v>73036.62</v>
      </c>
      <c r="H123" s="2808">
        <f>'[157]Sheet1 (2)'!G91</f>
        <v>0</v>
      </c>
      <c r="I123" s="2809">
        <f>'[157]Sheet1 (2)'!H91</f>
        <v>588</v>
      </c>
      <c r="J123" s="1936">
        <f t="shared" si="5"/>
        <v>73036.62</v>
      </c>
      <c r="K123" s="1943">
        <f>'[157]Sheet1 (2)'!J91</f>
        <v>0</v>
      </c>
      <c r="L123" s="2311">
        <v>29</v>
      </c>
    </row>
    <row r="124" spans="1:12">
      <c r="A124" s="2311">
        <v>30</v>
      </c>
      <c r="B124" s="2806" t="str">
        <f>'[157]Sheet1 (2)'!B92</f>
        <v>IA(4)</v>
      </c>
      <c r="C124" s="1808" t="str">
        <f>'[157]Sheet1 (2)'!D92</f>
        <v>Underground Event Mitigation Enhancement for Secondary Boxes</v>
      </c>
      <c r="D124" s="1723"/>
      <c r="E124" s="1454"/>
      <c r="F124" s="2799"/>
      <c r="G124" s="2807">
        <f>'[157]Sheet1 (2)'!F92</f>
        <v>80509.37</v>
      </c>
      <c r="H124" s="2808">
        <f>'[157]Sheet1 (2)'!G92</f>
        <v>0</v>
      </c>
      <c r="I124" s="2809">
        <f>'[157]Sheet1 (2)'!H92</f>
        <v>588</v>
      </c>
      <c r="J124" s="1936">
        <f t="shared" si="5"/>
        <v>80509.37</v>
      </c>
      <c r="K124" s="1943">
        <f>'[157]Sheet1 (2)'!J92</f>
        <v>0</v>
      </c>
      <c r="L124" s="2311">
        <v>30</v>
      </c>
    </row>
    <row r="125" spans="1:12">
      <c r="A125" s="2311">
        <v>31</v>
      </c>
      <c r="B125" s="2806" t="str">
        <f>'[157]Sheet1 (2)'!B93</f>
        <v>IA(4)</v>
      </c>
      <c r="C125" s="1808" t="str">
        <f>'[157]Sheet1 (2)'!D93</f>
        <v>Electric and Magnetic Field Personal Monitor Development</v>
      </c>
      <c r="D125" s="1723"/>
      <c r="E125" s="1454"/>
      <c r="F125" s="2799"/>
      <c r="G125" s="2807">
        <f>'[157]Sheet1 (2)'!F93</f>
        <v>100000</v>
      </c>
      <c r="H125" s="2808">
        <f>'[157]Sheet1 (2)'!G93</f>
        <v>0</v>
      </c>
      <c r="I125" s="2809">
        <f>'[157]Sheet1 (2)'!H93</f>
        <v>588</v>
      </c>
      <c r="J125" s="1936">
        <f t="shared" si="5"/>
        <v>100000</v>
      </c>
      <c r="K125" s="1943">
        <f>'[157]Sheet1 (2)'!J93</f>
        <v>0</v>
      </c>
      <c r="L125" s="2311">
        <v>31</v>
      </c>
    </row>
    <row r="126" spans="1:12">
      <c r="A126" s="2311">
        <v>32</v>
      </c>
      <c r="B126" s="2806" t="str">
        <f>'[157]Sheet1 (2)'!B94</f>
        <v>IA(4)</v>
      </c>
      <c r="C126" s="1808" t="str">
        <f>'[157]Sheet1 (2)'!D94</f>
        <v>Residential Customer Solar Adoption Model</v>
      </c>
      <c r="D126" s="1723"/>
      <c r="E126" s="1454"/>
      <c r="F126" s="2799"/>
      <c r="G126" s="2807">
        <f>'[157]Sheet1 (2)'!F94</f>
        <v>100731.36</v>
      </c>
      <c r="H126" s="2808">
        <f>'[157]Sheet1 (2)'!G94</f>
        <v>0</v>
      </c>
      <c r="I126" s="2809">
        <f>'[157]Sheet1 (2)'!H94</f>
        <v>588</v>
      </c>
      <c r="J126" s="1936">
        <f t="shared" si="5"/>
        <v>100731.36</v>
      </c>
      <c r="K126" s="1943">
        <f>'[157]Sheet1 (2)'!J94</f>
        <v>0</v>
      </c>
      <c r="L126" s="2311">
        <v>32</v>
      </c>
    </row>
    <row r="127" spans="1:12">
      <c r="A127" s="2311">
        <v>33</v>
      </c>
      <c r="B127" s="2806" t="str">
        <f>'[157]Sheet1 (2)'!B95</f>
        <v>IA(4)</v>
      </c>
      <c r="C127" s="1808" t="str">
        <f>'[157]Sheet1 (2)'!D95</f>
        <v>Situational Awareness, Decision and Communications Tool in the Bronx-Westchester Control Room</v>
      </c>
      <c r="D127" s="1723"/>
      <c r="E127" s="1454"/>
      <c r="F127" s="2799"/>
      <c r="G127" s="2807">
        <f>'[157]Sheet1 (2)'!F95</f>
        <v>125000</v>
      </c>
      <c r="H127" s="2808">
        <f>'[157]Sheet1 (2)'!G95</f>
        <v>0</v>
      </c>
      <c r="I127" s="2809">
        <f>'[157]Sheet1 (2)'!H95</f>
        <v>588</v>
      </c>
      <c r="J127" s="1936">
        <f t="shared" si="5"/>
        <v>125000</v>
      </c>
      <c r="K127" s="1943">
        <f>'[157]Sheet1 (2)'!J95</f>
        <v>0</v>
      </c>
      <c r="L127" s="2311">
        <v>33</v>
      </c>
    </row>
    <row r="128" spans="1:12">
      <c r="A128" s="2311">
        <v>34</v>
      </c>
      <c r="B128" s="2806" t="str">
        <f>'[157]Sheet1 (2)'!B96</f>
        <v>IB(4)</v>
      </c>
      <c r="C128" s="1808" t="str">
        <f>'[157]Sheet1 (2)'!D96</f>
        <v>NEETRAC - Application Research</v>
      </c>
      <c r="D128" s="1723"/>
      <c r="E128" s="1454"/>
      <c r="F128" s="2799"/>
      <c r="G128" s="2807">
        <f>'[157]Sheet1 (2)'!F96</f>
        <v>0</v>
      </c>
      <c r="H128" s="2808">
        <f>'[157]Sheet1 (2)'!G96</f>
        <v>132000</v>
      </c>
      <c r="I128" s="2809">
        <f>'[157]Sheet1 (2)'!H96</f>
        <v>588</v>
      </c>
      <c r="J128" s="1936">
        <f t="shared" si="5"/>
        <v>132000</v>
      </c>
      <c r="K128" s="1943">
        <f>'[157]Sheet1 (2)'!J96</f>
        <v>0</v>
      </c>
      <c r="L128" s="2311">
        <v>34</v>
      </c>
    </row>
    <row r="129" spans="1:12">
      <c r="A129" s="2311">
        <v>35</v>
      </c>
      <c r="B129" s="2806" t="str">
        <f>'[157]Sheet1 (2)'!B97</f>
        <v>IA(4)</v>
      </c>
      <c r="C129" s="1808" t="str">
        <f>'[157]Sheet1 (2)'!D97</f>
        <v>Customer Preference Tool for Time Variable Pricing Rates</v>
      </c>
      <c r="D129" s="1723"/>
      <c r="E129" s="1454"/>
      <c r="F129" s="2799"/>
      <c r="G129" s="2807">
        <f>'[157]Sheet1 (2)'!F97</f>
        <v>135000</v>
      </c>
      <c r="H129" s="2808">
        <f>'[157]Sheet1 (2)'!G97</f>
        <v>0</v>
      </c>
      <c r="I129" s="2809">
        <f>'[157]Sheet1 (2)'!H97</f>
        <v>588</v>
      </c>
      <c r="J129" s="1936">
        <f t="shared" si="5"/>
        <v>135000</v>
      </c>
      <c r="K129" s="1943">
        <f>'[157]Sheet1 (2)'!J97</f>
        <v>0</v>
      </c>
      <c r="L129" s="2311">
        <v>35</v>
      </c>
    </row>
    <row r="130" spans="1:12">
      <c r="A130" s="2311">
        <v>36</v>
      </c>
      <c r="B130" s="2806" t="str">
        <f>'[157]Sheet1 (2)'!B98</f>
        <v>IA(4)</v>
      </c>
      <c r="C130" s="1808" t="str">
        <f>'[157]Sheet1 (2)'!D98</f>
        <v>Compact submersible 25kA primary fault interrupting switch &amp; control cabinet</v>
      </c>
      <c r="D130" s="1723"/>
      <c r="E130" s="1454"/>
      <c r="F130" s="2799"/>
      <c r="G130" s="2807">
        <f>'[157]Sheet1 (2)'!F98</f>
        <v>152560.20000000001</v>
      </c>
      <c r="H130" s="2808">
        <f>'[157]Sheet1 (2)'!G98</f>
        <v>0</v>
      </c>
      <c r="I130" s="2809">
        <f>'[157]Sheet1 (2)'!H98</f>
        <v>588</v>
      </c>
      <c r="J130" s="1936">
        <f t="shared" si="5"/>
        <v>152560.20000000001</v>
      </c>
      <c r="K130" s="1943">
        <f>'[157]Sheet1 (2)'!J98</f>
        <v>0</v>
      </c>
      <c r="L130" s="2311">
        <v>36</v>
      </c>
    </row>
    <row r="131" spans="1:12">
      <c r="A131" s="2311">
        <v>37</v>
      </c>
      <c r="B131" s="2806" t="str">
        <f>'[157]Sheet1 (2)'!B99</f>
        <v>IA(4)</v>
      </c>
      <c r="C131" s="1808" t="str">
        <f>'[157]Sheet1 (2)'!D99</f>
        <v>Integrating Cyber Security Monitoring in a legacy power grid and emerging grid and emerging smart grid environment</v>
      </c>
      <c r="D131" s="1723"/>
      <c r="E131" s="1454"/>
      <c r="F131" s="2799"/>
      <c r="G131" s="2807">
        <f>'[157]Sheet1 (2)'!F99</f>
        <v>177886.48</v>
      </c>
      <c r="H131" s="2808">
        <f>'[157]Sheet1 (2)'!G99</f>
        <v>0</v>
      </c>
      <c r="I131" s="2809">
        <f>'[157]Sheet1 (2)'!H99</f>
        <v>588</v>
      </c>
      <c r="J131" s="1936">
        <f t="shared" si="5"/>
        <v>177886.48</v>
      </c>
      <c r="K131" s="1943">
        <f>'[157]Sheet1 (2)'!J99</f>
        <v>0</v>
      </c>
      <c r="L131" s="2311">
        <v>37</v>
      </c>
    </row>
    <row r="132" spans="1:12">
      <c r="A132" s="2311">
        <v>38</v>
      </c>
      <c r="B132" s="2806" t="str">
        <f>'[157]Sheet1 (2)'!B100</f>
        <v>IA(4)</v>
      </c>
      <c r="C132" s="1808" t="str">
        <f>'[157]Sheet1 (2)'!D100</f>
        <v>Assessing Augmented Reality for Utility Industry</v>
      </c>
      <c r="D132" s="1723"/>
      <c r="E132" s="1454"/>
      <c r="F132" s="2799"/>
      <c r="G132" s="2807">
        <f>'[157]Sheet1 (2)'!F100</f>
        <v>200000</v>
      </c>
      <c r="H132" s="2808">
        <f>'[157]Sheet1 (2)'!G100</f>
        <v>0</v>
      </c>
      <c r="I132" s="2809">
        <f>'[157]Sheet1 (2)'!H100</f>
        <v>588</v>
      </c>
      <c r="J132" s="1936">
        <f t="shared" si="5"/>
        <v>200000</v>
      </c>
      <c r="K132" s="1943">
        <f>'[157]Sheet1 (2)'!J100</f>
        <v>0</v>
      </c>
      <c r="L132" s="2311">
        <v>38</v>
      </c>
    </row>
    <row r="133" spans="1:12">
      <c r="A133" s="2311">
        <v>39</v>
      </c>
      <c r="B133" s="2806" t="str">
        <f>'[157]Sheet1 (2)'!B101</f>
        <v>IA(4)</v>
      </c>
      <c r="C133" s="1808" t="str">
        <f>'[157]Sheet1 (2)'!D101</f>
        <v>PERFORMANCE EVALUATION FOR VENTED RESTRAINED MANHOLE COVERS</v>
      </c>
      <c r="D133" s="1723"/>
      <c r="E133" s="1454"/>
      <c r="F133" s="2799"/>
      <c r="G133" s="2807">
        <f>'[157]Sheet1 (2)'!F101</f>
        <v>210000</v>
      </c>
      <c r="H133" s="2808">
        <f>'[157]Sheet1 (2)'!G101</f>
        <v>0</v>
      </c>
      <c r="I133" s="2809">
        <f>'[157]Sheet1 (2)'!H101</f>
        <v>588</v>
      </c>
      <c r="J133" s="1936">
        <f t="shared" si="5"/>
        <v>210000</v>
      </c>
      <c r="K133" s="1943">
        <f>'[157]Sheet1 (2)'!J101</f>
        <v>0</v>
      </c>
      <c r="L133" s="2311">
        <v>39</v>
      </c>
    </row>
    <row r="134" spans="1:12">
      <c r="A134" s="2311">
        <v>40</v>
      </c>
      <c r="B134" s="2806" t="str">
        <f>'[157]Sheet1 (2)'!B102</f>
        <v>IA(4)</v>
      </c>
      <c r="C134" s="1808" t="str">
        <f>'[157]Sheet1 (2)'!D102</f>
        <v>EPRI LMP+D Economic Analysis - Phase 1</v>
      </c>
      <c r="D134" s="1723"/>
      <c r="E134" s="1454"/>
      <c r="F134" s="2799"/>
      <c r="G134" s="2807">
        <f>'[157]Sheet1 (2)'!F102</f>
        <v>230000</v>
      </c>
      <c r="H134" s="2808">
        <f>'[157]Sheet1 (2)'!G102</f>
        <v>0</v>
      </c>
      <c r="I134" s="2809">
        <f>'[157]Sheet1 (2)'!H102</f>
        <v>588</v>
      </c>
      <c r="J134" s="1936">
        <f t="shared" si="5"/>
        <v>230000</v>
      </c>
      <c r="K134" s="1943">
        <f>'[157]Sheet1 (2)'!J102</f>
        <v>0</v>
      </c>
      <c r="L134" s="2311">
        <v>40</v>
      </c>
    </row>
    <row r="135" spans="1:12">
      <c r="A135" s="2311">
        <v>41</v>
      </c>
      <c r="B135" s="2806" t="str">
        <f>'[157]Sheet1 (2)'!B103</f>
        <v>IA(4)</v>
      </c>
      <c r="C135" s="1808" t="str">
        <f>'[157]Sheet1 (2)'!D103</f>
        <v>Underground Splicing Machine Development</v>
      </c>
      <c r="D135" s="1723"/>
      <c r="E135" s="1454"/>
      <c r="F135" s="2799"/>
      <c r="G135" s="2807">
        <f>'[157]Sheet1 (2)'!F103</f>
        <v>233062</v>
      </c>
      <c r="H135" s="2808">
        <f>'[157]Sheet1 (2)'!G103</f>
        <v>0</v>
      </c>
      <c r="I135" s="2809">
        <f>'[157]Sheet1 (2)'!H103</f>
        <v>588</v>
      </c>
      <c r="J135" s="1936">
        <f t="shared" si="5"/>
        <v>233062</v>
      </c>
      <c r="K135" s="1943">
        <f>'[157]Sheet1 (2)'!J103</f>
        <v>0</v>
      </c>
      <c r="L135" s="2311">
        <v>41</v>
      </c>
    </row>
    <row r="136" spans="1:12">
      <c r="A136" s="2311">
        <v>42</v>
      </c>
      <c r="B136" s="2806" t="str">
        <f>'[157]Sheet1 (2)'!B104</f>
        <v>IA(4)</v>
      </c>
      <c r="C136" s="1808" t="str">
        <f>'[157]Sheet1 (2)'!D104</f>
        <v>TRANSPORTABLE ENERGY STORAGE SYSTEM (TESS)</v>
      </c>
      <c r="D136" s="1723"/>
      <c r="E136" s="1454"/>
      <c r="F136" s="2799"/>
      <c r="G136" s="2807">
        <f>'[157]Sheet1 (2)'!F104</f>
        <v>250300.85</v>
      </c>
      <c r="H136" s="2808">
        <f>'[157]Sheet1 (2)'!G104</f>
        <v>0</v>
      </c>
      <c r="I136" s="2809">
        <f>'[157]Sheet1 (2)'!H104</f>
        <v>588</v>
      </c>
      <c r="J136" s="1936">
        <f t="shared" si="5"/>
        <v>250300.85</v>
      </c>
      <c r="K136" s="1943">
        <f>'[157]Sheet1 (2)'!J104</f>
        <v>0</v>
      </c>
      <c r="L136" s="2311">
        <v>42</v>
      </c>
    </row>
    <row r="137" spans="1:12">
      <c r="A137" s="2311">
        <v>43</v>
      </c>
      <c r="B137" s="2806" t="str">
        <f>'[157]Sheet1 (2)'!B105</f>
        <v>IA(4)</v>
      </c>
      <c r="C137" s="1808" t="str">
        <f>'[157]Sheet1 (2)'!D105</f>
        <v>Microgrids &amp; DER - Engineering studay - NYSERDA PON 2715</v>
      </c>
      <c r="D137" s="1723"/>
      <c r="E137" s="1454"/>
      <c r="F137" s="2799"/>
      <c r="G137" s="2807">
        <f>'[157]Sheet1 (2)'!F105</f>
        <v>368814.28</v>
      </c>
      <c r="H137" s="2808">
        <f>'[157]Sheet1 (2)'!G105</f>
        <v>0</v>
      </c>
      <c r="I137" s="2809">
        <f>'[157]Sheet1 (2)'!H105</f>
        <v>588</v>
      </c>
      <c r="J137" s="1936">
        <f t="shared" si="5"/>
        <v>368814.28</v>
      </c>
      <c r="K137" s="1943">
        <f>'[157]Sheet1 (2)'!J105</f>
        <v>0</v>
      </c>
      <c r="L137" s="2311">
        <v>43</v>
      </c>
    </row>
    <row r="138" spans="1:12">
      <c r="A138" s="2311">
        <v>44</v>
      </c>
      <c r="B138" s="2806" t="str">
        <f>'[157]Sheet1 (2)'!B106</f>
        <v>IB(4)</v>
      </c>
      <c r="C138" s="1808" t="str">
        <f>'[157]Sheet1 (2)'!D106</f>
        <v>Applications Research 2015/2016 - CEATI</v>
      </c>
      <c r="D138" s="1723"/>
      <c r="E138" s="1454"/>
      <c r="F138" s="2799"/>
      <c r="G138" s="2807">
        <f>'[157]Sheet1 (2)'!F106</f>
        <v>0</v>
      </c>
      <c r="H138" s="2808">
        <f>'[157]Sheet1 (2)'!G106</f>
        <v>373450</v>
      </c>
      <c r="I138" s="2809">
        <f>'[157]Sheet1 (2)'!H106</f>
        <v>588</v>
      </c>
      <c r="J138" s="1936">
        <f t="shared" si="5"/>
        <v>373450</v>
      </c>
      <c r="K138" s="1943">
        <f>'[157]Sheet1 (2)'!J106</f>
        <v>0</v>
      </c>
      <c r="L138" s="2311">
        <v>44</v>
      </c>
    </row>
    <row r="139" spans="1:12">
      <c r="A139" s="2311">
        <v>45</v>
      </c>
      <c r="B139" s="2806" t="str">
        <f>'[157]Sheet1 (2)'!B107</f>
        <v>IB(1)</v>
      </c>
      <c r="C139" s="1808" t="str">
        <f>'[157]Sheet1 (2)'!D107</f>
        <v>EPRI  FOR ELECTRIC DISTRIBUTION AND CUSTOMER R&amp;D</v>
      </c>
      <c r="D139" s="1723"/>
      <c r="E139" s="1454"/>
      <c r="F139" s="2799"/>
      <c r="G139" s="2807">
        <f>'[157]Sheet1 (2)'!F107</f>
        <v>0</v>
      </c>
      <c r="H139" s="2808">
        <f>'[157]Sheet1 (2)'!G107</f>
        <v>1717601.53</v>
      </c>
      <c r="I139" s="2809">
        <f>'[157]Sheet1 (2)'!H107</f>
        <v>588</v>
      </c>
      <c r="J139" s="1936">
        <f t="shared" si="5"/>
        <v>1717601.53</v>
      </c>
      <c r="K139" s="1943">
        <f>'[157]Sheet1 (2)'!J107</f>
        <v>0</v>
      </c>
      <c r="L139" s="2311">
        <v>45</v>
      </c>
    </row>
    <row r="140" spans="1:12">
      <c r="A140" s="2311">
        <v>46</v>
      </c>
      <c r="B140" s="2806" t="str">
        <f>'[157]Sheet1 (2)'!B108</f>
        <v>IA(6)</v>
      </c>
      <c r="C140" s="1808" t="str">
        <f>'[157]Sheet1 (2)'!D108</f>
        <v>DEMONSTRATION OF ULTRA LOW NOX BURNERS TO MEET NEW NOX RACT REGULATION</v>
      </c>
      <c r="D140" s="1723"/>
      <c r="E140" s="1454"/>
      <c r="F140" s="2799"/>
      <c r="G140" s="2807">
        <f>'[157]Sheet1 (2)'!F108</f>
        <v>-8422.14</v>
      </c>
      <c r="H140" s="2808">
        <f>'[157]Sheet1 (2)'!G108</f>
        <v>0</v>
      </c>
      <c r="I140" s="2809">
        <f>'[157]Sheet1 (2)'!H108</f>
        <v>705.2</v>
      </c>
      <c r="J140" s="1936">
        <f t="shared" si="5"/>
        <v>-8422.14</v>
      </c>
      <c r="K140" s="1943">
        <f>'[157]Sheet1 (2)'!J108</f>
        <v>0</v>
      </c>
      <c r="L140" s="2311">
        <v>46</v>
      </c>
    </row>
    <row r="141" spans="1:12">
      <c r="A141" s="2311">
        <v>47</v>
      </c>
      <c r="B141" s="2806" t="str">
        <f>'[157]Sheet1 (2)'!B109</f>
        <v>IA(6)</v>
      </c>
      <c r="C141" s="1808" t="str">
        <f>'[157]Sheet1 (2)'!D109</f>
        <v>EPRI PROGRAM 63 BOILER LIFE AND AVAILABILITY IMPROVEMENT</v>
      </c>
      <c r="D141" s="1723"/>
      <c r="E141" s="1454"/>
      <c r="F141" s="2799"/>
      <c r="G141" s="2807">
        <f>'[157]Sheet1 (2)'!F109</f>
        <v>10479</v>
      </c>
      <c r="H141" s="2808">
        <f>'[157]Sheet1 (2)'!G109</f>
        <v>0</v>
      </c>
      <c r="I141" s="2809">
        <f>'[157]Sheet1 (2)'!H109</f>
        <v>705.2</v>
      </c>
      <c r="J141" s="1936">
        <f t="shared" si="5"/>
        <v>10479</v>
      </c>
      <c r="K141" s="1943">
        <f>'[157]Sheet1 (2)'!J109</f>
        <v>0</v>
      </c>
      <c r="L141" s="2311">
        <v>47</v>
      </c>
    </row>
    <row r="142" spans="1:12">
      <c r="A142" s="2311">
        <v>48</v>
      </c>
      <c r="B142" s="2806" t="str">
        <f>'[157]Sheet1 (2)'!B110</f>
        <v>IA(6)</v>
      </c>
      <c r="C142" s="1808" t="str">
        <f>'[157]Sheet1 (2)'!D110</f>
        <v>Evaluate RFID technology for Steam Asset Management</v>
      </c>
      <c r="D142" s="1723"/>
      <c r="E142" s="1454"/>
      <c r="F142" s="2799"/>
      <c r="G142" s="2807">
        <f>'[157]Sheet1 (2)'!F110</f>
        <v>11500</v>
      </c>
      <c r="H142" s="2808">
        <f>'[157]Sheet1 (2)'!G110</f>
        <v>0</v>
      </c>
      <c r="I142" s="2809">
        <f>'[157]Sheet1 (2)'!H110</f>
        <v>705.2</v>
      </c>
      <c r="J142" s="1936">
        <f t="shared" si="5"/>
        <v>11500</v>
      </c>
      <c r="K142" s="1943">
        <f>'[157]Sheet1 (2)'!J110</f>
        <v>0</v>
      </c>
      <c r="L142" s="2311">
        <v>48</v>
      </c>
    </row>
    <row r="143" spans="1:12">
      <c r="A143" s="2311">
        <v>49</v>
      </c>
      <c r="B143" s="2806" t="str">
        <f>'[157]Sheet1 (2)'!B111</f>
        <v>IB(1)</v>
      </c>
      <c r="C143" s="1808" t="str">
        <f>'[157]Sheet1 (2)'!D111</f>
        <v>EPRI FUNDING FOR STEAM RELATED TARGETS</v>
      </c>
      <c r="D143" s="1723"/>
      <c r="E143" s="1454"/>
      <c r="F143" s="2799"/>
      <c r="G143" s="2807">
        <f>'[157]Sheet1 (2)'!F111</f>
        <v>0</v>
      </c>
      <c r="H143" s="2808">
        <f>'[157]Sheet1 (2)'!G111</f>
        <v>189960</v>
      </c>
      <c r="I143" s="2809">
        <f>'[157]Sheet1 (2)'!H111</f>
        <v>705.2</v>
      </c>
      <c r="J143" s="1936">
        <f t="shared" si="5"/>
        <v>189960</v>
      </c>
      <c r="K143" s="1943">
        <f>'[157]Sheet1 (2)'!J111</f>
        <v>0</v>
      </c>
      <c r="L143" s="2311">
        <v>49</v>
      </c>
    </row>
    <row r="144" spans="1:12">
      <c r="A144" s="2311">
        <v>50</v>
      </c>
      <c r="B144" s="2806" t="str">
        <f>'[157]Sheet1 (2)'!B112</f>
        <v>IA(6)</v>
      </c>
      <c r="C144" s="1808" t="str">
        <f>'[157]Sheet1 (2)'!D112</f>
        <v>Phase 1 - Investigate Steam Condensate Detection &amp; Monitoring For Steam Jmains</v>
      </c>
      <c r="D144" s="1723"/>
      <c r="E144" s="1454"/>
      <c r="F144" s="2799"/>
      <c r="G144" s="2807">
        <f>'[157]Sheet1 (2)'!F112</f>
        <v>-16691.37</v>
      </c>
      <c r="H144" s="2808">
        <f>'[157]Sheet1 (2)'!G112</f>
        <v>0</v>
      </c>
      <c r="I144" s="2809">
        <f>'[157]Sheet1 (2)'!H112</f>
        <v>761</v>
      </c>
      <c r="J144" s="1936">
        <f t="shared" si="5"/>
        <v>-16691.37</v>
      </c>
      <c r="K144" s="1943">
        <f>'[157]Sheet1 (2)'!J112</f>
        <v>0</v>
      </c>
      <c r="L144" s="2311">
        <v>50</v>
      </c>
    </row>
    <row r="145" spans="1:12">
      <c r="A145" s="2311">
        <v>51</v>
      </c>
      <c r="B145" s="2806" t="str">
        <f>'[157]Sheet1 (2)'!B113</f>
        <v>IA(6)</v>
      </c>
      <c r="C145" s="1808" t="str">
        <f>'[157]Sheet1 (2)'!D113</f>
        <v>Projects Under $5000</v>
      </c>
      <c r="D145" s="1723"/>
      <c r="E145" s="1454"/>
      <c r="F145" s="2799"/>
      <c r="G145" s="2807">
        <f>'[157]Sheet1 (2)'!F113</f>
        <v>4645.67</v>
      </c>
      <c r="H145" s="2808">
        <f>'[157]Sheet1 (2)'!G113</f>
        <v>0</v>
      </c>
      <c r="I145" s="2809">
        <f>'[157]Sheet1 (2)'!H113</f>
        <v>761</v>
      </c>
      <c r="J145" s="1936">
        <f t="shared" si="5"/>
        <v>4645.67</v>
      </c>
      <c r="K145" s="1943">
        <f>'[157]Sheet1 (2)'!J113</f>
        <v>0</v>
      </c>
      <c r="L145" s="2311">
        <v>51</v>
      </c>
    </row>
    <row r="146" spans="1:12">
      <c r="A146" s="2311">
        <v>52</v>
      </c>
      <c r="B146" s="2806" t="str">
        <f>'[157]Sheet1 (2)'!B114</f>
        <v>IA(6)</v>
      </c>
      <c r="C146" s="1808" t="str">
        <f>'[157]Sheet1 (2)'!D114</f>
        <v>DEVELOPMENT OF AN AUTOMATED PUMP FOR STEAM MANHOLES</v>
      </c>
      <c r="D146" s="1723"/>
      <c r="E146" s="1454"/>
      <c r="F146" s="2799"/>
      <c r="G146" s="2807">
        <f>'[157]Sheet1 (2)'!F114</f>
        <v>18548.2</v>
      </c>
      <c r="H146" s="2808">
        <f>'[157]Sheet1 (2)'!G114</f>
        <v>0</v>
      </c>
      <c r="I146" s="2809">
        <f>'[157]Sheet1 (2)'!H114</f>
        <v>761</v>
      </c>
      <c r="J146" s="1936">
        <f t="shared" si="5"/>
        <v>18548.2</v>
      </c>
      <c r="K146" s="1943">
        <f>'[157]Sheet1 (2)'!J114</f>
        <v>0</v>
      </c>
      <c r="L146" s="2311">
        <v>52</v>
      </c>
    </row>
    <row r="147" spans="1:12">
      <c r="A147" s="2311">
        <v>53</v>
      </c>
      <c r="B147" s="2806" t="str">
        <f>'[157]Sheet1 (2)'!B115</f>
        <v>IA(6)</v>
      </c>
      <c r="C147" s="1808" t="str">
        <f>'[157]Sheet1 (2)'!D115</f>
        <v>TESTING STEAM MANHOLE COVER BOLT FOR PRESSURE RELIEF</v>
      </c>
      <c r="D147" s="1723"/>
      <c r="E147" s="1454"/>
      <c r="F147" s="2799"/>
      <c r="G147" s="2807">
        <f>'[157]Sheet1 (2)'!F115</f>
        <v>19199.75</v>
      </c>
      <c r="H147" s="2808">
        <f>'[157]Sheet1 (2)'!G115</f>
        <v>0</v>
      </c>
      <c r="I147" s="2809">
        <f>'[157]Sheet1 (2)'!H115</f>
        <v>761</v>
      </c>
      <c r="J147" s="1936">
        <f t="shared" si="5"/>
        <v>19199.75</v>
      </c>
      <c r="K147" s="1943">
        <f>'[157]Sheet1 (2)'!J115</f>
        <v>0</v>
      </c>
      <c r="L147" s="2311">
        <v>53</v>
      </c>
    </row>
    <row r="148" spans="1:12">
      <c r="A148" s="2311">
        <v>54</v>
      </c>
      <c r="B148" s="2806" t="str">
        <f>'[157]Sheet1 (2)'!B116</f>
        <v>IA(6)</v>
      </c>
      <c r="C148" s="1808" t="str">
        <f>'[157]Sheet1 (2)'!D116</f>
        <v>RE-DESIGN STEAM VENT STACK FOR IMPROVED ERGONOMICS AND FIELD UTILIZATION</v>
      </c>
      <c r="D148" s="1723"/>
      <c r="E148" s="1454"/>
      <c r="F148" s="2799"/>
      <c r="G148" s="2807">
        <f>'[157]Sheet1 (2)'!F116</f>
        <v>44692.5</v>
      </c>
      <c r="H148" s="2808">
        <f>'[157]Sheet1 (2)'!G116</f>
        <v>0</v>
      </c>
      <c r="I148" s="2809">
        <f>'[157]Sheet1 (2)'!H116</f>
        <v>761</v>
      </c>
      <c r="J148" s="1936">
        <f t="shared" si="5"/>
        <v>44692.5</v>
      </c>
      <c r="K148" s="1943">
        <f>'[157]Sheet1 (2)'!J116</f>
        <v>0</v>
      </c>
      <c r="L148" s="2311">
        <v>54</v>
      </c>
    </row>
    <row r="149" spans="1:12">
      <c r="A149" s="2311">
        <v>55</v>
      </c>
      <c r="B149" s="2806" t="s">
        <v>5754</v>
      </c>
      <c r="C149" s="1808"/>
      <c r="D149" s="1723"/>
      <c r="E149" s="1454"/>
      <c r="F149" s="3063"/>
      <c r="G149" s="3064">
        <f>SUM(G95:G148)</f>
        <v>3523830.3400000003</v>
      </c>
      <c r="H149" s="3065">
        <f>SUM(H95:H148)</f>
        <v>2467529.31</v>
      </c>
      <c r="I149" s="2809"/>
      <c r="J149" s="3065">
        <f>SUM(J95:J148)</f>
        <v>5991359.6500000013</v>
      </c>
      <c r="K149" s="3066">
        <f>SUM(K95:K148)</f>
        <v>0</v>
      </c>
      <c r="L149" s="2311">
        <v>55</v>
      </c>
    </row>
    <row r="150" spans="1:12" ht="15.75" thickBot="1">
      <c r="A150" s="2335">
        <v>56</v>
      </c>
      <c r="B150" s="2330" t="s">
        <v>5751</v>
      </c>
      <c r="C150" s="2298"/>
      <c r="D150" s="2298"/>
      <c r="E150" s="2299"/>
      <c r="F150" s="2336"/>
      <c r="G150" s="2337">
        <f>G149+G84</f>
        <v>6073970.7700000014</v>
      </c>
      <c r="H150" s="2337">
        <f>H149+H84</f>
        <v>3785031.31</v>
      </c>
      <c r="I150" s="2299"/>
      <c r="J150" s="2337">
        <f>J149+J84</f>
        <v>9859002.0800000019</v>
      </c>
      <c r="K150" s="3067">
        <f>K149+K84</f>
        <v>0</v>
      </c>
      <c r="L150" s="2329">
        <v>56</v>
      </c>
    </row>
    <row r="151" spans="1:12">
      <c r="A151" s="2407" t="s">
        <v>4684</v>
      </c>
      <c r="B151" s="2407"/>
      <c r="C151" s="2169"/>
      <c r="D151" s="2169"/>
      <c r="E151" s="2169"/>
      <c r="F151" s="2407" t="s">
        <v>4684</v>
      </c>
      <c r="G151" s="2407"/>
      <c r="H151" s="2170"/>
    </row>
    <row r="152" spans="1:12">
      <c r="A152" s="2170" t="s">
        <v>3863</v>
      </c>
      <c r="B152" s="2170"/>
      <c r="C152" s="2170"/>
      <c r="D152" s="2170"/>
      <c r="E152" s="2170"/>
      <c r="F152" s="2170" t="s">
        <v>3864</v>
      </c>
      <c r="G152" s="2170"/>
      <c r="H152" s="2170"/>
      <c r="I152" s="2170"/>
      <c r="J152" s="2170"/>
      <c r="K152" s="2170"/>
      <c r="L152" s="2170"/>
    </row>
    <row r="153" spans="1:12" ht="16.5" thickBot="1">
      <c r="A153" s="2206" t="str">
        <f>'Data Sheet'!$C$25</f>
        <v>Consolidated Edison Company of New York, Inc.</v>
      </c>
      <c r="B153" s="2169"/>
      <c r="C153" s="2169"/>
      <c r="D153" s="2338" t="str">
        <f>'Data Sheet'!$C$40</f>
        <v>4/28/2016</v>
      </c>
      <c r="E153" s="2169" t="str">
        <f>'Data Sheet'!$C$38</f>
        <v>12/31/2015</v>
      </c>
      <c r="F153" s="2206" t="str">
        <f>'Data Sheet'!$C$25</f>
        <v>Consolidated Edison Company of New York, Inc.</v>
      </c>
      <c r="G153" s="2169"/>
      <c r="H153" s="2169"/>
      <c r="I153" s="2169"/>
      <c r="J153" s="2338" t="str">
        <f>'Data Sheet'!$C$40</f>
        <v>4/28/2016</v>
      </c>
      <c r="K153" s="1496" t="str">
        <f>'Data Sheet'!$C$38</f>
        <v>12/31/2015</v>
      </c>
    </row>
    <row r="154" spans="1:12" ht="15.75">
      <c r="A154" s="2209"/>
      <c r="B154" s="2339" t="s">
        <v>3862</v>
      </c>
      <c r="C154" s="2339"/>
      <c r="D154" s="2322"/>
      <c r="E154" s="2309"/>
      <c r="F154" s="2308"/>
      <c r="G154" s="2339" t="s">
        <v>2097</v>
      </c>
      <c r="H154" s="2339"/>
      <c r="I154" s="2339"/>
      <c r="J154" s="2322"/>
      <c r="K154" s="2322"/>
      <c r="L154" s="2309"/>
    </row>
    <row r="155" spans="1:12" ht="15.75" thickBot="1">
      <c r="A155" s="2297"/>
      <c r="B155" s="2298"/>
      <c r="C155" s="2298"/>
      <c r="D155" s="2340"/>
      <c r="E155" s="2299"/>
      <c r="F155" s="2297"/>
      <c r="G155" s="2298"/>
      <c r="H155" s="2298"/>
      <c r="I155" s="2298"/>
      <c r="J155" s="2298"/>
      <c r="K155" s="2298"/>
      <c r="L155" s="2299"/>
    </row>
    <row r="156" spans="1:12" ht="15.75" thickBot="1">
      <c r="A156" s="2306"/>
      <c r="B156" s="2321" t="s">
        <v>3600</v>
      </c>
      <c r="C156" s="2322" t="s">
        <v>1779</v>
      </c>
      <c r="D156" s="2322"/>
      <c r="E156" s="2309"/>
      <c r="F156" s="2308" t="s">
        <v>3816</v>
      </c>
      <c r="G156" s="2309"/>
      <c r="H156" s="2323" t="s">
        <v>3817</v>
      </c>
      <c r="I156" s="2324" t="s">
        <v>3818</v>
      </c>
      <c r="J156" s="2341"/>
      <c r="K156" s="2309" t="s">
        <v>3819</v>
      </c>
      <c r="L156" s="2306"/>
    </row>
    <row r="157" spans="1:12">
      <c r="A157" s="2325" t="s">
        <v>1724</v>
      </c>
      <c r="B157" s="2296"/>
      <c r="C157" s="2169"/>
      <c r="D157" s="2169"/>
      <c r="E157" s="2296"/>
      <c r="F157" s="2327" t="s">
        <v>177</v>
      </c>
      <c r="G157" s="2267"/>
      <c r="H157" s="2328" t="s">
        <v>177</v>
      </c>
      <c r="I157" s="2267" t="s">
        <v>176</v>
      </c>
      <c r="J157" s="2267" t="s">
        <v>1835</v>
      </c>
      <c r="K157" s="2267" t="s">
        <v>3820</v>
      </c>
      <c r="L157" s="2325" t="s">
        <v>1724</v>
      </c>
    </row>
    <row r="158" spans="1:12" ht="15.75" thickBot="1">
      <c r="A158" s="2329" t="s">
        <v>1727</v>
      </c>
      <c r="B158" s="2330" t="s">
        <v>3018</v>
      </c>
      <c r="C158" s="2317" t="s">
        <v>3019</v>
      </c>
      <c r="D158" s="2317"/>
      <c r="E158" s="2331"/>
      <c r="F158" s="2332" t="s">
        <v>3020</v>
      </c>
      <c r="G158" s="2331"/>
      <c r="H158" s="2330" t="s">
        <v>3021</v>
      </c>
      <c r="I158" s="2329" t="s">
        <v>2343</v>
      </c>
      <c r="J158" s="2329" t="s">
        <v>2344</v>
      </c>
      <c r="K158" s="2329" t="s">
        <v>2345</v>
      </c>
      <c r="L158" s="2329" t="s">
        <v>1727</v>
      </c>
    </row>
    <row r="159" spans="1:12">
      <c r="A159" s="2333">
        <v>1</v>
      </c>
      <c r="B159" s="2802" t="str">
        <f>'[157]Sheet1 (2)'!B117</f>
        <v>IA(6)</v>
      </c>
      <c r="C159" s="1451" t="str">
        <f>'[157]Sheet1 (2)'!D117</f>
        <v>DEVELOP PILOT STEAM TRAINING CONSEQUENTIAL SIMULATOR</v>
      </c>
      <c r="D159" s="1474"/>
      <c r="E159" s="1454"/>
      <c r="F159" s="2799"/>
      <c r="G159" s="2803">
        <f>'[157]Sheet1 (2)'!F117</f>
        <v>45000</v>
      </c>
      <c r="H159" s="2804">
        <f>'[157]Sheet1 (2)'!G117</f>
        <v>0</v>
      </c>
      <c r="I159" s="2805">
        <f>'[157]Sheet1 (2)'!H117</f>
        <v>761</v>
      </c>
      <c r="J159" s="1936">
        <f t="shared" ref="J159" si="6">G159+H159</f>
        <v>45000</v>
      </c>
      <c r="K159" s="1451">
        <f>'[157]Sheet1 (2)'!J117</f>
        <v>0</v>
      </c>
      <c r="L159" s="2333">
        <v>1</v>
      </c>
    </row>
    <row r="160" spans="1:12">
      <c r="A160" s="2333">
        <v>2</v>
      </c>
      <c r="B160" s="2806" t="str">
        <f>'[157]Sheet1 (2)'!B118</f>
        <v>IA(6)</v>
      </c>
      <c r="C160" s="1808" t="str">
        <f>'[157]Sheet1 (2)'!D118</f>
        <v>PHASE IIIa - DEMONSTRATE STEAM CONDENSATE MONITORING AND DATA VALIDATION ON JPL-NASA TESTBED</v>
      </c>
      <c r="D160" s="1723"/>
      <c r="E160" s="1454"/>
      <c r="F160" s="2799"/>
      <c r="G160" s="2807">
        <f>'[157]Sheet1 (2)'!F118</f>
        <v>129623</v>
      </c>
      <c r="H160" s="2808">
        <f>'[157]Sheet1 (2)'!G118</f>
        <v>0</v>
      </c>
      <c r="I160" s="2809">
        <f>'[157]Sheet1 (2)'!H118</f>
        <v>761</v>
      </c>
      <c r="J160" s="1936">
        <f t="shared" ref="J160:J197" si="7">G160+H160</f>
        <v>129623</v>
      </c>
      <c r="K160" s="1943">
        <f>'[157]Sheet1 (2)'!J118</f>
        <v>0</v>
      </c>
      <c r="L160" s="2333">
        <v>2</v>
      </c>
    </row>
    <row r="161" spans="1:12">
      <c r="A161" s="2333">
        <v>3</v>
      </c>
      <c r="B161" s="2806" t="str">
        <f>'[157]Sheet1 (2)'!B119</f>
        <v>IA(6)</v>
      </c>
      <c r="C161" s="1808" t="str">
        <f>'[157]Sheet1 (2)'!D119</f>
        <v>Redesign and field testing of brass cooling chambers</v>
      </c>
      <c r="D161" s="1723"/>
      <c r="E161" s="1454"/>
      <c r="F161" s="2799"/>
      <c r="G161" s="2807">
        <f>'[157]Sheet1 (2)'!F119</f>
        <v>158210</v>
      </c>
      <c r="H161" s="2808">
        <f>'[157]Sheet1 (2)'!G119</f>
        <v>0</v>
      </c>
      <c r="I161" s="2809">
        <f>'[157]Sheet1 (2)'!H119</f>
        <v>761</v>
      </c>
      <c r="J161" s="1936">
        <f t="shared" si="7"/>
        <v>158210</v>
      </c>
      <c r="K161" s="1943">
        <f>'[157]Sheet1 (2)'!J119</f>
        <v>0</v>
      </c>
      <c r="L161" s="2333">
        <v>3</v>
      </c>
    </row>
    <row r="162" spans="1:12">
      <c r="A162" s="2333">
        <v>4</v>
      </c>
      <c r="B162" s="2806" t="str">
        <f>'[157]Sheet1 (2)'!B120</f>
        <v>IIA(4)</v>
      </c>
      <c r="C162" s="1808" t="str">
        <f>'[157]Sheet1 (2)'!D120</f>
        <v>Projects Under $5000</v>
      </c>
      <c r="D162" s="1723"/>
      <c r="E162" s="1454"/>
      <c r="F162" s="2799"/>
      <c r="G162" s="2807">
        <f>'[157]Sheet1 (2)'!F120</f>
        <v>1600.2600000000002</v>
      </c>
      <c r="H162" s="2808">
        <f>'[157]Sheet1 (2)'!G120</f>
        <v>0</v>
      </c>
      <c r="I162" s="2809">
        <f>'[157]Sheet1 (2)'!H120</f>
        <v>880</v>
      </c>
      <c r="J162" s="1936">
        <f t="shared" si="7"/>
        <v>1600.2600000000002</v>
      </c>
      <c r="K162" s="1943">
        <f>'[157]Sheet1 (2)'!J120</f>
        <v>0</v>
      </c>
      <c r="L162" s="2333">
        <v>4</v>
      </c>
    </row>
    <row r="163" spans="1:12">
      <c r="A163" s="2333">
        <v>5</v>
      </c>
      <c r="B163" s="2806" t="str">
        <f>'[157]Sheet1 (2)'!B121</f>
        <v>IIA(4)</v>
      </c>
      <c r="C163" s="1808" t="str">
        <f>'[157]Sheet1 (2)'!D121</f>
        <v>3D Toolbox Evaluation</v>
      </c>
      <c r="D163" s="1723"/>
      <c r="E163" s="1454"/>
      <c r="F163" s="2799"/>
      <c r="G163" s="2807">
        <f>'[157]Sheet1 (2)'!F121</f>
        <v>6634.1</v>
      </c>
      <c r="H163" s="2808">
        <f>'[157]Sheet1 (2)'!G121</f>
        <v>0</v>
      </c>
      <c r="I163" s="2809">
        <f>'[157]Sheet1 (2)'!H121</f>
        <v>880</v>
      </c>
      <c r="J163" s="1936">
        <f t="shared" si="7"/>
        <v>6634.1</v>
      </c>
      <c r="K163" s="1943">
        <f>'[157]Sheet1 (2)'!J121</f>
        <v>0</v>
      </c>
      <c r="L163" s="2333">
        <v>5</v>
      </c>
    </row>
    <row r="164" spans="1:12">
      <c r="A164" s="2333">
        <v>6</v>
      </c>
      <c r="B164" s="2806" t="str">
        <f>'[157]Sheet1 (2)'!B122</f>
        <v>IIA(4)</v>
      </c>
      <c r="C164" s="1808" t="str">
        <f>'[157]Sheet1 (2)'!D122</f>
        <v>GAS OPERATIONS INNOVATION MONITOR - A SUBSCRIPTION SERVICE</v>
      </c>
      <c r="D164" s="1723"/>
      <c r="E164" s="1454"/>
      <c r="F164" s="2799"/>
      <c r="G164" s="2807">
        <f>'[157]Sheet1 (2)'!F122</f>
        <v>7425</v>
      </c>
      <c r="H164" s="2808">
        <f>'[157]Sheet1 (2)'!G122</f>
        <v>0</v>
      </c>
      <c r="I164" s="2809">
        <f>'[157]Sheet1 (2)'!H122</f>
        <v>880</v>
      </c>
      <c r="J164" s="1936">
        <f t="shared" si="7"/>
        <v>7425</v>
      </c>
      <c r="K164" s="1943">
        <f>'[157]Sheet1 (2)'!J122</f>
        <v>0</v>
      </c>
      <c r="L164" s="2333">
        <v>6</v>
      </c>
    </row>
    <row r="165" spans="1:12">
      <c r="A165" s="2333">
        <v>7</v>
      </c>
      <c r="B165" s="2806" t="str">
        <f>'[157]Sheet1 (2)'!B123</f>
        <v>IIA(4)</v>
      </c>
      <c r="C165" s="1808" t="str">
        <f>'[157]Sheet1 (2)'!D123</f>
        <v>DEVELOP A NO-DIG GAS SERVICE CUT &amp; CAP SYSTEM</v>
      </c>
      <c r="D165" s="1723"/>
      <c r="E165" s="1454"/>
      <c r="F165" s="2799"/>
      <c r="G165" s="2807">
        <f>'[157]Sheet1 (2)'!F123</f>
        <v>9694.1299999999992</v>
      </c>
      <c r="H165" s="2808">
        <f>'[157]Sheet1 (2)'!G123</f>
        <v>0</v>
      </c>
      <c r="I165" s="2809">
        <f>'[157]Sheet1 (2)'!H123</f>
        <v>880</v>
      </c>
      <c r="J165" s="1936">
        <f t="shared" si="7"/>
        <v>9694.1299999999992</v>
      </c>
      <c r="K165" s="1943">
        <f>'[157]Sheet1 (2)'!J123</f>
        <v>0</v>
      </c>
      <c r="L165" s="2333">
        <v>7</v>
      </c>
    </row>
    <row r="166" spans="1:12">
      <c r="A166" s="2333">
        <v>8</v>
      </c>
      <c r="B166" s="2806" t="str">
        <f>'[157]Sheet1 (2)'!B124</f>
        <v>IIB(4)</v>
      </c>
      <c r="C166" s="1808" t="str">
        <f>'[157]Sheet1 (2)'!D124</f>
        <v>NYGAS (NYSEARCH) FUNDING FOR MILLENIUM GAS RESEARCH AND DEVELOP</v>
      </c>
      <c r="D166" s="1723"/>
      <c r="E166" s="1454"/>
      <c r="F166" s="2799"/>
      <c r="G166" s="2807">
        <f>'[157]Sheet1 (2)'!F124</f>
        <v>0</v>
      </c>
      <c r="H166" s="2808">
        <f>'[157]Sheet1 (2)'!G124</f>
        <v>11491.29</v>
      </c>
      <c r="I166" s="2809">
        <f>'[157]Sheet1 (2)'!H124</f>
        <v>880</v>
      </c>
      <c r="J166" s="1936">
        <f t="shared" si="7"/>
        <v>11491.29</v>
      </c>
      <c r="K166" s="1943">
        <f>'[157]Sheet1 (2)'!J124</f>
        <v>0</v>
      </c>
      <c r="L166" s="2333">
        <v>8</v>
      </c>
    </row>
    <row r="167" spans="1:12">
      <c r="A167" s="2333">
        <v>9</v>
      </c>
      <c r="B167" s="2806" t="str">
        <f>'[157]Sheet1 (2)'!B125</f>
        <v>IIA(4)</v>
      </c>
      <c r="C167" s="1808" t="str">
        <f>'[157]Sheet1 (2)'!D125</f>
        <v>Guided Wave Testing on Insulated Piping at LNG Plant</v>
      </c>
      <c r="D167" s="1723"/>
      <c r="E167" s="1454"/>
      <c r="F167" s="2799"/>
      <c r="G167" s="2807">
        <f>'[157]Sheet1 (2)'!F125</f>
        <v>14200</v>
      </c>
      <c r="H167" s="2808">
        <f>'[157]Sheet1 (2)'!G125</f>
        <v>0</v>
      </c>
      <c r="I167" s="2809">
        <f>'[157]Sheet1 (2)'!H125</f>
        <v>880</v>
      </c>
      <c r="J167" s="1936">
        <f t="shared" si="7"/>
        <v>14200</v>
      </c>
      <c r="K167" s="1943">
        <f>'[157]Sheet1 (2)'!J125</f>
        <v>0</v>
      </c>
      <c r="L167" s="2333">
        <v>9</v>
      </c>
    </row>
    <row r="168" spans="1:12">
      <c r="A168" s="2333">
        <v>10</v>
      </c>
      <c r="B168" s="2806" t="str">
        <f>'[157]Sheet1 (2)'!B126</f>
        <v>IIA(4)</v>
      </c>
      <c r="C168" s="1808" t="str">
        <f>'[157]Sheet1 (2)'!D126</f>
        <v>PROTECTION OF PLASTIC GAS PIPE FROM ELECTRICAL ARCING AND BURN-</v>
      </c>
      <c r="D168" s="1723"/>
      <c r="E168" s="1454"/>
      <c r="F168" s="2799"/>
      <c r="G168" s="2807">
        <f>'[157]Sheet1 (2)'!F126</f>
        <v>14489.48</v>
      </c>
      <c r="H168" s="2808">
        <f>'[157]Sheet1 (2)'!G126</f>
        <v>0</v>
      </c>
      <c r="I168" s="2809">
        <f>'[157]Sheet1 (2)'!H126</f>
        <v>880</v>
      </c>
      <c r="J168" s="1936">
        <f t="shared" si="7"/>
        <v>14489.48</v>
      </c>
      <c r="K168" s="1943">
        <f>'[157]Sheet1 (2)'!J126</f>
        <v>0</v>
      </c>
      <c r="L168" s="2333">
        <v>10</v>
      </c>
    </row>
    <row r="169" spans="1:12">
      <c r="A169" s="2333">
        <v>11</v>
      </c>
      <c r="B169" s="2806" t="str">
        <f>'[157]Sheet1 (2)'!B127</f>
        <v>IIA(4)</v>
      </c>
      <c r="C169" s="1808" t="str">
        <f>'[157]Sheet1 (2)'!D127</f>
        <v>DEVELOP A GAS GIS BASEMAP OF MANHATTAN TOWARD AN AUTOMATED GAS LEAK SURVEY LOGGING SYSTEM</v>
      </c>
      <c r="D169" s="1723"/>
      <c r="E169" s="1454"/>
      <c r="F169" s="2799"/>
      <c r="G169" s="2807">
        <f>'[157]Sheet1 (2)'!F127</f>
        <v>14805</v>
      </c>
      <c r="H169" s="2808">
        <f>'[157]Sheet1 (2)'!G127</f>
        <v>0</v>
      </c>
      <c r="I169" s="2809">
        <f>'[157]Sheet1 (2)'!H127</f>
        <v>880</v>
      </c>
      <c r="J169" s="1936">
        <f t="shared" si="7"/>
        <v>14805</v>
      </c>
      <c r="K169" s="1943">
        <f>'[157]Sheet1 (2)'!J127</f>
        <v>0</v>
      </c>
      <c r="L169" s="2333">
        <v>11</v>
      </c>
    </row>
    <row r="170" spans="1:12">
      <c r="A170" s="2311">
        <v>12</v>
      </c>
      <c r="B170" s="2806" t="str">
        <f>'[157]Sheet1 (2)'!B128</f>
        <v>IIA(4)</v>
      </c>
      <c r="C170" s="1808" t="str">
        <f>'[157]Sheet1 (2)'!D128</f>
        <v>MICRO-EXCAVATION FOR CP TEST STATION / VALVE BOX INSTALLATION</v>
      </c>
      <c r="D170" s="1723"/>
      <c r="E170" s="1454"/>
      <c r="F170" s="2799"/>
      <c r="G170" s="2807">
        <f>'[157]Sheet1 (2)'!F128</f>
        <v>18223.830000000002</v>
      </c>
      <c r="H170" s="2808">
        <f>'[157]Sheet1 (2)'!G128</f>
        <v>0</v>
      </c>
      <c r="I170" s="2809">
        <f>'[157]Sheet1 (2)'!H128</f>
        <v>880</v>
      </c>
      <c r="J170" s="1936">
        <f t="shared" si="7"/>
        <v>18223.830000000002</v>
      </c>
      <c r="K170" s="1943">
        <f>'[157]Sheet1 (2)'!J128</f>
        <v>0</v>
      </c>
      <c r="L170" s="2311">
        <v>12</v>
      </c>
    </row>
    <row r="171" spans="1:12">
      <c r="A171" s="2311">
        <v>13</v>
      </c>
      <c r="B171" s="2806" t="str">
        <f>'[157]Sheet1 (2)'!B129</f>
        <v>IIA(4)</v>
      </c>
      <c r="C171" s="1808" t="str">
        <f>'[157]Sheet1 (2)'!D129</f>
        <v>DEVELOP AN EMERGENCY MAIN STOP-OFF STATION</v>
      </c>
      <c r="D171" s="1723"/>
      <c r="E171" s="1454"/>
      <c r="F171" s="2799"/>
      <c r="G171" s="2807">
        <f>'[157]Sheet1 (2)'!F129</f>
        <v>18683.990000000002</v>
      </c>
      <c r="H171" s="2808">
        <f>'[157]Sheet1 (2)'!G129</f>
        <v>0</v>
      </c>
      <c r="I171" s="2809">
        <f>'[157]Sheet1 (2)'!H129</f>
        <v>880</v>
      </c>
      <c r="J171" s="1936">
        <f t="shared" si="7"/>
        <v>18683.990000000002</v>
      </c>
      <c r="K171" s="1943">
        <f>'[157]Sheet1 (2)'!J129</f>
        <v>0</v>
      </c>
      <c r="L171" s="2311">
        <v>13</v>
      </c>
    </row>
    <row r="172" spans="1:12">
      <c r="A172" s="2311">
        <v>14</v>
      </c>
      <c r="B172" s="2806" t="str">
        <f>'[157]Sheet1 (2)'!B130</f>
        <v>IIA(4)</v>
      </c>
      <c r="C172" s="1808" t="str">
        <f>'[157]Sheet1 (2)'!D130</f>
        <v>Picarro Leak Survey Phase 0</v>
      </c>
      <c r="D172" s="1723"/>
      <c r="E172" s="1454"/>
      <c r="F172" s="2799"/>
      <c r="G172" s="2807">
        <f>'[157]Sheet1 (2)'!F130</f>
        <v>20533.37</v>
      </c>
      <c r="H172" s="2808">
        <f>'[157]Sheet1 (2)'!G130</f>
        <v>0</v>
      </c>
      <c r="I172" s="2809">
        <f>'[157]Sheet1 (2)'!H130</f>
        <v>880</v>
      </c>
      <c r="J172" s="1936">
        <f t="shared" si="7"/>
        <v>20533.37</v>
      </c>
      <c r="K172" s="1943">
        <f>'[157]Sheet1 (2)'!J130</f>
        <v>0</v>
      </c>
      <c r="L172" s="2311">
        <v>14</v>
      </c>
    </row>
    <row r="173" spans="1:12">
      <c r="A173" s="2311">
        <v>15</v>
      </c>
      <c r="B173" s="2806" t="str">
        <f>'[157]Sheet1 (2)'!B131</f>
        <v>IIA(4)</v>
      </c>
      <c r="C173" s="1808" t="str">
        <f>'[157]Sheet1 (2)'!D131</f>
        <v>Paved-over Valve Box Locating &amp; Reinstatement  - Field Pilot</v>
      </c>
      <c r="D173" s="1723"/>
      <c r="E173" s="1454"/>
      <c r="F173" s="2799"/>
      <c r="G173" s="2807">
        <f>'[157]Sheet1 (2)'!F131</f>
        <v>23466.92</v>
      </c>
      <c r="H173" s="2808">
        <f>'[157]Sheet1 (2)'!G131</f>
        <v>0</v>
      </c>
      <c r="I173" s="2809">
        <f>'[157]Sheet1 (2)'!H131</f>
        <v>880</v>
      </c>
      <c r="J173" s="1936">
        <f t="shared" si="7"/>
        <v>23466.92</v>
      </c>
      <c r="K173" s="1943">
        <f>'[157]Sheet1 (2)'!J131</f>
        <v>0</v>
      </c>
      <c r="L173" s="2311">
        <v>15</v>
      </c>
    </row>
    <row r="174" spans="1:12">
      <c r="A174" s="2311">
        <v>16</v>
      </c>
      <c r="B174" s="2806" t="str">
        <f>'[157]Sheet1 (2)'!B132</f>
        <v>IIA(4)</v>
      </c>
      <c r="C174" s="1808" t="str">
        <f>'[157]Sheet1 (2)'!D132</f>
        <v>Gas Meter Barcoding and Computer Infrastructure Enhancement</v>
      </c>
      <c r="D174" s="1723"/>
      <c r="E174" s="1454"/>
      <c r="F174" s="2799"/>
      <c r="G174" s="2807">
        <f>'[157]Sheet1 (2)'!F132</f>
        <v>24605.9</v>
      </c>
      <c r="H174" s="2808">
        <f>'[157]Sheet1 (2)'!G132</f>
        <v>0</v>
      </c>
      <c r="I174" s="2809">
        <f>'[157]Sheet1 (2)'!H132</f>
        <v>880</v>
      </c>
      <c r="J174" s="1936">
        <f t="shared" si="7"/>
        <v>24605.9</v>
      </c>
      <c r="K174" s="1943">
        <f>'[157]Sheet1 (2)'!J132</f>
        <v>0</v>
      </c>
      <c r="L174" s="2311">
        <v>16</v>
      </c>
    </row>
    <row r="175" spans="1:12">
      <c r="A175" s="2311">
        <v>17</v>
      </c>
      <c r="B175" s="2806" t="str">
        <f>'[157]Sheet1 (2)'!B133</f>
        <v>IIA(4)</v>
      </c>
      <c r="C175" s="1808" t="str">
        <f>'[157]Sheet1 (2)'!D133</f>
        <v>Field Trial / DEMO BEM Internal Inspection Tool  (MILLENIUM)</v>
      </c>
      <c r="D175" s="1723"/>
      <c r="E175" s="1454"/>
      <c r="F175" s="2799"/>
      <c r="G175" s="2807">
        <f>'[157]Sheet1 (2)'!F133</f>
        <v>30237.47</v>
      </c>
      <c r="H175" s="2808">
        <f>'[157]Sheet1 (2)'!G133</f>
        <v>0</v>
      </c>
      <c r="I175" s="2809">
        <f>'[157]Sheet1 (2)'!H133</f>
        <v>880</v>
      </c>
      <c r="J175" s="1936">
        <f t="shared" si="7"/>
        <v>30237.47</v>
      </c>
      <c r="K175" s="1943">
        <f>'[157]Sheet1 (2)'!J133</f>
        <v>0</v>
      </c>
      <c r="L175" s="2311">
        <v>17</v>
      </c>
    </row>
    <row r="176" spans="1:12">
      <c r="A176" s="2311">
        <v>18</v>
      </c>
      <c r="B176" s="2806" t="str">
        <f>'[157]Sheet1 (2)'!B134</f>
        <v>IIA(4)</v>
      </c>
      <c r="C176" s="1808" t="str">
        <f>'[157]Sheet1 (2)'!D134</f>
        <v>Gas Leak Survey Field Automation Pilot Project</v>
      </c>
      <c r="D176" s="1723"/>
      <c r="E176" s="1454"/>
      <c r="F176" s="2799"/>
      <c r="G176" s="2807">
        <f>'[157]Sheet1 (2)'!F134</f>
        <v>31295.01</v>
      </c>
      <c r="H176" s="2808">
        <f>'[157]Sheet1 (2)'!G134</f>
        <v>0</v>
      </c>
      <c r="I176" s="2809">
        <f>'[157]Sheet1 (2)'!H134</f>
        <v>880</v>
      </c>
      <c r="J176" s="1936">
        <f t="shared" si="7"/>
        <v>31295.01</v>
      </c>
      <c r="K176" s="1943">
        <f>'[157]Sheet1 (2)'!J134</f>
        <v>0</v>
      </c>
      <c r="L176" s="2311">
        <v>18</v>
      </c>
    </row>
    <row r="177" spans="1:12">
      <c r="A177" s="2311">
        <v>19</v>
      </c>
      <c r="B177" s="2806" t="str">
        <f>'[157]Sheet1 (2)'!B135</f>
        <v>IIA(4)</v>
      </c>
      <c r="C177" s="1808" t="str">
        <f>'[157]Sheet1 (2)'!D135</f>
        <v>Transmission Pressura CIP Liner Blistering Testing</v>
      </c>
      <c r="D177" s="1723"/>
      <c r="E177" s="1454"/>
      <c r="F177" s="2799"/>
      <c r="G177" s="2807">
        <f>'[157]Sheet1 (2)'!F135</f>
        <v>32500</v>
      </c>
      <c r="H177" s="2808">
        <f>'[157]Sheet1 (2)'!G135</f>
        <v>0</v>
      </c>
      <c r="I177" s="2809">
        <f>'[157]Sheet1 (2)'!H135</f>
        <v>880</v>
      </c>
      <c r="J177" s="1936">
        <f t="shared" si="7"/>
        <v>32500</v>
      </c>
      <c r="K177" s="1943">
        <f>'[157]Sheet1 (2)'!J135</f>
        <v>0</v>
      </c>
      <c r="L177" s="2311">
        <v>19</v>
      </c>
    </row>
    <row r="178" spans="1:12">
      <c r="A178" s="2311">
        <v>20</v>
      </c>
      <c r="B178" s="2806" t="str">
        <f>'[157]Sheet1 (2)'!B136</f>
        <v>IIA(4)</v>
      </c>
      <c r="C178" s="1808" t="str">
        <f>'[157]Sheet1 (2)'!D136</f>
        <v>Genesis Spray-in-Place-Pipe (SIPP) Lining System - Shop Demonstration</v>
      </c>
      <c r="D178" s="1723"/>
      <c r="E178" s="1454"/>
      <c r="F178" s="2799"/>
      <c r="G178" s="2807">
        <f>'[157]Sheet1 (2)'!F136</f>
        <v>34676.199999999997</v>
      </c>
      <c r="H178" s="2808">
        <f>'[157]Sheet1 (2)'!G136</f>
        <v>0</v>
      </c>
      <c r="I178" s="2809">
        <f>'[157]Sheet1 (2)'!H136</f>
        <v>880</v>
      </c>
      <c r="J178" s="1936">
        <f t="shared" si="7"/>
        <v>34676.199999999997</v>
      </c>
      <c r="K178" s="1943">
        <f>'[157]Sheet1 (2)'!J136</f>
        <v>0</v>
      </c>
      <c r="L178" s="2311">
        <v>20</v>
      </c>
    </row>
    <row r="179" spans="1:12">
      <c r="A179" s="2311">
        <v>21</v>
      </c>
      <c r="B179" s="2806" t="str">
        <f>'[157]Sheet1 (2)'!B137</f>
        <v>IIA(4)</v>
      </c>
      <c r="C179" s="1808" t="str">
        <f>'[157]Sheet1 (2)'!D137</f>
        <v>DEVELOP A METHOD TO RELOCATE  PAVED-OVER METALLIC VALVE BOXES</v>
      </c>
      <c r="D179" s="1723"/>
      <c r="E179" s="1454"/>
      <c r="F179" s="2799"/>
      <c r="G179" s="2807">
        <f>'[157]Sheet1 (2)'!F137</f>
        <v>36500</v>
      </c>
      <c r="H179" s="2808">
        <f>'[157]Sheet1 (2)'!G137</f>
        <v>0</v>
      </c>
      <c r="I179" s="2809">
        <f>'[157]Sheet1 (2)'!H137</f>
        <v>880</v>
      </c>
      <c r="J179" s="1936">
        <f t="shared" si="7"/>
        <v>36500</v>
      </c>
      <c r="K179" s="1943">
        <f>'[157]Sheet1 (2)'!J137</f>
        <v>0</v>
      </c>
      <c r="L179" s="2311">
        <v>21</v>
      </c>
    </row>
    <row r="180" spans="1:12">
      <c r="A180" s="2311">
        <v>22</v>
      </c>
      <c r="B180" s="2806" t="str">
        <f>'[157]Sheet1 (2)'!B138</f>
        <v>IIA(4)</v>
      </c>
      <c r="C180" s="1808" t="str">
        <f>'[157]Sheet1 (2)'!D138</f>
        <v>Proof of wavefront concept for acoustic leak detection of transmission gas mains</v>
      </c>
      <c r="D180" s="1723"/>
      <c r="E180" s="1454"/>
      <c r="F180" s="2799"/>
      <c r="G180" s="2807">
        <f>'[157]Sheet1 (2)'!F138</f>
        <v>37500</v>
      </c>
      <c r="H180" s="2808">
        <f>'[157]Sheet1 (2)'!G138</f>
        <v>0</v>
      </c>
      <c r="I180" s="2809">
        <f>'[157]Sheet1 (2)'!H138</f>
        <v>880</v>
      </c>
      <c r="J180" s="1936">
        <f t="shared" si="7"/>
        <v>37500</v>
      </c>
      <c r="K180" s="1943">
        <f>'[157]Sheet1 (2)'!J138</f>
        <v>0</v>
      </c>
      <c r="L180" s="2311">
        <v>22</v>
      </c>
    </row>
    <row r="181" spans="1:12">
      <c r="A181" s="2311">
        <v>23</v>
      </c>
      <c r="B181" s="2806" t="str">
        <f>'[157]Sheet1 (2)'!B139</f>
        <v>IIA(4)</v>
      </c>
      <c r="C181" s="1808" t="str">
        <f>'[157]Sheet1 (2)'!D139</f>
        <v>DEVELOPMENT OF A TECHNOLOGY ROADMAP FOR FIELD DATA CAPTURE AND MANAGEMENT</v>
      </c>
      <c r="D181" s="1723"/>
      <c r="E181" s="1454"/>
      <c r="F181" s="2799"/>
      <c r="G181" s="2807">
        <f>'[157]Sheet1 (2)'!F139</f>
        <v>50000</v>
      </c>
      <c r="H181" s="2808">
        <f>'[157]Sheet1 (2)'!G139</f>
        <v>0</v>
      </c>
      <c r="I181" s="2809">
        <f>'[157]Sheet1 (2)'!H139</f>
        <v>880</v>
      </c>
      <c r="J181" s="1936">
        <f t="shared" si="7"/>
        <v>50000</v>
      </c>
      <c r="K181" s="1943">
        <f>'[157]Sheet1 (2)'!J139</f>
        <v>0</v>
      </c>
      <c r="L181" s="2311">
        <v>23</v>
      </c>
    </row>
    <row r="182" spans="1:12">
      <c r="A182" s="2311">
        <v>24</v>
      </c>
      <c r="B182" s="2806" t="str">
        <f>'[157]Sheet1 (2)'!B140</f>
        <v>IIA(4)</v>
      </c>
      <c r="C182" s="1808" t="str">
        <f>'[157]Sheet1 (2)'!D140</f>
        <v>Heat Shield Testing for CIPL to Rehabilatate Gas Mains in Close Proximity to Steam Mains</v>
      </c>
      <c r="D182" s="1723"/>
      <c r="E182" s="1454"/>
      <c r="F182" s="2799"/>
      <c r="G182" s="2807">
        <f>'[157]Sheet1 (2)'!F140</f>
        <v>50164.34</v>
      </c>
      <c r="H182" s="2808">
        <f>'[157]Sheet1 (2)'!G140</f>
        <v>0</v>
      </c>
      <c r="I182" s="2809">
        <f>'[157]Sheet1 (2)'!H140</f>
        <v>880</v>
      </c>
      <c r="J182" s="1936">
        <f t="shared" si="7"/>
        <v>50164.34</v>
      </c>
      <c r="K182" s="1943">
        <f>'[157]Sheet1 (2)'!J140</f>
        <v>0</v>
      </c>
      <c r="L182" s="2311">
        <v>24</v>
      </c>
    </row>
    <row r="183" spans="1:12">
      <c r="A183" s="2311">
        <v>25</v>
      </c>
      <c r="B183" s="2806" t="str">
        <f>'[157]Sheet1 (2)'!B141</f>
        <v>IIA(3)</v>
      </c>
      <c r="C183" s="1808" t="str">
        <f>'[157]Sheet1 (2)'!D141</f>
        <v>Off Grid Minidome CCTV</v>
      </c>
      <c r="D183" s="1723"/>
      <c r="E183" s="1454"/>
      <c r="F183" s="2799"/>
      <c r="G183" s="2807">
        <f>'[157]Sheet1 (2)'!F141</f>
        <v>73395.960000000006</v>
      </c>
      <c r="H183" s="2808">
        <f>'[157]Sheet1 (2)'!G141</f>
        <v>0</v>
      </c>
      <c r="I183" s="2809">
        <f>'[157]Sheet1 (2)'!H141</f>
        <v>880</v>
      </c>
      <c r="J183" s="1936">
        <f t="shared" si="7"/>
        <v>73395.960000000006</v>
      </c>
      <c r="K183" s="1943">
        <f>'[157]Sheet1 (2)'!J141</f>
        <v>0</v>
      </c>
      <c r="L183" s="2311">
        <v>25</v>
      </c>
    </row>
    <row r="184" spans="1:12">
      <c r="A184" s="2311">
        <v>26</v>
      </c>
      <c r="B184" s="2806" t="str">
        <f>'[157]Sheet1 (2)'!B142</f>
        <v>IIA(4)</v>
      </c>
      <c r="C184" s="1808" t="str">
        <f>'[157]Sheet1 (2)'!D142</f>
        <v>High Temperature Limit Switch and Diaphram Improvements for THM Turbine Bleed Valves</v>
      </c>
      <c r="D184" s="1723"/>
      <c r="E184" s="1454"/>
      <c r="F184" s="2799"/>
      <c r="G184" s="2807">
        <f>'[157]Sheet1 (2)'!F142</f>
        <v>74357.55</v>
      </c>
      <c r="H184" s="2808">
        <f>'[157]Sheet1 (2)'!G142</f>
        <v>0</v>
      </c>
      <c r="I184" s="2809">
        <f>'[157]Sheet1 (2)'!H142</f>
        <v>880</v>
      </c>
      <c r="J184" s="1936">
        <f t="shared" si="7"/>
        <v>74357.55</v>
      </c>
      <c r="K184" s="1943">
        <f>'[157]Sheet1 (2)'!J142</f>
        <v>0</v>
      </c>
      <c r="L184" s="2311">
        <v>26</v>
      </c>
    </row>
    <row r="185" spans="1:12">
      <c r="A185" s="2311">
        <v>27</v>
      </c>
      <c r="B185" s="2806" t="str">
        <f>'[157]Sheet1 (2)'!B143</f>
        <v>IIA(3)</v>
      </c>
      <c r="C185" s="1808" t="str">
        <f>'[157]Sheet1 (2)'!D143</f>
        <v>Off Grid Remote Surveillance</v>
      </c>
      <c r="D185" s="1723"/>
      <c r="E185" s="1454"/>
      <c r="F185" s="2799"/>
      <c r="G185" s="2807">
        <f>'[157]Sheet1 (2)'!F143</f>
        <v>76500.87</v>
      </c>
      <c r="H185" s="2808">
        <f>'[157]Sheet1 (2)'!G143</f>
        <v>0</v>
      </c>
      <c r="I185" s="2809">
        <f>'[157]Sheet1 (2)'!H143</f>
        <v>880</v>
      </c>
      <c r="J185" s="1936">
        <f t="shared" si="7"/>
        <v>76500.87</v>
      </c>
      <c r="K185" s="1943">
        <f>'[157]Sheet1 (2)'!J143</f>
        <v>0</v>
      </c>
      <c r="L185" s="2311">
        <v>27</v>
      </c>
    </row>
    <row r="186" spans="1:12">
      <c r="A186" s="2311">
        <v>28</v>
      </c>
      <c r="B186" s="2806" t="str">
        <f>'[157]Sheet1 (2)'!B144</f>
        <v>IIA(4)</v>
      </c>
      <c r="C186" s="1808" t="str">
        <f>'[157]Sheet1 (2)'!D144</f>
        <v>FIELD EVALUATION OF COMPOSITE REPAIR WRAP FOR GAS TRANSMISSION PIPELINES</v>
      </c>
      <c r="D186" s="1723"/>
      <c r="E186" s="1454"/>
      <c r="F186" s="2799"/>
      <c r="G186" s="2807">
        <f>'[157]Sheet1 (2)'!F144</f>
        <v>81301.490000000005</v>
      </c>
      <c r="H186" s="2808">
        <f>'[157]Sheet1 (2)'!G144</f>
        <v>0</v>
      </c>
      <c r="I186" s="2809">
        <f>'[157]Sheet1 (2)'!H144</f>
        <v>880</v>
      </c>
      <c r="J186" s="1936">
        <f t="shared" si="7"/>
        <v>81301.490000000005</v>
      </c>
      <c r="K186" s="1943">
        <f>'[157]Sheet1 (2)'!J144</f>
        <v>0</v>
      </c>
      <c r="L186" s="2311">
        <v>28</v>
      </c>
    </row>
    <row r="187" spans="1:12">
      <c r="A187" s="2311">
        <v>29</v>
      </c>
      <c r="B187" s="2806" t="str">
        <f>'[157]Sheet1 (2)'!B145</f>
        <v>IIA(4)</v>
      </c>
      <c r="C187" s="1808" t="str">
        <f>'[157]Sheet1 (2)'!D145</f>
        <v>EVALUATE POLYUREA COATING ON ER-199 AT HUNTS POINT STATION</v>
      </c>
      <c r="D187" s="1723"/>
      <c r="E187" s="1454"/>
      <c r="F187" s="2799"/>
      <c r="G187" s="2807">
        <f>'[157]Sheet1 (2)'!F145</f>
        <v>101730.67</v>
      </c>
      <c r="H187" s="2808">
        <f>'[157]Sheet1 (2)'!G145</f>
        <v>0</v>
      </c>
      <c r="I187" s="2809">
        <f>'[157]Sheet1 (2)'!H145</f>
        <v>880</v>
      </c>
      <c r="J187" s="1936">
        <f t="shared" si="7"/>
        <v>101730.67</v>
      </c>
      <c r="K187" s="1943">
        <f>'[157]Sheet1 (2)'!J145</f>
        <v>0</v>
      </c>
      <c r="L187" s="2311">
        <v>29</v>
      </c>
    </row>
    <row r="188" spans="1:12">
      <c r="A188" s="2311">
        <v>30</v>
      </c>
      <c r="B188" s="2806" t="str">
        <f>'[157]Sheet1 (2)'!B146</f>
        <v>IIA(4)</v>
      </c>
      <c r="C188" s="1808" t="str">
        <f>'[157]Sheet1 (2)'!D146</f>
        <v>PHASE III- STRUCTURAL WEAR TESTS OF COMPOSITE COVERS USING ROADWAY PARAMETERS </v>
      </c>
      <c r="D188" s="1723"/>
      <c r="E188" s="1454"/>
      <c r="F188" s="2799"/>
      <c r="G188" s="2807">
        <f>'[157]Sheet1 (2)'!F146</f>
        <v>133000</v>
      </c>
      <c r="H188" s="2808">
        <f>'[157]Sheet1 (2)'!G146</f>
        <v>0</v>
      </c>
      <c r="I188" s="2809">
        <f>'[157]Sheet1 (2)'!H146</f>
        <v>880</v>
      </c>
      <c r="J188" s="1936">
        <f t="shared" si="7"/>
        <v>133000</v>
      </c>
      <c r="K188" s="1943">
        <f>'[157]Sheet1 (2)'!J146</f>
        <v>0</v>
      </c>
      <c r="L188" s="2311">
        <v>30</v>
      </c>
    </row>
    <row r="189" spans="1:12">
      <c r="A189" s="2311">
        <v>31</v>
      </c>
      <c r="B189" s="2806" t="str">
        <f>'[157]Sheet1 (2)'!B147</f>
        <v>IIA(4)</v>
      </c>
      <c r="C189" s="1808" t="str">
        <f>'[157]Sheet1 (2)'!D147</f>
        <v>Gas Transmission System Internal Corrosion Monitoring</v>
      </c>
      <c r="D189" s="1723"/>
      <c r="E189" s="1454"/>
      <c r="F189" s="2799"/>
      <c r="G189" s="2807">
        <f>'[157]Sheet1 (2)'!F147</f>
        <v>158596.56</v>
      </c>
      <c r="H189" s="2808">
        <f>'[157]Sheet1 (2)'!G147</f>
        <v>0</v>
      </c>
      <c r="I189" s="2809">
        <f>'[157]Sheet1 (2)'!H147</f>
        <v>880</v>
      </c>
      <c r="J189" s="1936">
        <f t="shared" si="7"/>
        <v>158596.56</v>
      </c>
      <c r="K189" s="1943">
        <f>'[157]Sheet1 (2)'!J147</f>
        <v>0</v>
      </c>
      <c r="L189" s="2311">
        <v>31</v>
      </c>
    </row>
    <row r="190" spans="1:12">
      <c r="A190" s="2311">
        <v>32</v>
      </c>
      <c r="B190" s="2806" t="str">
        <f>'[157]Sheet1 (2)'!B148</f>
        <v>IIB(1)</v>
      </c>
      <c r="C190" s="1808" t="str">
        <f>'[157]Sheet1 (2)'!D148</f>
        <v>EPRI FUNDING FOR MGP SITE REMEDIATION AND HEALTH RISK R&amp;D</v>
      </c>
      <c r="D190" s="1723"/>
      <c r="E190" s="1454"/>
      <c r="F190" s="2799"/>
      <c r="G190" s="2807">
        <f>'[157]Sheet1 (2)'!F148</f>
        <v>0</v>
      </c>
      <c r="H190" s="2808">
        <f>'[157]Sheet1 (2)'!G148</f>
        <v>173316</v>
      </c>
      <c r="I190" s="2809">
        <f>'[157]Sheet1 (2)'!H148</f>
        <v>880</v>
      </c>
      <c r="J190" s="1936">
        <f t="shared" si="7"/>
        <v>173316</v>
      </c>
      <c r="K190" s="1943">
        <f>'[157]Sheet1 (2)'!J148</f>
        <v>0</v>
      </c>
      <c r="L190" s="2311">
        <v>32</v>
      </c>
    </row>
    <row r="191" spans="1:12">
      <c r="A191" s="2311">
        <v>33</v>
      </c>
      <c r="B191" s="2806" t="str">
        <f>'[157]Sheet1 (2)'!B149</f>
        <v>IIB(4)</v>
      </c>
      <c r="C191" s="1808" t="str">
        <f>'[157]Sheet1 (2)'!D149</f>
        <v>OPERATIONS TECHNOLOGY DEVELOPMENT NOT FOR PROFIT (OTD) PROGRAM (NON-MILLENNIUM)</v>
      </c>
      <c r="D191" s="1723"/>
      <c r="E191" s="1454"/>
      <c r="F191" s="2799"/>
      <c r="G191" s="2807">
        <f>'[157]Sheet1 (2)'!F149</f>
        <v>0</v>
      </c>
      <c r="H191" s="2808">
        <f>'[157]Sheet1 (2)'!G149</f>
        <v>257297.29</v>
      </c>
      <c r="I191" s="2809">
        <f>'[157]Sheet1 (2)'!H149</f>
        <v>880</v>
      </c>
      <c r="J191" s="1936">
        <f t="shared" si="7"/>
        <v>257297.29</v>
      </c>
      <c r="K191" s="1943">
        <f>'[157]Sheet1 (2)'!J149</f>
        <v>0</v>
      </c>
      <c r="L191" s="2311">
        <v>33</v>
      </c>
    </row>
    <row r="192" spans="1:12">
      <c r="A192" s="2311">
        <v>34</v>
      </c>
      <c r="B192" s="2806" t="str">
        <f>'[157]Sheet1 (2)'!B150</f>
        <v>IIB(4)</v>
      </c>
      <c r="C192" s="1808" t="str">
        <f>'[157]Sheet1 (2)'!D150</f>
        <v>OPERATIONS TECHNOLOGY DEVELOPMENT (OTD), NOT FOR PROFIT, PROGRAM (MILLENNIUM)</v>
      </c>
      <c r="D192" s="1723"/>
      <c r="E192" s="1454"/>
      <c r="F192" s="2799"/>
      <c r="G192" s="2807">
        <f>'[157]Sheet1 (2)'!F150</f>
        <v>0</v>
      </c>
      <c r="H192" s="2808">
        <f>'[157]Sheet1 (2)'!G150</f>
        <v>332670.15000000002</v>
      </c>
      <c r="I192" s="2809">
        <f>'[157]Sheet1 (2)'!H150</f>
        <v>880</v>
      </c>
      <c r="J192" s="1936">
        <f t="shared" si="7"/>
        <v>332670.15000000002</v>
      </c>
      <c r="K192" s="1943">
        <f>'[157]Sheet1 (2)'!J150</f>
        <v>0</v>
      </c>
      <c r="L192" s="2311">
        <v>34</v>
      </c>
    </row>
    <row r="193" spans="1:12">
      <c r="A193" s="2311">
        <v>35</v>
      </c>
      <c r="B193" s="2806" t="str">
        <f>'[157]Sheet1 (2)'!B151</f>
        <v>IIB(4)</v>
      </c>
      <c r="C193" s="1808" t="str">
        <f>'[157]Sheet1 (2)'!D151</f>
        <v>NYSEARCH Program Millennium Funds</v>
      </c>
      <c r="D193" s="1723"/>
      <c r="E193" s="1454"/>
      <c r="F193" s="2799"/>
      <c r="G193" s="2807">
        <f>'[157]Sheet1 (2)'!F151</f>
        <v>0</v>
      </c>
      <c r="H193" s="2808">
        <f>'[157]Sheet1 (2)'!G151</f>
        <v>517672.61</v>
      </c>
      <c r="I193" s="2809">
        <f>'[157]Sheet1 (2)'!H151</f>
        <v>880</v>
      </c>
      <c r="J193" s="1936">
        <f t="shared" si="7"/>
        <v>517672.61</v>
      </c>
      <c r="K193" s="1943">
        <f>'[157]Sheet1 (2)'!J151</f>
        <v>0</v>
      </c>
      <c r="L193" s="2311">
        <v>35</v>
      </c>
    </row>
    <row r="194" spans="1:12">
      <c r="A194" s="2311">
        <v>36</v>
      </c>
      <c r="B194" s="2806" t="str">
        <f>'[157]Sheet1 (2)'!B152</f>
        <v>IIB(4)</v>
      </c>
      <c r="C194" s="1808" t="str">
        <f>'[157]Sheet1 (2)'!D152</f>
        <v>Operations Technology Development (OTD) Not For Profit Program (Millennium Program)</v>
      </c>
      <c r="D194" s="1723"/>
      <c r="E194" s="1454"/>
      <c r="F194" s="2799"/>
      <c r="G194" s="2807">
        <f>'[157]Sheet1 (2)'!F152</f>
        <v>0</v>
      </c>
      <c r="H194" s="2808">
        <f>'[157]Sheet1 (2)'!G152</f>
        <v>556752.64000000001</v>
      </c>
      <c r="I194" s="2809">
        <f>'[157]Sheet1 (2)'!H152</f>
        <v>880</v>
      </c>
      <c r="J194" s="1936">
        <f t="shared" si="7"/>
        <v>556752.64000000001</v>
      </c>
      <c r="K194" s="1943">
        <f>'[157]Sheet1 (2)'!J152</f>
        <v>0</v>
      </c>
      <c r="L194" s="2311">
        <v>36</v>
      </c>
    </row>
    <row r="195" spans="1:12">
      <c r="A195" s="2311">
        <v>37</v>
      </c>
      <c r="B195" s="2806" t="str">
        <f>'[157]Sheet1 (2)'!B153</f>
        <v>IA(6)</v>
      </c>
      <c r="C195" s="1808" t="str">
        <f>'[157]Sheet1 (2)'!D153</f>
        <v>PATENT SEARCHES IN CONNECTION WITH COMPANY R&amp;D TECHNOLOGY APPLICATIONS</v>
      </c>
      <c r="D195" s="1723"/>
      <c r="E195" s="1454"/>
      <c r="F195" s="2799"/>
      <c r="G195" s="2807">
        <f>'[157]Sheet1 (2)'!F153</f>
        <v>136272.5</v>
      </c>
      <c r="H195" s="2808">
        <f>'[157]Sheet1 (2)'!G153</f>
        <v>0</v>
      </c>
      <c r="I195" s="2809">
        <f>'[157]Sheet1 (2)'!H153</f>
        <v>930.2</v>
      </c>
      <c r="J195" s="1936">
        <f t="shared" si="7"/>
        <v>136272.5</v>
      </c>
      <c r="K195" s="1943">
        <f>'[157]Sheet1 (2)'!J153</f>
        <v>0</v>
      </c>
      <c r="L195" s="2311">
        <v>37</v>
      </c>
    </row>
    <row r="196" spans="1:12">
      <c r="A196" s="2311">
        <v>38</v>
      </c>
      <c r="B196" s="2806" t="str">
        <f>'[157]Sheet1 (2)'!B154</f>
        <v>IA(6)</v>
      </c>
      <c r="C196" s="1808" t="str">
        <f>'[157]Sheet1 (2)'!D154</f>
        <v>OTHER EXPENSES</v>
      </c>
      <c r="D196" s="1723"/>
      <c r="E196" s="1454"/>
      <c r="F196" s="2799"/>
      <c r="G196" s="2807">
        <f>'[157]Sheet1 (2)'!F154</f>
        <v>251325.6</v>
      </c>
      <c r="H196" s="2808">
        <f>'[157]Sheet1 (2)'!G154</f>
        <v>0</v>
      </c>
      <c r="I196" s="2809">
        <f>'[157]Sheet1 (2)'!H154</f>
        <v>930.2</v>
      </c>
      <c r="J196" s="1936">
        <f t="shared" si="7"/>
        <v>251325.6</v>
      </c>
      <c r="K196" s="1943">
        <f>'[157]Sheet1 (2)'!J154</f>
        <v>0</v>
      </c>
      <c r="L196" s="2311">
        <v>38</v>
      </c>
    </row>
    <row r="197" spans="1:12">
      <c r="A197" s="2311">
        <v>39</v>
      </c>
      <c r="B197" s="2806" t="str">
        <f>'[157]Sheet1 (2)'!B155</f>
        <v>IA(6)</v>
      </c>
      <c r="C197" s="1808" t="str">
        <f>'[157]Sheet1 (2)'!D155</f>
        <v>SALARIES AND WAGES</v>
      </c>
      <c r="D197" s="1723"/>
      <c r="E197" s="1454"/>
      <c r="F197" s="2799"/>
      <c r="G197" s="2807">
        <f>'[157]Sheet1 (2)'!F155</f>
        <v>1777037.62</v>
      </c>
      <c r="H197" s="2808">
        <f>'[157]Sheet1 (2)'!G155</f>
        <v>0</v>
      </c>
      <c r="I197" s="2809">
        <f>'[157]Sheet1 (2)'!H155</f>
        <v>930.2</v>
      </c>
      <c r="J197" s="1936">
        <f t="shared" si="7"/>
        <v>1777037.62</v>
      </c>
      <c r="K197" s="1943">
        <f>'[157]Sheet1 (2)'!J155</f>
        <v>0</v>
      </c>
      <c r="L197" s="2311">
        <v>39</v>
      </c>
    </row>
    <row r="198" spans="1:12">
      <c r="A198" s="2311">
        <v>40</v>
      </c>
      <c r="B198" s="2806"/>
      <c r="C198" s="1808"/>
      <c r="D198" s="1723"/>
      <c r="E198" s="1454"/>
      <c r="F198" s="2799"/>
      <c r="G198" s="2807"/>
      <c r="H198" s="2808"/>
      <c r="I198" s="2809"/>
      <c r="J198" s="1936"/>
      <c r="K198" s="1943"/>
      <c r="L198" s="2311">
        <v>40</v>
      </c>
    </row>
    <row r="199" spans="1:12">
      <c r="A199" s="2311">
        <v>41</v>
      </c>
      <c r="B199" s="2806"/>
      <c r="C199" s="1808"/>
      <c r="D199" s="1723"/>
      <c r="E199" s="1454"/>
      <c r="F199" s="2799"/>
      <c r="G199" s="2807"/>
      <c r="H199" s="2808"/>
      <c r="I199" s="2809"/>
      <c r="J199" s="1936"/>
      <c r="K199" s="1943"/>
      <c r="L199" s="2311">
        <v>41</v>
      </c>
    </row>
    <row r="200" spans="1:12">
      <c r="A200" s="2311">
        <v>42</v>
      </c>
      <c r="B200" s="2806"/>
      <c r="C200" s="1808"/>
      <c r="D200" s="1723"/>
      <c r="E200" s="1454"/>
      <c r="F200" s="2799"/>
      <c r="G200" s="2807"/>
      <c r="H200" s="2808"/>
      <c r="I200" s="2809"/>
      <c r="J200" s="1936"/>
      <c r="K200" s="1943"/>
      <c r="L200" s="2311">
        <v>42</v>
      </c>
    </row>
    <row r="201" spans="1:12">
      <c r="A201" s="2311">
        <v>43</v>
      </c>
      <c r="B201" s="2806"/>
      <c r="C201" s="1808"/>
      <c r="D201" s="1723"/>
      <c r="E201" s="1454"/>
      <c r="F201" s="2799"/>
      <c r="G201" s="2807"/>
      <c r="H201" s="2808"/>
      <c r="I201" s="2809"/>
      <c r="J201" s="1936"/>
      <c r="K201" s="1943"/>
      <c r="L201" s="2311">
        <v>43</v>
      </c>
    </row>
    <row r="202" spans="1:12">
      <c r="A202" s="2311">
        <v>44</v>
      </c>
      <c r="B202" s="2806"/>
      <c r="C202" s="1808"/>
      <c r="D202" s="1723"/>
      <c r="E202" s="1454"/>
      <c r="F202" s="2799"/>
      <c r="G202" s="2807"/>
      <c r="H202" s="2808"/>
      <c r="I202" s="2809"/>
      <c r="J202" s="1936"/>
      <c r="K202" s="1943"/>
      <c r="L202" s="2311">
        <v>44</v>
      </c>
    </row>
    <row r="203" spans="1:12">
      <c r="A203" s="2311">
        <v>45</v>
      </c>
      <c r="B203" s="2806"/>
      <c r="C203" s="1808"/>
      <c r="D203" s="1723"/>
      <c r="E203" s="1454"/>
      <c r="F203" s="2799"/>
      <c r="G203" s="2807"/>
      <c r="H203" s="2808"/>
      <c r="I203" s="2809"/>
      <c r="J203" s="1936"/>
      <c r="K203" s="1943"/>
      <c r="L203" s="2311">
        <v>45</v>
      </c>
    </row>
    <row r="204" spans="1:12">
      <c r="A204" s="2311">
        <v>46</v>
      </c>
      <c r="B204" s="2806"/>
      <c r="C204" s="1808"/>
      <c r="D204" s="1723"/>
      <c r="E204" s="1454"/>
      <c r="F204" s="2799"/>
      <c r="G204" s="2807"/>
      <c r="H204" s="2808"/>
      <c r="I204" s="2809"/>
      <c r="J204" s="1936"/>
      <c r="K204" s="1943"/>
      <c r="L204" s="2311">
        <v>46</v>
      </c>
    </row>
    <row r="205" spans="1:12">
      <c r="A205" s="2311">
        <v>47</v>
      </c>
      <c r="B205" s="2806"/>
      <c r="C205" s="1808"/>
      <c r="D205" s="1723"/>
      <c r="E205" s="1454"/>
      <c r="F205" s="2799"/>
      <c r="G205" s="2807"/>
      <c r="H205" s="2808"/>
      <c r="I205" s="2809"/>
      <c r="J205" s="1936"/>
      <c r="K205" s="1943"/>
      <c r="L205" s="2311">
        <v>47</v>
      </c>
    </row>
    <row r="206" spans="1:12">
      <c r="A206" s="2311">
        <v>48</v>
      </c>
      <c r="B206" s="2806"/>
      <c r="C206" s="1808"/>
      <c r="D206" s="1723"/>
      <c r="E206" s="1454"/>
      <c r="F206" s="2799"/>
      <c r="G206" s="2807"/>
      <c r="H206" s="2808"/>
      <c r="I206" s="2809"/>
      <c r="J206" s="1936"/>
      <c r="K206" s="1943"/>
      <c r="L206" s="2311">
        <v>48</v>
      </c>
    </row>
    <row r="207" spans="1:12">
      <c r="A207" s="2311">
        <v>49</v>
      </c>
      <c r="B207" s="2806"/>
      <c r="C207" s="1808"/>
      <c r="D207" s="1723"/>
      <c r="E207" s="1454"/>
      <c r="F207" s="2799"/>
      <c r="G207" s="2807"/>
      <c r="H207" s="2808"/>
      <c r="I207" s="2809"/>
      <c r="J207" s="1936"/>
      <c r="K207" s="1943"/>
      <c r="L207" s="2311">
        <v>49</v>
      </c>
    </row>
    <row r="208" spans="1:12">
      <c r="A208" s="2311">
        <v>50</v>
      </c>
      <c r="B208" s="2806"/>
      <c r="C208" s="1808"/>
      <c r="D208" s="1723"/>
      <c r="E208" s="1454"/>
      <c r="F208" s="2799"/>
      <c r="G208" s="2807"/>
      <c r="H208" s="2808"/>
      <c r="I208" s="2809"/>
      <c r="J208" s="1936"/>
      <c r="K208" s="1943"/>
      <c r="L208" s="2311">
        <v>50</v>
      </c>
    </row>
    <row r="209" spans="1:12">
      <c r="A209" s="2311">
        <v>51</v>
      </c>
      <c r="B209" s="2806"/>
      <c r="C209" s="1808"/>
      <c r="D209" s="1723"/>
      <c r="E209" s="1454"/>
      <c r="F209" s="2799"/>
      <c r="G209" s="2807"/>
      <c r="H209" s="2808"/>
      <c r="I209" s="2809"/>
      <c r="J209" s="1936"/>
      <c r="K209" s="1943"/>
      <c r="L209" s="2311">
        <v>51</v>
      </c>
    </row>
    <row r="210" spans="1:12">
      <c r="A210" s="2311">
        <v>52</v>
      </c>
      <c r="B210" s="2806"/>
      <c r="C210" s="1808"/>
      <c r="D210" s="1723"/>
      <c r="E210" s="1454"/>
      <c r="F210" s="2799"/>
      <c r="G210" s="2807"/>
      <c r="H210" s="2808"/>
      <c r="I210" s="2809"/>
      <c r="J210" s="1936"/>
      <c r="K210" s="1943"/>
      <c r="L210" s="2311">
        <v>52</v>
      </c>
    </row>
    <row r="211" spans="1:12">
      <c r="A211" s="2311">
        <v>53</v>
      </c>
      <c r="B211" s="2806"/>
      <c r="C211" s="1808"/>
      <c r="D211" s="1723"/>
      <c r="E211" s="1454"/>
      <c r="F211" s="2799"/>
      <c r="G211" s="2807"/>
      <c r="H211" s="2808"/>
      <c r="I211" s="2809"/>
      <c r="J211" s="1936"/>
      <c r="K211" s="1943"/>
      <c r="L211" s="2311">
        <v>53</v>
      </c>
    </row>
    <row r="212" spans="1:12">
      <c r="A212" s="2311">
        <v>54</v>
      </c>
      <c r="B212" s="2806" t="s">
        <v>5753</v>
      </c>
      <c r="C212" s="1808"/>
      <c r="D212" s="1723"/>
      <c r="E212" s="1454"/>
      <c r="F212" s="3063"/>
      <c r="G212" s="3064">
        <f>SUM(G159:G211)</f>
        <v>3673586.8200000003</v>
      </c>
      <c r="H212" s="3065">
        <f>SUM(H159:H211)</f>
        <v>1849199.98</v>
      </c>
      <c r="I212" s="2809"/>
      <c r="J212" s="3065">
        <f>SUM(J159:J211)</f>
        <v>5522786.8000000007</v>
      </c>
      <c r="K212" s="3066">
        <f>SUM(K159:K211)</f>
        <v>0</v>
      </c>
      <c r="L212" s="2311">
        <v>54</v>
      </c>
    </row>
    <row r="213" spans="1:12" ht="15.75" thickBot="1">
      <c r="A213" s="2335">
        <v>55</v>
      </c>
      <c r="B213" s="2330" t="s">
        <v>5752</v>
      </c>
      <c r="C213" s="2298"/>
      <c r="D213" s="2298"/>
      <c r="E213" s="2299"/>
      <c r="F213" s="2336"/>
      <c r="G213" s="2337">
        <f>G212+G150</f>
        <v>9747557.5900000017</v>
      </c>
      <c r="H213" s="2337">
        <f>H212+H150</f>
        <v>5634231.29</v>
      </c>
      <c r="I213" s="2299"/>
      <c r="J213" s="2337">
        <f>J212+J150</f>
        <v>15381788.880000003</v>
      </c>
      <c r="K213" s="3067">
        <f>K212+K150</f>
        <v>0</v>
      </c>
      <c r="L213" s="2335">
        <v>55</v>
      </c>
    </row>
    <row r="214" spans="1:12">
      <c r="A214" s="2407" t="s">
        <v>4684</v>
      </c>
      <c r="B214" s="2407"/>
      <c r="C214" s="2169"/>
      <c r="D214" s="2169"/>
      <c r="E214" s="2169"/>
      <c r="F214" s="2407" t="s">
        <v>4684</v>
      </c>
      <c r="G214" s="2407"/>
      <c r="H214" s="2170"/>
    </row>
    <row r="215" spans="1:12">
      <c r="A215" s="2170" t="s">
        <v>3865</v>
      </c>
      <c r="B215" s="2170"/>
      <c r="C215" s="2170"/>
      <c r="D215" s="2170"/>
      <c r="E215" s="2170"/>
      <c r="F215" s="2170" t="s">
        <v>3866</v>
      </c>
      <c r="G215" s="2170"/>
      <c r="H215" s="2170"/>
      <c r="I215" s="2170"/>
      <c r="J215" s="2170"/>
      <c r="K215" s="2170"/>
      <c r="L215" s="2170"/>
    </row>
    <row r="217" spans="1:12">
      <c r="G217" s="2810"/>
      <c r="H217" s="2810"/>
      <c r="J217" s="2810"/>
      <c r="K217" s="2810"/>
    </row>
    <row r="218" spans="1:12">
      <c r="G218" s="2810"/>
      <c r="H218" s="2810"/>
      <c r="J218" s="2810"/>
      <c r="K218" s="2810"/>
    </row>
  </sheetData>
  <printOptions horizontalCentered="1" verticalCentered="1"/>
  <pageMargins left="0.25" right="0.25" top="0.25" bottom="0.25" header="0" footer="0"/>
  <pageSetup scale="58" fitToWidth="2" fitToHeight="3" pageOrder="overThenDown" orientation="portrait" horizontalDpi="300" verticalDpi="300" r:id="rId1"/>
  <headerFooter alignWithMargins="0"/>
  <rowBreaks count="2" manualBreakCount="2">
    <brk id="86" max="11" man="1"/>
    <brk id="152" max="11" man="1"/>
  </rowBreaks>
  <colBreaks count="1" manualBreakCount="1">
    <brk id="5" max="213"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5"/>
  <dimension ref="A1:G128"/>
  <sheetViews>
    <sheetView defaultGridColor="0" view="pageBreakPreview" topLeftCell="A50" colorId="22" zoomScale="80" zoomScaleNormal="80" zoomScaleSheetLayoutView="80" workbookViewId="0">
      <selection activeCell="C33" sqref="C33"/>
    </sheetView>
  </sheetViews>
  <sheetFormatPr defaultColWidth="9.6640625" defaultRowHeight="15"/>
  <cols>
    <col min="1" max="1" width="4.6640625" style="1496" customWidth="1"/>
    <col min="2" max="2" width="49" style="1496" customWidth="1"/>
    <col min="3" max="3" width="4.6640625" style="1496" customWidth="1"/>
    <col min="4" max="4" width="21.33203125" style="1496" customWidth="1"/>
    <col min="5" max="6" width="16.6640625" style="1496" customWidth="1"/>
    <col min="7" max="16384" width="9.6640625" style="1496"/>
  </cols>
  <sheetData>
    <row r="1" spans="1:6">
      <c r="A1" s="2209" t="s">
        <v>1795</v>
      </c>
      <c r="B1" s="2210"/>
      <c r="C1" s="2706" t="s">
        <v>1339</v>
      </c>
      <c r="D1" s="1605"/>
      <c r="E1" s="2305" t="s">
        <v>1797</v>
      </c>
      <c r="F1" s="2306" t="s">
        <v>1798</v>
      </c>
    </row>
    <row r="2" spans="1:6">
      <c r="A2" s="1452" t="str">
        <f>'Data Sheet'!$C$25</f>
        <v>Consolidated Edison Company of New York, Inc.</v>
      </c>
      <c r="B2" s="2342"/>
      <c r="C2" s="2707" t="s">
        <v>1136</v>
      </c>
      <c r="D2" s="1474"/>
      <c r="E2" s="2310" t="s">
        <v>1800</v>
      </c>
      <c r="F2" s="2343"/>
    </row>
    <row r="3" spans="1:6" ht="15" customHeight="1" thickBot="1">
      <c r="A3" s="2344"/>
      <c r="B3" s="2345"/>
      <c r="C3" s="2708" t="s">
        <v>1137</v>
      </c>
      <c r="D3" s="1485"/>
      <c r="E3" s="2312" t="str">
        <f>'Data Sheet'!$C$40</f>
        <v>4/28/2016</v>
      </c>
      <c r="F3" s="2130" t="str">
        <f>'Data Sheet'!$C$38</f>
        <v>12/31/2015</v>
      </c>
    </row>
    <row r="4" spans="1:6" ht="15" customHeight="1" thickBot="1">
      <c r="A4" s="2346" t="s">
        <v>3867</v>
      </c>
      <c r="B4" s="2347"/>
      <c r="C4" s="2317"/>
      <c r="D4" s="2317"/>
      <c r="E4" s="2317"/>
      <c r="F4" s="2318"/>
    </row>
    <row r="5" spans="1:6" ht="15.75">
      <c r="A5" s="2348"/>
      <c r="B5" s="2349"/>
      <c r="C5" s="2170"/>
      <c r="D5" s="2170"/>
      <c r="E5" s="2170"/>
      <c r="F5" s="2309"/>
    </row>
    <row r="6" spans="1:6">
      <c r="A6" s="2187" t="s">
        <v>3868</v>
      </c>
      <c r="B6" s="2169"/>
      <c r="C6" s="2169"/>
      <c r="D6" s="2169" t="s">
        <v>2712</v>
      </c>
      <c r="E6" s="2169"/>
      <c r="F6" s="2296"/>
    </row>
    <row r="7" spans="1:6">
      <c r="A7" s="2187" t="s">
        <v>2713</v>
      </c>
      <c r="B7" s="2169"/>
      <c r="C7" s="2169"/>
      <c r="D7" s="2169" t="s">
        <v>2714</v>
      </c>
      <c r="E7" s="2169"/>
      <c r="F7" s="2296"/>
    </row>
    <row r="8" spans="1:6">
      <c r="A8" s="2187" t="s">
        <v>2715</v>
      </c>
      <c r="B8" s="2169"/>
      <c r="C8" s="2169"/>
      <c r="D8" s="2169" t="s">
        <v>2716</v>
      </c>
      <c r="E8" s="2169"/>
      <c r="F8" s="2296"/>
    </row>
    <row r="9" spans="1:6">
      <c r="A9" s="2187" t="s">
        <v>2717</v>
      </c>
      <c r="B9" s="2169"/>
      <c r="C9" s="2169"/>
      <c r="D9" s="2169" t="s">
        <v>2718</v>
      </c>
      <c r="E9" s="2169"/>
      <c r="F9" s="2296"/>
    </row>
    <row r="10" spans="1:6" ht="15.75" thickBot="1">
      <c r="A10" s="2187"/>
      <c r="B10" s="2169"/>
      <c r="C10" s="2169"/>
      <c r="D10" s="2169"/>
      <c r="E10" s="2169"/>
      <c r="F10" s="2296"/>
    </row>
    <row r="11" spans="1:6">
      <c r="A11" s="2306"/>
      <c r="B11" s="2350"/>
      <c r="C11" s="2321"/>
      <c r="D11" s="2321"/>
      <c r="E11" s="2321" t="s">
        <v>2719</v>
      </c>
      <c r="F11" s="2321"/>
    </row>
    <row r="12" spans="1:6">
      <c r="A12" s="2325" t="s">
        <v>1724</v>
      </c>
      <c r="B12" s="2170" t="s">
        <v>3600</v>
      </c>
      <c r="C12" s="2267"/>
      <c r="D12" s="2326" t="s">
        <v>2720</v>
      </c>
      <c r="E12" s="2326" t="s">
        <v>2765</v>
      </c>
      <c r="F12" s="2326" t="s">
        <v>2328</v>
      </c>
    </row>
    <row r="13" spans="1:6">
      <c r="A13" s="2325" t="s">
        <v>1727</v>
      </c>
      <c r="B13" s="2351"/>
      <c r="C13" s="2296"/>
      <c r="D13" s="2326" t="s">
        <v>1368</v>
      </c>
      <c r="E13" s="2326" t="s">
        <v>2766</v>
      </c>
      <c r="F13" s="2326"/>
    </row>
    <row r="14" spans="1:6" ht="15.75" thickBot="1">
      <c r="A14" s="2329"/>
      <c r="B14" s="2317" t="s">
        <v>3018</v>
      </c>
      <c r="C14" s="2331"/>
      <c r="D14" s="2330" t="s">
        <v>3019</v>
      </c>
      <c r="E14" s="2330" t="s">
        <v>3020</v>
      </c>
      <c r="F14" s="2330" t="s">
        <v>3021</v>
      </c>
    </row>
    <row r="15" spans="1:6">
      <c r="A15" s="2352">
        <v>1</v>
      </c>
      <c r="B15" s="2353" t="s">
        <v>2995</v>
      </c>
      <c r="C15" s="2213"/>
      <c r="D15" s="2354"/>
      <c r="E15" s="2355"/>
      <c r="F15" s="2356"/>
    </row>
    <row r="16" spans="1:6" ht="15.75" thickBot="1">
      <c r="A16" s="2352">
        <v>2</v>
      </c>
      <c r="B16" s="2181" t="s">
        <v>3629</v>
      </c>
      <c r="C16" s="2213"/>
      <c r="D16" s="2357"/>
      <c r="E16" s="2358"/>
      <c r="F16" s="2359"/>
    </row>
    <row r="17" spans="1:7">
      <c r="A17" s="2352">
        <v>3</v>
      </c>
      <c r="B17" s="2181" t="s">
        <v>2767</v>
      </c>
      <c r="C17" s="2213"/>
      <c r="D17" s="2360">
        <v>20067247.915016938</v>
      </c>
      <c r="E17" s="2354"/>
      <c r="F17" s="2359"/>
    </row>
    <row r="18" spans="1:7">
      <c r="A18" s="2352">
        <v>4</v>
      </c>
      <c r="B18" s="2181" t="s">
        <v>2768</v>
      </c>
      <c r="C18" s="2213"/>
      <c r="D18" s="2360">
        <v>47456608.614627987</v>
      </c>
      <c r="E18" s="2354"/>
      <c r="F18" s="2359"/>
    </row>
    <row r="19" spans="1:7">
      <c r="A19" s="2656">
        <v>5</v>
      </c>
      <c r="B19" s="2412" t="s">
        <v>4422</v>
      </c>
      <c r="C19" s="2433"/>
      <c r="D19" s="2657"/>
      <c r="E19" s="2354"/>
      <c r="F19" s="2359"/>
      <c r="G19" s="1451"/>
    </row>
    <row r="20" spans="1:7">
      <c r="A20" s="2352">
        <v>6</v>
      </c>
      <c r="B20" s="2181" t="s">
        <v>2769</v>
      </c>
      <c r="C20" s="2213"/>
      <c r="D20" s="2360">
        <v>100740819.95615704</v>
      </c>
      <c r="E20" s="2354"/>
      <c r="F20" s="2359"/>
    </row>
    <row r="21" spans="1:7">
      <c r="A21" s="2352">
        <v>7</v>
      </c>
      <c r="B21" s="2181" t="s">
        <v>2770</v>
      </c>
      <c r="C21" s="2213"/>
      <c r="D21" s="2360">
        <v>118591338.13913545</v>
      </c>
      <c r="E21" s="2354"/>
      <c r="F21" s="2359"/>
    </row>
    <row r="22" spans="1:7">
      <c r="A22" s="2352">
        <v>8</v>
      </c>
      <c r="B22" s="2181" t="s">
        <v>2771</v>
      </c>
      <c r="C22" s="2213"/>
      <c r="D22" s="2360">
        <v>8180768.9196271216</v>
      </c>
      <c r="E22" s="2354"/>
      <c r="F22" s="2359"/>
    </row>
    <row r="23" spans="1:7">
      <c r="A23" s="2352">
        <v>9</v>
      </c>
      <c r="B23" s="2181" t="s">
        <v>2772</v>
      </c>
      <c r="C23" s="2213"/>
      <c r="D23" s="2360">
        <v>0</v>
      </c>
      <c r="E23" s="2354"/>
      <c r="F23" s="2359"/>
    </row>
    <row r="24" spans="1:7">
      <c r="A24" s="2352">
        <v>10</v>
      </c>
      <c r="B24" s="2181" t="s">
        <v>3632</v>
      </c>
      <c r="C24" s="2213"/>
      <c r="D24" s="2360">
        <v>110334817.09926583</v>
      </c>
      <c r="E24" s="2354"/>
      <c r="F24" s="2359"/>
    </row>
    <row r="25" spans="1:7" ht="15.75" thickBot="1">
      <c r="A25" s="2352">
        <v>11</v>
      </c>
      <c r="B25" s="2181" t="s">
        <v>1041</v>
      </c>
      <c r="C25" s="2213"/>
      <c r="D25" s="2361">
        <f>SUM(D17:D24)</f>
        <v>405371600.64383036</v>
      </c>
      <c r="E25" s="2354"/>
      <c r="F25" s="2359"/>
    </row>
    <row r="26" spans="1:7" ht="15.75" thickBot="1">
      <c r="A26" s="2352">
        <v>12</v>
      </c>
      <c r="B26" s="2181" t="s">
        <v>3621</v>
      </c>
      <c r="C26" s="2213"/>
      <c r="D26" s="2362"/>
      <c r="E26" s="2358"/>
      <c r="F26" s="2359"/>
    </row>
    <row r="27" spans="1:7">
      <c r="A27" s="2352">
        <v>13</v>
      </c>
      <c r="B27" s="2181" t="s">
        <v>2767</v>
      </c>
      <c r="C27" s="2213"/>
      <c r="D27" s="2360">
        <v>14445305.894584168</v>
      </c>
      <c r="E27" s="2354"/>
      <c r="F27" s="2359"/>
    </row>
    <row r="28" spans="1:7">
      <c r="A28" s="2352">
        <v>14</v>
      </c>
      <c r="B28" s="2181" t="s">
        <v>2768</v>
      </c>
      <c r="C28" s="2213"/>
      <c r="D28" s="2360">
        <v>35495692.733004928</v>
      </c>
      <c r="E28" s="2354"/>
      <c r="F28" s="2359"/>
    </row>
    <row r="29" spans="1:7">
      <c r="A29" s="2656">
        <v>15</v>
      </c>
      <c r="B29" s="2412" t="s">
        <v>4422</v>
      </c>
      <c r="C29" s="2433"/>
      <c r="D29" s="2657"/>
      <c r="E29" s="2354"/>
      <c r="F29" s="2359"/>
      <c r="G29" s="1451"/>
    </row>
    <row r="30" spans="1:7">
      <c r="A30" s="2352">
        <v>16</v>
      </c>
      <c r="B30" s="2181" t="s">
        <v>2769</v>
      </c>
      <c r="C30" s="2213"/>
      <c r="D30" s="2360">
        <v>129479636.55090824</v>
      </c>
      <c r="E30" s="2354"/>
      <c r="F30" s="2359"/>
    </row>
    <row r="31" spans="1:7">
      <c r="A31" s="2352">
        <v>17</v>
      </c>
      <c r="B31" s="2181" t="s">
        <v>3632</v>
      </c>
      <c r="C31" s="2213"/>
      <c r="D31" s="2360"/>
      <c r="E31" s="2354"/>
      <c r="F31" s="2359"/>
    </row>
    <row r="32" spans="1:7" ht="15.75" thickBot="1">
      <c r="A32" s="2352">
        <v>18</v>
      </c>
      <c r="B32" s="2181" t="s">
        <v>1042</v>
      </c>
      <c r="C32" s="2213"/>
      <c r="D32" s="2361">
        <f>SUM(D27:D31)</f>
        <v>179420635.17849731</v>
      </c>
      <c r="E32" s="2354"/>
      <c r="F32" s="2359"/>
    </row>
    <row r="33" spans="1:6" ht="15.75" thickBot="1">
      <c r="A33" s="2352">
        <v>19</v>
      </c>
      <c r="B33" s="2181" t="s">
        <v>1043</v>
      </c>
      <c r="C33" s="2213"/>
      <c r="D33" s="2362"/>
      <c r="E33" s="2358"/>
      <c r="F33" s="2359"/>
    </row>
    <row r="34" spans="1:6">
      <c r="A34" s="2352">
        <v>20</v>
      </c>
      <c r="B34" s="2181" t="s">
        <v>1044</v>
      </c>
      <c r="C34" s="2213"/>
      <c r="D34" s="2361">
        <f>D17+D27</f>
        <v>34512553.809601106</v>
      </c>
      <c r="E34" s="2354"/>
      <c r="F34" s="2359"/>
    </row>
    <row r="35" spans="1:6">
      <c r="A35" s="2352">
        <v>21</v>
      </c>
      <c r="B35" s="1619" t="s">
        <v>4099</v>
      </c>
      <c r="C35" s="2213"/>
      <c r="D35" s="2361">
        <f>D18+D28</f>
        <v>82952301.347632915</v>
      </c>
      <c r="E35" s="2354"/>
      <c r="F35" s="2359"/>
    </row>
    <row r="36" spans="1:6">
      <c r="A36" s="2656">
        <v>22</v>
      </c>
      <c r="B36" s="2412" t="s">
        <v>4423</v>
      </c>
      <c r="C36" s="2433"/>
      <c r="D36" s="2609">
        <f>D19+D29</f>
        <v>0</v>
      </c>
      <c r="E36" s="2354"/>
      <c r="F36" s="2359"/>
    </row>
    <row r="37" spans="1:6">
      <c r="A37" s="2352">
        <v>23</v>
      </c>
      <c r="B37" s="1619" t="s">
        <v>4100</v>
      </c>
      <c r="C37" s="2213"/>
      <c r="D37" s="2361">
        <f>D20+D30</f>
        <v>230220456.5070653</v>
      </c>
      <c r="E37" s="2354"/>
      <c r="F37" s="2359"/>
    </row>
    <row r="38" spans="1:6">
      <c r="A38" s="2352">
        <v>24</v>
      </c>
      <c r="B38" s="1619" t="s">
        <v>4101</v>
      </c>
      <c r="C38" s="2213"/>
      <c r="D38" s="2361">
        <f>D21</f>
        <v>118591338.13913545</v>
      </c>
      <c r="E38" s="2354"/>
      <c r="F38" s="2359"/>
    </row>
    <row r="39" spans="1:6">
      <c r="A39" s="2352">
        <v>25</v>
      </c>
      <c r="B39" s="1619" t="s">
        <v>4102</v>
      </c>
      <c r="C39" s="2213"/>
      <c r="D39" s="2361">
        <f>D22</f>
        <v>8180768.9196271216</v>
      </c>
      <c r="E39" s="2354"/>
      <c r="F39" s="2359"/>
    </row>
    <row r="40" spans="1:6">
      <c r="A40" s="2352">
        <v>26</v>
      </c>
      <c r="B40" s="1619" t="s">
        <v>4103</v>
      </c>
      <c r="C40" s="2213"/>
      <c r="D40" s="2361">
        <f>D23</f>
        <v>0</v>
      </c>
      <c r="E40" s="2354"/>
      <c r="F40" s="2359"/>
    </row>
    <row r="41" spans="1:6" ht="15.75" thickBot="1">
      <c r="A41" s="2352">
        <v>27</v>
      </c>
      <c r="B41" s="1619" t="s">
        <v>4104</v>
      </c>
      <c r="C41" s="2213"/>
      <c r="D41" s="2361">
        <f>D24+D31</f>
        <v>110334817.09926583</v>
      </c>
      <c r="E41" s="2357"/>
      <c r="F41" s="2363"/>
    </row>
    <row r="42" spans="1:6" ht="15.75" thickBot="1">
      <c r="A42" s="2352">
        <v>28</v>
      </c>
      <c r="B42" s="1619" t="s">
        <v>4105</v>
      </c>
      <c r="C42" s="2213"/>
      <c r="D42" s="2361">
        <f>SUM(D34:D41)</f>
        <v>584792235.82232773</v>
      </c>
      <c r="E42" s="2360"/>
      <c r="F42" s="2361">
        <f>D42+E42</f>
        <v>584792235.82232773</v>
      </c>
    </row>
    <row r="43" spans="1:6">
      <c r="A43" s="2352">
        <v>29</v>
      </c>
      <c r="B43" s="2353" t="s">
        <v>2996</v>
      </c>
      <c r="C43" s="2213"/>
      <c r="D43" s="2355"/>
      <c r="E43" s="2364"/>
      <c r="F43" s="2365"/>
    </row>
    <row r="44" spans="1:6" ht="15.75" thickBot="1">
      <c r="A44" s="2352">
        <v>30</v>
      </c>
      <c r="B44" s="2181" t="s">
        <v>3629</v>
      </c>
      <c r="C44" s="2213"/>
      <c r="D44" s="2366"/>
      <c r="E44" s="2358"/>
      <c r="F44" s="2359"/>
    </row>
    <row r="45" spans="1:6">
      <c r="A45" s="2352">
        <v>31</v>
      </c>
      <c r="B45" s="2181" t="s">
        <v>2179</v>
      </c>
      <c r="C45" s="2213"/>
      <c r="D45" s="2360"/>
      <c r="E45" s="2354"/>
      <c r="F45" s="2359"/>
    </row>
    <row r="46" spans="1:6">
      <c r="A46" s="2352">
        <v>32</v>
      </c>
      <c r="B46" s="2181" t="s">
        <v>2180</v>
      </c>
      <c r="C46" s="2213"/>
      <c r="D46" s="2360"/>
      <c r="E46" s="2354"/>
      <c r="F46" s="2359"/>
    </row>
    <row r="47" spans="1:6">
      <c r="A47" s="2352">
        <v>33</v>
      </c>
      <c r="B47" s="2181" t="s">
        <v>2181</v>
      </c>
      <c r="C47" s="2213"/>
      <c r="D47" s="2360"/>
      <c r="E47" s="2354"/>
      <c r="F47" s="2359"/>
    </row>
    <row r="48" spans="1:6">
      <c r="A48" s="2352">
        <v>34</v>
      </c>
      <c r="B48" s="2181" t="s">
        <v>2182</v>
      </c>
      <c r="C48" s="2213"/>
      <c r="D48" s="2360">
        <v>1382019.2891145898</v>
      </c>
      <c r="E48" s="2354"/>
      <c r="F48" s="2359"/>
    </row>
    <row r="49" spans="1:6">
      <c r="A49" s="2352">
        <v>35</v>
      </c>
      <c r="B49" s="2181" t="s">
        <v>2768</v>
      </c>
      <c r="C49" s="2213"/>
      <c r="D49" s="2360">
        <v>5133822.8256074088</v>
      </c>
      <c r="E49" s="2354"/>
      <c r="F49" s="2359"/>
    </row>
    <row r="50" spans="1:6">
      <c r="A50" s="2352">
        <v>36</v>
      </c>
      <c r="B50" s="2181" t="s">
        <v>2769</v>
      </c>
      <c r="C50" s="2213"/>
      <c r="D50" s="2360">
        <v>52335790.123895012</v>
      </c>
      <c r="E50" s="2354"/>
      <c r="F50" s="2359"/>
    </row>
    <row r="51" spans="1:6">
      <c r="A51" s="2352">
        <v>37</v>
      </c>
      <c r="B51" s="2181" t="s">
        <v>2770</v>
      </c>
      <c r="C51" s="2213"/>
      <c r="D51" s="2360">
        <v>26083660.913956564</v>
      </c>
      <c r="E51" s="2354"/>
      <c r="F51" s="2359"/>
    </row>
    <row r="52" spans="1:6">
      <c r="A52" s="2352">
        <v>38</v>
      </c>
      <c r="B52" s="2181" t="s">
        <v>2771</v>
      </c>
      <c r="C52" s="2213"/>
      <c r="D52" s="2360">
        <v>901535.46770672291</v>
      </c>
      <c r="E52" s="2354"/>
      <c r="F52" s="2359"/>
    </row>
    <row r="53" spans="1:6">
      <c r="A53" s="2352">
        <v>39</v>
      </c>
      <c r="B53" s="2181" t="s">
        <v>2772</v>
      </c>
      <c r="C53" s="2213"/>
      <c r="D53" s="2360">
        <v>0</v>
      </c>
      <c r="E53" s="2354"/>
      <c r="F53" s="2359"/>
    </row>
    <row r="54" spans="1:6">
      <c r="A54" s="2352">
        <v>40</v>
      </c>
      <c r="B54" s="2181" t="s">
        <v>3632</v>
      </c>
      <c r="C54" s="2213"/>
      <c r="D54" s="2360">
        <v>17105903.921700995</v>
      </c>
      <c r="E54" s="2354"/>
      <c r="F54" s="2359"/>
    </row>
    <row r="55" spans="1:6" ht="15.75" thickBot="1">
      <c r="A55" s="2352">
        <v>41</v>
      </c>
      <c r="B55" s="2181" t="s">
        <v>2183</v>
      </c>
      <c r="C55" s="2213"/>
      <c r="D55" s="2361">
        <f>SUM(D45:D54)</f>
        <v>102942732.54198129</v>
      </c>
      <c r="E55" s="2354"/>
      <c r="F55" s="2359"/>
    </row>
    <row r="56" spans="1:6" ht="15.75" thickBot="1">
      <c r="A56" s="2352">
        <v>42</v>
      </c>
      <c r="B56" s="2181" t="s">
        <v>3621</v>
      </c>
      <c r="C56" s="2213"/>
      <c r="D56" s="2362"/>
      <c r="E56" s="2358"/>
      <c r="F56" s="2359"/>
    </row>
    <row r="57" spans="1:6">
      <c r="A57" s="2352">
        <v>43</v>
      </c>
      <c r="B57" s="2181" t="s">
        <v>2179</v>
      </c>
      <c r="C57" s="2213"/>
      <c r="D57" s="2360"/>
      <c r="E57" s="2354"/>
      <c r="F57" s="2359"/>
    </row>
    <row r="58" spans="1:6">
      <c r="A58" s="2352">
        <v>44</v>
      </c>
      <c r="B58" s="2181" t="s">
        <v>2184</v>
      </c>
      <c r="C58" s="2213"/>
      <c r="D58" s="2360"/>
      <c r="E58" s="2354"/>
      <c r="F58" s="2359"/>
    </row>
    <row r="59" spans="1:6">
      <c r="A59" s="2352">
        <v>45</v>
      </c>
      <c r="B59" s="2181" t="s">
        <v>2181</v>
      </c>
      <c r="C59" s="2213"/>
      <c r="D59" s="2360"/>
      <c r="E59" s="2354"/>
      <c r="F59" s="2359"/>
    </row>
    <row r="60" spans="1:6">
      <c r="A60" s="2352">
        <v>46</v>
      </c>
      <c r="B60" s="2181" t="s">
        <v>2182</v>
      </c>
      <c r="C60" s="2213"/>
      <c r="D60" s="2360">
        <v>1094834.9317019046</v>
      </c>
      <c r="E60" s="2354"/>
      <c r="F60" s="2359"/>
    </row>
    <row r="61" spans="1:6">
      <c r="A61" s="2352">
        <v>47</v>
      </c>
      <c r="B61" s="2181" t="s">
        <v>2768</v>
      </c>
      <c r="C61" s="2213"/>
      <c r="D61" s="2360">
        <v>3785164.1970289703</v>
      </c>
      <c r="E61" s="2354"/>
      <c r="F61" s="2359"/>
    </row>
    <row r="62" spans="1:6">
      <c r="A62" s="2352">
        <v>48</v>
      </c>
      <c r="B62" s="2181" t="s">
        <v>2769</v>
      </c>
      <c r="C62" s="2213"/>
      <c r="D62" s="2360">
        <v>23828222.491288416</v>
      </c>
      <c r="E62" s="2354"/>
      <c r="F62" s="2359"/>
    </row>
    <row r="63" spans="1:6">
      <c r="A63" s="2352">
        <v>49</v>
      </c>
      <c r="B63" s="2181" t="s">
        <v>3632</v>
      </c>
      <c r="C63" s="2213"/>
      <c r="D63" s="2360"/>
      <c r="E63" s="2354"/>
      <c r="F63" s="2359"/>
    </row>
    <row r="64" spans="1:6" ht="15.75" thickBot="1">
      <c r="A64" s="2329">
        <v>50</v>
      </c>
      <c r="B64" s="2298" t="s">
        <v>2172</v>
      </c>
      <c r="C64" s="2299"/>
      <c r="D64" s="2367">
        <f>SUM(D57:D63)</f>
        <v>28708221.620019291</v>
      </c>
      <c r="E64" s="2357"/>
      <c r="F64" s="2363"/>
    </row>
    <row r="65" spans="1:6">
      <c r="A65" s="2506" t="s">
        <v>4684</v>
      </c>
      <c r="B65" s="1855"/>
    </row>
    <row r="66" spans="1:6" ht="15.75" thickBot="1">
      <c r="A66" s="2170" t="s">
        <v>2173</v>
      </c>
      <c r="B66" s="2170"/>
      <c r="C66" s="2170"/>
      <c r="D66" s="2170"/>
      <c r="E66" s="2170"/>
      <c r="F66" s="2170"/>
    </row>
    <row r="67" spans="1:6">
      <c r="A67" s="2209" t="s">
        <v>1795</v>
      </c>
      <c r="B67" s="2210"/>
      <c r="C67" s="2304" t="s">
        <v>1339</v>
      </c>
      <c r="D67" s="2210"/>
      <c r="E67" s="2305" t="s">
        <v>1797</v>
      </c>
      <c r="F67" s="2306" t="s">
        <v>1798</v>
      </c>
    </row>
    <row r="68" spans="1:6">
      <c r="A68" s="1452" t="str">
        <f>'Data Sheet'!$C$25</f>
        <v>Consolidated Edison Company of New York, Inc.</v>
      </c>
      <c r="B68" s="2169"/>
      <c r="C68" s="2187" t="s">
        <v>1136</v>
      </c>
      <c r="D68" s="2169"/>
      <c r="E68" s="2310" t="s">
        <v>1800</v>
      </c>
      <c r="F68" s="2311"/>
    </row>
    <row r="69" spans="1:6" ht="15.75" thickBot="1">
      <c r="A69" s="2297"/>
      <c r="B69" s="2298"/>
      <c r="C69" s="2297" t="s">
        <v>1137</v>
      </c>
      <c r="D69" s="2298"/>
      <c r="E69" s="2312" t="str">
        <f>'Data Sheet'!$C$40</f>
        <v>4/28/2016</v>
      </c>
      <c r="F69" s="2130" t="str">
        <f>'Data Sheet'!$C$38</f>
        <v>12/31/2015</v>
      </c>
    </row>
    <row r="70" spans="1:6" ht="16.5" thickBot="1">
      <c r="A70" s="2315" t="s">
        <v>2174</v>
      </c>
      <c r="B70" s="2316"/>
      <c r="C70" s="2317"/>
      <c r="D70" s="2317"/>
      <c r="E70" s="2317"/>
      <c r="F70" s="2318"/>
    </row>
    <row r="71" spans="1:6">
      <c r="A71" s="2306"/>
      <c r="B71" s="2350"/>
      <c r="C71" s="2321"/>
      <c r="D71" s="2321"/>
      <c r="E71" s="2321" t="s">
        <v>2719</v>
      </c>
      <c r="F71" s="2321"/>
    </row>
    <row r="72" spans="1:6">
      <c r="A72" s="2325" t="s">
        <v>1724</v>
      </c>
      <c r="B72" s="2170" t="s">
        <v>3600</v>
      </c>
      <c r="C72" s="2267"/>
      <c r="D72" s="2326" t="s">
        <v>2720</v>
      </c>
      <c r="E72" s="2326" t="s">
        <v>2765</v>
      </c>
      <c r="F72" s="2326" t="s">
        <v>2328</v>
      </c>
    </row>
    <row r="73" spans="1:6">
      <c r="A73" s="2325" t="s">
        <v>1727</v>
      </c>
      <c r="B73" s="2368"/>
      <c r="C73" s="2296"/>
      <c r="D73" s="2326" t="s">
        <v>1368</v>
      </c>
      <c r="E73" s="2326" t="s">
        <v>2766</v>
      </c>
      <c r="F73" s="2326"/>
    </row>
    <row r="74" spans="1:6" ht="15.75" thickBot="1">
      <c r="A74" s="2329"/>
      <c r="B74" s="2317" t="s">
        <v>3018</v>
      </c>
      <c r="C74" s="2331"/>
      <c r="D74" s="2330" t="s">
        <v>3019</v>
      </c>
      <c r="E74" s="2330" t="s">
        <v>3020</v>
      </c>
      <c r="F74" s="2330" t="s">
        <v>3021</v>
      </c>
    </row>
    <row r="75" spans="1:6">
      <c r="A75" s="2352"/>
      <c r="B75" s="2353" t="s">
        <v>2175</v>
      </c>
      <c r="C75" s="2213"/>
      <c r="D75" s="2369"/>
      <c r="E75" s="2355"/>
      <c r="F75" s="2356"/>
    </row>
    <row r="76" spans="1:6" ht="15.75" thickBot="1">
      <c r="A76" s="2352">
        <v>51</v>
      </c>
      <c r="B76" s="2181" t="s">
        <v>1043</v>
      </c>
      <c r="C76" s="2213"/>
      <c r="D76" s="2357"/>
      <c r="E76" s="2358"/>
      <c r="F76" s="2359"/>
    </row>
    <row r="77" spans="1:6">
      <c r="A77" s="2352">
        <v>52</v>
      </c>
      <c r="B77" s="2181" t="s">
        <v>2176</v>
      </c>
      <c r="C77" s="2213"/>
      <c r="D77" s="2361">
        <f>D45+D57</f>
        <v>0</v>
      </c>
      <c r="E77" s="2354"/>
      <c r="F77" s="2359"/>
    </row>
    <row r="78" spans="1:6">
      <c r="A78" s="2325">
        <v>53</v>
      </c>
      <c r="B78" s="2169" t="s">
        <v>2177</v>
      </c>
      <c r="C78" s="2296"/>
      <c r="D78" s="2334"/>
      <c r="E78" s="2354"/>
      <c r="F78" s="2359"/>
    </row>
    <row r="79" spans="1:6">
      <c r="A79" s="2352"/>
      <c r="B79" s="2181" t="s">
        <v>2178</v>
      </c>
      <c r="C79" s="2213"/>
      <c r="D79" s="2361">
        <f>D46+D58</f>
        <v>0</v>
      </c>
      <c r="E79" s="2354"/>
      <c r="F79" s="2359"/>
    </row>
    <row r="80" spans="1:6">
      <c r="A80" s="2352">
        <v>54</v>
      </c>
      <c r="B80" s="2181" t="s">
        <v>2148</v>
      </c>
      <c r="C80" s="2213"/>
      <c r="D80" s="2361">
        <f>D47+D59</f>
        <v>0</v>
      </c>
      <c r="E80" s="2354"/>
      <c r="F80" s="2359"/>
    </row>
    <row r="81" spans="1:6">
      <c r="A81" s="2325">
        <v>55</v>
      </c>
      <c r="B81" s="2169" t="s">
        <v>2182</v>
      </c>
      <c r="C81" s="2296"/>
      <c r="D81" s="2334"/>
      <c r="E81" s="2354"/>
      <c r="F81" s="2359"/>
    </row>
    <row r="82" spans="1:6">
      <c r="A82" s="2352"/>
      <c r="B82" s="2181" t="s">
        <v>2149</v>
      </c>
      <c r="C82" s="2213"/>
      <c r="D82" s="2361">
        <f>D48+D60</f>
        <v>2476854.2208164944</v>
      </c>
      <c r="E82" s="2354"/>
      <c r="F82" s="2359"/>
    </row>
    <row r="83" spans="1:6">
      <c r="A83" s="2352">
        <v>56</v>
      </c>
      <c r="B83" s="2181" t="s">
        <v>2150</v>
      </c>
      <c r="C83" s="2213"/>
      <c r="D83" s="2361">
        <f>D49+D61</f>
        <v>8918987.02263638</v>
      </c>
      <c r="E83" s="2354"/>
      <c r="F83" s="2359"/>
    </row>
    <row r="84" spans="1:6">
      <c r="A84" s="2352">
        <v>57</v>
      </c>
      <c r="B84" s="2181" t="s">
        <v>2151</v>
      </c>
      <c r="C84" s="2213"/>
      <c r="D84" s="2361">
        <f>D50+D62</f>
        <v>76164012.615183428</v>
      </c>
      <c r="E84" s="2354"/>
      <c r="F84" s="2359"/>
    </row>
    <row r="85" spans="1:6">
      <c r="A85" s="2352">
        <v>58</v>
      </c>
      <c r="B85" s="2181" t="s">
        <v>2152</v>
      </c>
      <c r="C85" s="2213"/>
      <c r="D85" s="2361">
        <f>D51</f>
        <v>26083660.913956564</v>
      </c>
      <c r="E85" s="2354"/>
      <c r="F85" s="2359"/>
    </row>
    <row r="86" spans="1:6">
      <c r="A86" s="2352">
        <v>59</v>
      </c>
      <c r="B86" s="2181" t="s">
        <v>2153</v>
      </c>
      <c r="C86" s="2213"/>
      <c r="D86" s="2361">
        <f>D52</f>
        <v>901535.46770672291</v>
      </c>
      <c r="E86" s="2354"/>
      <c r="F86" s="2359"/>
    </row>
    <row r="87" spans="1:6">
      <c r="A87" s="2352">
        <v>60</v>
      </c>
      <c r="B87" s="2181" t="s">
        <v>2154</v>
      </c>
      <c r="C87" s="2213"/>
      <c r="D87" s="2361">
        <f>D53</f>
        <v>0</v>
      </c>
      <c r="E87" s="2354"/>
      <c r="F87" s="2359"/>
    </row>
    <row r="88" spans="1:6" ht="15.75" thickBot="1">
      <c r="A88" s="2352">
        <v>61</v>
      </c>
      <c r="B88" s="2181" t="s">
        <v>2155</v>
      </c>
      <c r="C88" s="2213"/>
      <c r="D88" s="2361">
        <f>D54+D63</f>
        <v>17105903.921700995</v>
      </c>
      <c r="E88" s="2357"/>
      <c r="F88" s="2363"/>
    </row>
    <row r="89" spans="1:6">
      <c r="A89" s="2352">
        <v>62</v>
      </c>
      <c r="B89" s="2181" t="s">
        <v>2156</v>
      </c>
      <c r="C89" s="2213"/>
      <c r="D89" s="2361">
        <f>SUM(D77:D88)</f>
        <v>131650954.1620006</v>
      </c>
      <c r="E89" s="2360"/>
      <c r="F89" s="2361">
        <f>D89+E89</f>
        <v>131650954.1620006</v>
      </c>
    </row>
    <row r="90" spans="1:6">
      <c r="A90" s="2352">
        <v>63</v>
      </c>
      <c r="B90" s="2353" t="s">
        <v>2157</v>
      </c>
      <c r="C90" s="2213"/>
      <c r="D90" s="2361"/>
      <c r="E90" s="2361"/>
      <c r="F90" s="2361">
        <f>D90+E90</f>
        <v>0</v>
      </c>
    </row>
    <row r="91" spans="1:6">
      <c r="A91" s="2352">
        <v>64</v>
      </c>
      <c r="B91" s="2181" t="s">
        <v>2158</v>
      </c>
      <c r="C91" s="2213"/>
      <c r="D91" s="2360">
        <v>59686865.128998764</v>
      </c>
      <c r="E91" s="2360"/>
      <c r="F91" s="2361">
        <f>D91+E91</f>
        <v>59686865.128998764</v>
      </c>
    </row>
    <row r="92" spans="1:6" ht="15.75" thickBot="1">
      <c r="A92" s="2352">
        <v>65</v>
      </c>
      <c r="B92" s="2181" t="s">
        <v>2159</v>
      </c>
      <c r="C92" s="2213"/>
      <c r="D92" s="2361">
        <f>D42+D89+D91</f>
        <v>776130055.11332703</v>
      </c>
      <c r="E92" s="2361">
        <f>E42+E89+E91</f>
        <v>0</v>
      </c>
      <c r="F92" s="2361">
        <f>F42+F89+F91</f>
        <v>776130055.11332703</v>
      </c>
    </row>
    <row r="93" spans="1:6">
      <c r="A93" s="2352">
        <v>66</v>
      </c>
      <c r="B93" s="2353" t="s">
        <v>2160</v>
      </c>
      <c r="C93" s="2213"/>
      <c r="D93" s="2369"/>
      <c r="E93" s="2355"/>
      <c r="F93" s="2356"/>
    </row>
    <row r="94" spans="1:6" ht="15.75" thickBot="1">
      <c r="A94" s="2352">
        <v>67</v>
      </c>
      <c r="B94" s="2181" t="s">
        <v>2161</v>
      </c>
      <c r="C94" s="2213"/>
      <c r="D94" s="2357"/>
      <c r="E94" s="2366"/>
      <c r="F94" s="2363"/>
    </row>
    <row r="95" spans="1:6">
      <c r="A95" s="2352">
        <v>68</v>
      </c>
      <c r="B95" s="2181" t="s">
        <v>2162</v>
      </c>
      <c r="C95" s="2213"/>
      <c r="D95" s="2360">
        <v>446119102.1363253</v>
      </c>
      <c r="E95" s="2360"/>
      <c r="F95" s="2361">
        <f>D95+E95</f>
        <v>446119102.1363253</v>
      </c>
    </row>
    <row r="96" spans="1:6">
      <c r="A96" s="2352">
        <v>69</v>
      </c>
      <c r="B96" s="2181" t="s">
        <v>2163</v>
      </c>
      <c r="C96" s="2213"/>
      <c r="D96" s="2360">
        <v>118240331.67597096</v>
      </c>
      <c r="E96" s="2360"/>
      <c r="F96" s="2361">
        <f>D96+E96</f>
        <v>118240331.67597096</v>
      </c>
    </row>
    <row r="97" spans="1:6">
      <c r="A97" s="2352">
        <v>70</v>
      </c>
      <c r="B97" s="2181" t="s">
        <v>2164</v>
      </c>
      <c r="C97" s="2213"/>
      <c r="D97" s="2360">
        <v>21418255.641753912</v>
      </c>
      <c r="E97" s="2360"/>
      <c r="F97" s="2361">
        <f>D97+E97</f>
        <v>21418255.641753912</v>
      </c>
    </row>
    <row r="98" spans="1:6" ht="15.75" thickBot="1">
      <c r="A98" s="2352">
        <v>71</v>
      </c>
      <c r="B98" s="2181" t="s">
        <v>2165</v>
      </c>
      <c r="C98" s="2213"/>
      <c r="D98" s="2361">
        <f>SUM(D95:D97)</f>
        <v>585777689.45405018</v>
      </c>
      <c r="E98" s="2361">
        <f>SUM(E95:E97)</f>
        <v>0</v>
      </c>
      <c r="F98" s="2361">
        <f>SUM(F95:F97)</f>
        <v>585777689.45405018</v>
      </c>
    </row>
    <row r="99" spans="1:6" ht="15.75" thickBot="1">
      <c r="A99" s="2352">
        <v>72</v>
      </c>
      <c r="B99" s="2181" t="s">
        <v>2166</v>
      </c>
      <c r="C99" s="2213"/>
      <c r="D99" s="2370"/>
      <c r="E99" s="2362"/>
      <c r="F99" s="2371"/>
    </row>
    <row r="100" spans="1:6">
      <c r="A100" s="2352">
        <v>73</v>
      </c>
      <c r="B100" s="2181" t="s">
        <v>2162</v>
      </c>
      <c r="C100" s="2213"/>
      <c r="D100" s="2360">
        <v>99488897.3178</v>
      </c>
      <c r="E100" s="2360"/>
      <c r="F100" s="2361">
        <f>D100+E100</f>
        <v>99488897.3178</v>
      </c>
    </row>
    <row r="101" spans="1:6">
      <c r="A101" s="2352">
        <v>74</v>
      </c>
      <c r="B101" s="2181" t="s">
        <v>2163</v>
      </c>
      <c r="C101" s="2213"/>
      <c r="D101" s="2360">
        <v>3412820.0322000002</v>
      </c>
      <c r="E101" s="2360"/>
      <c r="F101" s="2361">
        <f>D101+E101</f>
        <v>3412820.0322000002</v>
      </c>
    </row>
    <row r="102" spans="1:6">
      <c r="A102" s="2352">
        <v>75</v>
      </c>
      <c r="B102" s="2181" t="s">
        <v>2164</v>
      </c>
      <c r="C102" s="2213"/>
      <c r="D102" s="2360">
        <v>3560467.2000000179</v>
      </c>
      <c r="E102" s="2360"/>
      <c r="F102" s="2361">
        <f>D102+E102</f>
        <v>3560467.2000000179</v>
      </c>
    </row>
    <row r="103" spans="1:6">
      <c r="A103" s="2352">
        <v>76</v>
      </c>
      <c r="B103" s="2181" t="s">
        <v>2773</v>
      </c>
      <c r="C103" s="2213"/>
      <c r="D103" s="2361">
        <f>SUM(D100:D102)</f>
        <v>106462184.55000001</v>
      </c>
      <c r="E103" s="2361">
        <f>SUM(E100:E102)</f>
        <v>0</v>
      </c>
      <c r="F103" s="2361">
        <f>SUM(F100:F102)</f>
        <v>106462184.55000001</v>
      </c>
    </row>
    <row r="104" spans="1:6">
      <c r="A104" s="2325">
        <v>77</v>
      </c>
      <c r="B104" s="2169" t="s">
        <v>2774</v>
      </c>
      <c r="C104" s="2296"/>
      <c r="D104" s="2334"/>
      <c r="E104" s="2334"/>
      <c r="F104" s="2334"/>
    </row>
    <row r="105" spans="1:6">
      <c r="A105" s="2325">
        <v>78</v>
      </c>
      <c r="B105" s="2342"/>
      <c r="C105" s="2372"/>
      <c r="D105" s="2373"/>
      <c r="E105" s="2373"/>
      <c r="F105" s="2334">
        <f t="shared" ref="F105:F124" si="0">D105+E105</f>
        <v>0</v>
      </c>
    </row>
    <row r="106" spans="1:6">
      <c r="A106" s="2325">
        <v>79</v>
      </c>
      <c r="B106" s="2342" t="s">
        <v>5792</v>
      </c>
      <c r="C106" s="2372"/>
      <c r="D106" s="2373"/>
      <c r="E106" s="2373">
        <v>11794931.772622734</v>
      </c>
      <c r="F106" s="2334">
        <f t="shared" si="0"/>
        <v>11794931.772622734</v>
      </c>
    </row>
    <row r="107" spans="1:6">
      <c r="A107" s="2325">
        <v>80</v>
      </c>
      <c r="B107" s="2342" t="s">
        <v>5793</v>
      </c>
      <c r="C107" s="2372"/>
      <c r="D107" s="2373"/>
      <c r="E107" s="2373">
        <v>14319207.470001221</v>
      </c>
      <c r="F107" s="2334">
        <f t="shared" si="0"/>
        <v>14319207.470001221</v>
      </c>
    </row>
    <row r="108" spans="1:6">
      <c r="A108" s="2325">
        <v>81</v>
      </c>
      <c r="B108" s="2342"/>
      <c r="C108" s="2372"/>
      <c r="D108" s="2373"/>
      <c r="E108" s="2373"/>
      <c r="F108" s="2334">
        <f t="shared" si="0"/>
        <v>0</v>
      </c>
    </row>
    <row r="109" spans="1:6">
      <c r="A109" s="2325">
        <v>82</v>
      </c>
      <c r="B109" s="2342"/>
      <c r="C109" s="2372"/>
      <c r="D109" s="2373"/>
      <c r="E109" s="2373"/>
      <c r="F109" s="2334">
        <f t="shared" si="0"/>
        <v>0</v>
      </c>
    </row>
    <row r="110" spans="1:6">
      <c r="A110" s="2325">
        <v>83</v>
      </c>
      <c r="B110" s="2342"/>
      <c r="C110" s="2372"/>
      <c r="D110" s="2373"/>
      <c r="E110" s="2373"/>
      <c r="F110" s="2334">
        <f t="shared" si="0"/>
        <v>0</v>
      </c>
    </row>
    <row r="111" spans="1:6">
      <c r="A111" s="2325">
        <v>84</v>
      </c>
      <c r="B111" s="2342"/>
      <c r="C111" s="2372"/>
      <c r="D111" s="2373"/>
      <c r="E111" s="2373"/>
      <c r="F111" s="2334">
        <f t="shared" si="0"/>
        <v>0</v>
      </c>
    </row>
    <row r="112" spans="1:6">
      <c r="A112" s="2325">
        <v>85</v>
      </c>
      <c r="B112" s="2342"/>
      <c r="C112" s="2372"/>
      <c r="D112" s="2373"/>
      <c r="E112" s="2373"/>
      <c r="F112" s="2334">
        <f t="shared" si="0"/>
        <v>0</v>
      </c>
    </row>
    <row r="113" spans="1:6">
      <c r="A113" s="2325">
        <v>86</v>
      </c>
      <c r="B113" s="2342"/>
      <c r="C113" s="2372"/>
      <c r="D113" s="2373"/>
      <c r="E113" s="2373"/>
      <c r="F113" s="2334">
        <f t="shared" si="0"/>
        <v>0</v>
      </c>
    </row>
    <row r="114" spans="1:6">
      <c r="A114" s="2325">
        <v>87</v>
      </c>
      <c r="B114" s="2342"/>
      <c r="C114" s="2372"/>
      <c r="D114" s="2373"/>
      <c r="E114" s="2373"/>
      <c r="F114" s="2334">
        <f t="shared" si="0"/>
        <v>0</v>
      </c>
    </row>
    <row r="115" spans="1:6">
      <c r="A115" s="2325">
        <v>88</v>
      </c>
      <c r="B115" s="2342"/>
      <c r="C115" s="2372"/>
      <c r="D115" s="2373"/>
      <c r="E115" s="2373"/>
      <c r="F115" s="2334">
        <f t="shared" si="0"/>
        <v>0</v>
      </c>
    </row>
    <row r="116" spans="1:6">
      <c r="A116" s="2325">
        <v>89</v>
      </c>
      <c r="B116" s="2342"/>
      <c r="C116" s="2372"/>
      <c r="D116" s="2373"/>
      <c r="E116" s="2373"/>
      <c r="F116" s="2334">
        <f t="shared" si="0"/>
        <v>0</v>
      </c>
    </row>
    <row r="117" spans="1:6">
      <c r="A117" s="2325">
        <v>90</v>
      </c>
      <c r="B117" s="2342"/>
      <c r="C117" s="2372"/>
      <c r="D117" s="2373"/>
      <c r="E117" s="2373"/>
      <c r="F117" s="2334">
        <f t="shared" si="0"/>
        <v>0</v>
      </c>
    </row>
    <row r="118" spans="1:6">
      <c r="A118" s="2325">
        <v>91</v>
      </c>
      <c r="B118" s="2342"/>
      <c r="C118" s="2372"/>
      <c r="D118" s="2373"/>
      <c r="E118" s="2373"/>
      <c r="F118" s="2334">
        <f t="shared" si="0"/>
        <v>0</v>
      </c>
    </row>
    <row r="119" spans="1:6">
      <c r="A119" s="2325">
        <v>92</v>
      </c>
      <c r="B119" s="2342"/>
      <c r="C119" s="2372"/>
      <c r="D119" s="2373"/>
      <c r="E119" s="2373"/>
      <c r="F119" s="2334">
        <f t="shared" si="0"/>
        <v>0</v>
      </c>
    </row>
    <row r="120" spans="1:6">
      <c r="A120" s="2325">
        <v>93</v>
      </c>
      <c r="B120" s="2342"/>
      <c r="C120" s="2372"/>
      <c r="D120" s="2373"/>
      <c r="E120" s="2373"/>
      <c r="F120" s="2334">
        <f t="shared" si="0"/>
        <v>0</v>
      </c>
    </row>
    <row r="121" spans="1:6">
      <c r="A121" s="2325">
        <v>94</v>
      </c>
      <c r="B121" s="2342"/>
      <c r="C121" s="2372"/>
      <c r="D121" s="2373"/>
      <c r="E121" s="2373"/>
      <c r="F121" s="2334">
        <f t="shared" si="0"/>
        <v>0</v>
      </c>
    </row>
    <row r="122" spans="1:6">
      <c r="A122" s="2325">
        <v>95</v>
      </c>
      <c r="B122" s="2342"/>
      <c r="C122" s="2372"/>
      <c r="D122" s="2373"/>
      <c r="E122" s="2373"/>
      <c r="F122" s="2334">
        <f t="shared" si="0"/>
        <v>0</v>
      </c>
    </row>
    <row r="123" spans="1:6">
      <c r="A123" s="2325">
        <v>96</v>
      </c>
      <c r="B123" s="2342"/>
      <c r="C123" s="2372"/>
      <c r="D123" s="2373"/>
      <c r="E123" s="2373"/>
      <c r="F123" s="2334">
        <f t="shared" si="0"/>
        <v>0</v>
      </c>
    </row>
    <row r="124" spans="1:6" ht="15.75" thickBot="1">
      <c r="A124" s="2329">
        <v>97</v>
      </c>
      <c r="B124" s="2345"/>
      <c r="C124" s="2374"/>
      <c r="D124" s="2375"/>
      <c r="E124" s="2375"/>
      <c r="F124" s="2367">
        <f t="shared" si="0"/>
        <v>0</v>
      </c>
    </row>
    <row r="125" spans="1:6" ht="15.75" thickBot="1">
      <c r="A125" s="2329">
        <v>98</v>
      </c>
      <c r="B125" s="2298" t="s">
        <v>2775</v>
      </c>
      <c r="C125" s="2299"/>
      <c r="D125" s="2367">
        <f>SUM(D105:D124)</f>
        <v>0</v>
      </c>
      <c r="E125" s="2367">
        <f>SUM(E105:E124)</f>
        <v>26114139.242623955</v>
      </c>
      <c r="F125" s="2367">
        <f>SUM(F104:F124)</f>
        <v>26114139.242623955</v>
      </c>
    </row>
    <row r="126" spans="1:6" ht="15.75" thickBot="1">
      <c r="A126" s="2329">
        <v>99</v>
      </c>
      <c r="B126" s="2298" t="s">
        <v>2776</v>
      </c>
      <c r="C126" s="2299"/>
      <c r="D126" s="2367">
        <f>D92+D98+D103+D125</f>
        <v>1468369929.117377</v>
      </c>
      <c r="E126" s="2367">
        <f>E92+E98+E103+E125</f>
        <v>26114139.242623955</v>
      </c>
      <c r="F126" s="2367">
        <f>F92+F98+F103+F125</f>
        <v>1494484068.3600011</v>
      </c>
    </row>
    <row r="127" spans="1:6">
      <c r="A127" s="2506" t="s">
        <v>4684</v>
      </c>
      <c r="B127" s="1855"/>
    </row>
    <row r="128" spans="1:6">
      <c r="A128" s="2170" t="s">
        <v>2777</v>
      </c>
      <c r="B128" s="2170"/>
      <c r="C128" s="2170"/>
      <c r="D128" s="2170"/>
      <c r="E128" s="2170"/>
      <c r="F128" s="2170"/>
    </row>
  </sheetData>
  <printOptions horizontalCentered="1" verticalCentered="1"/>
  <pageMargins left="0.5" right="0.5" top="0.25" bottom="0.25" header="0" footer="0"/>
  <pageSetup scale="70" fitToHeight="2" orientation="portrait" horizontalDpi="300" verticalDpi="300" r:id="rId1"/>
  <headerFooter alignWithMargins="0"/>
  <rowBreaks count="1" manualBreakCount="1">
    <brk id="66"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6"/>
  <dimension ref="A1:H129"/>
  <sheetViews>
    <sheetView defaultGridColor="0" view="pageBreakPreview" topLeftCell="A91" colorId="22" zoomScale="80" zoomScaleNormal="100" zoomScaleSheetLayoutView="80" workbookViewId="0">
      <selection activeCell="C33" sqref="C33"/>
    </sheetView>
  </sheetViews>
  <sheetFormatPr defaultColWidth="9.6640625" defaultRowHeight="15"/>
  <cols>
    <col min="1" max="1" width="4.6640625" style="9" customWidth="1"/>
    <col min="2" max="2" width="35" style="9" customWidth="1"/>
    <col min="3" max="3" width="20.109375" style="9" customWidth="1"/>
    <col min="4" max="6" width="16.21875" style="9" customWidth="1"/>
    <col min="7" max="7" width="19.44140625" style="9" customWidth="1"/>
    <col min="8" max="8" width="10.77734375" style="9" customWidth="1"/>
    <col min="9" max="16384" width="9.6640625" style="9"/>
  </cols>
  <sheetData>
    <row r="1" spans="1:8">
      <c r="A1" s="27" t="s">
        <v>1795</v>
      </c>
      <c r="B1" s="64"/>
      <c r="C1" s="64"/>
      <c r="D1" s="2709" t="s">
        <v>1339</v>
      </c>
      <c r="E1" s="64"/>
      <c r="F1" s="385" t="s">
        <v>1797</v>
      </c>
      <c r="G1" s="385" t="s">
        <v>1798</v>
      </c>
      <c r="H1" s="2710"/>
    </row>
    <row r="2" spans="1:8">
      <c r="A2" s="70" t="str">
        <f>'Data Sheet'!$C$25</f>
        <v>Consolidated Edison Company of New York, Inc.</v>
      </c>
      <c r="B2" s="2711"/>
      <c r="C2" s="2711"/>
      <c r="D2" s="2712" t="s">
        <v>1136</v>
      </c>
      <c r="E2" s="2711"/>
      <c r="F2" s="2693" t="s">
        <v>1800</v>
      </c>
      <c r="G2" s="2712"/>
      <c r="H2" s="2713"/>
    </row>
    <row r="3" spans="1:8" ht="15" customHeight="1" thickBot="1">
      <c r="A3" s="2714"/>
      <c r="B3" s="2715"/>
      <c r="C3" s="2715"/>
      <c r="D3" s="2714" t="s">
        <v>1137</v>
      </c>
      <c r="E3" s="2715"/>
      <c r="F3" s="2716" t="str">
        <f>'Data Sheet'!$C$40</f>
        <v>4/28/2016</v>
      </c>
      <c r="G3" s="321" t="str">
        <f>'Data Sheet'!$C$38</f>
        <v>12/31/2015</v>
      </c>
      <c r="H3" s="74"/>
    </row>
    <row r="4" spans="1:8" ht="15" customHeight="1" thickBot="1">
      <c r="A4" s="534" t="s">
        <v>2778</v>
      </c>
      <c r="B4" s="535"/>
      <c r="C4" s="535"/>
      <c r="D4" s="535"/>
      <c r="E4" s="535"/>
      <c r="F4" s="496"/>
      <c r="G4" s="496"/>
      <c r="H4" s="2717"/>
    </row>
    <row r="5" spans="1:8" ht="15.75">
      <c r="A5" s="66"/>
      <c r="B5" s="15"/>
      <c r="C5" s="15"/>
      <c r="D5" s="15"/>
      <c r="E5" s="15"/>
      <c r="F5" s="67"/>
      <c r="G5" s="67"/>
      <c r="H5" s="371"/>
    </row>
    <row r="6" spans="1:8">
      <c r="A6" s="70" t="s">
        <v>2779</v>
      </c>
      <c r="B6" s="15"/>
      <c r="C6" s="15"/>
      <c r="D6" s="15"/>
      <c r="E6" s="15" t="s">
        <v>2780</v>
      </c>
      <c r="F6" s="15"/>
      <c r="G6" s="67"/>
      <c r="H6" s="68"/>
    </row>
    <row r="7" spans="1:8">
      <c r="A7" s="70" t="s">
        <v>2781</v>
      </c>
      <c r="B7" s="15"/>
      <c r="C7" s="15"/>
      <c r="D7" s="15"/>
      <c r="E7" s="15" t="s">
        <v>2782</v>
      </c>
      <c r="F7" s="15"/>
      <c r="G7" s="15"/>
      <c r="H7" s="71"/>
    </row>
    <row r="8" spans="1:8">
      <c r="A8" s="70" t="s">
        <v>2783</v>
      </c>
      <c r="B8" s="15"/>
      <c r="C8" s="15"/>
      <c r="D8" s="15"/>
      <c r="E8" s="15" t="s">
        <v>2784</v>
      </c>
      <c r="F8" s="15"/>
      <c r="G8" s="15"/>
      <c r="H8" s="71"/>
    </row>
    <row r="9" spans="1:8">
      <c r="A9" s="70" t="s">
        <v>2785</v>
      </c>
      <c r="B9" s="15"/>
      <c r="C9" s="15"/>
      <c r="D9" s="15"/>
      <c r="E9" s="15" t="s">
        <v>2786</v>
      </c>
      <c r="F9" s="15"/>
      <c r="G9" s="15"/>
      <c r="H9" s="71"/>
    </row>
    <row r="10" spans="1:8">
      <c r="A10" s="70" t="s">
        <v>2787</v>
      </c>
      <c r="B10" s="15"/>
      <c r="C10" s="15"/>
      <c r="D10" s="15"/>
      <c r="E10" s="15" t="s">
        <v>2788</v>
      </c>
      <c r="F10" s="15"/>
      <c r="G10" s="15"/>
      <c r="H10" s="71"/>
    </row>
    <row r="11" spans="1:8">
      <c r="A11" s="70" t="s">
        <v>2789</v>
      </c>
      <c r="B11" s="15"/>
      <c r="C11" s="15"/>
      <c r="D11" s="15"/>
      <c r="E11" s="15" t="s">
        <v>2790</v>
      </c>
      <c r="F11" s="15"/>
      <c r="G11" s="15"/>
      <c r="H11" s="71"/>
    </row>
    <row r="12" spans="1:8">
      <c r="A12" s="70" t="s">
        <v>2791</v>
      </c>
      <c r="B12" s="15"/>
      <c r="C12" s="15"/>
      <c r="D12" s="15"/>
      <c r="E12" s="15" t="s">
        <v>2792</v>
      </c>
      <c r="F12" s="15"/>
      <c r="G12" s="15"/>
      <c r="H12" s="71"/>
    </row>
    <row r="13" spans="1:8">
      <c r="A13" s="70" t="s">
        <v>2793</v>
      </c>
      <c r="B13" s="15"/>
      <c r="C13" s="15"/>
      <c r="D13" s="15"/>
      <c r="E13" s="15" t="s">
        <v>2794</v>
      </c>
      <c r="F13" s="15"/>
      <c r="G13" s="15"/>
      <c r="H13" s="71"/>
    </row>
    <row r="14" spans="1:8">
      <c r="A14" s="70" t="s">
        <v>2795</v>
      </c>
      <c r="B14" s="15"/>
      <c r="C14" s="15"/>
      <c r="D14" s="15"/>
      <c r="E14" s="15" t="s">
        <v>1582</v>
      </c>
      <c r="F14" s="15"/>
      <c r="G14" s="15"/>
      <c r="H14" s="71"/>
    </row>
    <row r="15" spans="1:8">
      <c r="A15" s="70" t="s">
        <v>1583</v>
      </c>
      <c r="B15" s="15"/>
      <c r="C15" s="15"/>
      <c r="D15" s="15"/>
      <c r="E15" s="15" t="s">
        <v>1584</v>
      </c>
      <c r="F15" s="15"/>
      <c r="G15" s="15"/>
      <c r="H15" s="71"/>
    </row>
    <row r="16" spans="1:8">
      <c r="A16" s="70" t="s">
        <v>1585</v>
      </c>
      <c r="B16" s="15"/>
      <c r="C16" s="15"/>
      <c r="D16" s="15"/>
      <c r="E16" s="15" t="s">
        <v>1586</v>
      </c>
      <c r="F16" s="15"/>
      <c r="G16" s="15"/>
      <c r="H16" s="71"/>
    </row>
    <row r="17" spans="1:8">
      <c r="A17" s="70" t="s">
        <v>1587</v>
      </c>
      <c r="B17" s="15"/>
      <c r="C17" s="15"/>
      <c r="D17" s="15"/>
      <c r="E17" s="15" t="s">
        <v>1588</v>
      </c>
      <c r="F17" s="15"/>
      <c r="G17" s="15"/>
      <c r="H17" s="71"/>
    </row>
    <row r="18" spans="1:8" ht="15.75" thickBot="1">
      <c r="A18" s="70"/>
      <c r="B18" s="15"/>
      <c r="C18" s="15"/>
      <c r="D18" s="15"/>
      <c r="E18" s="15"/>
      <c r="F18" s="15"/>
      <c r="G18" s="15"/>
      <c r="H18" s="71"/>
    </row>
    <row r="19" spans="1:8">
      <c r="A19" s="2718" t="s">
        <v>2221</v>
      </c>
      <c r="B19" s="2719"/>
      <c r="C19" s="2720" t="s">
        <v>881</v>
      </c>
      <c r="D19" s="2720"/>
      <c r="E19" s="2720"/>
      <c r="F19" s="2720"/>
      <c r="G19" s="2720" t="s">
        <v>1589</v>
      </c>
      <c r="H19" s="2721"/>
    </row>
    <row r="20" spans="1:8">
      <c r="A20" s="2722" t="s">
        <v>1727</v>
      </c>
      <c r="B20" s="2723" t="s">
        <v>1590</v>
      </c>
      <c r="C20" s="2724" t="s">
        <v>3189</v>
      </c>
      <c r="D20" s="2723" t="s">
        <v>1591</v>
      </c>
      <c r="E20" s="2723" t="s">
        <v>1592</v>
      </c>
      <c r="F20" s="2723" t="s">
        <v>1593</v>
      </c>
      <c r="G20" s="2723" t="s">
        <v>3189</v>
      </c>
      <c r="H20" s="2713"/>
    </row>
    <row r="21" spans="1:8">
      <c r="A21" s="2725">
        <v>301</v>
      </c>
      <c r="B21" s="2711" t="s">
        <v>1594</v>
      </c>
      <c r="C21" s="2726">
        <v>0</v>
      </c>
      <c r="D21" s="2726"/>
      <c r="E21" s="2726"/>
      <c r="F21" s="2726"/>
      <c r="G21" s="2726">
        <f>SUM(B21:E21)</f>
        <v>0</v>
      </c>
      <c r="H21" s="2713"/>
    </row>
    <row r="22" spans="1:8">
      <c r="A22" s="2725">
        <v>302</v>
      </c>
      <c r="B22" s="2711" t="s">
        <v>1595</v>
      </c>
      <c r="C22" s="2727">
        <v>0</v>
      </c>
      <c r="D22" s="2727"/>
      <c r="E22" s="2727"/>
      <c r="F22" s="2727"/>
      <c r="G22" s="2727">
        <f>SUM(B22:E22)</f>
        <v>0</v>
      </c>
      <c r="H22" s="2713"/>
    </row>
    <row r="23" spans="1:8">
      <c r="A23" s="2725">
        <v>303</v>
      </c>
      <c r="B23" s="2711" t="s">
        <v>1596</v>
      </c>
      <c r="C23" s="2728">
        <v>334093095.38999999</v>
      </c>
      <c r="D23" s="2728">
        <v>32931294.73</v>
      </c>
      <c r="E23" s="2728">
        <v>13569568.220000001</v>
      </c>
      <c r="F23" s="2728">
        <v>-132104.81</v>
      </c>
      <c r="G23" s="2728">
        <f>C23+D23-E23+F23</f>
        <v>353322717.08999997</v>
      </c>
      <c r="H23" s="2713"/>
    </row>
    <row r="24" spans="1:8">
      <c r="A24" s="70"/>
      <c r="B24" s="15" t="s">
        <v>1597</v>
      </c>
      <c r="C24" s="2728">
        <f>SUM(C21:C23)</f>
        <v>334093095.38999999</v>
      </c>
      <c r="D24" s="2728">
        <f>SUM(D21:D23)</f>
        <v>32931294.73</v>
      </c>
      <c r="E24" s="2728">
        <f>SUM(E21:E23)</f>
        <v>13569568.220000001</v>
      </c>
      <c r="F24" s="2728">
        <f>SUM(F21:F23)</f>
        <v>-132104.81</v>
      </c>
      <c r="G24" s="2728">
        <f>SUM(G21:G23)</f>
        <v>353322717.08999997</v>
      </c>
      <c r="H24" s="2713"/>
    </row>
    <row r="25" spans="1:8">
      <c r="A25" s="70"/>
      <c r="B25" s="15"/>
      <c r="C25" s="15"/>
      <c r="D25" s="15"/>
      <c r="E25" s="15"/>
      <c r="F25" s="15"/>
      <c r="G25" s="15"/>
      <c r="H25" s="2713"/>
    </row>
    <row r="26" spans="1:8">
      <c r="A26" s="70"/>
      <c r="B26" s="15" t="s">
        <v>2994</v>
      </c>
      <c r="C26" s="75"/>
      <c r="D26" s="75"/>
      <c r="E26" s="75"/>
      <c r="F26" s="75"/>
      <c r="G26" s="75"/>
      <c r="H26" s="2713"/>
    </row>
    <row r="27" spans="1:8">
      <c r="A27" s="70"/>
      <c r="B27" s="15" t="s">
        <v>1598</v>
      </c>
      <c r="C27" s="75">
        <v>0</v>
      </c>
      <c r="D27" s="75">
        <v>0</v>
      </c>
      <c r="E27" s="75">
        <v>0</v>
      </c>
      <c r="F27" s="75">
        <v>0</v>
      </c>
      <c r="G27" s="75">
        <v>0</v>
      </c>
      <c r="H27" s="2713"/>
    </row>
    <row r="28" spans="1:8">
      <c r="A28" s="70"/>
      <c r="B28" s="15"/>
      <c r="C28" s="15"/>
      <c r="D28" s="15"/>
      <c r="E28" s="15"/>
      <c r="F28" s="15"/>
      <c r="G28" s="15"/>
      <c r="H28" s="2713"/>
    </row>
    <row r="29" spans="1:8">
      <c r="A29" s="2725">
        <v>389</v>
      </c>
      <c r="B29" s="2711" t="s">
        <v>1599</v>
      </c>
      <c r="C29" s="2727">
        <v>26809521.940000001</v>
      </c>
      <c r="D29" s="2727">
        <v>8.43</v>
      </c>
      <c r="E29" s="2727">
        <v>0</v>
      </c>
      <c r="F29" s="2727">
        <v>0</v>
      </c>
      <c r="G29" s="2727">
        <f t="shared" ref="G29:G39" si="0">SUM(B29:E29)</f>
        <v>26809530.370000001</v>
      </c>
      <c r="H29" s="2713"/>
    </row>
    <row r="30" spans="1:8">
      <c r="A30" s="2725">
        <v>390</v>
      </c>
      <c r="B30" s="2711" t="s">
        <v>1600</v>
      </c>
      <c r="C30" s="2727">
        <v>835136567.36000001</v>
      </c>
      <c r="D30" s="2727">
        <v>76131441.950000003</v>
      </c>
      <c r="E30" s="2727">
        <v>5224455.7699999996</v>
      </c>
      <c r="F30" s="2727">
        <v>132104.81</v>
      </c>
      <c r="G30" s="2727">
        <f t="shared" si="0"/>
        <v>916492465.08000004</v>
      </c>
      <c r="H30" s="2713"/>
    </row>
    <row r="31" spans="1:8">
      <c r="A31" s="2712">
        <v>391</v>
      </c>
      <c r="B31" s="2711" t="s">
        <v>1601</v>
      </c>
      <c r="C31" s="2727">
        <v>353323904.94</v>
      </c>
      <c r="D31" s="2727">
        <v>46281722.890000001</v>
      </c>
      <c r="E31" s="2727">
        <v>30248336.260000002</v>
      </c>
      <c r="F31" s="2727">
        <v>0</v>
      </c>
      <c r="G31" s="2727">
        <f t="shared" si="0"/>
        <v>429853964.08999997</v>
      </c>
      <c r="H31" s="2713"/>
    </row>
    <row r="32" spans="1:8">
      <c r="A32" s="2712">
        <v>392</v>
      </c>
      <c r="B32" s="2711" t="s">
        <v>1602</v>
      </c>
      <c r="C32" s="2727">
        <v>292100069.44999999</v>
      </c>
      <c r="D32" s="2727">
        <v>54508960.520000003</v>
      </c>
      <c r="E32" s="2727">
        <v>34815251.350000001</v>
      </c>
      <c r="F32" s="2727">
        <v>0</v>
      </c>
      <c r="G32" s="2727">
        <f t="shared" si="0"/>
        <v>381424281.31999999</v>
      </c>
      <c r="H32" s="2713"/>
    </row>
    <row r="33" spans="1:8">
      <c r="A33" s="2712">
        <v>393</v>
      </c>
      <c r="B33" s="2711" t="s">
        <v>1603</v>
      </c>
      <c r="C33" s="2727">
        <v>7396950.1100000003</v>
      </c>
      <c r="D33" s="2727">
        <v>417523.56</v>
      </c>
      <c r="E33" s="2727">
        <v>483571.14</v>
      </c>
      <c r="F33" s="2727">
        <v>0</v>
      </c>
      <c r="G33" s="2727">
        <f t="shared" si="0"/>
        <v>8298044.8099999996</v>
      </c>
      <c r="H33" s="2713"/>
    </row>
    <row r="34" spans="1:8">
      <c r="A34" s="2712">
        <v>394</v>
      </c>
      <c r="B34" s="2711" t="s">
        <v>1604</v>
      </c>
      <c r="C34" s="2727">
        <v>76283799.890000001</v>
      </c>
      <c r="D34" s="2727">
        <v>13476924.199999999</v>
      </c>
      <c r="E34" s="2727">
        <v>2693853.75</v>
      </c>
      <c r="F34" s="2727">
        <v>0</v>
      </c>
      <c r="G34" s="2727">
        <f t="shared" si="0"/>
        <v>92454577.840000004</v>
      </c>
      <c r="H34" s="2713"/>
    </row>
    <row r="35" spans="1:8">
      <c r="A35" s="2712">
        <v>395</v>
      </c>
      <c r="B35" s="2711" t="s">
        <v>1605</v>
      </c>
      <c r="C35" s="2727">
        <v>94387150.849999994</v>
      </c>
      <c r="D35" s="2727">
        <v>4454185.75</v>
      </c>
      <c r="E35" s="2727">
        <v>3570125.47</v>
      </c>
      <c r="F35" s="2727">
        <v>0</v>
      </c>
      <c r="G35" s="2727">
        <f t="shared" si="0"/>
        <v>102411462.06999999</v>
      </c>
      <c r="H35" s="2713"/>
    </row>
    <row r="36" spans="1:8">
      <c r="A36" s="2712">
        <v>396</v>
      </c>
      <c r="B36" s="2711" t="s">
        <v>1606</v>
      </c>
      <c r="C36" s="2727">
        <v>768354.81</v>
      </c>
      <c r="D36" s="2727">
        <v>0</v>
      </c>
      <c r="E36" s="2727">
        <v>16044.07</v>
      </c>
      <c r="F36" s="2727">
        <v>0</v>
      </c>
      <c r="G36" s="2727">
        <f t="shared" si="0"/>
        <v>784398.88</v>
      </c>
      <c r="H36" s="2713"/>
    </row>
    <row r="37" spans="1:8">
      <c r="A37" s="2712">
        <v>397</v>
      </c>
      <c r="B37" s="2711" t="s">
        <v>640</v>
      </c>
      <c r="C37" s="2727">
        <v>197293781.13999999</v>
      </c>
      <c r="D37" s="2727">
        <v>20261036.239999998</v>
      </c>
      <c r="E37" s="2727">
        <v>14317141.449999999</v>
      </c>
      <c r="F37" s="2727">
        <v>0</v>
      </c>
      <c r="G37" s="2727">
        <f t="shared" si="0"/>
        <v>231871958.82999998</v>
      </c>
      <c r="H37" s="2713"/>
    </row>
    <row r="38" spans="1:8">
      <c r="A38" s="2712">
        <v>398</v>
      </c>
      <c r="B38" s="2711" t="s">
        <v>1607</v>
      </c>
      <c r="C38" s="2727">
        <v>48019401.560000002</v>
      </c>
      <c r="D38" s="2727">
        <v>3383113.16</v>
      </c>
      <c r="E38" s="2727">
        <v>1119942.3400000001</v>
      </c>
      <c r="F38" s="2727"/>
      <c r="G38" s="2727">
        <f t="shared" si="0"/>
        <v>52522457.060000002</v>
      </c>
      <c r="H38" s="2713"/>
    </row>
    <row r="39" spans="1:8">
      <c r="A39" s="2712">
        <v>399</v>
      </c>
      <c r="B39" s="2711" t="s">
        <v>1608</v>
      </c>
      <c r="C39" s="2728">
        <v>1432999.9999999963</v>
      </c>
      <c r="D39" s="2728">
        <v>0</v>
      </c>
      <c r="E39" s="2728">
        <v>0</v>
      </c>
      <c r="F39" s="2728">
        <v>-319000</v>
      </c>
      <c r="G39" s="2728">
        <f t="shared" si="0"/>
        <v>1432999.9999999963</v>
      </c>
      <c r="H39" s="2713"/>
    </row>
    <row r="40" spans="1:8">
      <c r="A40" s="2712"/>
      <c r="B40" s="15" t="s">
        <v>1609</v>
      </c>
      <c r="C40" s="2728">
        <f>SUM(C29:C39)</f>
        <v>1932952502.0499997</v>
      </c>
      <c r="D40" s="2728">
        <f t="shared" ref="D40:F40" si="1">SUM(D29:D39)</f>
        <v>218914916.70000002</v>
      </c>
      <c r="E40" s="2728">
        <f t="shared" si="1"/>
        <v>92488721.599999994</v>
      </c>
      <c r="F40" s="2728">
        <f t="shared" si="1"/>
        <v>-186895.19</v>
      </c>
      <c r="G40" s="2728">
        <f>C40+D40-E40+F40</f>
        <v>2059191801.9599996</v>
      </c>
      <c r="H40" s="2713"/>
    </row>
    <row r="41" spans="1:8">
      <c r="A41" s="70"/>
      <c r="B41" s="15"/>
      <c r="C41" s="2727"/>
      <c r="D41" s="2727"/>
      <c r="E41" s="2727"/>
      <c r="F41" s="2727"/>
      <c r="G41" s="2727"/>
      <c r="H41" s="2713"/>
    </row>
    <row r="42" spans="1:8" ht="15.75" thickBot="1">
      <c r="A42" s="2712"/>
      <c r="B42" s="15" t="s">
        <v>1610</v>
      </c>
      <c r="C42" s="2729">
        <f>(C24+C40)</f>
        <v>2267045597.4399996</v>
      </c>
      <c r="D42" s="2729">
        <f>(D24+D40)</f>
        <v>251846211.43000001</v>
      </c>
      <c r="E42" s="2729">
        <f>(E24+E40)</f>
        <v>106058289.81999999</v>
      </c>
      <c r="F42" s="2729">
        <f>(F24+F40)</f>
        <v>-319000</v>
      </c>
      <c r="G42" s="2729">
        <f>(G24+G40)</f>
        <v>2412514519.0499997</v>
      </c>
      <c r="H42" s="2713"/>
    </row>
    <row r="43" spans="1:8" ht="15.75" thickTop="1">
      <c r="A43" s="2712"/>
      <c r="B43" s="2711"/>
      <c r="C43" s="2711"/>
      <c r="D43" s="2711"/>
      <c r="E43" s="2711"/>
      <c r="F43" s="2711"/>
      <c r="G43" s="2711"/>
      <c r="H43" s="2713"/>
    </row>
    <row r="44" spans="1:8">
      <c r="A44" s="2712"/>
      <c r="B44" s="15"/>
      <c r="C44" s="15"/>
      <c r="D44" s="15"/>
      <c r="E44" s="15"/>
      <c r="F44" s="15"/>
      <c r="G44" s="15"/>
      <c r="H44" s="2713"/>
    </row>
    <row r="45" spans="1:8">
      <c r="A45" s="2712"/>
      <c r="B45" s="2711"/>
      <c r="C45" s="2711"/>
      <c r="D45" s="2711"/>
      <c r="E45" s="2711"/>
      <c r="F45" s="2711"/>
      <c r="G45" s="2711"/>
      <c r="H45" s="2713"/>
    </row>
    <row r="46" spans="1:8">
      <c r="A46" s="2712"/>
      <c r="B46" s="2711"/>
      <c r="C46" s="2711"/>
      <c r="D46" s="2711"/>
      <c r="E46" s="2711"/>
      <c r="F46" s="2711"/>
      <c r="G46" s="2711"/>
      <c r="H46" s="2713"/>
    </row>
    <row r="47" spans="1:8">
      <c r="A47" s="2712"/>
      <c r="B47" s="2711"/>
      <c r="C47" s="2711"/>
      <c r="D47" s="2711"/>
      <c r="E47" s="2711"/>
      <c r="F47" s="2711"/>
      <c r="G47" s="2711"/>
      <c r="H47" s="2713"/>
    </row>
    <row r="48" spans="1:8">
      <c r="A48" s="2712"/>
      <c r="B48" s="2711"/>
      <c r="C48" s="2711"/>
      <c r="D48" s="2711"/>
      <c r="E48" s="2711"/>
      <c r="F48" s="2711"/>
      <c r="G48" s="2711"/>
      <c r="H48" s="2713"/>
    </row>
    <row r="49" spans="1:8" ht="15.75">
      <c r="A49" s="2712"/>
      <c r="B49" s="2730" t="s">
        <v>1611</v>
      </c>
      <c r="C49" s="2731"/>
      <c r="D49" s="2731"/>
      <c r="E49" s="2731"/>
      <c r="F49" s="67"/>
      <c r="G49" s="67"/>
      <c r="H49" s="2713"/>
    </row>
    <row r="50" spans="1:8">
      <c r="A50" s="2712"/>
      <c r="B50" s="2711"/>
      <c r="C50" s="2711"/>
      <c r="D50" s="2711"/>
      <c r="E50" s="2711"/>
      <c r="F50" s="2711"/>
      <c r="G50" s="2711"/>
      <c r="H50" s="2713"/>
    </row>
    <row r="51" spans="1:8">
      <c r="A51" s="2712"/>
      <c r="B51" s="2711"/>
      <c r="C51" s="2711"/>
      <c r="D51" s="2711"/>
      <c r="E51" s="2711"/>
      <c r="F51" s="2711"/>
      <c r="G51" s="2711"/>
      <c r="H51" s="2713"/>
    </row>
    <row r="52" spans="1:8">
      <c r="A52" s="2712"/>
      <c r="B52" s="2711"/>
      <c r="C52" s="2711"/>
      <c r="D52" s="2711"/>
      <c r="E52" s="2711"/>
      <c r="F52" s="2711"/>
      <c r="G52" s="2711"/>
      <c r="H52" s="2713"/>
    </row>
    <row r="53" spans="1:8">
      <c r="A53" s="2712"/>
      <c r="B53" s="2711"/>
      <c r="C53" s="2711"/>
      <c r="D53" s="2711"/>
      <c r="E53" s="2711"/>
      <c r="F53" s="2711"/>
      <c r="G53" s="2711"/>
      <c r="H53" s="2713"/>
    </row>
    <row r="54" spans="1:8">
      <c r="A54" s="2712"/>
      <c r="B54" s="2711"/>
      <c r="C54" s="2711"/>
      <c r="D54" s="2711"/>
      <c r="E54" s="2711"/>
      <c r="F54" s="2711"/>
      <c r="G54" s="2711"/>
      <c r="H54" s="2713"/>
    </row>
    <row r="55" spans="1:8">
      <c r="A55" s="2712"/>
      <c r="B55" s="2711"/>
      <c r="C55" s="2711"/>
      <c r="D55" s="2711"/>
      <c r="E55" s="2711"/>
      <c r="F55" s="2711"/>
      <c r="G55" s="2711"/>
      <c r="H55" s="2713"/>
    </row>
    <row r="56" spans="1:8">
      <c r="A56" s="2712"/>
      <c r="B56" s="2711"/>
      <c r="C56" s="2711"/>
      <c r="D56" s="2711"/>
      <c r="E56" s="2711"/>
      <c r="F56" s="2711"/>
      <c r="G56" s="2711"/>
      <c r="H56" s="2713"/>
    </row>
    <row r="57" spans="1:8">
      <c r="A57" s="2712"/>
      <c r="B57" s="2711"/>
      <c r="C57" s="2711"/>
      <c r="D57" s="2711"/>
      <c r="E57" s="2711"/>
      <c r="F57" s="2711"/>
      <c r="G57" s="2711"/>
      <c r="H57" s="2713"/>
    </row>
    <row r="58" spans="1:8">
      <c r="A58" s="2712"/>
      <c r="B58" s="2711"/>
      <c r="C58" s="2711"/>
      <c r="D58" s="2711"/>
      <c r="E58" s="2711"/>
      <c r="F58" s="2711"/>
      <c r="G58" s="2711"/>
      <c r="H58" s="2713"/>
    </row>
    <row r="59" spans="1:8">
      <c r="A59" s="2712"/>
      <c r="B59" s="2711"/>
      <c r="C59" s="2711"/>
      <c r="D59" s="2711"/>
      <c r="E59" s="2711"/>
      <c r="F59" s="2711"/>
      <c r="G59" s="2711"/>
      <c r="H59" s="2713"/>
    </row>
    <row r="60" spans="1:8" ht="15.75" thickBot="1">
      <c r="A60" s="2714"/>
      <c r="B60" s="2715"/>
      <c r="C60" s="2715"/>
      <c r="D60" s="2715"/>
      <c r="E60" s="2715"/>
      <c r="F60" s="2715"/>
      <c r="G60" s="2715"/>
      <c r="H60" s="2732"/>
    </row>
    <row r="61" spans="1:8" ht="15.75">
      <c r="A61" s="112" t="s">
        <v>1612</v>
      </c>
      <c r="B61" s="15"/>
      <c r="C61" s="15"/>
      <c r="D61" s="15"/>
      <c r="E61" s="15"/>
      <c r="F61" s="15"/>
      <c r="G61" s="15"/>
      <c r="H61" s="272" t="s">
        <v>1613</v>
      </c>
    </row>
    <row r="62" spans="1:8">
      <c r="A62" s="67" t="s">
        <v>1614</v>
      </c>
      <c r="B62" s="67"/>
      <c r="C62" s="67"/>
      <c r="D62" s="67"/>
      <c r="E62" s="67"/>
      <c r="F62" s="67"/>
      <c r="G62" s="67"/>
      <c r="H62" s="67"/>
    </row>
    <row r="66" spans="1:8" ht="15.75" thickBot="1"/>
    <row r="67" spans="1:8">
      <c r="A67" s="27" t="s">
        <v>1795</v>
      </c>
      <c r="B67" s="64"/>
      <c r="C67" s="64"/>
      <c r="D67" s="2709" t="s">
        <v>1339</v>
      </c>
      <c r="E67" s="64"/>
      <c r="F67" s="385" t="s">
        <v>1797</v>
      </c>
      <c r="G67" s="385" t="s">
        <v>1798</v>
      </c>
      <c r="H67" s="2710"/>
    </row>
    <row r="68" spans="1:8" ht="15.75">
      <c r="A68" s="795" t="str">
        <f>'Data Sheet'!$C$25</f>
        <v>Consolidated Edison Company of New York, Inc.</v>
      </c>
      <c r="B68" s="2711"/>
      <c r="C68" s="2711"/>
      <c r="D68" s="2712" t="s">
        <v>1136</v>
      </c>
      <c r="E68" s="2711"/>
      <c r="F68" s="2693" t="s">
        <v>1800</v>
      </c>
      <c r="G68" s="2712"/>
      <c r="H68" s="2713"/>
    </row>
    <row r="69" spans="1:8" ht="15.75" thickBot="1">
      <c r="A69" s="2714"/>
      <c r="B69" s="2715"/>
      <c r="C69" s="2715"/>
      <c r="D69" s="2714" t="s">
        <v>1137</v>
      </c>
      <c r="E69" s="2715"/>
      <c r="F69" s="2716" t="str">
        <f>'Data Sheet'!$C$40</f>
        <v>4/28/2016</v>
      </c>
      <c r="G69" s="321" t="str">
        <f>'Data Sheet'!$C$38</f>
        <v>12/31/2015</v>
      </c>
      <c r="H69" s="74"/>
    </row>
    <row r="70" spans="1:8" ht="16.5" thickBot="1">
      <c r="A70" s="534" t="s">
        <v>1615</v>
      </c>
      <c r="B70" s="535"/>
      <c r="C70" s="535"/>
      <c r="D70" s="535"/>
      <c r="E70" s="535"/>
      <c r="F70" s="496"/>
      <c r="G70" s="496"/>
      <c r="H70" s="2717"/>
    </row>
    <row r="71" spans="1:8" ht="15.75">
      <c r="A71" s="66"/>
      <c r="B71" s="69"/>
      <c r="C71" s="69"/>
      <c r="D71" s="69"/>
      <c r="E71" s="69"/>
      <c r="F71" s="67"/>
      <c r="G71" s="67"/>
      <c r="H71" s="371"/>
    </row>
    <row r="72" spans="1:8" ht="15.75">
      <c r="A72" s="2725"/>
      <c r="B72" s="2730" t="s">
        <v>1616</v>
      </c>
      <c r="C72" s="2731"/>
      <c r="D72" s="2731"/>
      <c r="E72" s="2731"/>
      <c r="F72" s="67"/>
      <c r="G72" s="67"/>
      <c r="H72" s="71"/>
    </row>
    <row r="73" spans="1:8">
      <c r="A73" s="2725"/>
      <c r="B73" s="2711"/>
      <c r="C73" s="2711"/>
      <c r="D73" s="2711"/>
      <c r="E73" s="2711"/>
      <c r="F73" s="15"/>
      <c r="G73" s="15"/>
      <c r="H73" s="71"/>
    </row>
    <row r="74" spans="1:8">
      <c r="A74" s="2725"/>
      <c r="B74" s="2711" t="s">
        <v>5552</v>
      </c>
      <c r="C74" s="15"/>
      <c r="D74" s="15"/>
      <c r="E74" s="2727">
        <v>681595011.12000012</v>
      </c>
      <c r="F74" s="2726"/>
      <c r="G74" s="15"/>
      <c r="H74" s="71"/>
    </row>
    <row r="75" spans="1:8">
      <c r="A75" s="2725"/>
      <c r="B75" s="2711" t="s">
        <v>1617</v>
      </c>
      <c r="C75" s="15"/>
      <c r="D75" s="15"/>
      <c r="E75" s="2711"/>
      <c r="F75" s="15"/>
      <c r="G75" s="15"/>
      <c r="H75" s="71"/>
    </row>
    <row r="76" spans="1:8">
      <c r="A76" s="2725"/>
      <c r="B76" s="2711" t="s">
        <v>1618</v>
      </c>
      <c r="C76" s="15"/>
      <c r="D76" s="15"/>
      <c r="E76" s="2727">
        <v>102785913</v>
      </c>
      <c r="F76" s="15"/>
      <c r="G76" s="15"/>
      <c r="H76" s="71"/>
    </row>
    <row r="77" spans="1:8">
      <c r="A77" s="2725"/>
      <c r="B77" s="2711" t="s">
        <v>1619</v>
      </c>
      <c r="C77" s="15"/>
      <c r="D77" s="15"/>
      <c r="E77" s="2727">
        <v>21052537</v>
      </c>
      <c r="F77" s="15"/>
      <c r="G77" s="15"/>
      <c r="H77" s="71"/>
    </row>
    <row r="78" spans="1:8">
      <c r="A78" s="2725"/>
      <c r="B78" s="2711" t="s">
        <v>1620</v>
      </c>
      <c r="C78" s="15"/>
      <c r="D78" s="15"/>
      <c r="E78" s="2727">
        <v>33630165</v>
      </c>
      <c r="F78" s="15"/>
      <c r="G78" s="15"/>
      <c r="H78" s="71"/>
    </row>
    <row r="79" spans="1:8">
      <c r="A79" s="2725"/>
      <c r="B79" s="2711" t="s">
        <v>3637</v>
      </c>
      <c r="C79" s="15"/>
      <c r="D79" s="15"/>
      <c r="E79" s="2727">
        <v>6888106</v>
      </c>
      <c r="F79" s="15"/>
      <c r="G79" s="15"/>
      <c r="H79" s="71"/>
    </row>
    <row r="80" spans="1:8">
      <c r="A80" s="2725"/>
      <c r="B80" s="2711" t="s">
        <v>3638</v>
      </c>
      <c r="C80" s="15"/>
      <c r="D80" s="15"/>
      <c r="E80" s="2728"/>
      <c r="F80" s="15"/>
      <c r="G80" s="15"/>
      <c r="H80" s="71"/>
    </row>
    <row r="81" spans="1:8">
      <c r="A81" s="2725"/>
      <c r="B81" s="2711"/>
      <c r="C81" s="15"/>
      <c r="D81" s="15"/>
      <c r="E81" s="2711"/>
      <c r="F81" s="15"/>
      <c r="G81" s="15"/>
      <c r="H81" s="71"/>
    </row>
    <row r="82" spans="1:8">
      <c r="A82" s="2725"/>
      <c r="B82" s="2711" t="s">
        <v>3639</v>
      </c>
      <c r="C82" s="15"/>
      <c r="D82" s="15"/>
      <c r="E82" s="2728">
        <f>SUM(E76:E80)</f>
        <v>164356721</v>
      </c>
      <c r="F82" s="15"/>
      <c r="G82" s="15"/>
      <c r="H82" s="71"/>
    </row>
    <row r="83" spans="1:8">
      <c r="A83" s="2712"/>
      <c r="B83" s="2711"/>
      <c r="C83" s="15"/>
      <c r="D83" s="15"/>
      <c r="E83" s="2711"/>
      <c r="F83" s="15"/>
      <c r="G83" s="15"/>
      <c r="H83" s="71"/>
    </row>
    <row r="84" spans="1:8">
      <c r="A84" s="2712"/>
      <c r="B84" s="2711" t="s">
        <v>16</v>
      </c>
      <c r="C84" s="15"/>
      <c r="D84" s="15"/>
      <c r="E84" s="2711"/>
      <c r="F84" s="15"/>
      <c r="G84" s="15"/>
      <c r="H84" s="71"/>
    </row>
    <row r="85" spans="1:8">
      <c r="A85" s="2712"/>
      <c r="B85" s="2711" t="s">
        <v>17</v>
      </c>
      <c r="C85" s="15"/>
      <c r="D85" s="15"/>
      <c r="E85" s="2727">
        <v>106058290</v>
      </c>
      <c r="F85" s="15"/>
      <c r="G85" s="15"/>
      <c r="H85" s="71"/>
    </row>
    <row r="86" spans="1:8">
      <c r="A86" s="2712"/>
      <c r="B86" s="2711" t="s">
        <v>18</v>
      </c>
      <c r="C86" s="15"/>
      <c r="D86" s="15"/>
      <c r="E86" s="2727">
        <v>7382681</v>
      </c>
      <c r="F86" s="15"/>
      <c r="G86" s="15"/>
      <c r="H86" s="71"/>
    </row>
    <row r="87" spans="1:8">
      <c r="A87" s="2712"/>
      <c r="B87" s="2711" t="s">
        <v>19</v>
      </c>
      <c r="C87" s="15"/>
      <c r="D87" s="15"/>
      <c r="E87" s="2728">
        <v>-2231068</v>
      </c>
      <c r="F87" s="15"/>
      <c r="G87" s="15"/>
      <c r="H87" s="71"/>
    </row>
    <row r="88" spans="1:8">
      <c r="A88" s="2712"/>
      <c r="B88" s="2711"/>
      <c r="C88" s="15"/>
      <c r="D88" s="15"/>
      <c r="E88" s="2727"/>
      <c r="F88" s="15"/>
      <c r="G88" s="15"/>
      <c r="H88" s="71"/>
    </row>
    <row r="89" spans="1:8">
      <c r="A89" s="2712"/>
      <c r="B89" s="2711" t="s">
        <v>3640</v>
      </c>
      <c r="C89" s="15"/>
      <c r="D89" s="15"/>
      <c r="E89" s="2728">
        <f>SUM(E85:E87)</f>
        <v>111209903</v>
      </c>
      <c r="F89" s="15"/>
      <c r="G89" s="15"/>
      <c r="H89" s="71"/>
    </row>
    <row r="90" spans="1:8">
      <c r="A90" s="2712"/>
      <c r="B90" s="2711"/>
      <c r="C90" s="15"/>
      <c r="D90" s="15"/>
      <c r="E90" s="303"/>
      <c r="F90" s="15"/>
      <c r="G90" s="15"/>
      <c r="H90" s="71"/>
    </row>
    <row r="91" spans="1:8">
      <c r="A91" s="2712"/>
      <c r="B91" s="2711" t="s">
        <v>3641</v>
      </c>
      <c r="C91" s="15"/>
      <c r="D91" s="15"/>
      <c r="E91" s="303"/>
      <c r="F91" s="15"/>
      <c r="G91" s="15"/>
      <c r="H91" s="71"/>
    </row>
    <row r="92" spans="1:8">
      <c r="A92" s="2712"/>
      <c r="B92" s="2711" t="s">
        <v>3642</v>
      </c>
      <c r="C92" s="15"/>
      <c r="D92" s="15"/>
      <c r="E92" s="2727"/>
      <c r="F92" s="15"/>
      <c r="G92" s="15"/>
      <c r="H92" s="71"/>
    </row>
    <row r="93" spans="1:8">
      <c r="A93" s="2712"/>
      <c r="B93" s="2711" t="s">
        <v>3643</v>
      </c>
      <c r="C93" s="15"/>
      <c r="D93" s="15"/>
      <c r="E93" s="2727"/>
      <c r="F93" s="15"/>
      <c r="G93" s="15"/>
      <c r="H93" s="71"/>
    </row>
    <row r="94" spans="1:8">
      <c r="A94" s="2712"/>
      <c r="B94" s="2711" t="s">
        <v>3644</v>
      </c>
      <c r="C94" s="15"/>
      <c r="D94" s="15"/>
      <c r="E94" s="2728"/>
      <c r="F94" s="15"/>
      <c r="G94" s="15"/>
      <c r="H94" s="71"/>
    </row>
    <row r="95" spans="1:8">
      <c r="A95" s="2712"/>
      <c r="B95" s="2711"/>
      <c r="C95" s="15"/>
      <c r="D95" s="15"/>
      <c r="E95" s="2711"/>
      <c r="F95" s="15"/>
      <c r="G95" s="15"/>
      <c r="H95" s="71"/>
    </row>
    <row r="96" spans="1:8" ht="15.75" thickBot="1">
      <c r="A96" s="2712"/>
      <c r="B96" s="2711" t="s">
        <v>5553</v>
      </c>
      <c r="C96" s="15"/>
      <c r="D96" s="15"/>
      <c r="E96" s="2729">
        <f>(E74+E82-E89+E92+E93+E94)</f>
        <v>734741829.12000012</v>
      </c>
      <c r="F96" s="15"/>
      <c r="G96" s="15"/>
      <c r="H96" s="71"/>
    </row>
    <row r="97" spans="1:8" ht="15.75" thickTop="1">
      <c r="A97" s="2712"/>
      <c r="B97" s="2711"/>
      <c r="C97" s="15"/>
      <c r="D97" s="2711"/>
      <c r="E97" s="15"/>
      <c r="F97" s="15"/>
      <c r="G97" s="15"/>
      <c r="H97" s="71"/>
    </row>
    <row r="98" spans="1:8">
      <c r="A98" s="2712"/>
      <c r="B98" s="15"/>
      <c r="C98" s="15"/>
      <c r="D98" s="15"/>
      <c r="E98" s="15"/>
      <c r="F98" s="15"/>
      <c r="G98" s="15"/>
      <c r="H98" s="71"/>
    </row>
    <row r="99" spans="1:8" ht="15.75">
      <c r="A99" s="2712"/>
      <c r="B99" s="2730" t="s">
        <v>3645</v>
      </c>
      <c r="C99" s="2731"/>
      <c r="D99" s="2731"/>
      <c r="E99" s="2731"/>
      <c r="F99" s="67"/>
      <c r="G99" s="67"/>
      <c r="H99" s="71"/>
    </row>
    <row r="100" spans="1:8">
      <c r="A100" s="2712"/>
      <c r="B100" s="2711"/>
      <c r="C100" s="2711"/>
      <c r="D100" s="2711"/>
      <c r="E100" s="2711"/>
      <c r="F100" s="15"/>
      <c r="G100" s="15"/>
      <c r="H100" s="71"/>
    </row>
    <row r="101" spans="1:8">
      <c r="A101" s="2712"/>
      <c r="B101" s="2711"/>
      <c r="C101" s="2711"/>
      <c r="D101" s="2711"/>
      <c r="E101" s="2711"/>
      <c r="F101" s="15"/>
      <c r="G101" s="15"/>
      <c r="H101" s="71"/>
    </row>
    <row r="102" spans="1:8">
      <c r="A102" s="2712"/>
      <c r="B102" s="2711"/>
      <c r="C102" s="2711"/>
      <c r="D102" s="2711"/>
      <c r="E102" s="2711"/>
      <c r="F102" s="15"/>
      <c r="G102" s="15"/>
      <c r="H102" s="71"/>
    </row>
    <row r="103" spans="1:8">
      <c r="A103" s="2712"/>
      <c r="B103" s="2711" t="s">
        <v>5554</v>
      </c>
      <c r="C103" s="2711"/>
      <c r="D103" s="2711"/>
      <c r="E103" s="2711"/>
      <c r="F103" s="15"/>
      <c r="G103" s="15"/>
      <c r="H103" s="71"/>
    </row>
    <row r="104" spans="1:8">
      <c r="A104" s="2712"/>
      <c r="B104" s="2711" t="s">
        <v>5555</v>
      </c>
      <c r="C104" s="2711"/>
      <c r="D104" s="2711"/>
      <c r="E104" s="2711"/>
      <c r="F104" s="15"/>
      <c r="G104" s="15"/>
      <c r="H104" s="71"/>
    </row>
    <row r="105" spans="1:8">
      <c r="A105" s="2712"/>
      <c r="B105" s="2711" t="s">
        <v>5556</v>
      </c>
      <c r="C105" s="2711"/>
      <c r="D105" s="2711"/>
      <c r="E105" s="2711"/>
      <c r="F105" s="15"/>
      <c r="G105" s="15"/>
      <c r="H105" s="71"/>
    </row>
    <row r="106" spans="1:8">
      <c r="A106" s="2712"/>
      <c r="B106" s="2711" t="s">
        <v>5557</v>
      </c>
      <c r="C106" s="2711"/>
      <c r="D106" s="2711"/>
      <c r="E106" s="2711"/>
      <c r="F106" s="15"/>
      <c r="G106" s="15"/>
      <c r="H106" s="71"/>
    </row>
    <row r="107" spans="1:8">
      <c r="A107" s="2712"/>
      <c r="B107" s="2711" t="s">
        <v>5558</v>
      </c>
      <c r="C107" s="2711"/>
      <c r="D107" s="2711"/>
      <c r="E107" s="2711"/>
      <c r="F107" s="15"/>
      <c r="G107" s="15"/>
      <c r="H107" s="71"/>
    </row>
    <row r="108" spans="1:8">
      <c r="A108" s="2712"/>
      <c r="B108" s="2711"/>
      <c r="C108" s="2711"/>
      <c r="D108" s="2711"/>
      <c r="E108" s="2711"/>
      <c r="F108" s="15"/>
      <c r="G108" s="15"/>
      <c r="H108" s="71"/>
    </row>
    <row r="109" spans="1:8">
      <c r="A109" s="2712"/>
      <c r="B109" s="2711" t="s">
        <v>5559</v>
      </c>
      <c r="C109" s="2711" t="s">
        <v>2328</v>
      </c>
      <c r="D109" s="2711" t="s">
        <v>5560</v>
      </c>
      <c r="E109" s="2711" t="s">
        <v>5561</v>
      </c>
      <c r="F109" s="15"/>
      <c r="G109" s="15"/>
      <c r="H109" s="71"/>
    </row>
    <row r="110" spans="1:8" ht="15.75" thickBot="1">
      <c r="A110" s="2712"/>
      <c r="B110" s="2711" t="s">
        <v>5562</v>
      </c>
      <c r="C110" s="2729">
        <v>164356721</v>
      </c>
      <c r="D110" s="2729">
        <v>136416078.43000001</v>
      </c>
      <c r="E110" s="2729">
        <v>27940642.57</v>
      </c>
      <c r="F110" s="15"/>
      <c r="G110" s="15"/>
      <c r="H110" s="71"/>
    </row>
    <row r="111" spans="1:8" ht="15.75" thickTop="1">
      <c r="A111" s="2712"/>
      <c r="B111" s="15"/>
      <c r="C111" s="2711"/>
      <c r="D111" s="2711"/>
      <c r="E111" s="2711"/>
      <c r="F111" s="15"/>
      <c r="G111" s="15"/>
      <c r="H111" s="71"/>
    </row>
    <row r="112" spans="1:8">
      <c r="A112" s="2712"/>
      <c r="B112" s="15"/>
      <c r="C112" s="2711"/>
      <c r="D112" s="2711"/>
      <c r="E112" s="2711"/>
      <c r="F112" s="15"/>
      <c r="G112" s="15"/>
      <c r="H112" s="71"/>
    </row>
    <row r="113" spans="1:8">
      <c r="A113" s="2712"/>
      <c r="B113" s="2711" t="s">
        <v>5563</v>
      </c>
      <c r="C113" s="2711"/>
      <c r="D113" s="2711"/>
      <c r="E113" s="2711"/>
      <c r="F113" s="15"/>
      <c r="G113" s="15"/>
      <c r="H113" s="71"/>
    </row>
    <row r="114" spans="1:8">
      <c r="A114" s="2712"/>
      <c r="B114" s="2711" t="s">
        <v>5564</v>
      </c>
      <c r="C114" s="2711"/>
      <c r="D114" s="2711"/>
      <c r="E114" s="2711"/>
      <c r="F114" s="15"/>
      <c r="G114" s="15"/>
      <c r="H114" s="71"/>
    </row>
    <row r="115" spans="1:8">
      <c r="A115" s="2712"/>
      <c r="B115" s="2711" t="s">
        <v>5565</v>
      </c>
      <c r="C115" s="2711"/>
      <c r="D115" s="2711"/>
      <c r="E115" s="2711"/>
      <c r="F115" s="15"/>
      <c r="G115" s="15"/>
      <c r="H115" s="71"/>
    </row>
    <row r="116" spans="1:8">
      <c r="A116" s="2712"/>
      <c r="B116" s="2711" t="s">
        <v>5566</v>
      </c>
      <c r="C116" s="2711"/>
      <c r="D116" s="2711"/>
      <c r="E116" s="2711"/>
      <c r="F116" s="15"/>
      <c r="G116" s="15"/>
      <c r="H116" s="71"/>
    </row>
    <row r="117" spans="1:8">
      <c r="A117" s="2712"/>
      <c r="B117" s="2711" t="s">
        <v>5567</v>
      </c>
      <c r="C117" s="2711"/>
      <c r="D117" s="2711"/>
      <c r="E117" s="2711"/>
      <c r="F117" s="15"/>
      <c r="G117" s="15"/>
      <c r="H117" s="71"/>
    </row>
    <row r="118" spans="1:8">
      <c r="A118" s="2712"/>
      <c r="B118" s="2711" t="s">
        <v>5568</v>
      </c>
      <c r="C118" s="2711"/>
      <c r="D118" s="2711"/>
      <c r="E118" s="2711"/>
      <c r="F118" s="15"/>
      <c r="G118" s="15"/>
      <c r="H118" s="71"/>
    </row>
    <row r="119" spans="1:8">
      <c r="A119" s="2712"/>
      <c r="B119" s="15"/>
      <c r="C119" s="2711"/>
      <c r="D119" s="2711"/>
      <c r="E119" s="2711"/>
      <c r="F119" s="15"/>
      <c r="G119" s="15"/>
      <c r="H119" s="71"/>
    </row>
    <row r="120" spans="1:8">
      <c r="A120" s="2712"/>
      <c r="B120" s="15"/>
      <c r="C120" s="2711"/>
      <c r="D120" s="2711"/>
      <c r="E120" s="2711"/>
      <c r="F120" s="15"/>
      <c r="G120" s="15"/>
      <c r="H120" s="71"/>
    </row>
    <row r="121" spans="1:8">
      <c r="A121" s="2712"/>
      <c r="B121" s="15"/>
      <c r="C121" s="2711"/>
      <c r="D121" s="2711"/>
      <c r="E121" s="2711"/>
      <c r="F121" s="15"/>
      <c r="G121" s="15"/>
      <c r="H121" s="71"/>
    </row>
    <row r="122" spans="1:8">
      <c r="A122" s="2712"/>
      <c r="B122" s="15"/>
      <c r="C122" s="2711"/>
      <c r="D122" s="2711"/>
      <c r="E122" s="2711"/>
      <c r="F122" s="15"/>
      <c r="G122" s="15"/>
      <c r="H122" s="71"/>
    </row>
    <row r="123" spans="1:8">
      <c r="A123" s="2712"/>
      <c r="B123" s="15"/>
      <c r="C123" s="2711"/>
      <c r="D123" s="2711"/>
      <c r="E123" s="2711"/>
      <c r="F123" s="15"/>
      <c r="G123" s="15"/>
      <c r="H123" s="71"/>
    </row>
    <row r="124" spans="1:8">
      <c r="A124" s="2712"/>
      <c r="B124" s="15"/>
      <c r="C124" s="2711"/>
      <c r="D124" s="2711"/>
      <c r="E124" s="2711"/>
      <c r="F124" s="15"/>
      <c r="G124" s="15"/>
      <c r="H124" s="71"/>
    </row>
    <row r="125" spans="1:8">
      <c r="A125" s="2712"/>
      <c r="B125" s="15"/>
      <c r="C125" s="2711"/>
      <c r="D125" s="2711"/>
      <c r="E125" s="2711"/>
      <c r="F125" s="15"/>
      <c r="G125" s="15"/>
      <c r="H125" s="71"/>
    </row>
    <row r="126" spans="1:8">
      <c r="A126" s="2712"/>
      <c r="B126" s="15"/>
      <c r="C126" s="2711"/>
      <c r="D126" s="2711"/>
      <c r="E126" s="2711"/>
      <c r="F126" s="15"/>
      <c r="G126" s="15"/>
      <c r="H126" s="71"/>
    </row>
    <row r="127" spans="1:8" ht="15.75" thickBot="1">
      <c r="A127" s="2714"/>
      <c r="B127" s="110"/>
      <c r="C127" s="110"/>
      <c r="D127" s="110"/>
      <c r="E127" s="2715"/>
      <c r="F127" s="110"/>
      <c r="G127" s="110"/>
      <c r="H127" s="111"/>
    </row>
    <row r="128" spans="1:8" ht="15.75">
      <c r="A128" s="112" t="s">
        <v>3646</v>
      </c>
      <c r="B128" s="15"/>
      <c r="C128" s="15"/>
      <c r="D128" s="15"/>
      <c r="E128" s="272"/>
      <c r="F128" s="15"/>
      <c r="G128" s="272" t="s">
        <v>1613</v>
      </c>
    </row>
    <row r="129" spans="1:8">
      <c r="A129" s="67" t="s">
        <v>3647</v>
      </c>
      <c r="B129" s="67"/>
      <c r="C129" s="67"/>
      <c r="D129" s="67"/>
      <c r="E129" s="67"/>
      <c r="F129" s="67"/>
      <c r="G129" s="67"/>
      <c r="H129" s="67"/>
    </row>
  </sheetData>
  <printOptions horizontalCentered="1" verticalCentered="1"/>
  <pageMargins left="0.25" right="0.25" top="0" bottom="0" header="0.25" footer="0.25"/>
  <pageSetup scale="58" fitToHeight="2" orientation="portrait" horizontalDpi="300" verticalDpi="300" r:id="rId1"/>
  <headerFooter alignWithMargins="0"/>
  <rowBreaks count="1" manualBreakCount="1">
    <brk id="63"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F67"/>
  <sheetViews>
    <sheetView view="pageBreakPreview" topLeftCell="A22" zoomScale="80" zoomScaleNormal="100" zoomScaleSheetLayoutView="80" workbookViewId="0">
      <selection activeCell="C33" sqref="C33"/>
    </sheetView>
  </sheetViews>
  <sheetFormatPr defaultRowHeight="15"/>
  <cols>
    <col min="1" max="1" width="4" customWidth="1"/>
    <col min="2" max="2" width="44.88671875" customWidth="1"/>
    <col min="3" max="3" width="20.44140625" bestFit="1" customWidth="1"/>
    <col min="4" max="6" width="16.109375" customWidth="1"/>
  </cols>
  <sheetData>
    <row r="1" spans="1:6" ht="15.75" thickBot="1"/>
    <row r="2" spans="1:6" ht="15.75" thickTop="1">
      <c r="A2" s="1232" t="s">
        <v>3287</v>
      </c>
      <c r="B2" s="1233"/>
      <c r="C2" s="1234" t="s">
        <v>3288</v>
      </c>
      <c r="D2" s="1235" t="s">
        <v>1797</v>
      </c>
      <c r="E2" s="1236" t="s">
        <v>1798</v>
      </c>
      <c r="F2" s="1237"/>
    </row>
    <row r="3" spans="1:6">
      <c r="A3" s="1238" t="str">
        <f>'Data Sheet'!C25</f>
        <v>Consolidated Edison Company of New York, Inc.</v>
      </c>
      <c r="B3" s="79"/>
      <c r="C3" s="743" t="s">
        <v>3289</v>
      </c>
      <c r="D3" s="76" t="s">
        <v>3307</v>
      </c>
      <c r="E3" s="95"/>
      <c r="F3" s="1239"/>
    </row>
    <row r="4" spans="1:6">
      <c r="A4" s="1240" t="s">
        <v>3290</v>
      </c>
      <c r="B4" s="79"/>
      <c r="C4" s="743" t="s">
        <v>3291</v>
      </c>
      <c r="D4" s="654" t="str">
        <f>'356'!F3</f>
        <v>4/28/2016</v>
      </c>
      <c r="E4" s="102" t="str">
        <f>'356'!G3</f>
        <v>12/31/2015</v>
      </c>
      <c r="F4" s="1241"/>
    </row>
    <row r="5" spans="1:6">
      <c r="A5" s="1242" t="s">
        <v>4106</v>
      </c>
      <c r="B5" s="228"/>
      <c r="C5" s="228"/>
      <c r="D5" s="228"/>
      <c r="E5" s="228"/>
      <c r="F5" s="1243"/>
    </row>
    <row r="6" spans="1:6">
      <c r="A6" s="1247" t="s">
        <v>4107</v>
      </c>
      <c r="B6" s="1248"/>
      <c r="C6" s="743"/>
      <c r="D6" s="743"/>
      <c r="E6" s="87"/>
      <c r="F6" s="1239"/>
    </row>
    <row r="7" spans="1:6">
      <c r="A7" s="1247" t="s">
        <v>4108</v>
      </c>
      <c r="B7" s="1248"/>
      <c r="C7" s="743"/>
      <c r="D7" s="743"/>
      <c r="E7" s="743"/>
      <c r="F7" s="1239"/>
    </row>
    <row r="8" spans="1:6">
      <c r="A8" s="1247" t="s">
        <v>4109</v>
      </c>
      <c r="B8" s="1248"/>
      <c r="C8" s="1248"/>
      <c r="D8" s="1248"/>
      <c r="E8" s="1248"/>
      <c r="F8" s="1249"/>
    </row>
    <row r="9" spans="1:6">
      <c r="A9" s="1247" t="s">
        <v>4110</v>
      </c>
      <c r="B9" s="1248"/>
      <c r="C9" s="1248"/>
      <c r="D9" s="1248"/>
      <c r="E9" s="1248"/>
      <c r="F9" s="1249"/>
    </row>
    <row r="10" spans="1:6">
      <c r="A10" s="1247" t="s">
        <v>4111</v>
      </c>
      <c r="B10" s="1248"/>
      <c r="C10" s="1248"/>
      <c r="D10" s="1248"/>
      <c r="E10" s="1248"/>
      <c r="F10" s="1249"/>
    </row>
    <row r="11" spans="1:6">
      <c r="A11" s="1247"/>
      <c r="B11" s="1248"/>
      <c r="C11" s="1248"/>
      <c r="D11" s="1248"/>
      <c r="E11" s="1248"/>
      <c r="F11" s="1249"/>
    </row>
    <row r="12" spans="1:6">
      <c r="A12" s="1247"/>
      <c r="B12" s="1248"/>
      <c r="C12" s="1248"/>
      <c r="D12" s="1248"/>
      <c r="E12" s="1248"/>
      <c r="F12" s="1249"/>
    </row>
    <row r="13" spans="1:6">
      <c r="A13" s="1247"/>
      <c r="B13" s="1248"/>
      <c r="C13" s="1248"/>
      <c r="D13" s="1248"/>
      <c r="E13" s="1248"/>
      <c r="F13" s="1249"/>
    </row>
    <row r="14" spans="1:6">
      <c r="A14" s="1250" t="s">
        <v>1724</v>
      </c>
      <c r="B14" s="1251"/>
      <c r="C14" s="1332"/>
      <c r="D14" s="1332"/>
      <c r="E14" s="1332"/>
      <c r="F14" s="1333"/>
    </row>
    <row r="15" spans="1:6">
      <c r="A15" s="1254" t="s">
        <v>1727</v>
      </c>
      <c r="B15" s="1335" t="s">
        <v>4112</v>
      </c>
      <c r="C15" s="1265" t="s">
        <v>3993</v>
      </c>
      <c r="D15" s="1265" t="s">
        <v>3993</v>
      </c>
      <c r="E15" s="1265" t="s">
        <v>3993</v>
      </c>
      <c r="F15" s="1255" t="s">
        <v>3993</v>
      </c>
    </row>
    <row r="16" spans="1:6">
      <c r="A16" s="1254"/>
      <c r="B16" s="1335"/>
      <c r="C16" s="1265" t="s">
        <v>3994</v>
      </c>
      <c r="D16" s="1265" t="s">
        <v>3995</v>
      </c>
      <c r="E16" s="1265" t="s">
        <v>3996</v>
      </c>
      <c r="F16" s="1255" t="s">
        <v>2333</v>
      </c>
    </row>
    <row r="17" spans="1:6">
      <c r="A17" s="1256"/>
      <c r="B17" s="1253" t="s">
        <v>3018</v>
      </c>
      <c r="C17" s="1265" t="s">
        <v>3019</v>
      </c>
      <c r="D17" s="1265" t="s">
        <v>3020</v>
      </c>
      <c r="E17" s="1265" t="s">
        <v>3021</v>
      </c>
      <c r="F17" s="1255" t="s">
        <v>2343</v>
      </c>
    </row>
    <row r="18" spans="1:6">
      <c r="A18" s="1257">
        <v>1</v>
      </c>
      <c r="B18" s="1258" t="s">
        <v>1961</v>
      </c>
      <c r="C18" s="1266"/>
      <c r="D18" s="1266"/>
      <c r="E18" s="1266"/>
      <c r="F18" s="1260"/>
    </row>
    <row r="19" spans="1:6">
      <c r="A19" s="1257">
        <v>2</v>
      </c>
      <c r="B19" s="1258" t="s">
        <v>4113</v>
      </c>
      <c r="C19" s="3073">
        <v>107543795</v>
      </c>
      <c r="D19" s="3073">
        <v>159734523</v>
      </c>
      <c r="E19" s="3073">
        <v>265455225</v>
      </c>
      <c r="F19" s="3074">
        <v>300126292</v>
      </c>
    </row>
    <row r="20" spans="1:6" s="1331" customFormat="1">
      <c r="A20" s="2696">
        <v>3</v>
      </c>
      <c r="B20" s="1340" t="s">
        <v>4424</v>
      </c>
      <c r="C20" s="1266"/>
      <c r="D20" s="1341"/>
      <c r="E20" s="1341"/>
      <c r="F20" s="1342"/>
    </row>
    <row r="21" spans="1:6">
      <c r="A21" s="1257">
        <v>4</v>
      </c>
      <c r="B21" s="1258" t="s">
        <v>4114</v>
      </c>
      <c r="C21" s="2760">
        <v>-10816175.5</v>
      </c>
      <c r="D21" s="2760">
        <v>-12873235.01</v>
      </c>
      <c r="E21" s="2760">
        <v>-14373915</v>
      </c>
      <c r="F21" s="3077">
        <v>-16503354.460000001</v>
      </c>
    </row>
    <row r="22" spans="1:6">
      <c r="A22" s="1257">
        <v>5</v>
      </c>
      <c r="B22" s="1258" t="s">
        <v>4115</v>
      </c>
      <c r="C22" s="2760">
        <v>23007268</v>
      </c>
      <c r="D22" s="2760">
        <v>32445189</v>
      </c>
      <c r="E22" s="2760">
        <v>44449719</v>
      </c>
      <c r="F22" s="3077">
        <v>54408478</v>
      </c>
    </row>
    <row r="23" spans="1:6">
      <c r="A23" s="1257">
        <v>6</v>
      </c>
      <c r="B23" s="1258" t="s">
        <v>4116</v>
      </c>
      <c r="C23" s="2760">
        <v>2645946</v>
      </c>
      <c r="D23" s="2760">
        <v>8857365</v>
      </c>
      <c r="E23" s="2760">
        <v>13954741</v>
      </c>
      <c r="F23" s="3077">
        <v>18953848</v>
      </c>
    </row>
    <row r="24" spans="1:6">
      <c r="A24" s="1257">
        <v>7</v>
      </c>
      <c r="B24" s="1258" t="s">
        <v>4117</v>
      </c>
      <c r="C24" s="2760"/>
      <c r="D24" s="3078"/>
      <c r="E24" s="3078"/>
      <c r="F24" s="3079"/>
    </row>
    <row r="25" spans="1:6">
      <c r="A25" s="1257">
        <v>8</v>
      </c>
      <c r="B25" s="1258" t="s">
        <v>5759</v>
      </c>
      <c r="C25" s="2760">
        <v>69727890.517931342</v>
      </c>
      <c r="D25" s="3080">
        <v>164443988.02097023</v>
      </c>
      <c r="E25" s="3080">
        <v>273666532</v>
      </c>
      <c r="F25" s="3081">
        <v>339298089.88898337</v>
      </c>
    </row>
    <row r="26" spans="1:6">
      <c r="A26" s="1257">
        <v>9</v>
      </c>
      <c r="B26" s="1258"/>
      <c r="C26" s="1259"/>
      <c r="D26" s="1263"/>
      <c r="E26" s="1261"/>
      <c r="F26" s="1262"/>
    </row>
    <row r="27" spans="1:6">
      <c r="A27" s="1257">
        <v>10</v>
      </c>
      <c r="B27" s="1258"/>
      <c r="C27" s="1259"/>
      <c r="D27" s="1263"/>
      <c r="E27" s="1263"/>
      <c r="F27" s="1264"/>
    </row>
    <row r="28" spans="1:6">
      <c r="A28" s="1257">
        <v>11</v>
      </c>
      <c r="B28" s="1258"/>
      <c r="C28" s="1259"/>
      <c r="D28" s="1263"/>
      <c r="E28" s="1263"/>
      <c r="F28" s="1264"/>
    </row>
    <row r="29" spans="1:6">
      <c r="A29" s="1257">
        <v>12</v>
      </c>
      <c r="B29" s="1258"/>
      <c r="C29" s="1259"/>
      <c r="D29" s="1263"/>
      <c r="E29" s="1263"/>
      <c r="F29" s="1264"/>
    </row>
    <row r="30" spans="1:6">
      <c r="A30" s="1257">
        <v>13</v>
      </c>
      <c r="B30" s="1258"/>
      <c r="C30" s="1259"/>
      <c r="D30" s="1263"/>
      <c r="E30" s="1263"/>
      <c r="F30" s="1264"/>
    </row>
    <row r="31" spans="1:6">
      <c r="A31" s="1257">
        <v>14</v>
      </c>
      <c r="B31" s="1258"/>
      <c r="C31" s="1259"/>
      <c r="D31" s="1263"/>
      <c r="E31" s="1263"/>
      <c r="F31" s="1264"/>
    </row>
    <row r="32" spans="1:6">
      <c r="A32" s="1257">
        <v>15</v>
      </c>
      <c r="B32" s="1258"/>
      <c r="C32" s="1259"/>
      <c r="D32" s="1263"/>
      <c r="E32" s="1263"/>
      <c r="F32" s="1264"/>
    </row>
    <row r="33" spans="1:6">
      <c r="A33" s="1257">
        <v>16</v>
      </c>
      <c r="B33" s="1258"/>
      <c r="C33" s="1259"/>
      <c r="D33" s="1263"/>
      <c r="E33" s="1263"/>
      <c r="F33" s="1264"/>
    </row>
    <row r="34" spans="1:6">
      <c r="A34" s="1257">
        <v>17</v>
      </c>
      <c r="B34" s="1258"/>
      <c r="C34" s="1259"/>
      <c r="D34" s="1273"/>
      <c r="E34" s="1273"/>
      <c r="F34" s="1274"/>
    </row>
    <row r="35" spans="1:6">
      <c r="A35" s="1257">
        <v>18</v>
      </c>
      <c r="B35" s="1258"/>
      <c r="C35" s="1259"/>
      <c r="D35" s="1273"/>
      <c r="E35" s="1273"/>
      <c r="F35" s="1274"/>
    </row>
    <row r="36" spans="1:6">
      <c r="A36" s="1257">
        <v>19</v>
      </c>
      <c r="B36" s="1258"/>
      <c r="C36" s="1259"/>
      <c r="D36" s="1263"/>
      <c r="E36" s="1263"/>
      <c r="F36" s="1264"/>
    </row>
    <row r="37" spans="1:6">
      <c r="A37" s="1257">
        <v>20</v>
      </c>
      <c r="B37" s="1258"/>
      <c r="C37" s="1259"/>
      <c r="D37" s="1263"/>
      <c r="E37" s="1263"/>
      <c r="F37" s="1264"/>
    </row>
    <row r="38" spans="1:6">
      <c r="A38" s="1257">
        <v>21</v>
      </c>
      <c r="B38" s="1258"/>
      <c r="C38" s="1259"/>
      <c r="D38" s="1263"/>
      <c r="E38" s="1263"/>
      <c r="F38" s="1264"/>
    </row>
    <row r="39" spans="1:6">
      <c r="A39" s="1257">
        <v>22</v>
      </c>
      <c r="B39" s="1258"/>
      <c r="C39" s="1266"/>
      <c r="D39" s="1273"/>
      <c r="E39" s="1273"/>
      <c r="F39" s="1274"/>
    </row>
    <row r="40" spans="1:6">
      <c r="A40" s="1257">
        <v>23</v>
      </c>
      <c r="B40" s="1258"/>
      <c r="C40" s="1259"/>
      <c r="D40" s="1263"/>
      <c r="E40" s="1263"/>
      <c r="F40" s="1264"/>
    </row>
    <row r="41" spans="1:6">
      <c r="A41" s="1257">
        <v>24</v>
      </c>
      <c r="B41" s="1258"/>
      <c r="C41" s="1259"/>
      <c r="D41" s="1263"/>
      <c r="E41" s="1263"/>
      <c r="F41" s="1264"/>
    </row>
    <row r="42" spans="1:6">
      <c r="A42" s="1257">
        <v>25</v>
      </c>
      <c r="B42" s="1258"/>
      <c r="C42" s="1259"/>
      <c r="D42" s="1273"/>
      <c r="E42" s="1273"/>
      <c r="F42" s="1274"/>
    </row>
    <row r="43" spans="1:6">
      <c r="A43" s="1257">
        <v>26</v>
      </c>
      <c r="B43" s="1258"/>
      <c r="C43" s="1259"/>
      <c r="D43" s="1263"/>
      <c r="E43" s="1263"/>
      <c r="F43" s="1264"/>
    </row>
    <row r="44" spans="1:6">
      <c r="A44" s="1257">
        <v>27</v>
      </c>
      <c r="B44" s="1258"/>
      <c r="C44" s="1259"/>
      <c r="D44" s="1263"/>
      <c r="E44" s="1263"/>
      <c r="F44" s="1264"/>
    </row>
    <row r="45" spans="1:6">
      <c r="A45" s="1257">
        <v>28</v>
      </c>
      <c r="B45" s="1258"/>
      <c r="C45" s="1259"/>
      <c r="D45" s="1263"/>
      <c r="E45" s="1263"/>
      <c r="F45" s="1264"/>
    </row>
    <row r="46" spans="1:6">
      <c r="A46" s="1257">
        <v>29</v>
      </c>
      <c r="B46" s="1258"/>
      <c r="C46" s="1259"/>
      <c r="D46" s="1263"/>
      <c r="E46" s="1263"/>
      <c r="F46" s="1264"/>
    </row>
    <row r="47" spans="1:6">
      <c r="A47" s="1257">
        <v>30</v>
      </c>
      <c r="B47" s="1258"/>
      <c r="C47" s="1259"/>
      <c r="D47" s="1263"/>
      <c r="E47" s="1263"/>
      <c r="F47" s="1264"/>
    </row>
    <row r="48" spans="1:6">
      <c r="A48" s="1257">
        <v>31</v>
      </c>
      <c r="B48" s="1258"/>
      <c r="C48" s="1259"/>
      <c r="D48" s="1263"/>
      <c r="E48" s="1263"/>
      <c r="F48" s="1264"/>
    </row>
    <row r="49" spans="1:6">
      <c r="A49" s="1257">
        <v>32</v>
      </c>
      <c r="B49" s="1258"/>
      <c r="C49" s="1259"/>
      <c r="D49" s="1263"/>
      <c r="E49" s="1263"/>
      <c r="F49" s="1264"/>
    </row>
    <row r="50" spans="1:6">
      <c r="A50" s="1257">
        <v>33</v>
      </c>
      <c r="B50" s="1258"/>
      <c r="C50" s="1259"/>
      <c r="D50" s="1263"/>
      <c r="E50" s="1263"/>
      <c r="F50" s="1264"/>
    </row>
    <row r="51" spans="1:6">
      <c r="A51" s="1257">
        <v>34</v>
      </c>
      <c r="B51" s="1258"/>
      <c r="C51" s="1259"/>
      <c r="D51" s="1273"/>
      <c r="E51" s="1273"/>
      <c r="F51" s="1274"/>
    </row>
    <row r="52" spans="1:6">
      <c r="A52" s="1257">
        <v>35</v>
      </c>
      <c r="B52" s="1258"/>
      <c r="C52" s="1259"/>
      <c r="D52" s="1263"/>
      <c r="E52" s="1263"/>
      <c r="F52" s="1264"/>
    </row>
    <row r="53" spans="1:6">
      <c r="A53" s="1257">
        <v>36</v>
      </c>
      <c r="B53" s="1258"/>
      <c r="C53" s="1259"/>
      <c r="D53" s="1263"/>
      <c r="E53" s="1263"/>
      <c r="F53" s="1264"/>
    </row>
    <row r="54" spans="1:6">
      <c r="A54" s="1257">
        <v>37</v>
      </c>
      <c r="B54" s="1258"/>
      <c r="C54" s="1259"/>
      <c r="D54" s="1263"/>
      <c r="E54" s="1263"/>
      <c r="F54" s="1264"/>
    </row>
    <row r="55" spans="1:6">
      <c r="A55" s="1257">
        <v>38</v>
      </c>
      <c r="B55" s="1258"/>
      <c r="C55" s="1259"/>
      <c r="D55" s="1263"/>
      <c r="E55" s="1263"/>
      <c r="F55" s="1264"/>
    </row>
    <row r="56" spans="1:6">
      <c r="A56" s="1257">
        <v>39</v>
      </c>
      <c r="B56" s="1258"/>
      <c r="C56" s="1259"/>
      <c r="D56" s="1263"/>
      <c r="E56" s="1263"/>
      <c r="F56" s="1264"/>
    </row>
    <row r="57" spans="1:6">
      <c r="A57" s="1257">
        <v>40</v>
      </c>
      <c r="B57" s="1258"/>
      <c r="C57" s="1259"/>
      <c r="D57" s="1263"/>
      <c r="E57" s="1263"/>
      <c r="F57" s="1264"/>
    </row>
    <row r="58" spans="1:6">
      <c r="A58" s="1257">
        <v>41</v>
      </c>
      <c r="B58" s="1258"/>
      <c r="C58" s="1259"/>
      <c r="D58" s="1263"/>
      <c r="E58" s="1263"/>
      <c r="F58" s="1264"/>
    </row>
    <row r="59" spans="1:6">
      <c r="A59" s="1257">
        <v>42</v>
      </c>
      <c r="B59" s="1258"/>
      <c r="C59" s="1259"/>
      <c r="D59" s="1263"/>
      <c r="E59" s="1263"/>
      <c r="F59" s="1264"/>
    </row>
    <row r="60" spans="1:6">
      <c r="A60" s="1257">
        <v>43</v>
      </c>
      <c r="B60" s="1258"/>
      <c r="C60" s="1259"/>
      <c r="D60" s="1263"/>
      <c r="E60" s="1263"/>
      <c r="F60" s="1264"/>
    </row>
    <row r="61" spans="1:6">
      <c r="A61" s="1257">
        <v>44</v>
      </c>
      <c r="B61" s="1258"/>
      <c r="C61" s="1259"/>
      <c r="D61" s="1263"/>
      <c r="E61" s="1263"/>
      <c r="F61" s="1264"/>
    </row>
    <row r="62" spans="1:6">
      <c r="A62" s="1257">
        <v>45</v>
      </c>
      <c r="B62" s="1258"/>
      <c r="C62" s="1259"/>
      <c r="D62" s="1263"/>
      <c r="E62" s="1263"/>
      <c r="F62" s="1264"/>
    </row>
    <row r="63" spans="1:6">
      <c r="A63" s="1257">
        <v>46</v>
      </c>
      <c r="B63" s="1258"/>
      <c r="C63" s="1259"/>
      <c r="D63" s="1263"/>
      <c r="E63" s="1263"/>
      <c r="F63" s="1264"/>
    </row>
    <row r="64" spans="1:6" ht="15.75" thickBot="1">
      <c r="A64" s="1279">
        <v>47</v>
      </c>
      <c r="B64" s="1280" t="s">
        <v>172</v>
      </c>
      <c r="C64" s="3075">
        <f>SUM(C18:C63)</f>
        <v>192108724.01793134</v>
      </c>
      <c r="D64" s="3075">
        <f>SUM(D18:D63)</f>
        <v>352607830.01097023</v>
      </c>
      <c r="E64" s="3075">
        <f>SUM(E18:E63)</f>
        <v>583152302</v>
      </c>
      <c r="F64" s="3076">
        <f>SUM(F18:F63)</f>
        <v>696283353.42898345</v>
      </c>
    </row>
    <row r="65" spans="1:6" ht="15.75" thickTop="1">
      <c r="A65" s="743"/>
      <c r="B65" s="743"/>
      <c r="C65" s="743"/>
      <c r="D65" s="870"/>
      <c r="E65" s="870"/>
      <c r="F65" s="870"/>
    </row>
    <row r="66" spans="1:6">
      <c r="A66" s="1412" t="s">
        <v>4683</v>
      </c>
      <c r="B66" s="1412"/>
      <c r="C66" s="15"/>
      <c r="D66" s="15"/>
      <c r="E66" s="15"/>
      <c r="F66" s="15"/>
    </row>
    <row r="67" spans="1:6">
      <c r="A67" s="67" t="s">
        <v>4118</v>
      </c>
      <c r="B67" s="67"/>
      <c r="C67" s="67"/>
      <c r="D67" s="67"/>
      <c r="E67" s="67"/>
      <c r="F67" s="67"/>
    </row>
  </sheetData>
  <pageMargins left="0.7" right="0.7" top="0.75" bottom="0.75" header="0.3" footer="0.3"/>
  <pageSetup scale="64" orientation="portrait" r:id="rId1"/>
  <colBreaks count="1" manualBreakCount="1">
    <brk id="6"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A1:I56"/>
  <sheetViews>
    <sheetView view="pageBreakPreview" zoomScale="80" zoomScaleNormal="70" zoomScaleSheetLayoutView="80" workbookViewId="0">
      <selection activeCell="C33" sqref="C33"/>
    </sheetView>
  </sheetViews>
  <sheetFormatPr defaultRowHeight="15"/>
  <cols>
    <col min="1" max="1" width="4" customWidth="1"/>
    <col min="2" max="2" width="33.77734375" bestFit="1" customWidth="1"/>
    <col min="3" max="3" width="13.44140625" bestFit="1" customWidth="1"/>
    <col min="4" max="4" width="12.44140625" customWidth="1"/>
    <col min="5" max="5" width="17.33203125" customWidth="1"/>
    <col min="6" max="6" width="13.44140625" customWidth="1"/>
    <col min="7" max="7" width="12.44140625" bestFit="1" customWidth="1"/>
    <col min="8" max="8" width="14.77734375" customWidth="1"/>
    <col min="9" max="9" width="9.88671875" customWidth="1"/>
  </cols>
  <sheetData>
    <row r="1" spans="1:9" ht="15.75" thickBot="1">
      <c r="A1" s="767"/>
    </row>
    <row r="2" spans="1:9" ht="15.75" thickTop="1">
      <c r="A2" s="1232" t="s">
        <v>3287</v>
      </c>
      <c r="B2" s="1234"/>
      <c r="C2" s="1234"/>
      <c r="D2" s="1233"/>
      <c r="E2" s="1234" t="s">
        <v>3288</v>
      </c>
      <c r="F2" s="1234"/>
      <c r="G2" s="1347" t="s">
        <v>1797</v>
      </c>
      <c r="H2" s="3643" t="s">
        <v>4119</v>
      </c>
      <c r="I2" s="3644"/>
    </row>
    <row r="3" spans="1:9">
      <c r="A3" s="1238" t="str">
        <f>'Data Sheet'!C25</f>
        <v>Consolidated Edison Company of New York, Inc.</v>
      </c>
      <c r="B3" s="743"/>
      <c r="C3" s="743"/>
      <c r="D3" s="79"/>
      <c r="E3" s="743" t="s">
        <v>3289</v>
      </c>
      <c r="F3" s="743"/>
      <c r="G3" s="653" t="s">
        <v>3307</v>
      </c>
      <c r="H3" s="3645"/>
      <c r="I3" s="3646"/>
    </row>
    <row r="4" spans="1:9">
      <c r="A4" s="1240" t="s">
        <v>3290</v>
      </c>
      <c r="B4" s="743"/>
      <c r="C4" s="743"/>
      <c r="D4" s="79"/>
      <c r="E4" s="743" t="s">
        <v>3291</v>
      </c>
      <c r="F4" s="743"/>
      <c r="G4" s="648" t="str">
        <f>'397'!D4</f>
        <v>4/28/2016</v>
      </c>
      <c r="H4" s="3647" t="str">
        <f>'397'!E4</f>
        <v>12/31/2015</v>
      </c>
      <c r="I4" s="3648"/>
    </row>
    <row r="5" spans="1:9">
      <c r="A5" s="1242" t="s">
        <v>4120</v>
      </c>
      <c r="B5" s="1348"/>
      <c r="C5" s="1348"/>
      <c r="D5" s="1348"/>
      <c r="E5" s="228"/>
      <c r="F5" s="228"/>
      <c r="G5" s="228"/>
      <c r="H5" s="228"/>
      <c r="I5" s="1243"/>
    </row>
    <row r="6" spans="1:9">
      <c r="A6" s="1349" t="s">
        <v>4145</v>
      </c>
      <c r="B6" s="794"/>
      <c r="C6" s="794"/>
      <c r="D6" s="794"/>
      <c r="E6" s="869"/>
      <c r="F6" s="869"/>
      <c r="G6" s="869"/>
      <c r="H6" s="869"/>
      <c r="I6" s="1350"/>
    </row>
    <row r="7" spans="1:9">
      <c r="A7" s="1351" t="s">
        <v>4146</v>
      </c>
      <c r="B7" s="748"/>
      <c r="C7" s="794"/>
      <c r="D7" s="869"/>
      <c r="E7" s="869"/>
      <c r="F7" s="869"/>
      <c r="G7" s="869"/>
      <c r="H7" s="869"/>
      <c r="I7" s="1350"/>
    </row>
    <row r="8" spans="1:9">
      <c r="A8" s="1351"/>
      <c r="B8" s="748"/>
      <c r="C8" s="794"/>
      <c r="D8" s="869"/>
      <c r="E8" s="869"/>
      <c r="F8" s="869"/>
      <c r="G8" s="869"/>
      <c r="H8" s="869"/>
      <c r="I8" s="1350"/>
    </row>
    <row r="9" spans="1:9">
      <c r="A9" s="1351" t="s">
        <v>4121</v>
      </c>
      <c r="B9" s="869"/>
      <c r="C9" s="869"/>
      <c r="D9" s="869"/>
      <c r="E9" s="869"/>
      <c r="F9" s="869"/>
      <c r="G9" s="869"/>
      <c r="H9" s="869"/>
      <c r="I9" s="1350"/>
    </row>
    <row r="10" spans="1:9">
      <c r="A10" s="1352"/>
      <c r="B10" s="869"/>
      <c r="C10" s="869"/>
      <c r="D10" s="869"/>
      <c r="E10" s="869"/>
      <c r="F10" s="869"/>
      <c r="G10" s="869"/>
      <c r="H10" s="869"/>
      <c r="I10" s="1350"/>
    </row>
    <row r="11" spans="1:9">
      <c r="A11" s="1247" t="s">
        <v>4122</v>
      </c>
      <c r="B11" s="1248"/>
      <c r="C11" s="1248"/>
      <c r="D11" s="1248"/>
      <c r="E11" s="1248"/>
      <c r="F11" s="743"/>
      <c r="G11" s="743"/>
      <c r="H11" s="743"/>
      <c r="I11" s="1239"/>
    </row>
    <row r="12" spans="1:9">
      <c r="A12" s="1247"/>
      <c r="B12" s="1248"/>
      <c r="C12" s="1248"/>
      <c r="D12" s="1248"/>
      <c r="E12" s="1248"/>
      <c r="F12" s="743"/>
      <c r="G12" s="743"/>
      <c r="H12" s="743"/>
      <c r="I12" s="1239"/>
    </row>
    <row r="13" spans="1:9">
      <c r="A13" s="1247" t="s">
        <v>4123</v>
      </c>
      <c r="B13" s="1248"/>
      <c r="C13" s="1248"/>
      <c r="D13" s="1248"/>
      <c r="E13" s="1248"/>
      <c r="F13" s="1248"/>
      <c r="G13" s="1248"/>
      <c r="H13" s="1248"/>
      <c r="I13" s="1249"/>
    </row>
    <row r="14" spans="1:9">
      <c r="A14" s="1247"/>
      <c r="B14" s="1248"/>
      <c r="C14" s="1248"/>
      <c r="D14" s="1248"/>
      <c r="E14" s="1248"/>
      <c r="F14" s="1248"/>
      <c r="G14" s="1248"/>
      <c r="H14" s="1248"/>
      <c r="I14" s="1249"/>
    </row>
    <row r="15" spans="1:9">
      <c r="A15" s="1247" t="s">
        <v>4124</v>
      </c>
      <c r="B15" s="1248"/>
      <c r="C15" s="1248"/>
      <c r="D15" s="1248"/>
      <c r="E15" s="1248"/>
      <c r="F15" s="1248"/>
      <c r="G15" s="1248"/>
      <c r="H15" s="1248"/>
      <c r="I15" s="1249"/>
    </row>
    <row r="16" spans="1:9">
      <c r="A16" s="1247"/>
      <c r="B16" s="1248"/>
      <c r="C16" s="1248"/>
      <c r="D16" s="1248"/>
      <c r="E16" s="1248"/>
      <c r="F16" s="1248"/>
      <c r="G16" s="1248"/>
      <c r="H16" s="1248"/>
      <c r="I16" s="1249"/>
    </row>
    <row r="17" spans="1:9">
      <c r="A17" s="1247" t="s">
        <v>4125</v>
      </c>
      <c r="B17" s="1248"/>
      <c r="C17" s="1248"/>
      <c r="D17" s="1248"/>
      <c r="E17" s="1248"/>
      <c r="F17" s="1248"/>
      <c r="G17" s="1248"/>
      <c r="H17" s="1248"/>
      <c r="I17" s="1249"/>
    </row>
    <row r="18" spans="1:9">
      <c r="A18" s="1247"/>
      <c r="B18" s="1248"/>
      <c r="C18" s="1248"/>
      <c r="D18" s="1248"/>
      <c r="E18" s="1248"/>
      <c r="F18" s="1248"/>
      <c r="G18" s="1248"/>
      <c r="H18" s="1248"/>
      <c r="I18" s="1249"/>
    </row>
    <row r="19" spans="1:9">
      <c r="A19" s="1247" t="s">
        <v>4126</v>
      </c>
      <c r="B19" s="1248"/>
      <c r="C19" s="1248"/>
      <c r="D19" s="1248"/>
      <c r="E19" s="1248"/>
      <c r="F19" s="1248"/>
      <c r="G19" s="1248"/>
      <c r="H19" s="1248"/>
      <c r="I19" s="1249"/>
    </row>
    <row r="20" spans="1:9">
      <c r="A20" s="1247"/>
      <c r="B20" s="1248"/>
      <c r="C20" s="1248"/>
      <c r="D20" s="1248"/>
      <c r="E20" s="1248"/>
      <c r="F20" s="1248"/>
      <c r="G20" s="1248"/>
      <c r="H20" s="1248"/>
      <c r="I20" s="1249"/>
    </row>
    <row r="21" spans="1:9">
      <c r="A21" s="1247" t="s">
        <v>4127</v>
      </c>
      <c r="B21" s="1248"/>
      <c r="C21" s="1248"/>
      <c r="D21" s="1248"/>
      <c r="E21" s="1248"/>
      <c r="F21" s="1248"/>
      <c r="G21" s="1248"/>
      <c r="H21" s="1248"/>
      <c r="I21" s="1249"/>
    </row>
    <row r="22" spans="1:9">
      <c r="A22" s="1247" t="s">
        <v>4128</v>
      </c>
      <c r="B22" s="1248"/>
      <c r="C22" s="1248"/>
      <c r="D22" s="1248"/>
      <c r="E22" s="1248"/>
      <c r="F22" s="1248"/>
      <c r="G22" s="1248"/>
      <c r="H22" s="1248"/>
      <c r="I22" s="1249"/>
    </row>
    <row r="23" spans="1:9">
      <c r="A23" s="1247"/>
      <c r="B23" s="1248"/>
      <c r="C23" s="1248"/>
      <c r="D23" s="1248"/>
      <c r="E23" s="1248"/>
      <c r="F23" s="1248"/>
      <c r="G23" s="1248"/>
      <c r="H23" s="1248"/>
      <c r="I23" s="1249"/>
    </row>
    <row r="24" spans="1:9">
      <c r="A24" s="1247"/>
      <c r="B24" s="1248"/>
      <c r="C24" s="1248"/>
      <c r="D24" s="1248"/>
      <c r="E24" s="1248"/>
      <c r="F24" s="1248"/>
      <c r="G24" s="1248"/>
      <c r="H24" s="1248"/>
      <c r="I24" s="1249"/>
    </row>
    <row r="25" spans="1:9">
      <c r="A25" s="1247"/>
      <c r="B25" s="1248"/>
      <c r="C25" s="1248"/>
      <c r="D25" s="1248"/>
      <c r="E25" s="1248"/>
      <c r="F25" s="1248"/>
      <c r="G25" s="1248"/>
      <c r="H25" s="1248"/>
      <c r="I25" s="1249"/>
    </row>
    <row r="26" spans="1:9">
      <c r="A26" s="1244"/>
      <c r="B26" s="1245"/>
      <c r="C26" s="1245"/>
      <c r="D26" s="1245"/>
      <c r="E26" s="1245"/>
      <c r="F26" s="1245"/>
      <c r="G26" s="1245"/>
      <c r="H26" s="1245"/>
      <c r="I26" s="1246"/>
    </row>
    <row r="27" spans="1:9">
      <c r="A27" s="1353"/>
      <c r="B27" s="1354"/>
      <c r="C27" s="3649" t="s">
        <v>4129</v>
      </c>
      <c r="D27" s="3650"/>
      <c r="E27" s="3651"/>
      <c r="F27" s="3649" t="s">
        <v>4130</v>
      </c>
      <c r="G27" s="3650"/>
      <c r="H27" s="3650"/>
      <c r="I27" s="3652"/>
    </row>
    <row r="28" spans="1:9">
      <c r="A28" s="1355"/>
      <c r="B28" s="1356"/>
      <c r="C28" s="3653" t="s">
        <v>4131</v>
      </c>
      <c r="D28" s="3654"/>
      <c r="E28" s="3655"/>
      <c r="F28" s="3649" t="s">
        <v>4131</v>
      </c>
      <c r="G28" s="3650"/>
      <c r="H28" s="3650"/>
      <c r="I28" s="3652"/>
    </row>
    <row r="29" spans="1:9" ht="20.85" customHeight="1">
      <c r="A29" s="1250"/>
      <c r="B29" s="620"/>
      <c r="C29" s="603"/>
      <c r="D29" s="498" t="s">
        <v>4132</v>
      </c>
      <c r="E29" s="1357"/>
      <c r="F29" s="1290"/>
      <c r="G29" s="1290" t="s">
        <v>4132</v>
      </c>
      <c r="H29" s="3656"/>
      <c r="I29" s="3657"/>
    </row>
    <row r="30" spans="1:9">
      <c r="A30" s="1254"/>
      <c r="B30" s="1335" t="s">
        <v>4133</v>
      </c>
      <c r="C30" s="604" t="s">
        <v>4134</v>
      </c>
      <c r="D30" s="288" t="s">
        <v>4135</v>
      </c>
      <c r="E30" s="1335" t="s">
        <v>4136</v>
      </c>
      <c r="F30" s="1265" t="s">
        <v>4134</v>
      </c>
      <c r="G30" s="1265" t="s">
        <v>4135</v>
      </c>
      <c r="H30" s="3658" t="s">
        <v>4136</v>
      </c>
      <c r="I30" s="3636"/>
    </row>
    <row r="31" spans="1:9">
      <c r="A31" s="1254" t="s">
        <v>1724</v>
      </c>
      <c r="B31" s="1335"/>
      <c r="C31" s="604"/>
      <c r="D31" s="288"/>
      <c r="E31" s="1335"/>
      <c r="F31" s="1265"/>
      <c r="G31" s="1265"/>
      <c r="H31" s="3658"/>
      <c r="I31" s="3636"/>
    </row>
    <row r="32" spans="1:9">
      <c r="A32" s="1256" t="s">
        <v>1727</v>
      </c>
      <c r="B32" s="1358" t="s">
        <v>3018</v>
      </c>
      <c r="C32" s="1265" t="s">
        <v>3019</v>
      </c>
      <c r="D32" s="1265" t="s">
        <v>3020</v>
      </c>
      <c r="E32" s="1265" t="s">
        <v>3021</v>
      </c>
      <c r="F32" s="1265" t="s">
        <v>2343</v>
      </c>
      <c r="G32" s="1265" t="s">
        <v>2344</v>
      </c>
      <c r="H32" s="3659" t="s">
        <v>2345</v>
      </c>
      <c r="I32" s="3660"/>
    </row>
    <row r="33" spans="1:9">
      <c r="A33" s="1257">
        <v>1</v>
      </c>
      <c r="B33" s="1359" t="s">
        <v>4137</v>
      </c>
      <c r="C33" s="3068">
        <v>21153770</v>
      </c>
      <c r="D33" s="3069"/>
      <c r="E33" s="3070">
        <v>19821006</v>
      </c>
      <c r="F33" s="3068"/>
      <c r="G33" s="3068"/>
      <c r="H33" s="3661"/>
      <c r="I33" s="3662"/>
    </row>
    <row r="34" spans="1:9">
      <c r="A34" s="1257">
        <v>2</v>
      </c>
      <c r="B34" s="1359" t="s">
        <v>4138</v>
      </c>
      <c r="C34" s="3068"/>
      <c r="D34" s="3069"/>
      <c r="E34" s="3070">
        <v>8250537</v>
      </c>
      <c r="F34" s="3068"/>
      <c r="G34" s="3068"/>
      <c r="H34" s="3637">
        <v>1831862</v>
      </c>
      <c r="I34" s="3638"/>
    </row>
    <row r="35" spans="1:9">
      <c r="A35" s="1257">
        <v>3</v>
      </c>
      <c r="B35" s="1359" t="s">
        <v>4139</v>
      </c>
      <c r="C35" s="3068"/>
      <c r="D35" s="3069"/>
      <c r="E35" s="3070">
        <v>3543140</v>
      </c>
      <c r="F35" s="3068"/>
      <c r="G35" s="3068"/>
      <c r="H35" s="3637"/>
      <c r="I35" s="3638"/>
    </row>
    <row r="36" spans="1:9">
      <c r="A36" s="1257">
        <v>4</v>
      </c>
      <c r="B36" s="1359" t="s">
        <v>4140</v>
      </c>
      <c r="C36" s="3068"/>
      <c r="D36" s="3071"/>
      <c r="E36" s="3072"/>
      <c r="F36" s="3068"/>
      <c r="G36" s="3068"/>
      <c r="H36" s="3637"/>
      <c r="I36" s="3638"/>
    </row>
    <row r="37" spans="1:9">
      <c r="A37" s="1257">
        <v>5</v>
      </c>
      <c r="B37" s="1359" t="s">
        <v>4141</v>
      </c>
      <c r="C37" s="3068"/>
      <c r="D37" s="3071"/>
      <c r="E37" s="3072">
        <v>6638867</v>
      </c>
      <c r="F37" s="3068"/>
      <c r="G37" s="3068"/>
      <c r="H37" s="3637">
        <v>471498</v>
      </c>
      <c r="I37" s="3638"/>
    </row>
    <row r="38" spans="1:9">
      <c r="A38" s="1257">
        <v>6</v>
      </c>
      <c r="B38" s="1359" t="s">
        <v>4142</v>
      </c>
      <c r="C38" s="3068"/>
      <c r="D38" s="3071"/>
      <c r="E38" s="3072">
        <v>659285</v>
      </c>
      <c r="F38" s="3068"/>
      <c r="G38" s="3068"/>
      <c r="H38" s="3637">
        <v>46823</v>
      </c>
      <c r="I38" s="3638"/>
    </row>
    <row r="39" spans="1:9">
      <c r="A39" s="1257">
        <v>7</v>
      </c>
      <c r="B39" s="1359" t="s">
        <v>2327</v>
      </c>
      <c r="C39" s="3068"/>
      <c r="D39" s="3071"/>
      <c r="E39" s="3072">
        <v>4547371</v>
      </c>
      <c r="F39" s="3068"/>
      <c r="G39" s="3068"/>
      <c r="H39" s="3639">
        <v>845262</v>
      </c>
      <c r="I39" s="3640"/>
    </row>
    <row r="40" spans="1:9">
      <c r="A40" s="1257">
        <v>8</v>
      </c>
      <c r="B40" s="1359" t="s">
        <v>4143</v>
      </c>
      <c r="C40" s="3068">
        <f>SUM(C33:C39)</f>
        <v>21153770</v>
      </c>
      <c r="D40" s="3068">
        <f>SUM(D33:D39)</f>
        <v>0</v>
      </c>
      <c r="E40" s="3068">
        <f>SUM(E33:E39)</f>
        <v>43460206</v>
      </c>
      <c r="F40" s="3068">
        <f>SUM(F33:F39)</f>
        <v>0</v>
      </c>
      <c r="G40" s="3068">
        <f>SUM(G33:G39)</f>
        <v>0</v>
      </c>
      <c r="H40" s="3637">
        <f t="shared" ref="H40:I40" si="0">SUM(H33:H39)</f>
        <v>3195445</v>
      </c>
      <c r="I40" s="3638">
        <f t="shared" si="0"/>
        <v>0</v>
      </c>
    </row>
    <row r="41" spans="1:9">
      <c r="A41" s="1362"/>
      <c r="B41" s="1345"/>
      <c r="C41" s="1363"/>
      <c r="D41" s="1364"/>
      <c r="E41" s="1365"/>
      <c r="F41" s="1363"/>
      <c r="G41" s="1363"/>
      <c r="H41" s="3641"/>
      <c r="I41" s="3642"/>
    </row>
    <row r="42" spans="1:9">
      <c r="A42" s="1366"/>
      <c r="B42" s="1367"/>
      <c r="C42" s="1330"/>
      <c r="D42" s="1368"/>
      <c r="E42" s="1369"/>
      <c r="F42" s="1330"/>
      <c r="G42" s="1330"/>
      <c r="H42" s="3634"/>
      <c r="I42" s="3635"/>
    </row>
    <row r="43" spans="1:9">
      <c r="A43" s="1366"/>
      <c r="B43" s="1367"/>
      <c r="C43" s="1330"/>
      <c r="D43" s="1368"/>
      <c r="E43" s="1369"/>
      <c r="F43" s="1330"/>
      <c r="G43" s="1330"/>
      <c r="H43" s="3634"/>
      <c r="I43" s="3635"/>
    </row>
    <row r="44" spans="1:9">
      <c r="A44" s="1366"/>
      <c r="B44" s="1367"/>
      <c r="C44" s="1330"/>
      <c r="D44" s="1368"/>
      <c r="E44" s="1369"/>
      <c r="F44" s="1330"/>
      <c r="G44" s="1330"/>
      <c r="H44" s="3634"/>
      <c r="I44" s="3635"/>
    </row>
    <row r="45" spans="1:9">
      <c r="A45" s="1366"/>
      <c r="B45" s="1367"/>
      <c r="C45" s="1330"/>
      <c r="D45" s="1368"/>
      <c r="E45" s="1369"/>
      <c r="F45" s="1330"/>
      <c r="G45" s="1330"/>
      <c r="H45" s="3634"/>
      <c r="I45" s="3635"/>
    </row>
    <row r="46" spans="1:9">
      <c r="A46" s="1366"/>
      <c r="B46" s="1367"/>
      <c r="C46" s="1330"/>
      <c r="D46" s="1368"/>
      <c r="E46" s="1369"/>
      <c r="F46" s="1330"/>
      <c r="G46" s="1330"/>
      <c r="H46" s="3634"/>
      <c r="I46" s="3635"/>
    </row>
    <row r="47" spans="1:9">
      <c r="A47" s="1366"/>
      <c r="B47" s="1367"/>
      <c r="C47" s="1330"/>
      <c r="D47" s="1368"/>
      <c r="E47" s="1369"/>
      <c r="F47" s="1330"/>
      <c r="G47" s="1330"/>
      <c r="H47" s="3634"/>
      <c r="I47" s="3635"/>
    </row>
    <row r="48" spans="1:9">
      <c r="A48" s="1366"/>
      <c r="B48" s="1367"/>
      <c r="C48" s="1330"/>
      <c r="D48" s="1368"/>
      <c r="E48" s="1369"/>
      <c r="F48" s="1330"/>
      <c r="G48" s="1330"/>
      <c r="H48" s="3634"/>
      <c r="I48" s="3635"/>
    </row>
    <row r="49" spans="1:9" ht="15.75" customHeight="1">
      <c r="A49" s="1366"/>
      <c r="B49" s="1367"/>
      <c r="C49" s="1330"/>
      <c r="D49" s="1368"/>
      <c r="E49" s="1369"/>
      <c r="F49" s="1330"/>
      <c r="G49" s="1330"/>
      <c r="H49" s="3634"/>
      <c r="I49" s="3636"/>
    </row>
    <row r="50" spans="1:9" ht="15.75" customHeight="1">
      <c r="A50" s="1366"/>
      <c r="B50" s="1367"/>
      <c r="C50" s="1330"/>
      <c r="D50" s="1368"/>
      <c r="E50" s="1369"/>
      <c r="F50" s="1330"/>
      <c r="G50" s="1330"/>
      <c r="H50" s="3634"/>
      <c r="I50" s="3636"/>
    </row>
    <row r="51" spans="1:9" ht="15.75" customHeight="1">
      <c r="A51" s="1366"/>
      <c r="B51" s="1367"/>
      <c r="C51" s="1330"/>
      <c r="D51" s="1368"/>
      <c r="E51" s="1369"/>
      <c r="F51" s="743"/>
      <c r="G51" s="743"/>
      <c r="H51" s="3634"/>
      <c r="I51" s="3636"/>
    </row>
    <row r="52" spans="1:9" ht="15.75" customHeight="1">
      <c r="A52" s="1366"/>
      <c r="B52" s="1367"/>
      <c r="C52" s="1330"/>
      <c r="D52" s="1368"/>
      <c r="E52" s="1369"/>
      <c r="F52" s="743"/>
      <c r="G52" s="743"/>
      <c r="H52" s="3634"/>
      <c r="I52" s="3636"/>
    </row>
    <row r="53" spans="1:9" ht="15.75" customHeight="1" thickBot="1">
      <c r="A53" s="1370"/>
      <c r="B53" s="1371"/>
      <c r="C53" s="1371"/>
      <c r="D53" s="1371"/>
      <c r="E53" s="1372"/>
      <c r="F53" s="1372"/>
      <c r="G53" s="1372"/>
      <c r="H53" s="3632"/>
      <c r="I53" s="3633"/>
    </row>
    <row r="54" spans="1:9" ht="15.75" thickTop="1">
      <c r="A54" s="743"/>
      <c r="B54" s="743"/>
      <c r="C54" s="743"/>
      <c r="D54" s="743"/>
      <c r="E54" s="743"/>
      <c r="F54" s="743"/>
      <c r="G54" s="743"/>
      <c r="H54" s="743"/>
      <c r="I54" s="870"/>
    </row>
    <row r="55" spans="1:9">
      <c r="A55" s="15" t="s">
        <v>4683</v>
      </c>
      <c r="B55" s="15"/>
      <c r="C55" s="15"/>
      <c r="D55" s="15"/>
      <c r="E55" s="15"/>
      <c r="F55" s="15"/>
      <c r="G55" s="15"/>
      <c r="H55" s="15"/>
      <c r="I55" s="15"/>
    </row>
    <row r="56" spans="1:9">
      <c r="A56" s="67" t="s">
        <v>4144</v>
      </c>
      <c r="B56" s="67"/>
      <c r="C56" s="67"/>
      <c r="D56" s="67"/>
      <c r="E56" s="67"/>
      <c r="F56" s="67"/>
      <c r="G56" s="67"/>
      <c r="H56" s="67"/>
      <c r="I56" s="67"/>
    </row>
  </sheetData>
  <mergeCells count="32">
    <mergeCell ref="H34:I34"/>
    <mergeCell ref="H2:I2"/>
    <mergeCell ref="H3:I3"/>
    <mergeCell ref="H4:I4"/>
    <mergeCell ref="C27:E27"/>
    <mergeCell ref="F27:I27"/>
    <mergeCell ref="C28:E28"/>
    <mergeCell ref="F28:I28"/>
    <mergeCell ref="H29:I29"/>
    <mergeCell ref="H30:I30"/>
    <mergeCell ref="H31:I31"/>
    <mergeCell ref="H32:I32"/>
    <mergeCell ref="H33:I33"/>
    <mergeCell ref="H46:I46"/>
    <mergeCell ref="H35:I35"/>
    <mergeCell ref="H36:I36"/>
    <mergeCell ref="H37:I37"/>
    <mergeCell ref="H38:I38"/>
    <mergeCell ref="H39:I39"/>
    <mergeCell ref="H40:I40"/>
    <mergeCell ref="H41:I41"/>
    <mergeCell ref="H42:I42"/>
    <mergeCell ref="H43:I43"/>
    <mergeCell ref="H44:I44"/>
    <mergeCell ref="H45:I45"/>
    <mergeCell ref="H53:I53"/>
    <mergeCell ref="H47:I47"/>
    <mergeCell ref="H48:I48"/>
    <mergeCell ref="H49:I49"/>
    <mergeCell ref="H50:I50"/>
    <mergeCell ref="H51:I51"/>
    <mergeCell ref="H52:I52"/>
  </mergeCells>
  <printOptions horizontalCentered="1" verticalCentered="1"/>
  <pageMargins left="0.7" right="0.7" top="0.75" bottom="0.75" header="0.3" footer="0.3"/>
  <pageSetup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
  <dimension ref="A1:H58"/>
  <sheetViews>
    <sheetView defaultGridColor="0" view="pageBreakPreview" colorId="22" zoomScale="60" zoomScaleNormal="100" workbookViewId="0">
      <selection activeCell="C33" sqref="C33"/>
    </sheetView>
  </sheetViews>
  <sheetFormatPr defaultColWidth="9.6640625" defaultRowHeight="15"/>
  <cols>
    <col min="1" max="1" width="2.6640625" style="9" customWidth="1"/>
    <col min="2" max="2" width="38.109375" style="9" customWidth="1"/>
    <col min="3" max="3" width="3.6640625" style="9" customWidth="1"/>
    <col min="4" max="4" width="2.6640625" style="9" customWidth="1"/>
    <col min="5" max="5" width="1.6640625" style="9" customWidth="1"/>
    <col min="6" max="6" width="13.6640625" style="9" customWidth="1"/>
    <col min="7" max="8" width="15.6640625" style="9" customWidth="1"/>
    <col min="9" max="16384" width="9.6640625" style="9"/>
  </cols>
  <sheetData>
    <row r="1" spans="1:8">
      <c r="A1" s="749"/>
      <c r="B1" s="750" t="s">
        <v>1795</v>
      </c>
      <c r="C1" s="751" t="s">
        <v>1339</v>
      </c>
      <c r="D1" s="752"/>
      <c r="E1" s="752"/>
      <c r="F1" s="750"/>
      <c r="G1" s="752" t="s">
        <v>1797</v>
      </c>
      <c r="H1" s="753" t="s">
        <v>1798</v>
      </c>
    </row>
    <row r="2" spans="1:8">
      <c r="A2" s="754"/>
      <c r="B2" s="755" t="str">
        <f>'Data Sheet'!$C$25</f>
        <v>Consolidated Edison Company of New York, Inc.</v>
      </c>
      <c r="C2" s="415" t="s">
        <v>1340</v>
      </c>
      <c r="D2" s="9" t="s">
        <v>1341</v>
      </c>
      <c r="F2" s="755" t="s">
        <v>1342</v>
      </c>
      <c r="G2" s="756" t="s">
        <v>1800</v>
      </c>
      <c r="H2" s="757"/>
    </row>
    <row r="3" spans="1:8" ht="15" customHeight="1">
      <c r="A3" s="758"/>
      <c r="B3" s="447"/>
      <c r="C3" s="465" t="s">
        <v>1343</v>
      </c>
      <c r="D3" s="447" t="s">
        <v>1341</v>
      </c>
      <c r="E3" s="447"/>
      <c r="F3" s="759" t="s">
        <v>1344</v>
      </c>
      <c r="G3" s="645" t="str">
        <f>'Data Sheet'!$C$40</f>
        <v>4/28/2016</v>
      </c>
      <c r="H3" s="1160" t="str">
        <f>'Data Sheet'!$C$38</f>
        <v>12/31/2015</v>
      </c>
    </row>
    <row r="4" spans="1:8" ht="15" customHeight="1">
      <c r="A4" s="760" t="s">
        <v>1345</v>
      </c>
      <c r="B4" s="761"/>
      <c r="C4" s="761"/>
      <c r="D4" s="761"/>
      <c r="E4" s="761"/>
      <c r="F4" s="761"/>
      <c r="G4" s="761"/>
      <c r="H4" s="762"/>
    </row>
    <row r="5" spans="1:8">
      <c r="A5" s="754"/>
      <c r="B5" s="3406" t="s">
        <v>117</v>
      </c>
      <c r="C5" s="3410"/>
      <c r="D5" s="3410"/>
      <c r="E5" s="3410"/>
      <c r="F5" s="3410"/>
      <c r="G5" s="3410"/>
      <c r="H5" s="3411"/>
    </row>
    <row r="6" spans="1:8">
      <c r="A6" s="754"/>
      <c r="B6" s="3412"/>
      <c r="C6" s="3412"/>
      <c r="D6" s="3412"/>
      <c r="E6" s="3412"/>
      <c r="F6" s="3412"/>
      <c r="G6" s="3412"/>
      <c r="H6" s="3413"/>
    </row>
    <row r="7" spans="1:8">
      <c r="A7" s="754"/>
      <c r="B7" s="3412"/>
      <c r="C7" s="3412"/>
      <c r="D7" s="3412"/>
      <c r="E7" s="3412"/>
      <c r="F7" s="3412"/>
      <c r="G7" s="3412"/>
      <c r="H7" s="3413"/>
    </row>
    <row r="8" spans="1:8">
      <c r="A8" s="754"/>
      <c r="B8" s="765"/>
      <c r="C8" s="765"/>
      <c r="D8" s="765"/>
      <c r="E8" s="765"/>
      <c r="F8" s="765"/>
      <c r="G8" s="765"/>
      <c r="H8" s="764"/>
    </row>
    <row r="9" spans="1:8">
      <c r="A9" s="754"/>
      <c r="B9" s="2797" t="s">
        <v>4922</v>
      </c>
      <c r="C9" s="765"/>
      <c r="D9" s="765"/>
      <c r="E9" s="765"/>
      <c r="F9" s="765"/>
      <c r="G9" s="765"/>
      <c r="H9" s="764"/>
    </row>
    <row r="10" spans="1:8">
      <c r="A10" s="754"/>
      <c r="B10" s="1120" t="s">
        <v>4923</v>
      </c>
      <c r="C10" s="12"/>
      <c r="D10" s="12"/>
      <c r="E10" s="12"/>
      <c r="F10" s="12"/>
      <c r="G10" s="12"/>
      <c r="H10" s="766"/>
    </row>
    <row r="11" spans="1:8">
      <c r="A11" s="754"/>
      <c r="B11" s="12"/>
      <c r="C11" s="12"/>
      <c r="D11" s="12"/>
      <c r="E11" s="12"/>
      <c r="F11" s="12"/>
      <c r="G11" s="12"/>
      <c r="H11" s="766"/>
    </row>
    <row r="12" spans="1:8">
      <c r="A12" s="754"/>
      <c r="B12" s="12"/>
      <c r="C12" s="12"/>
      <c r="D12" s="12"/>
      <c r="E12" s="12"/>
      <c r="F12" s="12"/>
      <c r="G12" s="12"/>
      <c r="H12" s="766"/>
    </row>
    <row r="13" spans="1:8">
      <c r="A13" s="754"/>
      <c r="B13" s="12"/>
      <c r="C13" s="12"/>
      <c r="D13" s="12"/>
      <c r="E13" s="12"/>
      <c r="F13" s="12"/>
      <c r="G13" s="12"/>
      <c r="H13" s="766"/>
    </row>
    <row r="14" spans="1:8">
      <c r="A14" s="754"/>
      <c r="B14" s="12"/>
      <c r="C14" s="12"/>
      <c r="D14" s="12"/>
      <c r="E14" s="12"/>
      <c r="F14" s="12"/>
      <c r="G14" s="12"/>
      <c r="H14" s="766"/>
    </row>
    <row r="15" spans="1:8">
      <c r="A15" s="758"/>
      <c r="B15" s="761"/>
      <c r="C15" s="761"/>
      <c r="D15" s="761"/>
      <c r="E15" s="761"/>
      <c r="F15" s="761"/>
      <c r="G15" s="761"/>
      <c r="H15" s="762"/>
    </row>
    <row r="16" spans="1:8">
      <c r="A16" s="754"/>
      <c r="B16" s="3406" t="s">
        <v>118</v>
      </c>
      <c r="C16" s="3414"/>
      <c r="D16" s="3414"/>
      <c r="E16" s="3414"/>
      <c r="F16" s="3414"/>
      <c r="G16" s="3414"/>
      <c r="H16" s="3407"/>
    </row>
    <row r="17" spans="1:8">
      <c r="A17" s="754"/>
      <c r="B17" s="3415"/>
      <c r="C17" s="3415"/>
      <c r="D17" s="3415"/>
      <c r="E17" s="3415"/>
      <c r="F17" s="3415"/>
      <c r="G17" s="3415"/>
      <c r="H17" s="3409"/>
    </row>
    <row r="18" spans="1:8">
      <c r="A18" s="754"/>
      <c r="B18" s="3415"/>
      <c r="C18" s="3415"/>
      <c r="D18" s="3415"/>
      <c r="E18" s="3415"/>
      <c r="F18" s="3415"/>
      <c r="G18" s="3415"/>
      <c r="H18" s="3409"/>
    </row>
    <row r="19" spans="1:8">
      <c r="A19" s="754"/>
      <c r="B19" s="763"/>
      <c r="C19" s="763"/>
      <c r="D19" s="763"/>
      <c r="E19" s="763"/>
      <c r="F19" s="763"/>
      <c r="G19" s="763"/>
      <c r="H19" s="766"/>
    </row>
    <row r="20" spans="1:8">
      <c r="A20" s="754"/>
      <c r="B20" s="2798" t="s">
        <v>4924</v>
      </c>
      <c r="C20" s="12"/>
      <c r="D20" s="12"/>
      <c r="E20" s="12"/>
      <c r="F20" s="12"/>
      <c r="G20" s="12"/>
      <c r="H20" s="766"/>
    </row>
    <row r="21" spans="1:8">
      <c r="A21" s="754"/>
      <c r="B21" s="12"/>
      <c r="C21" s="12"/>
      <c r="D21" s="12"/>
      <c r="E21" s="12"/>
      <c r="F21" s="12"/>
      <c r="G21" s="12"/>
      <c r="H21" s="766"/>
    </row>
    <row r="22" spans="1:8">
      <c r="A22" s="754"/>
      <c r="B22" s="12"/>
      <c r="C22" s="12"/>
      <c r="D22" s="12"/>
      <c r="E22" s="12"/>
      <c r="F22" s="12"/>
      <c r="G22" s="12"/>
      <c r="H22" s="766"/>
    </row>
    <row r="23" spans="1:8">
      <c r="A23" s="754"/>
      <c r="B23" s="12"/>
      <c r="C23" s="12"/>
      <c r="D23" s="12"/>
      <c r="E23" s="12"/>
      <c r="F23" s="12"/>
      <c r="G23" s="12"/>
      <c r="H23" s="766"/>
    </row>
    <row r="24" spans="1:8">
      <c r="A24" s="754"/>
      <c r="B24" s="12"/>
      <c r="C24" s="12"/>
      <c r="D24" s="12"/>
      <c r="E24" s="12"/>
      <c r="F24" s="12"/>
      <c r="G24" s="12"/>
      <c r="H24" s="766"/>
    </row>
    <row r="25" spans="1:8">
      <c r="A25" s="758"/>
      <c r="B25" s="761"/>
      <c r="C25" s="761"/>
      <c r="D25" s="761"/>
      <c r="E25" s="761"/>
      <c r="F25" s="761"/>
      <c r="G25" s="761"/>
      <c r="H25" s="762"/>
    </row>
    <row r="26" spans="1:8">
      <c r="A26" s="754"/>
      <c r="B26" s="3406" t="s">
        <v>1817</v>
      </c>
      <c r="C26" s="3414"/>
      <c r="D26" s="3414"/>
      <c r="E26" s="3414"/>
      <c r="F26" s="3414"/>
      <c r="G26" s="3414"/>
      <c r="H26" s="3407"/>
    </row>
    <row r="27" spans="1:8">
      <c r="A27" s="754"/>
      <c r="B27" s="3415"/>
      <c r="C27" s="3415"/>
      <c r="D27" s="3415"/>
      <c r="E27" s="3415"/>
      <c r="F27" s="3415"/>
      <c r="G27" s="3415"/>
      <c r="H27" s="3409"/>
    </row>
    <row r="28" spans="1:8">
      <c r="A28" s="754"/>
      <c r="B28" s="3415"/>
      <c r="C28" s="3415"/>
      <c r="D28" s="3415"/>
      <c r="E28" s="3415"/>
      <c r="F28" s="3415"/>
      <c r="G28" s="3415"/>
      <c r="H28" s="3409"/>
    </row>
    <row r="29" spans="1:8">
      <c r="A29" s="754"/>
      <c r="B29" s="769"/>
      <c r="C29" s="769"/>
      <c r="D29" s="769"/>
      <c r="E29" s="769"/>
      <c r="F29" s="769"/>
      <c r="G29" s="769"/>
      <c r="H29" s="768"/>
    </row>
    <row r="30" spans="1:8">
      <c r="A30" s="754"/>
      <c r="B30" s="2798" t="s">
        <v>4925</v>
      </c>
      <c r="C30" s="12"/>
      <c r="D30" s="12"/>
      <c r="E30" s="12"/>
      <c r="F30" s="12"/>
      <c r="G30" s="12"/>
      <c r="H30" s="766"/>
    </row>
    <row r="31" spans="1:8">
      <c r="A31" s="754"/>
      <c r="B31" s="12"/>
      <c r="C31" s="12"/>
      <c r="D31" s="12"/>
      <c r="E31" s="12"/>
      <c r="F31" s="12"/>
      <c r="G31" s="12"/>
      <c r="H31" s="766"/>
    </row>
    <row r="32" spans="1:8">
      <c r="A32" s="754"/>
      <c r="B32" s="12"/>
      <c r="C32" s="12"/>
      <c r="D32" s="12"/>
      <c r="E32" s="12"/>
      <c r="F32" s="12"/>
      <c r="G32" s="12"/>
      <c r="H32" s="766"/>
    </row>
    <row r="33" spans="1:8">
      <c r="A33" s="754"/>
      <c r="B33" s="12"/>
      <c r="C33" s="12"/>
      <c r="D33" s="12"/>
      <c r="E33" s="12"/>
      <c r="F33" s="12"/>
      <c r="G33" s="12"/>
      <c r="H33" s="766"/>
    </row>
    <row r="34" spans="1:8">
      <c r="A34" s="754"/>
      <c r="B34" s="12"/>
      <c r="C34" s="12"/>
      <c r="D34" s="12"/>
      <c r="E34" s="12"/>
      <c r="F34" s="12"/>
      <c r="G34" s="12"/>
      <c r="H34" s="766"/>
    </row>
    <row r="35" spans="1:8">
      <c r="A35" s="754"/>
      <c r="B35" s="12"/>
      <c r="C35" s="12"/>
      <c r="D35" s="12"/>
      <c r="E35" s="12"/>
      <c r="F35" s="12"/>
      <c r="G35" s="12"/>
      <c r="H35" s="766"/>
    </row>
    <row r="36" spans="1:8">
      <c r="A36" s="754"/>
      <c r="B36" s="12"/>
      <c r="C36" s="12"/>
      <c r="D36" s="12"/>
      <c r="E36" s="12"/>
      <c r="F36" s="12"/>
      <c r="G36" s="12"/>
      <c r="H36" s="766"/>
    </row>
    <row r="37" spans="1:8">
      <c r="A37" s="754"/>
      <c r="B37" s="12"/>
      <c r="C37" s="12"/>
      <c r="D37" s="12"/>
      <c r="E37" s="12"/>
      <c r="F37" s="12"/>
      <c r="G37" s="12"/>
      <c r="H37" s="766"/>
    </row>
    <row r="38" spans="1:8">
      <c r="A38" s="758"/>
      <c r="B38" s="761"/>
      <c r="C38" s="761"/>
      <c r="D38" s="761"/>
      <c r="E38" s="761"/>
      <c r="F38" s="761"/>
      <c r="G38" s="761"/>
      <c r="H38" s="762"/>
    </row>
    <row r="39" spans="1:8">
      <c r="A39" s="754"/>
      <c r="B39" s="3406" t="s">
        <v>1818</v>
      </c>
      <c r="C39" s="3406"/>
      <c r="D39" s="3406"/>
      <c r="E39" s="3406"/>
      <c r="F39" s="3406"/>
      <c r="G39" s="3406"/>
      <c r="H39" s="3407"/>
    </row>
    <row r="40" spans="1:8">
      <c r="A40" s="754"/>
      <c r="B40" s="3408"/>
      <c r="C40" s="3408"/>
      <c r="D40" s="3408"/>
      <c r="E40" s="3408"/>
      <c r="F40" s="3408"/>
      <c r="G40" s="3408"/>
      <c r="H40" s="3409"/>
    </row>
    <row r="41" spans="1:8">
      <c r="A41" s="754"/>
      <c r="B41" s="12"/>
      <c r="C41" s="12"/>
      <c r="D41" s="12"/>
      <c r="E41" s="12"/>
      <c r="F41" s="12"/>
      <c r="G41" s="12"/>
      <c r="H41" s="766"/>
    </row>
    <row r="42" spans="1:8">
      <c r="A42" s="754"/>
      <c r="B42" s="2798" t="s">
        <v>4926</v>
      </c>
      <c r="C42" s="12"/>
      <c r="D42" s="12"/>
      <c r="E42" s="12"/>
      <c r="F42" s="12"/>
      <c r="G42" s="12"/>
      <c r="H42" s="766"/>
    </row>
    <row r="43" spans="1:8">
      <c r="A43" s="754"/>
      <c r="B43" s="12"/>
      <c r="C43" s="12"/>
      <c r="D43" s="12"/>
      <c r="E43" s="12"/>
      <c r="F43" s="12"/>
      <c r="G43" s="12"/>
      <c r="H43" s="766"/>
    </row>
    <row r="44" spans="1:8">
      <c r="A44" s="754"/>
      <c r="B44" s="12"/>
      <c r="C44" s="12"/>
      <c r="D44" s="12"/>
      <c r="E44" s="12"/>
      <c r="F44" s="12"/>
      <c r="G44" s="12"/>
      <c r="H44" s="766"/>
    </row>
    <row r="45" spans="1:8">
      <c r="A45" s="754"/>
      <c r="B45" s="12"/>
      <c r="C45" s="12"/>
      <c r="D45" s="12"/>
      <c r="E45" s="12"/>
      <c r="F45" s="12"/>
      <c r="G45" s="12"/>
      <c r="H45" s="766"/>
    </row>
    <row r="46" spans="1:8">
      <c r="A46" s="754"/>
      <c r="B46" s="12"/>
      <c r="C46" s="12"/>
      <c r="D46" s="12"/>
      <c r="E46" s="12"/>
      <c r="F46" s="12"/>
      <c r="G46" s="12"/>
      <c r="H46" s="766"/>
    </row>
    <row r="47" spans="1:8">
      <c r="A47" s="754"/>
      <c r="B47" s="12"/>
      <c r="C47" s="12"/>
      <c r="D47" s="12"/>
      <c r="E47" s="12"/>
      <c r="F47" s="12"/>
      <c r="G47" s="12"/>
      <c r="H47" s="766"/>
    </row>
    <row r="48" spans="1:8">
      <c r="A48" s="758"/>
      <c r="B48" s="761"/>
      <c r="C48" s="761"/>
      <c r="D48" s="761"/>
      <c r="E48" s="761"/>
      <c r="F48" s="761"/>
      <c r="G48" s="761"/>
      <c r="H48" s="762"/>
    </row>
    <row r="49" spans="1:8">
      <c r="A49" s="754"/>
      <c r="B49" s="3406" t="s">
        <v>1819</v>
      </c>
      <c r="C49" s="3406"/>
      <c r="D49" s="3406"/>
      <c r="E49" s="3406"/>
      <c r="F49" s="3406"/>
      <c r="G49" s="3406"/>
      <c r="H49" s="3407"/>
    </row>
    <row r="50" spans="1:8">
      <c r="A50" s="754"/>
      <c r="B50" s="3408"/>
      <c r="C50" s="3408"/>
      <c r="D50" s="3408"/>
      <c r="E50" s="3408"/>
      <c r="F50" s="3408"/>
      <c r="G50" s="3408"/>
      <c r="H50" s="3409"/>
    </row>
    <row r="51" spans="1:8">
      <c r="A51" s="754"/>
      <c r="B51" s="12"/>
      <c r="C51" s="12"/>
      <c r="D51" s="12"/>
      <c r="E51" s="12"/>
      <c r="F51" s="12"/>
      <c r="G51" s="12"/>
      <c r="H51" s="766"/>
    </row>
    <row r="52" spans="1:8">
      <c r="A52" s="754"/>
      <c r="B52" s="13" t="s">
        <v>1820</v>
      </c>
      <c r="C52" s="12"/>
      <c r="D52" s="12"/>
      <c r="E52" s="12"/>
      <c r="F52" s="12"/>
      <c r="G52" s="12"/>
      <c r="H52" s="766"/>
    </row>
    <row r="53" spans="1:8">
      <c r="A53" s="754"/>
      <c r="B53" s="13" t="s">
        <v>4927</v>
      </c>
      <c r="C53" s="12"/>
      <c r="D53" s="12"/>
      <c r="E53" s="12"/>
      <c r="F53" s="12"/>
      <c r="G53" s="12"/>
      <c r="H53" s="766"/>
    </row>
    <row r="54" spans="1:8">
      <c r="A54" s="754"/>
      <c r="C54" s="12"/>
      <c r="D54" s="12"/>
      <c r="E54" s="12"/>
      <c r="F54" s="12"/>
      <c r="G54" s="12"/>
      <c r="H54" s="766"/>
    </row>
    <row r="55" spans="1:8">
      <c r="A55" s="754"/>
      <c r="C55" s="12"/>
      <c r="D55" s="12"/>
      <c r="E55" s="12"/>
      <c r="F55" s="12"/>
      <c r="G55" s="12"/>
      <c r="H55" s="766"/>
    </row>
    <row r="56" spans="1:8" ht="15.75" thickBot="1">
      <c r="A56" s="770"/>
      <c r="B56" s="771"/>
      <c r="C56" s="772"/>
      <c r="D56" s="772"/>
      <c r="E56" s="772"/>
      <c r="F56" s="772"/>
      <c r="G56" s="772"/>
      <c r="H56" s="773"/>
    </row>
    <row r="57" spans="1:8">
      <c r="A57" s="13" t="s">
        <v>1712</v>
      </c>
      <c r="C57" s="12"/>
      <c r="D57" s="12"/>
      <c r="E57" s="12"/>
      <c r="F57" s="12"/>
      <c r="G57" s="12"/>
      <c r="H57" s="12"/>
    </row>
    <row r="58" spans="1:8">
      <c r="A58" s="12" t="s">
        <v>1713</v>
      </c>
      <c r="B58" s="12"/>
      <c r="C58" s="12"/>
      <c r="D58" s="12"/>
      <c r="E58" s="12"/>
      <c r="F58" s="12"/>
      <c r="G58" s="12"/>
      <c r="H58" s="12"/>
    </row>
  </sheetData>
  <mergeCells count="5">
    <mergeCell ref="B49:H50"/>
    <mergeCell ref="B5:H7"/>
    <mergeCell ref="B16:H18"/>
    <mergeCell ref="B26:H28"/>
    <mergeCell ref="B39:H40"/>
  </mergeCells>
  <printOptions horizontalCentered="1" verticalCentered="1"/>
  <pageMargins left="0.5" right="0.5" top="0.5" bottom="0.5" header="0" footer="0"/>
  <pageSetup scale="8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L45"/>
  <sheetViews>
    <sheetView view="pageBreakPreview" zoomScale="80" zoomScaleNormal="100" zoomScaleSheetLayoutView="80" workbookViewId="0">
      <selection activeCell="C33" sqref="C33"/>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767"/>
    </row>
    <row r="2" spans="1:12" ht="15.75" thickTop="1">
      <c r="A2" s="1232" t="s">
        <v>3287</v>
      </c>
      <c r="B2" s="1234"/>
      <c r="C2" s="1234"/>
      <c r="D2" s="1234"/>
      <c r="E2" s="1233"/>
      <c r="F2" s="1234" t="s">
        <v>3288</v>
      </c>
      <c r="G2" s="1234"/>
      <c r="H2" s="1234"/>
      <c r="I2" s="3675" t="s">
        <v>1797</v>
      </c>
      <c r="J2" s="3676"/>
      <c r="K2" s="3675" t="s">
        <v>4119</v>
      </c>
      <c r="L2" s="3677"/>
    </row>
    <row r="3" spans="1:12">
      <c r="A3" s="1238" t="str">
        <f>'Data Sheet'!C25</f>
        <v>Consolidated Edison Company of New York, Inc.</v>
      </c>
      <c r="B3" s="743"/>
      <c r="C3" s="743"/>
      <c r="D3" s="743"/>
      <c r="E3" s="79"/>
      <c r="F3" s="743" t="s">
        <v>3289</v>
      </c>
      <c r="G3" s="743"/>
      <c r="H3" s="743"/>
      <c r="I3" s="3645" t="s">
        <v>3307</v>
      </c>
      <c r="J3" s="3480"/>
      <c r="K3" s="3645"/>
      <c r="L3" s="3678"/>
    </row>
    <row r="4" spans="1:12">
      <c r="A4" s="1240" t="s">
        <v>3290</v>
      </c>
      <c r="B4" s="743"/>
      <c r="C4" s="743"/>
      <c r="D4" s="743"/>
      <c r="E4" s="79"/>
      <c r="F4" s="743" t="s">
        <v>3291</v>
      </c>
      <c r="G4" s="743"/>
      <c r="H4" s="743"/>
      <c r="I4" s="3682" t="str">
        <f>'397'!D4</f>
        <v>4/28/2016</v>
      </c>
      <c r="J4" s="3683"/>
      <c r="K4" s="3684" t="s">
        <v>4711</v>
      </c>
      <c r="L4" s="3685"/>
    </row>
    <row r="5" spans="1:12">
      <c r="A5" s="1242" t="s">
        <v>4147</v>
      </c>
      <c r="B5" s="1348"/>
      <c r="C5" s="1348"/>
      <c r="D5" s="1348"/>
      <c r="E5" s="228"/>
      <c r="F5" s="228"/>
      <c r="G5" s="228"/>
      <c r="H5" s="228"/>
      <c r="I5" s="228"/>
      <c r="J5" s="228"/>
      <c r="K5" s="228"/>
      <c r="L5" s="1243"/>
    </row>
    <row r="6" spans="1:12">
      <c r="A6" s="1247" t="s">
        <v>4148</v>
      </c>
      <c r="B6" s="1248"/>
      <c r="C6" s="1248"/>
      <c r="D6" s="1248"/>
      <c r="E6" s="1248"/>
      <c r="F6" s="743"/>
      <c r="G6" s="743"/>
      <c r="H6" s="743"/>
      <c r="I6" s="743"/>
      <c r="J6" s="743"/>
      <c r="K6" s="87"/>
      <c r="L6" s="1239"/>
    </row>
    <row r="7" spans="1:12">
      <c r="A7" s="1247" t="s">
        <v>4149</v>
      </c>
      <c r="B7" s="1248"/>
      <c r="C7" s="1248"/>
      <c r="D7" s="1248"/>
      <c r="E7" s="1248"/>
      <c r="F7" s="743"/>
      <c r="G7" s="743"/>
      <c r="H7" s="743"/>
      <c r="I7" s="743"/>
      <c r="J7" s="743"/>
      <c r="K7" s="743"/>
      <c r="L7" s="1239"/>
    </row>
    <row r="8" spans="1:12">
      <c r="A8" s="1247" t="s">
        <v>4150</v>
      </c>
      <c r="B8" s="1248"/>
      <c r="C8" s="1248"/>
      <c r="D8" s="1248"/>
      <c r="E8" s="1248"/>
      <c r="F8" s="1248"/>
      <c r="G8" s="1248"/>
      <c r="H8" s="1248"/>
      <c r="I8" s="1248"/>
      <c r="J8" s="1248"/>
      <c r="K8" s="1248"/>
      <c r="L8" s="1249"/>
    </row>
    <row r="9" spans="1:12">
      <c r="A9" s="1247" t="s">
        <v>4151</v>
      </c>
      <c r="B9" s="1248"/>
      <c r="C9" s="1248"/>
      <c r="D9" s="1248"/>
      <c r="E9" s="1248"/>
      <c r="F9" s="1248"/>
      <c r="G9" s="1248"/>
      <c r="H9" s="1248"/>
      <c r="I9" s="1248"/>
      <c r="J9" s="1248"/>
      <c r="K9" s="1248"/>
      <c r="L9" s="1249"/>
    </row>
    <row r="10" spans="1:12">
      <c r="A10" s="1247" t="s">
        <v>4152</v>
      </c>
      <c r="B10" s="1248"/>
      <c r="C10" s="1248"/>
      <c r="D10" s="1248"/>
      <c r="E10" s="1248"/>
      <c r="F10" s="1248"/>
      <c r="G10" s="1248"/>
      <c r="H10" s="1248"/>
      <c r="I10" s="1248"/>
      <c r="J10" s="1248"/>
      <c r="K10" s="1248"/>
      <c r="L10" s="1249"/>
    </row>
    <row r="11" spans="1:12">
      <c r="A11" s="1247" t="s">
        <v>4153</v>
      </c>
      <c r="B11" s="1248"/>
      <c r="C11" s="1248"/>
      <c r="D11" s="1248"/>
      <c r="E11" s="1248"/>
      <c r="F11" s="1248"/>
      <c r="G11" s="1248"/>
      <c r="H11" s="1248"/>
      <c r="I11" s="1248"/>
      <c r="J11" s="1248"/>
      <c r="K11" s="1248"/>
      <c r="L11" s="1249"/>
    </row>
    <row r="12" spans="1:12">
      <c r="A12" s="1247"/>
      <c r="B12" s="1248"/>
      <c r="C12" s="1248"/>
      <c r="D12" s="1248"/>
      <c r="E12" s="1248"/>
      <c r="F12" s="1248"/>
      <c r="G12" s="1248"/>
      <c r="H12" s="1248"/>
      <c r="I12" s="1248"/>
      <c r="J12" s="1248"/>
      <c r="K12" s="1248"/>
      <c r="L12" s="1249"/>
    </row>
    <row r="13" spans="1:12">
      <c r="A13" s="1247"/>
      <c r="B13" s="1248"/>
      <c r="C13" s="1248"/>
      <c r="D13" s="1248"/>
      <c r="E13" s="1248"/>
      <c r="F13" s="1248"/>
      <c r="G13" s="1248"/>
      <c r="H13" s="1248"/>
      <c r="I13" s="1248"/>
      <c r="J13" s="1248"/>
      <c r="K13" s="1248"/>
      <c r="L13" s="1249"/>
    </row>
    <row r="14" spans="1:12">
      <c r="A14" s="1247"/>
      <c r="B14" s="1248"/>
      <c r="C14" s="1248"/>
      <c r="D14" s="1248"/>
      <c r="E14" s="1248"/>
      <c r="F14" s="1248"/>
      <c r="G14" s="1248"/>
      <c r="H14" s="1248"/>
      <c r="I14" s="1248"/>
      <c r="J14" s="1248"/>
      <c r="K14" s="1248"/>
      <c r="L14" s="1249"/>
    </row>
    <row r="15" spans="1:12">
      <c r="A15" s="1247"/>
      <c r="B15" s="1248"/>
      <c r="C15" s="1248"/>
      <c r="D15" s="1248"/>
      <c r="E15" s="1248"/>
      <c r="F15" s="1248"/>
      <c r="G15" s="1248"/>
      <c r="H15" s="1248"/>
      <c r="I15" s="1248"/>
      <c r="J15" s="1248"/>
      <c r="K15" s="1248"/>
      <c r="L15" s="1249"/>
    </row>
    <row r="16" spans="1:12">
      <c r="A16" s="1247"/>
      <c r="B16" s="1248"/>
      <c r="C16" s="1248"/>
      <c r="D16" s="1248"/>
      <c r="E16" s="1248"/>
      <c r="F16" s="1248"/>
      <c r="G16" s="1248"/>
      <c r="H16" s="1248"/>
      <c r="I16" s="1248"/>
      <c r="J16" s="1248"/>
      <c r="K16" s="1248"/>
      <c r="L16" s="1249"/>
    </row>
    <row r="17" spans="1:12">
      <c r="A17" s="1373" t="s">
        <v>4154</v>
      </c>
      <c r="B17" s="1374"/>
      <c r="C17" s="1374"/>
      <c r="D17" s="1374"/>
      <c r="E17" s="1374"/>
      <c r="F17" s="1374"/>
      <c r="G17" s="1374"/>
      <c r="H17" s="1374"/>
      <c r="I17" s="1374"/>
      <c r="J17" s="1374"/>
      <c r="K17" s="1374"/>
      <c r="L17" s="1375"/>
    </row>
    <row r="18" spans="1:12" ht="20.85" customHeight="1">
      <c r="A18" s="1250" t="s">
        <v>1724</v>
      </c>
      <c r="B18" s="620"/>
      <c r="C18" s="603" t="s">
        <v>4155</v>
      </c>
      <c r="D18" s="498" t="s">
        <v>4156</v>
      </c>
      <c r="E18" s="1357" t="s">
        <v>4157</v>
      </c>
      <c r="F18" s="1290" t="s">
        <v>4158</v>
      </c>
      <c r="G18" s="1290" t="s">
        <v>4158</v>
      </c>
      <c r="H18" s="3656" t="s">
        <v>4159</v>
      </c>
      <c r="I18" s="3679"/>
      <c r="J18" s="1290" t="s">
        <v>4160</v>
      </c>
      <c r="K18" s="1290" t="s">
        <v>4161</v>
      </c>
      <c r="L18" s="1344" t="s">
        <v>2327</v>
      </c>
    </row>
    <row r="19" spans="1:12">
      <c r="A19" s="1254" t="s">
        <v>1727</v>
      </c>
      <c r="B19" s="1335" t="s">
        <v>2586</v>
      </c>
      <c r="C19" s="604" t="s">
        <v>4162</v>
      </c>
      <c r="D19" s="288" t="s">
        <v>3593</v>
      </c>
      <c r="E19" s="1335" t="s">
        <v>3593</v>
      </c>
      <c r="F19" s="1265" t="s">
        <v>4163</v>
      </c>
      <c r="G19" s="1265" t="s">
        <v>4163</v>
      </c>
      <c r="H19" s="3658" t="s">
        <v>4164</v>
      </c>
      <c r="I19" s="3669"/>
      <c r="J19" s="1265" t="s">
        <v>4165</v>
      </c>
      <c r="K19" s="1265" t="s">
        <v>4164</v>
      </c>
      <c r="L19" s="1255" t="s">
        <v>4166</v>
      </c>
    </row>
    <row r="20" spans="1:12">
      <c r="A20" s="1254"/>
      <c r="B20" s="1335"/>
      <c r="C20" s="604"/>
      <c r="D20" s="288" t="s">
        <v>3371</v>
      </c>
      <c r="E20" s="1335" t="s">
        <v>3371</v>
      </c>
      <c r="F20" s="1265" t="s">
        <v>4167</v>
      </c>
      <c r="G20" s="1265" t="s">
        <v>4168</v>
      </c>
      <c r="H20" s="3658" t="s">
        <v>4169</v>
      </c>
      <c r="I20" s="3669"/>
      <c r="J20" s="1265" t="s">
        <v>4170</v>
      </c>
      <c r="K20" s="1265" t="s">
        <v>4169</v>
      </c>
      <c r="L20" s="1255"/>
    </row>
    <row r="21" spans="1:12">
      <c r="A21" s="1256"/>
      <c r="B21" s="1358" t="s">
        <v>3018</v>
      </c>
      <c r="C21" s="1265" t="s">
        <v>3019</v>
      </c>
      <c r="D21" s="1265" t="s">
        <v>3020</v>
      </c>
      <c r="E21" s="1265" t="s">
        <v>3021</v>
      </c>
      <c r="F21" s="1265" t="s">
        <v>2343</v>
      </c>
      <c r="G21" s="1265" t="s">
        <v>2344</v>
      </c>
      <c r="H21" s="3659" t="s">
        <v>2345</v>
      </c>
      <c r="I21" s="3666"/>
      <c r="J21" s="1265" t="s">
        <v>2346</v>
      </c>
      <c r="K21" s="1265" t="s">
        <v>2347</v>
      </c>
      <c r="L21" s="1255" t="s">
        <v>2348</v>
      </c>
    </row>
    <row r="22" spans="1:12">
      <c r="A22" s="1257">
        <v>1</v>
      </c>
      <c r="B22" s="1359" t="s">
        <v>2593</v>
      </c>
      <c r="C22" s="1360">
        <v>8760</v>
      </c>
      <c r="D22" s="1361">
        <v>8</v>
      </c>
      <c r="E22" s="1258">
        <v>1800</v>
      </c>
      <c r="F22" s="1360"/>
      <c r="G22" s="1360"/>
      <c r="H22" s="3680">
        <v>53</v>
      </c>
      <c r="I22" s="3681"/>
      <c r="J22" s="2983">
        <f>68+100+50+206</f>
        <v>424</v>
      </c>
      <c r="K22" s="1360"/>
      <c r="L22" s="1260"/>
    </row>
    <row r="23" spans="1:12">
      <c r="A23" s="1257">
        <v>2</v>
      </c>
      <c r="B23" s="1359" t="s">
        <v>2594</v>
      </c>
      <c r="C23" s="1360">
        <v>8605</v>
      </c>
      <c r="D23" s="1361">
        <v>20</v>
      </c>
      <c r="E23" s="1258">
        <v>1200</v>
      </c>
      <c r="F23" s="1360"/>
      <c r="G23" s="1360"/>
      <c r="H23" s="3672">
        <v>53</v>
      </c>
      <c r="I23" s="3673"/>
      <c r="J23" s="2983">
        <f>68+100+50+206</f>
        <v>424</v>
      </c>
      <c r="K23" s="1360"/>
      <c r="L23" s="1262"/>
    </row>
    <row r="24" spans="1:12">
      <c r="A24" s="1257">
        <v>3</v>
      </c>
      <c r="B24" s="1359" t="s">
        <v>2595</v>
      </c>
      <c r="C24" s="1360">
        <v>8273</v>
      </c>
      <c r="D24" s="1361">
        <v>5</v>
      </c>
      <c r="E24" s="1258">
        <v>1900</v>
      </c>
      <c r="F24" s="1360"/>
      <c r="G24" s="1360"/>
      <c r="H24" s="3672">
        <v>51</v>
      </c>
      <c r="I24" s="3673"/>
      <c r="J24" s="2983">
        <f>68+100+50+206</f>
        <v>424</v>
      </c>
      <c r="K24" s="1360"/>
      <c r="L24" s="1264"/>
    </row>
    <row r="25" spans="1:12">
      <c r="A25" s="1257">
        <v>4</v>
      </c>
      <c r="B25" s="1359" t="s">
        <v>4171</v>
      </c>
      <c r="C25" s="1360">
        <f>SUM(C22:C24)</f>
        <v>25638</v>
      </c>
      <c r="D25" s="1376"/>
      <c r="E25" s="1377"/>
      <c r="F25" s="1360">
        <f>SUM(F22:F24)</f>
        <v>0</v>
      </c>
      <c r="G25" s="1360">
        <f>SUM(G22:G24)</f>
        <v>0</v>
      </c>
      <c r="H25" s="3672">
        <f>SUM(H22:I24)</f>
        <v>157</v>
      </c>
      <c r="I25" s="3673"/>
      <c r="J25" s="1360">
        <f>SUM(J22:J24)</f>
        <v>1272</v>
      </c>
      <c r="K25" s="1360">
        <f>SUM(K22:K24)</f>
        <v>0</v>
      </c>
      <c r="L25" s="1264"/>
    </row>
    <row r="26" spans="1:12">
      <c r="A26" s="1257">
        <v>5</v>
      </c>
      <c r="B26" s="1359" t="s">
        <v>2596</v>
      </c>
      <c r="C26" s="2812">
        <v>7295.22998046875</v>
      </c>
      <c r="D26" s="1361">
        <v>20</v>
      </c>
      <c r="E26" s="1258">
        <v>1300</v>
      </c>
      <c r="F26" s="1360"/>
      <c r="G26" s="1360"/>
      <c r="H26" s="3672"/>
      <c r="I26" s="3673"/>
      <c r="J26" s="2983">
        <f>68+100+50+206</f>
        <v>424</v>
      </c>
      <c r="K26" s="1360"/>
      <c r="L26" s="1264"/>
    </row>
    <row r="27" spans="1:12">
      <c r="A27" s="1257">
        <v>6</v>
      </c>
      <c r="B27" s="1359" t="s">
        <v>2597</v>
      </c>
      <c r="C27" s="2812">
        <v>9746.4462890625</v>
      </c>
      <c r="D27" s="1361">
        <v>28</v>
      </c>
      <c r="E27" s="1258">
        <v>1700</v>
      </c>
      <c r="F27" s="1360"/>
      <c r="G27" s="1360"/>
      <c r="H27" s="3672"/>
      <c r="I27" s="3673"/>
      <c r="J27" s="2983">
        <f>60+103+206</f>
        <v>369</v>
      </c>
      <c r="K27" s="1360"/>
      <c r="L27" s="1268"/>
    </row>
    <row r="28" spans="1:12">
      <c r="A28" s="1257">
        <v>7</v>
      </c>
      <c r="B28" s="1359" t="s">
        <v>2598</v>
      </c>
      <c r="C28" s="2812">
        <v>11757.931640625</v>
      </c>
      <c r="D28" s="1361">
        <v>23</v>
      </c>
      <c r="E28" s="1258">
        <v>1600</v>
      </c>
      <c r="F28" s="1360"/>
      <c r="G28" s="1360"/>
      <c r="H28" s="3665"/>
      <c r="I28" s="3674"/>
      <c r="J28" s="2983">
        <f>60+103+206</f>
        <v>369</v>
      </c>
      <c r="K28" s="1360"/>
      <c r="L28" s="1271"/>
    </row>
    <row r="29" spans="1:12">
      <c r="A29" s="1257">
        <v>8</v>
      </c>
      <c r="B29" s="1359" t="s">
        <v>4172</v>
      </c>
      <c r="C29" s="2812">
        <f>SUM(C26:C28)</f>
        <v>28799.60791015625</v>
      </c>
      <c r="D29" s="1376"/>
      <c r="E29" s="1377"/>
      <c r="F29" s="1360">
        <f>SUM(F26:F28)</f>
        <v>0</v>
      </c>
      <c r="G29" s="1360">
        <f>SUM(G26:G28)</f>
        <v>0</v>
      </c>
      <c r="H29" s="3672">
        <f>SUM(H26:I28)</f>
        <v>0</v>
      </c>
      <c r="I29" s="3673"/>
      <c r="J29" s="1360">
        <f>SUM(J26:J28)</f>
        <v>1162</v>
      </c>
      <c r="K29" s="1360">
        <f>SUM(K26:K28)</f>
        <v>0</v>
      </c>
      <c r="L29" s="1262"/>
    </row>
    <row r="30" spans="1:12">
      <c r="A30" s="1257">
        <v>9</v>
      </c>
      <c r="B30" s="1359" t="s">
        <v>2599</v>
      </c>
      <c r="C30" s="2812">
        <v>12315.5810546875</v>
      </c>
      <c r="D30" s="1361">
        <v>20</v>
      </c>
      <c r="E30" s="1258">
        <v>1800</v>
      </c>
      <c r="F30" s="1360"/>
      <c r="G30" s="1360"/>
      <c r="H30" s="3672"/>
      <c r="I30" s="3673"/>
      <c r="J30" s="2983">
        <v>369</v>
      </c>
      <c r="K30" s="1360"/>
      <c r="L30" s="1264"/>
    </row>
    <row r="31" spans="1:12">
      <c r="A31" s="1257">
        <v>10</v>
      </c>
      <c r="B31" s="1359" t="s">
        <v>2600</v>
      </c>
      <c r="C31" s="2812">
        <v>11802.07421875</v>
      </c>
      <c r="D31" s="1361">
        <v>17</v>
      </c>
      <c r="E31" s="1258">
        <v>1700</v>
      </c>
      <c r="F31" s="1360"/>
      <c r="G31" s="1360"/>
      <c r="H31" s="3672"/>
      <c r="I31" s="3673"/>
      <c r="J31" s="2983">
        <v>369</v>
      </c>
      <c r="K31" s="1360"/>
      <c r="L31" s="1264"/>
    </row>
    <row r="32" spans="1:12">
      <c r="A32" s="1257">
        <v>11</v>
      </c>
      <c r="B32" s="1359" t="s">
        <v>1192</v>
      </c>
      <c r="C32" s="2812">
        <v>12137.447265625</v>
      </c>
      <c r="D32" s="1361">
        <v>8</v>
      </c>
      <c r="E32" s="1258">
        <v>1700</v>
      </c>
      <c r="F32" s="1360"/>
      <c r="G32" s="1360"/>
      <c r="H32" s="3672"/>
      <c r="I32" s="3673"/>
      <c r="J32" s="2983">
        <v>369</v>
      </c>
      <c r="K32" s="1360"/>
      <c r="L32" s="1264"/>
    </row>
    <row r="33" spans="1:12">
      <c r="A33" s="1257">
        <v>12</v>
      </c>
      <c r="B33" s="1359" t="s">
        <v>4173</v>
      </c>
      <c r="C33" s="2812">
        <f>SUM(C30:C32)</f>
        <v>36255.1025390625</v>
      </c>
      <c r="D33" s="1376"/>
      <c r="E33" s="1377"/>
      <c r="F33" s="1360">
        <f>SUM(F30:F32)</f>
        <v>0</v>
      </c>
      <c r="G33" s="1360">
        <f>SUM(G30:G32)</f>
        <v>0</v>
      </c>
      <c r="H33" s="3672">
        <f>SUM(H30:I32)</f>
        <v>0</v>
      </c>
      <c r="I33" s="3673"/>
      <c r="J33" s="1360">
        <f>SUM(J30:J32)</f>
        <v>1107</v>
      </c>
      <c r="K33" s="1360">
        <f>SUM(K30:K32)</f>
        <v>0</v>
      </c>
      <c r="L33" s="1264"/>
    </row>
    <row r="34" spans="1:12">
      <c r="A34" s="1257">
        <v>13</v>
      </c>
      <c r="B34" s="1359" t="s">
        <v>1193</v>
      </c>
      <c r="C34" s="2812">
        <v>7966.77001953125</v>
      </c>
      <c r="D34" s="1361">
        <v>9</v>
      </c>
      <c r="E34" s="1258">
        <v>1700</v>
      </c>
      <c r="F34" s="1360"/>
      <c r="G34" s="1360"/>
      <c r="H34" s="3672"/>
      <c r="I34" s="3673"/>
      <c r="J34" s="2983">
        <v>369</v>
      </c>
      <c r="K34" s="1360"/>
      <c r="L34" s="1264"/>
    </row>
    <row r="35" spans="1:12">
      <c r="A35" s="1257">
        <v>14</v>
      </c>
      <c r="B35" s="1359" t="s">
        <v>1194</v>
      </c>
      <c r="C35" s="2812">
        <v>7995.654296875</v>
      </c>
      <c r="D35" s="1361">
        <v>6</v>
      </c>
      <c r="E35" s="1258">
        <v>1800</v>
      </c>
      <c r="F35" s="1360"/>
      <c r="G35" s="1360"/>
      <c r="H35" s="3672"/>
      <c r="I35" s="3673"/>
      <c r="J35" s="2983">
        <v>374</v>
      </c>
      <c r="K35" s="1360"/>
      <c r="L35" s="1264"/>
    </row>
    <row r="36" spans="1:12">
      <c r="A36" s="1257">
        <v>15</v>
      </c>
      <c r="B36" s="1359" t="s">
        <v>4174</v>
      </c>
      <c r="C36" s="2812">
        <v>7795.9150390625</v>
      </c>
      <c r="D36" s="1361">
        <v>17</v>
      </c>
      <c r="E36" s="1258">
        <v>1800</v>
      </c>
      <c r="F36" s="1360"/>
      <c r="G36" s="1360"/>
      <c r="H36" s="3672"/>
      <c r="I36" s="3673"/>
      <c r="J36" s="2983">
        <v>374</v>
      </c>
      <c r="K36" s="1360"/>
      <c r="L36" s="1264"/>
    </row>
    <row r="37" spans="1:12">
      <c r="A37" s="1257">
        <v>16</v>
      </c>
      <c r="B37" s="1359" t="s">
        <v>4175</v>
      </c>
      <c r="C37" s="2812">
        <f>SUM(C34:C36)</f>
        <v>23758.33935546875</v>
      </c>
      <c r="D37" s="1376"/>
      <c r="E37" s="1377"/>
      <c r="F37" s="1360">
        <f>SUM(F34:F36)</f>
        <v>0</v>
      </c>
      <c r="G37" s="1360">
        <f>SUM(G34:G36)</f>
        <v>0</v>
      </c>
      <c r="H37" s="3672">
        <f>SUM(H34:I36)</f>
        <v>0</v>
      </c>
      <c r="I37" s="3673"/>
      <c r="J37" s="1360">
        <f>SUM(J34:J36)</f>
        <v>1117</v>
      </c>
      <c r="K37" s="1360">
        <f>SUM(K34:K36)</f>
        <v>0</v>
      </c>
      <c r="L37" s="1274"/>
    </row>
    <row r="38" spans="1:12" ht="15.75" customHeight="1">
      <c r="A38" s="1275">
        <v>17</v>
      </c>
      <c r="B38" s="1345" t="s">
        <v>4176</v>
      </c>
      <c r="C38" s="1378"/>
      <c r="D38" s="1363"/>
      <c r="E38" s="1276"/>
      <c r="F38" s="1378"/>
      <c r="G38" s="1378"/>
      <c r="H38" s="3663"/>
      <c r="I38" s="3664"/>
      <c r="J38" s="1378"/>
      <c r="K38" s="1378"/>
      <c r="L38" s="1379"/>
    </row>
    <row r="39" spans="1:12" ht="15.75" customHeight="1">
      <c r="A39" s="1380"/>
      <c r="B39" s="1346" t="s">
        <v>4177</v>
      </c>
      <c r="C39" s="2813">
        <f>C25+C29+C33+C37</f>
        <v>114451.0498046875</v>
      </c>
      <c r="D39" s="1382"/>
      <c r="E39" s="1383"/>
      <c r="F39" s="1381">
        <f>F25+F29+F33+F37</f>
        <v>0</v>
      </c>
      <c r="G39" s="1381">
        <f>G25+G29+G33+G37</f>
        <v>0</v>
      </c>
      <c r="H39" s="3665">
        <v>0</v>
      </c>
      <c r="I39" s="3666"/>
      <c r="J39" s="1381">
        <f>J25+J29+J33+J37</f>
        <v>4658</v>
      </c>
      <c r="K39" s="1381">
        <f>K25+K29+K33+K37</f>
        <v>0</v>
      </c>
      <c r="L39" s="1271"/>
    </row>
    <row r="40" spans="1:12" ht="15.75" customHeight="1">
      <c r="A40" s="1275"/>
      <c r="B40" s="1345"/>
      <c r="C40" s="1378"/>
      <c r="D40" s="1384"/>
      <c r="E40" s="1385"/>
      <c r="F40" s="1277"/>
      <c r="G40" s="1277"/>
      <c r="H40" s="3667"/>
      <c r="I40" s="3664"/>
      <c r="J40" s="1386"/>
      <c r="K40" s="1386"/>
      <c r="L40" s="1379"/>
    </row>
    <row r="41" spans="1:12" ht="15.75" customHeight="1">
      <c r="A41" s="1387"/>
      <c r="B41" s="1367"/>
      <c r="C41" s="1388"/>
      <c r="D41" s="1368"/>
      <c r="E41" s="1389"/>
      <c r="F41" s="1390"/>
      <c r="G41" s="1390"/>
      <c r="H41" s="3668"/>
      <c r="I41" s="3669"/>
      <c r="J41" s="1391"/>
      <c r="K41" s="1391"/>
      <c r="L41" s="1392"/>
    </row>
    <row r="42" spans="1:12" ht="15.75" customHeight="1" thickBot="1">
      <c r="A42" s="1393"/>
      <c r="B42" s="1371"/>
      <c r="C42" s="1394"/>
      <c r="D42" s="1371"/>
      <c r="E42" s="1395"/>
      <c r="F42" s="1396"/>
      <c r="G42" s="1396"/>
      <c r="H42" s="3670"/>
      <c r="I42" s="3671"/>
      <c r="J42" s="1396"/>
      <c r="K42" s="1396"/>
      <c r="L42" s="1397"/>
    </row>
    <row r="43" spans="1:12" ht="15.75" thickTop="1">
      <c r="A43" s="743"/>
      <c r="B43" s="743"/>
      <c r="C43" s="743"/>
      <c r="D43" s="743"/>
      <c r="E43" s="743"/>
      <c r="F43" s="743"/>
      <c r="G43" s="743"/>
      <c r="H43" s="743"/>
      <c r="I43" s="870"/>
      <c r="J43" s="870"/>
      <c r="K43" s="870"/>
      <c r="L43" s="870"/>
    </row>
    <row r="44" spans="1:12">
      <c r="A44" s="15" t="s">
        <v>4683</v>
      </c>
      <c r="B44" s="15"/>
      <c r="C44" s="15"/>
      <c r="D44" s="15"/>
      <c r="E44" s="15"/>
      <c r="F44" s="15"/>
      <c r="G44" s="15"/>
      <c r="H44" s="15"/>
      <c r="I44" s="15"/>
      <c r="J44" s="15"/>
      <c r="K44" s="15"/>
      <c r="L44" s="15"/>
    </row>
    <row r="45" spans="1:12">
      <c r="A45" s="67" t="s">
        <v>4178</v>
      </c>
      <c r="B45" s="67"/>
      <c r="C45" s="67"/>
      <c r="D45" s="67"/>
      <c r="E45" s="67"/>
      <c r="F45" s="67"/>
      <c r="G45" s="67"/>
      <c r="H45" s="67"/>
      <c r="I45" s="67"/>
      <c r="J45" s="67"/>
      <c r="K45" s="67"/>
      <c r="L45" s="67"/>
    </row>
  </sheetData>
  <mergeCells count="31">
    <mergeCell ref="H25:I25"/>
    <mergeCell ref="I2:J2"/>
    <mergeCell ref="K2:L2"/>
    <mergeCell ref="I3:J3"/>
    <mergeCell ref="K3:L3"/>
    <mergeCell ref="H18:I18"/>
    <mergeCell ref="H19:I19"/>
    <mergeCell ref="H20:I20"/>
    <mergeCell ref="H21:I21"/>
    <mergeCell ref="H22:I22"/>
    <mergeCell ref="H23:I23"/>
    <mergeCell ref="H24:I24"/>
    <mergeCell ref="I4:J4"/>
    <mergeCell ref="K4:L4"/>
    <mergeCell ref="H37:I37"/>
    <mergeCell ref="H26:I26"/>
    <mergeCell ref="H27:I27"/>
    <mergeCell ref="H28:I28"/>
    <mergeCell ref="H29:I29"/>
    <mergeCell ref="H30:I30"/>
    <mergeCell ref="H31:I31"/>
    <mergeCell ref="H32:I32"/>
    <mergeCell ref="H33:I33"/>
    <mergeCell ref="H34:I34"/>
    <mergeCell ref="H35:I35"/>
    <mergeCell ref="H36:I36"/>
    <mergeCell ref="H38:I38"/>
    <mergeCell ref="H39:I39"/>
    <mergeCell ref="H40:I40"/>
    <mergeCell ref="H41:I41"/>
    <mergeCell ref="H42:I42"/>
  </mergeCells>
  <pageMargins left="0.7" right="0.7" top="0.75" bottom="0.75" header="0.3" footer="0.3"/>
  <pageSetup scale="58"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theme="1"/>
  </sheetPr>
  <dimension ref="A1:L46"/>
  <sheetViews>
    <sheetView view="pageBreakPreview" zoomScale="80" zoomScaleNormal="100" zoomScaleSheetLayoutView="80" workbookViewId="0">
      <selection activeCell="J33" sqref="J33"/>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767"/>
    </row>
    <row r="2" spans="1:12" ht="15.75" thickTop="1">
      <c r="A2" s="1232" t="s">
        <v>3287</v>
      </c>
      <c r="B2" s="1234"/>
      <c r="C2" s="1234"/>
      <c r="D2" s="1234"/>
      <c r="E2" s="1233"/>
      <c r="F2" s="1234" t="s">
        <v>3288</v>
      </c>
      <c r="G2" s="1234"/>
      <c r="H2" s="1234"/>
      <c r="I2" s="3675" t="s">
        <v>1797</v>
      </c>
      <c r="J2" s="3676"/>
      <c r="K2" s="3675" t="s">
        <v>4119</v>
      </c>
      <c r="L2" s="3677"/>
    </row>
    <row r="3" spans="1:12">
      <c r="A3" s="1238" t="str">
        <f>'Data Sheet'!C25</f>
        <v>Consolidated Edison Company of New York, Inc.</v>
      </c>
      <c r="B3" s="743"/>
      <c r="C3" s="743"/>
      <c r="D3" s="743"/>
      <c r="E3" s="79"/>
      <c r="F3" s="743" t="s">
        <v>3289</v>
      </c>
      <c r="G3" s="743"/>
      <c r="H3" s="743"/>
      <c r="I3" s="3645" t="s">
        <v>3307</v>
      </c>
      <c r="J3" s="3480"/>
      <c r="K3" s="3645"/>
      <c r="L3" s="3678"/>
    </row>
    <row r="4" spans="1:12">
      <c r="A4" s="1240" t="s">
        <v>3290</v>
      </c>
      <c r="B4" s="743"/>
      <c r="C4" s="743"/>
      <c r="D4" s="743"/>
      <c r="E4" s="79"/>
      <c r="F4" s="743" t="s">
        <v>3291</v>
      </c>
      <c r="G4" s="743"/>
      <c r="H4" s="743"/>
      <c r="I4" s="648" t="str">
        <f>'[154]Data Sheet'!$C$40</f>
        <v xml:space="preserve"> </v>
      </c>
      <c r="J4" s="655"/>
      <c r="K4" s="102" t="str">
        <f>'[154]Data Sheet'!$C$38</f>
        <v xml:space="preserve"> </v>
      </c>
      <c r="L4" s="1241"/>
    </row>
    <row r="5" spans="1:12">
      <c r="A5" s="1242" t="s">
        <v>4179</v>
      </c>
      <c r="B5" s="1348"/>
      <c r="C5" s="1348"/>
      <c r="D5" s="1348"/>
      <c r="E5" s="228"/>
      <c r="F5" s="228"/>
      <c r="G5" s="228"/>
      <c r="H5" s="228"/>
      <c r="I5" s="228"/>
      <c r="J5" s="228"/>
      <c r="K5" s="228"/>
      <c r="L5" s="1243"/>
    </row>
    <row r="6" spans="1:12">
      <c r="A6" s="1247" t="s">
        <v>4180</v>
      </c>
      <c r="B6" s="1248"/>
      <c r="C6" s="1248"/>
      <c r="D6" s="1248"/>
      <c r="E6" s="1248"/>
      <c r="F6" s="743"/>
      <c r="G6" s="743"/>
      <c r="H6" s="743"/>
      <c r="I6" s="743"/>
      <c r="J6" s="743"/>
      <c r="K6" s="87"/>
      <c r="L6" s="1239"/>
    </row>
    <row r="7" spans="1:12">
      <c r="A7" s="1247" t="s">
        <v>4149</v>
      </c>
      <c r="B7" s="1248"/>
      <c r="C7" s="1248"/>
      <c r="D7" s="1248"/>
      <c r="E7" s="1248"/>
      <c r="F7" s="743"/>
      <c r="G7" s="743"/>
      <c r="H7" s="743"/>
      <c r="I7" s="743"/>
      <c r="J7" s="743"/>
      <c r="K7" s="743"/>
      <c r="L7" s="1239"/>
    </row>
    <row r="8" spans="1:12">
      <c r="A8" s="1247" t="s">
        <v>4150</v>
      </c>
      <c r="B8" s="1248"/>
      <c r="C8" s="1248"/>
      <c r="D8" s="1248"/>
      <c r="E8" s="1248"/>
      <c r="F8" s="1248"/>
      <c r="G8" s="1248"/>
      <c r="H8" s="1248"/>
      <c r="I8" s="1248"/>
      <c r="J8" s="1248"/>
      <c r="K8" s="1248"/>
      <c r="L8" s="1249"/>
    </row>
    <row r="9" spans="1:12">
      <c r="A9" s="1247" t="s">
        <v>4181</v>
      </c>
      <c r="B9" s="1248"/>
      <c r="C9" s="1248"/>
      <c r="D9" s="1248"/>
      <c r="E9" s="1248"/>
      <c r="F9" s="1248"/>
      <c r="G9" s="1248"/>
      <c r="H9" s="1248"/>
      <c r="I9" s="1248"/>
      <c r="J9" s="1248"/>
      <c r="K9" s="1248"/>
      <c r="L9" s="1249"/>
    </row>
    <row r="10" spans="1:12">
      <c r="A10" s="1247" t="s">
        <v>4182</v>
      </c>
      <c r="B10" s="1248"/>
      <c r="C10" s="1248"/>
      <c r="D10" s="1248"/>
      <c r="E10" s="1248"/>
      <c r="F10" s="1248"/>
      <c r="G10" s="1248"/>
      <c r="H10" s="1248"/>
      <c r="I10" s="1248"/>
      <c r="J10" s="1248"/>
      <c r="K10" s="1248"/>
      <c r="L10" s="1249"/>
    </row>
    <row r="11" spans="1:12">
      <c r="A11" s="1247" t="s">
        <v>4183</v>
      </c>
      <c r="B11" s="1248"/>
      <c r="C11" s="1248"/>
      <c r="D11" s="1248"/>
      <c r="E11" s="1248"/>
      <c r="F11" s="1248"/>
      <c r="G11" s="1248"/>
      <c r="H11" s="1248"/>
      <c r="I11" s="1248"/>
      <c r="J11" s="1248"/>
      <c r="K11" s="1248"/>
      <c r="L11" s="1249"/>
    </row>
    <row r="12" spans="1:12">
      <c r="A12" s="1247" t="s">
        <v>4184</v>
      </c>
      <c r="B12" s="1248"/>
      <c r="C12" s="1248"/>
      <c r="D12" s="1248"/>
      <c r="E12" s="1248"/>
      <c r="F12" s="1248"/>
      <c r="G12" s="1248"/>
      <c r="H12" s="1248"/>
      <c r="I12" s="1248"/>
      <c r="J12" s="1248"/>
      <c r="K12" s="1248"/>
      <c r="L12" s="1249"/>
    </row>
    <row r="13" spans="1:12">
      <c r="A13" s="1247"/>
      <c r="B13" s="1248"/>
      <c r="C13" s="1248"/>
      <c r="D13" s="1248"/>
      <c r="E13" s="1248"/>
      <c r="F13" s="1248"/>
      <c r="G13" s="1248"/>
      <c r="H13" s="1248"/>
      <c r="I13" s="1248"/>
      <c r="J13" s="1248"/>
      <c r="K13" s="1248"/>
      <c r="L13" s="1249"/>
    </row>
    <row r="14" spans="1:12">
      <c r="A14" s="1247"/>
      <c r="B14" s="1248"/>
      <c r="C14" s="1248"/>
      <c r="D14" s="1248"/>
      <c r="E14" s="1248"/>
      <c r="F14" s="1248"/>
      <c r="G14" s="1248"/>
      <c r="H14" s="1248"/>
      <c r="I14" s="1248"/>
      <c r="J14" s="1248"/>
      <c r="K14" s="1248"/>
      <c r="L14" s="1249"/>
    </row>
    <row r="15" spans="1:12">
      <c r="A15" s="1247"/>
      <c r="B15" s="1248"/>
      <c r="C15" s="1248"/>
      <c r="D15" s="1248"/>
      <c r="E15" s="1248"/>
      <c r="F15" s="1248"/>
      <c r="G15" s="1248"/>
      <c r="H15" s="1248"/>
      <c r="I15" s="1248"/>
      <c r="J15" s="1248"/>
      <c r="K15" s="1248"/>
      <c r="L15" s="1249"/>
    </row>
    <row r="16" spans="1:12">
      <c r="A16" s="1247"/>
      <c r="B16" s="1248"/>
      <c r="C16" s="1248"/>
      <c r="D16" s="1248"/>
      <c r="E16" s="1248"/>
      <c r="F16" s="1248"/>
      <c r="G16" s="1248"/>
      <c r="H16" s="1248"/>
      <c r="I16" s="1248"/>
      <c r="J16" s="1248"/>
      <c r="K16" s="1248"/>
      <c r="L16" s="1249"/>
    </row>
    <row r="17" spans="1:12">
      <c r="A17" s="1247"/>
      <c r="B17" s="1248"/>
      <c r="C17" s="1248"/>
      <c r="D17" s="1248"/>
      <c r="E17" s="1248"/>
      <c r="F17" s="1248"/>
      <c r="G17" s="1248"/>
      <c r="H17" s="1248"/>
      <c r="I17" s="1248"/>
      <c r="J17" s="1248"/>
      <c r="K17" s="1248"/>
      <c r="L17" s="1249"/>
    </row>
    <row r="18" spans="1:12">
      <c r="A18" s="1373" t="s">
        <v>4154</v>
      </c>
      <c r="B18" s="1374"/>
      <c r="C18" s="1374"/>
      <c r="D18" s="1374"/>
      <c r="E18" s="1374"/>
      <c r="F18" s="1374"/>
      <c r="G18" s="1374"/>
      <c r="H18" s="1374"/>
      <c r="I18" s="1374"/>
      <c r="J18" s="1374"/>
      <c r="K18" s="1374"/>
      <c r="L18" s="1375"/>
    </row>
    <row r="19" spans="1:12" ht="20.85" customHeight="1">
      <c r="A19" s="1250" t="s">
        <v>1724</v>
      </c>
      <c r="B19" s="620"/>
      <c r="C19" s="603" t="s">
        <v>4155</v>
      </c>
      <c r="D19" s="498" t="s">
        <v>4156</v>
      </c>
      <c r="E19" s="1357" t="s">
        <v>4157</v>
      </c>
      <c r="F19" s="1290" t="s">
        <v>4185</v>
      </c>
      <c r="G19" s="1290" t="s">
        <v>4186</v>
      </c>
      <c r="H19" s="3656" t="s">
        <v>4187</v>
      </c>
      <c r="I19" s="3679"/>
      <c r="J19" s="1290" t="s">
        <v>4188</v>
      </c>
      <c r="K19" s="1290" t="s">
        <v>4164</v>
      </c>
      <c r="L19" s="1344" t="s">
        <v>2328</v>
      </c>
    </row>
    <row r="20" spans="1:12">
      <c r="A20" s="1254" t="s">
        <v>1727</v>
      </c>
      <c r="B20" s="1335" t="s">
        <v>2586</v>
      </c>
      <c r="C20" s="604" t="s">
        <v>4162</v>
      </c>
      <c r="D20" s="288" t="s">
        <v>3593</v>
      </c>
      <c r="E20" s="1335" t="s">
        <v>3593</v>
      </c>
      <c r="F20" s="1265" t="s">
        <v>4189</v>
      </c>
      <c r="G20" s="1265" t="s">
        <v>4189</v>
      </c>
      <c r="H20" s="3658" t="s">
        <v>4190</v>
      </c>
      <c r="I20" s="3669"/>
      <c r="J20" s="1265" t="s">
        <v>4170</v>
      </c>
      <c r="K20" s="1265" t="s">
        <v>4191</v>
      </c>
      <c r="L20" s="1255" t="s">
        <v>4192</v>
      </c>
    </row>
    <row r="21" spans="1:12">
      <c r="A21" s="1254"/>
      <c r="B21" s="1335"/>
      <c r="C21" s="604"/>
      <c r="D21" s="288" t="s">
        <v>3371</v>
      </c>
      <c r="E21" s="1335" t="s">
        <v>3371</v>
      </c>
      <c r="F21" s="1265"/>
      <c r="G21" s="1265"/>
      <c r="H21" s="3658"/>
      <c r="I21" s="3669"/>
      <c r="J21" s="1265" t="s">
        <v>4192</v>
      </c>
      <c r="K21" s="1265"/>
      <c r="L21" s="1255"/>
    </row>
    <row r="22" spans="1:12">
      <c r="A22" s="1256"/>
      <c r="B22" s="1358" t="s">
        <v>3018</v>
      </c>
      <c r="C22" s="1265" t="s">
        <v>3019</v>
      </c>
      <c r="D22" s="1265" t="s">
        <v>3020</v>
      </c>
      <c r="E22" s="1265" t="s">
        <v>3021</v>
      </c>
      <c r="F22" s="1265" t="s">
        <v>2343</v>
      </c>
      <c r="G22" s="1265" t="s">
        <v>2344</v>
      </c>
      <c r="H22" s="3659" t="s">
        <v>2345</v>
      </c>
      <c r="I22" s="3666"/>
      <c r="J22" s="1265" t="s">
        <v>2346</v>
      </c>
      <c r="K22" s="1265" t="s">
        <v>2347</v>
      </c>
      <c r="L22" s="1255" t="s">
        <v>2348</v>
      </c>
    </row>
    <row r="23" spans="1:12">
      <c r="A23" s="1257">
        <v>1</v>
      </c>
      <c r="B23" s="1359" t="s">
        <v>2593</v>
      </c>
      <c r="C23" s="1360"/>
      <c r="D23" s="1361"/>
      <c r="E23" s="1258"/>
      <c r="F23" s="1360"/>
      <c r="G23" s="1360"/>
      <c r="H23" s="3680"/>
      <c r="I23" s="3681"/>
      <c r="J23" s="1360"/>
      <c r="K23" s="1360"/>
      <c r="L23" s="1260"/>
    </row>
    <row r="24" spans="1:12">
      <c r="A24" s="1257">
        <v>2</v>
      </c>
      <c r="B24" s="1359" t="s">
        <v>2594</v>
      </c>
      <c r="C24" s="1360"/>
      <c r="D24" s="1361"/>
      <c r="E24" s="1258"/>
      <c r="F24" s="1360"/>
      <c r="G24" s="1360"/>
      <c r="H24" s="3672"/>
      <c r="I24" s="3673"/>
      <c r="J24" s="1360"/>
      <c r="K24" s="1360"/>
      <c r="L24" s="1262"/>
    </row>
    <row r="25" spans="1:12">
      <c r="A25" s="1257">
        <v>3</v>
      </c>
      <c r="B25" s="1359" t="s">
        <v>2595</v>
      </c>
      <c r="C25" s="1360"/>
      <c r="D25" s="1361"/>
      <c r="E25" s="1258"/>
      <c r="F25" s="1360"/>
      <c r="G25" s="1360"/>
      <c r="H25" s="3672"/>
      <c r="I25" s="3673"/>
      <c r="J25" s="1360"/>
      <c r="K25" s="1360"/>
      <c r="L25" s="1264"/>
    </row>
    <row r="26" spans="1:12">
      <c r="A26" s="1257">
        <v>4</v>
      </c>
      <c r="B26" s="1359" t="s">
        <v>4171</v>
      </c>
      <c r="C26" s="1360">
        <f>SUM(C23:C25)</f>
        <v>0</v>
      </c>
      <c r="D26" s="1376"/>
      <c r="E26" s="1377"/>
      <c r="F26" s="1360">
        <f>SUM(F23:F25)</f>
        <v>0</v>
      </c>
      <c r="G26" s="1360">
        <f>SUM(G23:G25)</f>
        <v>0</v>
      </c>
      <c r="H26" s="3672">
        <f>SUM(H23:I25)</f>
        <v>0</v>
      </c>
      <c r="I26" s="3673"/>
      <c r="J26" s="1360">
        <f>SUM(J23:J25)</f>
        <v>0</v>
      </c>
      <c r="K26" s="1360">
        <f>SUM(K23:K25)</f>
        <v>0</v>
      </c>
      <c r="L26" s="1264"/>
    </row>
    <row r="27" spans="1:12">
      <c r="A27" s="1257">
        <v>5</v>
      </c>
      <c r="B27" s="1359" t="s">
        <v>2596</v>
      </c>
      <c r="C27" s="1360"/>
      <c r="D27" s="1361"/>
      <c r="E27" s="1258"/>
      <c r="F27" s="1360"/>
      <c r="G27" s="1360"/>
      <c r="H27" s="3672"/>
      <c r="I27" s="3673"/>
      <c r="J27" s="1360"/>
      <c r="K27" s="1360"/>
      <c r="L27" s="1264"/>
    </row>
    <row r="28" spans="1:12">
      <c r="A28" s="1257">
        <v>6</v>
      </c>
      <c r="B28" s="1359" t="s">
        <v>2597</v>
      </c>
      <c r="C28" s="1360"/>
      <c r="D28" s="1361"/>
      <c r="E28" s="1258"/>
      <c r="F28" s="1360"/>
      <c r="G28" s="1360"/>
      <c r="H28" s="3672"/>
      <c r="I28" s="3673"/>
      <c r="J28" s="1360"/>
      <c r="K28" s="1360"/>
      <c r="L28" s="1268"/>
    </row>
    <row r="29" spans="1:12">
      <c r="A29" s="1257">
        <v>7</v>
      </c>
      <c r="B29" s="1359" t="s">
        <v>2598</v>
      </c>
      <c r="C29" s="1360"/>
      <c r="D29" s="1361"/>
      <c r="E29" s="1258"/>
      <c r="F29" s="1360"/>
      <c r="G29" s="1360"/>
      <c r="H29" s="3665"/>
      <c r="I29" s="3674"/>
      <c r="J29" s="1360"/>
      <c r="K29" s="1360"/>
      <c r="L29" s="1271"/>
    </row>
    <row r="30" spans="1:12">
      <c r="A30" s="1257">
        <v>8</v>
      </c>
      <c r="B30" s="1359" t="s">
        <v>4172</v>
      </c>
      <c r="C30" s="1360">
        <f>SUM(C27:C29)</f>
        <v>0</v>
      </c>
      <c r="D30" s="1376"/>
      <c r="E30" s="1377"/>
      <c r="F30" s="1360">
        <f>SUM(F27:F29)</f>
        <v>0</v>
      </c>
      <c r="G30" s="1360">
        <f>SUM(G27:G29)</f>
        <v>0</v>
      </c>
      <c r="H30" s="3672">
        <f>SUM(H27:I29)</f>
        <v>0</v>
      </c>
      <c r="I30" s="3673"/>
      <c r="J30" s="1360">
        <f>SUM(J27:J29)</f>
        <v>0</v>
      </c>
      <c r="K30" s="1360">
        <f>SUM(K27:K29)</f>
        <v>0</v>
      </c>
      <c r="L30" s="1262"/>
    </row>
    <row r="31" spans="1:12">
      <c r="A31" s="1257">
        <v>9</v>
      </c>
      <c r="B31" s="1359" t="s">
        <v>2599</v>
      </c>
      <c r="C31" s="1360"/>
      <c r="D31" s="1361"/>
      <c r="E31" s="1258"/>
      <c r="F31" s="1360"/>
      <c r="G31" s="1360"/>
      <c r="H31" s="3672"/>
      <c r="I31" s="3673"/>
      <c r="J31" s="1360"/>
      <c r="K31" s="1360"/>
      <c r="L31" s="1264"/>
    </row>
    <row r="32" spans="1:12">
      <c r="A32" s="1257">
        <v>10</v>
      </c>
      <c r="B32" s="1359" t="s">
        <v>2600</v>
      </c>
      <c r="C32" s="1360"/>
      <c r="D32" s="1361"/>
      <c r="E32" s="1258"/>
      <c r="F32" s="1360"/>
      <c r="G32" s="1360"/>
      <c r="H32" s="3672"/>
      <c r="I32" s="3673"/>
      <c r="J32" s="1360"/>
      <c r="K32" s="1360"/>
      <c r="L32" s="1264"/>
    </row>
    <row r="33" spans="1:12">
      <c r="A33" s="1257">
        <v>11</v>
      </c>
      <c r="B33" s="1359" t="s">
        <v>1192</v>
      </c>
      <c r="C33" s="1360"/>
      <c r="D33" s="1361"/>
      <c r="E33" s="1258"/>
      <c r="F33" s="1360"/>
      <c r="G33" s="1360"/>
      <c r="H33" s="3672"/>
      <c r="I33" s="3673"/>
      <c r="J33" s="1360"/>
      <c r="K33" s="1360"/>
      <c r="L33" s="1264"/>
    </row>
    <row r="34" spans="1:12">
      <c r="A34" s="1257">
        <v>12</v>
      </c>
      <c r="B34" s="1359" t="s">
        <v>4173</v>
      </c>
      <c r="C34" s="1360">
        <f>SUM(C31:C33)</f>
        <v>0</v>
      </c>
      <c r="D34" s="1376"/>
      <c r="E34" s="1377"/>
      <c r="F34" s="1360">
        <f>SUM(F31:F33)</f>
        <v>0</v>
      </c>
      <c r="G34" s="1360">
        <f>SUM(G31:G33)</f>
        <v>0</v>
      </c>
      <c r="H34" s="3672">
        <f>SUM(H31:I33)</f>
        <v>0</v>
      </c>
      <c r="I34" s="3673"/>
      <c r="J34" s="1360">
        <f>SUM(J31:J33)</f>
        <v>0</v>
      </c>
      <c r="K34" s="1360">
        <f>SUM(K31:K33)</f>
        <v>0</v>
      </c>
      <c r="L34" s="1264"/>
    </row>
    <row r="35" spans="1:12">
      <c r="A35" s="1257">
        <v>13</v>
      </c>
      <c r="B35" s="1359" t="s">
        <v>1193</v>
      </c>
      <c r="C35" s="1360"/>
      <c r="D35" s="1361"/>
      <c r="E35" s="1258"/>
      <c r="F35" s="1360"/>
      <c r="G35" s="1360"/>
      <c r="H35" s="3672"/>
      <c r="I35" s="3673"/>
      <c r="J35" s="1360"/>
      <c r="K35" s="1360"/>
      <c r="L35" s="1264"/>
    </row>
    <row r="36" spans="1:12">
      <c r="A36" s="1257">
        <v>14</v>
      </c>
      <c r="B36" s="1359" t="s">
        <v>1194</v>
      </c>
      <c r="C36" s="1360"/>
      <c r="D36" s="1361"/>
      <c r="E36" s="1258"/>
      <c r="F36" s="1360"/>
      <c r="G36" s="1360"/>
      <c r="H36" s="3672"/>
      <c r="I36" s="3673"/>
      <c r="J36" s="1360"/>
      <c r="K36" s="1360"/>
      <c r="L36" s="1264"/>
    </row>
    <row r="37" spans="1:12">
      <c r="A37" s="1257">
        <v>15</v>
      </c>
      <c r="B37" s="1359" t="s">
        <v>4174</v>
      </c>
      <c r="C37" s="1360"/>
      <c r="D37" s="1361"/>
      <c r="E37" s="1258"/>
      <c r="F37" s="1360"/>
      <c r="G37" s="1360"/>
      <c r="H37" s="3672"/>
      <c r="I37" s="3673"/>
      <c r="J37" s="1360"/>
      <c r="K37" s="1360"/>
      <c r="L37" s="1264"/>
    </row>
    <row r="38" spans="1:12">
      <c r="A38" s="1257">
        <v>16</v>
      </c>
      <c r="B38" s="1359" t="s">
        <v>4175</v>
      </c>
      <c r="C38" s="1360">
        <f>SUM(C35:C37)</f>
        <v>0</v>
      </c>
      <c r="D38" s="1376"/>
      <c r="E38" s="1377"/>
      <c r="F38" s="1360">
        <f>SUM(F35:F37)</f>
        <v>0</v>
      </c>
      <c r="G38" s="1360">
        <f>SUM(G35:G37)</f>
        <v>0</v>
      </c>
      <c r="H38" s="3672">
        <f>SUM(H35:I37)</f>
        <v>0</v>
      </c>
      <c r="I38" s="3673"/>
      <c r="J38" s="1360">
        <f>SUM(J35:J37)</f>
        <v>0</v>
      </c>
      <c r="K38" s="1360">
        <f>SUM(K35:K37)</f>
        <v>0</v>
      </c>
      <c r="L38" s="1274"/>
    </row>
    <row r="39" spans="1:12" ht="15.75" customHeight="1">
      <c r="A39" s="1275">
        <v>17</v>
      </c>
      <c r="B39" s="1345" t="s">
        <v>4176</v>
      </c>
      <c r="C39" s="1378"/>
      <c r="D39" s="1363"/>
      <c r="E39" s="1276"/>
      <c r="F39" s="1378"/>
      <c r="G39" s="1378"/>
      <c r="H39" s="3663"/>
      <c r="I39" s="3664"/>
      <c r="J39" s="1378"/>
      <c r="K39" s="1378"/>
      <c r="L39" s="1379"/>
    </row>
    <row r="40" spans="1:12" ht="15.75" customHeight="1">
      <c r="A40" s="1380"/>
      <c r="B40" s="1346" t="s">
        <v>4177</v>
      </c>
      <c r="C40" s="1381">
        <f>C26+C30+C34+C38</f>
        <v>0</v>
      </c>
      <c r="D40" s="1382"/>
      <c r="E40" s="1383"/>
      <c r="F40" s="1381">
        <f>F26+F30+F34+F38</f>
        <v>0</v>
      </c>
      <c r="G40" s="1381">
        <f>G26+G30+G34+G38</f>
        <v>0</v>
      </c>
      <c r="H40" s="3665">
        <v>0</v>
      </c>
      <c r="I40" s="3666"/>
      <c r="J40" s="1381">
        <f>J26+J30+J34+J38</f>
        <v>0</v>
      </c>
      <c r="K40" s="1381">
        <f>K26+K30+K34+K38</f>
        <v>0</v>
      </c>
      <c r="L40" s="1271"/>
    </row>
    <row r="41" spans="1:12" ht="15.75" customHeight="1">
      <c r="A41" s="1275"/>
      <c r="B41" s="1345"/>
      <c r="C41" s="1378"/>
      <c r="D41" s="1384"/>
      <c r="E41" s="1385"/>
      <c r="F41" s="1277"/>
      <c r="G41" s="1277"/>
      <c r="H41" s="3667"/>
      <c r="I41" s="3664"/>
      <c r="J41" s="1386"/>
      <c r="K41" s="1386"/>
      <c r="L41" s="1379"/>
    </row>
    <row r="42" spans="1:12" ht="15.75" customHeight="1">
      <c r="A42" s="1387"/>
      <c r="B42" s="1367"/>
      <c r="C42" s="1388"/>
      <c r="D42" s="1368"/>
      <c r="E42" s="1389"/>
      <c r="F42" s="1390"/>
      <c r="G42" s="1390"/>
      <c r="H42" s="3668"/>
      <c r="I42" s="3669"/>
      <c r="J42" s="1391"/>
      <c r="K42" s="1391"/>
      <c r="L42" s="1392"/>
    </row>
    <row r="43" spans="1:12" ht="15.75" customHeight="1" thickBot="1">
      <c r="A43" s="1393"/>
      <c r="B43" s="1371"/>
      <c r="C43" s="1394"/>
      <c r="D43" s="1371"/>
      <c r="E43" s="1395"/>
      <c r="F43" s="1396"/>
      <c r="G43" s="1396"/>
      <c r="H43" s="3670"/>
      <c r="I43" s="3671"/>
      <c r="J43" s="1396"/>
      <c r="K43" s="1396"/>
      <c r="L43" s="1397"/>
    </row>
    <row r="44" spans="1:12" ht="15.75" thickTop="1">
      <c r="A44" s="743"/>
      <c r="B44" s="743"/>
      <c r="C44" s="743"/>
      <c r="D44" s="743"/>
      <c r="E44" s="743"/>
      <c r="F44" s="743"/>
      <c r="G44" s="743"/>
      <c r="H44" s="743"/>
      <c r="I44" s="870"/>
      <c r="J44" s="870"/>
      <c r="K44" s="870"/>
      <c r="L44" s="870"/>
    </row>
    <row r="45" spans="1:12">
      <c r="A45" s="15" t="s">
        <v>4683</v>
      </c>
      <c r="B45" s="15"/>
      <c r="C45" s="15"/>
      <c r="D45" s="15"/>
      <c r="E45" s="15"/>
      <c r="F45" s="15"/>
      <c r="G45" s="15"/>
      <c r="H45" s="15"/>
      <c r="I45" s="15"/>
      <c r="J45" s="15"/>
      <c r="K45" s="15"/>
      <c r="L45" s="15"/>
    </row>
    <row r="46" spans="1:12">
      <c r="A46" s="67" t="s">
        <v>4193</v>
      </c>
      <c r="B46" s="67"/>
      <c r="C46" s="67"/>
      <c r="D46" s="67"/>
      <c r="E46" s="67"/>
      <c r="F46" s="67"/>
      <c r="G46" s="67"/>
      <c r="H46" s="67"/>
      <c r="I46" s="67"/>
      <c r="J46" s="67"/>
      <c r="K46" s="67"/>
      <c r="L46" s="67"/>
    </row>
  </sheetData>
  <mergeCells count="29">
    <mergeCell ref="H26:I26"/>
    <mergeCell ref="I2:J2"/>
    <mergeCell ref="K2:L2"/>
    <mergeCell ref="I3:J3"/>
    <mergeCell ref="K3:L3"/>
    <mergeCell ref="H19:I19"/>
    <mergeCell ref="H20:I20"/>
    <mergeCell ref="H21:I21"/>
    <mergeCell ref="H22:I22"/>
    <mergeCell ref="H23:I23"/>
    <mergeCell ref="H24:I24"/>
    <mergeCell ref="H25:I25"/>
    <mergeCell ref="H38:I38"/>
    <mergeCell ref="H27:I27"/>
    <mergeCell ref="H28:I28"/>
    <mergeCell ref="H29:I29"/>
    <mergeCell ref="H30:I30"/>
    <mergeCell ref="H31:I31"/>
    <mergeCell ref="H32:I32"/>
    <mergeCell ref="H33:I33"/>
    <mergeCell ref="H34:I34"/>
    <mergeCell ref="H35:I35"/>
    <mergeCell ref="H36:I36"/>
    <mergeCell ref="H37:I37"/>
    <mergeCell ref="H39:I39"/>
    <mergeCell ref="H40:I40"/>
    <mergeCell ref="H41:I41"/>
    <mergeCell ref="H42:I42"/>
    <mergeCell ref="H43:I43"/>
  </mergeCells>
  <pageMargins left="0.7" right="0.7" top="0.75" bottom="0.75" header="0.3" footer="0.3"/>
  <pageSetup scale="5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1">
    <pageSetUpPr fitToPage="1"/>
  </sheetPr>
  <dimension ref="A1:J65"/>
  <sheetViews>
    <sheetView defaultGridColor="0" view="pageBreakPreview" colorId="22" zoomScale="80" zoomScaleNormal="100" zoomScaleSheetLayoutView="80" workbookViewId="0">
      <selection activeCell="C33" sqref="C33"/>
    </sheetView>
  </sheetViews>
  <sheetFormatPr defaultColWidth="9.6640625" defaultRowHeight="15"/>
  <cols>
    <col min="1" max="1" width="4.6640625" customWidth="1"/>
    <col min="2" max="3" width="18.21875" customWidth="1"/>
    <col min="4" max="4" width="16.6640625" customWidth="1"/>
    <col min="5" max="5" width="4.6640625" customWidth="1"/>
    <col min="6" max="6" width="17.6640625" customWidth="1"/>
    <col min="7" max="7" width="12.6640625" customWidth="1"/>
    <col min="8" max="8" width="16.6640625" customWidth="1"/>
  </cols>
  <sheetData>
    <row r="1" spans="1:10">
      <c r="A1" s="27" t="s">
        <v>1795</v>
      </c>
      <c r="B1" s="64"/>
      <c r="C1" s="64"/>
      <c r="D1" s="537" t="s">
        <v>1339</v>
      </c>
      <c r="E1" s="538"/>
      <c r="F1" s="539"/>
      <c r="G1" s="540" t="s">
        <v>1797</v>
      </c>
      <c r="H1" s="394" t="s">
        <v>1798</v>
      </c>
    </row>
    <row r="2" spans="1:10">
      <c r="A2" s="70" t="str">
        <f>'Data Sheet'!$C$25</f>
        <v>Consolidated Edison Company of New York, Inc.</v>
      </c>
      <c r="B2" s="491"/>
      <c r="C2" s="491"/>
      <c r="D2" s="2733" t="s">
        <v>1136</v>
      </c>
      <c r="E2" s="15"/>
      <c r="F2" s="287"/>
      <c r="G2" s="286" t="s">
        <v>1800</v>
      </c>
      <c r="H2" s="492"/>
    </row>
    <row r="3" spans="1:10" ht="15" customHeight="1">
      <c r="A3" s="541"/>
      <c r="B3" s="491"/>
      <c r="C3" s="491"/>
      <c r="D3" s="2733" t="s">
        <v>1137</v>
      </c>
      <c r="E3" s="15"/>
      <c r="F3" s="15"/>
      <c r="G3" s="876" t="str">
        <f>'Data Sheet'!$C$40</f>
        <v>4/28/2016</v>
      </c>
      <c r="H3" s="819" t="str">
        <f>'Data Sheet'!$C$38</f>
        <v>12/31/2015</v>
      </c>
    </row>
    <row r="4" spans="1:10" ht="15" customHeight="1">
      <c r="A4" s="505" t="s">
        <v>3648</v>
      </c>
      <c r="B4" s="506"/>
      <c r="C4" s="506"/>
      <c r="D4" s="228"/>
      <c r="E4" s="228"/>
      <c r="F4" s="228"/>
      <c r="G4" s="228"/>
      <c r="H4" s="229"/>
    </row>
    <row r="5" spans="1:10">
      <c r="A5" s="542"/>
      <c r="B5" s="17"/>
      <c r="C5" s="17"/>
      <c r="D5" s="16"/>
      <c r="E5" s="16"/>
      <c r="F5" s="16"/>
      <c r="G5" s="16"/>
      <c r="H5" s="23"/>
    </row>
    <row r="6" spans="1:10">
      <c r="A6" s="20" t="s">
        <v>3649</v>
      </c>
      <c r="B6" s="17"/>
      <c r="C6" s="17"/>
      <c r="D6" s="17"/>
      <c r="E6" s="17"/>
      <c r="F6" s="16"/>
      <c r="G6" s="16"/>
      <c r="H6" s="23"/>
    </row>
    <row r="7" spans="1:10">
      <c r="A7" s="20" t="s">
        <v>3650</v>
      </c>
      <c r="B7" s="17"/>
      <c r="C7" s="17"/>
      <c r="D7" s="17"/>
      <c r="E7" s="17"/>
      <c r="F7" s="17"/>
      <c r="G7" s="17"/>
      <c r="H7" s="21"/>
    </row>
    <row r="8" spans="1:10">
      <c r="A8" s="20"/>
      <c r="B8" s="17"/>
      <c r="C8" s="17"/>
      <c r="D8" s="17"/>
      <c r="E8" s="17"/>
      <c r="F8" s="17"/>
      <c r="G8" s="17"/>
      <c r="H8" s="21"/>
    </row>
    <row r="9" spans="1:10">
      <c r="A9" s="543" t="s">
        <v>1724</v>
      </c>
      <c r="B9" s="544" t="s">
        <v>1778</v>
      </c>
      <c r="C9" s="545"/>
      <c r="D9" s="546" t="s">
        <v>3594</v>
      </c>
      <c r="E9" s="546" t="s">
        <v>1724</v>
      </c>
      <c r="F9" s="546" t="s">
        <v>1778</v>
      </c>
      <c r="G9" s="547"/>
      <c r="H9" s="548" t="s">
        <v>3594</v>
      </c>
    </row>
    <row r="10" spans="1:10">
      <c r="A10" s="549" t="s">
        <v>1727</v>
      </c>
      <c r="B10" s="550" t="s">
        <v>3018</v>
      </c>
      <c r="C10" s="551"/>
      <c r="D10" s="552" t="s">
        <v>3019</v>
      </c>
      <c r="E10" s="552" t="s">
        <v>1727</v>
      </c>
      <c r="F10" s="552" t="s">
        <v>3018</v>
      </c>
      <c r="G10" s="553"/>
      <c r="H10" s="554" t="s">
        <v>3019</v>
      </c>
    </row>
    <row r="11" spans="1:10">
      <c r="A11" s="549">
        <v>1</v>
      </c>
      <c r="B11" s="550" t="s">
        <v>3651</v>
      </c>
      <c r="C11" s="551"/>
      <c r="D11" s="555"/>
      <c r="E11" s="552">
        <v>22</v>
      </c>
      <c r="F11" s="550" t="s">
        <v>3652</v>
      </c>
      <c r="G11" s="551"/>
      <c r="H11" s="556"/>
    </row>
    <row r="12" spans="1:10">
      <c r="A12" s="549">
        <v>2</v>
      </c>
      <c r="B12" s="557" t="s">
        <v>3653</v>
      </c>
      <c r="C12" s="478"/>
      <c r="D12" s="558"/>
      <c r="E12" s="559">
        <v>23</v>
      </c>
      <c r="F12" s="560" t="s">
        <v>3654</v>
      </c>
      <c r="G12" s="17"/>
      <c r="H12" s="561"/>
    </row>
    <row r="13" spans="1:10">
      <c r="A13" s="549">
        <v>3</v>
      </c>
      <c r="B13" s="557" t="s">
        <v>3655</v>
      </c>
      <c r="C13" s="478"/>
      <c r="D13" s="562">
        <v>2927855</v>
      </c>
      <c r="E13" s="552"/>
      <c r="F13" s="557" t="s">
        <v>3656</v>
      </c>
      <c r="G13" s="478"/>
      <c r="H13" s="563">
        <v>20206463</v>
      </c>
      <c r="J13" s="3256"/>
    </row>
    <row r="14" spans="1:10">
      <c r="A14" s="549">
        <v>4</v>
      </c>
      <c r="B14" s="557" t="s">
        <v>3657</v>
      </c>
      <c r="C14" s="478"/>
      <c r="D14" s="562"/>
      <c r="E14" s="559">
        <v>24</v>
      </c>
      <c r="F14" s="560" t="s">
        <v>3658</v>
      </c>
      <c r="G14" s="17"/>
      <c r="H14" s="561"/>
    </row>
    <row r="15" spans="1:10">
      <c r="A15" s="549">
        <v>5</v>
      </c>
      <c r="B15" s="557" t="s">
        <v>3659</v>
      </c>
      <c r="C15" s="478"/>
      <c r="D15" s="562"/>
      <c r="E15" s="552"/>
      <c r="F15" s="557" t="s">
        <v>3660</v>
      </c>
      <c r="G15" s="478"/>
      <c r="H15" s="563"/>
    </row>
    <row r="16" spans="1:10">
      <c r="A16" s="549">
        <v>6</v>
      </c>
      <c r="B16" s="557" t="s">
        <v>3661</v>
      </c>
      <c r="C16" s="478"/>
      <c r="D16" s="562"/>
      <c r="E16" s="559">
        <v>25</v>
      </c>
      <c r="F16" s="560" t="s">
        <v>3662</v>
      </c>
      <c r="G16" s="17"/>
      <c r="H16" s="561"/>
    </row>
    <row r="17" spans="1:8">
      <c r="A17" s="549">
        <v>7</v>
      </c>
      <c r="B17" s="557" t="s">
        <v>2168</v>
      </c>
      <c r="C17" s="478"/>
      <c r="D17" s="562">
        <v>868</v>
      </c>
      <c r="E17" s="552"/>
      <c r="F17" s="557" t="s">
        <v>3660</v>
      </c>
      <c r="G17" s="478"/>
      <c r="H17" s="563">
        <v>457889</v>
      </c>
    </row>
    <row r="18" spans="1:8">
      <c r="A18" s="549">
        <v>8</v>
      </c>
      <c r="B18" s="557" t="s">
        <v>3663</v>
      </c>
      <c r="C18" s="478"/>
      <c r="D18" s="562"/>
      <c r="E18" s="552">
        <v>26</v>
      </c>
      <c r="F18" s="557" t="s">
        <v>3664</v>
      </c>
      <c r="G18" s="478"/>
      <c r="H18" s="564"/>
    </row>
    <row r="19" spans="1:8">
      <c r="A19" s="495">
        <v>9</v>
      </c>
      <c r="B19" s="560" t="s">
        <v>3665</v>
      </c>
      <c r="C19" s="17"/>
      <c r="D19" s="565"/>
      <c r="E19" s="559">
        <v>27</v>
      </c>
      <c r="F19" s="2457" t="s">
        <v>3666</v>
      </c>
      <c r="G19" s="566"/>
      <c r="H19" s="567"/>
    </row>
    <row r="20" spans="1:8">
      <c r="A20" s="549"/>
      <c r="B20" s="557" t="s">
        <v>3667</v>
      </c>
      <c r="C20" s="478"/>
      <c r="D20" s="568">
        <f>SUM(D13:D17)-D18</f>
        <v>2928723</v>
      </c>
      <c r="E20" s="552"/>
      <c r="F20" s="557" t="s">
        <v>3668</v>
      </c>
      <c r="G20" s="478"/>
      <c r="H20" s="563">
        <v>132157</v>
      </c>
    </row>
    <row r="21" spans="1:8">
      <c r="A21" s="549">
        <v>10</v>
      </c>
      <c r="B21" s="557" t="s">
        <v>3669</v>
      </c>
      <c r="C21" s="478"/>
      <c r="D21" s="562">
        <v>18687243</v>
      </c>
      <c r="E21" s="552">
        <v>28</v>
      </c>
      <c r="F21" s="557" t="s">
        <v>3670</v>
      </c>
      <c r="G21" s="478"/>
      <c r="H21" s="564">
        <f>D34-H13-H17-H20</f>
        <v>819457</v>
      </c>
    </row>
    <row r="22" spans="1:8">
      <c r="A22" s="2658">
        <v>11</v>
      </c>
      <c r="B22" s="2659" t="s">
        <v>4239</v>
      </c>
      <c r="C22" s="2660"/>
      <c r="D22" s="2661"/>
      <c r="E22" s="2662">
        <v>29</v>
      </c>
      <c r="F22" s="2663" t="s">
        <v>4240</v>
      </c>
      <c r="G22" s="2664"/>
      <c r="H22" s="2665"/>
    </row>
    <row r="23" spans="1:8">
      <c r="A23" s="2658">
        <v>12</v>
      </c>
      <c r="B23" s="2659" t="s">
        <v>4194</v>
      </c>
      <c r="C23" s="2660"/>
      <c r="D23" s="569"/>
      <c r="E23" s="559">
        <v>30</v>
      </c>
      <c r="F23" s="570" t="s">
        <v>3671</v>
      </c>
      <c r="G23" s="16"/>
      <c r="H23" s="571"/>
    </row>
    <row r="24" spans="1:8">
      <c r="A24" s="549">
        <v>13</v>
      </c>
      <c r="B24" s="557" t="s">
        <v>1966</v>
      </c>
      <c r="C24" s="478"/>
      <c r="D24" s="562"/>
      <c r="E24" s="552"/>
      <c r="F24" s="550" t="s">
        <v>4238</v>
      </c>
      <c r="G24" s="551"/>
      <c r="H24" s="563">
        <f>SUM(H12:H22)</f>
        <v>21615966</v>
      </c>
    </row>
    <row r="25" spans="1:8">
      <c r="A25" s="549">
        <v>14</v>
      </c>
      <c r="B25" s="557" t="s">
        <v>3672</v>
      </c>
      <c r="C25" s="478"/>
      <c r="D25" s="562"/>
      <c r="E25" s="555"/>
      <c r="F25" s="572"/>
      <c r="G25" s="572"/>
      <c r="H25" s="573"/>
    </row>
    <row r="26" spans="1:8">
      <c r="A26" s="549">
        <v>15</v>
      </c>
      <c r="B26" s="557" t="s">
        <v>3673</v>
      </c>
      <c r="C26" s="478"/>
      <c r="D26" s="568">
        <f>D24-D25</f>
        <v>0</v>
      </c>
      <c r="E26" s="555"/>
      <c r="F26" s="572"/>
      <c r="G26" s="572"/>
      <c r="H26" s="573"/>
    </row>
    <row r="27" spans="1:8">
      <c r="A27" s="549">
        <v>16</v>
      </c>
      <c r="B27" s="557" t="s">
        <v>3674</v>
      </c>
      <c r="C27" s="478"/>
      <c r="D27" s="569"/>
      <c r="E27" s="572"/>
      <c r="F27" s="572"/>
      <c r="G27" s="572"/>
      <c r="H27" s="573"/>
    </row>
    <row r="28" spans="1:8">
      <c r="A28" s="549">
        <v>17</v>
      </c>
      <c r="B28" s="557" t="s">
        <v>1966</v>
      </c>
      <c r="C28" s="478"/>
      <c r="D28" s="2661">
        <v>1299602</v>
      </c>
      <c r="E28" s="555"/>
      <c r="F28" s="572"/>
      <c r="G28" s="572"/>
      <c r="H28" s="573"/>
    </row>
    <row r="29" spans="1:8">
      <c r="A29" s="549">
        <v>18</v>
      </c>
      <c r="B29" s="557" t="s">
        <v>3672</v>
      </c>
      <c r="C29" s="478"/>
      <c r="D29" s="562"/>
      <c r="E29" s="555"/>
      <c r="F29" s="572"/>
      <c r="G29" s="572"/>
      <c r="H29" s="573"/>
    </row>
    <row r="30" spans="1:8">
      <c r="A30" s="495">
        <v>19</v>
      </c>
      <c r="B30" s="560" t="s">
        <v>3675</v>
      </c>
      <c r="C30" s="17"/>
      <c r="D30" s="574"/>
      <c r="E30" s="555"/>
      <c r="F30" s="572"/>
      <c r="G30" s="572"/>
      <c r="H30" s="573"/>
    </row>
    <row r="31" spans="1:8">
      <c r="A31" s="549"/>
      <c r="B31" s="557" t="s">
        <v>3676</v>
      </c>
      <c r="C31" s="478"/>
      <c r="D31" s="568">
        <f>D28-D29</f>
        <v>1299602</v>
      </c>
      <c r="E31" s="555"/>
      <c r="F31" s="572"/>
      <c r="G31" s="572"/>
      <c r="H31" s="573"/>
    </row>
    <row r="32" spans="1:8">
      <c r="A32" s="549">
        <v>20</v>
      </c>
      <c r="B32" s="557" t="s">
        <v>3677</v>
      </c>
      <c r="C32" s="478"/>
      <c r="D32" s="562"/>
      <c r="E32" s="555"/>
      <c r="F32" s="572"/>
      <c r="G32" s="572"/>
      <c r="H32" s="573"/>
    </row>
    <row r="33" spans="1:8">
      <c r="A33" s="495">
        <v>21</v>
      </c>
      <c r="B33" s="570" t="s">
        <v>3678</v>
      </c>
      <c r="C33" s="16"/>
      <c r="D33" s="574"/>
      <c r="E33" s="555"/>
      <c r="F33" s="572"/>
      <c r="G33" s="572"/>
      <c r="H33" s="573"/>
    </row>
    <row r="34" spans="1:8">
      <c r="A34" s="495"/>
      <c r="B34" s="570" t="s">
        <v>3679</v>
      </c>
      <c r="C34" s="16"/>
      <c r="D34" s="574">
        <f>D20+D21+D26+D29+D32</f>
        <v>21615966</v>
      </c>
      <c r="E34" s="555"/>
      <c r="F34" s="572"/>
      <c r="G34" s="572"/>
      <c r="H34" s="573"/>
    </row>
    <row r="35" spans="1:8">
      <c r="A35" s="575" t="s">
        <v>3680</v>
      </c>
      <c r="B35" s="576"/>
      <c r="C35" s="576"/>
      <c r="D35" s="576"/>
      <c r="E35" s="576"/>
      <c r="F35" s="576"/>
      <c r="G35" s="576"/>
      <c r="H35" s="577"/>
    </row>
    <row r="36" spans="1:8">
      <c r="A36" s="20"/>
      <c r="B36" s="17"/>
      <c r="C36" s="17"/>
      <c r="D36" s="17"/>
      <c r="E36" s="17"/>
      <c r="F36" s="17"/>
      <c r="G36" s="17"/>
      <c r="H36" s="21"/>
    </row>
    <row r="37" spans="1:8">
      <c r="A37" s="20" t="s">
        <v>3681</v>
      </c>
      <c r="B37" s="17"/>
      <c r="C37" s="17"/>
      <c r="D37" s="17"/>
      <c r="E37" s="17" t="s">
        <v>3682</v>
      </c>
      <c r="F37" s="17"/>
      <c r="G37" s="17"/>
      <c r="H37" s="21"/>
    </row>
    <row r="38" spans="1:8">
      <c r="A38" s="20" t="s">
        <v>3683</v>
      </c>
      <c r="B38" s="17"/>
      <c r="C38" s="17"/>
      <c r="D38" s="17"/>
      <c r="E38" s="17" t="s">
        <v>3684</v>
      </c>
      <c r="F38" s="17"/>
      <c r="G38" s="17"/>
      <c r="H38" s="21"/>
    </row>
    <row r="39" spans="1:8">
      <c r="A39" s="20" t="s">
        <v>3685</v>
      </c>
      <c r="B39" s="17"/>
      <c r="C39" s="17"/>
      <c r="D39" s="17"/>
      <c r="E39" s="17" t="s">
        <v>3686</v>
      </c>
      <c r="F39" s="17"/>
      <c r="G39" s="17"/>
      <c r="H39" s="21"/>
    </row>
    <row r="40" spans="1:8">
      <c r="A40" s="20" t="s">
        <v>3687</v>
      </c>
      <c r="B40" s="17"/>
      <c r="C40" s="17"/>
      <c r="D40" s="17"/>
      <c r="E40" s="17" t="s">
        <v>3688</v>
      </c>
      <c r="F40" s="17"/>
      <c r="G40" s="17"/>
      <c r="H40" s="21"/>
    </row>
    <row r="41" spans="1:8">
      <c r="A41" s="20" t="s">
        <v>3689</v>
      </c>
      <c r="B41" s="17"/>
      <c r="C41" s="17"/>
      <c r="D41" s="17"/>
      <c r="E41" s="17" t="s">
        <v>3690</v>
      </c>
      <c r="F41" s="17"/>
      <c r="G41" s="17"/>
      <c r="H41" s="21"/>
    </row>
    <row r="42" spans="1:8">
      <c r="A42" s="20" t="s">
        <v>2577</v>
      </c>
      <c r="B42" s="17"/>
      <c r="C42" s="17"/>
      <c r="D42" s="17"/>
      <c r="E42" s="17" t="s">
        <v>2578</v>
      </c>
      <c r="F42" s="17"/>
      <c r="G42" s="17"/>
      <c r="H42" s="21"/>
    </row>
    <row r="43" spans="1:8">
      <c r="A43" s="20" t="s">
        <v>2579</v>
      </c>
      <c r="B43" s="17"/>
      <c r="C43" s="17"/>
      <c r="D43" s="17"/>
      <c r="E43" s="17" t="s">
        <v>2580</v>
      </c>
      <c r="F43" s="17"/>
      <c r="G43" s="17"/>
      <c r="H43" s="21"/>
    </row>
    <row r="44" spans="1:8">
      <c r="A44" s="20" t="s">
        <v>2581</v>
      </c>
      <c r="B44" s="17"/>
      <c r="C44" s="17"/>
      <c r="D44" s="17"/>
      <c r="E44" s="17" t="s">
        <v>2582</v>
      </c>
      <c r="F44" s="17"/>
      <c r="G44" s="17"/>
      <c r="H44" s="21"/>
    </row>
    <row r="45" spans="1:8">
      <c r="A45" s="20"/>
      <c r="B45" s="17"/>
      <c r="C45" s="17"/>
      <c r="D45" s="17"/>
      <c r="E45" s="17"/>
      <c r="F45" s="17"/>
      <c r="G45" s="17"/>
      <c r="H45" s="21"/>
    </row>
    <row r="46" spans="1:8">
      <c r="A46" s="578" t="s">
        <v>2583</v>
      </c>
      <c r="B46" s="579"/>
      <c r="C46" s="579"/>
      <c r="D46" s="579"/>
      <c r="E46" s="579"/>
      <c r="F46" s="579"/>
      <c r="G46" s="579"/>
      <c r="H46" s="580"/>
    </row>
    <row r="47" spans="1:8">
      <c r="A47" s="20"/>
      <c r="B47" s="560"/>
      <c r="C47" s="560"/>
      <c r="D47" s="570" t="s">
        <v>2584</v>
      </c>
      <c r="E47" s="16"/>
      <c r="F47" s="550" t="s">
        <v>2585</v>
      </c>
      <c r="G47" s="551"/>
      <c r="H47" s="581"/>
    </row>
    <row r="48" spans="1:8">
      <c r="A48" s="495" t="s">
        <v>1724</v>
      </c>
      <c r="B48" s="559" t="s">
        <v>2586</v>
      </c>
      <c r="C48" s="559" t="s">
        <v>2587</v>
      </c>
      <c r="D48" s="570" t="s">
        <v>3326</v>
      </c>
      <c r="E48" s="16"/>
      <c r="F48" s="559" t="s">
        <v>2588</v>
      </c>
      <c r="G48" s="559" t="s">
        <v>2589</v>
      </c>
      <c r="H48" s="582" t="s">
        <v>2590</v>
      </c>
    </row>
    <row r="49" spans="1:8">
      <c r="A49" s="495" t="s">
        <v>1727</v>
      </c>
      <c r="B49" s="560"/>
      <c r="C49" s="560"/>
      <c r="D49" s="570" t="s">
        <v>2591</v>
      </c>
      <c r="E49" s="16"/>
      <c r="F49" s="559" t="s">
        <v>2592</v>
      </c>
      <c r="G49" s="559"/>
      <c r="H49" s="582"/>
    </row>
    <row r="50" spans="1:8">
      <c r="A50" s="583"/>
      <c r="B50" s="552" t="s">
        <v>3018</v>
      </c>
      <c r="C50" s="552" t="s">
        <v>3019</v>
      </c>
      <c r="D50" s="550" t="s">
        <v>3020</v>
      </c>
      <c r="E50" s="551"/>
      <c r="F50" s="552" t="s">
        <v>3021</v>
      </c>
      <c r="G50" s="552" t="s">
        <v>2343</v>
      </c>
      <c r="H50" s="554" t="s">
        <v>2344</v>
      </c>
    </row>
    <row r="51" spans="1:8">
      <c r="A51" s="20">
        <v>31</v>
      </c>
      <c r="B51" s="557" t="s">
        <v>2593</v>
      </c>
      <c r="C51" s="2982">
        <v>1845068.0115399999</v>
      </c>
      <c r="D51" s="2982">
        <v>94859</v>
      </c>
      <c r="E51" s="584"/>
      <c r="F51" s="2814">
        <v>3093</v>
      </c>
      <c r="G51" s="2815">
        <v>8</v>
      </c>
      <c r="H51" s="2816">
        <v>18</v>
      </c>
    </row>
    <row r="52" spans="1:8">
      <c r="A52" s="20">
        <v>32</v>
      </c>
      <c r="B52" s="557" t="s">
        <v>2594</v>
      </c>
      <c r="C52" s="2982">
        <v>1712079.0055</v>
      </c>
      <c r="D52" s="2982">
        <v>67791</v>
      </c>
      <c r="E52" s="584"/>
      <c r="F52" s="2814">
        <v>2876</v>
      </c>
      <c r="G52" s="2815">
        <v>20</v>
      </c>
      <c r="H52" s="2816">
        <v>12</v>
      </c>
    </row>
    <row r="53" spans="1:8">
      <c r="A53" s="20">
        <v>33</v>
      </c>
      <c r="B53" s="557" t="s">
        <v>2595</v>
      </c>
      <c r="C53" s="2982">
        <v>1647286.0854199997</v>
      </c>
      <c r="D53" s="2982">
        <v>29305</v>
      </c>
      <c r="E53" s="584"/>
      <c r="F53" s="2814">
        <v>3012.433</v>
      </c>
      <c r="G53" s="2815">
        <v>5</v>
      </c>
      <c r="H53" s="2816">
        <v>19</v>
      </c>
    </row>
    <row r="54" spans="1:8">
      <c r="A54" s="20">
        <v>34</v>
      </c>
      <c r="B54" s="557" t="s">
        <v>2596</v>
      </c>
      <c r="C54" s="2982">
        <v>1423534.1807200001</v>
      </c>
      <c r="D54" s="2982">
        <v>15925</v>
      </c>
      <c r="E54" s="584"/>
      <c r="F54" s="2814">
        <v>2275</v>
      </c>
      <c r="G54" s="2815">
        <v>20</v>
      </c>
      <c r="H54" s="2816">
        <v>13</v>
      </c>
    </row>
    <row r="55" spans="1:8">
      <c r="A55" s="20">
        <v>35</v>
      </c>
      <c r="B55" s="557" t="s">
        <v>2597</v>
      </c>
      <c r="C55" s="2982">
        <v>1639611.5207399998</v>
      </c>
      <c r="D55" s="2982">
        <v>28937</v>
      </c>
      <c r="E55" s="584"/>
      <c r="F55" s="2814">
        <v>3416</v>
      </c>
      <c r="G55" s="2815">
        <v>28</v>
      </c>
      <c r="H55" s="2816">
        <v>17</v>
      </c>
    </row>
    <row r="56" spans="1:8">
      <c r="A56" s="20">
        <v>36</v>
      </c>
      <c r="B56" s="557" t="s">
        <v>2598</v>
      </c>
      <c r="C56" s="2982">
        <v>1869363.3192200002</v>
      </c>
      <c r="D56" s="2982">
        <v>43376</v>
      </c>
      <c r="E56" s="584"/>
      <c r="F56" s="2814">
        <v>4388.5050000000001</v>
      </c>
      <c r="G56" s="2815">
        <v>23</v>
      </c>
      <c r="H56" s="2816">
        <v>16</v>
      </c>
    </row>
    <row r="57" spans="1:8">
      <c r="A57" s="20">
        <v>37</v>
      </c>
      <c r="B57" s="557" t="s">
        <v>2599</v>
      </c>
      <c r="C57" s="2982">
        <v>2453238.6077800002</v>
      </c>
      <c r="D57" s="2982">
        <v>22447</v>
      </c>
      <c r="E57" s="584"/>
      <c r="F57" s="2814">
        <v>4836.7290000000003</v>
      </c>
      <c r="G57" s="2815">
        <v>20</v>
      </c>
      <c r="H57" s="2816">
        <v>18</v>
      </c>
    </row>
    <row r="58" spans="1:8">
      <c r="A58" s="20">
        <v>38</v>
      </c>
      <c r="B58" s="557" t="s">
        <v>2600</v>
      </c>
      <c r="C58" s="2982">
        <v>2398071.3098600009</v>
      </c>
      <c r="D58" s="2982">
        <v>13059</v>
      </c>
      <c r="E58" s="584"/>
      <c r="F58" s="2814">
        <v>4438.4932159293394</v>
      </c>
      <c r="G58" s="2815">
        <v>17</v>
      </c>
      <c r="H58" s="2816">
        <v>17</v>
      </c>
    </row>
    <row r="59" spans="1:8">
      <c r="A59" s="20">
        <v>39</v>
      </c>
      <c r="B59" s="557" t="s">
        <v>1192</v>
      </c>
      <c r="C59" s="2982">
        <v>2052964.9885199997</v>
      </c>
      <c r="D59" s="2982">
        <v>31195</v>
      </c>
      <c r="E59" s="584"/>
      <c r="F59" s="2814">
        <v>4556.3440911837388</v>
      </c>
      <c r="G59" s="2815">
        <v>8</v>
      </c>
      <c r="H59" s="2816">
        <v>17</v>
      </c>
    </row>
    <row r="60" spans="1:8">
      <c r="A60" s="20">
        <v>40</v>
      </c>
      <c r="B60" s="557" t="s">
        <v>1193</v>
      </c>
      <c r="C60" s="2982">
        <v>1444504.99798</v>
      </c>
      <c r="D60" s="2982">
        <v>28394</v>
      </c>
      <c r="E60" s="584"/>
      <c r="F60" s="2814">
        <v>2696.3015438019638</v>
      </c>
      <c r="G60" s="2815">
        <v>9</v>
      </c>
      <c r="H60" s="2816">
        <v>17</v>
      </c>
    </row>
    <row r="61" spans="1:8">
      <c r="A61" s="20">
        <v>41</v>
      </c>
      <c r="B61" s="557" t="s">
        <v>1194</v>
      </c>
      <c r="C61" s="2982">
        <v>1532474.7824599999</v>
      </c>
      <c r="D61" s="2982">
        <v>22948</v>
      </c>
      <c r="E61" s="584"/>
      <c r="F61" s="2814">
        <v>2470.8871994497363</v>
      </c>
      <c r="G61" s="2815">
        <v>6</v>
      </c>
      <c r="H61" s="2816">
        <v>18</v>
      </c>
    </row>
    <row r="62" spans="1:8">
      <c r="A62" s="20">
        <v>42</v>
      </c>
      <c r="B62" s="557" t="s">
        <v>1195</v>
      </c>
      <c r="C62" s="2982">
        <v>1597767.2093599997</v>
      </c>
      <c r="D62" s="2982">
        <v>59653</v>
      </c>
      <c r="E62" s="584"/>
      <c r="F62" s="2814">
        <v>2717.3925273852087</v>
      </c>
      <c r="G62" s="2815">
        <v>17</v>
      </c>
      <c r="H62" s="2816">
        <v>18</v>
      </c>
    </row>
    <row r="63" spans="1:8" ht="15.75" thickBot="1">
      <c r="A63" s="24">
        <v>43</v>
      </c>
      <c r="B63" s="585" t="s">
        <v>172</v>
      </c>
      <c r="C63" s="586">
        <f>SUM(C51:C62)</f>
        <v>21615964.019099999</v>
      </c>
      <c r="D63" s="586">
        <f>SUM(D51:D62)</f>
        <v>457889</v>
      </c>
      <c r="E63" s="587"/>
      <c r="F63" s="588"/>
      <c r="G63" s="589"/>
      <c r="H63" s="590"/>
    </row>
    <row r="64" spans="1:8">
      <c r="A64" s="1412" t="s">
        <v>4690</v>
      </c>
      <c r="B64" s="2424"/>
      <c r="C64" s="2424"/>
      <c r="D64" s="799"/>
      <c r="E64" s="800"/>
      <c r="F64" s="800"/>
    </row>
    <row r="65" spans="1:8">
      <c r="A65" s="800" t="s">
        <v>1196</v>
      </c>
      <c r="B65" s="800"/>
      <c r="C65" s="800"/>
      <c r="D65" s="800"/>
      <c r="E65" s="800"/>
      <c r="F65" s="800"/>
      <c r="G65" s="800"/>
      <c r="H65" s="800"/>
    </row>
  </sheetData>
  <printOptions horizontalCentered="1" verticalCentered="1"/>
  <pageMargins left="0.5" right="0.5" top="0.5" bottom="0.5" header="0" footer="0"/>
  <pageSetup scale="73"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2"/>
  <dimension ref="A1:S133"/>
  <sheetViews>
    <sheetView defaultGridColor="0" view="pageBreakPreview" colorId="22" zoomScale="50" zoomScaleNormal="80" zoomScaleSheetLayoutView="50" workbookViewId="0">
      <selection activeCell="C33" sqref="C33"/>
    </sheetView>
  </sheetViews>
  <sheetFormatPr defaultColWidth="9.6640625" defaultRowHeight="15"/>
  <cols>
    <col min="1" max="1" width="4.6640625" customWidth="1"/>
    <col min="2" max="2" width="49.5546875" bestFit="1" customWidth="1"/>
    <col min="3" max="3" width="12.88671875" customWidth="1"/>
    <col min="4" max="4" width="14.109375" customWidth="1"/>
    <col min="5" max="6" width="10.6640625" customWidth="1"/>
    <col min="7" max="7" width="13.77734375" customWidth="1"/>
    <col min="8" max="8" width="10.6640625" customWidth="1"/>
    <col min="9" max="15" width="11.6640625" customWidth="1"/>
    <col min="16" max="16" width="11.6640625" style="1283" customWidth="1"/>
    <col min="17" max="17" width="11.6640625" customWidth="1"/>
    <col min="18" max="18" width="4.6640625" customWidth="1"/>
  </cols>
  <sheetData>
    <row r="1" spans="1:18">
      <c r="A1" s="801" t="s">
        <v>1795</v>
      </c>
      <c r="B1" s="802"/>
      <c r="C1" s="905" t="s">
        <v>1339</v>
      </c>
      <c r="D1" s="908"/>
      <c r="E1" s="909" t="s">
        <v>1797</v>
      </c>
      <c r="F1" s="918"/>
      <c r="G1" s="909" t="s">
        <v>1798</v>
      </c>
      <c r="H1" s="892"/>
      <c r="I1" s="801" t="s">
        <v>1795</v>
      </c>
      <c r="J1" s="802"/>
      <c r="K1" s="802"/>
      <c r="L1" s="905" t="s">
        <v>1339</v>
      </c>
      <c r="M1" s="802"/>
      <c r="N1" s="909" t="s">
        <v>1797</v>
      </c>
      <c r="O1" s="918"/>
      <c r="P1" s="3101" t="s">
        <v>1798</v>
      </c>
      <c r="Q1" s="918"/>
      <c r="R1" s="892"/>
    </row>
    <row r="2" spans="1:18">
      <c r="A2" s="70" t="str">
        <f>'Data Sheet'!$C$25</f>
        <v>Consolidated Edison Company of New York, Inc.</v>
      </c>
      <c r="B2" s="799"/>
      <c r="C2" s="861" t="s">
        <v>1136</v>
      </c>
      <c r="D2" s="799"/>
      <c r="E2" s="859" t="s">
        <v>1800</v>
      </c>
      <c r="F2" s="800"/>
      <c r="G2" s="910"/>
      <c r="H2" s="862"/>
      <c r="I2" s="70" t="str">
        <f>'Data Sheet'!$C$25</f>
        <v>Consolidated Edison Company of New York, Inc.</v>
      </c>
      <c r="J2" s="799"/>
      <c r="K2" s="799"/>
      <c r="L2" s="861" t="s">
        <v>1136</v>
      </c>
      <c r="M2" s="799"/>
      <c r="N2" s="859" t="s">
        <v>1800</v>
      </c>
      <c r="O2" s="800"/>
      <c r="P2" s="3102"/>
      <c r="Q2" s="844"/>
      <c r="R2" s="862"/>
    </row>
    <row r="3" spans="1:18" ht="15" customHeight="1" thickBot="1">
      <c r="A3" s="878"/>
      <c r="B3" s="851"/>
      <c r="C3" s="878" t="s">
        <v>1137</v>
      </c>
      <c r="D3" s="851"/>
      <c r="E3" s="1174" t="str">
        <f>'Data Sheet'!$C$40</f>
        <v>4/28/2016</v>
      </c>
      <c r="F3" s="913"/>
      <c r="G3" s="925" t="str">
        <f>'Data Sheet'!$C$38</f>
        <v>12/31/2015</v>
      </c>
      <c r="H3" s="924"/>
      <c r="I3" s="878"/>
      <c r="J3" s="851"/>
      <c r="K3" s="851"/>
      <c r="L3" s="878" t="s">
        <v>1137</v>
      </c>
      <c r="M3" s="851"/>
      <c r="N3" s="1174" t="str">
        <f>'Data Sheet'!$C$40</f>
        <v>4/28/2016</v>
      </c>
      <c r="O3" s="913"/>
      <c r="P3" s="3103" t="str">
        <f>'Data Sheet'!$C$38</f>
        <v>12/31/2015</v>
      </c>
      <c r="Q3" s="800"/>
      <c r="R3" s="924"/>
    </row>
    <row r="4" spans="1:18" ht="15" customHeight="1" thickBot="1">
      <c r="A4" s="534" t="s">
        <v>1197</v>
      </c>
      <c r="B4" s="535"/>
      <c r="C4" s="535"/>
      <c r="D4" s="913"/>
      <c r="E4" s="913"/>
      <c r="F4" s="913"/>
      <c r="G4" s="915"/>
      <c r="H4" s="924"/>
      <c r="I4" s="534" t="s">
        <v>1198</v>
      </c>
      <c r="J4" s="535"/>
      <c r="K4" s="535"/>
      <c r="L4" s="913"/>
      <c r="M4" s="913"/>
      <c r="N4" s="913"/>
      <c r="O4" s="913"/>
      <c r="P4" s="3104"/>
      <c r="Q4" s="915"/>
      <c r="R4" s="879"/>
    </row>
    <row r="5" spans="1:18" ht="15.75">
      <c r="A5" s="66"/>
      <c r="B5" s="69"/>
      <c r="C5" s="69"/>
      <c r="D5" s="800"/>
      <c r="E5" s="800"/>
      <c r="F5" s="800"/>
      <c r="G5" s="918"/>
      <c r="H5" s="862"/>
      <c r="I5" s="66"/>
      <c r="J5" s="69"/>
      <c r="K5" s="69"/>
      <c r="L5" s="800"/>
      <c r="M5" s="800"/>
      <c r="N5" s="800"/>
      <c r="O5" s="800"/>
      <c r="P5" s="3105"/>
      <c r="Q5" s="918"/>
      <c r="R5" s="862"/>
    </row>
    <row r="6" spans="1:18">
      <c r="A6" s="861" t="s">
        <v>1199</v>
      </c>
      <c r="B6" s="799"/>
      <c r="C6" s="799"/>
      <c r="D6" s="799" t="s">
        <v>1200</v>
      </c>
      <c r="E6" s="799"/>
      <c r="F6" s="799"/>
      <c r="G6" s="799"/>
      <c r="H6" s="862"/>
      <c r="I6" s="20" t="s">
        <v>1201</v>
      </c>
      <c r="J6" s="17"/>
      <c r="K6" s="17"/>
      <c r="L6" s="17"/>
      <c r="M6" s="17"/>
      <c r="N6" s="17" t="s">
        <v>1202</v>
      </c>
      <c r="O6" s="17"/>
      <c r="P6" s="2667"/>
      <c r="Q6" s="17"/>
      <c r="R6" s="21"/>
    </row>
    <row r="7" spans="1:18">
      <c r="A7" s="861" t="s">
        <v>1203</v>
      </c>
      <c r="B7" s="799"/>
      <c r="C7" s="799"/>
      <c r="D7" s="799" t="s">
        <v>1204</v>
      </c>
      <c r="E7" s="799"/>
      <c r="F7" s="799"/>
      <c r="G7" s="799"/>
      <c r="H7" s="862"/>
      <c r="I7" s="20" t="s">
        <v>1205</v>
      </c>
      <c r="J7" s="17"/>
      <c r="K7" s="17"/>
      <c r="L7" s="17"/>
      <c r="M7" s="17"/>
      <c r="N7" s="17" t="s">
        <v>1206</v>
      </c>
      <c r="O7" s="17"/>
      <c r="P7" s="2667"/>
      <c r="Q7" s="17"/>
      <c r="R7" s="21"/>
    </row>
    <row r="8" spans="1:18">
      <c r="A8" s="861" t="s">
        <v>473</v>
      </c>
      <c r="B8" s="799"/>
      <c r="C8" s="799"/>
      <c r="D8" s="799" t="s">
        <v>474</v>
      </c>
      <c r="E8" s="799"/>
      <c r="F8" s="799"/>
      <c r="G8" s="799"/>
      <c r="H8" s="862"/>
      <c r="I8" s="20" t="s">
        <v>475</v>
      </c>
      <c r="J8" s="17"/>
      <c r="K8" s="17"/>
      <c r="L8" s="17"/>
      <c r="M8" s="17"/>
      <c r="N8" s="17" t="s">
        <v>1233</v>
      </c>
      <c r="O8" s="17"/>
      <c r="P8" s="2667"/>
      <c r="Q8" s="17"/>
      <c r="R8" s="21"/>
    </row>
    <row r="9" spans="1:18">
      <c r="A9" s="861" t="s">
        <v>1234</v>
      </c>
      <c r="B9" s="799"/>
      <c r="C9" s="799"/>
      <c r="D9" s="799" t="s">
        <v>1235</v>
      </c>
      <c r="E9" s="799"/>
      <c r="F9" s="799"/>
      <c r="G9" s="799"/>
      <c r="H9" s="862"/>
      <c r="I9" s="2666" t="s">
        <v>1236</v>
      </c>
      <c r="J9" s="2667"/>
      <c r="K9" s="2667"/>
      <c r="L9" s="2667"/>
      <c r="M9" s="2667"/>
      <c r="N9" s="17" t="s">
        <v>1237</v>
      </c>
      <c r="O9" s="17"/>
      <c r="P9" s="2667"/>
      <c r="Q9" s="17"/>
      <c r="R9" s="21"/>
    </row>
    <row r="10" spans="1:18">
      <c r="A10" s="861" t="s">
        <v>1238</v>
      </c>
      <c r="B10" s="799"/>
      <c r="C10" s="799"/>
      <c r="D10" s="799" t="s">
        <v>1239</v>
      </c>
      <c r="E10" s="799"/>
      <c r="F10" s="799"/>
      <c r="G10" s="799"/>
      <c r="H10" s="862"/>
      <c r="I10" s="2666" t="s">
        <v>4640</v>
      </c>
      <c r="J10" s="2667"/>
      <c r="K10" s="2667"/>
      <c r="L10" s="2667"/>
      <c r="M10" s="2667"/>
      <c r="N10" s="17" t="s">
        <v>1240</v>
      </c>
      <c r="O10" s="17"/>
      <c r="P10" s="2667"/>
      <c r="Q10" s="17"/>
      <c r="R10" s="21"/>
    </row>
    <row r="11" spans="1:18">
      <c r="A11" s="861" t="s">
        <v>1241</v>
      </c>
      <c r="B11" s="799"/>
      <c r="C11" s="799"/>
      <c r="D11" s="799" t="s">
        <v>1242</v>
      </c>
      <c r="E11" s="799"/>
      <c r="F11" s="799"/>
      <c r="G11" s="799"/>
      <c r="H11" s="862"/>
      <c r="I11" s="2666" t="s">
        <v>4641</v>
      </c>
      <c r="J11" s="2667"/>
      <c r="K11" s="2667"/>
      <c r="L11" s="2667"/>
      <c r="M11" s="2667"/>
      <c r="N11" s="17" t="s">
        <v>1243</v>
      </c>
      <c r="O11" s="17"/>
      <c r="P11" s="2667"/>
      <c r="Q11" s="17"/>
      <c r="R11" s="21"/>
    </row>
    <row r="12" spans="1:18">
      <c r="A12" s="861" t="s">
        <v>1244</v>
      </c>
      <c r="B12" s="799"/>
      <c r="C12" s="799"/>
      <c r="D12" s="799" t="s">
        <v>1245</v>
      </c>
      <c r="E12" s="799"/>
      <c r="F12" s="799"/>
      <c r="G12" s="799"/>
      <c r="H12" s="862"/>
      <c r="I12" s="2666" t="s">
        <v>1246</v>
      </c>
      <c r="J12" s="2667"/>
      <c r="K12" s="2667"/>
      <c r="L12" s="2667"/>
      <c r="M12" s="2667"/>
      <c r="N12" s="17" t="s">
        <v>1247</v>
      </c>
      <c r="O12" s="17"/>
      <c r="P12" s="2667"/>
      <c r="Q12" s="17"/>
      <c r="R12" s="21"/>
    </row>
    <row r="13" spans="1:18">
      <c r="A13" s="861" t="s">
        <v>1248</v>
      </c>
      <c r="B13" s="799"/>
      <c r="C13" s="799"/>
      <c r="D13" s="799" t="s">
        <v>1249</v>
      </c>
      <c r="E13" s="799"/>
      <c r="F13" s="799"/>
      <c r="G13" s="799"/>
      <c r="H13" s="862"/>
      <c r="I13" s="20" t="s">
        <v>1250</v>
      </c>
      <c r="J13" s="17"/>
      <c r="K13" s="17"/>
      <c r="L13" s="17"/>
      <c r="M13" s="17"/>
      <c r="N13" s="17" t="s">
        <v>1251</v>
      </c>
      <c r="O13" s="17"/>
      <c r="P13" s="2667"/>
      <c r="Q13" s="17"/>
      <c r="R13" s="21"/>
    </row>
    <row r="14" spans="1:18">
      <c r="A14" s="861" t="s">
        <v>1252</v>
      </c>
      <c r="B14" s="799"/>
      <c r="C14" s="799"/>
      <c r="D14" s="799" t="s">
        <v>1253</v>
      </c>
      <c r="E14" s="799"/>
      <c r="F14" s="799"/>
      <c r="G14" s="799"/>
      <c r="H14" s="862"/>
      <c r="I14" s="20" t="s">
        <v>1254</v>
      </c>
      <c r="J14" s="17"/>
      <c r="K14" s="17"/>
      <c r="L14" s="17"/>
      <c r="M14" s="17"/>
      <c r="N14" s="17" t="s">
        <v>1255</v>
      </c>
      <c r="O14" s="17"/>
      <c r="P14" s="2667"/>
      <c r="Q14" s="17"/>
      <c r="R14" s="21"/>
    </row>
    <row r="15" spans="1:18" ht="15.75" thickBot="1">
      <c r="A15" s="861"/>
      <c r="B15" s="799"/>
      <c r="C15" s="799"/>
      <c r="D15" s="799"/>
      <c r="E15" s="799"/>
      <c r="F15" s="799"/>
      <c r="G15" s="799"/>
      <c r="H15" s="862"/>
      <c r="I15" s="861"/>
      <c r="J15" s="799"/>
      <c r="K15" s="799"/>
      <c r="L15" s="799"/>
      <c r="M15" s="799"/>
      <c r="N15" s="799"/>
      <c r="O15" s="799"/>
      <c r="P15" s="2424"/>
      <c r="Q15" s="799"/>
      <c r="R15" s="862"/>
    </row>
    <row r="16" spans="1:18">
      <c r="A16" s="919"/>
      <c r="B16" s="892"/>
      <c r="C16" s="937" t="s">
        <v>1256</v>
      </c>
      <c r="D16" s="933" t="s">
        <v>5897</v>
      </c>
      <c r="E16" s="917"/>
      <c r="F16" s="937" t="s">
        <v>1256</v>
      </c>
      <c r="G16" s="908" t="s">
        <v>5898</v>
      </c>
      <c r="H16" s="917"/>
      <c r="I16" s="938" t="s">
        <v>1256</v>
      </c>
      <c r="J16" s="933" t="s">
        <v>5899</v>
      </c>
      <c r="K16" s="917"/>
      <c r="L16" s="937" t="s">
        <v>1256</v>
      </c>
      <c r="M16" s="908" t="s">
        <v>5900</v>
      </c>
      <c r="N16" s="917"/>
      <c r="O16" s="937" t="s">
        <v>1256</v>
      </c>
      <c r="P16" s="3106"/>
      <c r="Q16" s="917"/>
      <c r="R16" s="939"/>
    </row>
    <row r="17" spans="1:18">
      <c r="A17" s="920" t="s">
        <v>1724</v>
      </c>
      <c r="B17" s="860" t="s">
        <v>1778</v>
      </c>
      <c r="C17" s="799"/>
      <c r="D17" s="799"/>
      <c r="E17" s="862"/>
      <c r="F17" s="799"/>
      <c r="G17" s="799"/>
      <c r="H17" s="862"/>
      <c r="I17" s="910"/>
      <c r="J17" s="799"/>
      <c r="K17" s="862"/>
      <c r="L17" s="799"/>
      <c r="M17" s="799"/>
      <c r="N17" s="862"/>
      <c r="O17" s="799"/>
      <c r="P17" s="2424"/>
      <c r="Q17" s="799"/>
      <c r="R17" s="920" t="s">
        <v>1724</v>
      </c>
    </row>
    <row r="18" spans="1:18" ht="15.75" thickBot="1">
      <c r="A18" s="922" t="s">
        <v>1727</v>
      </c>
      <c r="B18" s="924" t="s">
        <v>3018</v>
      </c>
      <c r="C18" s="851"/>
      <c r="D18" s="913" t="s">
        <v>3019</v>
      </c>
      <c r="E18" s="879"/>
      <c r="F18" s="851"/>
      <c r="G18" s="913" t="s">
        <v>3020</v>
      </c>
      <c r="H18" s="879"/>
      <c r="I18" s="940"/>
      <c r="J18" s="913" t="s">
        <v>3021</v>
      </c>
      <c r="K18" s="879"/>
      <c r="L18" s="913"/>
      <c r="M18" s="913" t="s">
        <v>2343</v>
      </c>
      <c r="N18" s="879"/>
      <c r="O18" s="851"/>
      <c r="P18" s="3107" t="s">
        <v>2344</v>
      </c>
      <c r="Q18" s="913"/>
      <c r="R18" s="922" t="s">
        <v>1727</v>
      </c>
    </row>
    <row r="19" spans="1:18">
      <c r="A19" s="911">
        <v>1</v>
      </c>
      <c r="B19" s="862" t="s">
        <v>1257</v>
      </c>
      <c r="C19" s="799"/>
      <c r="D19" s="799"/>
      <c r="E19" s="860"/>
      <c r="F19" s="800"/>
      <c r="G19" s="800"/>
      <c r="H19" s="862"/>
      <c r="I19" s="861"/>
      <c r="J19" s="799"/>
      <c r="K19" s="862"/>
      <c r="L19" s="799"/>
      <c r="M19" s="800"/>
      <c r="N19" s="860"/>
      <c r="O19" s="800"/>
      <c r="P19" s="3105"/>
      <c r="Q19" s="800"/>
      <c r="R19" s="911">
        <v>1</v>
      </c>
    </row>
    <row r="20" spans="1:18">
      <c r="A20" s="941"/>
      <c r="B20" s="874" t="s">
        <v>1258</v>
      </c>
      <c r="C20" s="814"/>
      <c r="D20" s="934" t="s">
        <v>5272</v>
      </c>
      <c r="E20" s="899"/>
      <c r="F20" s="934"/>
      <c r="G20" s="934" t="s">
        <v>5569</v>
      </c>
      <c r="H20" s="899"/>
      <c r="I20" s="3034"/>
      <c r="J20" s="934" t="s">
        <v>5569</v>
      </c>
      <c r="K20" s="899"/>
      <c r="L20" s="934"/>
      <c r="M20" s="934" t="s">
        <v>5569</v>
      </c>
      <c r="N20" s="899"/>
      <c r="O20" s="934"/>
      <c r="P20" s="3108"/>
      <c r="Q20" s="934"/>
      <c r="R20" s="941"/>
    </row>
    <row r="21" spans="1:18">
      <c r="A21" s="911">
        <v>2</v>
      </c>
      <c r="B21" s="862" t="s">
        <v>1259</v>
      </c>
      <c r="C21" s="799"/>
      <c r="D21" s="799"/>
      <c r="E21" s="812"/>
      <c r="F21" s="844"/>
      <c r="G21" s="844"/>
      <c r="H21" s="812"/>
      <c r="I21" s="861"/>
      <c r="J21" s="799"/>
      <c r="K21" s="862"/>
      <c r="L21" s="799"/>
      <c r="M21" s="844"/>
      <c r="N21" s="812"/>
      <c r="O21" s="844"/>
      <c r="P21" s="3109"/>
      <c r="Q21" s="844"/>
      <c r="R21" s="911">
        <v>2</v>
      </c>
    </row>
    <row r="22" spans="1:18">
      <c r="A22" s="941"/>
      <c r="B22" s="874" t="s">
        <v>1260</v>
      </c>
      <c r="C22" s="814"/>
      <c r="D22" s="814"/>
      <c r="E22" s="899"/>
      <c r="F22" s="934"/>
      <c r="G22" s="934"/>
      <c r="H22" s="899"/>
      <c r="I22" s="813"/>
      <c r="J22" s="814"/>
      <c r="K22" s="874"/>
      <c r="L22" s="814"/>
      <c r="M22" s="934"/>
      <c r="N22" s="899"/>
      <c r="O22" s="934"/>
      <c r="P22" s="3108"/>
      <c r="Q22" s="934"/>
      <c r="R22" s="941"/>
    </row>
    <row r="23" spans="1:18">
      <c r="A23" s="941">
        <v>3</v>
      </c>
      <c r="B23" s="874" t="s">
        <v>1261</v>
      </c>
      <c r="C23" s="942"/>
      <c r="D23" s="3179">
        <v>1951</v>
      </c>
      <c r="E23" s="3180"/>
      <c r="F23" s="3179"/>
      <c r="G23" s="3179">
        <v>1970</v>
      </c>
      <c r="H23" s="3180"/>
      <c r="I23" s="3181"/>
      <c r="J23" s="3179">
        <v>1969</v>
      </c>
      <c r="K23" s="3180"/>
      <c r="L23" s="3179"/>
      <c r="M23" s="3179">
        <v>1968</v>
      </c>
      <c r="N23" s="943"/>
      <c r="O23" s="944"/>
      <c r="P23" s="3110"/>
      <c r="Q23" s="944"/>
      <c r="R23" s="941">
        <v>3</v>
      </c>
    </row>
    <row r="24" spans="1:18">
      <c r="A24" s="947">
        <v>4</v>
      </c>
      <c r="B24" s="874" t="s">
        <v>1262</v>
      </c>
      <c r="C24" s="942"/>
      <c r="D24" s="3179">
        <v>1955</v>
      </c>
      <c r="E24" s="3180"/>
      <c r="F24" s="3179"/>
      <c r="G24" s="3179">
        <v>1970</v>
      </c>
      <c r="H24" s="3180"/>
      <c r="I24" s="3181"/>
      <c r="J24" s="3179">
        <v>1969</v>
      </c>
      <c r="K24" s="3180"/>
      <c r="L24" s="3179"/>
      <c r="M24" s="3179">
        <v>1968</v>
      </c>
      <c r="N24" s="943"/>
      <c r="O24" s="944"/>
      <c r="P24" s="3110"/>
      <c r="Q24" s="942"/>
      <c r="R24" s="941">
        <v>4</v>
      </c>
    </row>
    <row r="25" spans="1:18">
      <c r="A25" s="926">
        <v>5</v>
      </c>
      <c r="B25" s="862" t="s">
        <v>1263</v>
      </c>
      <c r="C25" s="949"/>
      <c r="D25" s="949"/>
      <c r="E25" s="950"/>
      <c r="F25" s="949"/>
      <c r="G25" s="949"/>
      <c r="H25" s="950"/>
      <c r="I25" s="951"/>
      <c r="J25" s="949"/>
      <c r="K25" s="950"/>
      <c r="L25" s="949"/>
      <c r="M25" s="949"/>
      <c r="N25" s="950"/>
      <c r="O25" s="949"/>
      <c r="P25" s="3111"/>
      <c r="Q25" s="949"/>
      <c r="R25" s="911">
        <v>5</v>
      </c>
    </row>
    <row r="26" spans="1:18">
      <c r="A26" s="947"/>
      <c r="B26" s="874" t="s">
        <v>1264</v>
      </c>
      <c r="C26" s="942"/>
      <c r="D26" s="3179">
        <v>317</v>
      </c>
      <c r="E26" s="3180"/>
      <c r="F26" s="3179"/>
      <c r="G26" s="3179">
        <v>48</v>
      </c>
      <c r="H26" s="3180"/>
      <c r="I26" s="3181"/>
      <c r="J26" s="3179">
        <v>17</v>
      </c>
      <c r="K26" s="3180"/>
      <c r="L26" s="3179"/>
      <c r="M26" s="3179">
        <v>38</v>
      </c>
      <c r="N26" s="943"/>
      <c r="O26" s="944"/>
      <c r="P26" s="3110"/>
      <c r="Q26" s="942"/>
      <c r="R26" s="941"/>
    </row>
    <row r="27" spans="1:18">
      <c r="A27" s="947">
        <v>6</v>
      </c>
      <c r="B27" s="874" t="s">
        <v>1265</v>
      </c>
      <c r="C27" s="942"/>
      <c r="D27" s="3179">
        <v>327</v>
      </c>
      <c r="E27" s="3180"/>
      <c r="F27" s="3179"/>
      <c r="G27" s="3179">
        <v>42</v>
      </c>
      <c r="H27" s="3180"/>
      <c r="I27" s="3181"/>
      <c r="J27" s="3179">
        <v>15.1</v>
      </c>
      <c r="K27" s="3180"/>
      <c r="L27" s="3179"/>
      <c r="M27" s="3179">
        <v>38</v>
      </c>
      <c r="N27" s="943"/>
      <c r="O27" s="944"/>
      <c r="P27" s="3110"/>
      <c r="Q27" s="942"/>
      <c r="R27" s="941">
        <v>6</v>
      </c>
    </row>
    <row r="28" spans="1:18">
      <c r="A28" s="947">
        <v>7</v>
      </c>
      <c r="B28" s="874" t="s">
        <v>1266</v>
      </c>
      <c r="C28" s="814"/>
      <c r="D28" s="3182">
        <v>7694</v>
      </c>
      <c r="E28" s="3058"/>
      <c r="F28" s="3182"/>
      <c r="G28" s="3182">
        <v>16.899999999999999</v>
      </c>
      <c r="H28" s="3058"/>
      <c r="I28" s="3183"/>
      <c r="J28" s="3182">
        <v>6.8</v>
      </c>
      <c r="K28" s="3058"/>
      <c r="L28" s="3182"/>
      <c r="M28" s="3182">
        <v>36</v>
      </c>
      <c r="N28" s="899"/>
      <c r="O28" s="934"/>
      <c r="P28" s="3108"/>
      <c r="Q28" s="814"/>
      <c r="R28" s="941">
        <v>7</v>
      </c>
    </row>
    <row r="29" spans="1:18">
      <c r="A29" s="947">
        <v>8</v>
      </c>
      <c r="B29" s="874" t="s">
        <v>1267</v>
      </c>
      <c r="C29" s="814"/>
      <c r="D29" s="3184"/>
      <c r="E29" s="3185"/>
      <c r="F29" s="3184"/>
      <c r="G29" s="3184"/>
      <c r="H29" s="3185"/>
      <c r="I29" s="3186"/>
      <c r="J29" s="3184"/>
      <c r="K29" s="3185"/>
      <c r="L29" s="3184"/>
      <c r="M29" s="3184"/>
      <c r="N29" s="874"/>
      <c r="O29" s="814"/>
      <c r="P29" s="3112"/>
      <c r="Q29" s="814"/>
      <c r="R29" s="941">
        <v>8</v>
      </c>
    </row>
    <row r="30" spans="1:18">
      <c r="A30" s="947">
        <v>9</v>
      </c>
      <c r="B30" s="874" t="s">
        <v>1268</v>
      </c>
      <c r="C30" s="814"/>
      <c r="D30" s="3184"/>
      <c r="E30" s="3185"/>
      <c r="F30" s="3184"/>
      <c r="G30" s="3184"/>
      <c r="H30" s="3185"/>
      <c r="I30" s="3186"/>
      <c r="J30" s="3184"/>
      <c r="K30" s="3185"/>
      <c r="L30" s="3184"/>
      <c r="M30" s="3184"/>
      <c r="N30" s="874"/>
      <c r="O30" s="814"/>
      <c r="P30" s="3112"/>
      <c r="Q30" s="814"/>
      <c r="R30" s="941">
        <v>9</v>
      </c>
    </row>
    <row r="31" spans="1:18">
      <c r="A31" s="947">
        <v>10</v>
      </c>
      <c r="B31" s="874" t="s">
        <v>1269</v>
      </c>
      <c r="C31" s="814"/>
      <c r="D31" s="3184"/>
      <c r="E31" s="3185"/>
      <c r="F31" s="3184"/>
      <c r="G31" s="3184"/>
      <c r="H31" s="3185"/>
      <c r="I31" s="3186"/>
      <c r="J31" s="3184"/>
      <c r="K31" s="3185"/>
      <c r="L31" s="3184"/>
      <c r="M31" s="3184"/>
      <c r="N31" s="874"/>
      <c r="O31" s="814"/>
      <c r="P31" s="3112"/>
      <c r="Q31" s="814"/>
      <c r="R31" s="941">
        <v>10</v>
      </c>
    </row>
    <row r="32" spans="1:18">
      <c r="A32" s="947">
        <v>11</v>
      </c>
      <c r="B32" s="874" t="s">
        <v>1270</v>
      </c>
      <c r="C32" s="935"/>
      <c r="D32" s="3050">
        <v>162</v>
      </c>
      <c r="E32" s="3028"/>
      <c r="F32" s="3025"/>
      <c r="G32" s="3050"/>
      <c r="H32" s="3028"/>
      <c r="I32" s="3187"/>
      <c r="J32" s="3050">
        <v>73</v>
      </c>
      <c r="K32" s="3028"/>
      <c r="L32" s="3025"/>
      <c r="M32" s="3050">
        <v>131</v>
      </c>
      <c r="N32" s="953"/>
      <c r="O32" s="935"/>
      <c r="P32" s="3113"/>
      <c r="Q32" s="935"/>
      <c r="R32" s="941">
        <v>11</v>
      </c>
    </row>
    <row r="33" spans="1:19">
      <c r="A33" s="947">
        <v>12</v>
      </c>
      <c r="B33" s="874" t="s">
        <v>1271</v>
      </c>
      <c r="C33" s="935" t="s">
        <v>1784</v>
      </c>
      <c r="D33" s="3188">
        <v>695411775</v>
      </c>
      <c r="E33" s="3189"/>
      <c r="F33" s="3188"/>
      <c r="G33" s="3188">
        <v>264489</v>
      </c>
      <c r="H33" s="3189"/>
      <c r="I33" s="3190"/>
      <c r="J33" s="3188">
        <v>44782</v>
      </c>
      <c r="K33" s="3189"/>
      <c r="L33" s="3188"/>
      <c r="M33" s="3188">
        <v>559000</v>
      </c>
      <c r="N33" s="953"/>
      <c r="O33" s="935"/>
      <c r="P33" s="3113"/>
      <c r="Q33" s="935"/>
      <c r="R33" s="941">
        <v>12</v>
      </c>
    </row>
    <row r="34" spans="1:19">
      <c r="A34" s="947">
        <v>13</v>
      </c>
      <c r="B34" s="874" t="s">
        <v>1272</v>
      </c>
      <c r="C34" s="955"/>
      <c r="D34" s="3191">
        <v>4192610.16</v>
      </c>
      <c r="E34" s="3192"/>
      <c r="F34" s="3191"/>
      <c r="G34" s="3191">
        <v>308261.38</v>
      </c>
      <c r="H34" s="3192"/>
      <c r="I34" s="3193"/>
      <c r="J34" s="3191">
        <v>0</v>
      </c>
      <c r="K34" s="3192"/>
      <c r="L34" s="3191"/>
      <c r="M34" s="3191">
        <v>0</v>
      </c>
      <c r="N34" s="956"/>
      <c r="O34" s="955"/>
      <c r="P34" s="3114"/>
      <c r="Q34" s="955"/>
      <c r="R34" s="941">
        <v>13</v>
      </c>
    </row>
    <row r="35" spans="1:19">
      <c r="A35" s="941">
        <v>14</v>
      </c>
      <c r="B35" s="874" t="s">
        <v>1273</v>
      </c>
      <c r="C35" s="935"/>
      <c r="D35" s="3050">
        <v>147674628.21000001</v>
      </c>
      <c r="E35" s="3051"/>
      <c r="F35" s="3050"/>
      <c r="G35" s="3050">
        <v>0</v>
      </c>
      <c r="H35" s="3051"/>
      <c r="I35" s="3052"/>
      <c r="J35" s="3050">
        <v>4533520.6900000004</v>
      </c>
      <c r="K35" s="3051"/>
      <c r="L35" s="3050"/>
      <c r="M35" s="3050">
        <v>3542700.72</v>
      </c>
      <c r="N35" s="3028"/>
      <c r="O35" s="3025"/>
      <c r="P35" s="3050"/>
      <c r="Q35" s="935"/>
      <c r="R35" s="941">
        <v>14</v>
      </c>
    </row>
    <row r="36" spans="1:19">
      <c r="A36" s="941">
        <v>15</v>
      </c>
      <c r="B36" s="874" t="s">
        <v>1274</v>
      </c>
      <c r="C36" s="935"/>
      <c r="D36" s="3050">
        <v>383082490.86000001</v>
      </c>
      <c r="E36" s="3051"/>
      <c r="F36" s="3050"/>
      <c r="G36" s="3050">
        <v>14405443.65</v>
      </c>
      <c r="H36" s="3051"/>
      <c r="I36" s="3052"/>
      <c r="J36" s="3050">
        <v>7211335.1399999997</v>
      </c>
      <c r="K36" s="3051"/>
      <c r="L36" s="3050"/>
      <c r="M36" s="3050">
        <v>11101089.789999999</v>
      </c>
      <c r="N36" s="3028"/>
      <c r="O36" s="3025"/>
      <c r="P36" s="3050"/>
      <c r="Q36" s="935"/>
      <c r="R36" s="941">
        <v>15</v>
      </c>
    </row>
    <row r="37" spans="1:19">
      <c r="A37" s="2668">
        <v>16</v>
      </c>
      <c r="B37" s="2669" t="s">
        <v>4195</v>
      </c>
      <c r="C37" s="1269"/>
      <c r="D37" s="3053"/>
      <c r="E37" s="3054"/>
      <c r="F37" s="3053"/>
      <c r="G37" s="3053"/>
      <c r="H37" s="3054"/>
      <c r="I37" s="3055"/>
      <c r="J37" s="3053"/>
      <c r="K37" s="3054"/>
      <c r="L37" s="3053"/>
      <c r="M37" s="3053"/>
      <c r="N37" s="3027"/>
      <c r="O37" s="3026"/>
      <c r="P37" s="3053"/>
      <c r="Q37" s="1269"/>
      <c r="R37" s="2668">
        <v>16</v>
      </c>
      <c r="S37" s="9"/>
    </row>
    <row r="38" spans="1:19">
      <c r="A38" s="941">
        <v>17</v>
      </c>
      <c r="B38" s="874" t="s">
        <v>1275</v>
      </c>
      <c r="C38" s="955"/>
      <c r="D38" s="3053">
        <f>SUM(D34:D36)</f>
        <v>534949729.23000002</v>
      </c>
      <c r="E38" s="3032"/>
      <c r="F38" s="3031"/>
      <c r="G38" s="3053">
        <f>SUM(G34:G36)</f>
        <v>14713705.030000001</v>
      </c>
      <c r="H38" s="3032"/>
      <c r="I38" s="3033"/>
      <c r="J38" s="3053">
        <f>SUM(J34:J36)</f>
        <v>11744855.83</v>
      </c>
      <c r="K38" s="3032"/>
      <c r="L38" s="3031"/>
      <c r="M38" s="3053">
        <f>SUM(M34:M36)</f>
        <v>14643790.51</v>
      </c>
      <c r="N38" s="3032"/>
      <c r="O38" s="3031"/>
      <c r="P38" s="3115"/>
      <c r="Q38" s="955"/>
      <c r="R38" s="941">
        <v>17</v>
      </c>
    </row>
    <row r="39" spans="1:19">
      <c r="A39" s="941">
        <v>18</v>
      </c>
      <c r="B39" s="2669" t="s">
        <v>4642</v>
      </c>
      <c r="C39" s="960"/>
      <c r="D39" s="3026"/>
      <c r="E39" s="3027"/>
      <c r="F39" s="3026"/>
      <c r="G39" s="3026"/>
      <c r="H39" s="3027"/>
      <c r="I39" s="3030"/>
      <c r="J39" s="3026"/>
      <c r="K39" s="3027"/>
      <c r="L39" s="3026"/>
      <c r="M39" s="3026"/>
      <c r="N39" s="3027"/>
      <c r="O39" s="3026"/>
      <c r="P39" s="3116"/>
      <c r="Q39" s="960"/>
      <c r="R39" s="941">
        <v>17</v>
      </c>
    </row>
    <row r="40" spans="1:19">
      <c r="A40" s="941">
        <v>19</v>
      </c>
      <c r="B40" s="874" t="s">
        <v>1276</v>
      </c>
      <c r="C40" s="955"/>
      <c r="D40" s="3117"/>
      <c r="E40" s="3028"/>
      <c r="F40" s="3025"/>
      <c r="G40" s="3117"/>
      <c r="H40" s="3028"/>
      <c r="I40" s="3029"/>
      <c r="J40" s="3117"/>
      <c r="K40" s="3028"/>
      <c r="L40" s="3025"/>
      <c r="M40" s="3117"/>
      <c r="N40" s="3028"/>
      <c r="O40" s="3025"/>
      <c r="P40" s="3117"/>
      <c r="Q40" s="955"/>
      <c r="R40" s="941">
        <v>18</v>
      </c>
    </row>
    <row r="41" spans="1:19">
      <c r="A41" s="941">
        <v>20</v>
      </c>
      <c r="B41" s="874" t="s">
        <v>2509</v>
      </c>
      <c r="C41" s="935"/>
      <c r="D41" s="3117">
        <v>35603790.5</v>
      </c>
      <c r="E41" s="3028"/>
      <c r="F41" s="3025"/>
      <c r="G41" s="3117"/>
      <c r="H41" s="3028"/>
      <c r="I41" s="3029"/>
      <c r="J41" s="3117"/>
      <c r="K41" s="3028"/>
      <c r="L41" s="3025"/>
      <c r="M41" s="3117"/>
      <c r="N41" s="3028"/>
      <c r="O41" s="3025"/>
      <c r="P41" s="3117"/>
      <c r="Q41" s="935"/>
      <c r="R41" s="941">
        <v>19</v>
      </c>
    </row>
    <row r="42" spans="1:19">
      <c r="A42" s="941">
        <v>21</v>
      </c>
      <c r="B42" s="874" t="s">
        <v>1277</v>
      </c>
      <c r="C42" s="935"/>
      <c r="D42" s="3025"/>
      <c r="E42" s="3028"/>
      <c r="F42" s="3025"/>
      <c r="G42" s="3117"/>
      <c r="H42" s="3028"/>
      <c r="I42" s="3029"/>
      <c r="J42" s="3117"/>
      <c r="K42" s="3028"/>
      <c r="L42" s="3025"/>
      <c r="M42" s="3117"/>
      <c r="N42" s="3028"/>
      <c r="O42" s="3025"/>
      <c r="P42" s="3117"/>
      <c r="Q42" s="935"/>
      <c r="R42" s="941">
        <v>20</v>
      </c>
    </row>
    <row r="43" spans="1:19">
      <c r="A43" s="941">
        <v>22</v>
      </c>
      <c r="B43" s="874" t="s">
        <v>1278</v>
      </c>
      <c r="C43" s="935"/>
      <c r="D43" s="3025">
        <v>5878262.4299999997</v>
      </c>
      <c r="E43" s="3028"/>
      <c r="F43" s="3025"/>
      <c r="G43" s="3117"/>
      <c r="H43" s="3028"/>
      <c r="I43" s="3029"/>
      <c r="J43" s="3117"/>
      <c r="K43" s="3028"/>
      <c r="L43" s="3025"/>
      <c r="M43" s="3117"/>
      <c r="N43" s="3028"/>
      <c r="O43" s="3025"/>
      <c r="P43" s="3117"/>
      <c r="Q43" s="935"/>
      <c r="R43" s="941">
        <v>21</v>
      </c>
    </row>
    <row r="44" spans="1:19">
      <c r="A44" s="941">
        <v>23</v>
      </c>
      <c r="B44" s="874" t="s">
        <v>1279</v>
      </c>
      <c r="C44" s="935"/>
      <c r="D44" s="3025"/>
      <c r="E44" s="3028"/>
      <c r="F44" s="3025"/>
      <c r="G44" s="3117"/>
      <c r="H44" s="3028"/>
      <c r="I44" s="3029"/>
      <c r="J44" s="3117"/>
      <c r="K44" s="3028"/>
      <c r="L44" s="3025"/>
      <c r="M44" s="3117"/>
      <c r="N44" s="3028"/>
      <c r="O44" s="3025"/>
      <c r="P44" s="3117"/>
      <c r="Q44" s="935"/>
      <c r="R44" s="941">
        <v>22</v>
      </c>
    </row>
    <row r="45" spans="1:19">
      <c r="A45" s="941">
        <v>24</v>
      </c>
      <c r="B45" s="874" t="s">
        <v>2651</v>
      </c>
      <c r="C45" s="935"/>
      <c r="D45" s="3025"/>
      <c r="E45" s="3028"/>
      <c r="F45" s="3025"/>
      <c r="G45" s="3117"/>
      <c r="H45" s="3028"/>
      <c r="I45" s="3029"/>
      <c r="J45" s="3117"/>
      <c r="K45" s="3028"/>
      <c r="L45" s="3025"/>
      <c r="M45" s="3117"/>
      <c r="N45" s="3028"/>
      <c r="O45" s="3025"/>
      <c r="P45" s="3117"/>
      <c r="Q45" s="935"/>
      <c r="R45" s="941">
        <v>23</v>
      </c>
    </row>
    <row r="46" spans="1:19">
      <c r="A46" s="941">
        <v>25</v>
      </c>
      <c r="B46" s="874" t="s">
        <v>2652</v>
      </c>
      <c r="C46" s="935"/>
      <c r="D46" s="3117">
        <v>157922.71</v>
      </c>
      <c r="E46" s="3028"/>
      <c r="F46" s="3025"/>
      <c r="G46" s="3117"/>
      <c r="H46" s="3028"/>
      <c r="I46" s="3029"/>
      <c r="J46" s="3117"/>
      <c r="K46" s="3028"/>
      <c r="L46" s="3025"/>
      <c r="M46" s="3117"/>
      <c r="N46" s="3028"/>
      <c r="O46" s="3025"/>
      <c r="P46" s="3117"/>
      <c r="Q46" s="935"/>
      <c r="R46" s="941">
        <v>24</v>
      </c>
    </row>
    <row r="47" spans="1:19">
      <c r="A47" s="941">
        <v>26</v>
      </c>
      <c r="B47" s="874" t="s">
        <v>2653</v>
      </c>
      <c r="C47" s="935"/>
      <c r="D47" s="3025">
        <v>5009467.54</v>
      </c>
      <c r="E47" s="3028"/>
      <c r="F47" s="3025"/>
      <c r="G47" s="3117"/>
      <c r="H47" s="3028"/>
      <c r="I47" s="3029"/>
      <c r="J47" s="3025"/>
      <c r="K47" s="3028"/>
      <c r="L47" s="3025"/>
      <c r="M47" s="3117"/>
      <c r="N47" s="3028"/>
      <c r="O47" s="3025"/>
      <c r="P47" s="3117"/>
      <c r="Q47" s="935"/>
      <c r="R47" s="941">
        <v>25</v>
      </c>
    </row>
    <row r="48" spans="1:19">
      <c r="A48" s="941">
        <v>27</v>
      </c>
      <c r="B48" s="874" t="s">
        <v>606</v>
      </c>
      <c r="C48" s="935"/>
      <c r="D48" s="3025"/>
      <c r="E48" s="3028"/>
      <c r="F48" s="3025"/>
      <c r="G48" s="3117"/>
      <c r="H48" s="3028"/>
      <c r="I48" s="3029"/>
      <c r="J48" s="3025"/>
      <c r="K48" s="3028"/>
      <c r="L48" s="3025"/>
      <c r="M48" s="3117"/>
      <c r="N48" s="3028"/>
      <c r="O48" s="3025"/>
      <c r="P48" s="3117"/>
      <c r="Q48" s="935"/>
      <c r="R48" s="941">
        <v>26</v>
      </c>
    </row>
    <row r="49" spans="1:18">
      <c r="A49" s="941">
        <v>28</v>
      </c>
      <c r="B49" s="874" t="s">
        <v>1299</v>
      </c>
      <c r="C49" s="935"/>
      <c r="D49" s="3117"/>
      <c r="E49" s="3028"/>
      <c r="F49" s="3025"/>
      <c r="G49" s="3117"/>
      <c r="H49" s="3028"/>
      <c r="I49" s="3029"/>
      <c r="J49" s="3117"/>
      <c r="K49" s="3028"/>
      <c r="L49" s="3025"/>
      <c r="M49" s="3117"/>
      <c r="N49" s="3028"/>
      <c r="O49" s="3025"/>
      <c r="P49" s="3117"/>
      <c r="Q49" s="935"/>
      <c r="R49" s="941">
        <v>27</v>
      </c>
    </row>
    <row r="50" spans="1:18">
      <c r="A50" s="941">
        <v>29</v>
      </c>
      <c r="B50" s="874" t="s">
        <v>3626</v>
      </c>
      <c r="C50" s="935"/>
      <c r="D50" s="3117">
        <v>9860538</v>
      </c>
      <c r="E50" s="3028"/>
      <c r="F50" s="3025"/>
      <c r="G50" s="3117"/>
      <c r="H50" s="3028"/>
      <c r="I50" s="3029"/>
      <c r="J50" s="3117">
        <v>0</v>
      </c>
      <c r="K50" s="3028"/>
      <c r="L50" s="3025"/>
      <c r="M50" s="3117"/>
      <c r="N50" s="3028"/>
      <c r="O50" s="3025"/>
      <c r="P50" s="3117"/>
      <c r="Q50" s="935"/>
      <c r="R50" s="941">
        <v>28</v>
      </c>
    </row>
    <row r="51" spans="1:18">
      <c r="A51" s="941">
        <v>30</v>
      </c>
      <c r="B51" s="874" t="s">
        <v>3631</v>
      </c>
      <c r="C51" s="935"/>
      <c r="D51" s="3117">
        <v>18995769.219999999</v>
      </c>
      <c r="E51" s="3028"/>
      <c r="F51" s="3025"/>
      <c r="G51" s="3117"/>
      <c r="H51" s="3028"/>
      <c r="I51" s="3029"/>
      <c r="J51" s="3117">
        <v>270354.90000000002</v>
      </c>
      <c r="K51" s="3028"/>
      <c r="L51" s="3025"/>
      <c r="M51" s="3117"/>
      <c r="N51" s="3028"/>
      <c r="O51" s="3025"/>
      <c r="P51" s="3117"/>
      <c r="Q51" s="935"/>
      <c r="R51" s="941">
        <v>29</v>
      </c>
    </row>
    <row r="52" spans="1:18">
      <c r="A52" s="941">
        <v>31</v>
      </c>
      <c r="B52" s="874" t="s">
        <v>2654</v>
      </c>
      <c r="C52" s="935"/>
      <c r="D52" s="3117">
        <v>4459900.91</v>
      </c>
      <c r="E52" s="3028"/>
      <c r="F52" s="3025"/>
      <c r="G52" s="3117"/>
      <c r="H52" s="3028"/>
      <c r="I52" s="3029"/>
      <c r="J52" s="3117">
        <v>0</v>
      </c>
      <c r="K52" s="3028"/>
      <c r="L52" s="3025"/>
      <c r="M52" s="3117">
        <v>10036.299999999999</v>
      </c>
      <c r="N52" s="3028"/>
      <c r="O52" s="3025"/>
      <c r="P52" s="3117"/>
      <c r="Q52" s="935"/>
      <c r="R52" s="941">
        <v>30</v>
      </c>
    </row>
    <row r="53" spans="1:18">
      <c r="A53" s="941">
        <v>32</v>
      </c>
      <c r="B53" s="874" t="s">
        <v>1099</v>
      </c>
      <c r="C53" s="935"/>
      <c r="D53" s="3117">
        <v>5942352.46</v>
      </c>
      <c r="E53" s="3028"/>
      <c r="F53" s="3025"/>
      <c r="G53" s="3117"/>
      <c r="H53" s="3028"/>
      <c r="I53" s="3029"/>
      <c r="J53" s="3117">
        <v>2219.8000000000002</v>
      </c>
      <c r="K53" s="3028"/>
      <c r="L53" s="3025"/>
      <c r="M53" s="3117">
        <v>248431.9</v>
      </c>
      <c r="N53" s="3028"/>
      <c r="O53" s="3025"/>
      <c r="P53" s="3117"/>
      <c r="Q53" s="935"/>
      <c r="R53" s="941">
        <v>31</v>
      </c>
    </row>
    <row r="54" spans="1:18">
      <c r="A54" s="941">
        <v>33</v>
      </c>
      <c r="B54" s="874" t="s">
        <v>2655</v>
      </c>
      <c r="C54" s="935"/>
      <c r="D54" s="3117">
        <v>-3942872</v>
      </c>
      <c r="E54" s="3027"/>
      <c r="F54" s="3026"/>
      <c r="G54" s="3194"/>
      <c r="H54" s="3027"/>
      <c r="I54" s="3030"/>
      <c r="J54" s="3194">
        <v>0</v>
      </c>
      <c r="K54" s="3027"/>
      <c r="L54" s="3026"/>
      <c r="M54" s="3194">
        <v>0</v>
      </c>
      <c r="N54" s="3027"/>
      <c r="O54" s="3026"/>
      <c r="P54" s="3118"/>
      <c r="Q54" s="935"/>
      <c r="R54" s="941">
        <v>32</v>
      </c>
    </row>
    <row r="55" spans="1:18">
      <c r="A55" s="941">
        <v>34</v>
      </c>
      <c r="B55" s="874" t="s">
        <v>2656</v>
      </c>
      <c r="C55" s="955"/>
      <c r="D55" s="3026">
        <f>SUM(D41:D54)</f>
        <v>81965131.769999996</v>
      </c>
      <c r="E55" s="3027"/>
      <c r="F55" s="3026"/>
      <c r="G55" s="3026"/>
      <c r="H55" s="3027"/>
      <c r="I55" s="3030"/>
      <c r="J55" s="3026">
        <f>SUM(J41:J54)</f>
        <v>272574.7</v>
      </c>
      <c r="K55" s="3027"/>
      <c r="L55" s="3026"/>
      <c r="M55" s="3026">
        <f>SUM(M41:M54)</f>
        <v>258468.19999999998</v>
      </c>
      <c r="N55" s="956"/>
      <c r="O55" s="955"/>
      <c r="P55" s="3114"/>
      <c r="Q55" s="955"/>
      <c r="R55" s="941">
        <v>33</v>
      </c>
    </row>
    <row r="56" spans="1:18" ht="15.75" thickBot="1">
      <c r="A56" s="941">
        <v>35</v>
      </c>
      <c r="B56" s="874" t="s">
        <v>2657</v>
      </c>
      <c r="C56" s="963"/>
      <c r="D56" s="3134">
        <f>D55/D33</f>
        <v>0.11786560814274391</v>
      </c>
      <c r="E56" s="964"/>
      <c r="F56" s="963"/>
      <c r="G56" s="963"/>
      <c r="H56" s="964"/>
      <c r="I56" s="965"/>
      <c r="J56" s="3134">
        <f>J55/J33</f>
        <v>6.0867022464383016</v>
      </c>
      <c r="K56" s="964"/>
      <c r="L56" s="963"/>
      <c r="M56" s="3134">
        <f>M55/M33</f>
        <v>0.46237602862254024</v>
      </c>
      <c r="N56" s="964"/>
      <c r="O56" s="963"/>
      <c r="P56" s="3119"/>
      <c r="Q56" s="963"/>
      <c r="R56" s="941">
        <v>34</v>
      </c>
    </row>
    <row r="57" spans="1:18" ht="15.75" thickBot="1">
      <c r="A57" s="941">
        <v>36</v>
      </c>
      <c r="B57" s="874" t="s">
        <v>2658</v>
      </c>
      <c r="C57" s="3133" t="s">
        <v>5748</v>
      </c>
      <c r="D57" s="3056" t="s">
        <v>2996</v>
      </c>
      <c r="E57" s="3056"/>
      <c r="F57" s="3056"/>
      <c r="G57" s="3056" t="s">
        <v>5747</v>
      </c>
      <c r="H57" s="916"/>
      <c r="I57" s="966"/>
      <c r="J57" s="2987" t="s">
        <v>5747</v>
      </c>
      <c r="K57" s="916" t="s">
        <v>2996</v>
      </c>
      <c r="L57" s="967"/>
      <c r="M57" s="2987" t="s">
        <v>5747</v>
      </c>
      <c r="N57" s="3056"/>
      <c r="O57" s="967"/>
      <c r="P57" s="3120"/>
      <c r="Q57" s="967"/>
      <c r="R57" s="941">
        <v>35</v>
      </c>
    </row>
    <row r="58" spans="1:18">
      <c r="A58" s="911">
        <v>37</v>
      </c>
      <c r="B58" s="862" t="s">
        <v>2659</v>
      </c>
      <c r="C58" s="862"/>
      <c r="D58" s="862"/>
      <c r="E58" s="862"/>
      <c r="F58" s="862"/>
      <c r="G58" s="862"/>
      <c r="H58" s="862"/>
      <c r="I58" s="911"/>
      <c r="J58" s="862"/>
      <c r="K58" s="862"/>
      <c r="L58" s="862"/>
      <c r="M58" s="862"/>
      <c r="N58" s="862"/>
      <c r="O58" s="862"/>
      <c r="P58" s="3121"/>
      <c r="Q58" s="799"/>
      <c r="R58" s="911">
        <v>36</v>
      </c>
    </row>
    <row r="59" spans="1:18">
      <c r="A59" s="941"/>
      <c r="B59" s="874" t="s">
        <v>2660</v>
      </c>
      <c r="C59" s="899" t="s">
        <v>5750</v>
      </c>
      <c r="D59" s="3057" t="s">
        <v>5749</v>
      </c>
      <c r="E59" s="3057"/>
      <c r="F59" s="3057"/>
      <c r="G59" s="3057" t="s">
        <v>5750</v>
      </c>
      <c r="H59" s="3058"/>
      <c r="I59" s="3059"/>
      <c r="J59" s="3057" t="s">
        <v>5750</v>
      </c>
      <c r="K59" s="3058" t="s">
        <v>5749</v>
      </c>
      <c r="L59" s="3058"/>
      <c r="M59" s="3057" t="s">
        <v>5750</v>
      </c>
      <c r="N59" s="3057"/>
      <c r="O59" s="3058"/>
      <c r="P59" s="3122"/>
      <c r="Q59" s="814"/>
      <c r="R59" s="941"/>
    </row>
    <row r="60" spans="1:18">
      <c r="A60" s="941">
        <v>38</v>
      </c>
      <c r="B60" s="874" t="s">
        <v>2661</v>
      </c>
      <c r="C60" s="953">
        <v>65087</v>
      </c>
      <c r="D60" s="3051">
        <v>8050778</v>
      </c>
      <c r="E60" s="3051"/>
      <c r="F60" s="3051"/>
      <c r="G60" s="3051">
        <v>9011</v>
      </c>
      <c r="H60" s="3051"/>
      <c r="I60" s="3060"/>
      <c r="J60" s="3051"/>
      <c r="K60" s="3051">
        <v>1412</v>
      </c>
      <c r="L60" s="3051"/>
      <c r="M60" s="3051">
        <v>1418</v>
      </c>
      <c r="N60" s="3051"/>
      <c r="O60" s="3051"/>
      <c r="P60" s="3051"/>
      <c r="Q60" s="935"/>
      <c r="R60" s="941">
        <v>37</v>
      </c>
    </row>
    <row r="61" spans="1:18">
      <c r="A61" s="911">
        <v>39</v>
      </c>
      <c r="B61" s="862" t="s">
        <v>408</v>
      </c>
      <c r="C61" s="929"/>
      <c r="D61" s="929"/>
      <c r="E61" s="929"/>
      <c r="F61" s="929"/>
      <c r="G61" s="929"/>
      <c r="H61" s="929"/>
      <c r="I61" s="969"/>
      <c r="J61" s="929"/>
      <c r="K61" s="929"/>
      <c r="L61" s="929"/>
      <c r="M61" s="929"/>
      <c r="N61" s="929"/>
      <c r="O61" s="929"/>
      <c r="P61" s="3123"/>
      <c r="Q61" s="873"/>
      <c r="R61" s="911">
        <v>38</v>
      </c>
    </row>
    <row r="62" spans="1:18">
      <c r="A62" s="941"/>
      <c r="B62" s="874" t="s">
        <v>409</v>
      </c>
      <c r="C62" s="953">
        <v>148619</v>
      </c>
      <c r="D62" s="3051">
        <v>1035</v>
      </c>
      <c r="E62" s="3051"/>
      <c r="F62" s="3051"/>
      <c r="G62" s="3051">
        <v>134010</v>
      </c>
      <c r="H62" s="3051"/>
      <c r="I62" s="3060"/>
      <c r="J62" s="3051"/>
      <c r="K62" s="3051">
        <v>1032</v>
      </c>
      <c r="L62" s="3051"/>
      <c r="M62" s="3051">
        <v>134359</v>
      </c>
      <c r="N62" s="3051"/>
      <c r="O62" s="3051"/>
      <c r="P62" s="3051"/>
      <c r="Q62" s="935"/>
      <c r="R62" s="941"/>
    </row>
    <row r="63" spans="1:18">
      <c r="A63" s="911">
        <v>40</v>
      </c>
      <c r="B63" s="862" t="s">
        <v>87</v>
      </c>
      <c r="C63" s="970"/>
      <c r="D63" s="970"/>
      <c r="E63" s="970"/>
      <c r="F63" s="970"/>
      <c r="G63" s="970"/>
      <c r="H63" s="970"/>
      <c r="I63" s="971"/>
      <c r="J63" s="970"/>
      <c r="K63" s="970"/>
      <c r="L63" s="970"/>
      <c r="M63" s="970"/>
      <c r="N63" s="970"/>
      <c r="O63" s="970"/>
      <c r="P63" s="3124"/>
      <c r="Q63" s="972"/>
      <c r="R63" s="911">
        <v>39</v>
      </c>
    </row>
    <row r="64" spans="1:18">
      <c r="A64" s="941"/>
      <c r="B64" s="874" t="s">
        <v>88</v>
      </c>
      <c r="C64" s="973"/>
      <c r="D64" s="973"/>
      <c r="E64" s="973"/>
      <c r="F64" s="973"/>
      <c r="G64" s="973"/>
      <c r="H64" s="973"/>
      <c r="I64" s="974"/>
      <c r="J64" s="973"/>
      <c r="K64" s="973"/>
      <c r="L64" s="973"/>
      <c r="M64" s="973"/>
      <c r="N64" s="973"/>
      <c r="O64" s="973"/>
      <c r="P64" s="3125"/>
      <c r="Q64" s="975"/>
      <c r="R64" s="941"/>
    </row>
    <row r="65" spans="1:18">
      <c r="A65" s="941">
        <v>41</v>
      </c>
      <c r="B65" s="874" t="s">
        <v>89</v>
      </c>
      <c r="C65" s="973"/>
      <c r="D65" s="973"/>
      <c r="E65" s="973"/>
      <c r="F65" s="973"/>
      <c r="G65" s="973"/>
      <c r="H65" s="973"/>
      <c r="I65" s="974"/>
      <c r="J65" s="973"/>
      <c r="K65" s="973"/>
      <c r="L65" s="973"/>
      <c r="M65" s="973"/>
      <c r="N65" s="973"/>
      <c r="O65" s="973"/>
      <c r="P65" s="3125"/>
      <c r="Q65" s="975"/>
      <c r="R65" s="941">
        <v>40</v>
      </c>
    </row>
    <row r="66" spans="1:18">
      <c r="A66" s="941">
        <v>42</v>
      </c>
      <c r="B66" s="874" t="s">
        <v>90</v>
      </c>
      <c r="C66" s="973"/>
      <c r="D66" s="973"/>
      <c r="E66" s="973"/>
      <c r="F66" s="973"/>
      <c r="G66" s="973"/>
      <c r="H66" s="973"/>
      <c r="I66" s="974"/>
      <c r="J66" s="973"/>
      <c r="K66" s="973"/>
      <c r="L66" s="973"/>
      <c r="M66" s="973"/>
      <c r="N66" s="973"/>
      <c r="O66" s="973"/>
      <c r="P66" s="3125"/>
      <c r="Q66" s="975"/>
      <c r="R66" s="941">
        <v>41</v>
      </c>
    </row>
    <row r="67" spans="1:18">
      <c r="A67" s="941">
        <v>43</v>
      </c>
      <c r="B67" s="874" t="s">
        <v>91</v>
      </c>
      <c r="C67" s="973"/>
      <c r="D67" s="973"/>
      <c r="E67" s="973"/>
      <c r="F67" s="973"/>
      <c r="G67" s="973"/>
      <c r="H67" s="973"/>
      <c r="I67" s="974"/>
      <c r="J67" s="973"/>
      <c r="K67" s="973"/>
      <c r="L67" s="973"/>
      <c r="M67" s="973"/>
      <c r="N67" s="973"/>
      <c r="O67" s="973"/>
      <c r="P67" s="3125"/>
      <c r="Q67" s="975"/>
      <c r="R67" s="941">
        <v>42</v>
      </c>
    </row>
    <row r="68" spans="1:18" ht="15.75" thickBot="1">
      <c r="A68" s="930">
        <v>44</v>
      </c>
      <c r="B68" s="879" t="s">
        <v>92</v>
      </c>
      <c r="C68" s="976"/>
      <c r="D68" s="3061"/>
      <c r="E68" s="3061">
        <v>12569</v>
      </c>
      <c r="F68" s="3061"/>
      <c r="G68" s="3061">
        <v>19174</v>
      </c>
      <c r="H68" s="3061"/>
      <c r="I68" s="3062"/>
      <c r="J68" s="3061"/>
      <c r="K68" s="3061">
        <v>24675</v>
      </c>
      <c r="L68" s="3061"/>
      <c r="M68" s="3061">
        <v>14318</v>
      </c>
      <c r="N68" s="3061"/>
      <c r="O68" s="3061"/>
      <c r="P68" s="3061"/>
      <c r="Q68" s="978"/>
      <c r="R68" s="930">
        <v>43</v>
      </c>
    </row>
    <row r="69" spans="1:18">
      <c r="A69" s="1412" t="s">
        <v>4691</v>
      </c>
      <c r="B69" s="2424"/>
      <c r="C69" s="799"/>
      <c r="D69" s="799"/>
      <c r="E69" s="799"/>
      <c r="F69" s="799"/>
      <c r="G69" s="799"/>
      <c r="H69" s="799"/>
      <c r="I69" s="1412" t="s">
        <v>4691</v>
      </c>
      <c r="J69" s="2424"/>
      <c r="K69" s="2424"/>
      <c r="L69" s="799"/>
      <c r="M69" s="799"/>
      <c r="N69" s="799"/>
      <c r="O69" s="799"/>
      <c r="P69" s="2424"/>
      <c r="Q69" s="800" t="s">
        <v>93</v>
      </c>
      <c r="R69" s="800"/>
    </row>
    <row r="70" spans="1:18">
      <c r="A70" s="800" t="s">
        <v>94</v>
      </c>
      <c r="B70" s="800"/>
      <c r="C70" s="800"/>
      <c r="D70" s="800"/>
      <c r="E70" s="800"/>
      <c r="F70" s="800"/>
      <c r="G70" s="800"/>
      <c r="H70" s="800"/>
      <c r="I70" s="800" t="s">
        <v>95</v>
      </c>
      <c r="J70" s="800"/>
      <c r="K70" s="800"/>
      <c r="L70" s="800"/>
      <c r="M70" s="800"/>
      <c r="N70" s="800"/>
      <c r="O70" s="800"/>
      <c r="P70" s="3105"/>
      <c r="Q70" s="800"/>
      <c r="R70" s="800"/>
    </row>
    <row r="71" spans="1:18">
      <c r="A71" s="800"/>
      <c r="B71" s="800"/>
      <c r="C71" s="800"/>
      <c r="D71" s="800"/>
      <c r="E71" s="800"/>
      <c r="F71" s="800"/>
      <c r="G71" s="800"/>
      <c r="H71" s="800"/>
      <c r="I71" s="800"/>
      <c r="J71" s="800"/>
      <c r="K71" s="800"/>
      <c r="L71" s="800"/>
      <c r="M71" s="800"/>
      <c r="N71" s="800"/>
      <c r="O71" s="800"/>
      <c r="P71" s="3105"/>
      <c r="Q71" s="800"/>
      <c r="R71" s="800"/>
    </row>
    <row r="73" spans="1:18" ht="15.75">
      <c r="A73" s="69" t="s">
        <v>419</v>
      </c>
      <c r="B73" s="800"/>
      <c r="C73" s="800"/>
      <c r="D73" s="800"/>
      <c r="E73" s="800"/>
      <c r="F73" s="800"/>
      <c r="G73" s="800"/>
      <c r="H73" s="800"/>
    </row>
    <row r="75" spans="1:18" ht="16.5" thickBot="1">
      <c r="A75" s="868" t="str">
        <f>'Data Sheet'!$C$25</f>
        <v>Consolidated Edison Company of New York, Inc.</v>
      </c>
      <c r="B75" s="799"/>
      <c r="C75" s="799"/>
      <c r="D75" s="799"/>
      <c r="E75" s="857" t="str">
        <f>'Data Sheet'!$C$40</f>
        <v>4/28/2016</v>
      </c>
      <c r="F75" s="799"/>
      <c r="G75" s="799" t="str">
        <f>'Data Sheet'!$C$38</f>
        <v>12/31/2015</v>
      </c>
      <c r="H75" s="799"/>
      <c r="I75" s="868" t="str">
        <f>'Data Sheet'!$C$25</f>
        <v>Consolidated Edison Company of New York, Inc.</v>
      </c>
      <c r="J75" s="799"/>
      <c r="K75" s="799"/>
      <c r="L75" s="799"/>
      <c r="M75" s="799"/>
      <c r="N75" s="857" t="str">
        <f>'Data Sheet'!$C$40</f>
        <v>4/28/2016</v>
      </c>
      <c r="P75" s="1283" t="str">
        <f>'Data Sheet'!$C$38</f>
        <v>12/31/2015</v>
      </c>
    </row>
    <row r="76" spans="1:18">
      <c r="A76" s="801"/>
      <c r="B76" s="802"/>
      <c r="C76" s="802"/>
      <c r="D76" s="802"/>
      <c r="E76" s="802"/>
      <c r="F76" s="802"/>
      <c r="G76" s="802"/>
      <c r="H76" s="858"/>
      <c r="I76" s="801"/>
      <c r="J76" s="802"/>
      <c r="K76" s="802"/>
      <c r="L76" s="802"/>
      <c r="M76" s="802"/>
      <c r="N76" s="802"/>
      <c r="O76" s="802"/>
      <c r="P76" s="3126"/>
      <c r="Q76" s="802"/>
      <c r="R76" s="858"/>
    </row>
    <row r="77" spans="1:18" ht="15.75">
      <c r="A77" s="3525" t="s">
        <v>1197</v>
      </c>
      <c r="B77" s="3686"/>
      <c r="C77" s="3686"/>
      <c r="D77" s="3686"/>
      <c r="E77" s="3686"/>
      <c r="F77" s="3686"/>
      <c r="G77" s="3686"/>
      <c r="H77" s="3527"/>
      <c r="I77" s="859"/>
      <c r="J77" s="69" t="s">
        <v>1198</v>
      </c>
      <c r="K77" s="69"/>
      <c r="L77" s="69"/>
      <c r="M77" s="800"/>
      <c r="N77" s="800"/>
      <c r="O77" s="800"/>
      <c r="P77" s="3105"/>
      <c r="Q77" s="800"/>
      <c r="R77" s="860"/>
    </row>
    <row r="78" spans="1:18" ht="15.75" thickBot="1">
      <c r="A78" s="861"/>
      <c r="B78" s="799"/>
      <c r="C78" s="799"/>
      <c r="D78" s="799"/>
      <c r="E78" s="799"/>
      <c r="F78" s="799"/>
      <c r="G78" s="799"/>
      <c r="H78" s="862"/>
      <c r="I78" s="861"/>
      <c r="J78" s="799"/>
      <c r="K78" s="799"/>
      <c r="L78" s="799"/>
      <c r="M78" s="799"/>
      <c r="N78" s="799"/>
      <c r="O78" s="799"/>
      <c r="P78" s="2424"/>
      <c r="Q78" s="799"/>
      <c r="R78" s="862"/>
    </row>
    <row r="79" spans="1:18">
      <c r="A79" s="919"/>
      <c r="B79" s="892"/>
      <c r="C79" s="937" t="s">
        <v>1256</v>
      </c>
      <c r="D79" s="933"/>
      <c r="E79" s="917"/>
      <c r="F79" s="937" t="s">
        <v>1256</v>
      </c>
      <c r="G79" s="933"/>
      <c r="H79" s="917"/>
      <c r="I79" s="938" t="s">
        <v>1256</v>
      </c>
      <c r="J79" s="933"/>
      <c r="K79" s="917"/>
      <c r="L79" s="937" t="s">
        <v>1256</v>
      </c>
      <c r="M79" s="933"/>
      <c r="N79" s="917"/>
      <c r="O79" s="937" t="s">
        <v>1256</v>
      </c>
      <c r="P79" s="3106"/>
      <c r="Q79" s="917"/>
      <c r="R79" s="939"/>
    </row>
    <row r="80" spans="1:18">
      <c r="A80" s="920" t="s">
        <v>1724</v>
      </c>
      <c r="B80" s="860" t="s">
        <v>1778</v>
      </c>
      <c r="C80" s="799"/>
      <c r="D80" s="799"/>
      <c r="E80" s="862"/>
      <c r="F80" s="799"/>
      <c r="G80" s="799"/>
      <c r="H80" s="862"/>
      <c r="I80" s="910"/>
      <c r="J80" s="799"/>
      <c r="K80" s="862"/>
      <c r="L80" s="799"/>
      <c r="M80" s="799"/>
      <c r="N80" s="862"/>
      <c r="O80" s="799"/>
      <c r="P80" s="2424"/>
      <c r="Q80" s="799"/>
      <c r="R80" s="920" t="s">
        <v>1724</v>
      </c>
    </row>
    <row r="81" spans="1:18" ht="15.75" thickBot="1">
      <c r="A81" s="922" t="s">
        <v>1727</v>
      </c>
      <c r="B81" s="924" t="s">
        <v>3018</v>
      </c>
      <c r="C81" s="851"/>
      <c r="D81" s="913" t="s">
        <v>3019</v>
      </c>
      <c r="E81" s="879"/>
      <c r="F81" s="851"/>
      <c r="G81" s="913" t="s">
        <v>3020</v>
      </c>
      <c r="H81" s="879"/>
      <c r="I81" s="940"/>
      <c r="J81" s="913" t="s">
        <v>3021</v>
      </c>
      <c r="K81" s="879"/>
      <c r="L81" s="913"/>
      <c r="M81" s="913" t="s">
        <v>2343</v>
      </c>
      <c r="N81" s="879"/>
      <c r="O81" s="851"/>
      <c r="P81" s="3107" t="s">
        <v>2344</v>
      </c>
      <c r="Q81" s="913"/>
      <c r="R81" s="922" t="s">
        <v>1727</v>
      </c>
    </row>
    <row r="82" spans="1:18">
      <c r="A82" s="911">
        <v>1</v>
      </c>
      <c r="B82" s="862" t="s">
        <v>1257</v>
      </c>
      <c r="C82" s="799"/>
      <c r="D82" s="799"/>
      <c r="E82" s="860"/>
      <c r="F82" s="800"/>
      <c r="G82" s="800"/>
      <c r="H82" s="862"/>
      <c r="I82" s="861"/>
      <c r="J82" s="799"/>
      <c r="K82" s="862"/>
      <c r="L82" s="799"/>
      <c r="M82" s="800"/>
      <c r="N82" s="860"/>
      <c r="O82" s="800"/>
      <c r="P82" s="3105"/>
      <c r="Q82" s="800"/>
      <c r="R82" s="911">
        <v>1</v>
      </c>
    </row>
    <row r="83" spans="1:18">
      <c r="A83" s="941"/>
      <c r="B83" s="874" t="s">
        <v>1258</v>
      </c>
      <c r="C83" s="814"/>
      <c r="D83" s="814"/>
      <c r="E83" s="899"/>
      <c r="F83" s="934"/>
      <c r="G83" s="934"/>
      <c r="H83" s="874"/>
      <c r="I83" s="813"/>
      <c r="J83" s="814"/>
      <c r="K83" s="874"/>
      <c r="L83" s="814"/>
      <c r="M83" s="934"/>
      <c r="N83" s="899"/>
      <c r="O83" s="934"/>
      <c r="P83" s="3108"/>
      <c r="Q83" s="934"/>
      <c r="R83" s="941"/>
    </row>
    <row r="84" spans="1:18">
      <c r="A84" s="911">
        <v>2</v>
      </c>
      <c r="B84" s="862" t="s">
        <v>1259</v>
      </c>
      <c r="C84" s="799"/>
      <c r="D84" s="799"/>
      <c r="E84" s="812"/>
      <c r="F84" s="844"/>
      <c r="G84" s="844"/>
      <c r="H84" s="812"/>
      <c r="I84" s="861"/>
      <c r="J84" s="799"/>
      <c r="K84" s="862"/>
      <c r="L84" s="799"/>
      <c r="M84" s="844"/>
      <c r="N84" s="812"/>
      <c r="O84" s="844"/>
      <c r="P84" s="3109"/>
      <c r="Q84" s="844"/>
      <c r="R84" s="911">
        <v>2</v>
      </c>
    </row>
    <row r="85" spans="1:18">
      <c r="A85" s="941"/>
      <c r="B85" s="874" t="s">
        <v>1260</v>
      </c>
      <c r="C85" s="814"/>
      <c r="D85" s="814"/>
      <c r="E85" s="899"/>
      <c r="F85" s="934"/>
      <c r="G85" s="934"/>
      <c r="H85" s="899"/>
      <c r="I85" s="813"/>
      <c r="J85" s="814"/>
      <c r="K85" s="874"/>
      <c r="L85" s="814"/>
      <c r="M85" s="934"/>
      <c r="N85" s="899"/>
      <c r="O85" s="934"/>
      <c r="P85" s="3108"/>
      <c r="Q85" s="934"/>
      <c r="R85" s="941"/>
    </row>
    <row r="86" spans="1:18">
      <c r="A86" s="941">
        <v>3</v>
      </c>
      <c r="B86" s="874" t="s">
        <v>1261</v>
      </c>
      <c r="C86" s="942"/>
      <c r="D86" s="942"/>
      <c r="E86" s="943"/>
      <c r="F86" s="944"/>
      <c r="G86" s="944"/>
      <c r="H86" s="945"/>
      <c r="I86" s="946"/>
      <c r="J86" s="942"/>
      <c r="K86" s="945"/>
      <c r="L86" s="942"/>
      <c r="M86" s="944"/>
      <c r="N86" s="943"/>
      <c r="O86" s="944"/>
      <c r="P86" s="3110"/>
      <c r="Q86" s="944"/>
      <c r="R86" s="941">
        <v>3</v>
      </c>
    </row>
    <row r="87" spans="1:18">
      <c r="A87" s="947">
        <v>4</v>
      </c>
      <c r="B87" s="874" t="s">
        <v>1262</v>
      </c>
      <c r="C87" s="942"/>
      <c r="D87" s="942"/>
      <c r="E87" s="945"/>
      <c r="F87" s="942"/>
      <c r="G87" s="942"/>
      <c r="H87" s="945"/>
      <c r="I87" s="948"/>
      <c r="J87" s="942"/>
      <c r="K87" s="945"/>
      <c r="L87" s="942"/>
      <c r="M87" s="942"/>
      <c r="N87" s="945"/>
      <c r="O87" s="942"/>
      <c r="P87" s="3127"/>
      <c r="Q87" s="942"/>
      <c r="R87" s="941">
        <v>4</v>
      </c>
    </row>
    <row r="88" spans="1:18">
      <c r="A88" s="926">
        <v>5</v>
      </c>
      <c r="B88" s="862" t="s">
        <v>1263</v>
      </c>
      <c r="C88" s="949"/>
      <c r="D88" s="949"/>
      <c r="E88" s="950"/>
      <c r="F88" s="949"/>
      <c r="G88" s="949"/>
      <c r="H88" s="950"/>
      <c r="I88" s="951"/>
      <c r="J88" s="949"/>
      <c r="K88" s="950"/>
      <c r="L88" s="949"/>
      <c r="M88" s="949"/>
      <c r="N88" s="950"/>
      <c r="O88" s="949"/>
      <c r="P88" s="3111"/>
      <c r="Q88" s="949"/>
      <c r="R88" s="911">
        <v>5</v>
      </c>
    </row>
    <row r="89" spans="1:18">
      <c r="A89" s="947"/>
      <c r="B89" s="874" t="s">
        <v>1264</v>
      </c>
      <c r="C89" s="942"/>
      <c r="D89" s="942"/>
      <c r="E89" s="945"/>
      <c r="F89" s="942"/>
      <c r="G89" s="942"/>
      <c r="H89" s="945"/>
      <c r="I89" s="948"/>
      <c r="J89" s="942"/>
      <c r="K89" s="945"/>
      <c r="L89" s="942"/>
      <c r="M89" s="942"/>
      <c r="N89" s="945"/>
      <c r="O89" s="942"/>
      <c r="P89" s="3127"/>
      <c r="Q89" s="942"/>
      <c r="R89" s="941"/>
    </row>
    <row r="90" spans="1:18">
      <c r="A90" s="947">
        <v>6</v>
      </c>
      <c r="B90" s="874" t="s">
        <v>1265</v>
      </c>
      <c r="C90" s="942"/>
      <c r="D90" s="942"/>
      <c r="E90" s="945"/>
      <c r="F90" s="942"/>
      <c r="G90" s="942"/>
      <c r="H90" s="945"/>
      <c r="I90" s="948"/>
      <c r="J90" s="942"/>
      <c r="K90" s="945"/>
      <c r="L90" s="942"/>
      <c r="M90" s="942"/>
      <c r="N90" s="945"/>
      <c r="O90" s="942"/>
      <c r="P90" s="3127"/>
      <c r="Q90" s="942"/>
      <c r="R90" s="941">
        <v>6</v>
      </c>
    </row>
    <row r="91" spans="1:18">
      <c r="A91" s="947">
        <v>7</v>
      </c>
      <c r="B91" s="874" t="s">
        <v>1266</v>
      </c>
      <c r="C91" s="814"/>
      <c r="D91" s="814"/>
      <c r="E91" s="874"/>
      <c r="F91" s="814"/>
      <c r="G91" s="814"/>
      <c r="H91" s="874"/>
      <c r="I91" s="952"/>
      <c r="J91" s="814"/>
      <c r="K91" s="874"/>
      <c r="L91" s="814"/>
      <c r="M91" s="814"/>
      <c r="N91" s="874"/>
      <c r="O91" s="814"/>
      <c r="P91" s="3112"/>
      <c r="Q91" s="814"/>
      <c r="R91" s="941">
        <v>7</v>
      </c>
    </row>
    <row r="92" spans="1:18">
      <c r="A92" s="947">
        <v>8</v>
      </c>
      <c r="B92" s="874" t="s">
        <v>1267</v>
      </c>
      <c r="C92" s="814"/>
      <c r="D92" s="814"/>
      <c r="E92" s="874"/>
      <c r="F92" s="814"/>
      <c r="G92" s="814"/>
      <c r="H92" s="874"/>
      <c r="I92" s="952"/>
      <c r="J92" s="814"/>
      <c r="K92" s="874"/>
      <c r="L92" s="814"/>
      <c r="M92" s="814"/>
      <c r="N92" s="874"/>
      <c r="O92" s="814"/>
      <c r="P92" s="3112"/>
      <c r="Q92" s="814"/>
      <c r="R92" s="941">
        <v>8</v>
      </c>
    </row>
    <row r="93" spans="1:18">
      <c r="A93" s="947">
        <v>9</v>
      </c>
      <c r="B93" s="874" t="s">
        <v>1268</v>
      </c>
      <c r="C93" s="814"/>
      <c r="D93" s="814"/>
      <c r="E93" s="874"/>
      <c r="F93" s="814"/>
      <c r="G93" s="814"/>
      <c r="H93" s="874"/>
      <c r="I93" s="952"/>
      <c r="J93" s="814"/>
      <c r="K93" s="874"/>
      <c r="L93" s="814"/>
      <c r="M93" s="814"/>
      <c r="N93" s="874"/>
      <c r="O93" s="814"/>
      <c r="P93" s="3112"/>
      <c r="Q93" s="814"/>
      <c r="R93" s="941">
        <v>9</v>
      </c>
    </row>
    <row r="94" spans="1:18">
      <c r="A94" s="947">
        <v>10</v>
      </c>
      <c r="B94" s="874" t="s">
        <v>1269</v>
      </c>
      <c r="C94" s="814"/>
      <c r="D94" s="814"/>
      <c r="E94" s="874"/>
      <c r="F94" s="814"/>
      <c r="G94" s="814"/>
      <c r="H94" s="874"/>
      <c r="I94" s="952"/>
      <c r="J94" s="814"/>
      <c r="K94" s="874"/>
      <c r="L94" s="814"/>
      <c r="M94" s="814"/>
      <c r="N94" s="874"/>
      <c r="O94" s="814"/>
      <c r="P94" s="3112"/>
      <c r="Q94" s="814"/>
      <c r="R94" s="941">
        <v>10</v>
      </c>
    </row>
    <row r="95" spans="1:18">
      <c r="A95" s="947">
        <v>11</v>
      </c>
      <c r="B95" s="874" t="s">
        <v>1270</v>
      </c>
      <c r="C95" s="935"/>
      <c r="D95" s="935"/>
      <c r="E95" s="953"/>
      <c r="F95" s="935"/>
      <c r="G95" s="935"/>
      <c r="H95" s="953"/>
      <c r="I95" s="954"/>
      <c r="J95" s="935"/>
      <c r="K95" s="953"/>
      <c r="L95" s="935"/>
      <c r="M95" s="935"/>
      <c r="N95" s="953"/>
      <c r="O95" s="935"/>
      <c r="P95" s="3113"/>
      <c r="Q95" s="935"/>
      <c r="R95" s="941">
        <v>11</v>
      </c>
    </row>
    <row r="96" spans="1:18">
      <c r="A96" s="947">
        <v>12</v>
      </c>
      <c r="B96" s="874" t="s">
        <v>1271</v>
      </c>
      <c r="C96" s="935"/>
      <c r="D96" s="935"/>
      <c r="E96" s="953"/>
      <c r="F96" s="935"/>
      <c r="G96" s="935"/>
      <c r="H96" s="953"/>
      <c r="I96" s="954"/>
      <c r="J96" s="935"/>
      <c r="K96" s="953"/>
      <c r="L96" s="935"/>
      <c r="M96" s="935"/>
      <c r="N96" s="953"/>
      <c r="O96" s="935"/>
      <c r="P96" s="3113"/>
      <c r="Q96" s="935"/>
      <c r="R96" s="941">
        <v>12</v>
      </c>
    </row>
    <row r="97" spans="1:18">
      <c r="A97" s="947">
        <v>13</v>
      </c>
      <c r="B97" s="874" t="s">
        <v>1272</v>
      </c>
      <c r="C97" s="955"/>
      <c r="D97" s="955"/>
      <c r="E97" s="956"/>
      <c r="F97" s="955"/>
      <c r="G97" s="955"/>
      <c r="H97" s="956"/>
      <c r="I97" s="957"/>
      <c r="J97" s="955"/>
      <c r="K97" s="956"/>
      <c r="L97" s="955"/>
      <c r="M97" s="955"/>
      <c r="N97" s="956"/>
      <c r="O97" s="955"/>
      <c r="P97" s="3114"/>
      <c r="Q97" s="955"/>
      <c r="R97" s="941">
        <v>13</v>
      </c>
    </row>
    <row r="98" spans="1:18">
      <c r="A98" s="941">
        <v>14</v>
      </c>
      <c r="B98" s="874" t="s">
        <v>1273</v>
      </c>
      <c r="C98" s="935"/>
      <c r="D98" s="935"/>
      <c r="E98" s="953"/>
      <c r="F98" s="935"/>
      <c r="G98" s="935"/>
      <c r="H98" s="953"/>
      <c r="I98" s="958"/>
      <c r="J98" s="935"/>
      <c r="K98" s="953"/>
      <c r="L98" s="935"/>
      <c r="M98" s="935"/>
      <c r="N98" s="953"/>
      <c r="O98" s="935"/>
      <c r="P98" s="3113"/>
      <c r="Q98" s="935"/>
      <c r="R98" s="941">
        <v>14</v>
      </c>
    </row>
    <row r="99" spans="1:18">
      <c r="A99" s="941">
        <v>15</v>
      </c>
      <c r="B99" s="874" t="s">
        <v>1274</v>
      </c>
      <c r="C99" s="935"/>
      <c r="D99" s="935"/>
      <c r="E99" s="953"/>
      <c r="F99" s="935"/>
      <c r="G99" s="935"/>
      <c r="H99" s="953"/>
      <c r="I99" s="958"/>
      <c r="J99" s="935"/>
      <c r="K99" s="953"/>
      <c r="L99" s="935"/>
      <c r="M99" s="935"/>
      <c r="N99" s="953"/>
      <c r="O99" s="935"/>
      <c r="P99" s="3113"/>
      <c r="Q99" s="935"/>
      <c r="R99" s="941">
        <v>15</v>
      </c>
    </row>
    <row r="100" spans="1:18" s="1331" customFormat="1">
      <c r="A100" s="2668">
        <v>16</v>
      </c>
      <c r="B100" s="2669" t="s">
        <v>4195</v>
      </c>
      <c r="C100" s="1269"/>
      <c r="D100" s="1269"/>
      <c r="E100" s="2670"/>
      <c r="F100" s="1269"/>
      <c r="G100" s="1269"/>
      <c r="H100" s="2670"/>
      <c r="I100" s="2671"/>
      <c r="J100" s="1269"/>
      <c r="K100" s="2670"/>
      <c r="L100" s="1269"/>
      <c r="M100" s="1269"/>
      <c r="N100" s="2670"/>
      <c r="O100" s="1269"/>
      <c r="P100" s="1269"/>
      <c r="Q100" s="1269"/>
      <c r="R100" s="2668">
        <v>16</v>
      </c>
    </row>
    <row r="101" spans="1:18">
      <c r="A101" s="941">
        <v>17</v>
      </c>
      <c r="B101" s="874" t="s">
        <v>1275</v>
      </c>
      <c r="C101" s="955"/>
      <c r="D101" s="955">
        <f>SUM(D97:D100)</f>
        <v>0</v>
      </c>
      <c r="E101" s="956"/>
      <c r="F101" s="955"/>
      <c r="G101" s="955">
        <f>SUM(G97:G100)</f>
        <v>0</v>
      </c>
      <c r="H101" s="956"/>
      <c r="I101" s="959"/>
      <c r="J101" s="955">
        <f>SUM(J97:J100)</f>
        <v>0</v>
      </c>
      <c r="K101" s="956"/>
      <c r="L101" s="955"/>
      <c r="M101" s="955">
        <f>SUM(M97:M100)</f>
        <v>0</v>
      </c>
      <c r="N101" s="956"/>
      <c r="O101" s="955"/>
      <c r="P101" s="3114">
        <f>SUM(P97:P100)</f>
        <v>0</v>
      </c>
      <c r="Q101" s="955"/>
      <c r="R101" s="941">
        <v>16</v>
      </c>
    </row>
    <row r="102" spans="1:18">
      <c r="A102" s="941">
        <v>18</v>
      </c>
      <c r="B102" s="2669" t="s">
        <v>4642</v>
      </c>
      <c r="C102" s="960"/>
      <c r="D102" s="960"/>
      <c r="E102" s="961"/>
      <c r="F102" s="960"/>
      <c r="G102" s="960"/>
      <c r="H102" s="961"/>
      <c r="I102" s="962"/>
      <c r="J102" s="960"/>
      <c r="K102" s="961"/>
      <c r="L102" s="960"/>
      <c r="M102" s="960"/>
      <c r="N102" s="961"/>
      <c r="O102" s="960"/>
      <c r="P102" s="3128"/>
      <c r="Q102" s="960"/>
      <c r="R102" s="941">
        <v>17</v>
      </c>
    </row>
    <row r="103" spans="1:18">
      <c r="A103" s="941">
        <v>19</v>
      </c>
      <c r="B103" s="874" t="s">
        <v>1276</v>
      </c>
      <c r="C103" s="955"/>
      <c r="D103" s="955"/>
      <c r="E103" s="956"/>
      <c r="F103" s="955"/>
      <c r="G103" s="955"/>
      <c r="H103" s="956"/>
      <c r="I103" s="959"/>
      <c r="J103" s="955"/>
      <c r="K103" s="956"/>
      <c r="L103" s="955"/>
      <c r="M103" s="955"/>
      <c r="N103" s="956"/>
      <c r="O103" s="955"/>
      <c r="P103" s="3114"/>
      <c r="Q103" s="955"/>
      <c r="R103" s="941">
        <v>18</v>
      </c>
    </row>
    <row r="104" spans="1:18">
      <c r="A104" s="941">
        <v>20</v>
      </c>
      <c r="B104" s="874" t="s">
        <v>2509</v>
      </c>
      <c r="C104" s="935"/>
      <c r="D104" s="935"/>
      <c r="E104" s="953"/>
      <c r="F104" s="935"/>
      <c r="G104" s="935"/>
      <c r="H104" s="953"/>
      <c r="I104" s="958"/>
      <c r="J104" s="935"/>
      <c r="K104" s="953"/>
      <c r="L104" s="935"/>
      <c r="M104" s="935"/>
      <c r="N104" s="953"/>
      <c r="O104" s="935"/>
      <c r="P104" s="3113"/>
      <c r="Q104" s="935"/>
      <c r="R104" s="941">
        <v>19</v>
      </c>
    </row>
    <row r="105" spans="1:18">
      <c r="A105" s="941">
        <v>21</v>
      </c>
      <c r="B105" s="874" t="s">
        <v>1277</v>
      </c>
      <c r="C105" s="935"/>
      <c r="D105" s="935"/>
      <c r="E105" s="953"/>
      <c r="F105" s="935"/>
      <c r="G105" s="935"/>
      <c r="H105" s="953"/>
      <c r="I105" s="958"/>
      <c r="J105" s="935"/>
      <c r="K105" s="953"/>
      <c r="L105" s="935"/>
      <c r="M105" s="935"/>
      <c r="N105" s="953"/>
      <c r="O105" s="935"/>
      <c r="P105" s="3113"/>
      <c r="Q105" s="935"/>
      <c r="R105" s="941">
        <v>20</v>
      </c>
    </row>
    <row r="106" spans="1:18">
      <c r="A106" s="941">
        <v>22</v>
      </c>
      <c r="B106" s="874" t="s">
        <v>1278</v>
      </c>
      <c r="C106" s="935"/>
      <c r="D106" s="935"/>
      <c r="E106" s="953"/>
      <c r="F106" s="935"/>
      <c r="G106" s="935"/>
      <c r="H106" s="953"/>
      <c r="I106" s="958"/>
      <c r="J106" s="935"/>
      <c r="K106" s="953"/>
      <c r="L106" s="935"/>
      <c r="M106" s="935"/>
      <c r="N106" s="953"/>
      <c r="O106" s="935"/>
      <c r="P106" s="3113"/>
      <c r="Q106" s="935"/>
      <c r="R106" s="941">
        <v>21</v>
      </c>
    </row>
    <row r="107" spans="1:18">
      <c r="A107" s="941">
        <v>23</v>
      </c>
      <c r="B107" s="874" t="s">
        <v>1279</v>
      </c>
      <c r="C107" s="935"/>
      <c r="D107" s="935"/>
      <c r="E107" s="953"/>
      <c r="F107" s="935"/>
      <c r="G107" s="935"/>
      <c r="H107" s="953"/>
      <c r="I107" s="958"/>
      <c r="J107" s="935"/>
      <c r="K107" s="953"/>
      <c r="L107" s="935"/>
      <c r="M107" s="935"/>
      <c r="N107" s="953"/>
      <c r="O107" s="935"/>
      <c r="P107" s="3113"/>
      <c r="Q107" s="935"/>
      <c r="R107" s="941">
        <v>22</v>
      </c>
    </row>
    <row r="108" spans="1:18">
      <c r="A108" s="941">
        <v>24</v>
      </c>
      <c r="B108" s="874" t="s">
        <v>2651</v>
      </c>
      <c r="C108" s="935"/>
      <c r="D108" s="935"/>
      <c r="E108" s="953"/>
      <c r="F108" s="935"/>
      <c r="G108" s="935"/>
      <c r="H108" s="953"/>
      <c r="I108" s="958"/>
      <c r="J108" s="935"/>
      <c r="K108" s="953"/>
      <c r="L108" s="935"/>
      <c r="M108" s="935"/>
      <c r="N108" s="953"/>
      <c r="O108" s="935"/>
      <c r="P108" s="3113"/>
      <c r="Q108" s="935"/>
      <c r="R108" s="941">
        <v>23</v>
      </c>
    </row>
    <row r="109" spans="1:18">
      <c r="A109" s="941">
        <v>25</v>
      </c>
      <c r="B109" s="874" t="s">
        <v>2652</v>
      </c>
      <c r="C109" s="935"/>
      <c r="D109" s="935"/>
      <c r="E109" s="953"/>
      <c r="F109" s="935"/>
      <c r="G109" s="935"/>
      <c r="H109" s="953"/>
      <c r="I109" s="958"/>
      <c r="J109" s="935"/>
      <c r="K109" s="953"/>
      <c r="L109" s="935"/>
      <c r="M109" s="935"/>
      <c r="N109" s="953"/>
      <c r="O109" s="935"/>
      <c r="P109" s="3113"/>
      <c r="Q109" s="935"/>
      <c r="R109" s="941">
        <v>24</v>
      </c>
    </row>
    <row r="110" spans="1:18">
      <c r="A110" s="941">
        <v>26</v>
      </c>
      <c r="B110" s="874" t="s">
        <v>2653</v>
      </c>
      <c r="C110" s="935"/>
      <c r="D110" s="935"/>
      <c r="E110" s="953"/>
      <c r="F110" s="935"/>
      <c r="G110" s="935"/>
      <c r="H110" s="953"/>
      <c r="I110" s="958"/>
      <c r="J110" s="935"/>
      <c r="K110" s="953"/>
      <c r="L110" s="935"/>
      <c r="M110" s="935"/>
      <c r="N110" s="953"/>
      <c r="O110" s="935"/>
      <c r="P110" s="3113"/>
      <c r="Q110" s="935"/>
      <c r="R110" s="941">
        <v>25</v>
      </c>
    </row>
    <row r="111" spans="1:18">
      <c r="A111" s="941">
        <v>27</v>
      </c>
      <c r="B111" s="874" t="s">
        <v>606</v>
      </c>
      <c r="C111" s="935"/>
      <c r="D111" s="935"/>
      <c r="E111" s="953"/>
      <c r="F111" s="935"/>
      <c r="G111" s="935"/>
      <c r="H111" s="953"/>
      <c r="I111" s="958"/>
      <c r="J111" s="935"/>
      <c r="K111" s="953"/>
      <c r="L111" s="935"/>
      <c r="M111" s="935"/>
      <c r="N111" s="953"/>
      <c r="O111" s="935"/>
      <c r="P111" s="3113"/>
      <c r="Q111" s="935"/>
      <c r="R111" s="941">
        <v>26</v>
      </c>
    </row>
    <row r="112" spans="1:18">
      <c r="A112" s="941">
        <v>28</v>
      </c>
      <c r="B112" s="874" t="s">
        <v>1299</v>
      </c>
      <c r="C112" s="935"/>
      <c r="D112" s="935"/>
      <c r="E112" s="953"/>
      <c r="F112" s="935"/>
      <c r="G112" s="935"/>
      <c r="H112" s="953"/>
      <c r="I112" s="958"/>
      <c r="J112" s="935"/>
      <c r="K112" s="953"/>
      <c r="L112" s="935"/>
      <c r="M112" s="935"/>
      <c r="N112" s="953"/>
      <c r="O112" s="935"/>
      <c r="P112" s="3113"/>
      <c r="Q112" s="935"/>
      <c r="R112" s="941">
        <v>27</v>
      </c>
    </row>
    <row r="113" spans="1:18">
      <c r="A113" s="941">
        <v>29</v>
      </c>
      <c r="B113" s="874" t="s">
        <v>3626</v>
      </c>
      <c r="C113" s="935"/>
      <c r="D113" s="935"/>
      <c r="E113" s="953"/>
      <c r="F113" s="935"/>
      <c r="G113" s="935"/>
      <c r="H113" s="953"/>
      <c r="I113" s="958"/>
      <c r="J113" s="935"/>
      <c r="K113" s="953"/>
      <c r="L113" s="935"/>
      <c r="M113" s="935"/>
      <c r="N113" s="953"/>
      <c r="O113" s="935"/>
      <c r="P113" s="3113"/>
      <c r="Q113" s="935"/>
      <c r="R113" s="941">
        <v>28</v>
      </c>
    </row>
    <row r="114" spans="1:18">
      <c r="A114" s="941">
        <v>30</v>
      </c>
      <c r="B114" s="874" t="s">
        <v>3631</v>
      </c>
      <c r="C114" s="935"/>
      <c r="D114" s="935"/>
      <c r="E114" s="953"/>
      <c r="F114" s="935"/>
      <c r="G114" s="935"/>
      <c r="H114" s="953"/>
      <c r="I114" s="958"/>
      <c r="J114" s="935"/>
      <c r="K114" s="953"/>
      <c r="L114" s="935"/>
      <c r="M114" s="935"/>
      <c r="N114" s="953"/>
      <c r="O114" s="935"/>
      <c r="P114" s="3113"/>
      <c r="Q114" s="935"/>
      <c r="R114" s="941">
        <v>29</v>
      </c>
    </row>
    <row r="115" spans="1:18">
      <c r="A115" s="941">
        <v>31</v>
      </c>
      <c r="B115" s="874" t="s">
        <v>2654</v>
      </c>
      <c r="C115" s="935"/>
      <c r="D115" s="935"/>
      <c r="E115" s="953"/>
      <c r="F115" s="935"/>
      <c r="G115" s="935"/>
      <c r="H115" s="953"/>
      <c r="I115" s="958"/>
      <c r="J115" s="935"/>
      <c r="K115" s="953"/>
      <c r="L115" s="935"/>
      <c r="M115" s="935"/>
      <c r="N115" s="953"/>
      <c r="O115" s="935"/>
      <c r="P115" s="3113"/>
      <c r="Q115" s="935"/>
      <c r="R115" s="941">
        <v>30</v>
      </c>
    </row>
    <row r="116" spans="1:18">
      <c r="A116" s="941">
        <v>32</v>
      </c>
      <c r="B116" s="874" t="s">
        <v>1099</v>
      </c>
      <c r="C116" s="935"/>
      <c r="D116" s="935"/>
      <c r="E116" s="953"/>
      <c r="F116" s="935"/>
      <c r="G116" s="935"/>
      <c r="H116" s="953"/>
      <c r="I116" s="958"/>
      <c r="J116" s="935"/>
      <c r="K116" s="953"/>
      <c r="L116" s="935"/>
      <c r="M116" s="935"/>
      <c r="N116" s="953"/>
      <c r="O116" s="935"/>
      <c r="P116" s="3113"/>
      <c r="Q116" s="935"/>
      <c r="R116" s="941">
        <v>31</v>
      </c>
    </row>
    <row r="117" spans="1:18">
      <c r="A117" s="941">
        <v>33</v>
      </c>
      <c r="B117" s="874" t="s">
        <v>2655</v>
      </c>
      <c r="C117" s="935"/>
      <c r="D117" s="935"/>
      <c r="E117" s="953"/>
      <c r="F117" s="935"/>
      <c r="G117" s="935"/>
      <c r="H117" s="953"/>
      <c r="I117" s="958"/>
      <c r="J117" s="935"/>
      <c r="K117" s="953"/>
      <c r="L117" s="935"/>
      <c r="M117" s="935"/>
      <c r="N117" s="953"/>
      <c r="O117" s="935"/>
      <c r="P117" s="3113"/>
      <c r="Q117" s="935"/>
      <c r="R117" s="941">
        <v>32</v>
      </c>
    </row>
    <row r="118" spans="1:18">
      <c r="A118" s="941">
        <v>34</v>
      </c>
      <c r="B118" s="874" t="s">
        <v>2656</v>
      </c>
      <c r="C118" s="955"/>
      <c r="D118" s="955">
        <f>SUM(D102:D117)</f>
        <v>0</v>
      </c>
      <c r="E118" s="956"/>
      <c r="F118" s="955"/>
      <c r="G118" s="955">
        <f>SUM(G102:G117)</f>
        <v>0</v>
      </c>
      <c r="H118" s="956"/>
      <c r="I118" s="959"/>
      <c r="J118" s="955">
        <f>SUM(J102:J117)</f>
        <v>0</v>
      </c>
      <c r="K118" s="956"/>
      <c r="L118" s="955"/>
      <c r="M118" s="955">
        <f>SUM(M102:M117)</f>
        <v>0</v>
      </c>
      <c r="N118" s="956"/>
      <c r="O118" s="955"/>
      <c r="P118" s="3114">
        <f>SUM(P102:P117)</f>
        <v>0</v>
      </c>
      <c r="Q118" s="955"/>
      <c r="R118" s="941">
        <v>33</v>
      </c>
    </row>
    <row r="119" spans="1:18" ht="15.75" thickBot="1">
      <c r="A119" s="941">
        <v>35</v>
      </c>
      <c r="B119" s="874" t="s">
        <v>2657</v>
      </c>
      <c r="C119" s="963"/>
      <c r="D119" s="963"/>
      <c r="E119" s="964"/>
      <c r="F119" s="963"/>
      <c r="G119" s="963"/>
      <c r="H119" s="964"/>
      <c r="I119" s="965"/>
      <c r="J119" s="963"/>
      <c r="K119" s="964"/>
      <c r="L119" s="963"/>
      <c r="M119" s="963"/>
      <c r="N119" s="964"/>
      <c r="O119" s="963"/>
      <c r="P119" s="3119"/>
      <c r="Q119" s="963"/>
      <c r="R119" s="941">
        <v>34</v>
      </c>
    </row>
    <row r="120" spans="1:18" ht="15.75" thickBot="1">
      <c r="A120" s="941">
        <v>36</v>
      </c>
      <c r="B120" s="874" t="s">
        <v>2658</v>
      </c>
      <c r="C120" s="916"/>
      <c r="D120" s="916"/>
      <c r="E120" s="916"/>
      <c r="F120" s="916"/>
      <c r="G120" s="916"/>
      <c r="H120" s="916"/>
      <c r="I120" s="966"/>
      <c r="J120" s="967"/>
      <c r="K120" s="916"/>
      <c r="L120" s="967"/>
      <c r="M120" s="967"/>
      <c r="N120" s="916"/>
      <c r="O120" s="967"/>
      <c r="P120" s="3129"/>
      <c r="Q120" s="967"/>
      <c r="R120" s="941">
        <v>35</v>
      </c>
    </row>
    <row r="121" spans="1:18">
      <c r="A121" s="911">
        <v>37</v>
      </c>
      <c r="B121" s="862" t="s">
        <v>2659</v>
      </c>
      <c r="C121" s="862"/>
      <c r="D121" s="862"/>
      <c r="E121" s="862"/>
      <c r="F121" s="862"/>
      <c r="G121" s="862"/>
      <c r="H121" s="862"/>
      <c r="I121" s="911"/>
      <c r="J121" s="862"/>
      <c r="K121" s="862"/>
      <c r="L121" s="862"/>
      <c r="M121" s="862"/>
      <c r="N121" s="862"/>
      <c r="O121" s="862"/>
      <c r="P121" s="3121"/>
      <c r="Q121" s="799"/>
      <c r="R121" s="911">
        <v>36</v>
      </c>
    </row>
    <row r="122" spans="1:18">
      <c r="A122" s="941"/>
      <c r="B122" s="874" t="s">
        <v>2660</v>
      </c>
      <c r="C122" s="874"/>
      <c r="D122" s="874"/>
      <c r="E122" s="874"/>
      <c r="F122" s="874"/>
      <c r="G122" s="874"/>
      <c r="H122" s="874"/>
      <c r="I122" s="941"/>
      <c r="J122" s="874"/>
      <c r="K122" s="874"/>
      <c r="L122" s="874"/>
      <c r="M122" s="874"/>
      <c r="N122" s="874"/>
      <c r="O122" s="874"/>
      <c r="P122" s="3130"/>
      <c r="Q122" s="814"/>
      <c r="R122" s="941"/>
    </row>
    <row r="123" spans="1:18">
      <c r="A123" s="941">
        <v>38</v>
      </c>
      <c r="B123" s="874" t="s">
        <v>2661</v>
      </c>
      <c r="C123" s="953"/>
      <c r="D123" s="953"/>
      <c r="E123" s="953"/>
      <c r="F123" s="953"/>
      <c r="G123" s="953"/>
      <c r="H123" s="953"/>
      <c r="I123" s="968"/>
      <c r="J123" s="953"/>
      <c r="K123" s="953"/>
      <c r="L123" s="953"/>
      <c r="M123" s="953"/>
      <c r="N123" s="953"/>
      <c r="O123" s="953"/>
      <c r="P123" s="3131"/>
      <c r="Q123" s="935"/>
      <c r="R123" s="941">
        <v>37</v>
      </c>
    </row>
    <row r="124" spans="1:18">
      <c r="A124" s="911">
        <v>39</v>
      </c>
      <c r="B124" s="862" t="s">
        <v>408</v>
      </c>
      <c r="C124" s="929"/>
      <c r="D124" s="929"/>
      <c r="E124" s="929"/>
      <c r="F124" s="929"/>
      <c r="G124" s="929"/>
      <c r="H124" s="929"/>
      <c r="I124" s="969"/>
      <c r="J124" s="929"/>
      <c r="K124" s="929"/>
      <c r="L124" s="929"/>
      <c r="M124" s="929"/>
      <c r="N124" s="929"/>
      <c r="O124" s="929"/>
      <c r="P124" s="3123"/>
      <c r="Q124" s="873"/>
      <c r="R124" s="911">
        <v>38</v>
      </c>
    </row>
    <row r="125" spans="1:18">
      <c r="A125" s="941"/>
      <c r="B125" s="874" t="s">
        <v>409</v>
      </c>
      <c r="C125" s="953"/>
      <c r="D125" s="953"/>
      <c r="E125" s="953"/>
      <c r="F125" s="953"/>
      <c r="G125" s="953"/>
      <c r="H125" s="953"/>
      <c r="I125" s="968"/>
      <c r="J125" s="953"/>
      <c r="K125" s="953"/>
      <c r="L125" s="953"/>
      <c r="M125" s="953"/>
      <c r="N125" s="953"/>
      <c r="O125" s="953"/>
      <c r="P125" s="3131"/>
      <c r="Q125" s="935"/>
      <c r="R125" s="941"/>
    </row>
    <row r="126" spans="1:18">
      <c r="A126" s="911">
        <v>40</v>
      </c>
      <c r="B126" s="862" t="s">
        <v>87</v>
      </c>
      <c r="C126" s="970"/>
      <c r="D126" s="970"/>
      <c r="E126" s="970"/>
      <c r="F126" s="970"/>
      <c r="G126" s="970"/>
      <c r="H126" s="970"/>
      <c r="I126" s="971"/>
      <c r="J126" s="970"/>
      <c r="K126" s="970"/>
      <c r="L126" s="970"/>
      <c r="M126" s="970"/>
      <c r="N126" s="970"/>
      <c r="O126" s="970"/>
      <c r="P126" s="3124"/>
      <c r="Q126" s="972"/>
      <c r="R126" s="911">
        <v>39</v>
      </c>
    </row>
    <row r="127" spans="1:18">
      <c r="A127" s="941"/>
      <c r="B127" s="874" t="s">
        <v>88</v>
      </c>
      <c r="C127" s="973"/>
      <c r="D127" s="973"/>
      <c r="E127" s="973"/>
      <c r="F127" s="973"/>
      <c r="G127" s="973"/>
      <c r="H127" s="973"/>
      <c r="I127" s="974"/>
      <c r="J127" s="973"/>
      <c r="K127" s="973"/>
      <c r="L127" s="973"/>
      <c r="M127" s="973"/>
      <c r="N127" s="973"/>
      <c r="O127" s="973"/>
      <c r="P127" s="3125"/>
      <c r="Q127" s="975"/>
      <c r="R127" s="941"/>
    </row>
    <row r="128" spans="1:18">
      <c r="A128" s="941">
        <v>41</v>
      </c>
      <c r="B128" s="874" t="s">
        <v>89</v>
      </c>
      <c r="C128" s="973"/>
      <c r="D128" s="973"/>
      <c r="E128" s="973"/>
      <c r="F128" s="973"/>
      <c r="G128" s="973"/>
      <c r="H128" s="973"/>
      <c r="I128" s="974"/>
      <c r="J128" s="973"/>
      <c r="K128" s="973"/>
      <c r="L128" s="973"/>
      <c r="M128" s="973"/>
      <c r="N128" s="973"/>
      <c r="O128" s="973"/>
      <c r="P128" s="3125"/>
      <c r="Q128" s="975"/>
      <c r="R128" s="941">
        <v>40</v>
      </c>
    </row>
    <row r="129" spans="1:18">
      <c r="A129" s="941">
        <v>42</v>
      </c>
      <c r="B129" s="874" t="s">
        <v>90</v>
      </c>
      <c r="C129" s="973"/>
      <c r="D129" s="973"/>
      <c r="E129" s="973"/>
      <c r="F129" s="973"/>
      <c r="G129" s="973"/>
      <c r="H129" s="973"/>
      <c r="I129" s="974"/>
      <c r="J129" s="973"/>
      <c r="K129" s="973"/>
      <c r="L129" s="973"/>
      <c r="M129" s="973"/>
      <c r="N129" s="973"/>
      <c r="O129" s="973"/>
      <c r="P129" s="3125"/>
      <c r="Q129" s="975"/>
      <c r="R129" s="941">
        <v>41</v>
      </c>
    </row>
    <row r="130" spans="1:18">
      <c r="A130" s="941">
        <v>43</v>
      </c>
      <c r="B130" s="874" t="s">
        <v>91</v>
      </c>
      <c r="C130" s="973"/>
      <c r="D130" s="973"/>
      <c r="E130" s="973"/>
      <c r="F130" s="973"/>
      <c r="G130" s="973"/>
      <c r="H130" s="973"/>
      <c r="I130" s="974"/>
      <c r="J130" s="973"/>
      <c r="K130" s="973"/>
      <c r="L130" s="973"/>
      <c r="M130" s="973"/>
      <c r="N130" s="973"/>
      <c r="O130" s="973"/>
      <c r="P130" s="3125"/>
      <c r="Q130" s="975"/>
      <c r="R130" s="941">
        <v>42</v>
      </c>
    </row>
    <row r="131" spans="1:18" ht="15.75" thickBot="1">
      <c r="A131" s="930">
        <v>44</v>
      </c>
      <c r="B131" s="879" t="s">
        <v>92</v>
      </c>
      <c r="C131" s="976"/>
      <c r="D131" s="976"/>
      <c r="E131" s="976"/>
      <c r="F131" s="976"/>
      <c r="G131" s="976"/>
      <c r="H131" s="976"/>
      <c r="I131" s="977"/>
      <c r="J131" s="976"/>
      <c r="K131" s="976"/>
      <c r="L131" s="976"/>
      <c r="M131" s="976"/>
      <c r="N131" s="976"/>
      <c r="O131" s="976"/>
      <c r="P131" s="3132"/>
      <c r="Q131" s="978"/>
      <c r="R131" s="930">
        <v>43</v>
      </c>
    </row>
    <row r="132" spans="1:18">
      <c r="A132" s="1412" t="s">
        <v>4691</v>
      </c>
      <c r="B132" s="2424"/>
      <c r="C132" s="2424"/>
      <c r="D132" s="799"/>
      <c r="E132" s="799"/>
      <c r="F132" s="799"/>
      <c r="G132" s="799"/>
      <c r="H132" s="799"/>
      <c r="I132" s="1412" t="s">
        <v>4691</v>
      </c>
      <c r="J132" s="2424"/>
      <c r="K132" s="2424"/>
      <c r="L132" s="799"/>
      <c r="M132" s="799"/>
      <c r="N132" s="799"/>
      <c r="O132" s="799"/>
      <c r="P132" s="2424"/>
      <c r="Q132" s="800" t="s">
        <v>93</v>
      </c>
      <c r="R132" s="800"/>
    </row>
    <row r="133" spans="1:18">
      <c r="A133" s="800" t="s">
        <v>96</v>
      </c>
      <c r="B133" s="800"/>
      <c r="C133" s="800"/>
      <c r="D133" s="800"/>
      <c r="E133" s="800"/>
      <c r="F133" s="800"/>
      <c r="G133" s="800"/>
      <c r="H133" s="800"/>
      <c r="I133" s="800" t="s">
        <v>97</v>
      </c>
      <c r="J133" s="800"/>
      <c r="K133" s="800"/>
      <c r="L133" s="800"/>
      <c r="M133" s="800"/>
      <c r="N133" s="800"/>
      <c r="O133" s="800"/>
      <c r="P133" s="3105"/>
      <c r="Q133" s="800"/>
      <c r="R133" s="800"/>
    </row>
  </sheetData>
  <mergeCells count="1">
    <mergeCell ref="A77:H77"/>
  </mergeCells>
  <printOptions horizontalCentered="1" verticalCentered="1"/>
  <pageMargins left="0.25" right="0.25" top="0.25" bottom="0.25" header="0" footer="0"/>
  <pageSetup scale="67" fitToWidth="2" fitToHeight="2" pageOrder="overThenDown" orientation="portrait" horizontalDpi="300" verticalDpi="300" r:id="rId1"/>
  <headerFooter alignWithMargins="0"/>
  <rowBreaks count="1" manualBreakCount="1">
    <brk id="73" max="16383" man="1"/>
  </rowBreaks>
  <colBreaks count="1" manualBreakCount="1">
    <brk id="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3">
    <tabColor theme="1"/>
    <pageSetUpPr fitToPage="1"/>
  </sheetPr>
  <dimension ref="A1:N139"/>
  <sheetViews>
    <sheetView defaultGridColor="0" view="pageBreakPreview" colorId="22" zoomScale="50" zoomScaleNormal="60" zoomScaleSheetLayoutView="50" workbookViewId="0">
      <selection activeCell="J33" sqref="J33"/>
    </sheetView>
  </sheetViews>
  <sheetFormatPr defaultColWidth="9.6640625" defaultRowHeight="15"/>
  <cols>
    <col min="1" max="1" width="4.6640625" customWidth="1"/>
    <col min="2" max="2" width="48.33203125" customWidth="1"/>
    <col min="3" max="3" width="14.6640625" customWidth="1"/>
    <col min="4" max="4" width="16.21875" customWidth="1"/>
    <col min="5" max="5" width="14.6640625" customWidth="1"/>
    <col min="6" max="6" width="17" customWidth="1"/>
    <col min="7" max="7" width="2.6640625" customWidth="1"/>
    <col min="8" max="8" width="15.6640625" customWidth="1"/>
    <col min="9" max="9" width="18.44140625" customWidth="1"/>
    <col min="10" max="10" width="17.6640625" customWidth="1"/>
    <col min="11" max="12" width="15.6640625" customWidth="1"/>
    <col min="13" max="13" width="18.77734375" customWidth="1"/>
    <col min="14" max="14" width="4.6640625" customWidth="1"/>
  </cols>
  <sheetData>
    <row r="1" spans="1:14">
      <c r="A1" s="801" t="s">
        <v>1795</v>
      </c>
      <c r="B1" s="802"/>
      <c r="C1" s="905" t="s">
        <v>1339</v>
      </c>
      <c r="D1" s="908"/>
      <c r="E1" s="907" t="s">
        <v>1797</v>
      </c>
      <c r="F1" s="907" t="s">
        <v>1798</v>
      </c>
      <c r="G1" s="799"/>
      <c r="H1" s="801" t="s">
        <v>1795</v>
      </c>
      <c r="I1" s="858"/>
      <c r="J1" s="905" t="s">
        <v>1339</v>
      </c>
      <c r="K1" s="908"/>
      <c r="L1" s="907" t="s">
        <v>1797</v>
      </c>
      <c r="M1" s="909" t="s">
        <v>1798</v>
      </c>
      <c r="N1" s="892"/>
    </row>
    <row r="2" spans="1:14">
      <c r="A2" s="70" t="str">
        <f>'Data Sheet'!$C$25</f>
        <v>Consolidated Edison Company of New York, Inc.</v>
      </c>
      <c r="B2" s="799"/>
      <c r="C2" s="861" t="s">
        <v>1136</v>
      </c>
      <c r="D2" s="799"/>
      <c r="E2" s="910" t="s">
        <v>1800</v>
      </c>
      <c r="F2" s="920"/>
      <c r="G2" s="799"/>
      <c r="H2" s="70" t="str">
        <f>'Data Sheet'!$C$25</f>
        <v>Consolidated Edison Company of New York, Inc.</v>
      </c>
      <c r="I2" s="862"/>
      <c r="J2" s="861" t="s">
        <v>1136</v>
      </c>
      <c r="K2" s="799"/>
      <c r="L2" s="910" t="s">
        <v>1800</v>
      </c>
      <c r="M2" s="859"/>
      <c r="N2" s="860"/>
    </row>
    <row r="3" spans="1:14" ht="15" customHeight="1" thickBot="1">
      <c r="A3" s="878"/>
      <c r="B3" s="851"/>
      <c r="C3" s="878" t="s">
        <v>1137</v>
      </c>
      <c r="D3" s="879"/>
      <c r="E3" s="979" t="str">
        <f>'Data Sheet'!$C$40</f>
        <v>4/28/2016</v>
      </c>
      <c r="F3" s="930" t="str">
        <f>'Data Sheet'!$C$38</f>
        <v>12/31/2015</v>
      </c>
      <c r="G3" s="799"/>
      <c r="H3" s="878"/>
      <c r="I3" s="879"/>
      <c r="J3" s="878" t="s">
        <v>1137</v>
      </c>
      <c r="K3" s="879"/>
      <c r="L3" s="979" t="str">
        <f>'Data Sheet'!$C$40</f>
        <v>4/28/2016</v>
      </c>
      <c r="M3" s="925" t="str">
        <f>'Data Sheet'!$C$38</f>
        <v>12/31/2015</v>
      </c>
      <c r="N3" s="924"/>
    </row>
    <row r="4" spans="1:14" ht="15" customHeight="1" thickBot="1">
      <c r="A4" s="534" t="s">
        <v>98</v>
      </c>
      <c r="B4" s="535"/>
      <c r="C4" s="535"/>
      <c r="D4" s="913"/>
      <c r="E4" s="913"/>
      <c r="F4" s="914"/>
      <c r="G4" s="799"/>
      <c r="H4" s="534" t="s">
        <v>830</v>
      </c>
      <c r="I4" s="535"/>
      <c r="J4" s="535"/>
      <c r="K4" s="535"/>
      <c r="L4" s="913"/>
      <c r="M4" s="915"/>
      <c r="N4" s="879"/>
    </row>
    <row r="5" spans="1:14" ht="15.75">
      <c r="A5" s="66"/>
      <c r="B5" s="69"/>
      <c r="C5" s="69"/>
      <c r="D5" s="800"/>
      <c r="E5" s="800"/>
      <c r="F5" s="892"/>
      <c r="G5" s="799"/>
      <c r="H5" s="66"/>
      <c r="I5" s="69"/>
      <c r="J5" s="69"/>
      <c r="K5" s="69"/>
      <c r="L5" s="800"/>
      <c r="M5" s="918"/>
      <c r="N5" s="862"/>
    </row>
    <row r="6" spans="1:14">
      <c r="A6" s="861" t="s">
        <v>831</v>
      </c>
      <c r="B6" s="799"/>
      <c r="C6" s="799" t="s">
        <v>832</v>
      </c>
      <c r="D6" s="799"/>
      <c r="E6" s="799"/>
      <c r="F6" s="862"/>
      <c r="G6" s="799"/>
      <c r="H6" s="861" t="s">
        <v>833</v>
      </c>
      <c r="I6" s="799"/>
      <c r="J6" s="799"/>
      <c r="K6" s="799" t="s">
        <v>834</v>
      </c>
      <c r="L6" s="799"/>
      <c r="M6" s="799"/>
      <c r="N6" s="862"/>
    </row>
    <row r="7" spans="1:14">
      <c r="A7" s="861" t="s">
        <v>835</v>
      </c>
      <c r="B7" s="799"/>
      <c r="C7" s="799" t="s">
        <v>836</v>
      </c>
      <c r="D7" s="799"/>
      <c r="E7" s="799"/>
      <c r="F7" s="862"/>
      <c r="G7" s="799"/>
      <c r="H7" s="861" t="s">
        <v>837</v>
      </c>
      <c r="I7" s="799"/>
      <c r="J7" s="799"/>
      <c r="K7" s="799" t="s">
        <v>838</v>
      </c>
      <c r="L7" s="799"/>
      <c r="M7" s="799"/>
      <c r="N7" s="862"/>
    </row>
    <row r="8" spans="1:14">
      <c r="A8" s="861" t="s">
        <v>839</v>
      </c>
      <c r="B8" s="799"/>
      <c r="C8" s="799" t="s">
        <v>840</v>
      </c>
      <c r="D8" s="799"/>
      <c r="E8" s="799"/>
      <c r="F8" s="862"/>
      <c r="G8" s="799"/>
      <c r="H8" s="861" t="s">
        <v>841</v>
      </c>
      <c r="I8" s="799"/>
      <c r="J8" s="799"/>
      <c r="K8" s="799" t="s">
        <v>842</v>
      </c>
      <c r="L8" s="799"/>
      <c r="M8" s="799"/>
      <c r="N8" s="862"/>
    </row>
    <row r="9" spans="1:14">
      <c r="A9" s="861" t="s">
        <v>843</v>
      </c>
      <c r="B9" s="799"/>
      <c r="C9" s="799" t="s">
        <v>844</v>
      </c>
      <c r="D9" s="799"/>
      <c r="E9" s="799"/>
      <c r="F9" s="862"/>
      <c r="G9" s="799"/>
      <c r="H9" s="861" t="s">
        <v>845</v>
      </c>
      <c r="I9" s="799"/>
      <c r="J9" s="799"/>
      <c r="K9" s="799"/>
      <c r="L9" s="799"/>
      <c r="M9" s="799"/>
      <c r="N9" s="862"/>
    </row>
    <row r="10" spans="1:14">
      <c r="A10" s="861" t="s">
        <v>846</v>
      </c>
      <c r="B10" s="799"/>
      <c r="C10" s="799" t="s">
        <v>847</v>
      </c>
      <c r="D10" s="799"/>
      <c r="E10" s="799"/>
      <c r="F10" s="862"/>
      <c r="G10" s="799"/>
      <c r="H10" s="861" t="s">
        <v>848</v>
      </c>
      <c r="I10" s="799"/>
      <c r="J10" s="799"/>
      <c r="K10" s="799"/>
      <c r="L10" s="799"/>
      <c r="M10" s="799"/>
      <c r="N10" s="862"/>
    </row>
    <row r="11" spans="1:14">
      <c r="A11" s="861" t="s">
        <v>849</v>
      </c>
      <c r="B11" s="799"/>
      <c r="C11" s="799"/>
      <c r="D11" s="799"/>
      <c r="E11" s="799"/>
      <c r="F11" s="862"/>
      <c r="G11" s="799"/>
      <c r="H11" s="861"/>
      <c r="I11" s="799"/>
      <c r="J11" s="799"/>
      <c r="K11" s="799"/>
      <c r="L11" s="799"/>
      <c r="M11" s="799"/>
      <c r="N11" s="862"/>
    </row>
    <row r="12" spans="1:14" ht="15.75" thickBot="1">
      <c r="A12" s="878"/>
      <c r="B12" s="851"/>
      <c r="C12" s="851"/>
      <c r="D12" s="851"/>
      <c r="E12" s="851"/>
      <c r="F12" s="879"/>
      <c r="G12" s="799"/>
      <c r="H12" s="878"/>
      <c r="I12" s="851"/>
      <c r="J12" s="851"/>
      <c r="K12" s="851"/>
      <c r="L12" s="851"/>
      <c r="M12" s="851"/>
      <c r="N12" s="879"/>
    </row>
    <row r="13" spans="1:14">
      <c r="A13" s="911"/>
      <c r="B13" s="862"/>
      <c r="C13" s="799"/>
      <c r="D13" s="862"/>
      <c r="E13" s="799"/>
      <c r="F13" s="1447"/>
      <c r="G13" s="799"/>
      <c r="H13" s="861"/>
      <c r="I13" s="862"/>
      <c r="J13" s="799"/>
      <c r="K13" s="862"/>
      <c r="L13" s="799"/>
      <c r="M13" s="862"/>
      <c r="N13" s="862"/>
    </row>
    <row r="14" spans="1:14">
      <c r="A14" s="921"/>
      <c r="B14" s="862"/>
      <c r="C14" s="799" t="s">
        <v>850</v>
      </c>
      <c r="D14" s="812"/>
      <c r="E14" s="799" t="s">
        <v>850</v>
      </c>
      <c r="F14" s="860"/>
      <c r="G14" s="799"/>
      <c r="H14" s="70" t="s">
        <v>851</v>
      </c>
      <c r="I14" s="860"/>
      <c r="J14" s="861" t="s">
        <v>851</v>
      </c>
      <c r="K14" s="862"/>
      <c r="L14" s="861" t="s">
        <v>851</v>
      </c>
      <c r="M14" s="862"/>
      <c r="N14" s="862"/>
    </row>
    <row r="15" spans="1:14">
      <c r="A15" s="920" t="s">
        <v>1724</v>
      </c>
      <c r="B15" s="860" t="s">
        <v>1778</v>
      </c>
      <c r="C15" s="799" t="s">
        <v>852</v>
      </c>
      <c r="D15" s="862"/>
      <c r="E15" s="799" t="s">
        <v>852</v>
      </c>
      <c r="F15" s="812"/>
      <c r="G15" s="799"/>
      <c r="H15" s="861" t="s">
        <v>853</v>
      </c>
      <c r="I15" s="812"/>
      <c r="J15" s="861" t="s">
        <v>853</v>
      </c>
      <c r="K15" s="862"/>
      <c r="L15" s="861" t="s">
        <v>853</v>
      </c>
      <c r="M15" s="862"/>
      <c r="N15" s="920" t="s">
        <v>1724</v>
      </c>
    </row>
    <row r="16" spans="1:14">
      <c r="A16" s="920" t="s">
        <v>1727</v>
      </c>
      <c r="B16" s="860"/>
      <c r="C16" s="799"/>
      <c r="D16" s="862"/>
      <c r="E16" s="799"/>
      <c r="F16" s="862"/>
      <c r="G16" s="799"/>
      <c r="H16" s="910"/>
      <c r="I16" s="812"/>
      <c r="J16" s="799"/>
      <c r="K16" s="862"/>
      <c r="L16" s="799"/>
      <c r="M16" s="862"/>
      <c r="N16" s="920" t="s">
        <v>1727</v>
      </c>
    </row>
    <row r="17" spans="1:14" ht="15.75" thickBot="1">
      <c r="A17" s="922"/>
      <c r="B17" s="924" t="s">
        <v>3018</v>
      </c>
      <c r="C17" s="913" t="s">
        <v>3019</v>
      </c>
      <c r="D17" s="924"/>
      <c r="E17" s="913" t="s">
        <v>3020</v>
      </c>
      <c r="F17" s="924"/>
      <c r="G17" s="799"/>
      <c r="H17" s="925" t="s">
        <v>3021</v>
      </c>
      <c r="I17" s="924"/>
      <c r="J17" s="913" t="s">
        <v>2343</v>
      </c>
      <c r="K17" s="924"/>
      <c r="L17" s="913" t="s">
        <v>2344</v>
      </c>
      <c r="M17" s="924"/>
      <c r="N17" s="922"/>
    </row>
    <row r="18" spans="1:14">
      <c r="A18" s="941">
        <v>1</v>
      </c>
      <c r="B18" s="874" t="s">
        <v>854</v>
      </c>
      <c r="C18" s="814"/>
      <c r="D18" s="874"/>
      <c r="E18" s="877"/>
      <c r="F18" s="872"/>
      <c r="G18" s="799"/>
      <c r="H18" s="813"/>
      <c r="I18" s="874"/>
      <c r="J18" s="814"/>
      <c r="K18" s="874"/>
      <c r="L18" s="877"/>
      <c r="M18" s="872"/>
      <c r="N18" s="941">
        <v>1</v>
      </c>
    </row>
    <row r="19" spans="1:14">
      <c r="A19" s="941">
        <v>2</v>
      </c>
      <c r="B19" s="874" t="s">
        <v>855</v>
      </c>
      <c r="C19" s="814"/>
      <c r="D19" s="874"/>
      <c r="E19" s="934"/>
      <c r="F19" s="899"/>
      <c r="G19" s="799"/>
      <c r="H19" s="813"/>
      <c r="I19" s="874"/>
      <c r="J19" s="814"/>
      <c r="K19" s="874"/>
      <c r="L19" s="934"/>
      <c r="M19" s="899"/>
      <c r="N19" s="941">
        <v>2</v>
      </c>
    </row>
    <row r="20" spans="1:14">
      <c r="A20" s="941">
        <v>3</v>
      </c>
      <c r="B20" s="874" t="s">
        <v>1261</v>
      </c>
      <c r="C20" s="814"/>
      <c r="D20" s="874"/>
      <c r="E20" s="934"/>
      <c r="F20" s="899"/>
      <c r="G20" s="799"/>
      <c r="H20" s="813"/>
      <c r="I20" s="874"/>
      <c r="J20" s="814"/>
      <c r="K20" s="874"/>
      <c r="L20" s="934"/>
      <c r="M20" s="899"/>
      <c r="N20" s="941">
        <v>3</v>
      </c>
    </row>
    <row r="21" spans="1:14">
      <c r="A21" s="947">
        <v>4</v>
      </c>
      <c r="B21" s="874" t="s">
        <v>1262</v>
      </c>
      <c r="C21" s="814"/>
      <c r="D21" s="874"/>
      <c r="E21" s="814"/>
      <c r="F21" s="874"/>
      <c r="G21" s="799"/>
      <c r="H21" s="952"/>
      <c r="I21" s="980"/>
      <c r="J21" s="814"/>
      <c r="K21" s="874"/>
      <c r="L21" s="814"/>
      <c r="M21" s="874"/>
      <c r="N21" s="947">
        <v>4</v>
      </c>
    </row>
    <row r="22" spans="1:14">
      <c r="A22" s="926">
        <v>5</v>
      </c>
      <c r="B22" s="862" t="s">
        <v>856</v>
      </c>
      <c r="C22" s="799"/>
      <c r="D22" s="862"/>
      <c r="E22" s="799"/>
      <c r="F22" s="862"/>
      <c r="G22" s="799"/>
      <c r="H22" s="927"/>
      <c r="I22" s="981"/>
      <c r="J22" s="799"/>
      <c r="K22" s="862"/>
      <c r="L22" s="799"/>
      <c r="M22" s="862"/>
      <c r="N22" s="926">
        <v>5</v>
      </c>
    </row>
    <row r="23" spans="1:14">
      <c r="A23" s="947"/>
      <c r="B23" s="874" t="s">
        <v>857</v>
      </c>
      <c r="C23" s="814"/>
      <c r="D23" s="874"/>
      <c r="E23" s="814"/>
      <c r="F23" s="874"/>
      <c r="G23" s="799"/>
      <c r="H23" s="952"/>
      <c r="I23" s="980"/>
      <c r="J23" s="814"/>
      <c r="K23" s="874"/>
      <c r="L23" s="814"/>
      <c r="M23" s="874"/>
      <c r="N23" s="947"/>
    </row>
    <row r="24" spans="1:14">
      <c r="A24" s="947">
        <v>6</v>
      </c>
      <c r="B24" s="874" t="s">
        <v>858</v>
      </c>
      <c r="C24" s="814"/>
      <c r="D24" s="874"/>
      <c r="E24" s="814"/>
      <c r="F24" s="874"/>
      <c r="G24" s="799"/>
      <c r="H24" s="952"/>
      <c r="I24" s="980"/>
      <c r="J24" s="814"/>
      <c r="K24" s="874"/>
      <c r="L24" s="814"/>
      <c r="M24" s="874"/>
      <c r="N24" s="947">
        <v>6</v>
      </c>
    </row>
    <row r="25" spans="1:14">
      <c r="A25" s="947">
        <v>7</v>
      </c>
      <c r="B25" s="874" t="s">
        <v>1266</v>
      </c>
      <c r="C25" s="814"/>
      <c r="D25" s="874"/>
      <c r="E25" s="814"/>
      <c r="F25" s="874"/>
      <c r="G25" s="799"/>
      <c r="H25" s="952"/>
      <c r="I25" s="980"/>
      <c r="J25" s="814"/>
      <c r="K25" s="874"/>
      <c r="L25" s="814"/>
      <c r="M25" s="874"/>
      <c r="N25" s="947">
        <v>7</v>
      </c>
    </row>
    <row r="26" spans="1:14">
      <c r="A26" s="947">
        <v>8</v>
      </c>
      <c r="B26" s="874" t="s">
        <v>859</v>
      </c>
      <c r="C26" s="814"/>
      <c r="D26" s="874"/>
      <c r="E26" s="814"/>
      <c r="F26" s="874"/>
      <c r="G26" s="799"/>
      <c r="H26" s="952"/>
      <c r="I26" s="980"/>
      <c r="J26" s="814"/>
      <c r="K26" s="874"/>
      <c r="L26" s="814"/>
      <c r="M26" s="874"/>
      <c r="N26" s="947">
        <v>8</v>
      </c>
    </row>
    <row r="27" spans="1:14">
      <c r="A27" s="947">
        <v>9</v>
      </c>
      <c r="B27" s="874" t="s">
        <v>860</v>
      </c>
      <c r="C27" s="814"/>
      <c r="D27" s="874"/>
      <c r="E27" s="814"/>
      <c r="F27" s="874"/>
      <c r="G27" s="799"/>
      <c r="H27" s="952"/>
      <c r="I27" s="980"/>
      <c r="J27" s="814"/>
      <c r="K27" s="874"/>
      <c r="L27" s="814"/>
      <c r="M27" s="874"/>
      <c r="N27" s="947">
        <v>9</v>
      </c>
    </row>
    <row r="28" spans="1:14">
      <c r="A28" s="947">
        <v>10</v>
      </c>
      <c r="B28" s="874" t="s">
        <v>861</v>
      </c>
      <c r="C28" s="814"/>
      <c r="D28" s="874"/>
      <c r="E28" s="814"/>
      <c r="F28" s="874"/>
      <c r="G28" s="799"/>
      <c r="H28" s="952"/>
      <c r="I28" s="980"/>
      <c r="J28" s="814"/>
      <c r="K28" s="874"/>
      <c r="L28" s="814"/>
      <c r="M28" s="874"/>
      <c r="N28" s="947">
        <v>10</v>
      </c>
    </row>
    <row r="29" spans="1:14">
      <c r="A29" s="947">
        <v>11</v>
      </c>
      <c r="B29" s="874" t="s">
        <v>1270</v>
      </c>
      <c r="C29" s="935"/>
      <c r="D29" s="953"/>
      <c r="E29" s="935"/>
      <c r="F29" s="953"/>
      <c r="G29" s="873"/>
      <c r="H29" s="954"/>
      <c r="I29" s="982"/>
      <c r="J29" s="935"/>
      <c r="K29" s="953"/>
      <c r="L29" s="935"/>
      <c r="M29" s="953"/>
      <c r="N29" s="947">
        <v>11</v>
      </c>
    </row>
    <row r="30" spans="1:14">
      <c r="A30" s="947">
        <v>12</v>
      </c>
      <c r="B30" s="874" t="s">
        <v>1271</v>
      </c>
      <c r="C30" s="935"/>
      <c r="D30" s="953"/>
      <c r="E30" s="935"/>
      <c r="F30" s="953"/>
      <c r="G30" s="873"/>
      <c r="H30" s="954"/>
      <c r="I30" s="982"/>
      <c r="J30" s="935"/>
      <c r="K30" s="953"/>
      <c r="L30" s="935"/>
      <c r="M30" s="953"/>
      <c r="N30" s="947">
        <v>12</v>
      </c>
    </row>
    <row r="31" spans="1:14">
      <c r="A31" s="947">
        <v>13</v>
      </c>
      <c r="B31" s="874" t="s">
        <v>862</v>
      </c>
      <c r="C31" s="814"/>
      <c r="D31" s="874"/>
      <c r="E31" s="814"/>
      <c r="F31" s="874"/>
      <c r="G31" s="799"/>
      <c r="H31" s="952"/>
      <c r="I31" s="980"/>
      <c r="J31" s="814"/>
      <c r="K31" s="874"/>
      <c r="L31" s="814"/>
      <c r="M31" s="874"/>
      <c r="N31" s="947">
        <v>13</v>
      </c>
    </row>
    <row r="32" spans="1:14">
      <c r="A32" s="941">
        <v>14</v>
      </c>
      <c r="B32" s="874" t="s">
        <v>863</v>
      </c>
      <c r="C32" s="955"/>
      <c r="D32" s="956"/>
      <c r="E32" s="955"/>
      <c r="F32" s="956"/>
      <c r="G32" s="983"/>
      <c r="H32" s="959"/>
      <c r="I32" s="956"/>
      <c r="J32" s="955"/>
      <c r="K32" s="956"/>
      <c r="L32" s="955"/>
      <c r="M32" s="956"/>
      <c r="N32" s="941">
        <v>14</v>
      </c>
    </row>
    <row r="33" spans="1:14">
      <c r="A33" s="941">
        <v>15</v>
      </c>
      <c r="B33" s="874" t="s">
        <v>864</v>
      </c>
      <c r="C33" s="935"/>
      <c r="D33" s="953"/>
      <c r="E33" s="935"/>
      <c r="F33" s="953"/>
      <c r="G33" s="873"/>
      <c r="H33" s="958"/>
      <c r="I33" s="953"/>
      <c r="J33" s="935"/>
      <c r="K33" s="953"/>
      <c r="L33" s="935"/>
      <c r="M33" s="953"/>
      <c r="N33" s="941">
        <v>15</v>
      </c>
    </row>
    <row r="34" spans="1:14">
      <c r="A34" s="941">
        <v>16</v>
      </c>
      <c r="B34" s="874" t="s">
        <v>218</v>
      </c>
      <c r="C34" s="935"/>
      <c r="D34" s="953"/>
      <c r="E34" s="935"/>
      <c r="F34" s="953"/>
      <c r="G34" s="873"/>
      <c r="H34" s="958"/>
      <c r="I34" s="953"/>
      <c r="J34" s="935"/>
      <c r="K34" s="953"/>
      <c r="L34" s="935"/>
      <c r="M34" s="953"/>
      <c r="N34" s="941">
        <v>16</v>
      </c>
    </row>
    <row r="35" spans="1:14">
      <c r="A35" s="941">
        <v>17</v>
      </c>
      <c r="B35" s="874" t="s">
        <v>219</v>
      </c>
      <c r="C35" s="935"/>
      <c r="D35" s="953"/>
      <c r="E35" s="935"/>
      <c r="F35" s="953"/>
      <c r="G35" s="873"/>
      <c r="H35" s="958"/>
      <c r="I35" s="953"/>
      <c r="J35" s="935"/>
      <c r="K35" s="953"/>
      <c r="L35" s="935"/>
      <c r="M35" s="953"/>
      <c r="N35" s="941">
        <v>17</v>
      </c>
    </row>
    <row r="36" spans="1:14">
      <c r="A36" s="941">
        <v>18</v>
      </c>
      <c r="B36" s="74" t="s">
        <v>220</v>
      </c>
      <c r="C36" s="935"/>
      <c r="D36" s="953"/>
      <c r="E36" s="935"/>
      <c r="F36" s="953"/>
      <c r="G36" s="873"/>
      <c r="H36" s="958"/>
      <c r="I36" s="953"/>
      <c r="J36" s="935"/>
      <c r="K36" s="953"/>
      <c r="L36" s="935"/>
      <c r="M36" s="953"/>
      <c r="N36" s="941">
        <v>18</v>
      </c>
    </row>
    <row r="37" spans="1:14" s="1331" customFormat="1">
      <c r="A37" s="2668">
        <v>19</v>
      </c>
      <c r="B37" s="2669" t="s">
        <v>4425</v>
      </c>
      <c r="C37" s="1269"/>
      <c r="D37" s="2670"/>
      <c r="E37" s="1269"/>
      <c r="F37" s="2670"/>
      <c r="G37" s="2465"/>
      <c r="H37" s="2671"/>
      <c r="I37" s="2670"/>
      <c r="J37" s="1269"/>
      <c r="K37" s="2670"/>
      <c r="L37" s="1269"/>
      <c r="M37" s="2670"/>
      <c r="N37" s="2668">
        <v>19</v>
      </c>
    </row>
    <row r="38" spans="1:14">
      <c r="A38" s="941">
        <v>20</v>
      </c>
      <c r="B38" s="74" t="s">
        <v>4196</v>
      </c>
      <c r="C38" s="955">
        <f>SUM(C32:C37)</f>
        <v>0</v>
      </c>
      <c r="D38" s="956"/>
      <c r="E38" s="955">
        <f>SUM(E32:E37)</f>
        <v>0</v>
      </c>
      <c r="F38" s="956"/>
      <c r="G38" s="983"/>
      <c r="H38" s="959">
        <f>SUM(H32:H37)</f>
        <v>0</v>
      </c>
      <c r="I38" s="956"/>
      <c r="J38" s="955">
        <f>SUM(J32:J37)</f>
        <v>0</v>
      </c>
      <c r="K38" s="956"/>
      <c r="L38" s="955">
        <f>SUM(L32:L37)</f>
        <v>0</v>
      </c>
      <c r="M38" s="956"/>
      <c r="N38" s="941">
        <v>20</v>
      </c>
    </row>
    <row r="39" spans="1:14">
      <c r="A39" s="941">
        <v>21</v>
      </c>
      <c r="B39" s="874" t="s">
        <v>222</v>
      </c>
      <c r="C39" s="984"/>
      <c r="D39" s="985"/>
      <c r="E39" s="984"/>
      <c r="F39" s="985"/>
      <c r="G39" s="986"/>
      <c r="H39" s="987"/>
      <c r="I39" s="985"/>
      <c r="J39" s="984"/>
      <c r="K39" s="985"/>
      <c r="L39" s="984"/>
      <c r="M39" s="985"/>
      <c r="N39" s="941">
        <v>21</v>
      </c>
    </row>
    <row r="40" spans="1:14">
      <c r="A40" s="941">
        <v>22</v>
      </c>
      <c r="B40" s="874" t="s">
        <v>223</v>
      </c>
      <c r="C40" s="814"/>
      <c r="D40" s="874"/>
      <c r="E40" s="814"/>
      <c r="F40" s="874"/>
      <c r="G40" s="799"/>
      <c r="H40" s="813"/>
      <c r="I40" s="874"/>
      <c r="J40" s="814"/>
      <c r="K40" s="874"/>
      <c r="L40" s="814"/>
      <c r="M40" s="874"/>
      <c r="N40" s="941">
        <v>22</v>
      </c>
    </row>
    <row r="41" spans="1:14">
      <c r="A41" s="941">
        <v>23</v>
      </c>
      <c r="B41" s="874" t="s">
        <v>224</v>
      </c>
      <c r="C41" s="955"/>
      <c r="D41" s="956"/>
      <c r="E41" s="955"/>
      <c r="F41" s="956"/>
      <c r="G41" s="983"/>
      <c r="H41" s="959"/>
      <c r="I41" s="956"/>
      <c r="J41" s="955"/>
      <c r="K41" s="956"/>
      <c r="L41" s="955"/>
      <c r="M41" s="956"/>
      <c r="N41" s="941">
        <v>23</v>
      </c>
    </row>
    <row r="42" spans="1:14">
      <c r="A42" s="941">
        <v>24</v>
      </c>
      <c r="B42" s="874" t="s">
        <v>225</v>
      </c>
      <c r="C42" s="935"/>
      <c r="D42" s="953"/>
      <c r="E42" s="935"/>
      <c r="F42" s="953"/>
      <c r="G42" s="873"/>
      <c r="H42" s="958"/>
      <c r="I42" s="953"/>
      <c r="J42" s="935"/>
      <c r="K42" s="953"/>
      <c r="L42" s="935"/>
      <c r="M42" s="953"/>
      <c r="N42" s="941">
        <v>24</v>
      </c>
    </row>
    <row r="43" spans="1:14">
      <c r="A43" s="941">
        <v>25</v>
      </c>
      <c r="B43" s="874" t="s">
        <v>226</v>
      </c>
      <c r="C43" s="935"/>
      <c r="D43" s="953"/>
      <c r="E43" s="935"/>
      <c r="F43" s="953"/>
      <c r="G43" s="873"/>
      <c r="H43" s="958"/>
      <c r="I43" s="953"/>
      <c r="J43" s="935"/>
      <c r="K43" s="953"/>
      <c r="L43" s="935"/>
      <c r="M43" s="953"/>
      <c r="N43" s="941">
        <v>25</v>
      </c>
    </row>
    <row r="44" spans="1:14">
      <c r="A44" s="941">
        <v>26</v>
      </c>
      <c r="B44" s="874" t="s">
        <v>227</v>
      </c>
      <c r="C44" s="935"/>
      <c r="D44" s="953"/>
      <c r="E44" s="935"/>
      <c r="F44" s="953"/>
      <c r="G44" s="873"/>
      <c r="H44" s="958"/>
      <c r="I44" s="953"/>
      <c r="J44" s="935"/>
      <c r="K44" s="953"/>
      <c r="L44" s="935"/>
      <c r="M44" s="953"/>
      <c r="N44" s="941">
        <v>26</v>
      </c>
    </row>
    <row r="45" spans="1:14">
      <c r="A45" s="941">
        <v>27</v>
      </c>
      <c r="B45" s="874" t="s">
        <v>228</v>
      </c>
      <c r="C45" s="935"/>
      <c r="D45" s="953"/>
      <c r="E45" s="935"/>
      <c r="F45" s="953"/>
      <c r="G45" s="873"/>
      <c r="H45" s="958"/>
      <c r="I45" s="953"/>
      <c r="J45" s="935"/>
      <c r="K45" s="953"/>
      <c r="L45" s="935"/>
      <c r="M45" s="953"/>
      <c r="N45" s="941">
        <v>27</v>
      </c>
    </row>
    <row r="46" spans="1:14">
      <c r="A46" s="941">
        <v>28</v>
      </c>
      <c r="B46" s="874" t="s">
        <v>229</v>
      </c>
      <c r="C46" s="935"/>
      <c r="D46" s="953"/>
      <c r="E46" s="935"/>
      <c r="F46" s="953"/>
      <c r="G46" s="873"/>
      <c r="H46" s="958"/>
      <c r="I46" s="953"/>
      <c r="J46" s="935"/>
      <c r="K46" s="953"/>
      <c r="L46" s="935"/>
      <c r="M46" s="953"/>
      <c r="N46" s="941">
        <v>28</v>
      </c>
    </row>
    <row r="47" spans="1:14">
      <c r="A47" s="941">
        <v>29</v>
      </c>
      <c r="B47" s="874" t="s">
        <v>230</v>
      </c>
      <c r="C47" s="935"/>
      <c r="D47" s="953"/>
      <c r="E47" s="935"/>
      <c r="F47" s="953"/>
      <c r="G47" s="873"/>
      <c r="H47" s="958"/>
      <c r="I47" s="953"/>
      <c r="J47" s="935"/>
      <c r="K47" s="953"/>
      <c r="L47" s="935"/>
      <c r="M47" s="953"/>
      <c r="N47" s="941">
        <v>29</v>
      </c>
    </row>
    <row r="48" spans="1:14">
      <c r="A48" s="941">
        <v>30</v>
      </c>
      <c r="B48" s="874" t="s">
        <v>231</v>
      </c>
      <c r="C48" s="935"/>
      <c r="D48" s="953"/>
      <c r="E48" s="935"/>
      <c r="F48" s="953"/>
      <c r="G48" s="873"/>
      <c r="H48" s="958"/>
      <c r="I48" s="953"/>
      <c r="J48" s="935"/>
      <c r="K48" s="953"/>
      <c r="L48" s="935"/>
      <c r="M48" s="953"/>
      <c r="N48" s="941">
        <v>30</v>
      </c>
    </row>
    <row r="49" spans="1:14">
      <c r="A49" s="941">
        <v>31</v>
      </c>
      <c r="B49" s="874" t="s">
        <v>232</v>
      </c>
      <c r="C49" s="935"/>
      <c r="D49" s="953"/>
      <c r="E49" s="935"/>
      <c r="F49" s="953"/>
      <c r="G49" s="873"/>
      <c r="H49" s="958"/>
      <c r="I49" s="953"/>
      <c r="J49" s="935"/>
      <c r="K49" s="953"/>
      <c r="L49" s="935"/>
      <c r="M49" s="953"/>
      <c r="N49" s="941">
        <v>31</v>
      </c>
    </row>
    <row r="50" spans="1:14">
      <c r="A50" s="941">
        <v>32</v>
      </c>
      <c r="B50" s="874" t="s">
        <v>233</v>
      </c>
      <c r="C50" s="935"/>
      <c r="D50" s="953"/>
      <c r="E50" s="935"/>
      <c r="F50" s="953"/>
      <c r="G50" s="873"/>
      <c r="H50" s="958"/>
      <c r="I50" s="953"/>
      <c r="K50" s="953"/>
      <c r="L50" s="935"/>
      <c r="M50" s="953"/>
      <c r="N50" s="941">
        <v>32</v>
      </c>
    </row>
    <row r="51" spans="1:14">
      <c r="A51" s="941">
        <v>33</v>
      </c>
      <c r="B51" s="874" t="s">
        <v>234</v>
      </c>
      <c r="C51" s="935"/>
      <c r="D51" s="953"/>
      <c r="E51" s="935"/>
      <c r="F51" s="953"/>
      <c r="G51" s="873"/>
      <c r="H51" s="958"/>
      <c r="I51" s="953"/>
      <c r="J51" s="935"/>
      <c r="K51" s="953"/>
      <c r="L51" s="935"/>
      <c r="M51" s="953"/>
      <c r="N51" s="941">
        <v>33</v>
      </c>
    </row>
    <row r="52" spans="1:14">
      <c r="A52" s="941">
        <v>34</v>
      </c>
      <c r="B52" s="874" t="s">
        <v>235</v>
      </c>
      <c r="C52" s="955">
        <f>SUM(C41:C51)</f>
        <v>0</v>
      </c>
      <c r="D52" s="956"/>
      <c r="E52" s="955">
        <f>SUM(E41:E51)</f>
        <v>0</v>
      </c>
      <c r="F52" s="956"/>
      <c r="G52" s="983"/>
      <c r="H52" s="959">
        <f>SUM(H41:H51)</f>
        <v>0</v>
      </c>
      <c r="I52" s="935"/>
      <c r="J52" s="955">
        <f>SUM(J41:J51)</f>
        <v>0</v>
      </c>
      <c r="K52" s="956"/>
      <c r="L52" s="955">
        <f>SUM(L41:L51)</f>
        <v>0</v>
      </c>
      <c r="M52" s="956"/>
      <c r="N52" s="941">
        <v>34</v>
      </c>
    </row>
    <row r="53" spans="1:14">
      <c r="A53" s="941">
        <v>35</v>
      </c>
      <c r="B53" s="874" t="s">
        <v>141</v>
      </c>
      <c r="C53" s="984"/>
      <c r="D53" s="985"/>
      <c r="E53" s="984"/>
      <c r="F53" s="985"/>
      <c r="G53" s="986"/>
      <c r="H53" s="987"/>
      <c r="I53" s="985"/>
      <c r="J53" s="984"/>
      <c r="K53" s="985"/>
      <c r="L53" s="984"/>
      <c r="M53" s="985"/>
      <c r="N53" s="941">
        <v>35</v>
      </c>
    </row>
    <row r="54" spans="1:14">
      <c r="A54" s="911"/>
      <c r="B54" s="862"/>
      <c r="C54" s="799"/>
      <c r="D54" s="862"/>
      <c r="E54" s="799"/>
      <c r="F54" s="862"/>
      <c r="G54" s="799"/>
      <c r="H54" s="861"/>
      <c r="I54" s="799"/>
      <c r="J54" s="799"/>
      <c r="K54" s="799"/>
      <c r="L54" s="799"/>
      <c r="M54" s="799"/>
      <c r="N54" s="911"/>
    </row>
    <row r="55" spans="1:14">
      <c r="A55" s="911"/>
      <c r="B55" s="862"/>
      <c r="C55" s="799"/>
      <c r="D55" s="862"/>
      <c r="E55" s="799"/>
      <c r="F55" s="862"/>
      <c r="G55" s="799"/>
      <c r="H55" s="861"/>
      <c r="I55" s="799"/>
      <c r="J55" s="799"/>
      <c r="K55" s="799"/>
      <c r="L55" s="799"/>
      <c r="M55" s="799"/>
      <c r="N55" s="911"/>
    </row>
    <row r="56" spans="1:14">
      <c r="A56" s="911"/>
      <c r="B56" s="862"/>
      <c r="C56" s="799"/>
      <c r="D56" s="862"/>
      <c r="E56" s="799"/>
      <c r="F56" s="862"/>
      <c r="G56" s="799"/>
      <c r="H56" s="861"/>
      <c r="I56" s="799"/>
      <c r="J56" s="799"/>
      <c r="K56" s="799"/>
      <c r="L56" s="799"/>
      <c r="M56" s="799"/>
      <c r="N56" s="911"/>
    </row>
    <row r="57" spans="1:14">
      <c r="A57" s="911"/>
      <c r="B57" s="862"/>
      <c r="C57" s="799"/>
      <c r="D57" s="862"/>
      <c r="E57" s="799"/>
      <c r="F57" s="862"/>
      <c r="G57" s="799"/>
      <c r="H57" s="861"/>
      <c r="I57" s="799"/>
      <c r="J57" s="799"/>
      <c r="K57" s="799"/>
      <c r="L57" s="799"/>
      <c r="M57" s="799"/>
      <c r="N57" s="911"/>
    </row>
    <row r="58" spans="1:14">
      <c r="A58" s="911"/>
      <c r="B58" s="862"/>
      <c r="C58" s="799"/>
      <c r="D58" s="862"/>
      <c r="E58" s="799"/>
      <c r="F58" s="862"/>
      <c r="G58" s="799"/>
      <c r="H58" s="861"/>
      <c r="I58" s="799"/>
      <c r="J58" s="799"/>
      <c r="K58" s="799"/>
      <c r="L58" s="799"/>
      <c r="M58" s="799"/>
      <c r="N58" s="911"/>
    </row>
    <row r="59" spans="1:14">
      <c r="A59" s="911"/>
      <c r="B59" s="862"/>
      <c r="C59" s="799"/>
      <c r="D59" s="862"/>
      <c r="E59" s="799"/>
      <c r="F59" s="862"/>
      <c r="G59" s="799"/>
      <c r="H59" s="861"/>
      <c r="I59" s="799"/>
      <c r="J59" s="799"/>
      <c r="K59" s="799"/>
      <c r="L59" s="799"/>
      <c r="M59" s="799"/>
      <c r="N59" s="911"/>
    </row>
    <row r="60" spans="1:14">
      <c r="A60" s="911"/>
      <c r="B60" s="862"/>
      <c r="C60" s="799"/>
      <c r="D60" s="862"/>
      <c r="E60" s="799"/>
      <c r="F60" s="862"/>
      <c r="G60" s="799"/>
      <c r="H60" s="861"/>
      <c r="I60" s="799"/>
      <c r="J60" s="799"/>
      <c r="K60" s="799"/>
      <c r="L60" s="799"/>
      <c r="M60" s="799"/>
      <c r="N60" s="911"/>
    </row>
    <row r="61" spans="1:14">
      <c r="A61" s="911"/>
      <c r="B61" s="862"/>
      <c r="C61" s="799"/>
      <c r="D61" s="862"/>
      <c r="E61" s="799"/>
      <c r="F61" s="862"/>
      <c r="G61" s="799"/>
      <c r="H61" s="861"/>
      <c r="I61" s="799"/>
      <c r="J61" s="799"/>
      <c r="K61" s="799"/>
      <c r="L61" s="799"/>
      <c r="M61" s="799"/>
      <c r="N61" s="911"/>
    </row>
    <row r="62" spans="1:14">
      <c r="A62" s="911"/>
      <c r="B62" s="862"/>
      <c r="C62" s="799"/>
      <c r="D62" s="862"/>
      <c r="E62" s="799"/>
      <c r="F62" s="862"/>
      <c r="G62" s="799"/>
      <c r="H62" s="861"/>
      <c r="I62" s="799"/>
      <c r="J62" s="799"/>
      <c r="K62" s="799"/>
      <c r="L62" s="799"/>
      <c r="M62" s="799"/>
      <c r="N62" s="911"/>
    </row>
    <row r="63" spans="1:14">
      <c r="A63" s="911"/>
      <c r="B63" s="862"/>
      <c r="C63" s="799"/>
      <c r="D63" s="862"/>
      <c r="E63" s="799"/>
      <c r="F63" s="862"/>
      <c r="G63" s="799"/>
      <c r="H63" s="861"/>
      <c r="I63" s="799"/>
      <c r="J63" s="799"/>
      <c r="K63" s="799"/>
      <c r="L63" s="799"/>
      <c r="M63" s="799"/>
      <c r="N63" s="911"/>
    </row>
    <row r="64" spans="1:14">
      <c r="A64" s="911"/>
      <c r="B64" s="862"/>
      <c r="C64" s="799"/>
      <c r="D64" s="862"/>
      <c r="E64" s="799"/>
      <c r="F64" s="862"/>
      <c r="G64" s="799"/>
      <c r="H64" s="861"/>
      <c r="I64" s="799"/>
      <c r="J64" s="799"/>
      <c r="K64" s="799"/>
      <c r="L64" s="799"/>
      <c r="M64" s="799"/>
      <c r="N64" s="911"/>
    </row>
    <row r="65" spans="1:14" ht="15.75" thickBot="1">
      <c r="A65" s="930"/>
      <c r="B65" s="879"/>
      <c r="C65" s="851"/>
      <c r="D65" s="879"/>
      <c r="E65" s="851"/>
      <c r="F65" s="879"/>
      <c r="G65" s="799"/>
      <c r="H65" s="878"/>
      <c r="I65" s="851"/>
      <c r="J65" s="851"/>
      <c r="K65" s="851"/>
      <c r="L65" s="851"/>
      <c r="M65" s="851"/>
      <c r="N65" s="930"/>
    </row>
    <row r="66" spans="1:14">
      <c r="A66" s="988"/>
      <c r="B66" s="988"/>
      <c r="C66" s="988"/>
      <c r="D66" s="988"/>
      <c r="E66" s="988"/>
      <c r="F66" s="988"/>
      <c r="G66" s="799"/>
      <c r="H66" s="988"/>
      <c r="I66" s="988"/>
      <c r="J66" s="988"/>
      <c r="K66" s="988"/>
      <c r="L66" s="988"/>
      <c r="M66" s="988"/>
      <c r="N66" s="988"/>
    </row>
    <row r="67" spans="1:14">
      <c r="A67" s="1412" t="s">
        <v>4684</v>
      </c>
      <c r="B67" s="1412"/>
      <c r="C67" s="799"/>
      <c r="D67" s="799"/>
      <c r="E67" s="799"/>
      <c r="F67" s="799"/>
      <c r="G67" s="799"/>
      <c r="H67" s="1412" t="s">
        <v>4684</v>
      </c>
      <c r="I67" s="1412"/>
      <c r="J67" s="799"/>
      <c r="K67" s="800"/>
    </row>
    <row r="68" spans="1:14">
      <c r="A68" s="800" t="s">
        <v>142</v>
      </c>
      <c r="B68" s="800"/>
      <c r="C68" s="800"/>
      <c r="D68" s="800"/>
      <c r="E68" s="800"/>
      <c r="F68" s="800"/>
      <c r="G68" s="799"/>
      <c r="H68" s="800" t="s">
        <v>143</v>
      </c>
      <c r="I68" s="800"/>
      <c r="J68" s="800"/>
      <c r="K68" s="800"/>
      <c r="L68" s="800"/>
      <c r="M68" s="800"/>
      <c r="N68" s="800"/>
    </row>
    <row r="71" spans="1:14" ht="15.75">
      <c r="A71" s="69" t="s">
        <v>419</v>
      </c>
      <c r="B71" s="800"/>
      <c r="C71" s="800"/>
      <c r="D71" s="800"/>
      <c r="E71" s="800"/>
      <c r="F71" s="800"/>
    </row>
    <row r="73" spans="1:14" ht="16.5" thickBot="1">
      <c r="A73" s="868" t="str">
        <f>'Data Sheet'!$C$25</f>
        <v>Consolidated Edison Company of New York, Inc.</v>
      </c>
      <c r="B73" s="799"/>
      <c r="C73" s="989"/>
      <c r="D73" s="989"/>
      <c r="E73" s="931" t="str">
        <f>'Data Sheet'!$C$40</f>
        <v>4/28/2016</v>
      </c>
      <c r="F73" s="799" t="str">
        <f>'Data Sheet'!$C$38</f>
        <v>12/31/2015</v>
      </c>
      <c r="G73" s="799"/>
      <c r="H73" s="868" t="str">
        <f>'Data Sheet'!$C$25</f>
        <v>Consolidated Edison Company of New York, Inc.</v>
      </c>
      <c r="I73" s="799"/>
      <c r="J73" s="989"/>
      <c r="K73" s="989"/>
      <c r="L73" s="931" t="str">
        <f>'Data Sheet'!$C$40</f>
        <v>4/28/2016</v>
      </c>
      <c r="M73" s="799" t="str">
        <f>'Data Sheet'!$C$38</f>
        <v>12/31/2015</v>
      </c>
      <c r="N73" s="800"/>
    </row>
    <row r="74" spans="1:14">
      <c r="A74" s="801"/>
      <c r="B74" s="802"/>
      <c r="C74" s="802"/>
      <c r="D74" s="802"/>
      <c r="E74" s="802"/>
      <c r="F74" s="858"/>
      <c r="G74" s="799"/>
      <c r="H74" s="801"/>
      <c r="I74" s="802"/>
      <c r="J74" s="802"/>
      <c r="K74" s="802"/>
      <c r="L74" s="802"/>
      <c r="M74" s="802"/>
      <c r="N74" s="892"/>
    </row>
    <row r="75" spans="1:14" ht="15.75">
      <c r="A75" s="66" t="s">
        <v>98</v>
      </c>
      <c r="B75" s="69"/>
      <c r="C75" s="69"/>
      <c r="D75" s="800"/>
      <c r="E75" s="800"/>
      <c r="F75" s="860"/>
      <c r="G75" s="799"/>
      <c r="H75" s="66" t="s">
        <v>98</v>
      </c>
      <c r="I75" s="69"/>
      <c r="J75" s="69"/>
      <c r="K75" s="800"/>
      <c r="L75" s="800"/>
      <c r="M75" s="800"/>
      <c r="N75" s="862"/>
    </row>
    <row r="76" spans="1:14" ht="16.5" thickBot="1">
      <c r="A76" s="534"/>
      <c r="B76" s="535"/>
      <c r="C76" s="535"/>
      <c r="D76" s="913"/>
      <c r="E76" s="913"/>
      <c r="F76" s="924"/>
      <c r="G76" s="799"/>
      <c r="H76" s="534"/>
      <c r="I76" s="535"/>
      <c r="J76" s="535"/>
      <c r="K76" s="535"/>
      <c r="L76" s="913"/>
      <c r="M76" s="913"/>
      <c r="N76" s="879"/>
    </row>
    <row r="77" spans="1:14">
      <c r="A77" s="801" t="s">
        <v>831</v>
      </c>
      <c r="B77" s="802"/>
      <c r="C77" s="802" t="s">
        <v>832</v>
      </c>
      <c r="D77" s="802"/>
      <c r="E77" s="802"/>
      <c r="F77" s="858"/>
      <c r="G77" s="799"/>
      <c r="H77" s="861" t="s">
        <v>833</v>
      </c>
      <c r="I77" s="799"/>
      <c r="J77" s="799"/>
      <c r="K77" s="799" t="s">
        <v>834</v>
      </c>
      <c r="L77" s="799"/>
      <c r="M77" s="799"/>
      <c r="N77" s="862"/>
    </row>
    <row r="78" spans="1:14">
      <c r="A78" s="861" t="s">
        <v>835</v>
      </c>
      <c r="B78" s="799"/>
      <c r="C78" s="799" t="s">
        <v>836</v>
      </c>
      <c r="D78" s="799"/>
      <c r="E78" s="799"/>
      <c r="F78" s="862"/>
      <c r="G78" s="799"/>
      <c r="H78" s="861" t="s">
        <v>837</v>
      </c>
      <c r="I78" s="799"/>
      <c r="J78" s="799"/>
      <c r="K78" s="799" t="s">
        <v>838</v>
      </c>
      <c r="L78" s="799"/>
      <c r="M78" s="799"/>
      <c r="N78" s="862"/>
    </row>
    <row r="79" spans="1:14">
      <c r="A79" s="861" t="s">
        <v>839</v>
      </c>
      <c r="B79" s="799"/>
      <c r="C79" s="799" t="s">
        <v>840</v>
      </c>
      <c r="D79" s="799"/>
      <c r="E79" s="799"/>
      <c r="F79" s="862"/>
      <c r="G79" s="799"/>
      <c r="H79" s="861" t="s">
        <v>841</v>
      </c>
      <c r="I79" s="799"/>
      <c r="J79" s="799"/>
      <c r="K79" s="799" t="s">
        <v>842</v>
      </c>
      <c r="L79" s="799"/>
      <c r="M79" s="799"/>
      <c r="N79" s="862"/>
    </row>
    <row r="80" spans="1:14">
      <c r="A80" s="861" t="s">
        <v>843</v>
      </c>
      <c r="B80" s="799"/>
      <c r="C80" s="799" t="s">
        <v>844</v>
      </c>
      <c r="D80" s="799"/>
      <c r="E80" s="799"/>
      <c r="F80" s="862"/>
      <c r="G80" s="799"/>
      <c r="H80" s="861" t="s">
        <v>845</v>
      </c>
      <c r="I80" s="799"/>
      <c r="J80" s="799"/>
      <c r="K80" s="799"/>
      <c r="L80" s="799"/>
      <c r="M80" s="799"/>
      <c r="N80" s="862"/>
    </row>
    <row r="81" spans="1:14">
      <c r="A81" s="861" t="s">
        <v>846</v>
      </c>
      <c r="B81" s="799"/>
      <c r="C81" s="799" t="s">
        <v>847</v>
      </c>
      <c r="D81" s="799"/>
      <c r="E81" s="799"/>
      <c r="F81" s="862"/>
      <c r="G81" s="799"/>
      <c r="H81" s="861" t="s">
        <v>848</v>
      </c>
      <c r="I81" s="799"/>
      <c r="J81" s="799"/>
      <c r="K81" s="799"/>
      <c r="L81" s="799"/>
      <c r="M81" s="799"/>
      <c r="N81" s="862"/>
    </row>
    <row r="82" spans="1:14">
      <c r="A82" s="861" t="s">
        <v>849</v>
      </c>
      <c r="B82" s="799"/>
      <c r="C82" s="799"/>
      <c r="D82" s="799"/>
      <c r="E82" s="799"/>
      <c r="F82" s="862"/>
      <c r="G82" s="799"/>
      <c r="H82" s="861"/>
      <c r="I82" s="799"/>
      <c r="J82" s="799"/>
      <c r="K82" s="799"/>
      <c r="L82" s="799"/>
      <c r="M82" s="799"/>
      <c r="N82" s="862"/>
    </row>
    <row r="83" spans="1:14" ht="15.75" thickBot="1">
      <c r="A83" s="878"/>
      <c r="B83" s="851"/>
      <c r="C83" s="851"/>
      <c r="D83" s="851"/>
      <c r="E83" s="851"/>
      <c r="F83" s="879"/>
      <c r="G83" s="799"/>
      <c r="H83" s="878"/>
      <c r="I83" s="851"/>
      <c r="J83" s="851"/>
      <c r="K83" s="851"/>
      <c r="L83" s="851"/>
      <c r="M83" s="851"/>
      <c r="N83" s="879"/>
    </row>
    <row r="84" spans="1:14">
      <c r="A84" s="911"/>
      <c r="B84" s="862"/>
      <c r="C84" s="799"/>
      <c r="D84" s="862"/>
      <c r="E84" s="799"/>
      <c r="F84" s="862"/>
      <c r="G84" s="799"/>
      <c r="H84" s="861"/>
      <c r="I84" s="862"/>
      <c r="J84" s="799"/>
      <c r="K84" s="862"/>
      <c r="L84" s="799"/>
      <c r="M84" s="862"/>
      <c r="N84" s="862"/>
    </row>
    <row r="85" spans="1:14">
      <c r="A85" s="921"/>
      <c r="B85" s="862"/>
      <c r="C85" s="799" t="s">
        <v>850</v>
      </c>
      <c r="D85" s="812"/>
      <c r="E85" s="799" t="s">
        <v>850</v>
      </c>
      <c r="F85" s="862"/>
      <c r="G85" s="799"/>
      <c r="H85" s="861" t="s">
        <v>851</v>
      </c>
      <c r="I85" s="860"/>
      <c r="J85" s="861" t="s">
        <v>851</v>
      </c>
      <c r="K85" s="862"/>
      <c r="L85" s="861" t="s">
        <v>851</v>
      </c>
      <c r="M85" s="862"/>
      <c r="N85" s="862"/>
    </row>
    <row r="86" spans="1:14">
      <c r="A86" s="920" t="s">
        <v>1724</v>
      </c>
      <c r="B86" s="860" t="s">
        <v>1778</v>
      </c>
      <c r="C86" s="799" t="s">
        <v>852</v>
      </c>
      <c r="D86" s="862"/>
      <c r="E86" s="799" t="s">
        <v>852</v>
      </c>
      <c r="F86" s="862"/>
      <c r="G86" s="799"/>
      <c r="H86" s="861" t="s">
        <v>853</v>
      </c>
      <c r="I86" s="812"/>
      <c r="J86" s="861" t="s">
        <v>853</v>
      </c>
      <c r="K86" s="862"/>
      <c r="L86" s="861" t="s">
        <v>853</v>
      </c>
      <c r="M86" s="862"/>
      <c r="N86" s="920" t="s">
        <v>1724</v>
      </c>
    </row>
    <row r="87" spans="1:14">
      <c r="A87" s="920" t="s">
        <v>1727</v>
      </c>
      <c r="B87" s="860"/>
      <c r="C87" s="799"/>
      <c r="D87" s="862"/>
      <c r="E87" s="799"/>
      <c r="F87" s="862"/>
      <c r="G87" s="799"/>
      <c r="H87" s="910"/>
      <c r="I87" s="812"/>
      <c r="J87" s="799"/>
      <c r="K87" s="862"/>
      <c r="L87" s="799"/>
      <c r="M87" s="862"/>
      <c r="N87" s="920" t="s">
        <v>1727</v>
      </c>
    </row>
    <row r="88" spans="1:14" ht="15.75" thickBot="1">
      <c r="A88" s="922"/>
      <c r="B88" s="924" t="s">
        <v>3018</v>
      </c>
      <c r="C88" s="913" t="s">
        <v>3019</v>
      </c>
      <c r="D88" s="924"/>
      <c r="E88" s="913" t="s">
        <v>3020</v>
      </c>
      <c r="F88" s="924"/>
      <c r="G88" s="799"/>
      <c r="H88" s="925" t="s">
        <v>3021</v>
      </c>
      <c r="I88" s="924"/>
      <c r="J88" s="913" t="s">
        <v>2343</v>
      </c>
      <c r="K88" s="924"/>
      <c r="L88" s="913" t="s">
        <v>2344</v>
      </c>
      <c r="M88" s="924"/>
      <c r="N88" s="922"/>
    </row>
    <row r="89" spans="1:14">
      <c r="A89" s="941">
        <v>1</v>
      </c>
      <c r="B89" s="874" t="s">
        <v>854</v>
      </c>
      <c r="C89" s="814"/>
      <c r="D89" s="874"/>
      <c r="E89" s="877"/>
      <c r="F89" s="872"/>
      <c r="G89" s="799"/>
      <c r="H89" s="813"/>
      <c r="I89" s="874"/>
      <c r="J89" s="814"/>
      <c r="K89" s="874"/>
      <c r="L89" s="877"/>
      <c r="M89" s="872"/>
      <c r="N89" s="941">
        <v>1</v>
      </c>
    </row>
    <row r="90" spans="1:14">
      <c r="A90" s="941">
        <v>2</v>
      </c>
      <c r="B90" s="874" t="s">
        <v>855</v>
      </c>
      <c r="C90" s="814"/>
      <c r="D90" s="874"/>
      <c r="E90" s="934"/>
      <c r="F90" s="899"/>
      <c r="G90" s="799"/>
      <c r="H90" s="813"/>
      <c r="I90" s="874"/>
      <c r="J90" s="814"/>
      <c r="K90" s="874"/>
      <c r="L90" s="934"/>
      <c r="M90" s="899"/>
      <c r="N90" s="941">
        <v>2</v>
      </c>
    </row>
    <row r="91" spans="1:14">
      <c r="A91" s="941">
        <v>3</v>
      </c>
      <c r="B91" s="874" t="s">
        <v>1261</v>
      </c>
      <c r="C91" s="814"/>
      <c r="D91" s="874"/>
      <c r="E91" s="934"/>
      <c r="F91" s="899"/>
      <c r="G91" s="799"/>
      <c r="H91" s="813"/>
      <c r="I91" s="874"/>
      <c r="J91" s="814"/>
      <c r="K91" s="874"/>
      <c r="L91" s="934"/>
      <c r="M91" s="899"/>
      <c r="N91" s="941">
        <v>3</v>
      </c>
    </row>
    <row r="92" spans="1:14">
      <c r="A92" s="947">
        <v>4</v>
      </c>
      <c r="B92" s="874" t="s">
        <v>1262</v>
      </c>
      <c r="C92" s="814"/>
      <c r="D92" s="874"/>
      <c r="E92" s="814"/>
      <c r="F92" s="874"/>
      <c r="G92" s="799"/>
      <c r="H92" s="952"/>
      <c r="I92" s="980"/>
      <c r="J92" s="814"/>
      <c r="K92" s="874"/>
      <c r="L92" s="814"/>
      <c r="M92" s="874"/>
      <c r="N92" s="947">
        <v>4</v>
      </c>
    </row>
    <row r="93" spans="1:14">
      <c r="A93" s="926">
        <v>5</v>
      </c>
      <c r="B93" s="862" t="s">
        <v>856</v>
      </c>
      <c r="C93" s="799"/>
      <c r="D93" s="862"/>
      <c r="E93" s="799"/>
      <c r="F93" s="862"/>
      <c r="G93" s="799"/>
      <c r="H93" s="927"/>
      <c r="I93" s="981"/>
      <c r="J93" s="799"/>
      <c r="K93" s="862"/>
      <c r="L93" s="799"/>
      <c r="M93" s="862"/>
      <c r="N93" s="926">
        <v>5</v>
      </c>
    </row>
    <row r="94" spans="1:14">
      <c r="A94" s="947"/>
      <c r="B94" s="874" t="s">
        <v>857</v>
      </c>
      <c r="C94" s="814"/>
      <c r="D94" s="874"/>
      <c r="E94" s="814"/>
      <c r="F94" s="874"/>
      <c r="G94" s="799"/>
      <c r="H94" s="952"/>
      <c r="I94" s="980"/>
      <c r="J94" s="814"/>
      <c r="K94" s="874"/>
      <c r="L94" s="814"/>
      <c r="M94" s="874"/>
      <c r="N94" s="947"/>
    </row>
    <row r="95" spans="1:14">
      <c r="A95" s="947">
        <v>6</v>
      </c>
      <c r="B95" s="874" t="s">
        <v>858</v>
      </c>
      <c r="C95" s="814"/>
      <c r="D95" s="874"/>
      <c r="E95" s="814"/>
      <c r="F95" s="874"/>
      <c r="G95" s="799"/>
      <c r="H95" s="952"/>
      <c r="I95" s="980"/>
      <c r="J95" s="814"/>
      <c r="K95" s="874"/>
      <c r="L95" s="814"/>
      <c r="M95" s="874"/>
      <c r="N95" s="947">
        <v>6</v>
      </c>
    </row>
    <row r="96" spans="1:14">
      <c r="A96" s="947">
        <v>7</v>
      </c>
      <c r="B96" s="874" t="s">
        <v>1266</v>
      </c>
      <c r="C96" s="814"/>
      <c r="D96" s="874"/>
      <c r="E96" s="814"/>
      <c r="F96" s="874"/>
      <c r="G96" s="799"/>
      <c r="H96" s="952"/>
      <c r="I96" s="980"/>
      <c r="J96" s="814"/>
      <c r="K96" s="874"/>
      <c r="L96" s="814"/>
      <c r="M96" s="874"/>
      <c r="N96" s="947">
        <v>7</v>
      </c>
    </row>
    <row r="97" spans="1:14">
      <c r="A97" s="947">
        <v>8</v>
      </c>
      <c r="B97" s="874" t="s">
        <v>859</v>
      </c>
      <c r="C97" s="814"/>
      <c r="D97" s="874"/>
      <c r="E97" s="814"/>
      <c r="F97" s="874"/>
      <c r="G97" s="799"/>
      <c r="H97" s="952"/>
      <c r="I97" s="980"/>
      <c r="J97" s="814"/>
      <c r="K97" s="874"/>
      <c r="L97" s="814"/>
      <c r="M97" s="874"/>
      <c r="N97" s="947">
        <v>8</v>
      </c>
    </row>
    <row r="98" spans="1:14">
      <c r="A98" s="947">
        <v>9</v>
      </c>
      <c r="B98" s="874" t="s">
        <v>860</v>
      </c>
      <c r="C98" s="814"/>
      <c r="D98" s="874"/>
      <c r="E98" s="814"/>
      <c r="F98" s="874"/>
      <c r="G98" s="799"/>
      <c r="H98" s="952"/>
      <c r="I98" s="980"/>
      <c r="J98" s="814"/>
      <c r="K98" s="874"/>
      <c r="L98" s="814"/>
      <c r="M98" s="874"/>
      <c r="N98" s="947">
        <v>9</v>
      </c>
    </row>
    <row r="99" spans="1:14">
      <c r="A99" s="947">
        <v>10</v>
      </c>
      <c r="B99" s="874" t="s">
        <v>861</v>
      </c>
      <c r="C99" s="814"/>
      <c r="D99" s="874"/>
      <c r="E99" s="814"/>
      <c r="F99" s="874"/>
      <c r="G99" s="799"/>
      <c r="H99" s="952"/>
      <c r="I99" s="980"/>
      <c r="J99" s="814"/>
      <c r="K99" s="874"/>
      <c r="L99" s="814"/>
      <c r="M99" s="874"/>
      <c r="N99" s="947">
        <v>10</v>
      </c>
    </row>
    <row r="100" spans="1:14">
      <c r="A100" s="947">
        <v>11</v>
      </c>
      <c r="B100" s="874" t="s">
        <v>1270</v>
      </c>
      <c r="C100" s="935"/>
      <c r="D100" s="953"/>
      <c r="E100" s="935"/>
      <c r="F100" s="953"/>
      <c r="G100" s="873"/>
      <c r="H100" s="954"/>
      <c r="I100" s="982"/>
      <c r="J100" s="935"/>
      <c r="K100" s="953"/>
      <c r="L100" s="935"/>
      <c r="M100" s="953"/>
      <c r="N100" s="947">
        <v>11</v>
      </c>
    </row>
    <row r="101" spans="1:14">
      <c r="A101" s="947">
        <v>12</v>
      </c>
      <c r="B101" s="874" t="s">
        <v>1271</v>
      </c>
      <c r="C101" s="935"/>
      <c r="D101" s="953"/>
      <c r="E101" s="935"/>
      <c r="F101" s="953"/>
      <c r="G101" s="873"/>
      <c r="H101" s="954"/>
      <c r="I101" s="982"/>
      <c r="J101" s="935"/>
      <c r="K101" s="953"/>
      <c r="L101" s="935"/>
      <c r="M101" s="953"/>
      <c r="N101" s="947">
        <v>12</v>
      </c>
    </row>
    <row r="102" spans="1:14">
      <c r="A102" s="947">
        <v>13</v>
      </c>
      <c r="B102" s="874" t="s">
        <v>862</v>
      </c>
      <c r="C102" s="814"/>
      <c r="D102" s="874"/>
      <c r="E102" s="814"/>
      <c r="F102" s="874"/>
      <c r="G102" s="799"/>
      <c r="H102" s="952"/>
      <c r="I102" s="980"/>
      <c r="J102" s="814"/>
      <c r="K102" s="874"/>
      <c r="L102" s="814"/>
      <c r="M102" s="874"/>
      <c r="N102" s="947">
        <v>13</v>
      </c>
    </row>
    <row r="103" spans="1:14">
      <c r="A103" s="941">
        <v>14</v>
      </c>
      <c r="B103" s="874" t="s">
        <v>863</v>
      </c>
      <c r="C103" s="955"/>
      <c r="D103" s="956"/>
      <c r="E103" s="955"/>
      <c r="F103" s="956"/>
      <c r="G103" s="983"/>
      <c r="H103" s="959"/>
      <c r="I103" s="956"/>
      <c r="J103" s="955"/>
      <c r="K103" s="956"/>
      <c r="L103" s="955"/>
      <c r="M103" s="956"/>
      <c r="N103" s="941">
        <v>14</v>
      </c>
    </row>
    <row r="104" spans="1:14">
      <c r="A104" s="941">
        <v>15</v>
      </c>
      <c r="B104" s="874" t="s">
        <v>864</v>
      </c>
      <c r="C104" s="935"/>
      <c r="D104" s="953"/>
      <c r="E104" s="935"/>
      <c r="F104" s="953"/>
      <c r="G104" s="873"/>
      <c r="H104" s="958"/>
      <c r="I104" s="953"/>
      <c r="J104" s="935"/>
      <c r="K104" s="953"/>
      <c r="L104" s="935"/>
      <c r="M104" s="953"/>
      <c r="N104" s="941">
        <v>15</v>
      </c>
    </row>
    <row r="105" spans="1:14">
      <c r="A105" s="941">
        <v>16</v>
      </c>
      <c r="B105" s="874" t="s">
        <v>218</v>
      </c>
      <c r="C105" s="935"/>
      <c r="D105" s="953"/>
      <c r="E105" s="935"/>
      <c r="F105" s="953"/>
      <c r="G105" s="873"/>
      <c r="H105" s="958"/>
      <c r="I105" s="953"/>
      <c r="J105" s="935"/>
      <c r="K105" s="953"/>
      <c r="L105" s="935"/>
      <c r="M105" s="953"/>
      <c r="N105" s="941">
        <v>16</v>
      </c>
    </row>
    <row r="106" spans="1:14">
      <c r="A106" s="941">
        <v>17</v>
      </c>
      <c r="B106" s="874" t="s">
        <v>219</v>
      </c>
      <c r="C106" s="935"/>
      <c r="D106" s="953"/>
      <c r="E106" s="935"/>
      <c r="F106" s="953"/>
      <c r="G106" s="873"/>
      <c r="H106" s="958"/>
      <c r="I106" s="953"/>
      <c r="J106" s="935"/>
      <c r="K106" s="953"/>
      <c r="L106" s="935"/>
      <c r="M106" s="953"/>
      <c r="N106" s="941">
        <v>17</v>
      </c>
    </row>
    <row r="107" spans="1:14">
      <c r="A107" s="941">
        <v>18</v>
      </c>
      <c r="B107" s="874" t="s">
        <v>220</v>
      </c>
      <c r="C107" s="935"/>
      <c r="D107" s="953"/>
      <c r="E107" s="935"/>
      <c r="F107" s="953"/>
      <c r="G107" s="873"/>
      <c r="H107" s="958"/>
      <c r="I107" s="953"/>
      <c r="J107" s="935"/>
      <c r="K107" s="953"/>
      <c r="L107" s="935"/>
      <c r="M107" s="953"/>
      <c r="N107" s="941">
        <v>18</v>
      </c>
    </row>
    <row r="108" spans="1:14" s="1331" customFormat="1">
      <c r="A108" s="2668">
        <v>19</v>
      </c>
      <c r="B108" s="2669" t="s">
        <v>4425</v>
      </c>
      <c r="C108" s="1269"/>
      <c r="D108" s="2670"/>
      <c r="E108" s="1269"/>
      <c r="F108" s="2670"/>
      <c r="G108" s="2465"/>
      <c r="H108" s="2671"/>
      <c r="I108" s="2670"/>
      <c r="J108" s="1269"/>
      <c r="K108" s="2670"/>
      <c r="L108" s="1269"/>
      <c r="M108" s="2670"/>
      <c r="N108" s="2668">
        <v>19</v>
      </c>
    </row>
    <row r="109" spans="1:14">
      <c r="A109" s="941">
        <v>20</v>
      </c>
      <c r="B109" s="874" t="s">
        <v>221</v>
      </c>
      <c r="C109" s="955">
        <f>SUM(C103:C108)</f>
        <v>0</v>
      </c>
      <c r="D109" s="956"/>
      <c r="E109" s="955">
        <f>SUM(E103:E108)</f>
        <v>0</v>
      </c>
      <c r="F109" s="956"/>
      <c r="G109" s="983"/>
      <c r="H109" s="959">
        <f>SUM(H103:H108)</f>
        <v>0</v>
      </c>
      <c r="I109" s="956"/>
      <c r="J109" s="955">
        <f>SUM(J103:J108)</f>
        <v>0</v>
      </c>
      <c r="K109" s="956"/>
      <c r="L109" s="955">
        <f>SUM(L103:L108)</f>
        <v>0</v>
      </c>
      <c r="M109" s="956"/>
      <c r="N109" s="941">
        <v>20</v>
      </c>
    </row>
    <row r="110" spans="1:14">
      <c r="A110" s="941">
        <v>21</v>
      </c>
      <c r="B110" s="874" t="s">
        <v>222</v>
      </c>
      <c r="C110" s="984"/>
      <c r="D110" s="985"/>
      <c r="E110" s="984"/>
      <c r="F110" s="985"/>
      <c r="G110" s="986"/>
      <c r="H110" s="987"/>
      <c r="I110" s="985"/>
      <c r="J110" s="984"/>
      <c r="K110" s="985"/>
      <c r="L110" s="984"/>
      <c r="M110" s="985"/>
      <c r="N110" s="941">
        <v>21</v>
      </c>
    </row>
    <row r="111" spans="1:14">
      <c r="A111" s="941">
        <v>22</v>
      </c>
      <c r="B111" s="874" t="s">
        <v>223</v>
      </c>
      <c r="C111" s="814"/>
      <c r="D111" s="874"/>
      <c r="E111" s="814"/>
      <c r="F111" s="874"/>
      <c r="G111" s="799"/>
      <c r="H111" s="813"/>
      <c r="I111" s="874"/>
      <c r="J111" s="814"/>
      <c r="K111" s="874"/>
      <c r="L111" s="814"/>
      <c r="M111" s="874"/>
      <c r="N111" s="941">
        <v>22</v>
      </c>
    </row>
    <row r="112" spans="1:14">
      <c r="A112" s="941">
        <v>23</v>
      </c>
      <c r="B112" s="874" t="s">
        <v>224</v>
      </c>
      <c r="C112" s="955"/>
      <c r="D112" s="956"/>
      <c r="E112" s="955"/>
      <c r="F112" s="956"/>
      <c r="G112" s="983"/>
      <c r="H112" s="959"/>
      <c r="I112" s="956"/>
      <c r="J112" s="955"/>
      <c r="K112" s="956"/>
      <c r="L112" s="955"/>
      <c r="M112" s="956"/>
      <c r="N112" s="941">
        <v>23</v>
      </c>
    </row>
    <row r="113" spans="1:14">
      <c r="A113" s="941">
        <v>24</v>
      </c>
      <c r="B113" s="874" t="s">
        <v>225</v>
      </c>
      <c r="C113" s="935"/>
      <c r="D113" s="953"/>
      <c r="E113" s="935"/>
      <c r="F113" s="953"/>
      <c r="G113" s="873"/>
      <c r="H113" s="958"/>
      <c r="I113" s="953"/>
      <c r="J113" s="935"/>
      <c r="K113" s="953"/>
      <c r="L113" s="935"/>
      <c r="M113" s="953"/>
      <c r="N113" s="941">
        <v>24</v>
      </c>
    </row>
    <row r="114" spans="1:14">
      <c r="A114" s="941">
        <v>25</v>
      </c>
      <c r="B114" s="874" t="s">
        <v>226</v>
      </c>
      <c r="C114" s="935"/>
      <c r="D114" s="953"/>
      <c r="E114" s="935"/>
      <c r="F114" s="953"/>
      <c r="G114" s="873"/>
      <c r="H114" s="958"/>
      <c r="I114" s="953"/>
      <c r="J114" s="935"/>
      <c r="K114" s="953"/>
      <c r="L114" s="935"/>
      <c r="M114" s="953"/>
      <c r="N114" s="941">
        <v>25</v>
      </c>
    </row>
    <row r="115" spans="1:14">
      <c r="A115" s="941">
        <v>26</v>
      </c>
      <c r="B115" s="874" t="s">
        <v>227</v>
      </c>
      <c r="C115" s="935"/>
      <c r="D115" s="953"/>
      <c r="E115" s="935"/>
      <c r="F115" s="953"/>
      <c r="G115" s="873"/>
      <c r="H115" s="958"/>
      <c r="I115" s="953"/>
      <c r="J115" s="935"/>
      <c r="K115" s="953"/>
      <c r="L115" s="935"/>
      <c r="M115" s="953"/>
      <c r="N115" s="941">
        <v>26</v>
      </c>
    </row>
    <row r="116" spans="1:14">
      <c r="A116" s="941">
        <v>27</v>
      </c>
      <c r="B116" s="874" t="s">
        <v>228</v>
      </c>
      <c r="C116" s="935"/>
      <c r="D116" s="953"/>
      <c r="E116" s="935"/>
      <c r="F116" s="953"/>
      <c r="G116" s="873"/>
      <c r="H116" s="958"/>
      <c r="I116" s="953"/>
      <c r="J116" s="935"/>
      <c r="K116" s="953"/>
      <c r="L116" s="935"/>
      <c r="M116" s="953"/>
      <c r="N116" s="941">
        <v>27</v>
      </c>
    </row>
    <row r="117" spans="1:14">
      <c r="A117" s="941">
        <v>28</v>
      </c>
      <c r="B117" s="874" t="s">
        <v>229</v>
      </c>
      <c r="C117" s="935"/>
      <c r="D117" s="953"/>
      <c r="E117" s="935"/>
      <c r="F117" s="953"/>
      <c r="G117" s="873"/>
      <c r="H117" s="958"/>
      <c r="I117" s="953"/>
      <c r="J117" s="935"/>
      <c r="K117" s="953"/>
      <c r="L117" s="935"/>
      <c r="M117" s="953"/>
      <c r="N117" s="941">
        <v>28</v>
      </c>
    </row>
    <row r="118" spans="1:14">
      <c r="A118" s="941">
        <v>29</v>
      </c>
      <c r="B118" s="874" t="s">
        <v>230</v>
      </c>
      <c r="C118" s="935"/>
      <c r="D118" s="953"/>
      <c r="E118" s="935"/>
      <c r="F118" s="953"/>
      <c r="G118" s="873"/>
      <c r="H118" s="958"/>
      <c r="I118" s="953"/>
      <c r="J118" s="935"/>
      <c r="K118" s="953"/>
      <c r="L118" s="935"/>
      <c r="M118" s="953"/>
      <c r="N118" s="941">
        <v>29</v>
      </c>
    </row>
    <row r="119" spans="1:14">
      <c r="A119" s="941">
        <v>30</v>
      </c>
      <c r="B119" s="874" t="s">
        <v>231</v>
      </c>
      <c r="C119" s="935"/>
      <c r="D119" s="953"/>
      <c r="E119" s="935"/>
      <c r="F119" s="953"/>
      <c r="G119" s="873"/>
      <c r="H119" s="958"/>
      <c r="I119" s="953"/>
      <c r="J119" s="935"/>
      <c r="K119" s="953"/>
      <c r="L119" s="935"/>
      <c r="M119" s="953"/>
      <c r="N119" s="941">
        <v>30</v>
      </c>
    </row>
    <row r="120" spans="1:14">
      <c r="A120" s="941">
        <v>31</v>
      </c>
      <c r="B120" s="874" t="s">
        <v>232</v>
      </c>
      <c r="C120" s="935"/>
      <c r="D120" s="953"/>
      <c r="E120" s="935"/>
      <c r="F120" s="953"/>
      <c r="G120" s="873"/>
      <c r="H120" s="958"/>
      <c r="I120" s="953"/>
      <c r="J120" s="935"/>
      <c r="K120" s="953"/>
      <c r="L120" s="935"/>
      <c r="M120" s="953"/>
      <c r="N120" s="941">
        <v>31</v>
      </c>
    </row>
    <row r="121" spans="1:14">
      <c r="A121" s="941">
        <v>32</v>
      </c>
      <c r="B121" s="874" t="s">
        <v>233</v>
      </c>
      <c r="C121" s="935"/>
      <c r="D121" s="953"/>
      <c r="E121" s="935"/>
      <c r="F121" s="953"/>
      <c r="G121" s="873"/>
      <c r="H121" s="958"/>
      <c r="I121" s="953"/>
      <c r="J121" s="2449"/>
      <c r="K121" s="953"/>
      <c r="L121" s="935"/>
      <c r="M121" s="953"/>
      <c r="N121" s="941">
        <v>32</v>
      </c>
    </row>
    <row r="122" spans="1:14">
      <c r="A122" s="941">
        <v>33</v>
      </c>
      <c r="B122" s="874" t="s">
        <v>234</v>
      </c>
      <c r="C122" s="935"/>
      <c r="D122" s="953"/>
      <c r="E122" s="935"/>
      <c r="F122" s="953"/>
      <c r="G122" s="873"/>
      <c r="H122" s="958"/>
      <c r="I122" s="953"/>
      <c r="J122" s="2458"/>
      <c r="K122" s="953"/>
      <c r="L122" s="935"/>
      <c r="M122" s="953"/>
      <c r="N122" s="941">
        <v>33</v>
      </c>
    </row>
    <row r="123" spans="1:14">
      <c r="A123" s="941">
        <v>34</v>
      </c>
      <c r="B123" s="874" t="s">
        <v>235</v>
      </c>
      <c r="C123" s="955">
        <f>SUM(C112:C122)</f>
        <v>0</v>
      </c>
      <c r="D123" s="956"/>
      <c r="E123" s="955">
        <f>SUM(E112:E122)</f>
        <v>0</v>
      </c>
      <c r="F123" s="956"/>
      <c r="G123" s="983"/>
      <c r="H123" s="959">
        <f>SUM(H112:H122)</f>
        <v>0</v>
      </c>
      <c r="I123" s="935"/>
      <c r="J123" s="959">
        <f>SUM(J112:J122)</f>
        <v>0</v>
      </c>
      <c r="K123" s="956"/>
      <c r="L123" s="955">
        <f>SUM(L112:L122)</f>
        <v>0</v>
      </c>
      <c r="M123" s="956"/>
      <c r="N123" s="941">
        <v>34</v>
      </c>
    </row>
    <row r="124" spans="1:14">
      <c r="A124" s="941">
        <v>35</v>
      </c>
      <c r="B124" s="874" t="s">
        <v>141</v>
      </c>
      <c r="C124" s="984"/>
      <c r="D124" s="985"/>
      <c r="E124" s="984"/>
      <c r="F124" s="985"/>
      <c r="G124" s="799"/>
      <c r="H124" s="813"/>
      <c r="I124" s="874"/>
      <c r="J124" s="814"/>
      <c r="K124" s="874"/>
      <c r="L124" s="814"/>
      <c r="M124" s="874"/>
      <c r="N124" s="941">
        <v>35</v>
      </c>
    </row>
    <row r="125" spans="1:14">
      <c r="A125" s="911"/>
      <c r="B125" s="862"/>
      <c r="C125" s="799"/>
      <c r="D125" s="862"/>
      <c r="E125" s="799"/>
      <c r="F125" s="862"/>
      <c r="G125" s="799"/>
      <c r="H125" s="861"/>
      <c r="I125" s="799"/>
      <c r="J125" s="799"/>
      <c r="K125" s="799"/>
      <c r="L125" s="799"/>
      <c r="M125" s="799"/>
      <c r="N125" s="911"/>
    </row>
    <row r="126" spans="1:14">
      <c r="A126" s="911"/>
      <c r="B126" s="862"/>
      <c r="C126" s="799"/>
      <c r="D126" s="862"/>
      <c r="E126" s="799"/>
      <c r="F126" s="862"/>
      <c r="G126" s="799"/>
      <c r="H126" s="861"/>
      <c r="I126" s="799"/>
      <c r="J126" s="799"/>
      <c r="K126" s="799"/>
      <c r="L126" s="799"/>
      <c r="M126" s="799"/>
      <c r="N126" s="911"/>
    </row>
    <row r="127" spans="1:14">
      <c r="A127" s="911"/>
      <c r="B127" s="862"/>
      <c r="C127" s="799"/>
      <c r="D127" s="862"/>
      <c r="E127" s="799"/>
      <c r="F127" s="862"/>
      <c r="G127" s="799"/>
      <c r="H127" s="861"/>
      <c r="I127" s="799"/>
      <c r="J127" s="799"/>
      <c r="K127" s="799"/>
      <c r="L127" s="799"/>
      <c r="M127" s="799"/>
      <c r="N127" s="911"/>
    </row>
    <row r="128" spans="1:14">
      <c r="A128" s="911"/>
      <c r="B128" s="862"/>
      <c r="C128" s="799"/>
      <c r="D128" s="862"/>
      <c r="E128" s="799"/>
      <c r="F128" s="862"/>
      <c r="G128" s="799"/>
      <c r="H128" s="861"/>
      <c r="I128" s="799"/>
      <c r="J128" s="799"/>
      <c r="K128" s="799"/>
      <c r="L128" s="799"/>
      <c r="M128" s="799"/>
      <c r="N128" s="911"/>
    </row>
    <row r="129" spans="1:14">
      <c r="A129" s="911"/>
      <c r="B129" s="862"/>
      <c r="C129" s="799"/>
      <c r="D129" s="862"/>
      <c r="E129" s="799"/>
      <c r="F129" s="862"/>
      <c r="G129" s="799"/>
      <c r="H129" s="861"/>
      <c r="I129" s="799"/>
      <c r="J129" s="799"/>
      <c r="K129" s="799"/>
      <c r="L129" s="799"/>
      <c r="M129" s="799"/>
      <c r="N129" s="911"/>
    </row>
    <row r="130" spans="1:14">
      <c r="A130" s="911"/>
      <c r="B130" s="862"/>
      <c r="C130" s="799"/>
      <c r="D130" s="862"/>
      <c r="E130" s="799"/>
      <c r="F130" s="862"/>
      <c r="G130" s="799"/>
      <c r="H130" s="861"/>
      <c r="I130" s="799"/>
      <c r="J130" s="799"/>
      <c r="K130" s="799"/>
      <c r="L130" s="799"/>
      <c r="M130" s="799"/>
      <c r="N130" s="911"/>
    </row>
    <row r="131" spans="1:14">
      <c r="A131" s="911"/>
      <c r="B131" s="862"/>
      <c r="C131" s="799"/>
      <c r="D131" s="862"/>
      <c r="E131" s="799"/>
      <c r="F131" s="862"/>
      <c r="G131" s="799"/>
      <c r="H131" s="861"/>
      <c r="I131" s="799"/>
      <c r="J131" s="799"/>
      <c r="K131" s="799"/>
      <c r="L131" s="799"/>
      <c r="M131" s="799"/>
      <c r="N131" s="911"/>
    </row>
    <row r="132" spans="1:14">
      <c r="A132" s="911"/>
      <c r="B132" s="862"/>
      <c r="C132" s="799"/>
      <c r="D132" s="862"/>
      <c r="E132" s="799"/>
      <c r="F132" s="862"/>
      <c r="G132" s="799"/>
      <c r="H132" s="861"/>
      <c r="J132" s="799"/>
      <c r="K132" s="799"/>
      <c r="L132" s="799"/>
      <c r="M132" s="799"/>
      <c r="N132" s="911"/>
    </row>
    <row r="133" spans="1:14">
      <c r="A133" s="911"/>
      <c r="B133" s="862"/>
      <c r="C133" s="799"/>
      <c r="D133" s="862"/>
      <c r="E133" s="799"/>
      <c r="F133" s="862"/>
      <c r="G133" s="799"/>
      <c r="H133" s="861"/>
      <c r="I133" s="799"/>
      <c r="J133" s="799"/>
      <c r="K133" s="799"/>
      <c r="L133" s="799"/>
      <c r="M133" s="799"/>
      <c r="N133" s="911"/>
    </row>
    <row r="134" spans="1:14">
      <c r="A134" s="911"/>
      <c r="B134" s="862"/>
      <c r="C134" s="799"/>
      <c r="D134" s="862"/>
      <c r="E134" s="799"/>
      <c r="F134" s="862"/>
      <c r="G134" s="799"/>
      <c r="H134" s="861"/>
      <c r="I134" s="799"/>
      <c r="J134" s="799"/>
      <c r="K134" s="799"/>
      <c r="L134" s="799"/>
      <c r="M134" s="799"/>
      <c r="N134" s="911"/>
    </row>
    <row r="135" spans="1:14">
      <c r="A135" s="911"/>
      <c r="B135" s="862"/>
      <c r="C135" s="799"/>
      <c r="D135" s="862"/>
      <c r="E135" s="799"/>
      <c r="F135" s="862"/>
      <c r="G135" s="799"/>
      <c r="H135" s="861"/>
      <c r="I135" s="799"/>
      <c r="J135" s="799"/>
      <c r="K135" s="799"/>
      <c r="L135" s="799"/>
      <c r="M135" s="799"/>
      <c r="N135" s="911"/>
    </row>
    <row r="136" spans="1:14" ht="15.75" thickBot="1">
      <c r="A136" s="930"/>
      <c r="B136" s="879"/>
      <c r="C136" s="851"/>
      <c r="D136" s="879"/>
      <c r="E136" s="851"/>
      <c r="F136" s="879"/>
      <c r="G136" s="799"/>
      <c r="H136" s="878"/>
      <c r="I136" s="851"/>
      <c r="J136" s="851"/>
      <c r="K136" s="851"/>
      <c r="L136" s="851"/>
      <c r="M136" s="851"/>
      <c r="N136" s="930"/>
    </row>
    <row r="137" spans="1:14">
      <c r="A137" s="988"/>
      <c r="B137" s="988"/>
      <c r="C137" s="988"/>
      <c r="D137" s="988"/>
      <c r="E137" s="988"/>
      <c r="F137" s="988"/>
      <c r="G137" s="799"/>
      <c r="H137" s="988"/>
      <c r="I137" s="988"/>
      <c r="J137" s="988"/>
      <c r="K137" s="988"/>
      <c r="L137" s="988"/>
      <c r="M137" s="988"/>
      <c r="N137" s="988"/>
    </row>
    <row r="138" spans="1:14">
      <c r="A138" s="1412" t="s">
        <v>4684</v>
      </c>
      <c r="B138" s="1412"/>
      <c r="C138" s="799"/>
      <c r="D138" s="799"/>
      <c r="E138" s="799"/>
      <c r="F138" s="799"/>
      <c r="G138" s="799"/>
      <c r="H138" s="1412" t="s">
        <v>4684</v>
      </c>
      <c r="I138" s="1412"/>
      <c r="J138" s="799"/>
      <c r="K138" s="800"/>
    </row>
    <row r="139" spans="1:14">
      <c r="A139" s="800" t="s">
        <v>144</v>
      </c>
      <c r="B139" s="800"/>
      <c r="C139" s="800"/>
      <c r="D139" s="800"/>
      <c r="E139" s="800"/>
      <c r="F139" s="800"/>
      <c r="G139" s="799"/>
      <c r="H139" s="800" t="s">
        <v>145</v>
      </c>
      <c r="I139" s="800"/>
      <c r="J139" s="800"/>
      <c r="K139" s="800"/>
      <c r="L139" s="800"/>
      <c r="M139" s="800"/>
      <c r="N139" s="800"/>
    </row>
  </sheetData>
  <printOptions horizontalCentered="1" verticalCentered="1"/>
  <pageMargins left="0.25" right="0.25" top="0.25" bottom="0.25" header="0" footer="0"/>
  <pageSetup scale="70" fitToWidth="2" fitToHeight="2" pageOrder="overThenDown" orientation="portrait" horizontalDpi="300" verticalDpi="300" r:id="rId1"/>
  <headerFooter alignWithMargins="0"/>
  <colBreaks count="1" manualBreakCount="1">
    <brk id="6"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4">
    <tabColor theme="1"/>
    <pageSetUpPr fitToPage="1"/>
  </sheetPr>
  <dimension ref="A1:O62"/>
  <sheetViews>
    <sheetView defaultGridColor="0" view="pageBreakPreview" colorId="22" zoomScale="50" zoomScaleNormal="70" zoomScaleSheetLayoutView="50" workbookViewId="0">
      <selection activeCell="J33" sqref="J33"/>
    </sheetView>
  </sheetViews>
  <sheetFormatPr defaultColWidth="9.6640625" defaultRowHeight="15"/>
  <cols>
    <col min="1" max="1" width="4.6640625" customWidth="1"/>
    <col min="2" max="2" width="60.88671875" customWidth="1"/>
    <col min="3" max="3" width="14.6640625" customWidth="1"/>
    <col min="4" max="4" width="5.6640625" customWidth="1"/>
    <col min="5" max="5" width="14.6640625" customWidth="1"/>
    <col min="6" max="6" width="16.77734375" customWidth="1"/>
    <col min="7" max="7" width="2.6640625" style="1283" customWidth="1"/>
    <col min="8" max="13" width="16.6640625" customWidth="1"/>
    <col min="14" max="14" width="4.6640625" customWidth="1"/>
  </cols>
  <sheetData>
    <row r="1" spans="1:14">
      <c r="A1" s="801" t="s">
        <v>1795</v>
      </c>
      <c r="B1" s="802"/>
      <c r="C1" s="905" t="s">
        <v>1339</v>
      </c>
      <c r="D1" s="908"/>
      <c r="E1" s="907" t="s">
        <v>1797</v>
      </c>
      <c r="F1" s="907" t="s">
        <v>1798</v>
      </c>
      <c r="G1" s="2424"/>
      <c r="H1" s="801" t="s">
        <v>1795</v>
      </c>
      <c r="I1" s="858"/>
      <c r="J1" s="905" t="s">
        <v>1339</v>
      </c>
      <c r="K1" s="908"/>
      <c r="L1" s="907" t="s">
        <v>1797</v>
      </c>
      <c r="M1" s="909" t="s">
        <v>1798</v>
      </c>
      <c r="N1" s="892"/>
    </row>
    <row r="2" spans="1:14">
      <c r="A2" s="70" t="str">
        <f>'Data Sheet'!$C$25</f>
        <v>Consolidated Edison Company of New York, Inc.</v>
      </c>
      <c r="B2" s="799"/>
      <c r="C2" s="861" t="s">
        <v>1136</v>
      </c>
      <c r="D2" s="799"/>
      <c r="E2" s="910" t="s">
        <v>1800</v>
      </c>
      <c r="F2" s="920"/>
      <c r="G2" s="2424"/>
      <c r="H2" s="70" t="str">
        <f>'Data Sheet'!$C$25</f>
        <v>Consolidated Edison Company of New York, Inc.</v>
      </c>
      <c r="I2" s="862"/>
      <c r="J2" s="861" t="s">
        <v>1136</v>
      </c>
      <c r="K2" s="799"/>
      <c r="L2" s="910" t="s">
        <v>1800</v>
      </c>
      <c r="M2" s="859"/>
      <c r="N2" s="860"/>
    </row>
    <row r="3" spans="1:14" ht="15" customHeight="1" thickBot="1">
      <c r="A3" s="878"/>
      <c r="B3" s="851"/>
      <c r="C3" s="878" t="s">
        <v>1137</v>
      </c>
      <c r="D3" s="879"/>
      <c r="E3" s="979" t="str">
        <f>'Data Sheet'!$C$40</f>
        <v>4/28/2016</v>
      </c>
      <c r="F3" s="1175" t="str">
        <f>'Data Sheet'!$C$38</f>
        <v>12/31/2015</v>
      </c>
      <c r="G3" s="2424"/>
      <c r="H3" s="878"/>
      <c r="I3" s="879"/>
      <c r="J3" s="878" t="s">
        <v>1137</v>
      </c>
      <c r="K3" s="879"/>
      <c r="L3" s="979" t="str">
        <f>'Data Sheet'!$C$40</f>
        <v>4/28/2016</v>
      </c>
      <c r="M3" s="925" t="str">
        <f>'Data Sheet'!$C$38</f>
        <v>12/31/2015</v>
      </c>
      <c r="N3" s="924"/>
    </row>
    <row r="4" spans="1:14" ht="15" customHeight="1" thickBot="1">
      <c r="A4" s="534" t="s">
        <v>146</v>
      </c>
      <c r="B4" s="535"/>
      <c r="C4" s="535"/>
      <c r="D4" s="913"/>
      <c r="E4" s="913"/>
      <c r="F4" s="914"/>
      <c r="G4" s="2424"/>
      <c r="H4" s="534" t="s">
        <v>147</v>
      </c>
      <c r="I4" s="535"/>
      <c r="J4" s="535"/>
      <c r="K4" s="535"/>
      <c r="L4" s="913"/>
      <c r="M4" s="915"/>
      <c r="N4" s="879"/>
    </row>
    <row r="5" spans="1:14" ht="15.75">
      <c r="A5" s="66"/>
      <c r="B5" s="69"/>
      <c r="C5" s="69"/>
      <c r="D5" s="800"/>
      <c r="E5" s="800"/>
      <c r="F5" s="892"/>
      <c r="G5" s="2424"/>
      <c r="H5" s="66"/>
      <c r="I5" s="69"/>
      <c r="J5" s="69"/>
      <c r="K5" s="69"/>
      <c r="L5" s="800"/>
      <c r="M5" s="918"/>
      <c r="N5" s="862"/>
    </row>
    <row r="6" spans="1:14">
      <c r="A6" s="861" t="s">
        <v>148</v>
      </c>
      <c r="B6" s="799"/>
      <c r="C6" s="799" t="s">
        <v>149</v>
      </c>
      <c r="D6" s="799"/>
      <c r="E6" s="799"/>
      <c r="F6" s="862"/>
      <c r="G6" s="2424"/>
      <c r="H6" s="861" t="s">
        <v>150</v>
      </c>
      <c r="I6" s="799"/>
      <c r="J6" s="799"/>
      <c r="K6" s="1412" t="s">
        <v>151</v>
      </c>
      <c r="L6" s="1412"/>
      <c r="M6" s="1412"/>
      <c r="N6" s="862"/>
    </row>
    <row r="7" spans="1:14">
      <c r="A7" s="861" t="s">
        <v>152</v>
      </c>
      <c r="B7" s="799"/>
      <c r="C7" s="799" t="s">
        <v>153</v>
      </c>
      <c r="D7" s="799"/>
      <c r="E7" s="799"/>
      <c r="F7" s="862"/>
      <c r="G7" s="2424"/>
      <c r="H7" s="861" t="s">
        <v>154</v>
      </c>
      <c r="I7" s="799"/>
      <c r="J7" s="799"/>
      <c r="K7" s="1412" t="s">
        <v>155</v>
      </c>
      <c r="L7" s="1412"/>
      <c r="M7" s="1412"/>
      <c r="N7" s="862"/>
    </row>
    <row r="8" spans="1:14">
      <c r="A8" s="861" t="s">
        <v>839</v>
      </c>
      <c r="B8" s="799"/>
      <c r="C8" s="799" t="s">
        <v>115</v>
      </c>
      <c r="D8" s="799"/>
      <c r="E8" s="799"/>
      <c r="F8" s="862"/>
      <c r="G8" s="2424"/>
      <c r="H8" s="1413" t="s">
        <v>4643</v>
      </c>
      <c r="I8" s="1412"/>
      <c r="J8" s="1412"/>
      <c r="K8" s="1412" t="s">
        <v>116</v>
      </c>
      <c r="L8" s="1412"/>
      <c r="M8" s="1412"/>
      <c r="N8" s="862"/>
    </row>
    <row r="9" spans="1:14">
      <c r="A9" s="861" t="s">
        <v>865</v>
      </c>
      <c r="B9" s="799"/>
      <c r="C9" s="799" t="s">
        <v>866</v>
      </c>
      <c r="D9" s="799"/>
      <c r="E9" s="799"/>
      <c r="F9" s="862"/>
      <c r="G9" s="2424"/>
      <c r="H9" s="1413" t="s">
        <v>867</v>
      </c>
      <c r="I9" s="1412"/>
      <c r="J9" s="1412"/>
      <c r="K9" s="1412" t="s">
        <v>868</v>
      </c>
      <c r="L9" s="1412"/>
      <c r="M9" s="1412"/>
      <c r="N9" s="862"/>
    </row>
    <row r="10" spans="1:14">
      <c r="A10" s="861" t="s">
        <v>869</v>
      </c>
      <c r="B10" s="799"/>
      <c r="C10" s="799" t="s">
        <v>870</v>
      </c>
      <c r="D10" s="799"/>
      <c r="E10" s="799"/>
      <c r="F10" s="862"/>
      <c r="G10" s="2424"/>
      <c r="H10" s="1413" t="s">
        <v>4644</v>
      </c>
      <c r="I10" s="1412"/>
      <c r="J10" s="1412"/>
      <c r="K10" s="1412" t="s">
        <v>871</v>
      </c>
      <c r="L10" s="1412"/>
      <c r="M10" s="1412"/>
      <c r="N10" s="862"/>
    </row>
    <row r="11" spans="1:14">
      <c r="A11" s="861" t="s">
        <v>872</v>
      </c>
      <c r="B11" s="799"/>
      <c r="C11" s="799" t="s">
        <v>873</v>
      </c>
      <c r="D11" s="799"/>
      <c r="E11" s="799"/>
      <c r="F11" s="862"/>
      <c r="G11" s="2424"/>
      <c r="H11" s="1413" t="s">
        <v>4645</v>
      </c>
      <c r="I11" s="1412"/>
      <c r="J11" s="1412"/>
      <c r="K11" s="1412" t="s">
        <v>874</v>
      </c>
      <c r="L11" s="1412"/>
      <c r="M11" s="1412"/>
      <c r="N11" s="862"/>
    </row>
    <row r="12" spans="1:14">
      <c r="A12" s="861" t="s">
        <v>156</v>
      </c>
      <c r="B12" s="799"/>
      <c r="C12" s="799" t="s">
        <v>157</v>
      </c>
      <c r="D12" s="799"/>
      <c r="E12" s="799"/>
      <c r="F12" s="862"/>
      <c r="G12" s="2424"/>
      <c r="H12" s="1413" t="s">
        <v>158</v>
      </c>
      <c r="I12" s="1412"/>
      <c r="J12" s="1412"/>
      <c r="K12" s="1412" t="s">
        <v>159</v>
      </c>
      <c r="L12" s="1412"/>
      <c r="M12" s="1412"/>
      <c r="N12" s="862"/>
    </row>
    <row r="13" spans="1:14">
      <c r="A13" s="861"/>
      <c r="B13" s="799"/>
      <c r="C13" s="799" t="s">
        <v>160</v>
      </c>
      <c r="D13" s="799"/>
      <c r="E13" s="799"/>
      <c r="F13" s="862"/>
      <c r="G13" s="2424"/>
      <c r="H13" s="1413" t="s">
        <v>161</v>
      </c>
      <c r="I13" s="1412"/>
      <c r="J13" s="1412"/>
      <c r="K13" s="1412" t="s">
        <v>162</v>
      </c>
      <c r="L13" s="1412"/>
      <c r="M13" s="1412"/>
      <c r="N13" s="862"/>
    </row>
    <row r="14" spans="1:14">
      <c r="A14" s="861"/>
      <c r="B14" s="799"/>
      <c r="C14" s="799"/>
      <c r="D14" s="799"/>
      <c r="E14" s="799"/>
      <c r="F14" s="862"/>
      <c r="G14" s="2424"/>
      <c r="H14" s="861"/>
      <c r="I14" s="799"/>
      <c r="J14" s="799"/>
      <c r="K14" s="799"/>
      <c r="L14" s="799"/>
      <c r="M14" s="799"/>
      <c r="N14" s="862"/>
    </row>
    <row r="15" spans="1:14" ht="15.75" thickBot="1">
      <c r="A15" s="878"/>
      <c r="B15" s="851"/>
      <c r="C15" s="851"/>
      <c r="D15" s="851"/>
      <c r="E15" s="851"/>
      <c r="F15" s="879"/>
      <c r="G15" s="2424"/>
      <c r="H15" s="878"/>
      <c r="I15" s="851"/>
      <c r="J15" s="851"/>
      <c r="K15" s="851"/>
      <c r="L15" s="851"/>
      <c r="M15" s="851"/>
      <c r="N15" s="879"/>
    </row>
    <row r="16" spans="1:14">
      <c r="A16" s="911"/>
      <c r="B16" s="799"/>
      <c r="C16" s="799"/>
      <c r="D16" s="862"/>
      <c r="E16" s="799"/>
      <c r="F16" s="862"/>
      <c r="G16" s="2424"/>
      <c r="H16" s="861"/>
      <c r="I16" s="862"/>
      <c r="J16" s="799"/>
      <c r="K16" s="862"/>
      <c r="L16" s="799"/>
      <c r="M16" s="862"/>
      <c r="N16" s="862"/>
    </row>
    <row r="17" spans="1:14">
      <c r="A17" s="921"/>
      <c r="B17" s="799"/>
      <c r="C17" s="799"/>
      <c r="D17" s="812"/>
      <c r="E17" s="799" t="s">
        <v>163</v>
      </c>
      <c r="F17" s="862"/>
      <c r="G17" s="2424"/>
      <c r="H17" s="861" t="s">
        <v>163</v>
      </c>
      <c r="I17" s="860"/>
      <c r="J17" s="861" t="s">
        <v>163</v>
      </c>
      <c r="K17" s="862"/>
      <c r="L17" s="861" t="s">
        <v>163</v>
      </c>
      <c r="M17" s="862"/>
      <c r="N17" s="862"/>
    </row>
    <row r="18" spans="1:14">
      <c r="A18" s="920" t="s">
        <v>1724</v>
      </c>
      <c r="B18" s="800" t="s">
        <v>1778</v>
      </c>
      <c r="C18" s="799"/>
      <c r="D18" s="862"/>
      <c r="E18" s="799" t="s">
        <v>1629</v>
      </c>
      <c r="F18" s="862"/>
      <c r="G18" s="2424"/>
      <c r="H18" s="861" t="s">
        <v>1629</v>
      </c>
      <c r="I18" s="812"/>
      <c r="J18" s="861" t="s">
        <v>1629</v>
      </c>
      <c r="K18" s="862"/>
      <c r="L18" s="861" t="s">
        <v>1629</v>
      </c>
      <c r="M18" s="862"/>
      <c r="N18" s="920" t="s">
        <v>1724</v>
      </c>
    </row>
    <row r="19" spans="1:14">
      <c r="A19" s="920" t="s">
        <v>1727</v>
      </c>
      <c r="B19" s="800"/>
      <c r="C19" s="799"/>
      <c r="D19" s="862"/>
      <c r="E19" s="799"/>
      <c r="F19" s="862"/>
      <c r="G19" s="2424"/>
      <c r="H19" s="910"/>
      <c r="I19" s="812"/>
      <c r="J19" s="799"/>
      <c r="K19" s="862"/>
      <c r="L19" s="799"/>
      <c r="M19" s="862"/>
      <c r="N19" s="920" t="s">
        <v>1727</v>
      </c>
    </row>
    <row r="20" spans="1:14" ht="15.75" thickBot="1">
      <c r="A20" s="922"/>
      <c r="B20" s="913" t="s">
        <v>3018</v>
      </c>
      <c r="C20" s="913"/>
      <c r="D20" s="924"/>
      <c r="E20" s="913" t="s">
        <v>3019</v>
      </c>
      <c r="F20" s="924"/>
      <c r="G20" s="2424"/>
      <c r="H20" s="925" t="s">
        <v>3020</v>
      </c>
      <c r="I20" s="924"/>
      <c r="J20" s="913" t="s">
        <v>3021</v>
      </c>
      <c r="K20" s="924"/>
      <c r="L20" s="913" t="s">
        <v>2343</v>
      </c>
      <c r="M20" s="924"/>
      <c r="N20" s="922"/>
    </row>
    <row r="21" spans="1:14">
      <c r="A21" s="941">
        <v>1</v>
      </c>
      <c r="B21" s="295" t="s">
        <v>855</v>
      </c>
      <c r="C21" s="814"/>
      <c r="D21" s="874"/>
      <c r="E21" s="877"/>
      <c r="F21" s="872"/>
      <c r="G21" s="2424"/>
      <c r="H21" s="813"/>
      <c r="I21" s="874"/>
      <c r="J21" s="814"/>
      <c r="K21" s="874"/>
      <c r="L21" s="877"/>
      <c r="M21" s="872"/>
      <c r="N21" s="941">
        <v>1</v>
      </c>
    </row>
    <row r="22" spans="1:14">
      <c r="A22" s="941">
        <v>2</v>
      </c>
      <c r="B22" s="295" t="s">
        <v>1261</v>
      </c>
      <c r="C22" s="814"/>
      <c r="D22" s="874"/>
      <c r="E22" s="934"/>
      <c r="F22" s="899"/>
      <c r="G22" s="2424"/>
      <c r="H22" s="813"/>
      <c r="I22" s="874"/>
      <c r="J22" s="814"/>
      <c r="K22" s="874"/>
      <c r="L22" s="934"/>
      <c r="M22" s="899"/>
      <c r="N22" s="941">
        <v>2</v>
      </c>
    </row>
    <row r="23" spans="1:14">
      <c r="A23" s="941">
        <v>3</v>
      </c>
      <c r="B23" s="295" t="s">
        <v>1262</v>
      </c>
      <c r="C23" s="814"/>
      <c r="D23" s="874"/>
      <c r="E23" s="934"/>
      <c r="F23" s="899"/>
      <c r="G23" s="2424"/>
      <c r="H23" s="813"/>
      <c r="I23" s="874"/>
      <c r="J23" s="814"/>
      <c r="K23" s="874"/>
      <c r="L23" s="934"/>
      <c r="M23" s="899"/>
      <c r="N23" s="941">
        <v>3</v>
      </c>
    </row>
    <row r="24" spans="1:14">
      <c r="A24" s="947">
        <v>4</v>
      </c>
      <c r="B24" s="295" t="s">
        <v>1630</v>
      </c>
      <c r="C24" s="814"/>
      <c r="D24" s="874"/>
      <c r="E24" s="814"/>
      <c r="F24" s="874"/>
      <c r="G24" s="2424"/>
      <c r="H24" s="952"/>
      <c r="I24" s="980"/>
      <c r="J24" s="814"/>
      <c r="K24" s="874"/>
      <c r="L24" s="814"/>
      <c r="M24" s="874"/>
      <c r="N24" s="947">
        <v>4</v>
      </c>
    </row>
    <row r="25" spans="1:14">
      <c r="A25" s="947">
        <v>5</v>
      </c>
      <c r="B25" s="295" t="s">
        <v>858</v>
      </c>
      <c r="C25" s="814"/>
      <c r="D25" s="874"/>
      <c r="E25" s="814"/>
      <c r="F25" s="874"/>
      <c r="G25" s="2424"/>
      <c r="H25" s="952"/>
      <c r="I25" s="980"/>
      <c r="J25" s="814"/>
      <c r="K25" s="874"/>
      <c r="L25" s="814"/>
      <c r="M25" s="874"/>
      <c r="N25" s="947">
        <v>5</v>
      </c>
    </row>
    <row r="26" spans="1:14">
      <c r="A26" s="947">
        <v>6</v>
      </c>
      <c r="B26" s="295" t="s">
        <v>2904</v>
      </c>
      <c r="C26" s="814"/>
      <c r="D26" s="874"/>
      <c r="E26" s="814"/>
      <c r="F26" s="874"/>
      <c r="G26" s="2424"/>
      <c r="H26" s="952"/>
      <c r="I26" s="980"/>
      <c r="J26" s="814"/>
      <c r="K26" s="874"/>
      <c r="L26" s="814"/>
      <c r="M26" s="874"/>
      <c r="N26" s="947">
        <v>6</v>
      </c>
    </row>
    <row r="27" spans="1:14">
      <c r="A27" s="947">
        <v>7</v>
      </c>
      <c r="B27" s="295" t="s">
        <v>859</v>
      </c>
      <c r="C27" s="814"/>
      <c r="D27" s="874"/>
      <c r="E27" s="814"/>
      <c r="F27" s="874"/>
      <c r="G27" s="2424"/>
      <c r="H27" s="952"/>
      <c r="I27" s="980"/>
      <c r="J27" s="814"/>
      <c r="K27" s="874"/>
      <c r="L27" s="814"/>
      <c r="M27" s="874"/>
      <c r="N27" s="947">
        <v>7</v>
      </c>
    </row>
    <row r="28" spans="1:14">
      <c r="A28" s="947">
        <v>8</v>
      </c>
      <c r="B28" s="295" t="s">
        <v>1270</v>
      </c>
      <c r="C28" s="814"/>
      <c r="D28" s="874"/>
      <c r="E28" s="814"/>
      <c r="F28" s="874"/>
      <c r="G28" s="2424"/>
      <c r="H28" s="952"/>
      <c r="I28" s="980"/>
      <c r="J28" s="814"/>
      <c r="K28" s="874"/>
      <c r="L28" s="814"/>
      <c r="M28" s="874"/>
      <c r="N28" s="947">
        <v>8</v>
      </c>
    </row>
    <row r="29" spans="1:14">
      <c r="A29" s="947">
        <v>9</v>
      </c>
      <c r="B29" s="295" t="s">
        <v>2905</v>
      </c>
      <c r="C29" s="814"/>
      <c r="D29" s="874"/>
      <c r="E29" s="814"/>
      <c r="F29" s="874"/>
      <c r="G29" s="2424"/>
      <c r="H29" s="952"/>
      <c r="I29" s="980"/>
      <c r="J29" s="814"/>
      <c r="K29" s="874"/>
      <c r="L29" s="814"/>
      <c r="M29" s="874"/>
      <c r="N29" s="947">
        <v>9</v>
      </c>
    </row>
    <row r="30" spans="1:14">
      <c r="A30" s="947">
        <v>10</v>
      </c>
      <c r="B30" s="295" t="s">
        <v>2906</v>
      </c>
      <c r="C30" s="814"/>
      <c r="D30" s="874"/>
      <c r="E30" s="814"/>
      <c r="F30" s="874"/>
      <c r="G30" s="2424"/>
      <c r="H30" s="952"/>
      <c r="I30" s="980"/>
      <c r="J30" s="814"/>
      <c r="K30" s="874"/>
      <c r="L30" s="814"/>
      <c r="M30" s="874"/>
      <c r="N30" s="947">
        <v>10</v>
      </c>
    </row>
    <row r="31" spans="1:14">
      <c r="A31" s="947">
        <v>11</v>
      </c>
      <c r="B31" s="295" t="s">
        <v>2907</v>
      </c>
      <c r="C31" s="814"/>
      <c r="D31" s="874"/>
      <c r="E31" s="814"/>
      <c r="F31" s="874"/>
      <c r="G31" s="2424"/>
      <c r="H31" s="952"/>
      <c r="I31" s="980"/>
      <c r="J31" s="814"/>
      <c r="K31" s="874"/>
      <c r="L31" s="814"/>
      <c r="M31" s="874"/>
      <c r="N31" s="947">
        <v>11</v>
      </c>
    </row>
    <row r="32" spans="1:14">
      <c r="A32" s="947">
        <v>12</v>
      </c>
      <c r="B32" s="295" t="s">
        <v>862</v>
      </c>
      <c r="C32" s="814"/>
      <c r="D32" s="874"/>
      <c r="E32" s="814"/>
      <c r="F32" s="874"/>
      <c r="G32" s="2424"/>
      <c r="H32" s="952"/>
      <c r="I32" s="980"/>
      <c r="J32" s="814"/>
      <c r="K32" s="874"/>
      <c r="L32" s="814"/>
      <c r="M32" s="874"/>
      <c r="N32" s="947">
        <v>12</v>
      </c>
    </row>
    <row r="33" spans="1:15">
      <c r="A33" s="947">
        <v>13</v>
      </c>
      <c r="B33" s="295" t="s">
        <v>863</v>
      </c>
      <c r="C33" s="814"/>
      <c r="D33" s="874"/>
      <c r="E33" s="814"/>
      <c r="F33" s="874"/>
      <c r="G33" s="2424"/>
      <c r="H33" s="952"/>
      <c r="I33" s="980"/>
      <c r="J33" s="814"/>
      <c r="K33" s="874"/>
      <c r="L33" s="814"/>
      <c r="M33" s="874"/>
      <c r="N33" s="947">
        <v>13</v>
      </c>
    </row>
    <row r="34" spans="1:15">
      <c r="A34" s="941">
        <v>14</v>
      </c>
      <c r="B34" s="295" t="s">
        <v>864</v>
      </c>
      <c r="C34" s="814"/>
      <c r="D34" s="874"/>
      <c r="E34" s="814"/>
      <c r="F34" s="874"/>
      <c r="G34" s="2424"/>
      <c r="H34" s="813"/>
      <c r="I34" s="874"/>
      <c r="J34" s="814"/>
      <c r="K34" s="874"/>
      <c r="L34" s="814"/>
      <c r="M34" s="874"/>
      <c r="N34" s="941">
        <v>14</v>
      </c>
    </row>
    <row r="35" spans="1:15">
      <c r="A35" s="941">
        <v>15</v>
      </c>
      <c r="B35" s="295" t="s">
        <v>218</v>
      </c>
      <c r="C35" s="814"/>
      <c r="D35" s="874"/>
      <c r="E35" s="814"/>
      <c r="F35" s="874"/>
      <c r="G35" s="2424"/>
      <c r="H35" s="813"/>
      <c r="I35" s="874"/>
      <c r="J35" s="814"/>
      <c r="K35" s="874"/>
      <c r="L35" s="814"/>
      <c r="M35" s="874"/>
      <c r="N35" s="941">
        <v>15</v>
      </c>
    </row>
    <row r="36" spans="1:15">
      <c r="A36" s="941">
        <v>16</v>
      </c>
      <c r="B36" s="295" t="s">
        <v>2908</v>
      </c>
      <c r="C36" s="814"/>
      <c r="D36" s="874"/>
      <c r="E36" s="814"/>
      <c r="F36" s="874"/>
      <c r="G36" s="2424"/>
      <c r="H36" s="813"/>
      <c r="I36" s="874"/>
      <c r="J36" s="814"/>
      <c r="K36" s="874"/>
      <c r="L36" s="814"/>
      <c r="M36" s="874"/>
      <c r="N36" s="941">
        <v>16</v>
      </c>
    </row>
    <row r="37" spans="1:15">
      <c r="A37" s="941">
        <v>17</v>
      </c>
      <c r="B37" s="295" t="s">
        <v>2909</v>
      </c>
      <c r="C37" s="814"/>
      <c r="D37" s="874"/>
      <c r="E37" s="814"/>
      <c r="F37" s="874"/>
      <c r="G37" s="2424"/>
      <c r="H37" s="813"/>
      <c r="I37" s="874"/>
      <c r="J37" s="814"/>
      <c r="K37" s="874"/>
      <c r="L37" s="814"/>
      <c r="M37" s="874"/>
      <c r="N37" s="941">
        <v>17</v>
      </c>
    </row>
    <row r="38" spans="1:15">
      <c r="A38" s="941">
        <v>18</v>
      </c>
      <c r="B38" s="295" t="s">
        <v>2910</v>
      </c>
      <c r="C38" s="814"/>
      <c r="D38" s="874"/>
      <c r="E38" s="814"/>
      <c r="F38" s="874"/>
      <c r="G38" s="2424"/>
      <c r="H38" s="813"/>
      <c r="I38" s="874"/>
      <c r="J38" s="814"/>
      <c r="K38" s="874"/>
      <c r="L38" s="814"/>
      <c r="M38" s="874"/>
      <c r="N38" s="941">
        <v>18</v>
      </c>
    </row>
    <row r="39" spans="1:15">
      <c r="A39" s="941">
        <v>19</v>
      </c>
      <c r="B39" s="295" t="s">
        <v>220</v>
      </c>
      <c r="C39" s="814"/>
      <c r="D39" s="874"/>
      <c r="E39" s="814"/>
      <c r="F39" s="874"/>
      <c r="G39" s="2424"/>
      <c r="H39" s="813"/>
      <c r="I39" s="874"/>
      <c r="J39" s="814"/>
      <c r="K39" s="874"/>
      <c r="L39" s="814"/>
      <c r="M39" s="874"/>
      <c r="N39" s="941">
        <v>19</v>
      </c>
    </row>
    <row r="40" spans="1:15" s="1411" customFormat="1">
      <c r="A40" s="2668">
        <v>20</v>
      </c>
      <c r="B40" s="1419" t="s">
        <v>4425</v>
      </c>
      <c r="C40" s="2672"/>
      <c r="D40" s="2669"/>
      <c r="E40" s="2672"/>
      <c r="F40" s="2669"/>
      <c r="G40" s="1412"/>
      <c r="H40" s="2673"/>
      <c r="I40" s="2669"/>
      <c r="J40" s="2672"/>
      <c r="K40" s="2669"/>
      <c r="L40" s="2672"/>
      <c r="M40" s="2669"/>
      <c r="N40" s="2668">
        <v>20</v>
      </c>
      <c r="O40" s="9"/>
    </row>
    <row r="41" spans="1:15">
      <c r="A41" s="941">
        <v>21</v>
      </c>
      <c r="B41" s="295" t="s">
        <v>2911</v>
      </c>
      <c r="C41" s="814"/>
      <c r="D41" s="874"/>
      <c r="E41" s="814"/>
      <c r="F41" s="874"/>
      <c r="G41" s="2424"/>
      <c r="H41" s="813"/>
      <c r="I41" s="874"/>
      <c r="J41" s="814"/>
      <c r="K41" s="874"/>
      <c r="L41" s="814"/>
      <c r="M41" s="874"/>
      <c r="N41" s="941">
        <v>21</v>
      </c>
    </row>
    <row r="42" spans="1:15">
      <c r="A42" s="941">
        <v>22</v>
      </c>
      <c r="B42" s="1419" t="s">
        <v>4242</v>
      </c>
      <c r="C42" s="814"/>
      <c r="D42" s="874"/>
      <c r="E42" s="814"/>
      <c r="F42" s="874"/>
      <c r="G42" s="2424"/>
      <c r="H42" s="813"/>
      <c r="I42" s="874"/>
      <c r="J42" s="814"/>
      <c r="K42" s="874"/>
      <c r="L42" s="814"/>
      <c r="M42" s="874"/>
      <c r="N42" s="941">
        <v>22</v>
      </c>
    </row>
    <row r="43" spans="1:15">
      <c r="A43" s="941">
        <v>23</v>
      </c>
      <c r="B43" s="295" t="s">
        <v>2866</v>
      </c>
      <c r="C43" s="814"/>
      <c r="D43" s="874"/>
      <c r="E43" s="814"/>
      <c r="F43" s="874"/>
      <c r="G43" s="2424"/>
      <c r="H43" s="813"/>
      <c r="I43" s="874"/>
      <c r="J43" s="814"/>
      <c r="K43" s="874"/>
      <c r="L43" s="814"/>
      <c r="M43" s="874"/>
      <c r="N43" s="941">
        <v>23</v>
      </c>
    </row>
    <row r="44" spans="1:15">
      <c r="A44" s="941">
        <v>24</v>
      </c>
      <c r="B44" s="295" t="s">
        <v>224</v>
      </c>
      <c r="C44" s="814"/>
      <c r="D44" s="874"/>
      <c r="E44" s="814"/>
      <c r="F44" s="874"/>
      <c r="G44" s="2424"/>
      <c r="H44" s="813"/>
      <c r="I44" s="874"/>
      <c r="J44" s="814"/>
      <c r="K44" s="874"/>
      <c r="L44" s="814"/>
      <c r="M44" s="874"/>
      <c r="N44" s="941">
        <v>24</v>
      </c>
    </row>
    <row r="45" spans="1:15">
      <c r="A45" s="941">
        <v>25</v>
      </c>
      <c r="B45" s="295" t="s">
        <v>225</v>
      </c>
      <c r="C45" s="814"/>
      <c r="D45" s="874"/>
      <c r="E45" s="814"/>
      <c r="F45" s="874"/>
      <c r="G45" s="2424"/>
      <c r="H45" s="813"/>
      <c r="I45" s="874"/>
      <c r="J45" s="814"/>
      <c r="K45" s="874"/>
      <c r="L45" s="814"/>
      <c r="M45" s="874"/>
      <c r="N45" s="941">
        <v>25</v>
      </c>
    </row>
    <row r="46" spans="1:15">
      <c r="A46" s="941">
        <v>26</v>
      </c>
      <c r="B46" s="295" t="s">
        <v>2867</v>
      </c>
      <c r="C46" s="814"/>
      <c r="D46" s="874"/>
      <c r="E46" s="814"/>
      <c r="F46" s="874"/>
      <c r="G46" s="2424"/>
      <c r="H46" s="813"/>
      <c r="I46" s="874"/>
      <c r="J46" s="814"/>
      <c r="K46" s="874"/>
      <c r="L46" s="814"/>
      <c r="M46" s="874"/>
      <c r="N46" s="941">
        <v>26</v>
      </c>
    </row>
    <row r="47" spans="1:15">
      <c r="A47" s="941">
        <v>27</v>
      </c>
      <c r="B47" s="295" t="s">
        <v>227</v>
      </c>
      <c r="C47" s="814"/>
      <c r="D47" s="874"/>
      <c r="E47" s="814"/>
      <c r="F47" s="874"/>
      <c r="G47" s="2424"/>
      <c r="H47" s="813"/>
      <c r="I47" s="874"/>
      <c r="J47" s="814"/>
      <c r="K47" s="874"/>
      <c r="L47" s="814"/>
      <c r="M47" s="874"/>
      <c r="N47" s="941">
        <v>27</v>
      </c>
    </row>
    <row r="48" spans="1:15">
      <c r="A48" s="941">
        <v>28</v>
      </c>
      <c r="B48" s="295" t="s">
        <v>2868</v>
      </c>
      <c r="C48" s="814"/>
      <c r="D48" s="874"/>
      <c r="E48" s="814"/>
      <c r="F48" s="874"/>
      <c r="G48" s="2424"/>
      <c r="H48" s="813"/>
      <c r="I48" s="874"/>
      <c r="J48" s="814"/>
      <c r="K48" s="874"/>
      <c r="L48" s="814"/>
      <c r="M48" s="874"/>
      <c r="N48" s="941">
        <v>28</v>
      </c>
    </row>
    <row r="49" spans="1:14">
      <c r="A49" s="941">
        <v>29</v>
      </c>
      <c r="B49" s="295" t="s">
        <v>229</v>
      </c>
      <c r="C49" s="814"/>
      <c r="D49" s="874"/>
      <c r="E49" s="814"/>
      <c r="F49" s="874"/>
      <c r="G49" s="2424"/>
      <c r="H49" s="813"/>
      <c r="I49" s="874"/>
      <c r="J49" s="814"/>
      <c r="K49" s="874"/>
      <c r="L49" s="814"/>
      <c r="M49" s="874"/>
      <c r="N49" s="941">
        <v>29</v>
      </c>
    </row>
    <row r="50" spans="1:14">
      <c r="A50" s="941">
        <v>30</v>
      </c>
      <c r="B50" s="295" t="s">
        <v>230</v>
      </c>
      <c r="C50" s="814"/>
      <c r="D50" s="874"/>
      <c r="E50" s="814"/>
      <c r="F50" s="874"/>
      <c r="G50" s="2424"/>
      <c r="H50" s="813"/>
      <c r="I50" s="874"/>
      <c r="J50" s="814"/>
      <c r="K50" s="874"/>
      <c r="L50" s="814"/>
      <c r="M50" s="874"/>
      <c r="N50" s="941">
        <v>30</v>
      </c>
    </row>
    <row r="51" spans="1:14">
      <c r="A51" s="941">
        <v>31</v>
      </c>
      <c r="B51" s="295" t="s">
        <v>231</v>
      </c>
      <c r="C51" s="814"/>
      <c r="D51" s="874"/>
      <c r="E51" s="814"/>
      <c r="F51" s="874"/>
      <c r="G51" s="2424"/>
      <c r="H51" s="813"/>
      <c r="I51" s="874"/>
      <c r="J51" s="814"/>
      <c r="K51" s="874"/>
      <c r="L51" s="814"/>
      <c r="M51" s="874"/>
      <c r="N51" s="941">
        <v>31</v>
      </c>
    </row>
    <row r="52" spans="1:14">
      <c r="A52" s="941">
        <v>32</v>
      </c>
      <c r="B52" s="295" t="s">
        <v>232</v>
      </c>
      <c r="C52" s="814"/>
      <c r="D52" s="874"/>
      <c r="E52" s="814"/>
      <c r="F52" s="874"/>
      <c r="G52" s="2424"/>
      <c r="H52" s="813"/>
      <c r="I52" s="874"/>
      <c r="J52" s="814"/>
      <c r="K52" s="874"/>
      <c r="L52" s="814"/>
      <c r="M52" s="874"/>
      <c r="N52" s="941">
        <v>32</v>
      </c>
    </row>
    <row r="53" spans="1:14">
      <c r="A53" s="941">
        <v>33</v>
      </c>
      <c r="B53" s="295" t="s">
        <v>233</v>
      </c>
      <c r="C53" s="814"/>
      <c r="D53" s="874"/>
      <c r="E53" s="814"/>
      <c r="F53" s="874"/>
      <c r="G53" s="2424"/>
      <c r="H53" s="813"/>
      <c r="I53" s="874"/>
      <c r="J53" s="814"/>
      <c r="K53" s="874"/>
      <c r="L53" s="814"/>
      <c r="M53" s="874"/>
      <c r="N53" s="941">
        <v>33</v>
      </c>
    </row>
    <row r="54" spans="1:14">
      <c r="A54" s="941">
        <v>34</v>
      </c>
      <c r="B54" s="295" t="s">
        <v>2869</v>
      </c>
      <c r="C54" s="814"/>
      <c r="D54" s="874"/>
      <c r="E54" s="814"/>
      <c r="F54" s="874"/>
      <c r="G54" s="2424"/>
      <c r="H54" s="813"/>
      <c r="I54" s="874"/>
      <c r="J54" s="814"/>
      <c r="K54" s="874"/>
      <c r="L54" s="814"/>
      <c r="M54" s="874"/>
      <c r="N54" s="941">
        <v>34</v>
      </c>
    </row>
    <row r="55" spans="1:14">
      <c r="A55" s="941">
        <v>35</v>
      </c>
      <c r="B55" s="295" t="s">
        <v>2870</v>
      </c>
      <c r="C55" s="814"/>
      <c r="D55" s="874"/>
      <c r="E55" s="814"/>
      <c r="F55" s="874"/>
      <c r="G55" s="2424"/>
      <c r="H55" s="813"/>
      <c r="I55" s="874"/>
      <c r="J55" s="814"/>
      <c r="K55" s="874"/>
      <c r="L55" s="814"/>
      <c r="M55" s="874"/>
      <c r="N55" s="941">
        <v>35</v>
      </c>
    </row>
    <row r="56" spans="1:14">
      <c r="A56" s="941">
        <v>36</v>
      </c>
      <c r="B56" s="295" t="s">
        <v>2871</v>
      </c>
      <c r="C56" s="814"/>
      <c r="D56" s="874"/>
      <c r="E56" s="814"/>
      <c r="F56" s="874"/>
      <c r="G56" s="2424"/>
      <c r="H56" s="813"/>
      <c r="I56" s="874"/>
      <c r="J56" s="814"/>
      <c r="K56" s="874"/>
      <c r="L56" s="814"/>
      <c r="M56" s="874"/>
      <c r="N56" s="941">
        <v>36</v>
      </c>
    </row>
    <row r="57" spans="1:14">
      <c r="A57" s="941">
        <v>37</v>
      </c>
      <c r="B57" s="295" t="s">
        <v>2872</v>
      </c>
      <c r="C57" s="814"/>
      <c r="D57" s="874"/>
      <c r="E57" s="814"/>
      <c r="F57" s="874"/>
      <c r="G57" s="2424"/>
      <c r="H57" s="813"/>
      <c r="I57" s="874"/>
      <c r="J57" s="814"/>
      <c r="K57" s="874"/>
      <c r="L57" s="814"/>
      <c r="M57" s="874"/>
      <c r="N57" s="941">
        <v>37</v>
      </c>
    </row>
    <row r="58" spans="1:14">
      <c r="A58" s="1418">
        <v>38</v>
      </c>
      <c r="B58" s="2584" t="s">
        <v>4646</v>
      </c>
      <c r="C58" s="1369"/>
      <c r="D58" s="862"/>
      <c r="E58" s="988"/>
      <c r="F58" s="862"/>
      <c r="G58" s="2424"/>
      <c r="H58" s="1415"/>
      <c r="I58" s="1416"/>
      <c r="J58" s="1417"/>
      <c r="K58" s="1416"/>
      <c r="L58" s="1417"/>
      <c r="M58" s="1416"/>
      <c r="N58" s="1418">
        <v>38</v>
      </c>
    </row>
    <row r="59" spans="1:14" s="1331" customFormat="1" ht="15.75" thickBot="1">
      <c r="A59" s="2677">
        <v>39</v>
      </c>
      <c r="B59" s="2678" t="s">
        <v>4241</v>
      </c>
      <c r="C59" s="2679"/>
      <c r="D59" s="2680"/>
      <c r="E59" s="2679"/>
      <c r="F59" s="2681"/>
      <c r="G59" s="1412"/>
      <c r="H59" s="2674"/>
      <c r="I59" s="2675"/>
      <c r="J59" s="2676"/>
      <c r="K59" s="2675"/>
      <c r="L59" s="2676"/>
      <c r="M59" s="2675"/>
      <c r="N59" s="2677">
        <v>39</v>
      </c>
    </row>
    <row r="61" spans="1:14">
      <c r="A61" s="1412" t="s">
        <v>4684</v>
      </c>
      <c r="B61" s="1412"/>
      <c r="C61" s="1412"/>
      <c r="D61" s="1412"/>
      <c r="E61" s="1412"/>
      <c r="F61" s="1412"/>
      <c r="G61" s="1412"/>
      <c r="H61" s="1412" t="s">
        <v>4684</v>
      </c>
      <c r="I61" s="1412"/>
    </row>
    <row r="62" spans="1:14">
      <c r="A62" s="800" t="s">
        <v>3345</v>
      </c>
      <c r="B62" s="800"/>
      <c r="C62" s="800"/>
      <c r="D62" s="800"/>
      <c r="E62" s="800"/>
      <c r="F62" s="800"/>
      <c r="G62" s="2424"/>
      <c r="H62" s="800" t="s">
        <v>3346</v>
      </c>
      <c r="I62" s="800"/>
      <c r="J62" s="800"/>
      <c r="K62" s="800"/>
      <c r="L62" s="800"/>
      <c r="M62" s="800"/>
      <c r="N62" s="800"/>
    </row>
  </sheetData>
  <printOptions horizontalCentered="1" verticalCentered="1"/>
  <pageMargins left="0.25" right="0.25" top="0.25" bottom="0.25" header="0" footer="0"/>
  <pageSetup scale="72" fitToWidth="2"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5">
    <tabColor theme="1"/>
    <pageSetUpPr fitToPage="1"/>
  </sheetPr>
  <dimension ref="A1:P134"/>
  <sheetViews>
    <sheetView defaultGridColor="0" view="pageBreakPreview" topLeftCell="A4" colorId="22" zoomScale="40" zoomScaleNormal="80" zoomScaleSheetLayoutView="40" workbookViewId="0">
      <selection activeCell="J33" sqref="J33"/>
    </sheetView>
  </sheetViews>
  <sheetFormatPr defaultColWidth="9.6640625" defaultRowHeight="15"/>
  <cols>
    <col min="1" max="1" width="4.6640625" customWidth="1"/>
    <col min="2" max="3" width="16.6640625" customWidth="1"/>
    <col min="4" max="4" width="12.5546875" customWidth="1"/>
    <col min="5" max="5" width="14.6640625" customWidth="1"/>
    <col min="6" max="6" width="12.6640625" customWidth="1"/>
    <col min="7" max="7" width="14.441406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801" t="s">
        <v>1795</v>
      </c>
      <c r="B1" s="802"/>
      <c r="C1" s="802"/>
      <c r="D1" s="908"/>
      <c r="E1" s="905" t="s">
        <v>1339</v>
      </c>
      <c r="F1" s="933"/>
      <c r="G1" s="907" t="s">
        <v>1797</v>
      </c>
      <c r="H1" s="892" t="s">
        <v>1798</v>
      </c>
      <c r="I1" s="799"/>
      <c r="J1" s="801" t="s">
        <v>1795</v>
      </c>
      <c r="K1" s="802"/>
      <c r="L1" s="905" t="s">
        <v>1339</v>
      </c>
      <c r="M1" s="807"/>
      <c r="N1" s="907" t="s">
        <v>1797</v>
      </c>
      <c r="O1" s="918" t="s">
        <v>1798</v>
      </c>
      <c r="P1" s="892"/>
    </row>
    <row r="2" spans="1:16">
      <c r="A2" s="70" t="str">
        <f>'Data Sheet'!$C$25</f>
        <v>Consolidated Edison Company of New York, Inc.</v>
      </c>
      <c r="B2" s="799"/>
      <c r="C2" s="799"/>
      <c r="D2" s="799"/>
      <c r="E2" s="861" t="s">
        <v>1136</v>
      </c>
      <c r="F2" s="844"/>
      <c r="G2" s="920" t="s">
        <v>1800</v>
      </c>
      <c r="H2" s="862"/>
      <c r="I2" s="799"/>
      <c r="J2" s="70" t="str">
        <f>'Data Sheet'!$C$25</f>
        <v>Consolidated Edison Company of New York, Inc.</v>
      </c>
      <c r="K2" s="799"/>
      <c r="L2" s="861" t="s">
        <v>1136</v>
      </c>
      <c r="M2" s="862"/>
      <c r="N2" s="920" t="s">
        <v>1800</v>
      </c>
      <c r="O2" s="859"/>
      <c r="P2" s="860"/>
    </row>
    <row r="3" spans="1:16" ht="15" customHeight="1" thickBot="1">
      <c r="A3" s="878"/>
      <c r="B3" s="851"/>
      <c r="C3" s="851"/>
      <c r="D3" s="851"/>
      <c r="E3" s="878" t="s">
        <v>1137</v>
      </c>
      <c r="F3" s="851"/>
      <c r="G3" s="990" t="str">
        <f>'Data Sheet'!$C$40</f>
        <v>4/28/2016</v>
      </c>
      <c r="H3" s="1176" t="str">
        <f>'Data Sheet'!$C$38</f>
        <v>12/31/2015</v>
      </c>
      <c r="I3" s="799"/>
      <c r="J3" s="878"/>
      <c r="K3" s="851"/>
      <c r="L3" s="878" t="s">
        <v>1137</v>
      </c>
      <c r="M3" s="879"/>
      <c r="N3" s="979" t="str">
        <f>'Data Sheet'!$C$40</f>
        <v>4/28/2016</v>
      </c>
      <c r="O3" s="834" t="str">
        <f>'Data Sheet'!$C$38</f>
        <v>12/31/2015</v>
      </c>
      <c r="P3" s="924"/>
    </row>
    <row r="4" spans="1:16" ht="15" customHeight="1" thickBot="1">
      <c r="A4" s="534" t="s">
        <v>3347</v>
      </c>
      <c r="B4" s="535"/>
      <c r="C4" s="535"/>
      <c r="D4" s="913"/>
      <c r="E4" s="913"/>
      <c r="F4" s="913"/>
      <c r="G4" s="915"/>
      <c r="H4" s="924"/>
      <c r="I4" s="799"/>
      <c r="J4" s="3687" t="s">
        <v>4648</v>
      </c>
      <c r="K4" s="3688"/>
      <c r="L4" s="3688"/>
      <c r="M4" s="3688"/>
      <c r="N4" s="3688"/>
      <c r="O4" s="3688"/>
      <c r="P4" s="3689"/>
    </row>
    <row r="5" spans="1:16" ht="15.75">
      <c r="A5" s="66"/>
      <c r="B5" s="69"/>
      <c r="C5" s="69"/>
      <c r="D5" s="800"/>
      <c r="E5" s="800"/>
      <c r="F5" s="800"/>
      <c r="G5" s="918"/>
      <c r="H5" s="862"/>
      <c r="I5" s="799"/>
      <c r="J5" s="66"/>
      <c r="K5" s="69"/>
      <c r="L5" s="69"/>
      <c r="M5" s="800"/>
      <c r="N5" s="800"/>
      <c r="O5" s="918"/>
      <c r="P5" s="862"/>
    </row>
    <row r="6" spans="1:16">
      <c r="A6" s="861" t="s">
        <v>3349</v>
      </c>
      <c r="B6" s="799"/>
      <c r="C6" s="799"/>
      <c r="D6" s="799"/>
      <c r="E6" s="799" t="s">
        <v>3350</v>
      </c>
      <c r="F6" s="799"/>
      <c r="G6" s="799"/>
      <c r="H6" s="862"/>
      <c r="I6" s="799"/>
      <c r="J6" s="861" t="s">
        <v>3351</v>
      </c>
      <c r="K6" s="799"/>
      <c r="L6" s="799"/>
      <c r="M6" s="799" t="s">
        <v>3352</v>
      </c>
      <c r="N6" s="799"/>
      <c r="O6" s="799"/>
      <c r="P6" s="862"/>
    </row>
    <row r="7" spans="1:16">
      <c r="A7" s="861" t="s">
        <v>3353</v>
      </c>
      <c r="B7" s="799"/>
      <c r="C7" s="799"/>
      <c r="D7" s="799"/>
      <c r="E7" s="799" t="s">
        <v>3354</v>
      </c>
      <c r="F7" s="799"/>
      <c r="G7" s="799"/>
      <c r="H7" s="862"/>
      <c r="I7" s="799"/>
      <c r="J7" s="861" t="s">
        <v>3355</v>
      </c>
      <c r="K7" s="799"/>
      <c r="L7" s="799"/>
      <c r="M7" s="799" t="s">
        <v>3356</v>
      </c>
      <c r="N7" s="799"/>
      <c r="O7" s="799"/>
      <c r="P7" s="862"/>
    </row>
    <row r="8" spans="1:16">
      <c r="A8" s="861" t="s">
        <v>3357</v>
      </c>
      <c r="B8" s="799"/>
      <c r="C8" s="799"/>
      <c r="D8" s="799"/>
      <c r="E8" s="799" t="s">
        <v>3358</v>
      </c>
      <c r="F8" s="799"/>
      <c r="G8" s="799"/>
      <c r="H8" s="862"/>
      <c r="I8" s="799"/>
      <c r="J8" s="861" t="s">
        <v>3359</v>
      </c>
      <c r="K8" s="799"/>
      <c r="L8" s="799"/>
      <c r="M8" s="799" t="s">
        <v>3360</v>
      </c>
      <c r="N8" s="799"/>
      <c r="O8" s="799"/>
      <c r="P8" s="862"/>
    </row>
    <row r="9" spans="1:16">
      <c r="A9" s="861" t="s">
        <v>3361</v>
      </c>
      <c r="B9" s="799"/>
      <c r="C9" s="799"/>
      <c r="D9" s="799"/>
      <c r="E9" s="799" t="s">
        <v>3362</v>
      </c>
      <c r="F9" s="799"/>
      <c r="G9" s="799"/>
      <c r="H9" s="862"/>
      <c r="I9" s="799"/>
      <c r="J9" s="861" t="s">
        <v>3363</v>
      </c>
      <c r="K9" s="799"/>
      <c r="L9" s="799"/>
      <c r="M9" s="799" t="s">
        <v>3364</v>
      </c>
      <c r="N9" s="799"/>
      <c r="O9" s="799"/>
      <c r="P9" s="862"/>
    </row>
    <row r="10" spans="1:16">
      <c r="A10" s="861"/>
      <c r="B10" s="799"/>
      <c r="C10" s="799"/>
      <c r="D10" s="799"/>
      <c r="E10" s="799"/>
      <c r="F10" s="799"/>
      <c r="G10" s="799"/>
      <c r="H10" s="862"/>
      <c r="I10" s="799"/>
      <c r="J10" s="861" t="s">
        <v>3365</v>
      </c>
      <c r="K10" s="799"/>
      <c r="L10" s="799"/>
      <c r="M10" s="799" t="s">
        <v>3366</v>
      </c>
      <c r="N10" s="799"/>
      <c r="O10" s="799"/>
      <c r="P10" s="862"/>
    </row>
    <row r="11" spans="1:16" ht="15.75" thickBot="1">
      <c r="A11" s="861"/>
      <c r="B11" s="799"/>
      <c r="C11" s="799"/>
      <c r="D11" s="799"/>
      <c r="E11" s="799"/>
      <c r="F11" s="799"/>
      <c r="G11" s="799"/>
      <c r="H11" s="862"/>
      <c r="I11" s="799"/>
      <c r="J11" s="861"/>
      <c r="K11" s="799"/>
      <c r="L11" s="799"/>
      <c r="M11" s="799"/>
      <c r="N11" s="799"/>
      <c r="O11" s="799"/>
      <c r="P11" s="862"/>
    </row>
    <row r="12" spans="1:16" ht="15.75" thickBot="1">
      <c r="A12" s="919"/>
      <c r="B12" s="918"/>
      <c r="C12" s="892"/>
      <c r="D12" s="892"/>
      <c r="E12" s="917" t="s">
        <v>3367</v>
      </c>
      <c r="F12" s="917" t="s">
        <v>3368</v>
      </c>
      <c r="G12" s="892" t="s">
        <v>3368</v>
      </c>
      <c r="H12" s="858"/>
      <c r="I12" s="799"/>
      <c r="J12" s="1414" t="s">
        <v>4211</v>
      </c>
      <c r="K12" s="917"/>
      <c r="L12" s="915" t="s">
        <v>2866</v>
      </c>
      <c r="M12" s="914"/>
      <c r="N12" s="917"/>
      <c r="O12" s="917"/>
      <c r="P12" s="858"/>
    </row>
    <row r="13" spans="1:16">
      <c r="A13" s="920"/>
      <c r="B13" s="910"/>
      <c r="C13" s="812"/>
      <c r="D13" s="812" t="s">
        <v>2333</v>
      </c>
      <c r="E13" s="812" t="s">
        <v>3370</v>
      </c>
      <c r="F13" s="812" t="s">
        <v>3371</v>
      </c>
      <c r="G13" s="812" t="s">
        <v>3372</v>
      </c>
      <c r="H13" s="812"/>
      <c r="I13" s="799"/>
      <c r="J13" s="2682" t="s">
        <v>4212</v>
      </c>
      <c r="K13" s="920"/>
      <c r="L13" s="812"/>
      <c r="M13" s="812"/>
      <c r="N13" s="812" t="s">
        <v>3373</v>
      </c>
      <c r="O13" s="812" t="s">
        <v>3374</v>
      </c>
      <c r="P13" s="812"/>
    </row>
    <row r="14" spans="1:16">
      <c r="A14" s="920" t="s">
        <v>1724</v>
      </c>
      <c r="B14" s="859" t="s">
        <v>3375</v>
      </c>
      <c r="C14" s="860"/>
      <c r="D14" s="812" t="s">
        <v>3376</v>
      </c>
      <c r="E14" s="812" t="s">
        <v>3377</v>
      </c>
      <c r="F14" s="812" t="s">
        <v>1960</v>
      </c>
      <c r="G14" s="812" t="s">
        <v>2958</v>
      </c>
      <c r="H14" s="812" t="s">
        <v>2959</v>
      </c>
      <c r="I14" s="799"/>
      <c r="J14" s="2682" t="s">
        <v>4647</v>
      </c>
      <c r="K14" s="920" t="s">
        <v>3629</v>
      </c>
      <c r="L14" s="812"/>
      <c r="M14" s="812"/>
      <c r="N14" s="812" t="s">
        <v>529</v>
      </c>
      <c r="O14" s="812" t="s">
        <v>2960</v>
      </c>
      <c r="P14" s="920" t="s">
        <v>1724</v>
      </c>
    </row>
    <row r="15" spans="1:16">
      <c r="A15" s="920" t="s">
        <v>1727</v>
      </c>
      <c r="B15" s="859"/>
      <c r="C15" s="860"/>
      <c r="D15" s="812" t="s">
        <v>2961</v>
      </c>
      <c r="E15" s="812" t="s">
        <v>2962</v>
      </c>
      <c r="F15" s="812" t="s">
        <v>2963</v>
      </c>
      <c r="G15" s="812" t="s">
        <v>3369</v>
      </c>
      <c r="H15" s="812"/>
      <c r="I15" s="799"/>
      <c r="J15" s="920" t="s">
        <v>2964</v>
      </c>
      <c r="K15" s="920" t="s">
        <v>2965</v>
      </c>
      <c r="L15" s="812" t="s">
        <v>2509</v>
      </c>
      <c r="M15" s="812" t="s">
        <v>3621</v>
      </c>
      <c r="N15" s="812" t="s">
        <v>2509</v>
      </c>
      <c r="O15" s="812" t="s">
        <v>2966</v>
      </c>
      <c r="P15" s="920" t="s">
        <v>1727</v>
      </c>
    </row>
    <row r="16" spans="1:16">
      <c r="A16" s="920"/>
      <c r="B16" s="859"/>
      <c r="C16" s="860"/>
      <c r="D16" s="812"/>
      <c r="E16" s="812" t="s">
        <v>2967</v>
      </c>
      <c r="F16" s="812" t="s">
        <v>2968</v>
      </c>
      <c r="G16" s="812" t="s">
        <v>2969</v>
      </c>
      <c r="H16" s="812"/>
      <c r="I16" s="799"/>
      <c r="J16" s="920" t="s">
        <v>2970</v>
      </c>
      <c r="K16" s="920"/>
      <c r="L16" s="812"/>
      <c r="M16" s="812"/>
      <c r="N16" s="812"/>
      <c r="O16" s="812" t="s">
        <v>2971</v>
      </c>
      <c r="P16" s="920"/>
    </row>
    <row r="17" spans="1:16" ht="15.75" thickBot="1">
      <c r="A17" s="922"/>
      <c r="B17" s="913" t="s">
        <v>3018</v>
      </c>
      <c r="C17" s="924"/>
      <c r="D17" s="923" t="s">
        <v>3019</v>
      </c>
      <c r="E17" s="923" t="s">
        <v>3020</v>
      </c>
      <c r="F17" s="923" t="s">
        <v>3021</v>
      </c>
      <c r="G17" s="923" t="s">
        <v>2343</v>
      </c>
      <c r="H17" s="923" t="s">
        <v>2344</v>
      </c>
      <c r="I17" s="799"/>
      <c r="J17" s="922" t="s">
        <v>2345</v>
      </c>
      <c r="K17" s="923" t="s">
        <v>2346</v>
      </c>
      <c r="L17" s="923" t="s">
        <v>2347</v>
      </c>
      <c r="M17" s="923" t="s">
        <v>2348</v>
      </c>
      <c r="N17" s="923" t="s">
        <v>2349</v>
      </c>
      <c r="O17" s="923" t="s">
        <v>2350</v>
      </c>
      <c r="P17" s="922"/>
    </row>
    <row r="18" spans="1:16">
      <c r="A18" s="911">
        <v>1</v>
      </c>
      <c r="B18" s="927"/>
      <c r="C18" s="862"/>
      <c r="D18" s="862"/>
      <c r="E18" s="862"/>
      <c r="F18" s="862"/>
      <c r="G18" s="929"/>
      <c r="H18" s="929"/>
      <c r="I18" s="799"/>
      <c r="J18" s="969"/>
      <c r="K18" s="1208"/>
      <c r="L18" s="929"/>
      <c r="M18" s="929"/>
      <c r="N18" s="862"/>
      <c r="O18" s="862"/>
      <c r="P18" s="911">
        <v>1</v>
      </c>
    </row>
    <row r="19" spans="1:16">
      <c r="A19" s="911">
        <v>2</v>
      </c>
      <c r="B19" s="927"/>
      <c r="C19" s="862"/>
      <c r="D19" s="862"/>
      <c r="E19" s="862"/>
      <c r="F19" s="862"/>
      <c r="G19" s="929"/>
      <c r="H19" s="929"/>
      <c r="I19" s="799"/>
      <c r="J19" s="969"/>
      <c r="K19" s="1208"/>
      <c r="L19" s="929"/>
      <c r="M19" s="929"/>
      <c r="N19" s="862"/>
      <c r="O19" s="862"/>
      <c r="P19" s="911">
        <v>2</v>
      </c>
    </row>
    <row r="20" spans="1:16">
      <c r="A20" s="911">
        <v>3</v>
      </c>
      <c r="B20" s="927"/>
      <c r="C20" s="862"/>
      <c r="D20" s="862"/>
      <c r="E20" s="862"/>
      <c r="F20" s="862"/>
      <c r="G20" s="929"/>
      <c r="H20" s="929"/>
      <c r="I20" s="799"/>
      <c r="J20" s="969"/>
      <c r="K20" s="1208"/>
      <c r="L20" s="929"/>
      <c r="M20" s="929"/>
      <c r="N20" s="862"/>
      <c r="O20" s="862"/>
      <c r="P20" s="911">
        <v>3</v>
      </c>
    </row>
    <row r="21" spans="1:16">
      <c r="A21" s="911">
        <v>4</v>
      </c>
      <c r="B21" s="927"/>
      <c r="C21" s="862"/>
      <c r="D21" s="862"/>
      <c r="E21" s="862"/>
      <c r="F21" s="862"/>
      <c r="G21" s="929"/>
      <c r="H21" s="929"/>
      <c r="I21" s="799"/>
      <c r="J21" s="969"/>
      <c r="K21" s="1208"/>
      <c r="L21" s="929"/>
      <c r="M21" s="929"/>
      <c r="N21" s="862"/>
      <c r="O21" s="862"/>
      <c r="P21" s="911">
        <v>4</v>
      </c>
    </row>
    <row r="22" spans="1:16">
      <c r="A22" s="911">
        <v>5</v>
      </c>
      <c r="B22" s="927"/>
      <c r="C22" s="862"/>
      <c r="D22" s="862"/>
      <c r="E22" s="862"/>
      <c r="F22" s="862"/>
      <c r="G22" s="929"/>
      <c r="H22" s="929"/>
      <c r="I22" s="799"/>
      <c r="J22" s="969"/>
      <c r="K22" s="1208"/>
      <c r="L22" s="929"/>
      <c r="M22" s="929"/>
      <c r="N22" s="862"/>
      <c r="O22" s="862"/>
      <c r="P22" s="911">
        <v>5</v>
      </c>
    </row>
    <row r="23" spans="1:16">
      <c r="A23" s="911">
        <v>6</v>
      </c>
      <c r="B23" s="927"/>
      <c r="C23" s="862"/>
      <c r="D23" s="862"/>
      <c r="E23" s="862"/>
      <c r="F23" s="862"/>
      <c r="G23" s="929"/>
      <c r="H23" s="929"/>
      <c r="I23" s="799"/>
      <c r="J23" s="969"/>
      <c r="K23" s="1208"/>
      <c r="L23" s="929"/>
      <c r="M23" s="929"/>
      <c r="N23" s="862"/>
      <c r="O23" s="862"/>
      <c r="P23" s="911">
        <v>6</v>
      </c>
    </row>
    <row r="24" spans="1:16">
      <c r="A24" s="911">
        <v>7</v>
      </c>
      <c r="B24" s="927"/>
      <c r="C24" s="862"/>
      <c r="D24" s="862"/>
      <c r="E24" s="862"/>
      <c r="F24" s="862"/>
      <c r="G24" s="929"/>
      <c r="H24" s="929"/>
      <c r="I24" s="799"/>
      <c r="J24" s="969"/>
      <c r="K24" s="1208"/>
      <c r="L24" s="929"/>
      <c r="M24" s="929"/>
      <c r="N24" s="862"/>
      <c r="O24" s="862"/>
      <c r="P24" s="911">
        <v>7</v>
      </c>
    </row>
    <row r="25" spans="1:16">
      <c r="A25" s="911">
        <v>8</v>
      </c>
      <c r="B25" s="927"/>
      <c r="C25" s="862"/>
      <c r="D25" s="862"/>
      <c r="E25" s="862"/>
      <c r="F25" s="862"/>
      <c r="G25" s="929"/>
      <c r="H25" s="929"/>
      <c r="I25" s="799"/>
      <c r="J25" s="969"/>
      <c r="K25" s="1208"/>
      <c r="L25" s="929"/>
      <c r="M25" s="929"/>
      <c r="N25" s="862"/>
      <c r="O25" s="862"/>
      <c r="P25" s="911">
        <v>8</v>
      </c>
    </row>
    <row r="26" spans="1:16">
      <c r="A26" s="911">
        <v>9</v>
      </c>
      <c r="B26" s="927"/>
      <c r="C26" s="862"/>
      <c r="D26" s="862"/>
      <c r="E26" s="862"/>
      <c r="F26" s="862"/>
      <c r="G26" s="929"/>
      <c r="H26" s="929"/>
      <c r="I26" s="799"/>
      <c r="J26" s="969"/>
      <c r="K26" s="1208"/>
      <c r="L26" s="929"/>
      <c r="M26" s="929"/>
      <c r="N26" s="862"/>
      <c r="O26" s="862"/>
      <c r="P26" s="911">
        <v>9</v>
      </c>
    </row>
    <row r="27" spans="1:16">
      <c r="A27" s="911">
        <v>10</v>
      </c>
      <c r="B27" s="927"/>
      <c r="C27" s="862"/>
      <c r="D27" s="862"/>
      <c r="E27" s="862"/>
      <c r="F27" s="862"/>
      <c r="G27" s="929"/>
      <c r="H27" s="929"/>
      <c r="I27" s="799"/>
      <c r="J27" s="969"/>
      <c r="K27" s="1208"/>
      <c r="L27" s="929"/>
      <c r="M27" s="929"/>
      <c r="N27" s="862"/>
      <c r="O27" s="862"/>
      <c r="P27" s="911">
        <v>10</v>
      </c>
    </row>
    <row r="28" spans="1:16">
      <c r="A28" s="911">
        <v>11</v>
      </c>
      <c r="B28" s="927"/>
      <c r="C28" s="862"/>
      <c r="D28" s="862"/>
      <c r="E28" s="862"/>
      <c r="F28" s="862"/>
      <c r="G28" s="929"/>
      <c r="H28" s="929"/>
      <c r="I28" s="799"/>
      <c r="J28" s="969"/>
      <c r="K28" s="1208"/>
      <c r="L28" s="929"/>
      <c r="M28" s="929"/>
      <c r="N28" s="862"/>
      <c r="O28" s="862"/>
      <c r="P28" s="911">
        <v>11</v>
      </c>
    </row>
    <row r="29" spans="1:16">
      <c r="A29" s="911">
        <v>12</v>
      </c>
      <c r="B29" s="861"/>
      <c r="C29" s="862"/>
      <c r="D29" s="862"/>
      <c r="E29" s="862"/>
      <c r="F29" s="862"/>
      <c r="G29" s="929"/>
      <c r="H29" s="929"/>
      <c r="I29" s="799"/>
      <c r="J29" s="969"/>
      <c r="K29" s="969"/>
      <c r="L29" s="929"/>
      <c r="M29" s="929"/>
      <c r="N29" s="862"/>
      <c r="O29" s="862"/>
      <c r="P29" s="911">
        <v>12</v>
      </c>
    </row>
    <row r="30" spans="1:16">
      <c r="A30" s="911">
        <v>13</v>
      </c>
      <c r="B30" s="861"/>
      <c r="C30" s="862"/>
      <c r="D30" s="862"/>
      <c r="E30" s="862"/>
      <c r="F30" s="862"/>
      <c r="G30" s="929"/>
      <c r="H30" s="929"/>
      <c r="I30" s="799"/>
      <c r="J30" s="969"/>
      <c r="K30" s="969"/>
      <c r="L30" s="929"/>
      <c r="M30" s="929"/>
      <c r="N30" s="862"/>
      <c r="O30" s="862"/>
      <c r="P30" s="911">
        <v>13</v>
      </c>
    </row>
    <row r="31" spans="1:16">
      <c r="A31" s="911">
        <v>14</v>
      </c>
      <c r="B31" s="861"/>
      <c r="C31" s="862"/>
      <c r="D31" s="862"/>
      <c r="E31" s="862"/>
      <c r="F31" s="862"/>
      <c r="G31" s="929"/>
      <c r="H31" s="929"/>
      <c r="I31" s="799"/>
      <c r="J31" s="969"/>
      <c r="K31" s="969"/>
      <c r="L31" s="929"/>
      <c r="M31" s="929"/>
      <c r="N31" s="862"/>
      <c r="O31" s="862"/>
      <c r="P31" s="911">
        <v>14</v>
      </c>
    </row>
    <row r="32" spans="1:16">
      <c r="A32" s="911">
        <v>15</v>
      </c>
      <c r="B32" s="861"/>
      <c r="C32" s="862"/>
      <c r="D32" s="862"/>
      <c r="E32" s="862"/>
      <c r="F32" s="862"/>
      <c r="G32" s="929"/>
      <c r="H32" s="929"/>
      <c r="I32" s="799"/>
      <c r="J32" s="969"/>
      <c r="K32" s="969"/>
      <c r="L32" s="929"/>
      <c r="M32" s="929"/>
      <c r="N32" s="862"/>
      <c r="O32" s="862"/>
      <c r="P32" s="911">
        <v>15</v>
      </c>
    </row>
    <row r="33" spans="1:16">
      <c r="A33" s="911">
        <v>16</v>
      </c>
      <c r="B33" s="861"/>
      <c r="C33" s="862"/>
      <c r="D33" s="862"/>
      <c r="E33" s="862"/>
      <c r="F33" s="862"/>
      <c r="G33" s="929"/>
      <c r="H33" s="929"/>
      <c r="I33" s="799"/>
      <c r="J33" s="969"/>
      <c r="K33" s="969"/>
      <c r="L33" s="929"/>
      <c r="M33" s="929"/>
      <c r="N33" s="862"/>
      <c r="O33" s="862"/>
      <c r="P33" s="911">
        <v>16</v>
      </c>
    </row>
    <row r="34" spans="1:16">
      <c r="A34" s="911">
        <v>17</v>
      </c>
      <c r="B34" s="861"/>
      <c r="C34" s="862"/>
      <c r="D34" s="862"/>
      <c r="E34" s="862"/>
      <c r="F34" s="862"/>
      <c r="G34" s="929"/>
      <c r="H34" s="929"/>
      <c r="I34" s="799"/>
      <c r="J34" s="969"/>
      <c r="K34" s="969"/>
      <c r="L34" s="929"/>
      <c r="M34" s="929"/>
      <c r="N34" s="862"/>
      <c r="O34" s="862"/>
      <c r="P34" s="911">
        <v>17</v>
      </c>
    </row>
    <row r="35" spans="1:16">
      <c r="A35" s="911">
        <v>18</v>
      </c>
      <c r="B35" s="861"/>
      <c r="C35" s="862"/>
      <c r="D35" s="862"/>
      <c r="E35" s="862"/>
      <c r="F35" s="862"/>
      <c r="G35" s="929"/>
      <c r="H35" s="929"/>
      <c r="I35" s="799"/>
      <c r="J35" s="969"/>
      <c r="K35" s="969"/>
      <c r="L35" s="929"/>
      <c r="M35" s="929"/>
      <c r="N35" s="862"/>
      <c r="O35" s="862"/>
      <c r="P35" s="911">
        <v>18</v>
      </c>
    </row>
    <row r="36" spans="1:16">
      <c r="A36" s="911">
        <v>19</v>
      </c>
      <c r="B36" s="861"/>
      <c r="C36" s="862"/>
      <c r="D36" s="862"/>
      <c r="E36" s="862"/>
      <c r="F36" s="862"/>
      <c r="G36" s="929"/>
      <c r="H36" s="929"/>
      <c r="I36" s="799"/>
      <c r="J36" s="969"/>
      <c r="K36" s="969"/>
      <c r="L36" s="929"/>
      <c r="M36" s="929"/>
      <c r="N36" s="862"/>
      <c r="O36" s="862"/>
      <c r="P36" s="911">
        <v>19</v>
      </c>
    </row>
    <row r="37" spans="1:16">
      <c r="A37" s="911">
        <v>20</v>
      </c>
      <c r="B37" s="861"/>
      <c r="C37" s="862"/>
      <c r="D37" s="862"/>
      <c r="E37" s="862"/>
      <c r="F37" s="862"/>
      <c r="G37" s="929"/>
      <c r="H37" s="929"/>
      <c r="I37" s="799"/>
      <c r="J37" s="969"/>
      <c r="K37" s="969"/>
      <c r="L37" s="929"/>
      <c r="M37" s="929"/>
      <c r="N37" s="862"/>
      <c r="O37" s="862"/>
      <c r="P37" s="911">
        <v>20</v>
      </c>
    </row>
    <row r="38" spans="1:16">
      <c r="A38" s="911">
        <v>21</v>
      </c>
      <c r="B38" s="861"/>
      <c r="C38" s="862"/>
      <c r="D38" s="862"/>
      <c r="E38" s="862"/>
      <c r="F38" s="862"/>
      <c r="G38" s="929"/>
      <c r="H38" s="929"/>
      <c r="I38" s="799"/>
      <c r="J38" s="969"/>
      <c r="K38" s="969"/>
      <c r="L38" s="929"/>
      <c r="M38" s="929"/>
      <c r="N38" s="862"/>
      <c r="O38" s="862"/>
      <c r="P38" s="911">
        <v>21</v>
      </c>
    </row>
    <row r="39" spans="1:16">
      <c r="A39" s="911">
        <v>22</v>
      </c>
      <c r="B39" s="861"/>
      <c r="C39" s="862"/>
      <c r="D39" s="862"/>
      <c r="E39" s="862"/>
      <c r="F39" s="862"/>
      <c r="G39" s="929"/>
      <c r="H39" s="929"/>
      <c r="I39" s="799"/>
      <c r="J39" s="969"/>
      <c r="K39" s="969"/>
      <c r="L39" s="929"/>
      <c r="M39" s="929"/>
      <c r="N39" s="862"/>
      <c r="O39" s="862"/>
      <c r="P39" s="911">
        <v>22</v>
      </c>
    </row>
    <row r="40" spans="1:16">
      <c r="A40" s="911">
        <v>23</v>
      </c>
      <c r="B40" s="861"/>
      <c r="C40" s="862"/>
      <c r="D40" s="862"/>
      <c r="E40" s="862"/>
      <c r="F40" s="862"/>
      <c r="G40" s="929"/>
      <c r="H40" s="929"/>
      <c r="I40" s="799"/>
      <c r="J40" s="969"/>
      <c r="K40" s="969"/>
      <c r="L40" s="929"/>
      <c r="M40" s="929"/>
      <c r="N40" s="862"/>
      <c r="O40" s="862"/>
      <c r="P40" s="911">
        <v>23</v>
      </c>
    </row>
    <row r="41" spans="1:16">
      <c r="A41" s="911">
        <v>24</v>
      </c>
      <c r="B41" s="861"/>
      <c r="C41" s="862"/>
      <c r="D41" s="862"/>
      <c r="E41" s="862"/>
      <c r="F41" s="862"/>
      <c r="G41" s="929"/>
      <c r="H41" s="929"/>
      <c r="I41" s="799"/>
      <c r="J41" s="969"/>
      <c r="K41" s="969"/>
      <c r="L41" s="929"/>
      <c r="M41" s="929"/>
      <c r="N41" s="862"/>
      <c r="O41" s="862"/>
      <c r="P41" s="911">
        <v>24</v>
      </c>
    </row>
    <row r="42" spans="1:16">
      <c r="A42" s="911">
        <v>25</v>
      </c>
      <c r="B42" s="861"/>
      <c r="C42" s="862"/>
      <c r="D42" s="862"/>
      <c r="E42" s="862"/>
      <c r="F42" s="862"/>
      <c r="G42" s="929"/>
      <c r="H42" s="929"/>
      <c r="I42" s="799"/>
      <c r="J42" s="969"/>
      <c r="K42" s="969"/>
      <c r="L42" s="929"/>
      <c r="M42" s="929"/>
      <c r="N42" s="862"/>
      <c r="O42" s="862"/>
      <c r="P42" s="911">
        <v>25</v>
      </c>
    </row>
    <row r="43" spans="1:16">
      <c r="A43" s="911">
        <v>26</v>
      </c>
      <c r="B43" s="861"/>
      <c r="C43" s="862"/>
      <c r="D43" s="862"/>
      <c r="E43" s="862"/>
      <c r="F43" s="862"/>
      <c r="G43" s="929"/>
      <c r="H43" s="929"/>
      <c r="I43" s="799"/>
      <c r="J43" s="969"/>
      <c r="K43" s="969"/>
      <c r="L43" s="929"/>
      <c r="M43" s="929"/>
      <c r="N43" s="862"/>
      <c r="O43" s="862"/>
      <c r="P43" s="911">
        <v>26</v>
      </c>
    </row>
    <row r="44" spans="1:16">
      <c r="A44" s="911">
        <v>27</v>
      </c>
      <c r="B44" s="861"/>
      <c r="C44" s="862"/>
      <c r="D44" s="862"/>
      <c r="E44" s="862"/>
      <c r="F44" s="862"/>
      <c r="G44" s="929"/>
      <c r="H44" s="929"/>
      <c r="I44" s="799"/>
      <c r="J44" s="969"/>
      <c r="K44" s="969"/>
      <c r="L44" s="929"/>
      <c r="M44" s="929"/>
      <c r="N44" s="862"/>
      <c r="O44" s="862"/>
      <c r="P44" s="911">
        <v>27</v>
      </c>
    </row>
    <row r="45" spans="1:16">
      <c r="A45" s="911">
        <v>28</v>
      </c>
      <c r="B45" s="861"/>
      <c r="C45" s="862"/>
      <c r="D45" s="862"/>
      <c r="E45" s="862"/>
      <c r="F45" s="862"/>
      <c r="G45" s="929"/>
      <c r="H45" s="929"/>
      <c r="I45" s="799"/>
      <c r="J45" s="969"/>
      <c r="K45" s="969"/>
      <c r="L45" s="929"/>
      <c r="M45" s="929"/>
      <c r="N45" s="862"/>
      <c r="O45" s="862"/>
      <c r="P45" s="911">
        <v>28</v>
      </c>
    </row>
    <row r="46" spans="1:16">
      <c r="A46" s="911">
        <v>29</v>
      </c>
      <c r="B46" s="861"/>
      <c r="C46" s="862"/>
      <c r="D46" s="862"/>
      <c r="E46" s="862"/>
      <c r="F46" s="862"/>
      <c r="G46" s="929"/>
      <c r="H46" s="929"/>
      <c r="I46" s="799"/>
      <c r="J46" s="969"/>
      <c r="K46" s="969"/>
      <c r="L46" s="929"/>
      <c r="M46" s="929"/>
      <c r="N46" s="862"/>
      <c r="O46" s="862"/>
      <c r="P46" s="911">
        <v>29</v>
      </c>
    </row>
    <row r="47" spans="1:16">
      <c r="A47" s="911">
        <v>30</v>
      </c>
      <c r="B47" s="861"/>
      <c r="C47" s="862"/>
      <c r="D47" s="862"/>
      <c r="E47" s="862"/>
      <c r="F47" s="862"/>
      <c r="G47" s="929"/>
      <c r="H47" s="929"/>
      <c r="I47" s="799"/>
      <c r="J47" s="969"/>
      <c r="K47" s="969"/>
      <c r="L47" s="929"/>
      <c r="M47" s="929"/>
      <c r="N47" s="862"/>
      <c r="O47" s="862"/>
      <c r="P47" s="911">
        <v>30</v>
      </c>
    </row>
    <row r="48" spans="1:16">
      <c r="A48" s="911">
        <v>31</v>
      </c>
      <c r="B48" s="861"/>
      <c r="C48" s="862"/>
      <c r="D48" s="862"/>
      <c r="E48" s="862"/>
      <c r="F48" s="862"/>
      <c r="G48" s="929"/>
      <c r="H48" s="929"/>
      <c r="I48" s="799"/>
      <c r="J48" s="969"/>
      <c r="K48" s="969"/>
      <c r="L48" s="929"/>
      <c r="M48" s="929"/>
      <c r="N48" s="862"/>
      <c r="O48" s="862"/>
      <c r="P48" s="911">
        <v>31</v>
      </c>
    </row>
    <row r="49" spans="1:16">
      <c r="A49" s="911">
        <v>32</v>
      </c>
      <c r="B49" s="861"/>
      <c r="C49" s="862"/>
      <c r="D49" s="862"/>
      <c r="E49" s="862"/>
      <c r="F49" s="862"/>
      <c r="G49" s="929"/>
      <c r="H49" s="929"/>
      <c r="I49" s="799"/>
      <c r="J49" s="969"/>
      <c r="K49" s="969"/>
      <c r="L49" s="929"/>
      <c r="M49" s="929"/>
      <c r="N49" s="862"/>
      <c r="O49" s="862"/>
      <c r="P49" s="911">
        <v>32</v>
      </c>
    </row>
    <row r="50" spans="1:16">
      <c r="A50" s="911">
        <v>33</v>
      </c>
      <c r="B50" s="861"/>
      <c r="C50" s="862"/>
      <c r="D50" s="862"/>
      <c r="E50" s="862"/>
      <c r="F50" s="862"/>
      <c r="G50" s="929"/>
      <c r="H50" s="929"/>
      <c r="I50" s="799"/>
      <c r="J50" s="969"/>
      <c r="K50" s="969"/>
      <c r="L50" s="929"/>
      <c r="M50" s="929"/>
      <c r="N50" s="862"/>
      <c r="O50" s="862"/>
      <c r="P50" s="911">
        <v>33</v>
      </c>
    </row>
    <row r="51" spans="1:16">
      <c r="A51" s="911">
        <v>34</v>
      </c>
      <c r="B51" s="861"/>
      <c r="C51" s="862"/>
      <c r="D51" s="862"/>
      <c r="E51" s="862"/>
      <c r="F51" s="862"/>
      <c r="G51" s="929"/>
      <c r="H51" s="929"/>
      <c r="I51" s="799"/>
      <c r="J51" s="969"/>
      <c r="K51" s="969"/>
      <c r="L51" s="929"/>
      <c r="M51" s="929"/>
      <c r="N51" s="862"/>
      <c r="O51" s="862"/>
      <c r="P51" s="911">
        <v>34</v>
      </c>
    </row>
    <row r="52" spans="1:16">
      <c r="A52" s="911">
        <v>35</v>
      </c>
      <c r="B52" s="861"/>
      <c r="C52" s="862"/>
      <c r="D52" s="862"/>
      <c r="E52" s="862"/>
      <c r="F52" s="862"/>
      <c r="G52" s="929"/>
      <c r="H52" s="929"/>
      <c r="I52" s="799"/>
      <c r="J52" s="969"/>
      <c r="K52" s="969"/>
      <c r="L52" s="929"/>
      <c r="M52" s="929"/>
      <c r="N52" s="862"/>
      <c r="O52" s="862"/>
      <c r="P52" s="911">
        <v>35</v>
      </c>
    </row>
    <row r="53" spans="1:16">
      <c r="A53" s="911">
        <v>36</v>
      </c>
      <c r="B53" s="861"/>
      <c r="C53" s="862"/>
      <c r="D53" s="862"/>
      <c r="E53" s="862"/>
      <c r="F53" s="862"/>
      <c r="G53" s="929"/>
      <c r="H53" s="929"/>
      <c r="I53" s="799"/>
      <c r="J53" s="969"/>
      <c r="K53" s="969"/>
      <c r="L53" s="929"/>
      <c r="M53" s="929"/>
      <c r="N53" s="862"/>
      <c r="O53" s="862"/>
      <c r="P53" s="911">
        <v>36</v>
      </c>
    </row>
    <row r="54" spans="1:16">
      <c r="A54" s="911">
        <v>37</v>
      </c>
      <c r="B54" s="861"/>
      <c r="C54" s="862"/>
      <c r="D54" s="862"/>
      <c r="E54" s="862"/>
      <c r="F54" s="862"/>
      <c r="G54" s="929"/>
      <c r="H54" s="929"/>
      <c r="I54" s="799"/>
      <c r="J54" s="969"/>
      <c r="K54" s="969"/>
      <c r="L54" s="929"/>
      <c r="M54" s="929"/>
      <c r="N54" s="862"/>
      <c r="O54" s="862"/>
      <c r="P54" s="911">
        <v>37</v>
      </c>
    </row>
    <row r="55" spans="1:16">
      <c r="A55" s="911">
        <v>38</v>
      </c>
      <c r="B55" s="861"/>
      <c r="C55" s="862"/>
      <c r="D55" s="862"/>
      <c r="E55" s="862"/>
      <c r="F55" s="862"/>
      <c r="G55" s="929"/>
      <c r="H55" s="929"/>
      <c r="I55" s="799"/>
      <c r="J55" s="969"/>
      <c r="K55" s="969"/>
      <c r="L55" s="929"/>
      <c r="M55" s="929"/>
      <c r="N55" s="862"/>
      <c r="O55" s="862"/>
      <c r="P55" s="911">
        <v>38</v>
      </c>
    </row>
    <row r="56" spans="1:16">
      <c r="A56" s="911">
        <v>39</v>
      </c>
      <c r="B56" s="861"/>
      <c r="C56" s="862"/>
      <c r="D56" s="862"/>
      <c r="E56" s="862"/>
      <c r="F56" s="862"/>
      <c r="G56" s="929"/>
      <c r="H56" s="929"/>
      <c r="I56" s="799"/>
      <c r="J56" s="969"/>
      <c r="K56" s="969"/>
      <c r="L56" s="929"/>
      <c r="M56" s="929"/>
      <c r="N56" s="862"/>
      <c r="O56" s="862"/>
      <c r="P56" s="911">
        <v>39</v>
      </c>
    </row>
    <row r="57" spans="1:16">
      <c r="A57" s="911">
        <v>40</v>
      </c>
      <c r="B57" s="861"/>
      <c r="C57" s="862"/>
      <c r="D57" s="862"/>
      <c r="E57" s="862"/>
      <c r="F57" s="862"/>
      <c r="G57" s="929"/>
      <c r="H57" s="929"/>
      <c r="I57" s="799"/>
      <c r="J57" s="969"/>
      <c r="K57" s="969"/>
      <c r="L57" s="929"/>
      <c r="M57" s="929"/>
      <c r="N57" s="862"/>
      <c r="O57" s="862"/>
      <c r="P57" s="911">
        <v>40</v>
      </c>
    </row>
    <row r="58" spans="1:16">
      <c r="A58" s="911">
        <v>41</v>
      </c>
      <c r="B58" s="861"/>
      <c r="C58" s="862"/>
      <c r="D58" s="862"/>
      <c r="E58" s="862"/>
      <c r="F58" s="862"/>
      <c r="G58" s="929"/>
      <c r="H58" s="929"/>
      <c r="I58" s="799"/>
      <c r="J58" s="969"/>
      <c r="K58" s="969"/>
      <c r="L58" s="929"/>
      <c r="M58" s="929"/>
      <c r="N58" s="862"/>
      <c r="O58" s="862"/>
      <c r="P58" s="911">
        <v>41</v>
      </c>
    </row>
    <row r="59" spans="1:16">
      <c r="A59" s="911">
        <v>42</v>
      </c>
      <c r="B59" s="861"/>
      <c r="C59" s="862"/>
      <c r="D59" s="862"/>
      <c r="E59" s="862"/>
      <c r="F59" s="862"/>
      <c r="G59" s="929"/>
      <c r="H59" s="929"/>
      <c r="I59" s="799"/>
      <c r="J59" s="969"/>
      <c r="K59" s="969"/>
      <c r="L59" s="929"/>
      <c r="M59" s="929"/>
      <c r="N59" s="862"/>
      <c r="O59" s="862"/>
      <c r="P59" s="911">
        <v>42</v>
      </c>
    </row>
    <row r="60" spans="1:16">
      <c r="A60" s="911">
        <v>43</v>
      </c>
      <c r="B60" s="861"/>
      <c r="C60" s="862"/>
      <c r="D60" s="862"/>
      <c r="E60" s="862"/>
      <c r="F60" s="862"/>
      <c r="G60" s="929"/>
      <c r="H60" s="929"/>
      <c r="I60" s="799"/>
      <c r="J60" s="969"/>
      <c r="K60" s="969"/>
      <c r="L60" s="929"/>
      <c r="M60" s="929"/>
      <c r="N60" s="862"/>
      <c r="O60" s="862"/>
      <c r="P60" s="911">
        <v>43</v>
      </c>
    </row>
    <row r="61" spans="1:16">
      <c r="A61" s="911">
        <v>44</v>
      </c>
      <c r="B61" s="861"/>
      <c r="C61" s="862"/>
      <c r="D61" s="862"/>
      <c r="E61" s="862"/>
      <c r="F61" s="862"/>
      <c r="G61" s="929"/>
      <c r="H61" s="929"/>
      <c r="I61" s="799"/>
      <c r="J61" s="969"/>
      <c r="K61" s="969"/>
      <c r="L61" s="929"/>
      <c r="M61" s="929"/>
      <c r="N61" s="862"/>
      <c r="O61" s="862"/>
      <c r="P61" s="911">
        <v>44</v>
      </c>
    </row>
    <row r="62" spans="1:16">
      <c r="A62" s="911">
        <v>45</v>
      </c>
      <c r="B62" s="861"/>
      <c r="C62" s="862"/>
      <c r="D62" s="862"/>
      <c r="E62" s="862"/>
      <c r="F62" s="862"/>
      <c r="G62" s="929"/>
      <c r="H62" s="929"/>
      <c r="I62" s="799"/>
      <c r="J62" s="969"/>
      <c r="K62" s="969"/>
      <c r="L62" s="929"/>
      <c r="M62" s="929"/>
      <c r="N62" s="862"/>
      <c r="O62" s="862"/>
      <c r="P62" s="911">
        <v>45</v>
      </c>
    </row>
    <row r="63" spans="1:16" ht="15.75" thickBot="1">
      <c r="A63" s="930">
        <v>46</v>
      </c>
      <c r="B63" s="878"/>
      <c r="C63" s="923"/>
      <c r="D63" s="879"/>
      <c r="E63" s="879"/>
      <c r="F63" s="879"/>
      <c r="G63" s="976"/>
      <c r="H63" s="976"/>
      <c r="I63" s="799"/>
      <c r="J63" s="977"/>
      <c r="K63" s="977"/>
      <c r="L63" s="1209"/>
      <c r="M63" s="976"/>
      <c r="N63" s="879"/>
      <c r="O63" s="879"/>
      <c r="P63" s="930">
        <v>46</v>
      </c>
    </row>
    <row r="64" spans="1:16">
      <c r="A64" s="988"/>
      <c r="B64" s="988"/>
      <c r="C64" s="992"/>
      <c r="D64" s="988"/>
      <c r="E64" s="988"/>
      <c r="F64" s="988"/>
      <c r="G64" s="988"/>
      <c r="H64" s="988"/>
      <c r="I64" s="799"/>
      <c r="J64" s="988"/>
      <c r="K64" s="988"/>
      <c r="L64" s="992"/>
      <c r="M64" s="988"/>
      <c r="N64" s="988"/>
      <c r="O64" s="988"/>
      <c r="P64" s="988"/>
    </row>
    <row r="65" spans="1:16">
      <c r="A65" s="1412" t="s">
        <v>4684</v>
      </c>
      <c r="B65" s="2424"/>
      <c r="C65" s="2424"/>
      <c r="D65" s="799"/>
      <c r="E65" s="799"/>
      <c r="F65" s="799"/>
      <c r="G65" s="799"/>
      <c r="H65" s="799"/>
      <c r="I65" s="799"/>
      <c r="J65" s="1412" t="s">
        <v>4684</v>
      </c>
      <c r="K65" s="2424"/>
      <c r="L65" s="2424"/>
      <c r="M65" s="799"/>
      <c r="N65" s="799"/>
      <c r="O65" s="799"/>
      <c r="P65" s="856" t="s">
        <v>2972</v>
      </c>
    </row>
    <row r="66" spans="1:16">
      <c r="A66" s="800" t="s">
        <v>2973</v>
      </c>
      <c r="B66" s="800"/>
      <c r="C66" s="800"/>
      <c r="D66" s="800"/>
      <c r="E66" s="800"/>
      <c r="F66" s="800"/>
      <c r="G66" s="800"/>
      <c r="H66" s="800"/>
      <c r="I66" s="799"/>
      <c r="J66" s="800" t="s">
        <v>2974</v>
      </c>
      <c r="K66" s="800"/>
      <c r="L66" s="800"/>
      <c r="M66" s="800"/>
      <c r="N66" s="800"/>
      <c r="O66" s="800"/>
      <c r="P66" s="800"/>
    </row>
    <row r="68" spans="1:16" ht="15.75">
      <c r="A68" s="69" t="s">
        <v>419</v>
      </c>
      <c r="B68" s="800"/>
      <c r="C68" s="800"/>
      <c r="D68" s="800"/>
      <c r="E68" s="800"/>
      <c r="F68" s="800"/>
      <c r="G68" s="800"/>
      <c r="H68" s="800"/>
    </row>
    <row r="70" spans="1:16" ht="16.5" thickBot="1">
      <c r="A70" s="868" t="str">
        <f>'Data Sheet'!$C$25</f>
        <v>Consolidated Edison Company of New York, Inc.</v>
      </c>
      <c r="B70" s="799"/>
      <c r="C70" s="799"/>
      <c r="D70" s="989"/>
      <c r="E70" s="989"/>
      <c r="F70" s="844"/>
      <c r="G70" s="931" t="str">
        <f>'Data Sheet'!$C$40</f>
        <v>4/28/2016</v>
      </c>
      <c r="H70" s="799" t="str">
        <f>'Data Sheet'!$C$38</f>
        <v>12/31/2015</v>
      </c>
      <c r="I70" s="799"/>
      <c r="J70" s="868" t="str">
        <f>'Data Sheet'!$C$25</f>
        <v>Consolidated Edison Company of New York, Inc.</v>
      </c>
      <c r="K70" s="799"/>
      <c r="L70" s="989"/>
      <c r="M70" s="989"/>
      <c r="N70" s="931" t="str">
        <f>'Data Sheet'!$C$40</f>
        <v>4/28/2016</v>
      </c>
      <c r="O70" s="799" t="str">
        <f>'Data Sheet'!$C$38</f>
        <v>12/31/2015</v>
      </c>
      <c r="P70" s="800"/>
    </row>
    <row r="71" spans="1:16">
      <c r="A71" s="801"/>
      <c r="B71" s="802"/>
      <c r="C71" s="802"/>
      <c r="D71" s="802"/>
      <c r="E71" s="802"/>
      <c r="F71" s="802"/>
      <c r="G71" s="802"/>
      <c r="H71" s="858"/>
      <c r="I71" s="799"/>
      <c r="J71" s="801"/>
      <c r="K71" s="802"/>
      <c r="L71" s="802"/>
      <c r="M71" s="802"/>
      <c r="N71" s="802"/>
      <c r="O71" s="802"/>
      <c r="P71" s="892"/>
    </row>
    <row r="72" spans="1:16" ht="15.75">
      <c r="A72" s="66" t="s">
        <v>3347</v>
      </c>
      <c r="B72" s="69"/>
      <c r="C72" s="69"/>
      <c r="D72" s="800"/>
      <c r="E72" s="800"/>
      <c r="F72" s="800"/>
      <c r="G72" s="800"/>
      <c r="H72" s="860"/>
      <c r="I72" s="799"/>
      <c r="J72" s="66" t="s">
        <v>3348</v>
      </c>
      <c r="K72" s="69"/>
      <c r="L72" s="69"/>
      <c r="M72" s="800"/>
      <c r="N72" s="800"/>
      <c r="O72" s="800"/>
      <c r="P72" s="860"/>
    </row>
    <row r="73" spans="1:16" ht="16.5" thickBot="1">
      <c r="A73" s="534"/>
      <c r="B73" s="535"/>
      <c r="C73" s="535"/>
      <c r="D73" s="913"/>
      <c r="E73" s="913"/>
      <c r="F73" s="913"/>
      <c r="G73" s="913"/>
      <c r="H73" s="879"/>
      <c r="I73" s="799"/>
      <c r="J73" s="534"/>
      <c r="K73" s="535"/>
      <c r="L73" s="535"/>
      <c r="M73" s="913"/>
      <c r="N73" s="913"/>
      <c r="O73" s="913"/>
      <c r="P73" s="879"/>
    </row>
    <row r="74" spans="1:16">
      <c r="A74" s="861" t="s">
        <v>3349</v>
      </c>
      <c r="B74" s="799"/>
      <c r="C74" s="799"/>
      <c r="D74" s="799"/>
      <c r="E74" s="799" t="s">
        <v>3350</v>
      </c>
      <c r="F74" s="799"/>
      <c r="G74" s="799"/>
      <c r="H74" s="862"/>
      <c r="I74" s="799"/>
      <c r="J74" s="861" t="s">
        <v>3351</v>
      </c>
      <c r="K74" s="799"/>
      <c r="L74" s="799"/>
      <c r="M74" s="799" t="s">
        <v>3352</v>
      </c>
      <c r="N74" s="799"/>
      <c r="O74" s="799"/>
      <c r="P74" s="862"/>
    </row>
    <row r="75" spans="1:16">
      <c r="A75" s="861" t="s">
        <v>3353</v>
      </c>
      <c r="B75" s="799"/>
      <c r="C75" s="799"/>
      <c r="D75" s="799"/>
      <c r="E75" s="799" t="s">
        <v>3354</v>
      </c>
      <c r="F75" s="799"/>
      <c r="G75" s="799"/>
      <c r="H75" s="862"/>
      <c r="I75" s="799"/>
      <c r="J75" s="861" t="s">
        <v>3355</v>
      </c>
      <c r="K75" s="799"/>
      <c r="L75" s="799"/>
      <c r="M75" s="799" t="s">
        <v>3356</v>
      </c>
      <c r="N75" s="799"/>
      <c r="O75" s="799"/>
      <c r="P75" s="862"/>
    </row>
    <row r="76" spans="1:16">
      <c r="A76" s="861" t="s">
        <v>3357</v>
      </c>
      <c r="B76" s="799"/>
      <c r="C76" s="799"/>
      <c r="D76" s="799"/>
      <c r="E76" s="799" t="s">
        <v>3358</v>
      </c>
      <c r="F76" s="799"/>
      <c r="G76" s="799"/>
      <c r="H76" s="862"/>
      <c r="I76" s="799"/>
      <c r="J76" s="861" t="s">
        <v>3359</v>
      </c>
      <c r="K76" s="799"/>
      <c r="L76" s="799"/>
      <c r="M76" s="799" t="s">
        <v>3360</v>
      </c>
      <c r="N76" s="799"/>
      <c r="O76" s="799"/>
      <c r="P76" s="862"/>
    </row>
    <row r="77" spans="1:16">
      <c r="A77" s="861" t="s">
        <v>3361</v>
      </c>
      <c r="B77" s="799"/>
      <c r="C77" s="799"/>
      <c r="D77" s="799"/>
      <c r="E77" s="799" t="s">
        <v>3362</v>
      </c>
      <c r="F77" s="799"/>
      <c r="G77" s="799"/>
      <c r="H77" s="862"/>
      <c r="I77" s="799"/>
      <c r="J77" s="861" t="s">
        <v>3363</v>
      </c>
      <c r="K77" s="799"/>
      <c r="L77" s="799"/>
      <c r="M77" s="799" t="s">
        <v>3364</v>
      </c>
      <c r="N77" s="799"/>
      <c r="O77" s="799"/>
      <c r="P77" s="862"/>
    </row>
    <row r="78" spans="1:16">
      <c r="A78" s="861"/>
      <c r="B78" s="799"/>
      <c r="C78" s="799"/>
      <c r="D78" s="799"/>
      <c r="E78" s="799"/>
      <c r="F78" s="799"/>
      <c r="G78" s="799"/>
      <c r="H78" s="862"/>
      <c r="I78" s="799"/>
      <c r="J78" s="861" t="s">
        <v>3365</v>
      </c>
      <c r="K78" s="799"/>
      <c r="L78" s="799"/>
      <c r="M78" s="799" t="s">
        <v>3366</v>
      </c>
      <c r="N78" s="799"/>
      <c r="O78" s="799"/>
      <c r="P78" s="862"/>
    </row>
    <row r="79" spans="1:16" ht="15.75" thickBot="1">
      <c r="A79" s="861"/>
      <c r="B79" s="799"/>
      <c r="C79" s="799"/>
      <c r="D79" s="799"/>
      <c r="E79" s="799"/>
      <c r="F79" s="799"/>
      <c r="G79" s="799"/>
      <c r="H79" s="862"/>
      <c r="I79" s="799"/>
      <c r="J79" s="861"/>
      <c r="K79" s="799"/>
      <c r="L79" s="799"/>
      <c r="M79" s="799"/>
      <c r="N79" s="799"/>
      <c r="O79" s="799"/>
      <c r="P79" s="862"/>
    </row>
    <row r="80" spans="1:16" ht="15.75" thickBot="1">
      <c r="A80" s="919"/>
      <c r="B80" s="918"/>
      <c r="C80" s="892"/>
      <c r="D80" s="892"/>
      <c r="E80" s="917" t="s">
        <v>3367</v>
      </c>
      <c r="F80" s="917" t="s">
        <v>3368</v>
      </c>
      <c r="G80" s="892" t="s">
        <v>3368</v>
      </c>
      <c r="H80" s="858"/>
      <c r="I80" s="799"/>
      <c r="J80" s="1414" t="s">
        <v>4211</v>
      </c>
      <c r="K80" s="917"/>
      <c r="L80" s="915" t="s">
        <v>2866</v>
      </c>
      <c r="M80" s="914"/>
      <c r="N80" s="917"/>
      <c r="O80" s="917"/>
      <c r="P80" s="858"/>
    </row>
    <row r="81" spans="1:16">
      <c r="A81" s="920"/>
      <c r="B81" s="910"/>
      <c r="C81" s="812"/>
      <c r="D81" s="812" t="s">
        <v>2333</v>
      </c>
      <c r="E81" s="812" t="s">
        <v>3370</v>
      </c>
      <c r="F81" s="812" t="s">
        <v>3371</v>
      </c>
      <c r="G81" s="812" t="s">
        <v>3372</v>
      </c>
      <c r="H81" s="812"/>
      <c r="I81" s="799"/>
      <c r="J81" s="2682" t="s">
        <v>4212</v>
      </c>
      <c r="K81" s="920"/>
      <c r="L81" s="812"/>
      <c r="M81" s="812"/>
      <c r="N81" s="812" t="s">
        <v>3373</v>
      </c>
      <c r="O81" s="812" t="s">
        <v>3374</v>
      </c>
      <c r="P81" s="812"/>
    </row>
    <row r="82" spans="1:16">
      <c r="A82" s="920" t="s">
        <v>1724</v>
      </c>
      <c r="B82" s="859" t="s">
        <v>3375</v>
      </c>
      <c r="C82" s="860"/>
      <c r="D82" s="812" t="s">
        <v>3376</v>
      </c>
      <c r="E82" s="812" t="s">
        <v>3377</v>
      </c>
      <c r="F82" s="812" t="s">
        <v>1960</v>
      </c>
      <c r="G82" s="812" t="s">
        <v>2958</v>
      </c>
      <c r="H82" s="812" t="s">
        <v>2959</v>
      </c>
      <c r="I82" s="799"/>
      <c r="J82" s="2682" t="s">
        <v>4647</v>
      </c>
      <c r="K82" s="920" t="s">
        <v>3629</v>
      </c>
      <c r="L82" s="812"/>
      <c r="M82" s="812"/>
      <c r="N82" s="812" t="s">
        <v>529</v>
      </c>
      <c r="O82" s="812" t="s">
        <v>2960</v>
      </c>
      <c r="P82" s="920" t="s">
        <v>1724</v>
      </c>
    </row>
    <row r="83" spans="1:16">
      <c r="A83" s="920" t="s">
        <v>1727</v>
      </c>
      <c r="B83" s="859"/>
      <c r="C83" s="860"/>
      <c r="D83" s="812" t="s">
        <v>2961</v>
      </c>
      <c r="E83" s="812" t="s">
        <v>2962</v>
      </c>
      <c r="F83" s="812" t="s">
        <v>2963</v>
      </c>
      <c r="G83" s="812" t="s">
        <v>3369</v>
      </c>
      <c r="H83" s="812"/>
      <c r="I83" s="799"/>
      <c r="J83" s="920" t="s">
        <v>2964</v>
      </c>
      <c r="K83" s="920" t="s">
        <v>2965</v>
      </c>
      <c r="L83" s="812" t="s">
        <v>2509</v>
      </c>
      <c r="M83" s="812" t="s">
        <v>3621</v>
      </c>
      <c r="N83" s="812" t="s">
        <v>2509</v>
      </c>
      <c r="O83" s="812" t="s">
        <v>2966</v>
      </c>
      <c r="P83" s="920" t="s">
        <v>1727</v>
      </c>
    </row>
    <row r="84" spans="1:16">
      <c r="A84" s="920"/>
      <c r="B84" s="859"/>
      <c r="C84" s="860"/>
      <c r="D84" s="812"/>
      <c r="E84" s="812" t="s">
        <v>2967</v>
      </c>
      <c r="F84" s="812" t="s">
        <v>2968</v>
      </c>
      <c r="G84" s="812" t="s">
        <v>2969</v>
      </c>
      <c r="H84" s="812"/>
      <c r="I84" s="799"/>
      <c r="J84" s="920" t="s">
        <v>2970</v>
      </c>
      <c r="K84" s="920"/>
      <c r="L84" s="812"/>
      <c r="M84" s="812"/>
      <c r="N84" s="812"/>
      <c r="O84" s="812" t="s">
        <v>2971</v>
      </c>
      <c r="P84" s="920"/>
    </row>
    <row r="85" spans="1:16" ht="15.75" thickBot="1">
      <c r="A85" s="922"/>
      <c r="B85" s="913" t="s">
        <v>3018</v>
      </c>
      <c r="C85" s="924"/>
      <c r="D85" s="923" t="s">
        <v>3019</v>
      </c>
      <c r="E85" s="923" t="s">
        <v>3020</v>
      </c>
      <c r="F85" s="923" t="s">
        <v>3021</v>
      </c>
      <c r="G85" s="923" t="s">
        <v>2343</v>
      </c>
      <c r="H85" s="923" t="s">
        <v>2344</v>
      </c>
      <c r="I85" s="799"/>
      <c r="J85" s="922" t="s">
        <v>2345</v>
      </c>
      <c r="K85" s="923" t="s">
        <v>2346</v>
      </c>
      <c r="L85" s="923" t="s">
        <v>2347</v>
      </c>
      <c r="M85" s="923" t="s">
        <v>2348</v>
      </c>
      <c r="N85" s="923" t="s">
        <v>2349</v>
      </c>
      <c r="O85" s="923" t="s">
        <v>2350</v>
      </c>
      <c r="P85" s="922"/>
    </row>
    <row r="86" spans="1:16">
      <c r="A86" s="911">
        <v>1</v>
      </c>
      <c r="B86" s="927"/>
      <c r="C86" s="862"/>
      <c r="D86" s="862"/>
      <c r="E86" s="862"/>
      <c r="F86" s="862"/>
      <c r="G86" s="929"/>
      <c r="H86" s="929"/>
      <c r="I86" s="799"/>
      <c r="J86" s="969"/>
      <c r="K86" s="1208"/>
      <c r="L86" s="929"/>
      <c r="M86" s="929"/>
      <c r="N86" s="862"/>
      <c r="O86" s="862"/>
      <c r="P86" s="911">
        <v>1</v>
      </c>
    </row>
    <row r="87" spans="1:16">
      <c r="A87" s="911">
        <v>2</v>
      </c>
      <c r="B87" s="927"/>
      <c r="C87" s="862"/>
      <c r="D87" s="862"/>
      <c r="E87" s="862"/>
      <c r="F87" s="862"/>
      <c r="G87" s="929"/>
      <c r="H87" s="929"/>
      <c r="I87" s="799"/>
      <c r="J87" s="969"/>
      <c r="K87" s="1208"/>
      <c r="L87" s="929"/>
      <c r="M87" s="929"/>
      <c r="N87" s="862"/>
      <c r="O87" s="862"/>
      <c r="P87" s="911">
        <v>2</v>
      </c>
    </row>
    <row r="88" spans="1:16">
      <c r="A88" s="911">
        <v>3</v>
      </c>
      <c r="B88" s="927"/>
      <c r="C88" s="862"/>
      <c r="D88" s="862"/>
      <c r="E88" s="862"/>
      <c r="F88" s="862"/>
      <c r="G88" s="929"/>
      <c r="H88" s="929"/>
      <c r="I88" s="799"/>
      <c r="J88" s="969"/>
      <c r="K88" s="1208"/>
      <c r="L88" s="929"/>
      <c r="M88" s="929"/>
      <c r="N88" s="862"/>
      <c r="O88" s="862"/>
      <c r="P88" s="911">
        <v>3</v>
      </c>
    </row>
    <row r="89" spans="1:16">
      <c r="A89" s="911">
        <v>4</v>
      </c>
      <c r="B89" s="927"/>
      <c r="C89" s="862"/>
      <c r="D89" s="862"/>
      <c r="E89" s="862"/>
      <c r="F89" s="862"/>
      <c r="G89" s="929"/>
      <c r="H89" s="929"/>
      <c r="I89" s="799"/>
      <c r="J89" s="969"/>
      <c r="K89" s="1208"/>
      <c r="L89" s="929"/>
      <c r="M89" s="929"/>
      <c r="N89" s="862"/>
      <c r="O89" s="862"/>
      <c r="P89" s="911">
        <v>4</v>
      </c>
    </row>
    <row r="90" spans="1:16">
      <c r="A90" s="911">
        <v>5</v>
      </c>
      <c r="B90" s="927"/>
      <c r="C90" s="862"/>
      <c r="D90" s="862"/>
      <c r="E90" s="862"/>
      <c r="F90" s="862"/>
      <c r="G90" s="929"/>
      <c r="H90" s="929"/>
      <c r="I90" s="799"/>
      <c r="J90" s="969"/>
      <c r="K90" s="1208"/>
      <c r="L90" s="929"/>
      <c r="M90" s="929"/>
      <c r="N90" s="862"/>
      <c r="O90" s="862"/>
      <c r="P90" s="911">
        <v>5</v>
      </c>
    </row>
    <row r="91" spans="1:16">
      <c r="A91" s="911">
        <v>6</v>
      </c>
      <c r="B91" s="927"/>
      <c r="C91" s="862"/>
      <c r="D91" s="862"/>
      <c r="E91" s="862"/>
      <c r="F91" s="862"/>
      <c r="G91" s="929"/>
      <c r="H91" s="929"/>
      <c r="I91" s="799"/>
      <c r="J91" s="969"/>
      <c r="K91" s="1208"/>
      <c r="L91" s="929"/>
      <c r="M91" s="929"/>
      <c r="N91" s="862"/>
      <c r="O91" s="862"/>
      <c r="P91" s="911">
        <v>6</v>
      </c>
    </row>
    <row r="92" spans="1:16">
      <c r="A92" s="911">
        <v>7</v>
      </c>
      <c r="B92" s="927"/>
      <c r="C92" s="862"/>
      <c r="D92" s="862"/>
      <c r="E92" s="862"/>
      <c r="F92" s="862"/>
      <c r="G92" s="929"/>
      <c r="H92" s="929"/>
      <c r="I92" s="799"/>
      <c r="J92" s="969"/>
      <c r="K92" s="1208"/>
      <c r="L92" s="929"/>
      <c r="M92" s="929"/>
      <c r="N92" s="862"/>
      <c r="O92" s="862"/>
      <c r="P92" s="911">
        <v>7</v>
      </c>
    </row>
    <row r="93" spans="1:16">
      <c r="A93" s="911">
        <v>8</v>
      </c>
      <c r="B93" s="927"/>
      <c r="C93" s="862"/>
      <c r="D93" s="862"/>
      <c r="E93" s="862"/>
      <c r="F93" s="862"/>
      <c r="G93" s="929"/>
      <c r="H93" s="929"/>
      <c r="I93" s="799"/>
      <c r="J93" s="969"/>
      <c r="K93" s="1208"/>
      <c r="L93" s="929"/>
      <c r="M93" s="929"/>
      <c r="N93" s="862"/>
      <c r="O93" s="862"/>
      <c r="P93" s="911">
        <v>8</v>
      </c>
    </row>
    <row r="94" spans="1:16">
      <c r="A94" s="911">
        <v>9</v>
      </c>
      <c r="B94" s="927"/>
      <c r="C94" s="862"/>
      <c r="D94" s="862"/>
      <c r="E94" s="862"/>
      <c r="F94" s="862"/>
      <c r="G94" s="929"/>
      <c r="H94" s="929"/>
      <c r="I94" s="799"/>
      <c r="J94" s="969"/>
      <c r="K94" s="1208"/>
      <c r="L94" s="929"/>
      <c r="M94" s="929"/>
      <c r="N94" s="862"/>
      <c r="O94" s="862"/>
      <c r="P94" s="911">
        <v>9</v>
      </c>
    </row>
    <row r="95" spans="1:16">
      <c r="A95" s="911">
        <v>10</v>
      </c>
      <c r="B95" s="927"/>
      <c r="C95" s="862"/>
      <c r="D95" s="862"/>
      <c r="E95" s="862"/>
      <c r="F95" s="862"/>
      <c r="G95" s="929"/>
      <c r="H95" s="929"/>
      <c r="I95" s="799"/>
      <c r="J95" s="969"/>
      <c r="K95" s="1208"/>
      <c r="L95" s="929"/>
      <c r="M95" s="929"/>
      <c r="N95" s="862"/>
      <c r="O95" s="862"/>
      <c r="P95" s="911">
        <v>10</v>
      </c>
    </row>
    <row r="96" spans="1:16">
      <c r="A96" s="911">
        <v>11</v>
      </c>
      <c r="B96" s="927"/>
      <c r="C96" s="862"/>
      <c r="D96" s="862"/>
      <c r="E96" s="862"/>
      <c r="F96" s="862"/>
      <c r="G96" s="929"/>
      <c r="H96" s="929"/>
      <c r="I96" s="799"/>
      <c r="J96" s="969"/>
      <c r="K96" s="1208"/>
      <c r="L96" s="929"/>
      <c r="M96" s="929"/>
      <c r="N96" s="862"/>
      <c r="O96" s="862"/>
      <c r="P96" s="911">
        <v>11</v>
      </c>
    </row>
    <row r="97" spans="1:16">
      <c r="A97" s="911">
        <v>12</v>
      </c>
      <c r="B97" s="861"/>
      <c r="C97" s="862"/>
      <c r="D97" s="862"/>
      <c r="E97" s="862"/>
      <c r="F97" s="862"/>
      <c r="G97" s="929"/>
      <c r="H97" s="929"/>
      <c r="I97" s="799"/>
      <c r="J97" s="969"/>
      <c r="K97" s="969"/>
      <c r="L97" s="929"/>
      <c r="M97" s="929"/>
      <c r="N97" s="862"/>
      <c r="O97" s="862"/>
      <c r="P97" s="911">
        <v>12</v>
      </c>
    </row>
    <row r="98" spans="1:16">
      <c r="A98" s="911">
        <v>13</v>
      </c>
      <c r="B98" s="861"/>
      <c r="C98" s="862"/>
      <c r="D98" s="862"/>
      <c r="E98" s="862"/>
      <c r="F98" s="862"/>
      <c r="G98" s="929"/>
      <c r="H98" s="929"/>
      <c r="I98" s="799"/>
      <c r="J98" s="969"/>
      <c r="K98" s="969"/>
      <c r="L98" s="929"/>
      <c r="M98" s="929"/>
      <c r="N98" s="862"/>
      <c r="O98" s="862"/>
      <c r="P98" s="911">
        <v>13</v>
      </c>
    </row>
    <row r="99" spans="1:16">
      <c r="A99" s="911">
        <v>14</v>
      </c>
      <c r="B99" s="861"/>
      <c r="C99" s="862"/>
      <c r="D99" s="862"/>
      <c r="E99" s="862"/>
      <c r="F99" s="862"/>
      <c r="G99" s="929"/>
      <c r="H99" s="929"/>
      <c r="I99" s="799"/>
      <c r="J99" s="969"/>
      <c r="K99" s="969"/>
      <c r="L99" s="929"/>
      <c r="M99" s="929"/>
      <c r="N99" s="862"/>
      <c r="O99" s="862"/>
      <c r="P99" s="911">
        <v>14</v>
      </c>
    </row>
    <row r="100" spans="1:16">
      <c r="A100" s="911">
        <v>15</v>
      </c>
      <c r="B100" s="861"/>
      <c r="C100" s="862"/>
      <c r="D100" s="862"/>
      <c r="E100" s="862"/>
      <c r="F100" s="862"/>
      <c r="G100" s="929"/>
      <c r="H100" s="929"/>
      <c r="I100" s="799"/>
      <c r="J100" s="969"/>
      <c r="K100" s="969"/>
      <c r="L100" s="929"/>
      <c r="M100" s="929"/>
      <c r="N100" s="862"/>
      <c r="O100" s="862"/>
      <c r="P100" s="911">
        <v>15</v>
      </c>
    </row>
    <row r="101" spans="1:16">
      <c r="A101" s="911">
        <v>16</v>
      </c>
      <c r="B101" s="861"/>
      <c r="C101" s="862"/>
      <c r="D101" s="862"/>
      <c r="E101" s="862"/>
      <c r="F101" s="862"/>
      <c r="G101" s="929"/>
      <c r="H101" s="929"/>
      <c r="I101" s="799"/>
      <c r="J101" s="969"/>
      <c r="K101" s="969"/>
      <c r="L101" s="929"/>
      <c r="M101" s="929"/>
      <c r="N101" s="862"/>
      <c r="O101" s="862"/>
      <c r="P101" s="911">
        <v>16</v>
      </c>
    </row>
    <row r="102" spans="1:16">
      <c r="A102" s="911">
        <v>17</v>
      </c>
      <c r="B102" s="861"/>
      <c r="C102" s="862"/>
      <c r="D102" s="862"/>
      <c r="E102" s="862"/>
      <c r="F102" s="862"/>
      <c r="G102" s="929"/>
      <c r="H102" s="929"/>
      <c r="I102" s="799"/>
      <c r="J102" s="969"/>
      <c r="K102" s="969"/>
      <c r="L102" s="929"/>
      <c r="M102" s="929"/>
      <c r="N102" s="862"/>
      <c r="O102" s="862"/>
      <c r="P102" s="911">
        <v>17</v>
      </c>
    </row>
    <row r="103" spans="1:16">
      <c r="A103" s="911">
        <v>18</v>
      </c>
      <c r="B103" s="861"/>
      <c r="C103" s="862"/>
      <c r="D103" s="862"/>
      <c r="E103" s="862"/>
      <c r="F103" s="862"/>
      <c r="G103" s="929"/>
      <c r="H103" s="929"/>
      <c r="I103" s="799"/>
      <c r="J103" s="969"/>
      <c r="K103" s="969"/>
      <c r="L103" s="929"/>
      <c r="M103" s="929"/>
      <c r="N103" s="862"/>
      <c r="O103" s="862"/>
      <c r="P103" s="911">
        <v>18</v>
      </c>
    </row>
    <row r="104" spans="1:16">
      <c r="A104" s="911">
        <v>19</v>
      </c>
      <c r="B104" s="861"/>
      <c r="C104" s="862"/>
      <c r="D104" s="862"/>
      <c r="E104" s="862"/>
      <c r="F104" s="862"/>
      <c r="G104" s="929"/>
      <c r="H104" s="929"/>
      <c r="I104" s="799"/>
      <c r="J104" s="969"/>
      <c r="K104" s="969"/>
      <c r="L104" s="929"/>
      <c r="M104" s="929"/>
      <c r="N104" s="862"/>
      <c r="O104" s="862"/>
      <c r="P104" s="911">
        <v>19</v>
      </c>
    </row>
    <row r="105" spans="1:16">
      <c r="A105" s="911">
        <v>20</v>
      </c>
      <c r="B105" s="861"/>
      <c r="C105" s="862"/>
      <c r="D105" s="862"/>
      <c r="E105" s="862"/>
      <c r="F105" s="862"/>
      <c r="G105" s="929"/>
      <c r="H105" s="929"/>
      <c r="I105" s="799"/>
      <c r="J105" s="969"/>
      <c r="K105" s="969"/>
      <c r="L105" s="929"/>
      <c r="M105" s="929"/>
      <c r="N105" s="862"/>
      <c r="O105" s="862"/>
      <c r="P105" s="911">
        <v>20</v>
      </c>
    </row>
    <row r="106" spans="1:16">
      <c r="A106" s="911">
        <v>21</v>
      </c>
      <c r="B106" s="861"/>
      <c r="C106" s="862"/>
      <c r="D106" s="862"/>
      <c r="E106" s="862"/>
      <c r="F106" s="862"/>
      <c r="G106" s="929"/>
      <c r="H106" s="929"/>
      <c r="I106" s="799"/>
      <c r="J106" s="969"/>
      <c r="K106" s="969"/>
      <c r="L106" s="929"/>
      <c r="M106" s="929"/>
      <c r="N106" s="862"/>
      <c r="O106" s="862"/>
      <c r="P106" s="911">
        <v>21</v>
      </c>
    </row>
    <row r="107" spans="1:16">
      <c r="A107" s="911">
        <v>22</v>
      </c>
      <c r="B107" s="861"/>
      <c r="C107" s="862"/>
      <c r="D107" s="862"/>
      <c r="E107" s="862"/>
      <c r="F107" s="862"/>
      <c r="G107" s="929"/>
      <c r="H107" s="929"/>
      <c r="I107" s="799"/>
      <c r="J107" s="969"/>
      <c r="K107" s="969"/>
      <c r="L107" s="929"/>
      <c r="M107" s="929"/>
      <c r="N107" s="862"/>
      <c r="O107" s="862"/>
      <c r="P107" s="911">
        <v>22</v>
      </c>
    </row>
    <row r="108" spans="1:16">
      <c r="A108" s="911">
        <v>23</v>
      </c>
      <c r="B108" s="861"/>
      <c r="C108" s="862"/>
      <c r="D108" s="862"/>
      <c r="E108" s="862"/>
      <c r="F108" s="862"/>
      <c r="G108" s="929"/>
      <c r="H108" s="929"/>
      <c r="I108" s="799"/>
      <c r="J108" s="969"/>
      <c r="K108" s="969"/>
      <c r="L108" s="929"/>
      <c r="M108" s="929"/>
      <c r="N108" s="862"/>
      <c r="O108" s="862"/>
      <c r="P108" s="911">
        <v>23</v>
      </c>
    </row>
    <row r="109" spans="1:16">
      <c r="A109" s="911">
        <v>24</v>
      </c>
      <c r="B109" s="861"/>
      <c r="C109" s="862"/>
      <c r="D109" s="862"/>
      <c r="E109" s="862"/>
      <c r="F109" s="862"/>
      <c r="G109" s="929"/>
      <c r="H109" s="929"/>
      <c r="I109" s="799"/>
      <c r="J109" s="969"/>
      <c r="K109" s="969"/>
      <c r="L109" s="929"/>
      <c r="M109" s="929"/>
      <c r="N109" s="862"/>
      <c r="O109" s="862"/>
      <c r="P109" s="911">
        <v>24</v>
      </c>
    </row>
    <row r="110" spans="1:16">
      <c r="A110" s="911">
        <v>25</v>
      </c>
      <c r="B110" s="861"/>
      <c r="C110" s="862"/>
      <c r="D110" s="862"/>
      <c r="E110" s="862"/>
      <c r="F110" s="862"/>
      <c r="G110" s="929"/>
      <c r="H110" s="929"/>
      <c r="I110" s="799"/>
      <c r="J110" s="969"/>
      <c r="K110" s="969"/>
      <c r="L110" s="929"/>
      <c r="M110" s="929"/>
      <c r="N110" s="862"/>
      <c r="O110" s="862"/>
      <c r="P110" s="911">
        <v>25</v>
      </c>
    </row>
    <row r="111" spans="1:16">
      <c r="A111" s="911">
        <v>26</v>
      </c>
      <c r="B111" s="861"/>
      <c r="C111" s="862"/>
      <c r="D111" s="862"/>
      <c r="E111" s="862"/>
      <c r="F111" s="862"/>
      <c r="G111" s="929"/>
      <c r="H111" s="929"/>
      <c r="I111" s="799"/>
      <c r="J111" s="969"/>
      <c r="K111" s="969"/>
      <c r="L111" s="929"/>
      <c r="M111" s="929"/>
      <c r="N111" s="862"/>
      <c r="O111" s="862"/>
      <c r="P111" s="911">
        <v>26</v>
      </c>
    </row>
    <row r="112" spans="1:16">
      <c r="A112" s="911">
        <v>27</v>
      </c>
      <c r="B112" s="861"/>
      <c r="C112" s="862"/>
      <c r="D112" s="862"/>
      <c r="E112" s="862"/>
      <c r="F112" s="862"/>
      <c r="G112" s="929"/>
      <c r="H112" s="929"/>
      <c r="I112" s="799"/>
      <c r="J112" s="969"/>
      <c r="K112" s="969"/>
      <c r="L112" s="929"/>
      <c r="M112" s="929"/>
      <c r="N112" s="862"/>
      <c r="O112" s="862"/>
      <c r="P112" s="911">
        <v>27</v>
      </c>
    </row>
    <row r="113" spans="1:16">
      <c r="A113" s="911">
        <v>28</v>
      </c>
      <c r="B113" s="861"/>
      <c r="C113" s="862"/>
      <c r="D113" s="862"/>
      <c r="E113" s="862"/>
      <c r="F113" s="862"/>
      <c r="G113" s="929"/>
      <c r="H113" s="929"/>
      <c r="I113" s="799"/>
      <c r="J113" s="969"/>
      <c r="K113" s="969"/>
      <c r="L113" s="929"/>
      <c r="M113" s="929"/>
      <c r="N113" s="862"/>
      <c r="O113" s="862"/>
      <c r="P113" s="911">
        <v>28</v>
      </c>
    </row>
    <row r="114" spans="1:16">
      <c r="A114" s="911">
        <v>29</v>
      </c>
      <c r="B114" s="861"/>
      <c r="C114" s="862"/>
      <c r="D114" s="862"/>
      <c r="E114" s="862"/>
      <c r="F114" s="862"/>
      <c r="G114" s="929"/>
      <c r="H114" s="929"/>
      <c r="I114" s="799"/>
      <c r="J114" s="969"/>
      <c r="K114" s="969"/>
      <c r="L114" s="929"/>
      <c r="M114" s="929"/>
      <c r="N114" s="862"/>
      <c r="O114" s="862"/>
      <c r="P114" s="911">
        <v>29</v>
      </c>
    </row>
    <row r="115" spans="1:16">
      <c r="A115" s="911">
        <v>30</v>
      </c>
      <c r="B115" s="861"/>
      <c r="C115" s="862"/>
      <c r="D115" s="862"/>
      <c r="E115" s="862"/>
      <c r="F115" s="862"/>
      <c r="G115" s="929"/>
      <c r="H115" s="929"/>
      <c r="I115" s="799"/>
      <c r="J115" s="969"/>
      <c r="K115" s="969"/>
      <c r="L115" s="929"/>
      <c r="M115" s="929"/>
      <c r="N115" s="862"/>
      <c r="O115" s="862"/>
      <c r="P115" s="911">
        <v>30</v>
      </c>
    </row>
    <row r="116" spans="1:16">
      <c r="A116" s="911">
        <v>31</v>
      </c>
      <c r="B116" s="861"/>
      <c r="C116" s="862"/>
      <c r="D116" s="862"/>
      <c r="E116" s="862"/>
      <c r="F116" s="862"/>
      <c r="G116" s="929"/>
      <c r="H116" s="929"/>
      <c r="I116" s="799"/>
      <c r="J116" s="969"/>
      <c r="K116" s="969"/>
      <c r="L116" s="929"/>
      <c r="M116" s="929"/>
      <c r="N116" s="862"/>
      <c r="O116" s="862"/>
      <c r="P116" s="911">
        <v>31</v>
      </c>
    </row>
    <row r="117" spans="1:16">
      <c r="A117" s="911">
        <v>32</v>
      </c>
      <c r="B117" s="861"/>
      <c r="C117" s="862"/>
      <c r="D117" s="862"/>
      <c r="E117" s="862"/>
      <c r="F117" s="862"/>
      <c r="G117" s="929"/>
      <c r="H117" s="929"/>
      <c r="I117" s="799"/>
      <c r="J117" s="969"/>
      <c r="K117" s="969"/>
      <c r="L117" s="929"/>
      <c r="M117" s="929"/>
      <c r="N117" s="862"/>
      <c r="O117" s="862"/>
      <c r="P117" s="911">
        <v>32</v>
      </c>
    </row>
    <row r="118" spans="1:16">
      <c r="A118" s="911">
        <v>33</v>
      </c>
      <c r="B118" s="861"/>
      <c r="C118" s="862"/>
      <c r="D118" s="862"/>
      <c r="E118" s="862"/>
      <c r="F118" s="862"/>
      <c r="G118" s="929"/>
      <c r="H118" s="929"/>
      <c r="I118" s="799"/>
      <c r="J118" s="969"/>
      <c r="K118" s="969"/>
      <c r="L118" s="929"/>
      <c r="M118" s="929"/>
      <c r="N118" s="862"/>
      <c r="O118" s="862"/>
      <c r="P118" s="911">
        <v>33</v>
      </c>
    </row>
    <row r="119" spans="1:16">
      <c r="A119" s="911">
        <v>34</v>
      </c>
      <c r="B119" s="861"/>
      <c r="C119" s="862"/>
      <c r="D119" s="862"/>
      <c r="E119" s="862"/>
      <c r="F119" s="862"/>
      <c r="G119" s="929"/>
      <c r="H119" s="929"/>
      <c r="I119" s="799"/>
      <c r="J119" s="969"/>
      <c r="K119" s="969"/>
      <c r="L119" s="929"/>
      <c r="M119" s="929"/>
      <c r="N119" s="862"/>
      <c r="O119" s="862"/>
      <c r="P119" s="911">
        <v>34</v>
      </c>
    </row>
    <row r="120" spans="1:16">
      <c r="A120" s="911">
        <v>35</v>
      </c>
      <c r="B120" s="861"/>
      <c r="C120" s="862"/>
      <c r="D120" s="862"/>
      <c r="E120" s="862"/>
      <c r="F120" s="862"/>
      <c r="G120" s="929"/>
      <c r="H120" s="929"/>
      <c r="I120" s="799"/>
      <c r="J120" s="969"/>
      <c r="K120" s="969"/>
      <c r="L120" s="929"/>
      <c r="M120" s="929"/>
      <c r="N120" s="862"/>
      <c r="O120" s="862"/>
      <c r="P120" s="911">
        <v>35</v>
      </c>
    </row>
    <row r="121" spans="1:16">
      <c r="A121" s="911">
        <v>36</v>
      </c>
      <c r="B121" s="861"/>
      <c r="C121" s="862"/>
      <c r="D121" s="862"/>
      <c r="E121" s="862"/>
      <c r="F121" s="862"/>
      <c r="G121" s="929"/>
      <c r="H121" s="929"/>
      <c r="I121" s="799"/>
      <c r="J121" s="969"/>
      <c r="K121" s="969"/>
      <c r="L121" s="929"/>
      <c r="M121" s="929"/>
      <c r="N121" s="862"/>
      <c r="O121" s="862"/>
      <c r="P121" s="911">
        <v>36</v>
      </c>
    </row>
    <row r="122" spans="1:16">
      <c r="A122" s="911">
        <v>37</v>
      </c>
      <c r="B122" s="861"/>
      <c r="C122" s="862"/>
      <c r="D122" s="862"/>
      <c r="E122" s="862"/>
      <c r="F122" s="862"/>
      <c r="G122" s="929"/>
      <c r="H122" s="929"/>
      <c r="I122" s="799"/>
      <c r="J122" s="969"/>
      <c r="K122" s="969"/>
      <c r="L122" s="929"/>
      <c r="M122" s="929"/>
      <c r="N122" s="862"/>
      <c r="O122" s="862"/>
      <c r="P122" s="911">
        <v>37</v>
      </c>
    </row>
    <row r="123" spans="1:16">
      <c r="A123" s="911">
        <v>38</v>
      </c>
      <c r="B123" s="861"/>
      <c r="C123" s="862"/>
      <c r="D123" s="862"/>
      <c r="E123" s="862"/>
      <c r="F123" s="862"/>
      <c r="G123" s="929"/>
      <c r="H123" s="929"/>
      <c r="I123" s="799"/>
      <c r="J123" s="969"/>
      <c r="K123" s="969"/>
      <c r="L123" s="929"/>
      <c r="M123" s="929"/>
      <c r="N123" s="862"/>
      <c r="O123" s="862"/>
      <c r="P123" s="911">
        <v>38</v>
      </c>
    </row>
    <row r="124" spans="1:16">
      <c r="A124" s="911">
        <v>39</v>
      </c>
      <c r="B124" s="861"/>
      <c r="C124" s="862"/>
      <c r="D124" s="862"/>
      <c r="E124" s="862"/>
      <c r="F124" s="862"/>
      <c r="G124" s="929"/>
      <c r="H124" s="929"/>
      <c r="I124" s="799"/>
      <c r="J124" s="969"/>
      <c r="K124" s="969"/>
      <c r="L124" s="929"/>
      <c r="M124" s="929"/>
      <c r="N124" s="862"/>
      <c r="O124" s="862"/>
      <c r="P124" s="911">
        <v>39</v>
      </c>
    </row>
    <row r="125" spans="1:16">
      <c r="A125" s="911">
        <v>40</v>
      </c>
      <c r="B125" s="861"/>
      <c r="C125" s="862"/>
      <c r="D125" s="862"/>
      <c r="E125" s="862"/>
      <c r="F125" s="862"/>
      <c r="G125" s="929"/>
      <c r="H125" s="929"/>
      <c r="I125" s="799"/>
      <c r="J125" s="969"/>
      <c r="K125" s="969"/>
      <c r="L125" s="929"/>
      <c r="M125" s="929"/>
      <c r="N125" s="862"/>
      <c r="O125" s="862"/>
      <c r="P125" s="911">
        <v>40</v>
      </c>
    </row>
    <row r="126" spans="1:16">
      <c r="A126" s="911">
        <v>41</v>
      </c>
      <c r="B126" s="861"/>
      <c r="C126" s="862"/>
      <c r="D126" s="862"/>
      <c r="E126" s="862"/>
      <c r="F126" s="862"/>
      <c r="G126" s="929"/>
      <c r="H126" s="929"/>
      <c r="I126" s="799"/>
      <c r="J126" s="969"/>
      <c r="K126" s="969"/>
      <c r="L126" s="929"/>
      <c r="M126" s="929"/>
      <c r="N126" s="862"/>
      <c r="O126" s="862"/>
      <c r="P126" s="911">
        <v>41</v>
      </c>
    </row>
    <row r="127" spans="1:16">
      <c r="A127" s="911">
        <v>42</v>
      </c>
      <c r="B127" s="861"/>
      <c r="C127" s="862"/>
      <c r="D127" s="862"/>
      <c r="E127" s="862"/>
      <c r="F127" s="862"/>
      <c r="G127" s="929"/>
      <c r="H127" s="929"/>
      <c r="I127" s="799"/>
      <c r="J127" s="969"/>
      <c r="K127" s="969"/>
      <c r="L127" s="929"/>
      <c r="M127" s="929"/>
      <c r="N127" s="862"/>
      <c r="O127" s="862"/>
      <c r="P127" s="911">
        <v>42</v>
      </c>
    </row>
    <row r="128" spans="1:16">
      <c r="A128" s="911">
        <v>43</v>
      </c>
      <c r="B128" s="861"/>
      <c r="C128" s="862"/>
      <c r="D128" s="862"/>
      <c r="E128" s="862"/>
      <c r="F128" s="862"/>
      <c r="G128" s="929"/>
      <c r="H128" s="929"/>
      <c r="I128" s="799"/>
      <c r="J128" s="969"/>
      <c r="K128" s="969"/>
      <c r="L128" s="929"/>
      <c r="M128" s="929"/>
      <c r="N128" s="862"/>
      <c r="O128" s="862"/>
      <c r="P128" s="911">
        <v>43</v>
      </c>
    </row>
    <row r="129" spans="1:16">
      <c r="A129" s="911">
        <v>44</v>
      </c>
      <c r="B129" s="861"/>
      <c r="C129" s="862"/>
      <c r="D129" s="862"/>
      <c r="E129" s="862"/>
      <c r="F129" s="862"/>
      <c r="G129" s="929"/>
      <c r="H129" s="929"/>
      <c r="I129" s="799"/>
      <c r="J129" s="969"/>
      <c r="K129" s="969"/>
      <c r="L129" s="929"/>
      <c r="M129" s="929"/>
      <c r="N129" s="862"/>
      <c r="O129" s="862"/>
      <c r="P129" s="911">
        <v>44</v>
      </c>
    </row>
    <row r="130" spans="1:16">
      <c r="A130" s="911">
        <v>45</v>
      </c>
      <c r="B130" s="861"/>
      <c r="C130" s="862"/>
      <c r="D130" s="862"/>
      <c r="E130" s="862"/>
      <c r="F130" s="862"/>
      <c r="G130" s="929"/>
      <c r="H130" s="929"/>
      <c r="I130" s="799"/>
      <c r="J130" s="969"/>
      <c r="K130" s="969"/>
      <c r="L130" s="929"/>
      <c r="M130" s="929"/>
      <c r="N130" s="862"/>
      <c r="O130" s="862"/>
      <c r="P130" s="911">
        <v>45</v>
      </c>
    </row>
    <row r="131" spans="1:16" ht="15.75" thickBot="1">
      <c r="A131" s="930">
        <v>46</v>
      </c>
      <c r="B131" s="878"/>
      <c r="C131" s="923"/>
      <c r="D131" s="879"/>
      <c r="E131" s="879"/>
      <c r="F131" s="879"/>
      <c r="G131" s="976"/>
      <c r="H131" s="976"/>
      <c r="I131" s="799"/>
      <c r="J131" s="977"/>
      <c r="K131" s="977"/>
      <c r="L131" s="1209"/>
      <c r="M131" s="976"/>
      <c r="N131" s="879"/>
      <c r="O131" s="879"/>
      <c r="P131" s="930">
        <v>46</v>
      </c>
    </row>
    <row r="132" spans="1:16">
      <c r="A132" s="988"/>
      <c r="B132" s="988"/>
      <c r="C132" s="992"/>
      <c r="D132" s="988"/>
      <c r="E132" s="988"/>
      <c r="F132" s="988"/>
      <c r="G132" s="988"/>
      <c r="H132" s="988"/>
      <c r="I132" s="799"/>
      <c r="J132" s="988"/>
      <c r="K132" s="988"/>
      <c r="L132" s="992"/>
      <c r="M132" s="988"/>
      <c r="N132" s="988"/>
      <c r="O132" s="988"/>
      <c r="P132" s="988"/>
    </row>
    <row r="133" spans="1:16">
      <c r="A133" s="1412" t="s">
        <v>4684</v>
      </c>
      <c r="B133" s="2424"/>
      <c r="C133" s="2424"/>
      <c r="D133" s="799"/>
      <c r="E133" s="799"/>
      <c r="F133" s="799"/>
      <c r="G133" s="799"/>
      <c r="H133" s="799"/>
      <c r="I133" s="799"/>
      <c r="J133" s="1412" t="s">
        <v>4684</v>
      </c>
      <c r="K133" s="2424"/>
      <c r="L133" s="2424"/>
      <c r="M133" s="799"/>
      <c r="N133" s="799"/>
      <c r="O133" s="799"/>
      <c r="P133" s="856" t="s">
        <v>2972</v>
      </c>
    </row>
    <row r="134" spans="1:16">
      <c r="A134" s="800" t="s">
        <v>2975</v>
      </c>
      <c r="B134" s="800"/>
      <c r="C134" s="800"/>
      <c r="D134" s="800"/>
      <c r="E134" s="800"/>
      <c r="F134" s="800"/>
      <c r="G134" s="800"/>
      <c r="H134" s="800"/>
      <c r="I134" s="799"/>
      <c r="J134" s="800" t="s">
        <v>2976</v>
      </c>
      <c r="K134" s="800"/>
      <c r="L134" s="800"/>
      <c r="M134" s="800"/>
      <c r="N134" s="800"/>
      <c r="O134" s="800"/>
      <c r="P134" s="800"/>
    </row>
  </sheetData>
  <mergeCells count="1">
    <mergeCell ref="J4:P4"/>
  </mergeCells>
  <printOptions horizontalCentered="1" verticalCentered="1"/>
  <pageMargins left="0.5" right="0.5" top="0.5" bottom="0.5" header="0" footer="0"/>
  <pageSetup scale="70" fitToWidth="2" fitToHeight="2" pageOrder="overThenDown"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tabColor theme="1"/>
  </sheetPr>
  <dimension ref="A1:U148"/>
  <sheetViews>
    <sheetView view="pageBreakPreview" zoomScaleNormal="100" zoomScaleSheetLayoutView="100" workbookViewId="0">
      <selection activeCell="J33" sqref="J33"/>
    </sheetView>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33203125" customWidth="1"/>
    <col min="7" max="8" width="13.44140625" customWidth="1"/>
    <col min="9" max="9" width="25.109375" customWidth="1"/>
    <col min="10" max="11" width="13.44140625" customWidth="1"/>
    <col min="12" max="12" width="17.33203125" customWidth="1"/>
    <col min="13" max="13" width="20.6640625" customWidth="1"/>
    <col min="14" max="14" width="19" style="9" customWidth="1"/>
    <col min="15" max="15" width="19" customWidth="1"/>
    <col min="16" max="16" width="20.44140625" bestFit="1" customWidth="1"/>
    <col min="17" max="17" width="13.6640625" bestFit="1" customWidth="1"/>
    <col min="18" max="18" width="9.33203125" bestFit="1" customWidth="1"/>
    <col min="19" max="19" width="13.6640625" bestFit="1" customWidth="1"/>
    <col min="20" max="20" width="9.77734375" bestFit="1" customWidth="1"/>
    <col min="21" max="21" width="3.44140625" bestFit="1" customWidth="1"/>
  </cols>
  <sheetData>
    <row r="1" spans="1:21" ht="15.75" thickBot="1">
      <c r="A1" s="1284"/>
      <c r="B1" s="1284"/>
      <c r="C1" s="1284"/>
      <c r="D1" s="1284"/>
      <c r="E1" s="1284"/>
      <c r="F1" s="1284"/>
      <c r="G1" s="1284"/>
      <c r="H1" s="1284"/>
      <c r="I1" s="1284"/>
      <c r="J1" s="1284"/>
      <c r="K1" s="1284"/>
      <c r="L1" s="1284"/>
      <c r="M1" s="1284"/>
      <c r="N1" s="1285"/>
    </row>
    <row r="2" spans="1:21" ht="15.75" thickTop="1">
      <c r="A2" s="1232" t="s">
        <v>3287</v>
      </c>
      <c r="B2" s="1233"/>
      <c r="C2" s="1234" t="s">
        <v>3288</v>
      </c>
      <c r="D2" s="1235" t="s">
        <v>1797</v>
      </c>
      <c r="E2" s="1237" t="s">
        <v>1798</v>
      </c>
      <c r="F2" s="1232" t="s">
        <v>1795</v>
      </c>
      <c r="G2" s="1234"/>
      <c r="H2" s="1236" t="s">
        <v>3288</v>
      </c>
      <c r="I2" s="1234"/>
      <c r="J2" s="1236" t="s">
        <v>1797</v>
      </c>
      <c r="K2" s="1234"/>
      <c r="L2" s="1236" t="s">
        <v>1798</v>
      </c>
      <c r="M2" s="1237"/>
      <c r="N2" s="1232" t="s">
        <v>1795</v>
      </c>
      <c r="O2" s="1234"/>
      <c r="P2" s="1236" t="s">
        <v>3288</v>
      </c>
      <c r="Q2" s="1236" t="s">
        <v>1797</v>
      </c>
      <c r="R2" s="1234"/>
      <c r="S2" s="1236" t="s">
        <v>1798</v>
      </c>
      <c r="T2" s="1234"/>
      <c r="U2" s="1237"/>
    </row>
    <row r="3" spans="1:21">
      <c r="A3" s="1238" t="str">
        <f>'Data Sheet'!C25</f>
        <v>Consolidated Edison Company of New York, Inc.</v>
      </c>
      <c r="B3" s="79"/>
      <c r="C3" s="743" t="s">
        <v>3289</v>
      </c>
      <c r="D3" s="76" t="s">
        <v>3307</v>
      </c>
      <c r="E3" s="1239"/>
      <c r="F3" s="1238" t="str">
        <f>'[154]Data Sheet'!$C$25</f>
        <v xml:space="preserve"> </v>
      </c>
      <c r="G3" s="743"/>
      <c r="H3" s="95" t="s">
        <v>3289</v>
      </c>
      <c r="I3" s="743"/>
      <c r="J3" s="95" t="s">
        <v>3307</v>
      </c>
      <c r="K3" s="743"/>
      <c r="L3" s="95"/>
      <c r="M3" s="1239"/>
      <c r="N3" s="1238" t="str">
        <f>'[154]Data Sheet'!$C$25</f>
        <v xml:space="preserve"> </v>
      </c>
      <c r="O3" s="743"/>
      <c r="P3" s="95" t="s">
        <v>3289</v>
      </c>
      <c r="Q3" s="95" t="s">
        <v>3307</v>
      </c>
      <c r="R3" s="743"/>
      <c r="S3" s="95"/>
      <c r="T3" s="743"/>
      <c r="U3" s="1239"/>
    </row>
    <row r="4" spans="1:21">
      <c r="A4" s="1240" t="s">
        <v>3290</v>
      </c>
      <c r="B4" s="79"/>
      <c r="C4" s="743" t="s">
        <v>3291</v>
      </c>
      <c r="D4" s="654" t="str">
        <f>'[154]Data Sheet'!$C$40</f>
        <v xml:space="preserve"> </v>
      </c>
      <c r="E4" s="1241" t="str">
        <f>'[154]Data Sheet'!$C$38</f>
        <v xml:space="preserve"> </v>
      </c>
      <c r="F4" s="1240"/>
      <c r="G4" s="75"/>
      <c r="H4" s="102" t="s">
        <v>3291</v>
      </c>
      <c r="I4" s="1420"/>
      <c r="J4" s="645" t="str">
        <f>'[154]Data Sheet'!$C$40</f>
        <v xml:space="preserve"> </v>
      </c>
      <c r="K4" s="1421" t="str">
        <f>'[154]Data Sheet'!$C$38</f>
        <v xml:space="preserve"> </v>
      </c>
      <c r="L4" s="1165" t="str">
        <f>'[154]Data Sheet'!$C$38</f>
        <v xml:space="preserve"> </v>
      </c>
      <c r="M4" s="1241"/>
      <c r="N4" s="1240"/>
      <c r="O4" s="75"/>
      <c r="P4" s="102" t="s">
        <v>3291</v>
      </c>
      <c r="Q4" s="1439" t="str">
        <f>'[154]Data Sheet'!$C$40</f>
        <v xml:space="preserve"> </v>
      </c>
      <c r="R4" s="1421" t="str">
        <f>'[154]Data Sheet'!$C$38</f>
        <v xml:space="preserve"> </v>
      </c>
      <c r="S4" s="1165" t="str">
        <f>'[154]Data Sheet'!$C$38</f>
        <v xml:space="preserve"> </v>
      </c>
      <c r="T4" s="75"/>
      <c r="U4" s="1241"/>
    </row>
    <row r="5" spans="1:21">
      <c r="A5" s="1286" t="s">
        <v>4243</v>
      </c>
      <c r="B5" s="228"/>
      <c r="C5" s="228"/>
      <c r="D5" s="228"/>
      <c r="E5" s="1243"/>
      <c r="F5" s="1286" t="s">
        <v>4244</v>
      </c>
      <c r="G5" s="228"/>
      <c r="H5" s="228"/>
      <c r="I5" s="228"/>
      <c r="J5" s="228"/>
      <c r="K5" s="228"/>
      <c r="L5" s="228"/>
      <c r="M5" s="1243"/>
      <c r="N5" s="1286" t="s">
        <v>4244</v>
      </c>
      <c r="O5" s="228"/>
      <c r="P5" s="228"/>
      <c r="Q5" s="228"/>
      <c r="R5" s="228"/>
      <c r="S5" s="228"/>
      <c r="T5" s="228"/>
      <c r="U5" s="1243"/>
    </row>
    <row r="6" spans="1:21">
      <c r="A6" s="1238" t="s">
        <v>4245</v>
      </c>
      <c r="B6" s="743"/>
      <c r="C6" s="743"/>
      <c r="D6" s="743"/>
      <c r="E6" s="1239"/>
      <c r="F6" s="1238" t="s">
        <v>4246</v>
      </c>
      <c r="G6" s="743"/>
      <c r="H6" s="743"/>
      <c r="I6" s="743"/>
      <c r="J6" s="743"/>
      <c r="K6" s="743"/>
      <c r="L6" s="743"/>
      <c r="M6" s="1239"/>
      <c r="N6" s="1238"/>
      <c r="O6" s="743"/>
      <c r="P6" s="743"/>
      <c r="Q6" s="743"/>
      <c r="R6" s="743"/>
      <c r="S6" s="743"/>
      <c r="T6" s="743"/>
      <c r="U6" s="1239"/>
    </row>
    <row r="7" spans="1:21">
      <c r="A7" s="1238" t="s">
        <v>4247</v>
      </c>
      <c r="B7" s="1248"/>
      <c r="C7" s="1248"/>
      <c r="D7" s="1248"/>
      <c r="E7" s="1239"/>
      <c r="F7" s="1238" t="s">
        <v>4248</v>
      </c>
      <c r="G7" s="1248"/>
      <c r="H7" s="1248"/>
      <c r="I7" s="1248"/>
      <c r="J7" s="1248"/>
      <c r="K7" s="1248"/>
      <c r="L7" s="1248"/>
      <c r="M7" s="1239"/>
      <c r="N7" s="1238"/>
      <c r="O7" s="1248"/>
      <c r="P7" s="1248"/>
      <c r="Q7" s="1248"/>
      <c r="R7" s="1248"/>
      <c r="S7" s="1248"/>
      <c r="T7" s="1248"/>
      <c r="U7" s="1239"/>
    </row>
    <row r="8" spans="1:21">
      <c r="A8" s="1238" t="s">
        <v>4249</v>
      </c>
      <c r="B8" s="1248"/>
      <c r="C8" s="1248"/>
      <c r="D8" s="1248"/>
      <c r="E8" s="1239"/>
      <c r="F8" s="1422" t="s">
        <v>4264</v>
      </c>
      <c r="G8" s="1248"/>
      <c r="H8" s="1248"/>
      <c r="I8" s="1248"/>
      <c r="J8" s="1248"/>
      <c r="K8" s="1248"/>
      <c r="L8" s="1248"/>
      <c r="M8" s="1239"/>
      <c r="N8" s="1422"/>
      <c r="O8" s="1248"/>
      <c r="P8" s="1248"/>
      <c r="Q8" s="1248"/>
      <c r="R8" s="1248"/>
      <c r="S8" s="1248"/>
      <c r="T8" s="1248"/>
      <c r="U8" s="1239"/>
    </row>
    <row r="9" spans="1:21">
      <c r="A9" s="1422" t="s">
        <v>4250</v>
      </c>
      <c r="B9" s="1248"/>
      <c r="C9" s="1248"/>
      <c r="D9" s="1248"/>
      <c r="E9" s="1239"/>
      <c r="F9" s="1422" t="s">
        <v>4265</v>
      </c>
      <c r="G9" s="1248"/>
      <c r="H9" s="1248"/>
      <c r="I9" s="1248"/>
      <c r="J9" s="1248"/>
      <c r="K9" s="1248"/>
      <c r="L9" s="1248"/>
      <c r="M9" s="1239"/>
      <c r="N9" s="1422"/>
      <c r="O9" s="1248"/>
      <c r="P9" s="1248"/>
      <c r="Q9" s="1248"/>
      <c r="R9" s="1248"/>
      <c r="S9" s="1248"/>
      <c r="T9" s="1248"/>
      <c r="U9" s="1239"/>
    </row>
    <row r="10" spans="1:21">
      <c r="A10" s="1238" t="s">
        <v>4251</v>
      </c>
      <c r="B10" s="1248"/>
      <c r="C10" s="1248"/>
      <c r="D10" s="1248"/>
      <c r="E10" s="1239"/>
      <c r="F10" s="1238" t="s">
        <v>4263</v>
      </c>
      <c r="G10" s="1248"/>
      <c r="H10" s="1248"/>
      <c r="I10" s="1248"/>
      <c r="J10" s="1248"/>
      <c r="K10" s="1248"/>
      <c r="L10" s="1248"/>
      <c r="M10" s="1239"/>
      <c r="N10" s="1238"/>
      <c r="O10" s="1248"/>
      <c r="P10" s="1248"/>
      <c r="Q10" s="1248"/>
      <c r="R10" s="1248"/>
      <c r="S10" s="1248"/>
      <c r="T10" s="1248"/>
      <c r="U10" s="1239"/>
    </row>
    <row r="11" spans="1:21">
      <c r="A11" s="1238" t="s">
        <v>4252</v>
      </c>
      <c r="B11" s="1248"/>
      <c r="C11" s="1248"/>
      <c r="D11" s="1248"/>
      <c r="E11" s="1239"/>
      <c r="F11" s="1422" t="s">
        <v>4266</v>
      </c>
      <c r="G11" s="1248"/>
      <c r="H11" s="1248"/>
      <c r="I11" s="1248"/>
      <c r="J11" s="1248"/>
      <c r="K11" s="1248"/>
      <c r="L11" s="1248"/>
      <c r="M11" s="1239"/>
      <c r="N11" s="1422"/>
      <c r="O11" s="1248"/>
      <c r="P11" s="1248"/>
      <c r="Q11" s="1248"/>
      <c r="R11" s="1248"/>
      <c r="S11" s="1248"/>
      <c r="T11" s="1248"/>
      <c r="U11" s="1239"/>
    </row>
    <row r="12" spans="1:21">
      <c r="A12" s="1238" t="s">
        <v>4253</v>
      </c>
      <c r="B12" s="1248"/>
      <c r="C12" s="1248"/>
      <c r="D12" s="1248"/>
      <c r="E12" s="1239"/>
      <c r="F12" s="1422" t="s">
        <v>4267</v>
      </c>
      <c r="G12" s="1248"/>
      <c r="H12" s="1248"/>
      <c r="I12" s="1248"/>
      <c r="J12" s="1248"/>
      <c r="K12" s="1248"/>
      <c r="L12" s="1248"/>
      <c r="M12" s="1239"/>
      <c r="N12" s="1422"/>
      <c r="O12" s="1248"/>
      <c r="P12" s="1248"/>
      <c r="Q12" s="1248"/>
      <c r="R12" s="1248"/>
      <c r="S12" s="1248"/>
      <c r="T12" s="1248"/>
      <c r="U12" s="1239"/>
    </row>
    <row r="13" spans="1:21">
      <c r="A13" s="1238"/>
      <c r="B13" s="1248"/>
      <c r="C13" s="1248"/>
      <c r="D13" s="1248"/>
      <c r="E13" s="1239"/>
      <c r="F13" s="1422" t="s">
        <v>4268</v>
      </c>
      <c r="G13" s="1248"/>
      <c r="H13" s="1248"/>
      <c r="I13" s="1248"/>
      <c r="J13" s="1248"/>
      <c r="K13" s="1248"/>
      <c r="L13" s="1248"/>
      <c r="M13" s="1239"/>
      <c r="N13" s="1422"/>
      <c r="O13" s="1248"/>
      <c r="P13" s="1248"/>
      <c r="Q13" s="1248"/>
      <c r="R13" s="1248"/>
      <c r="S13" s="1248"/>
      <c r="T13" s="1248"/>
      <c r="U13" s="1239"/>
    </row>
    <row r="14" spans="1:21">
      <c r="A14" s="1238"/>
      <c r="B14" s="743"/>
      <c r="C14" s="1287"/>
      <c r="D14" s="1287"/>
      <c r="E14" s="1288"/>
      <c r="F14" s="1240"/>
      <c r="G14" s="75"/>
      <c r="H14" s="75"/>
      <c r="I14" s="1287"/>
      <c r="J14" s="1287"/>
      <c r="K14" s="743"/>
      <c r="L14" s="1287"/>
      <c r="M14" s="1288"/>
      <c r="N14" s="1240"/>
      <c r="O14" s="75"/>
      <c r="P14" s="75"/>
      <c r="Q14" s="1287"/>
      <c r="R14" s="743"/>
      <c r="S14" s="1287"/>
      <c r="T14" s="75"/>
      <c r="U14" s="1288"/>
    </row>
    <row r="15" spans="1:21">
      <c r="A15" s="1289"/>
      <c r="B15" s="1251"/>
      <c r="C15" s="1290"/>
      <c r="D15" s="1290"/>
      <c r="E15" s="1291"/>
      <c r="F15" s="3690" t="s">
        <v>4257</v>
      </c>
      <c r="G15" s="3691"/>
      <c r="H15" s="3692"/>
      <c r="I15" s="3693" t="s">
        <v>4258</v>
      </c>
      <c r="J15" s="3694"/>
      <c r="K15" s="3695"/>
      <c r="L15" s="1293"/>
      <c r="M15" s="1291"/>
      <c r="N15" s="1440"/>
      <c r="O15" s="1441" t="s">
        <v>4269</v>
      </c>
      <c r="P15" s="1357"/>
      <c r="Q15" s="1290"/>
      <c r="R15" s="1442"/>
      <c r="S15" s="1293"/>
      <c r="T15" s="748"/>
      <c r="U15" s="1291"/>
    </row>
    <row r="16" spans="1:21">
      <c r="A16" s="1252"/>
      <c r="B16" s="1253"/>
      <c r="C16" s="1265"/>
      <c r="D16" s="1265"/>
      <c r="E16" s="1295"/>
      <c r="F16" s="1294"/>
      <c r="G16" s="748"/>
      <c r="H16" s="1426"/>
      <c r="I16" s="1427"/>
      <c r="J16" s="748"/>
      <c r="K16" s="1428"/>
      <c r="L16" s="1293"/>
      <c r="M16" s="1295"/>
      <c r="N16" s="1294"/>
      <c r="O16" s="748" t="s">
        <v>4270</v>
      </c>
      <c r="P16" s="286"/>
      <c r="Q16" s="1443"/>
      <c r="R16" s="1253"/>
      <c r="S16" s="1293"/>
      <c r="T16" s="748"/>
      <c r="U16" s="1295"/>
    </row>
    <row r="17" spans="1:21">
      <c r="A17" s="1252"/>
      <c r="B17" s="1253"/>
      <c r="C17" s="1265"/>
      <c r="D17" s="1265"/>
      <c r="E17" s="1295"/>
      <c r="F17" s="1252"/>
      <c r="G17" s="1443"/>
      <c r="H17" s="286"/>
      <c r="I17" s="1265"/>
      <c r="J17" s="1265"/>
      <c r="K17" s="1358"/>
      <c r="L17" s="1293"/>
      <c r="M17" s="1295"/>
      <c r="N17" s="1252"/>
      <c r="O17" s="1443" t="s">
        <v>4271</v>
      </c>
      <c r="P17" s="286"/>
      <c r="Q17" s="1265"/>
      <c r="R17" s="1358"/>
      <c r="S17" s="1293"/>
      <c r="T17" s="748"/>
      <c r="U17" s="1295"/>
    </row>
    <row r="18" spans="1:21">
      <c r="A18" s="1252"/>
      <c r="B18" s="1253"/>
      <c r="C18" s="1265"/>
      <c r="D18" s="1265"/>
      <c r="E18" s="1295"/>
      <c r="F18" s="1294"/>
      <c r="G18" s="748"/>
      <c r="H18" s="1253"/>
      <c r="I18" s="1358"/>
      <c r="J18" s="1358"/>
      <c r="K18" s="1358"/>
      <c r="L18" s="1293"/>
      <c r="M18" s="1295"/>
      <c r="N18" s="1294" t="s">
        <v>4272</v>
      </c>
      <c r="O18" s="748" t="s">
        <v>4273</v>
      </c>
      <c r="P18" s="1253" t="s">
        <v>4274</v>
      </c>
      <c r="Q18" s="1265"/>
      <c r="R18" s="1358"/>
      <c r="S18" s="1293"/>
      <c r="T18" s="748"/>
      <c r="U18" s="1295"/>
    </row>
    <row r="19" spans="1:21">
      <c r="A19" s="1252"/>
      <c r="B19" s="1253"/>
      <c r="C19" s="1265" t="s">
        <v>4426</v>
      </c>
      <c r="D19" s="1265"/>
      <c r="E19" s="1295"/>
      <c r="F19" s="1294"/>
      <c r="G19" s="748"/>
      <c r="H19" s="1253"/>
      <c r="I19" s="1358"/>
      <c r="J19" s="1358"/>
      <c r="K19" s="1358"/>
      <c r="L19" s="1293" t="s">
        <v>4256</v>
      </c>
      <c r="M19" s="1292" t="s">
        <v>4259</v>
      </c>
      <c r="N19" s="1294" t="s">
        <v>4260</v>
      </c>
      <c r="O19" s="748" t="s">
        <v>4275</v>
      </c>
      <c r="P19" s="1253" t="s">
        <v>4275</v>
      </c>
      <c r="Q19" s="1293" t="s">
        <v>4276</v>
      </c>
      <c r="R19" s="1444" t="s">
        <v>2237</v>
      </c>
      <c r="S19" s="1293" t="s">
        <v>1367</v>
      </c>
      <c r="T19" s="748" t="s">
        <v>1368</v>
      </c>
      <c r="U19" s="1295"/>
    </row>
    <row r="20" spans="1:21">
      <c r="A20" s="1252" t="s">
        <v>1724</v>
      </c>
      <c r="B20" s="1253" t="s">
        <v>4254</v>
      </c>
      <c r="C20" s="1265" t="s">
        <v>3600</v>
      </c>
      <c r="D20" s="1265" t="s">
        <v>4255</v>
      </c>
      <c r="E20" s="1292" t="s">
        <v>4256</v>
      </c>
      <c r="F20" s="1294" t="s">
        <v>2237</v>
      </c>
      <c r="G20" s="748" t="s">
        <v>1367</v>
      </c>
      <c r="H20" s="1253" t="s">
        <v>1368</v>
      </c>
      <c r="I20" s="1358" t="s">
        <v>2237</v>
      </c>
      <c r="J20" s="1358" t="s">
        <v>1367</v>
      </c>
      <c r="K20" s="1358" t="s">
        <v>1368</v>
      </c>
      <c r="L20" s="1293" t="s">
        <v>3605</v>
      </c>
      <c r="M20" s="1292" t="s">
        <v>4260</v>
      </c>
      <c r="N20" s="1294" t="s">
        <v>4277</v>
      </c>
      <c r="O20" s="748" t="s">
        <v>4278</v>
      </c>
      <c r="P20" s="1253" t="s">
        <v>4278</v>
      </c>
      <c r="Q20" s="1443" t="s">
        <v>1167</v>
      </c>
      <c r="R20" s="1253" t="s">
        <v>4279</v>
      </c>
      <c r="S20" s="1293" t="s">
        <v>4279</v>
      </c>
      <c r="T20" s="748" t="s">
        <v>4279</v>
      </c>
      <c r="U20" s="1295"/>
    </row>
    <row r="21" spans="1:21">
      <c r="A21" s="1445" t="s">
        <v>1727</v>
      </c>
      <c r="B21" s="1253" t="s">
        <v>3018</v>
      </c>
      <c r="C21" s="1296" t="s">
        <v>3019</v>
      </c>
      <c r="D21" s="1265" t="s">
        <v>3020</v>
      </c>
      <c r="E21" s="2425" t="s">
        <v>3021</v>
      </c>
      <c r="F21" s="1252" t="s">
        <v>2343</v>
      </c>
      <c r="G21" s="286" t="s">
        <v>2344</v>
      </c>
      <c r="H21" s="1298" t="s">
        <v>2345</v>
      </c>
      <c r="I21" s="1298" t="s">
        <v>2346</v>
      </c>
      <c r="J21" s="1298" t="s">
        <v>2347</v>
      </c>
      <c r="K21" s="1429" t="s">
        <v>2348</v>
      </c>
      <c r="L21" s="1299" t="s">
        <v>2349</v>
      </c>
      <c r="M21" s="2425" t="s">
        <v>2350</v>
      </c>
      <c r="N21" s="1252" t="s">
        <v>181</v>
      </c>
      <c r="O21" s="286" t="s">
        <v>182</v>
      </c>
      <c r="P21" s="1298" t="s">
        <v>183</v>
      </c>
      <c r="Q21" s="1429" t="s">
        <v>184</v>
      </c>
      <c r="R21" s="1299" t="s">
        <v>1075</v>
      </c>
      <c r="S21" s="1299" t="s">
        <v>4280</v>
      </c>
      <c r="T21" s="617" t="s">
        <v>4281</v>
      </c>
      <c r="U21" s="1300"/>
    </row>
    <row r="22" spans="1:21">
      <c r="A22" s="1301">
        <v>1</v>
      </c>
      <c r="B22" s="1258"/>
      <c r="C22" s="1259"/>
      <c r="D22" s="1266"/>
      <c r="E22" s="1307"/>
      <c r="F22" s="1302"/>
      <c r="G22" s="1303"/>
      <c r="H22" s="1304"/>
      <c r="I22" s="1303"/>
      <c r="J22" s="1430"/>
      <c r="K22" s="1305"/>
      <c r="L22" s="1431"/>
      <c r="M22" s="1307"/>
      <c r="N22" s="1302"/>
      <c r="O22" s="1303"/>
      <c r="P22" s="1304"/>
      <c r="Q22" s="1430" t="s">
        <v>4282</v>
      </c>
      <c r="R22" s="1305"/>
      <c r="S22" s="1431"/>
      <c r="T22" s="1306"/>
      <c r="U22" s="1307">
        <v>1</v>
      </c>
    </row>
    <row r="23" spans="1:21">
      <c r="A23" s="1301">
        <v>2</v>
      </c>
      <c r="B23" s="1258"/>
      <c r="C23" s="1259"/>
      <c r="D23" s="1261"/>
      <c r="E23" s="1311"/>
      <c r="F23" s="1308"/>
      <c r="G23" s="319"/>
      <c r="H23" s="319"/>
      <c r="I23" s="449"/>
      <c r="J23" s="1432"/>
      <c r="K23" s="1309"/>
      <c r="L23" s="1309"/>
      <c r="M23" s="1311"/>
      <c r="N23" s="1308"/>
      <c r="O23" s="319"/>
      <c r="P23" s="319"/>
      <c r="Q23" s="1432" t="s">
        <v>4283</v>
      </c>
      <c r="R23" s="1309"/>
      <c r="S23" s="1309"/>
      <c r="T23" s="1310"/>
      <c r="U23" s="1311">
        <v>2</v>
      </c>
    </row>
    <row r="24" spans="1:21">
      <c r="A24" s="1301">
        <v>3</v>
      </c>
      <c r="B24" s="1258"/>
      <c r="C24" s="1259"/>
      <c r="D24" s="1261"/>
      <c r="E24" s="1311"/>
      <c r="F24" s="1312"/>
      <c r="G24" s="248"/>
      <c r="H24" s="248"/>
      <c r="I24" s="265"/>
      <c r="J24" s="1263"/>
      <c r="K24" s="1313"/>
      <c r="L24" s="1313"/>
      <c r="M24" s="1311"/>
      <c r="N24" s="1312"/>
      <c r="O24" s="248"/>
      <c r="P24" s="248"/>
      <c r="Q24" s="1263" t="s">
        <v>4284</v>
      </c>
      <c r="R24" s="1313"/>
      <c r="S24" s="1313"/>
      <c r="T24" s="1310"/>
      <c r="U24" s="1311">
        <v>3</v>
      </c>
    </row>
    <row r="25" spans="1:21">
      <c r="A25" s="1301">
        <v>4</v>
      </c>
      <c r="B25" s="1258"/>
      <c r="C25" s="1259"/>
      <c r="D25" s="1263"/>
      <c r="E25" s="1311"/>
      <c r="F25" s="1312"/>
      <c r="G25" s="248"/>
      <c r="H25" s="248"/>
      <c r="I25" s="265"/>
      <c r="J25" s="1263"/>
      <c r="K25" s="1313"/>
      <c r="L25" s="1313"/>
      <c r="M25" s="1311"/>
      <c r="N25" s="1312"/>
      <c r="O25" s="248"/>
      <c r="P25" s="248"/>
      <c r="Q25" s="1263" t="s">
        <v>4285</v>
      </c>
      <c r="R25" s="1313"/>
      <c r="S25" s="1313"/>
      <c r="T25" s="1310"/>
      <c r="U25" s="1311">
        <v>4</v>
      </c>
    </row>
    <row r="26" spans="1:21">
      <c r="A26" s="1301">
        <v>5</v>
      </c>
      <c r="B26" s="1258"/>
      <c r="C26" s="1259"/>
      <c r="D26" s="1263"/>
      <c r="E26" s="1311"/>
      <c r="F26" s="1312"/>
      <c r="G26" s="657"/>
      <c r="H26" s="657"/>
      <c r="I26" s="255"/>
      <c r="J26" s="1278"/>
      <c r="K26" s="1314"/>
      <c r="L26" s="1314"/>
      <c r="M26" s="1311"/>
      <c r="N26" s="1312"/>
      <c r="O26" s="657"/>
      <c r="P26" s="657"/>
      <c r="Q26" s="1278" t="s">
        <v>2327</v>
      </c>
      <c r="R26" s="1314"/>
      <c r="S26" s="1314"/>
      <c r="T26" s="1310"/>
      <c r="U26" s="1311">
        <v>5</v>
      </c>
    </row>
    <row r="27" spans="1:21">
      <c r="A27" s="1301">
        <v>6</v>
      </c>
      <c r="B27" s="1258"/>
      <c r="C27" s="1259"/>
      <c r="D27" s="1267"/>
      <c r="E27" s="1311"/>
      <c r="F27" s="1315"/>
      <c r="G27" s="1316"/>
      <c r="H27" s="1316"/>
      <c r="I27" s="1433"/>
      <c r="J27" s="1316"/>
      <c r="K27" s="1317"/>
      <c r="L27" s="1316"/>
      <c r="M27" s="1311"/>
      <c r="N27" s="1315"/>
      <c r="O27" s="1316"/>
      <c r="P27" s="1316"/>
      <c r="Q27" s="1316"/>
      <c r="R27" s="1317"/>
      <c r="S27" s="1316"/>
      <c r="T27" s="1310"/>
      <c r="U27" s="1311">
        <v>6</v>
      </c>
    </row>
    <row r="28" spans="1:21">
      <c r="A28" s="1301">
        <v>7</v>
      </c>
      <c r="B28" s="1258"/>
      <c r="C28" s="1259"/>
      <c r="D28" s="1270"/>
      <c r="E28" s="1311"/>
      <c r="F28" s="1318"/>
      <c r="G28" s="1319"/>
      <c r="H28" s="1316"/>
      <c r="I28" s="1434"/>
      <c r="J28" s="1319"/>
      <c r="K28" s="1320"/>
      <c r="L28" s="1319"/>
      <c r="M28" s="1311"/>
      <c r="N28" s="1318"/>
      <c r="O28" s="1319"/>
      <c r="P28" s="1316"/>
      <c r="Q28" s="1319"/>
      <c r="R28" s="1320"/>
      <c r="S28" s="1319"/>
      <c r="T28" s="1310"/>
      <c r="U28" s="1311">
        <v>7</v>
      </c>
    </row>
    <row r="29" spans="1:21">
      <c r="A29" s="1301">
        <v>8</v>
      </c>
      <c r="B29" s="1258"/>
      <c r="C29" s="1259"/>
      <c r="D29" s="1263"/>
      <c r="E29" s="1311"/>
      <c r="F29" s="1312"/>
      <c r="G29" s="451"/>
      <c r="H29" s="451"/>
      <c r="I29" s="452"/>
      <c r="J29" s="1435"/>
      <c r="K29" s="1321"/>
      <c r="L29" s="1321"/>
      <c r="M29" s="1311"/>
      <c r="N29" s="1312"/>
      <c r="O29" s="451"/>
      <c r="P29" s="451"/>
      <c r="Q29" s="1435"/>
      <c r="R29" s="1321"/>
      <c r="S29" s="1321"/>
      <c r="T29" s="1310"/>
      <c r="U29" s="1311">
        <v>8</v>
      </c>
    </row>
    <row r="30" spans="1:21">
      <c r="A30" s="1301">
        <v>9</v>
      </c>
      <c r="B30" s="1258"/>
      <c r="C30" s="1259"/>
      <c r="D30" s="1263"/>
      <c r="E30" s="1311"/>
      <c r="F30" s="1322"/>
      <c r="G30" s="248"/>
      <c r="H30" s="248"/>
      <c r="I30" s="265"/>
      <c r="J30" s="1263"/>
      <c r="K30" s="1313"/>
      <c r="L30" s="1313"/>
      <c r="M30" s="1311"/>
      <c r="N30" s="1322"/>
      <c r="O30" s="248"/>
      <c r="P30" s="248"/>
      <c r="Q30" s="1263"/>
      <c r="R30" s="1313"/>
      <c r="S30" s="1313"/>
      <c r="T30" s="1310"/>
      <c r="U30" s="1311">
        <v>9</v>
      </c>
    </row>
    <row r="31" spans="1:21">
      <c r="A31" s="1301">
        <v>10</v>
      </c>
      <c r="B31" s="1258"/>
      <c r="C31" s="1259"/>
      <c r="D31" s="1263"/>
      <c r="E31" s="1311"/>
      <c r="F31" s="1312"/>
      <c r="G31" s="248"/>
      <c r="H31" s="248"/>
      <c r="I31" s="265"/>
      <c r="J31" s="1263"/>
      <c r="K31" s="1313"/>
      <c r="L31" s="1313"/>
      <c r="M31" s="1311"/>
      <c r="N31" s="1312"/>
      <c r="O31" s="248"/>
      <c r="P31" s="248"/>
      <c r="Q31" s="1263"/>
      <c r="R31" s="1313"/>
      <c r="S31" s="1313"/>
      <c r="T31" s="1310"/>
      <c r="U31" s="1311">
        <v>10</v>
      </c>
    </row>
    <row r="32" spans="1:21">
      <c r="A32" s="1301">
        <v>11</v>
      </c>
      <c r="B32" s="1258"/>
      <c r="C32" s="1259"/>
      <c r="D32" s="1263"/>
      <c r="E32" s="1311"/>
      <c r="F32" s="1312"/>
      <c r="G32" s="248"/>
      <c r="H32" s="248"/>
      <c r="I32" s="265"/>
      <c r="J32" s="1263"/>
      <c r="K32" s="1313"/>
      <c r="L32" s="1313"/>
      <c r="M32" s="1311"/>
      <c r="N32" s="1312"/>
      <c r="O32" s="248"/>
      <c r="P32" s="248"/>
      <c r="Q32" s="1263"/>
      <c r="R32" s="1313"/>
      <c r="S32" s="1313"/>
      <c r="T32" s="1310"/>
      <c r="U32" s="1311">
        <v>11</v>
      </c>
    </row>
    <row r="33" spans="1:21">
      <c r="A33" s="1301">
        <v>12</v>
      </c>
      <c r="B33" s="1258"/>
      <c r="C33" s="1259"/>
      <c r="D33" s="1263"/>
      <c r="E33" s="1311"/>
      <c r="F33" s="1312"/>
      <c r="G33" s="248"/>
      <c r="H33" s="248"/>
      <c r="I33" s="265"/>
      <c r="J33" s="1263"/>
      <c r="K33" s="1313"/>
      <c r="L33" s="1313"/>
      <c r="M33" s="1311"/>
      <c r="N33" s="1312"/>
      <c r="O33" s="248"/>
      <c r="P33" s="248"/>
      <c r="Q33" s="1263"/>
      <c r="R33" s="1313"/>
      <c r="S33" s="1313"/>
      <c r="T33" s="1310"/>
      <c r="U33" s="1311">
        <v>12</v>
      </c>
    </row>
    <row r="34" spans="1:21">
      <c r="A34" s="1301">
        <v>13</v>
      </c>
      <c r="B34" s="1258"/>
      <c r="C34" s="1259"/>
      <c r="D34" s="1263"/>
      <c r="E34" s="1311"/>
      <c r="F34" s="1312"/>
      <c r="G34" s="248"/>
      <c r="H34" s="248"/>
      <c r="I34" s="265"/>
      <c r="J34" s="1263"/>
      <c r="K34" s="1313"/>
      <c r="L34" s="1313"/>
      <c r="M34" s="1311"/>
      <c r="N34" s="1312"/>
      <c r="O34" s="248"/>
      <c r="P34" s="248"/>
      <c r="Q34" s="1263"/>
      <c r="R34" s="1313"/>
      <c r="S34" s="1313"/>
      <c r="T34" s="1310"/>
      <c r="U34" s="1311">
        <v>13</v>
      </c>
    </row>
    <row r="35" spans="1:21">
      <c r="A35" s="1301">
        <v>14</v>
      </c>
      <c r="B35" s="1258"/>
      <c r="C35" s="1259"/>
      <c r="D35" s="1263"/>
      <c r="E35" s="1311"/>
      <c r="F35" s="1312"/>
      <c r="G35" s="248"/>
      <c r="H35" s="248"/>
      <c r="I35" s="265"/>
      <c r="J35" s="1263"/>
      <c r="K35" s="1313"/>
      <c r="L35" s="1313"/>
      <c r="M35" s="1311"/>
      <c r="N35" s="1312"/>
      <c r="O35" s="248"/>
      <c r="P35" s="248"/>
      <c r="Q35" s="1263"/>
      <c r="R35" s="1313"/>
      <c r="S35" s="1313"/>
      <c r="T35" s="1310"/>
      <c r="U35" s="1311">
        <v>14</v>
      </c>
    </row>
    <row r="36" spans="1:21">
      <c r="A36" s="1301">
        <v>15</v>
      </c>
      <c r="B36" s="1258"/>
      <c r="C36" s="1259"/>
      <c r="D36" s="1263"/>
      <c r="E36" s="1311"/>
      <c r="F36" s="1312"/>
      <c r="G36" s="657"/>
      <c r="H36" s="657"/>
      <c r="I36" s="255"/>
      <c r="J36" s="1278"/>
      <c r="K36" s="1313"/>
      <c r="L36" s="1313"/>
      <c r="M36" s="1311"/>
      <c r="N36" s="1312"/>
      <c r="O36" s="657"/>
      <c r="P36" s="657"/>
      <c r="Q36" s="1278"/>
      <c r="R36" s="1313"/>
      <c r="S36" s="1313"/>
      <c r="T36" s="1310"/>
      <c r="U36" s="1311">
        <v>15</v>
      </c>
    </row>
    <row r="37" spans="1:21">
      <c r="A37" s="1301">
        <v>16</v>
      </c>
      <c r="B37" s="1258"/>
      <c r="C37" s="1259"/>
      <c r="D37" s="1273"/>
      <c r="E37" s="1311"/>
      <c r="F37" s="1323"/>
      <c r="G37" s="1316"/>
      <c r="H37" s="1317"/>
      <c r="I37" s="1436"/>
      <c r="J37" s="1316"/>
      <c r="K37" s="1324"/>
      <c r="L37" s="1324"/>
      <c r="M37" s="1311"/>
      <c r="N37" s="1323"/>
      <c r="O37" s="1316"/>
      <c r="P37" s="1317"/>
      <c r="Q37" s="1316"/>
      <c r="R37" s="1324"/>
      <c r="S37" s="1324"/>
      <c r="T37" s="1310"/>
      <c r="U37" s="1311">
        <v>16</v>
      </c>
    </row>
    <row r="38" spans="1:21">
      <c r="A38" s="1301">
        <v>17</v>
      </c>
      <c r="B38" s="1258"/>
      <c r="C38" s="1259"/>
      <c r="D38" s="1273"/>
      <c r="E38" s="1311"/>
      <c r="F38" s="1325"/>
      <c r="G38" s="1326"/>
      <c r="H38" s="1326"/>
      <c r="I38" s="1269"/>
      <c r="J38" s="1270"/>
      <c r="K38" s="1324"/>
      <c r="L38" s="1324"/>
      <c r="M38" s="1311"/>
      <c r="N38" s="1325"/>
      <c r="O38" s="1326"/>
      <c r="P38" s="1326"/>
      <c r="Q38" s="1270"/>
      <c r="R38" s="1324"/>
      <c r="S38" s="1324"/>
      <c r="T38" s="1310"/>
      <c r="U38" s="1311">
        <v>17</v>
      </c>
    </row>
    <row r="39" spans="1:21">
      <c r="A39" s="1301">
        <v>18</v>
      </c>
      <c r="B39" s="1258"/>
      <c r="C39" s="1259"/>
      <c r="D39" s="1263"/>
      <c r="E39" s="1311"/>
      <c r="F39" s="1312"/>
      <c r="G39" s="248"/>
      <c r="H39" s="248"/>
      <c r="I39" s="265"/>
      <c r="J39" s="1263"/>
      <c r="K39" s="1313"/>
      <c r="L39" s="1313"/>
      <c r="M39" s="1311"/>
      <c r="N39" s="1312"/>
      <c r="O39" s="248"/>
      <c r="P39" s="248"/>
      <c r="Q39" s="1263"/>
      <c r="R39" s="1313"/>
      <c r="S39" s="1313"/>
      <c r="T39" s="1310"/>
      <c r="U39" s="1311">
        <v>18</v>
      </c>
    </row>
    <row r="40" spans="1:21">
      <c r="A40" s="1301">
        <v>19</v>
      </c>
      <c r="B40" s="1258"/>
      <c r="C40" s="1259"/>
      <c r="D40" s="1263"/>
      <c r="E40" s="1311"/>
      <c r="F40" s="1312"/>
      <c r="G40" s="248"/>
      <c r="H40" s="248"/>
      <c r="I40" s="265"/>
      <c r="J40" s="1263"/>
      <c r="K40" s="1313"/>
      <c r="L40" s="1313"/>
      <c r="M40" s="1311"/>
      <c r="N40" s="1312"/>
      <c r="O40" s="248"/>
      <c r="P40" s="248"/>
      <c r="Q40" s="1263"/>
      <c r="R40" s="1313"/>
      <c r="S40" s="1313"/>
      <c r="T40" s="1310"/>
      <c r="U40" s="1311">
        <v>19</v>
      </c>
    </row>
    <row r="41" spans="1:21">
      <c r="A41" s="1301">
        <v>20</v>
      </c>
      <c r="B41" s="1258"/>
      <c r="C41" s="1259"/>
      <c r="D41" s="1263"/>
      <c r="E41" s="1311"/>
      <c r="F41" s="1312"/>
      <c r="G41" s="248"/>
      <c r="H41" s="248"/>
      <c r="I41" s="265"/>
      <c r="J41" s="1263"/>
      <c r="K41" s="1313"/>
      <c r="L41" s="1313"/>
      <c r="M41" s="1311"/>
      <c r="N41" s="1312"/>
      <c r="O41" s="248"/>
      <c r="P41" s="248"/>
      <c r="Q41" s="1263"/>
      <c r="R41" s="1313"/>
      <c r="S41" s="1313"/>
      <c r="T41" s="1310"/>
      <c r="U41" s="1311">
        <v>20</v>
      </c>
    </row>
    <row r="42" spans="1:21">
      <c r="A42" s="1301">
        <v>21</v>
      </c>
      <c r="B42" s="1258"/>
      <c r="C42" s="1259"/>
      <c r="D42" s="1263"/>
      <c r="E42" s="1311"/>
      <c r="F42" s="1312"/>
      <c r="G42" s="248"/>
      <c r="H42" s="248"/>
      <c r="I42" s="265"/>
      <c r="J42" s="1263"/>
      <c r="K42" s="1313"/>
      <c r="L42" s="1313"/>
      <c r="M42" s="1311"/>
      <c r="N42" s="1312"/>
      <c r="O42" s="248"/>
      <c r="P42" s="248"/>
      <c r="Q42" s="1263"/>
      <c r="R42" s="1313"/>
      <c r="S42" s="1313"/>
      <c r="T42" s="1310"/>
      <c r="U42" s="1311">
        <v>21</v>
      </c>
    </row>
    <row r="43" spans="1:21">
      <c r="A43" s="1301">
        <v>22</v>
      </c>
      <c r="B43" s="1258"/>
      <c r="C43" s="1259"/>
      <c r="D43" s="1263"/>
      <c r="E43" s="1311"/>
      <c r="F43" s="1312"/>
      <c r="G43" s="248"/>
      <c r="H43" s="248"/>
      <c r="I43" s="265"/>
      <c r="J43" s="1263"/>
      <c r="K43" s="1313"/>
      <c r="L43" s="1313"/>
      <c r="M43" s="1311"/>
      <c r="N43" s="1312"/>
      <c r="O43" s="248"/>
      <c r="P43" s="248"/>
      <c r="Q43" s="1263"/>
      <c r="R43" s="1313"/>
      <c r="S43" s="1313"/>
      <c r="T43" s="1310"/>
      <c r="U43" s="1311">
        <v>22</v>
      </c>
    </row>
    <row r="44" spans="1:21">
      <c r="A44" s="1301">
        <v>23</v>
      </c>
      <c r="B44" s="1258"/>
      <c r="C44" s="1259"/>
      <c r="D44" s="1263"/>
      <c r="E44" s="1311"/>
      <c r="F44" s="1312"/>
      <c r="G44" s="248"/>
      <c r="H44" s="248"/>
      <c r="I44" s="265"/>
      <c r="J44" s="1263"/>
      <c r="K44" s="1313"/>
      <c r="L44" s="1313"/>
      <c r="M44" s="1311"/>
      <c r="N44" s="1312"/>
      <c r="O44" s="248"/>
      <c r="P44" s="248"/>
      <c r="Q44" s="1263"/>
      <c r="R44" s="1313"/>
      <c r="S44" s="1313"/>
      <c r="T44" s="1310"/>
      <c r="U44" s="1311">
        <v>23</v>
      </c>
    </row>
    <row r="45" spans="1:21">
      <c r="A45" s="1301">
        <v>24</v>
      </c>
      <c r="B45" s="1258"/>
      <c r="C45" s="1259"/>
      <c r="D45" s="1273"/>
      <c r="E45" s="1311"/>
      <c r="F45" s="1327"/>
      <c r="G45" s="1267"/>
      <c r="H45" s="1324"/>
      <c r="I45" s="1272"/>
      <c r="J45" s="1273"/>
      <c r="K45" s="1324"/>
      <c r="L45" s="1324"/>
      <c r="M45" s="1311"/>
      <c r="N45" s="1327"/>
      <c r="O45" s="1267"/>
      <c r="P45" s="1324"/>
      <c r="Q45" s="1273"/>
      <c r="R45" s="1324"/>
      <c r="S45" s="1324"/>
      <c r="T45" s="1310"/>
      <c r="U45" s="1311">
        <v>24</v>
      </c>
    </row>
    <row r="46" spans="1:21">
      <c r="A46" s="1301">
        <v>25</v>
      </c>
      <c r="B46" s="1258"/>
      <c r="C46" s="1259"/>
      <c r="D46" s="1263"/>
      <c r="E46" s="1311"/>
      <c r="F46" s="1312"/>
      <c r="G46" s="451"/>
      <c r="H46" s="248"/>
      <c r="I46" s="265"/>
      <c r="J46" s="1263"/>
      <c r="K46" s="1313"/>
      <c r="L46" s="1313"/>
      <c r="M46" s="1311"/>
      <c r="N46" s="1312"/>
      <c r="O46" s="451"/>
      <c r="P46" s="248"/>
      <c r="Q46" s="1263"/>
      <c r="R46" s="1313"/>
      <c r="S46" s="1313"/>
      <c r="T46" s="1310"/>
      <c r="U46" s="1311">
        <v>25</v>
      </c>
    </row>
    <row r="47" spans="1:21">
      <c r="A47" s="1301">
        <v>26</v>
      </c>
      <c r="B47" s="1258"/>
      <c r="C47" s="1259"/>
      <c r="D47" s="1263"/>
      <c r="E47" s="1311"/>
      <c r="F47" s="1312"/>
      <c r="G47" s="248"/>
      <c r="H47" s="248"/>
      <c r="I47" s="265"/>
      <c r="J47" s="1263"/>
      <c r="K47" s="1313"/>
      <c r="L47" s="1313"/>
      <c r="M47" s="1311"/>
      <c r="N47" s="1312"/>
      <c r="O47" s="248"/>
      <c r="P47" s="248"/>
      <c r="Q47" s="1263"/>
      <c r="R47" s="1313"/>
      <c r="S47" s="1313"/>
      <c r="T47" s="1310"/>
      <c r="U47" s="1311">
        <v>26</v>
      </c>
    </row>
    <row r="48" spans="1:21">
      <c r="A48" s="1301">
        <v>27</v>
      </c>
      <c r="B48" s="1258"/>
      <c r="C48" s="1259"/>
      <c r="D48" s="1263"/>
      <c r="E48" s="1311"/>
      <c r="F48" s="1312"/>
      <c r="G48" s="248"/>
      <c r="H48" s="248"/>
      <c r="I48" s="265"/>
      <c r="J48" s="1263"/>
      <c r="K48" s="1313"/>
      <c r="L48" s="1313"/>
      <c r="M48" s="1311"/>
      <c r="N48" s="1312"/>
      <c r="O48" s="248"/>
      <c r="P48" s="248"/>
      <c r="Q48" s="1263"/>
      <c r="R48" s="1313"/>
      <c r="S48" s="1313"/>
      <c r="T48" s="1310"/>
      <c r="U48" s="1311">
        <v>27</v>
      </c>
    </row>
    <row r="49" spans="1:21">
      <c r="A49" s="1301">
        <v>28</v>
      </c>
      <c r="B49" s="1258"/>
      <c r="C49" s="1259"/>
      <c r="D49" s="1263"/>
      <c r="E49" s="1311"/>
      <c r="F49" s="1312"/>
      <c r="G49" s="248"/>
      <c r="H49" s="248"/>
      <c r="I49" s="265"/>
      <c r="J49" s="1263"/>
      <c r="K49" s="1313"/>
      <c r="L49" s="1313"/>
      <c r="M49" s="1311"/>
      <c r="N49" s="1312"/>
      <c r="O49" s="248"/>
      <c r="P49" s="248"/>
      <c r="Q49" s="1263"/>
      <c r="R49" s="1313"/>
      <c r="S49" s="1313"/>
      <c r="T49" s="1310"/>
      <c r="U49" s="1311">
        <v>28</v>
      </c>
    </row>
    <row r="50" spans="1:21">
      <c r="A50" s="1301">
        <v>29</v>
      </c>
      <c r="B50" s="1258"/>
      <c r="C50" s="1259"/>
      <c r="D50" s="1263"/>
      <c r="E50" s="1311"/>
      <c r="F50" s="1312"/>
      <c r="G50" s="248"/>
      <c r="H50" s="248"/>
      <c r="I50" s="265"/>
      <c r="J50" s="1263"/>
      <c r="K50" s="1313"/>
      <c r="L50" s="1313"/>
      <c r="M50" s="1311"/>
      <c r="N50" s="1312"/>
      <c r="O50" s="248"/>
      <c r="P50" s="248"/>
      <c r="Q50" s="1263"/>
      <c r="R50" s="1313"/>
      <c r="S50" s="1313"/>
      <c r="T50" s="1310"/>
      <c r="U50" s="1311">
        <v>29</v>
      </c>
    </row>
    <row r="51" spans="1:21">
      <c r="A51" s="1301">
        <v>30</v>
      </c>
      <c r="B51" s="1258"/>
      <c r="C51" s="1259"/>
      <c r="D51" s="1263"/>
      <c r="E51" s="1311"/>
      <c r="F51" s="1312"/>
      <c r="G51" s="248"/>
      <c r="H51" s="248"/>
      <c r="I51" s="265"/>
      <c r="J51" s="1263"/>
      <c r="K51" s="1313"/>
      <c r="L51" s="1313"/>
      <c r="M51" s="1311"/>
      <c r="N51" s="1312"/>
      <c r="O51" s="248"/>
      <c r="P51" s="248"/>
      <c r="Q51" s="1263"/>
      <c r="R51" s="1313"/>
      <c r="S51" s="1313"/>
      <c r="T51" s="1310"/>
      <c r="U51" s="1311">
        <v>30</v>
      </c>
    </row>
    <row r="52" spans="1:21">
      <c r="A52" s="1301">
        <v>31</v>
      </c>
      <c r="B52" s="1258"/>
      <c r="C52" s="1259"/>
      <c r="D52" s="1263"/>
      <c r="E52" s="1311"/>
      <c r="F52" s="1312"/>
      <c r="G52" s="248"/>
      <c r="H52" s="248"/>
      <c r="I52" s="265"/>
      <c r="J52" s="1263"/>
      <c r="K52" s="1313"/>
      <c r="L52" s="1313"/>
      <c r="M52" s="1311"/>
      <c r="N52" s="1312"/>
      <c r="O52" s="248"/>
      <c r="P52" s="248"/>
      <c r="Q52" s="1263"/>
      <c r="R52" s="1313"/>
      <c r="S52" s="1313"/>
      <c r="T52" s="1310"/>
      <c r="U52" s="1311">
        <v>31</v>
      </c>
    </row>
    <row r="53" spans="1:21">
      <c r="A53" s="1301">
        <v>32</v>
      </c>
      <c r="B53" s="1258"/>
      <c r="C53" s="1259"/>
      <c r="D53" s="1263"/>
      <c r="E53" s="1311"/>
      <c r="F53" s="1312"/>
      <c r="G53" s="248"/>
      <c r="H53" s="248"/>
      <c r="I53" s="265"/>
      <c r="J53" s="1263"/>
      <c r="K53" s="1313"/>
      <c r="L53" s="1313"/>
      <c r="M53" s="1311"/>
      <c r="N53" s="1312"/>
      <c r="O53" s="248"/>
      <c r="P53" s="248"/>
      <c r="Q53" s="1263"/>
      <c r="R53" s="1313"/>
      <c r="S53" s="1313"/>
      <c r="T53" s="1310"/>
      <c r="U53" s="1311">
        <v>32</v>
      </c>
    </row>
    <row r="54" spans="1:21">
      <c r="A54" s="1301">
        <v>33</v>
      </c>
      <c r="B54" s="1258"/>
      <c r="C54" s="1259"/>
      <c r="D54" s="1273"/>
      <c r="E54" s="1311"/>
      <c r="F54" s="1327"/>
      <c r="G54" s="1273"/>
      <c r="H54" s="1324"/>
      <c r="I54" s="1272"/>
      <c r="J54" s="1273"/>
      <c r="K54" s="1324"/>
      <c r="L54" s="1324"/>
      <c r="M54" s="1311"/>
      <c r="N54" s="1327"/>
      <c r="O54" s="1273"/>
      <c r="P54" s="1324"/>
      <c r="Q54" s="1273"/>
      <c r="R54" s="1324"/>
      <c r="S54" s="1324"/>
      <c r="T54" s="1310"/>
      <c r="U54" s="1311">
        <v>33</v>
      </c>
    </row>
    <row r="55" spans="1:21">
      <c r="A55" s="1301">
        <v>34</v>
      </c>
      <c r="B55" s="1258"/>
      <c r="C55" s="1259"/>
      <c r="D55" s="1263"/>
      <c r="E55" s="1311"/>
      <c r="F55" s="1312"/>
      <c r="G55" s="248"/>
      <c r="H55" s="248"/>
      <c r="I55" s="265"/>
      <c r="J55" s="1263"/>
      <c r="K55" s="1313"/>
      <c r="L55" s="1313"/>
      <c r="M55" s="1311"/>
      <c r="N55" s="1312"/>
      <c r="O55" s="248"/>
      <c r="P55" s="248"/>
      <c r="Q55" s="1263"/>
      <c r="R55" s="1313"/>
      <c r="S55" s="1313"/>
      <c r="T55" s="1310"/>
      <c r="U55" s="1311">
        <v>34</v>
      </c>
    </row>
    <row r="56" spans="1:21">
      <c r="A56" s="1301">
        <v>35</v>
      </c>
      <c r="B56" s="1258"/>
      <c r="C56" s="1259"/>
      <c r="D56" s="1263"/>
      <c r="E56" s="1311"/>
      <c r="F56" s="1312"/>
      <c r="G56" s="248"/>
      <c r="H56" s="248"/>
      <c r="I56" s="265"/>
      <c r="J56" s="1263"/>
      <c r="K56" s="1313"/>
      <c r="L56" s="1313"/>
      <c r="M56" s="1311"/>
      <c r="N56" s="1312"/>
      <c r="O56" s="248"/>
      <c r="P56" s="248"/>
      <c r="Q56" s="1263"/>
      <c r="R56" s="1313"/>
      <c r="S56" s="1313"/>
      <c r="T56" s="1310"/>
      <c r="U56" s="1311">
        <v>35</v>
      </c>
    </row>
    <row r="57" spans="1:21">
      <c r="A57" s="1301">
        <v>36</v>
      </c>
      <c r="B57" s="1258"/>
      <c r="C57" s="1259"/>
      <c r="D57" s="1263"/>
      <c r="E57" s="1311"/>
      <c r="F57" s="1312"/>
      <c r="G57" s="248"/>
      <c r="H57" s="248"/>
      <c r="I57" s="265"/>
      <c r="J57" s="1263"/>
      <c r="K57" s="1313"/>
      <c r="L57" s="1313"/>
      <c r="M57" s="1311"/>
      <c r="N57" s="1312"/>
      <c r="O57" s="248"/>
      <c r="P57" s="248"/>
      <c r="Q57" s="1263"/>
      <c r="R57" s="1313"/>
      <c r="S57" s="1313"/>
      <c r="T57" s="1310"/>
      <c r="U57" s="1311">
        <v>36</v>
      </c>
    </row>
    <row r="58" spans="1:21">
      <c r="A58" s="1301">
        <v>37</v>
      </c>
      <c r="B58" s="1258"/>
      <c r="C58" s="1259"/>
      <c r="D58" s="1263"/>
      <c r="E58" s="1311"/>
      <c r="F58" s="1312"/>
      <c r="G58" s="248"/>
      <c r="H58" s="248"/>
      <c r="I58" s="265"/>
      <c r="J58" s="1263"/>
      <c r="K58" s="1313"/>
      <c r="L58" s="1313"/>
      <c r="M58" s="1311"/>
      <c r="N58" s="1312"/>
      <c r="O58" s="248"/>
      <c r="P58" s="248"/>
      <c r="Q58" s="1263"/>
      <c r="R58" s="1313"/>
      <c r="S58" s="1313"/>
      <c r="T58" s="1310"/>
      <c r="U58" s="1311">
        <v>37</v>
      </c>
    </row>
    <row r="59" spans="1:21">
      <c r="A59" s="1301">
        <v>38</v>
      </c>
      <c r="B59" s="1258"/>
      <c r="C59" s="1259"/>
      <c r="D59" s="1263"/>
      <c r="E59" s="1311"/>
      <c r="F59" s="1312"/>
      <c r="G59" s="248"/>
      <c r="H59" s="248"/>
      <c r="I59" s="265"/>
      <c r="J59" s="1437"/>
      <c r="K59" s="1313"/>
      <c r="L59" s="1313"/>
      <c r="M59" s="1311"/>
      <c r="N59" s="1312"/>
      <c r="O59" s="248"/>
      <c r="P59" s="248"/>
      <c r="Q59" s="1437"/>
      <c r="R59" s="1313"/>
      <c r="S59" s="1313"/>
      <c r="T59" s="1310"/>
      <c r="U59" s="1311">
        <v>38</v>
      </c>
    </row>
    <row r="60" spans="1:21" ht="15.75" thickBot="1">
      <c r="A60" s="1328">
        <v>39</v>
      </c>
      <c r="B60" s="1280" t="s">
        <v>2328</v>
      </c>
      <c r="C60" s="1281">
        <f>SUM(C22:C59)</f>
        <v>0</v>
      </c>
      <c r="D60" s="1281">
        <f>SUM(D22:D59)</f>
        <v>0</v>
      </c>
      <c r="E60" s="1329">
        <f>SUM(E22:E59)</f>
        <v>0</v>
      </c>
      <c r="F60" s="1438">
        <f t="shared" ref="F60:T60" si="0">SUM(F22:F59)</f>
        <v>0</v>
      </c>
      <c r="G60" s="1281">
        <f t="shared" si="0"/>
        <v>0</v>
      </c>
      <c r="H60" s="1281">
        <f t="shared" si="0"/>
        <v>0</v>
      </c>
      <c r="I60" s="1281">
        <f t="shared" si="0"/>
        <v>0</v>
      </c>
      <c r="J60" s="1281">
        <f t="shared" si="0"/>
        <v>0</v>
      </c>
      <c r="K60" s="1281">
        <f t="shared" si="0"/>
        <v>0</v>
      </c>
      <c r="L60" s="1281">
        <f t="shared" si="0"/>
        <v>0</v>
      </c>
      <c r="M60" s="1329">
        <f t="shared" si="0"/>
        <v>0</v>
      </c>
      <c r="N60" s="1438">
        <f t="shared" si="0"/>
        <v>0</v>
      </c>
      <c r="O60" s="1281">
        <f t="shared" si="0"/>
        <v>0</v>
      </c>
      <c r="P60" s="1281">
        <f t="shared" si="0"/>
        <v>0</v>
      </c>
      <c r="Q60" s="1281" t="s">
        <v>2328</v>
      </c>
      <c r="R60" s="1281">
        <f>SUM(R22:R59)</f>
        <v>0</v>
      </c>
      <c r="S60" s="1281">
        <f t="shared" si="0"/>
        <v>0</v>
      </c>
      <c r="T60" s="1281">
        <f t="shared" si="0"/>
        <v>0</v>
      </c>
      <c r="U60" s="1329">
        <v>39</v>
      </c>
    </row>
    <row r="61" spans="1:21" ht="15.75" thickTop="1">
      <c r="A61" s="743"/>
      <c r="B61" s="743"/>
      <c r="C61" s="743"/>
      <c r="D61" s="870"/>
      <c r="E61" s="870"/>
      <c r="F61" s="870"/>
      <c r="G61" s="870"/>
      <c r="H61" s="870"/>
      <c r="I61" s="870"/>
      <c r="J61" s="870"/>
      <c r="K61" s="870"/>
      <c r="L61" s="870"/>
      <c r="M61" s="15"/>
      <c r="N61" s="15"/>
    </row>
    <row r="62" spans="1:21">
      <c r="A62" s="15" t="s">
        <v>4675</v>
      </c>
      <c r="B62" s="15"/>
      <c r="C62" s="15"/>
      <c r="D62" s="15"/>
      <c r="E62" s="15"/>
      <c r="F62" s="15" t="s">
        <v>4675</v>
      </c>
      <c r="G62" s="15"/>
      <c r="H62" s="15"/>
      <c r="I62" s="15"/>
      <c r="J62" s="15"/>
      <c r="K62" s="15"/>
      <c r="L62" s="15"/>
      <c r="M62" s="15"/>
      <c r="N62" s="15" t="s">
        <v>4675</v>
      </c>
    </row>
    <row r="63" spans="1:21">
      <c r="A63" s="67" t="s">
        <v>4261</v>
      </c>
      <c r="B63" s="67"/>
      <c r="C63" s="67"/>
      <c r="D63" s="67"/>
      <c r="E63" s="67"/>
      <c r="F63" s="67" t="s">
        <v>4262</v>
      </c>
      <c r="G63" s="67"/>
      <c r="H63" s="67"/>
      <c r="I63" s="67"/>
      <c r="J63" s="67"/>
      <c r="K63" s="67"/>
      <c r="L63" s="67"/>
      <c r="M63" s="67"/>
      <c r="N63" s="67" t="s">
        <v>4286</v>
      </c>
      <c r="O63" s="67"/>
      <c r="P63" s="67"/>
      <c r="Q63" s="67"/>
      <c r="R63" s="67"/>
      <c r="S63" s="67"/>
      <c r="T63" s="67"/>
      <c r="U63" s="67"/>
    </row>
    <row r="64" spans="1:21">
      <c r="N64" s="15"/>
    </row>
    <row r="65" spans="13:14">
      <c r="N65" s="743"/>
    </row>
    <row r="66" spans="13:14">
      <c r="N66" s="743"/>
    </row>
    <row r="67" spans="13:14">
      <c r="N67" s="743"/>
    </row>
    <row r="68" spans="13:14">
      <c r="N68" s="743"/>
    </row>
    <row r="69" spans="13:14">
      <c r="N69" s="748"/>
    </row>
    <row r="70" spans="13:14">
      <c r="N70" s="748"/>
    </row>
    <row r="71" spans="13:14">
      <c r="N71" s="748"/>
    </row>
    <row r="72" spans="13:14">
      <c r="N72" s="748"/>
    </row>
    <row r="73" spans="13:14">
      <c r="N73" s="748"/>
    </row>
    <row r="74" spans="13:14">
      <c r="N74" s="748"/>
    </row>
    <row r="75" spans="13:14">
      <c r="M75" s="744"/>
      <c r="N75" s="748"/>
    </row>
    <row r="76" spans="13:14">
      <c r="N76" s="748"/>
    </row>
    <row r="77" spans="13:14">
      <c r="N77" s="748"/>
    </row>
    <row r="78" spans="13:14">
      <c r="N78" s="748"/>
    </row>
    <row r="79" spans="13:14">
      <c r="N79" s="748"/>
    </row>
    <row r="80" spans="13:14">
      <c r="N80" s="748"/>
    </row>
    <row r="81" spans="14:14">
      <c r="N81" s="748"/>
    </row>
    <row r="82" spans="14:14">
      <c r="N82" s="748"/>
    </row>
    <row r="83" spans="14:14">
      <c r="N83" s="748"/>
    </row>
    <row r="84" spans="14:14">
      <c r="N84" s="748"/>
    </row>
    <row r="85" spans="14:14">
      <c r="N85" s="748"/>
    </row>
    <row r="86" spans="14:14">
      <c r="N86" s="748"/>
    </row>
    <row r="87" spans="14:14">
      <c r="N87" s="748"/>
    </row>
    <row r="88" spans="14:14">
      <c r="N88" s="748"/>
    </row>
    <row r="89" spans="14:14">
      <c r="N89" s="748"/>
    </row>
    <row r="90" spans="14:14">
      <c r="N90" s="748"/>
    </row>
    <row r="91" spans="14:14">
      <c r="N91" s="748"/>
    </row>
    <row r="92" spans="14:14">
      <c r="N92" s="748"/>
    </row>
    <row r="93" spans="14:14">
      <c r="N93" s="748"/>
    </row>
    <row r="94" spans="14:14">
      <c r="N94" s="748"/>
    </row>
    <row r="95" spans="14:14">
      <c r="N95" s="748"/>
    </row>
    <row r="96" spans="14:14">
      <c r="N96" s="748"/>
    </row>
    <row r="97" spans="14:14">
      <c r="N97" s="748"/>
    </row>
    <row r="98" spans="14:14">
      <c r="N98" s="748"/>
    </row>
    <row r="99" spans="14:14">
      <c r="N99" s="748"/>
    </row>
    <row r="100" spans="14:14">
      <c r="N100" s="748"/>
    </row>
    <row r="101" spans="14:14">
      <c r="N101" s="748"/>
    </row>
    <row r="102" spans="14:14">
      <c r="N102" s="748"/>
    </row>
    <row r="103" spans="14:14">
      <c r="N103" s="748"/>
    </row>
    <row r="104" spans="14:14">
      <c r="N104" s="748"/>
    </row>
    <row r="105" spans="14:14">
      <c r="N105" s="748"/>
    </row>
    <row r="106" spans="14:14">
      <c r="N106" s="748"/>
    </row>
    <row r="107" spans="14:14">
      <c r="N107" s="748"/>
    </row>
    <row r="108" spans="14:14">
      <c r="N108" s="748"/>
    </row>
    <row r="109" spans="14:14">
      <c r="N109" s="748"/>
    </row>
    <row r="110" spans="14:14">
      <c r="N110" s="748"/>
    </row>
    <row r="111" spans="14:14">
      <c r="N111" s="748"/>
    </row>
    <row r="112" spans="14:14">
      <c r="N112" s="748"/>
    </row>
    <row r="113" spans="14:14">
      <c r="N113" s="748"/>
    </row>
    <row r="114" spans="14:14">
      <c r="N114" s="748"/>
    </row>
    <row r="115" spans="14:14">
      <c r="N115" s="748"/>
    </row>
    <row r="116" spans="14:14">
      <c r="N116" s="748"/>
    </row>
    <row r="117" spans="14:14">
      <c r="N117" s="748"/>
    </row>
    <row r="118" spans="14:14">
      <c r="N118" s="748"/>
    </row>
    <row r="119" spans="14:14">
      <c r="N119" s="748"/>
    </row>
    <row r="120" spans="14:14">
      <c r="N120" s="748"/>
    </row>
    <row r="121" spans="14:14">
      <c r="N121" s="743"/>
    </row>
    <row r="122" spans="14:14">
      <c r="N122" s="1330"/>
    </row>
    <row r="123" spans="14:14">
      <c r="N123" s="869"/>
    </row>
    <row r="124" spans="14:14">
      <c r="N124" s="743"/>
    </row>
    <row r="125" spans="14:14">
      <c r="N125" s="743"/>
    </row>
    <row r="126" spans="14:14">
      <c r="N126" s="743"/>
    </row>
    <row r="127" spans="14:14">
      <c r="N127" s="743"/>
    </row>
    <row r="128" spans="14:14">
      <c r="N128" s="743"/>
    </row>
    <row r="129" spans="14:14">
      <c r="N129" s="743"/>
    </row>
    <row r="130" spans="14:14">
      <c r="N130" s="743"/>
    </row>
    <row r="131" spans="14:14">
      <c r="N131" s="743"/>
    </row>
    <row r="132" spans="14:14">
      <c r="N132" s="743"/>
    </row>
    <row r="133" spans="14:14">
      <c r="N133" s="743"/>
    </row>
    <row r="134" spans="14:14">
      <c r="N134" s="743"/>
    </row>
    <row r="135" spans="14:14">
      <c r="N135" s="743"/>
    </row>
    <row r="136" spans="14:14">
      <c r="N136" s="743"/>
    </row>
    <row r="137" spans="14:14">
      <c r="N137" s="743"/>
    </row>
    <row r="138" spans="14:14">
      <c r="N138" s="745"/>
    </row>
    <row r="139" spans="14:14">
      <c r="N139" s="745"/>
    </row>
    <row r="140" spans="14:14">
      <c r="N140" s="745"/>
    </row>
    <row r="141" spans="14:14">
      <c r="N141" s="745"/>
    </row>
    <row r="142" spans="14:14">
      <c r="N142" s="745"/>
    </row>
    <row r="143" spans="14:14">
      <c r="N143" s="745"/>
    </row>
    <row r="144" spans="14:14">
      <c r="N144" s="745"/>
    </row>
    <row r="145" spans="14:14">
      <c r="N145" s="745"/>
    </row>
    <row r="146" spans="14:14">
      <c r="N146" s="745"/>
    </row>
    <row r="147" spans="14:14">
      <c r="N147" s="745"/>
    </row>
    <row r="148" spans="14:14">
      <c r="N148" s="745"/>
    </row>
  </sheetData>
  <mergeCells count="2">
    <mergeCell ref="F15:H15"/>
    <mergeCell ref="I15:K15"/>
  </mergeCells>
  <pageMargins left="0.7" right="0.7" top="0.75" bottom="0.75" header="0.3" footer="0.3"/>
  <pageSetup scale="54" orientation="portrait" r:id="rId1"/>
  <colBreaks count="2" manualBreakCount="2">
    <brk id="5" max="1048575" man="1"/>
    <brk id="13"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tabColor theme="1"/>
  </sheetPr>
  <dimension ref="A1:K63"/>
  <sheetViews>
    <sheetView view="pageBreakPreview" zoomScale="40" zoomScaleNormal="100" zoomScaleSheetLayoutView="40" workbookViewId="0">
      <selection activeCell="J33" sqref="J33"/>
    </sheetView>
  </sheetViews>
  <sheetFormatPr defaultRowHeight="15"/>
  <cols>
    <col min="1" max="1" width="4.6640625" customWidth="1"/>
    <col min="2" max="2" width="34.33203125" customWidth="1"/>
    <col min="3" max="3" width="19.21875" bestFit="1" customWidth="1"/>
    <col min="4" max="4" width="25.88671875" customWidth="1"/>
    <col min="5" max="5" width="18.77734375" customWidth="1"/>
    <col min="6" max="6" width="18.88671875" customWidth="1"/>
    <col min="7" max="7" width="20.44140625" customWidth="1"/>
    <col min="8" max="8" width="19.21875" bestFit="1" customWidth="1"/>
    <col min="9" max="9" width="25.109375" customWidth="1"/>
    <col min="10" max="10" width="13.44140625" customWidth="1"/>
    <col min="11" max="11" width="3.44140625" bestFit="1" customWidth="1"/>
  </cols>
  <sheetData>
    <row r="1" spans="1:11" ht="15.75" thickBot="1">
      <c r="A1" s="1284"/>
      <c r="B1" s="1284"/>
      <c r="C1" s="1284"/>
      <c r="D1" s="1284"/>
      <c r="E1" s="1284"/>
      <c r="F1" s="1284"/>
      <c r="G1" s="1284"/>
      <c r="H1" s="1284"/>
      <c r="I1" s="1284"/>
      <c r="J1" s="1284"/>
    </row>
    <row r="2" spans="1:11" ht="15.75" thickTop="1">
      <c r="A2" s="1232" t="s">
        <v>3287</v>
      </c>
      <c r="B2" s="1233"/>
      <c r="C2" s="1234" t="s">
        <v>3288</v>
      </c>
      <c r="D2" s="1235" t="s">
        <v>1797</v>
      </c>
      <c r="E2" s="1237" t="s">
        <v>1798</v>
      </c>
      <c r="F2" s="1232" t="s">
        <v>1795</v>
      </c>
      <c r="G2" s="1234"/>
      <c r="H2" s="1236" t="s">
        <v>3288</v>
      </c>
      <c r="I2" s="1234"/>
      <c r="J2" s="1236" t="s">
        <v>1797</v>
      </c>
      <c r="K2" s="1237"/>
    </row>
    <row r="3" spans="1:11">
      <c r="A3" s="1238" t="str">
        <f>'Data Sheet'!C25</f>
        <v>Consolidated Edison Company of New York, Inc.</v>
      </c>
      <c r="B3" s="79"/>
      <c r="C3" s="743" t="s">
        <v>3289</v>
      </c>
      <c r="D3" s="76" t="s">
        <v>3307</v>
      </c>
      <c r="E3" s="1239"/>
      <c r="F3" s="1238" t="str">
        <f>'[154]Data Sheet'!$C$25</f>
        <v xml:space="preserve"> </v>
      </c>
      <c r="G3" s="743"/>
      <c r="H3" s="95" t="s">
        <v>3289</v>
      </c>
      <c r="I3" s="743"/>
      <c r="J3" s="95" t="s">
        <v>3307</v>
      </c>
      <c r="K3" s="1239"/>
    </row>
    <row r="4" spans="1:11">
      <c r="A4" s="1240" t="s">
        <v>3290</v>
      </c>
      <c r="B4" s="79"/>
      <c r="C4" s="743" t="s">
        <v>3291</v>
      </c>
      <c r="D4" s="654" t="str">
        <f>'[154]Data Sheet'!$C$40</f>
        <v xml:space="preserve"> </v>
      </c>
      <c r="E4" s="1241" t="str">
        <f>'[154]Data Sheet'!$C$38</f>
        <v xml:space="preserve"> </v>
      </c>
      <c r="F4" s="1240"/>
      <c r="G4" s="75"/>
      <c r="H4" s="102" t="s">
        <v>3291</v>
      </c>
      <c r="I4" s="1420"/>
      <c r="J4" s="645" t="str">
        <f>'[154]Data Sheet'!$C$40</f>
        <v xml:space="preserve"> </v>
      </c>
      <c r="K4" s="1241"/>
    </row>
    <row r="5" spans="1:11">
      <c r="A5" s="1286" t="s">
        <v>4287</v>
      </c>
      <c r="B5" s="228"/>
      <c r="C5" s="228"/>
      <c r="D5" s="228"/>
      <c r="E5" s="1243"/>
      <c r="F5" s="1286" t="s">
        <v>4288</v>
      </c>
      <c r="G5" s="228"/>
      <c r="H5" s="228"/>
      <c r="I5" s="228"/>
      <c r="J5" s="228"/>
      <c r="K5" s="1243"/>
    </row>
    <row r="6" spans="1:11">
      <c r="A6" s="1238" t="s">
        <v>4289</v>
      </c>
      <c r="B6" s="743"/>
      <c r="C6" s="743"/>
      <c r="D6" s="743"/>
      <c r="E6" s="1239"/>
      <c r="F6" s="1238"/>
      <c r="G6" s="743"/>
      <c r="H6" s="743"/>
      <c r="I6" s="743"/>
      <c r="J6" s="743"/>
      <c r="K6" s="1239"/>
    </row>
    <row r="7" spans="1:11">
      <c r="A7" s="1238" t="s">
        <v>4290</v>
      </c>
      <c r="B7" s="1248"/>
      <c r="C7" s="1248"/>
      <c r="D7" s="1248"/>
      <c r="E7" s="1239"/>
      <c r="F7" s="1238"/>
      <c r="G7" s="1248"/>
      <c r="H7" s="1248"/>
      <c r="I7" s="1248"/>
      <c r="J7" s="1248"/>
      <c r="K7" s="1239"/>
    </row>
    <row r="8" spans="1:11">
      <c r="A8" s="1238" t="s">
        <v>4291</v>
      </c>
      <c r="B8" s="1248"/>
      <c r="C8" s="1248"/>
      <c r="D8" s="1248"/>
      <c r="E8" s="1239"/>
      <c r="F8" s="1422"/>
      <c r="G8" s="1248"/>
      <c r="H8" s="1248"/>
      <c r="I8" s="1248"/>
      <c r="J8" s="1248"/>
      <c r="K8" s="1239"/>
    </row>
    <row r="9" spans="1:11">
      <c r="A9" s="1238" t="s">
        <v>4292</v>
      </c>
      <c r="B9" s="1248"/>
      <c r="C9" s="1248"/>
      <c r="D9" s="1248"/>
      <c r="E9" s="1239"/>
      <c r="F9" s="1422"/>
      <c r="G9" s="1248"/>
      <c r="H9" s="1248"/>
      <c r="I9" s="1248"/>
      <c r="J9" s="1248"/>
      <c r="K9" s="1239"/>
    </row>
    <row r="10" spans="1:11">
      <c r="A10" s="1422" t="s">
        <v>4293</v>
      </c>
      <c r="B10" s="1248"/>
      <c r="C10" s="1248"/>
      <c r="D10" s="1248"/>
      <c r="E10" s="1239"/>
      <c r="F10" s="1238"/>
      <c r="G10" s="1248"/>
      <c r="H10" s="1248"/>
      <c r="I10" s="1248"/>
      <c r="J10" s="1248"/>
      <c r="K10" s="1239"/>
    </row>
    <row r="11" spans="1:11">
      <c r="A11" s="1422" t="s">
        <v>4294</v>
      </c>
      <c r="B11" s="1248"/>
      <c r="C11" s="1248"/>
      <c r="D11" s="1248"/>
      <c r="E11" s="1239"/>
      <c r="F11" s="1422"/>
      <c r="G11" s="1248"/>
      <c r="H11" s="1248"/>
      <c r="I11" s="1248"/>
      <c r="J11" s="1248"/>
      <c r="K11" s="1239"/>
    </row>
    <row r="12" spans="1:11">
      <c r="A12" s="1422" t="s">
        <v>4295</v>
      </c>
      <c r="B12" s="1248"/>
      <c r="C12" s="1248"/>
      <c r="D12" s="1248"/>
      <c r="E12" s="1239"/>
      <c r="F12" s="1422"/>
      <c r="G12" s="1248"/>
      <c r="H12" s="1248"/>
      <c r="I12" s="1248"/>
      <c r="J12" s="1248"/>
      <c r="K12" s="1239"/>
    </row>
    <row r="13" spans="1:11">
      <c r="A13" s="1238" t="s">
        <v>4296</v>
      </c>
      <c r="B13" s="1248"/>
      <c r="C13" s="1248"/>
      <c r="D13" s="1248"/>
      <c r="E13" s="1239"/>
      <c r="F13" s="1422"/>
      <c r="G13" s="1248"/>
      <c r="H13" s="1248"/>
      <c r="I13" s="1248"/>
      <c r="J13" s="1248"/>
      <c r="K13" s="1239"/>
    </row>
    <row r="14" spans="1:11">
      <c r="A14" s="1238" t="s">
        <v>4297</v>
      </c>
      <c r="B14" s="1248"/>
      <c r="C14" s="1248"/>
      <c r="D14" s="1248"/>
      <c r="E14" s="1239"/>
      <c r="F14" s="1422"/>
      <c r="G14" s="1248"/>
      <c r="H14" s="1248"/>
      <c r="I14" s="1248"/>
      <c r="J14" s="1248"/>
      <c r="K14" s="1239"/>
    </row>
    <row r="15" spans="1:11">
      <c r="A15" s="1238"/>
      <c r="B15" s="743"/>
      <c r="C15" s="1287"/>
      <c r="D15" s="1287"/>
      <c r="E15" s="1288"/>
      <c r="F15" s="1240"/>
      <c r="G15" s="75"/>
      <c r="H15" s="75"/>
      <c r="I15" s="1287"/>
      <c r="J15" s="1287"/>
      <c r="K15" s="1288"/>
    </row>
    <row r="16" spans="1:11">
      <c r="A16" s="1423"/>
      <c r="B16" s="1424"/>
      <c r="C16" s="1425"/>
      <c r="D16" s="1425"/>
      <c r="E16" s="2426"/>
      <c r="F16" s="3696" t="s">
        <v>4298</v>
      </c>
      <c r="G16" s="3697"/>
      <c r="H16" s="3697"/>
      <c r="I16" s="3697"/>
      <c r="J16" s="3698"/>
      <c r="K16" s="1291"/>
    </row>
    <row r="17" spans="1:11">
      <c r="A17" s="1252" t="s">
        <v>1724</v>
      </c>
      <c r="B17" s="1253" t="s">
        <v>4254</v>
      </c>
      <c r="C17" s="1265" t="s">
        <v>4426</v>
      </c>
      <c r="D17" s="1265" t="s">
        <v>4255</v>
      </c>
      <c r="E17" s="1292" t="s">
        <v>4299</v>
      </c>
      <c r="F17" s="1252" t="s">
        <v>4300</v>
      </c>
      <c r="G17" s="1446" t="s">
        <v>3621</v>
      </c>
      <c r="H17" s="1426" t="s">
        <v>4301</v>
      </c>
      <c r="I17" s="1427" t="s">
        <v>4302</v>
      </c>
      <c r="J17" s="748" t="s">
        <v>2833</v>
      </c>
      <c r="K17" s="1295"/>
    </row>
    <row r="18" spans="1:11">
      <c r="A18" s="1445" t="s">
        <v>1727</v>
      </c>
      <c r="B18" s="1253" t="s">
        <v>3018</v>
      </c>
      <c r="C18" s="1265" t="s">
        <v>3600</v>
      </c>
      <c r="D18" s="1265" t="s">
        <v>3020</v>
      </c>
      <c r="E18" s="1292" t="s">
        <v>956</v>
      </c>
      <c r="F18" s="1294" t="s">
        <v>4303</v>
      </c>
      <c r="G18" s="1443" t="s">
        <v>2344</v>
      </c>
      <c r="H18" s="286" t="s">
        <v>4304</v>
      </c>
      <c r="I18" s="1265" t="s">
        <v>4272</v>
      </c>
      <c r="J18" s="1265" t="s">
        <v>2347</v>
      </c>
      <c r="K18" s="1295"/>
    </row>
    <row r="19" spans="1:11">
      <c r="A19" s="1445"/>
      <c r="B19" s="1253"/>
      <c r="C19" s="1265" t="s">
        <v>3019</v>
      </c>
      <c r="D19" s="1265"/>
      <c r="E19" s="1292" t="s">
        <v>3021</v>
      </c>
      <c r="F19" s="1294" t="s">
        <v>4305</v>
      </c>
      <c r="G19" s="1443"/>
      <c r="H19" s="1253" t="s">
        <v>2345</v>
      </c>
      <c r="I19" s="1358" t="s">
        <v>4260</v>
      </c>
      <c r="J19" s="1358"/>
      <c r="K19" s="1295"/>
    </row>
    <row r="20" spans="1:11">
      <c r="A20" s="1252"/>
      <c r="B20" s="1253"/>
      <c r="C20" s="1265"/>
      <c r="D20" s="1265"/>
      <c r="E20" s="1295"/>
      <c r="F20" s="1294" t="s">
        <v>2343</v>
      </c>
      <c r="G20" s="748"/>
      <c r="H20" s="1253"/>
      <c r="I20" s="1358" t="s">
        <v>2346</v>
      </c>
      <c r="J20" s="1358"/>
      <c r="K20" s="1295"/>
    </row>
    <row r="21" spans="1:11">
      <c r="A21" s="1445"/>
      <c r="B21" s="1253"/>
      <c r="C21" s="1296"/>
      <c r="D21" s="1265"/>
      <c r="E21" s="1300"/>
      <c r="F21" s="1252"/>
      <c r="G21" s="286"/>
      <c r="H21" s="1298"/>
      <c r="I21" s="1298"/>
      <c r="J21" s="1298"/>
      <c r="K21" s="1300"/>
    </row>
    <row r="22" spans="1:11">
      <c r="A22" s="1301">
        <v>1</v>
      </c>
      <c r="B22" s="1258"/>
      <c r="C22" s="1259"/>
      <c r="D22" s="1266"/>
      <c r="E22" s="1307"/>
      <c r="F22" s="1302"/>
      <c r="G22" s="1303"/>
      <c r="H22" s="1304"/>
      <c r="I22" s="1303"/>
      <c r="J22" s="1430"/>
      <c r="K22" s="1307">
        <v>1</v>
      </c>
    </row>
    <row r="23" spans="1:11">
      <c r="A23" s="1301">
        <v>2</v>
      </c>
      <c r="B23" s="1258"/>
      <c r="C23" s="1259"/>
      <c r="D23" s="1261"/>
      <c r="E23" s="1311"/>
      <c r="F23" s="1308"/>
      <c r="G23" s="319"/>
      <c r="H23" s="319"/>
      <c r="I23" s="449"/>
      <c r="J23" s="1432"/>
      <c r="K23" s="1311">
        <v>2</v>
      </c>
    </row>
    <row r="24" spans="1:11">
      <c r="A24" s="1301">
        <v>3</v>
      </c>
      <c r="B24" s="1258"/>
      <c r="C24" s="1259"/>
      <c r="D24" s="1261"/>
      <c r="E24" s="1311"/>
      <c r="F24" s="1312"/>
      <c r="G24" s="248"/>
      <c r="H24" s="248"/>
      <c r="I24" s="265"/>
      <c r="J24" s="1263"/>
      <c r="K24" s="1311">
        <v>3</v>
      </c>
    </row>
    <row r="25" spans="1:11">
      <c r="A25" s="1301">
        <v>4</v>
      </c>
      <c r="B25" s="1258"/>
      <c r="C25" s="1259"/>
      <c r="D25" s="1263"/>
      <c r="E25" s="1311"/>
      <c r="F25" s="1312"/>
      <c r="G25" s="248"/>
      <c r="H25" s="248"/>
      <c r="I25" s="265"/>
      <c r="J25" s="1263"/>
      <c r="K25" s="1311">
        <v>4</v>
      </c>
    </row>
    <row r="26" spans="1:11">
      <c r="A26" s="1301">
        <v>5</v>
      </c>
      <c r="B26" s="1258"/>
      <c r="C26" s="1259"/>
      <c r="D26" s="1263"/>
      <c r="E26" s="1311"/>
      <c r="F26" s="1312"/>
      <c r="G26" s="657"/>
      <c r="H26" s="657"/>
      <c r="I26" s="255"/>
      <c r="J26" s="1278"/>
      <c r="K26" s="1311">
        <v>5</v>
      </c>
    </row>
    <row r="27" spans="1:11">
      <c r="A27" s="1301">
        <v>6</v>
      </c>
      <c r="B27" s="1258"/>
      <c r="C27" s="1259"/>
      <c r="D27" s="1267"/>
      <c r="E27" s="1311"/>
      <c r="F27" s="1315"/>
      <c r="G27" s="1316"/>
      <c r="H27" s="1316"/>
      <c r="I27" s="1433"/>
      <c r="J27" s="1316"/>
      <c r="K27" s="1311">
        <v>6</v>
      </c>
    </row>
    <row r="28" spans="1:11">
      <c r="A28" s="1301">
        <v>7</v>
      </c>
      <c r="B28" s="1258"/>
      <c r="C28" s="1259"/>
      <c r="D28" s="1270"/>
      <c r="E28" s="1311"/>
      <c r="F28" s="1318"/>
      <c r="G28" s="1319"/>
      <c r="H28" s="1316"/>
      <c r="I28" s="1434"/>
      <c r="J28" s="1319"/>
      <c r="K28" s="1311">
        <v>7</v>
      </c>
    </row>
    <row r="29" spans="1:11">
      <c r="A29" s="1301">
        <v>8</v>
      </c>
      <c r="B29" s="1258"/>
      <c r="C29" s="1259"/>
      <c r="D29" s="1263"/>
      <c r="E29" s="1311"/>
      <c r="F29" s="1312"/>
      <c r="G29" s="451"/>
      <c r="H29" s="451"/>
      <c r="I29" s="452"/>
      <c r="J29" s="1435"/>
      <c r="K29" s="1311">
        <v>8</v>
      </c>
    </row>
    <row r="30" spans="1:11">
      <c r="A30" s="1301">
        <v>9</v>
      </c>
      <c r="B30" s="1258"/>
      <c r="C30" s="1259"/>
      <c r="D30" s="1263"/>
      <c r="E30" s="1311"/>
      <c r="F30" s="1322"/>
      <c r="G30" s="248"/>
      <c r="H30" s="248"/>
      <c r="I30" s="265"/>
      <c r="J30" s="1263"/>
      <c r="K30" s="1311">
        <v>9</v>
      </c>
    </row>
    <row r="31" spans="1:11">
      <c r="A31" s="1301">
        <v>10</v>
      </c>
      <c r="B31" s="1258"/>
      <c r="C31" s="1259"/>
      <c r="D31" s="1263"/>
      <c r="E31" s="1311"/>
      <c r="F31" s="1312"/>
      <c r="G31" s="248"/>
      <c r="H31" s="248"/>
      <c r="I31" s="265"/>
      <c r="J31" s="1263"/>
      <c r="K31" s="1311">
        <v>10</v>
      </c>
    </row>
    <row r="32" spans="1:11">
      <c r="A32" s="1301">
        <v>11</v>
      </c>
      <c r="B32" s="1258"/>
      <c r="C32" s="1259"/>
      <c r="D32" s="1263"/>
      <c r="E32" s="1311"/>
      <c r="F32" s="1312"/>
      <c r="G32" s="248"/>
      <c r="H32" s="248"/>
      <c r="I32" s="265"/>
      <c r="J32" s="1263"/>
      <c r="K32" s="1311">
        <v>11</v>
      </c>
    </row>
    <row r="33" spans="1:11">
      <c r="A33" s="1301">
        <v>12</v>
      </c>
      <c r="B33" s="1258"/>
      <c r="C33" s="1259"/>
      <c r="D33" s="1263"/>
      <c r="E33" s="1311"/>
      <c r="F33" s="1312"/>
      <c r="G33" s="248"/>
      <c r="H33" s="248"/>
      <c r="I33" s="265"/>
      <c r="J33" s="1263"/>
      <c r="K33" s="1311">
        <v>12</v>
      </c>
    </row>
    <row r="34" spans="1:11">
      <c r="A34" s="1301">
        <v>13</v>
      </c>
      <c r="B34" s="1258"/>
      <c r="C34" s="1259"/>
      <c r="D34" s="1263"/>
      <c r="E34" s="1311"/>
      <c r="F34" s="1312"/>
      <c r="G34" s="248"/>
      <c r="H34" s="248"/>
      <c r="I34" s="265"/>
      <c r="J34" s="1263"/>
      <c r="K34" s="1311">
        <v>13</v>
      </c>
    </row>
    <row r="35" spans="1:11">
      <c r="A35" s="1301">
        <v>14</v>
      </c>
      <c r="B35" s="1258"/>
      <c r="C35" s="1259"/>
      <c r="D35" s="1263"/>
      <c r="E35" s="1311"/>
      <c r="F35" s="1312"/>
      <c r="G35" s="248"/>
      <c r="H35" s="248"/>
      <c r="I35" s="265"/>
      <c r="J35" s="1263"/>
      <c r="K35" s="1311">
        <v>14</v>
      </c>
    </row>
    <row r="36" spans="1:11">
      <c r="A36" s="1301">
        <v>15</v>
      </c>
      <c r="B36" s="1258"/>
      <c r="C36" s="1259"/>
      <c r="D36" s="1263"/>
      <c r="E36" s="1311"/>
      <c r="F36" s="1312"/>
      <c r="G36" s="657"/>
      <c r="H36" s="657"/>
      <c r="I36" s="255"/>
      <c r="J36" s="1278"/>
      <c r="K36" s="1311">
        <v>15</v>
      </c>
    </row>
    <row r="37" spans="1:11">
      <c r="A37" s="1301">
        <v>16</v>
      </c>
      <c r="B37" s="1258"/>
      <c r="C37" s="1259"/>
      <c r="D37" s="1273"/>
      <c r="E37" s="1311"/>
      <c r="F37" s="1323"/>
      <c r="G37" s="1316"/>
      <c r="H37" s="1317"/>
      <c r="I37" s="1436"/>
      <c r="J37" s="1316"/>
      <c r="K37" s="1311">
        <v>16</v>
      </c>
    </row>
    <row r="38" spans="1:11">
      <c r="A38" s="1301">
        <v>17</v>
      </c>
      <c r="B38" s="1258"/>
      <c r="C38" s="1259"/>
      <c r="D38" s="1273"/>
      <c r="E38" s="1311"/>
      <c r="F38" s="1325"/>
      <c r="G38" s="1326"/>
      <c r="H38" s="1326"/>
      <c r="I38" s="1269"/>
      <c r="J38" s="1270"/>
      <c r="K38" s="1311">
        <v>17</v>
      </c>
    </row>
    <row r="39" spans="1:11">
      <c r="A39" s="1301">
        <v>18</v>
      </c>
      <c r="B39" s="1258"/>
      <c r="C39" s="1259"/>
      <c r="D39" s="1263"/>
      <c r="E39" s="1311"/>
      <c r="F39" s="1312"/>
      <c r="G39" s="248"/>
      <c r="H39" s="248"/>
      <c r="I39" s="265"/>
      <c r="J39" s="1263"/>
      <c r="K39" s="1311">
        <v>18</v>
      </c>
    </row>
    <row r="40" spans="1:11">
      <c r="A40" s="1301">
        <v>19</v>
      </c>
      <c r="B40" s="1258"/>
      <c r="C40" s="1259"/>
      <c r="D40" s="1263"/>
      <c r="E40" s="1311"/>
      <c r="F40" s="1312"/>
      <c r="G40" s="248"/>
      <c r="H40" s="248"/>
      <c r="I40" s="265"/>
      <c r="J40" s="1263"/>
      <c r="K40" s="1311">
        <v>19</v>
      </c>
    </row>
    <row r="41" spans="1:11">
      <c r="A41" s="1301">
        <v>20</v>
      </c>
      <c r="B41" s="1258"/>
      <c r="C41" s="1259"/>
      <c r="D41" s="1263"/>
      <c r="E41" s="1311"/>
      <c r="F41" s="1312"/>
      <c r="G41" s="248"/>
      <c r="H41" s="248"/>
      <c r="I41" s="265"/>
      <c r="J41" s="1263"/>
      <c r="K41" s="1311">
        <v>20</v>
      </c>
    </row>
    <row r="42" spans="1:11">
      <c r="A42" s="1301">
        <v>21</v>
      </c>
      <c r="B42" s="1258"/>
      <c r="C42" s="1259"/>
      <c r="D42" s="1263"/>
      <c r="E42" s="1311"/>
      <c r="F42" s="1312"/>
      <c r="G42" s="248"/>
      <c r="H42" s="248"/>
      <c r="I42" s="265"/>
      <c r="J42" s="1263"/>
      <c r="K42" s="1311">
        <v>21</v>
      </c>
    </row>
    <row r="43" spans="1:11">
      <c r="A43" s="1301">
        <v>22</v>
      </c>
      <c r="B43" s="1258"/>
      <c r="C43" s="1259"/>
      <c r="D43" s="1263"/>
      <c r="E43" s="1311"/>
      <c r="F43" s="1312"/>
      <c r="G43" s="248"/>
      <c r="H43" s="248"/>
      <c r="I43" s="265"/>
      <c r="J43" s="1263"/>
      <c r="K43" s="1311">
        <v>22</v>
      </c>
    </row>
    <row r="44" spans="1:11">
      <c r="A44" s="1301">
        <v>23</v>
      </c>
      <c r="B44" s="1258"/>
      <c r="C44" s="1259"/>
      <c r="D44" s="1263"/>
      <c r="E44" s="1311"/>
      <c r="F44" s="1312"/>
      <c r="G44" s="248"/>
      <c r="H44" s="248"/>
      <c r="I44" s="265"/>
      <c r="J44" s="1263"/>
      <c r="K44" s="1311">
        <v>23</v>
      </c>
    </row>
    <row r="45" spans="1:11">
      <c r="A45" s="1301">
        <v>24</v>
      </c>
      <c r="B45" s="1258"/>
      <c r="C45" s="1259"/>
      <c r="D45" s="1273"/>
      <c r="E45" s="1311"/>
      <c r="F45" s="1327"/>
      <c r="G45" s="1267"/>
      <c r="H45" s="1324"/>
      <c r="I45" s="1272"/>
      <c r="J45" s="1273"/>
      <c r="K45" s="1311">
        <v>24</v>
      </c>
    </row>
    <row r="46" spans="1:11">
      <c r="A46" s="1301">
        <v>25</v>
      </c>
      <c r="B46" s="1258"/>
      <c r="C46" s="1259"/>
      <c r="D46" s="1263"/>
      <c r="E46" s="1311"/>
      <c r="F46" s="1312"/>
      <c r="G46" s="451"/>
      <c r="H46" s="248"/>
      <c r="I46" s="265"/>
      <c r="J46" s="1263"/>
      <c r="K46" s="1311">
        <v>25</v>
      </c>
    </row>
    <row r="47" spans="1:11">
      <c r="A47" s="1301">
        <v>26</v>
      </c>
      <c r="B47" s="1258"/>
      <c r="C47" s="1259"/>
      <c r="D47" s="1263"/>
      <c r="E47" s="1311"/>
      <c r="F47" s="1312"/>
      <c r="G47" s="248"/>
      <c r="H47" s="248"/>
      <c r="I47" s="265"/>
      <c r="J47" s="1263"/>
      <c r="K47" s="1311">
        <v>26</v>
      </c>
    </row>
    <row r="48" spans="1:11">
      <c r="A48" s="1301">
        <v>27</v>
      </c>
      <c r="B48" s="1258"/>
      <c r="C48" s="1259"/>
      <c r="D48" s="1263"/>
      <c r="E48" s="1311"/>
      <c r="F48" s="1312"/>
      <c r="G48" s="248"/>
      <c r="H48" s="248"/>
      <c r="I48" s="265"/>
      <c r="J48" s="1263"/>
      <c r="K48" s="1311">
        <v>27</v>
      </c>
    </row>
    <row r="49" spans="1:11">
      <c r="A49" s="1301">
        <v>28</v>
      </c>
      <c r="B49" s="1258"/>
      <c r="C49" s="1259"/>
      <c r="D49" s="1263"/>
      <c r="E49" s="1311"/>
      <c r="F49" s="1312"/>
      <c r="G49" s="248"/>
      <c r="H49" s="248"/>
      <c r="I49" s="265"/>
      <c r="J49" s="1263"/>
      <c r="K49" s="1311">
        <v>28</v>
      </c>
    </row>
    <row r="50" spans="1:11">
      <c r="A50" s="1301">
        <v>29</v>
      </c>
      <c r="B50" s="1258"/>
      <c r="C50" s="1259"/>
      <c r="D50" s="1263"/>
      <c r="E50" s="1311"/>
      <c r="F50" s="1312"/>
      <c r="G50" s="248"/>
      <c r="H50" s="248"/>
      <c r="I50" s="265"/>
      <c r="J50" s="1263"/>
      <c r="K50" s="1311">
        <v>29</v>
      </c>
    </row>
    <row r="51" spans="1:11">
      <c r="A51" s="1301">
        <v>30</v>
      </c>
      <c r="B51" s="1258"/>
      <c r="C51" s="1259"/>
      <c r="D51" s="1263"/>
      <c r="E51" s="1311"/>
      <c r="F51" s="1312"/>
      <c r="G51" s="248"/>
      <c r="H51" s="248"/>
      <c r="I51" s="265"/>
      <c r="J51" s="1263"/>
      <c r="K51" s="1311">
        <v>30</v>
      </c>
    </row>
    <row r="52" spans="1:11">
      <c r="A52" s="1301">
        <v>31</v>
      </c>
      <c r="B52" s="1258"/>
      <c r="C52" s="1259"/>
      <c r="D52" s="1263"/>
      <c r="E52" s="1311"/>
      <c r="F52" s="1312"/>
      <c r="G52" s="248"/>
      <c r="H52" s="248"/>
      <c r="I52" s="265"/>
      <c r="J52" s="1263"/>
      <c r="K52" s="1311">
        <v>31</v>
      </c>
    </row>
    <row r="53" spans="1:11">
      <c r="A53" s="1301">
        <v>32</v>
      </c>
      <c r="B53" s="1258"/>
      <c r="C53" s="1259"/>
      <c r="D53" s="1263"/>
      <c r="E53" s="1311"/>
      <c r="F53" s="1312"/>
      <c r="G53" s="248"/>
      <c r="H53" s="248"/>
      <c r="I53" s="265"/>
      <c r="J53" s="1263"/>
      <c r="K53" s="1311">
        <v>32</v>
      </c>
    </row>
    <row r="54" spans="1:11">
      <c r="A54" s="1301">
        <v>33</v>
      </c>
      <c r="B54" s="1258"/>
      <c r="C54" s="1259"/>
      <c r="D54" s="1273"/>
      <c r="E54" s="1311"/>
      <c r="F54" s="1327"/>
      <c r="G54" s="1273"/>
      <c r="H54" s="1324"/>
      <c r="I54" s="1272"/>
      <c r="J54" s="1273"/>
      <c r="K54" s="1311">
        <v>33</v>
      </c>
    </row>
    <row r="55" spans="1:11">
      <c r="A55" s="1301">
        <v>34</v>
      </c>
      <c r="B55" s="1258"/>
      <c r="C55" s="1259"/>
      <c r="D55" s="1263"/>
      <c r="E55" s="1311"/>
      <c r="F55" s="1312"/>
      <c r="G55" s="248"/>
      <c r="H55" s="248"/>
      <c r="I55" s="265"/>
      <c r="J55" s="1263"/>
      <c r="K55" s="1311">
        <v>34</v>
      </c>
    </row>
    <row r="56" spans="1:11">
      <c r="A56" s="1301">
        <v>35</v>
      </c>
      <c r="B56" s="1258"/>
      <c r="C56" s="1259"/>
      <c r="D56" s="1263"/>
      <c r="E56" s="1311"/>
      <c r="F56" s="1312"/>
      <c r="G56" s="248"/>
      <c r="H56" s="248"/>
      <c r="I56" s="265"/>
      <c r="J56" s="1263"/>
      <c r="K56" s="1311">
        <v>35</v>
      </c>
    </row>
    <row r="57" spans="1:11">
      <c r="A57" s="1301">
        <v>36</v>
      </c>
      <c r="B57" s="1258"/>
      <c r="C57" s="1259"/>
      <c r="D57" s="1263"/>
      <c r="E57" s="1311"/>
      <c r="F57" s="1312"/>
      <c r="G57" s="248"/>
      <c r="H57" s="248"/>
      <c r="I57" s="265"/>
      <c r="J57" s="1263"/>
      <c r="K57" s="1311">
        <v>36</v>
      </c>
    </row>
    <row r="58" spans="1:11">
      <c r="A58" s="1301">
        <v>37</v>
      </c>
      <c r="B58" s="1258"/>
      <c r="C58" s="1259"/>
      <c r="D58" s="1263"/>
      <c r="E58" s="1311"/>
      <c r="F58" s="1312"/>
      <c r="G58" s="248"/>
      <c r="H58" s="248"/>
      <c r="I58" s="265"/>
      <c r="J58" s="1263"/>
      <c r="K58" s="1311">
        <v>37</v>
      </c>
    </row>
    <row r="59" spans="1:11">
      <c r="A59" s="1301">
        <v>38</v>
      </c>
      <c r="B59" s="1258"/>
      <c r="C59" s="1259"/>
      <c r="D59" s="1263"/>
      <c r="E59" s="1311"/>
      <c r="F59" s="1312"/>
      <c r="G59" s="248"/>
      <c r="H59" s="248"/>
      <c r="I59" s="265"/>
      <c r="J59" s="1437"/>
      <c r="K59" s="1311">
        <v>38</v>
      </c>
    </row>
    <row r="60" spans="1:11" ht="15.75" thickBot="1">
      <c r="A60" s="1328">
        <v>39</v>
      </c>
      <c r="B60" s="1280" t="s">
        <v>2328</v>
      </c>
      <c r="C60" s="1281">
        <f>SUM(C22:C59)</f>
        <v>0</v>
      </c>
      <c r="D60" s="1281">
        <f t="shared" ref="D60:J60" si="0">SUM(D22:D59)</f>
        <v>0</v>
      </c>
      <c r="E60" s="2427">
        <f t="shared" si="0"/>
        <v>0</v>
      </c>
      <c r="F60" s="1438">
        <f t="shared" si="0"/>
        <v>0</v>
      </c>
      <c r="G60" s="1281">
        <f t="shared" si="0"/>
        <v>0</v>
      </c>
      <c r="H60" s="1281">
        <f t="shared" si="0"/>
        <v>0</v>
      </c>
      <c r="I60" s="1281">
        <f t="shared" si="0"/>
        <v>0</v>
      </c>
      <c r="J60" s="1281">
        <f t="shared" si="0"/>
        <v>0</v>
      </c>
      <c r="K60" s="1329">
        <v>39</v>
      </c>
    </row>
    <row r="61" spans="1:11" ht="15.75" thickTop="1">
      <c r="A61" s="743"/>
      <c r="B61" s="743"/>
      <c r="C61" s="743"/>
      <c r="D61" s="870"/>
      <c r="E61" s="870"/>
      <c r="F61" s="870"/>
      <c r="G61" s="870"/>
      <c r="H61" s="870"/>
      <c r="I61" s="870"/>
      <c r="J61" s="870"/>
    </row>
    <row r="62" spans="1:11">
      <c r="A62" s="15" t="s">
        <v>4675</v>
      </c>
      <c r="B62" s="15"/>
      <c r="C62" s="15"/>
      <c r="D62" s="15"/>
      <c r="E62" s="15"/>
      <c r="F62" s="15" t="s">
        <v>4675</v>
      </c>
      <c r="G62" s="15"/>
      <c r="H62" s="15"/>
      <c r="I62" s="15"/>
      <c r="J62" s="15"/>
    </row>
    <row r="63" spans="1:11">
      <c r="A63" s="67" t="s">
        <v>4427</v>
      </c>
      <c r="B63" s="67"/>
      <c r="C63" s="67"/>
      <c r="D63" s="67"/>
      <c r="E63" s="67"/>
      <c r="F63" s="67" t="s">
        <v>4428</v>
      </c>
      <c r="G63" s="67"/>
      <c r="H63" s="67"/>
      <c r="I63" s="67"/>
      <c r="J63" s="67"/>
      <c r="K63" s="67"/>
    </row>
  </sheetData>
  <mergeCells count="1">
    <mergeCell ref="F16:J16"/>
  </mergeCells>
  <pageMargins left="0.7" right="0.7" top="0.75" bottom="0.75" header="0.3" footer="0.3"/>
  <pageSetup scale="73" orientation="portrait" r:id="rId1"/>
  <colBreaks count="1" manualBreakCount="1">
    <brk id="5"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8"/>
  <dimension ref="A1:S148"/>
  <sheetViews>
    <sheetView defaultGridColor="0" view="pageBreakPreview" topLeftCell="D103" colorId="22" zoomScale="85" zoomScaleNormal="100" zoomScaleSheetLayoutView="85" workbookViewId="0">
      <selection activeCell="C33" sqref="C33"/>
    </sheetView>
  </sheetViews>
  <sheetFormatPr defaultColWidth="9.6640625" defaultRowHeight="15"/>
  <cols>
    <col min="1" max="1" width="4.6640625" customWidth="1"/>
    <col min="2" max="2" width="63.21875" bestFit="1" customWidth="1"/>
    <col min="3" max="3" width="61" bestFit="1" customWidth="1"/>
    <col min="4" max="5" width="12.6640625" customWidth="1"/>
    <col min="6" max="6" width="20" customWidth="1"/>
    <col min="7" max="7" width="15.44140625" customWidth="1"/>
    <col min="8" max="8" width="14.6640625" customWidth="1"/>
    <col min="9" max="9" width="12.6640625" customWidth="1"/>
    <col min="10" max="10" width="2.6640625" customWidth="1"/>
    <col min="11" max="11" width="32.44140625" customWidth="1"/>
    <col min="12" max="12" width="13.6640625" customWidth="1"/>
    <col min="13" max="13" width="15.33203125" customWidth="1"/>
    <col min="14" max="14" width="13.6640625" customWidth="1"/>
    <col min="15" max="15" width="11.6640625" customWidth="1"/>
    <col min="16" max="16" width="13.6640625" customWidth="1"/>
    <col min="17" max="17" width="12.6640625" customWidth="1"/>
    <col min="18" max="18" width="13.6640625" customWidth="1"/>
    <col min="19" max="19" width="4.6640625" customWidth="1"/>
  </cols>
  <sheetData>
    <row r="1" spans="1:19">
      <c r="A1" s="801" t="s">
        <v>1795</v>
      </c>
      <c r="B1" s="802"/>
      <c r="C1" s="802"/>
      <c r="D1" s="908"/>
      <c r="E1" s="908"/>
      <c r="F1" s="905" t="s">
        <v>1339</v>
      </c>
      <c r="G1" s="917"/>
      <c r="H1" s="907" t="s">
        <v>1797</v>
      </c>
      <c r="I1" s="919" t="s">
        <v>1798</v>
      </c>
      <c r="J1" s="799"/>
      <c r="K1" s="801" t="s">
        <v>1795</v>
      </c>
      <c r="L1" s="802"/>
      <c r="M1" s="802"/>
      <c r="N1" s="905" t="s">
        <v>1339</v>
      </c>
      <c r="O1" s="908"/>
      <c r="P1" s="802"/>
      <c r="Q1" s="907" t="s">
        <v>1797</v>
      </c>
      <c r="R1" s="909" t="s">
        <v>1798</v>
      </c>
      <c r="S1" s="892"/>
    </row>
    <row r="2" spans="1:19">
      <c r="A2" s="70" t="str">
        <f>'Data Sheet'!$C$25</f>
        <v>Consolidated Edison Company of New York, Inc.</v>
      </c>
      <c r="B2" s="799"/>
      <c r="C2" s="799"/>
      <c r="D2" s="799"/>
      <c r="E2" s="799"/>
      <c r="F2" s="861" t="s">
        <v>1136</v>
      </c>
      <c r="G2" s="812"/>
      <c r="H2" s="799"/>
      <c r="I2" s="921"/>
      <c r="J2" s="799"/>
      <c r="K2" s="70" t="str">
        <f>'Data Sheet'!$C$25</f>
        <v>Consolidated Edison Company of New York, Inc.</v>
      </c>
      <c r="L2" s="799"/>
      <c r="M2" s="799"/>
      <c r="N2" s="861" t="s">
        <v>1136</v>
      </c>
      <c r="O2" s="799"/>
      <c r="P2" s="799"/>
      <c r="Q2" s="920" t="s">
        <v>1800</v>
      </c>
      <c r="R2" s="859"/>
      <c r="S2" s="860"/>
    </row>
    <row r="3" spans="1:19" ht="15" customHeight="1" thickBot="1">
      <c r="A3" s="878"/>
      <c r="B3" s="851"/>
      <c r="C3" s="851"/>
      <c r="D3" s="851"/>
      <c r="E3" s="851"/>
      <c r="F3" s="878" t="s">
        <v>1137</v>
      </c>
      <c r="G3" s="923"/>
      <c r="H3" s="993" t="str">
        <f>'Data Sheet'!$C$40</f>
        <v>4/28/2016</v>
      </c>
      <c r="I3" s="930" t="str">
        <f>'Data Sheet'!$C$38</f>
        <v>12/31/2015</v>
      </c>
      <c r="J3" s="799"/>
      <c r="K3" s="878"/>
      <c r="L3" s="851"/>
      <c r="M3" s="851"/>
      <c r="N3" s="878" t="s">
        <v>1137</v>
      </c>
      <c r="O3" s="851"/>
      <c r="P3" s="879"/>
      <c r="Q3" s="979" t="str">
        <f>'Data Sheet'!$C$40</f>
        <v>4/28/2016</v>
      </c>
      <c r="R3" s="925" t="str">
        <f>'Data Sheet'!$C$38</f>
        <v>12/31/2015</v>
      </c>
      <c r="S3" s="924"/>
    </row>
    <row r="4" spans="1:19" ht="15" customHeight="1" thickBot="1">
      <c r="A4" s="534" t="s">
        <v>2977</v>
      </c>
      <c r="B4" s="535"/>
      <c r="C4" s="535"/>
      <c r="D4" s="913"/>
      <c r="E4" s="913"/>
      <c r="F4" s="913"/>
      <c r="G4" s="913"/>
      <c r="H4" s="915"/>
      <c r="I4" s="924"/>
      <c r="J4" s="799"/>
      <c r="K4" s="534" t="s">
        <v>2978</v>
      </c>
      <c r="L4" s="535"/>
      <c r="M4" s="535"/>
      <c r="N4" s="913"/>
      <c r="O4" s="913"/>
      <c r="P4" s="913"/>
      <c r="Q4" s="913"/>
      <c r="R4" s="915"/>
      <c r="S4" s="924"/>
    </row>
    <row r="5" spans="1:19" ht="15.75">
      <c r="A5" s="66"/>
      <c r="B5" s="69"/>
      <c r="C5" s="69"/>
      <c r="D5" s="67"/>
      <c r="E5" s="67"/>
      <c r="F5" s="67"/>
      <c r="G5" s="67"/>
      <c r="H5" s="370"/>
      <c r="I5" s="71"/>
      <c r="J5" s="799"/>
      <c r="K5" s="66"/>
      <c r="L5" s="69"/>
      <c r="M5" s="69"/>
      <c r="N5" s="67"/>
      <c r="O5" s="67"/>
      <c r="P5" s="67"/>
      <c r="Q5" s="67"/>
      <c r="R5" s="370"/>
      <c r="S5" s="71"/>
    </row>
    <row r="6" spans="1:19">
      <c r="A6" s="230" t="s">
        <v>2979</v>
      </c>
      <c r="B6" s="231"/>
      <c r="C6" s="231"/>
      <c r="D6" s="231"/>
      <c r="E6" s="231"/>
      <c r="F6" s="231" t="s">
        <v>2980</v>
      </c>
      <c r="G6" s="231"/>
      <c r="H6" s="231"/>
      <c r="I6" s="232"/>
      <c r="J6" s="799"/>
      <c r="K6" s="230" t="s">
        <v>2981</v>
      </c>
      <c r="L6" s="231"/>
      <c r="M6" s="231"/>
      <c r="N6" s="231"/>
      <c r="O6" s="231" t="s">
        <v>2982</v>
      </c>
      <c r="P6" s="231"/>
      <c r="Q6" s="231"/>
      <c r="R6" s="231"/>
      <c r="S6" s="232"/>
    </row>
    <row r="7" spans="1:19">
      <c r="A7" s="230" t="s">
        <v>2983</v>
      </c>
      <c r="B7" s="231"/>
      <c r="C7" s="231"/>
      <c r="D7" s="231"/>
      <c r="E7" s="231"/>
      <c r="F7" s="231" t="s">
        <v>2984</v>
      </c>
      <c r="G7" s="231"/>
      <c r="H7" s="231"/>
      <c r="I7" s="232"/>
      <c r="J7" s="799"/>
      <c r="K7" s="230" t="s">
        <v>2985</v>
      </c>
      <c r="L7" s="231"/>
      <c r="M7" s="231"/>
      <c r="N7" s="231"/>
      <c r="O7" s="231" t="s">
        <v>2986</v>
      </c>
      <c r="P7" s="231"/>
      <c r="Q7" s="231"/>
      <c r="R7" s="231"/>
      <c r="S7" s="232"/>
    </row>
    <row r="8" spans="1:19">
      <c r="A8" s="230" t="s">
        <v>1207</v>
      </c>
      <c r="B8" s="231"/>
      <c r="C8" s="231"/>
      <c r="D8" s="231"/>
      <c r="E8" s="231"/>
      <c r="F8" s="231" t="s">
        <v>1208</v>
      </c>
      <c r="G8" s="231"/>
      <c r="H8" s="231"/>
      <c r="I8" s="232"/>
      <c r="J8" s="799"/>
      <c r="K8" s="230" t="s">
        <v>1209</v>
      </c>
      <c r="L8" s="231"/>
      <c r="M8" s="231"/>
      <c r="N8" s="231"/>
      <c r="O8" s="231" t="s">
        <v>1210</v>
      </c>
      <c r="P8" s="231"/>
      <c r="Q8" s="231"/>
      <c r="R8" s="231"/>
      <c r="S8" s="232"/>
    </row>
    <row r="9" spans="1:19">
      <c r="A9" s="230" t="s">
        <v>1211</v>
      </c>
      <c r="B9" s="231"/>
      <c r="C9" s="231"/>
      <c r="D9" s="231"/>
      <c r="E9" s="231"/>
      <c r="F9" s="231" t="s">
        <v>1212</v>
      </c>
      <c r="G9" s="231"/>
      <c r="H9" s="231"/>
      <c r="I9" s="232"/>
      <c r="J9" s="799"/>
      <c r="K9" s="230" t="s">
        <v>1213</v>
      </c>
      <c r="L9" s="231"/>
      <c r="M9" s="231"/>
      <c r="N9" s="231"/>
      <c r="O9" s="231" t="s">
        <v>1214</v>
      </c>
      <c r="P9" s="231"/>
      <c r="Q9" s="231"/>
      <c r="R9" s="231"/>
      <c r="S9" s="232"/>
    </row>
    <row r="10" spans="1:19">
      <c r="A10" s="230" t="s">
        <v>1215</v>
      </c>
      <c r="B10" s="231"/>
      <c r="C10" s="231"/>
      <c r="D10" s="231"/>
      <c r="E10" s="231"/>
      <c r="F10" s="231" t="s">
        <v>1216</v>
      </c>
      <c r="G10" s="231"/>
      <c r="H10" s="231"/>
      <c r="I10" s="232"/>
      <c r="J10" s="799"/>
      <c r="K10" s="230" t="s">
        <v>1217</v>
      </c>
      <c r="L10" s="231"/>
      <c r="M10" s="231"/>
      <c r="N10" s="231"/>
      <c r="O10" s="231" t="s">
        <v>1218</v>
      </c>
      <c r="P10" s="231"/>
      <c r="Q10" s="231"/>
      <c r="R10" s="231"/>
      <c r="S10" s="232"/>
    </row>
    <row r="11" spans="1:19">
      <c r="A11" s="230" t="s">
        <v>1219</v>
      </c>
      <c r="B11" s="231"/>
      <c r="C11" s="231"/>
      <c r="D11" s="231"/>
      <c r="E11" s="231"/>
      <c r="F11" s="231" t="s">
        <v>1220</v>
      </c>
      <c r="G11" s="231"/>
      <c r="H11" s="231"/>
      <c r="I11" s="232"/>
      <c r="J11" s="799"/>
      <c r="K11" s="230" t="s">
        <v>1221</v>
      </c>
      <c r="L11" s="231"/>
      <c r="M11" s="231"/>
      <c r="N11" s="231"/>
      <c r="O11" s="231" t="s">
        <v>1222</v>
      </c>
      <c r="P11" s="231"/>
      <c r="Q11" s="231"/>
      <c r="R11" s="231"/>
      <c r="S11" s="232"/>
    </row>
    <row r="12" spans="1:19">
      <c r="A12" s="230" t="s">
        <v>1223</v>
      </c>
      <c r="B12" s="231"/>
      <c r="C12" s="231"/>
      <c r="D12" s="231"/>
      <c r="E12" s="231"/>
      <c r="F12" s="231" t="s">
        <v>1224</v>
      </c>
      <c r="G12" s="231"/>
      <c r="H12" s="231"/>
      <c r="I12" s="232"/>
      <c r="J12" s="799"/>
      <c r="K12" s="230" t="s">
        <v>1225</v>
      </c>
      <c r="L12" s="231"/>
      <c r="M12" s="231"/>
      <c r="N12" s="231"/>
      <c r="O12" s="231" t="s">
        <v>1226</v>
      </c>
      <c r="P12" s="231"/>
      <c r="Q12" s="231"/>
      <c r="R12" s="231"/>
      <c r="S12" s="232"/>
    </row>
    <row r="13" spans="1:19">
      <c r="A13" s="230" t="s">
        <v>1227</v>
      </c>
      <c r="B13" s="231"/>
      <c r="C13" s="231"/>
      <c r="D13" s="231"/>
      <c r="E13" s="231"/>
      <c r="F13" s="231" t="s">
        <v>1228</v>
      </c>
      <c r="G13" s="231"/>
      <c r="H13" s="231"/>
      <c r="I13" s="232"/>
      <c r="J13" s="799"/>
      <c r="K13" s="230" t="s">
        <v>1229</v>
      </c>
      <c r="L13" s="231"/>
      <c r="M13" s="231"/>
      <c r="N13" s="231"/>
      <c r="O13" s="231" t="s">
        <v>1230</v>
      </c>
      <c r="P13" s="231"/>
      <c r="Q13" s="231"/>
      <c r="R13" s="231"/>
      <c r="S13" s="232"/>
    </row>
    <row r="14" spans="1:19">
      <c r="A14" s="230" t="s">
        <v>1231</v>
      </c>
      <c r="B14" s="231"/>
      <c r="C14" s="231"/>
      <c r="D14" s="231"/>
      <c r="E14" s="231"/>
      <c r="F14" s="231" t="s">
        <v>1232</v>
      </c>
      <c r="G14" s="231"/>
      <c r="H14" s="231"/>
      <c r="I14" s="232"/>
      <c r="J14" s="799"/>
      <c r="K14" s="230" t="s">
        <v>2610</v>
      </c>
      <c r="L14" s="231"/>
      <c r="M14" s="231"/>
      <c r="N14" s="231"/>
      <c r="O14" s="231" t="s">
        <v>2611</v>
      </c>
      <c r="P14" s="231"/>
      <c r="Q14" s="231"/>
      <c r="R14" s="231"/>
      <c r="S14" s="232"/>
    </row>
    <row r="15" spans="1:19">
      <c r="A15" s="230" t="s">
        <v>2612</v>
      </c>
      <c r="B15" s="231"/>
      <c r="C15" s="231"/>
      <c r="D15" s="231"/>
      <c r="E15" s="231"/>
      <c r="F15" s="231" t="s">
        <v>2613</v>
      </c>
      <c r="G15" s="231"/>
      <c r="H15" s="231"/>
      <c r="I15" s="232"/>
      <c r="J15" s="799"/>
      <c r="K15" s="230" t="s">
        <v>2614</v>
      </c>
      <c r="L15" s="231"/>
      <c r="M15" s="231"/>
      <c r="N15" s="231"/>
      <c r="O15" s="231" t="s">
        <v>2615</v>
      </c>
      <c r="P15" s="231"/>
      <c r="Q15" s="231"/>
      <c r="R15" s="231"/>
      <c r="S15" s="232"/>
    </row>
    <row r="16" spans="1:19">
      <c r="A16" s="230" t="s">
        <v>2616</v>
      </c>
      <c r="B16" s="231"/>
      <c r="C16" s="231"/>
      <c r="D16" s="231"/>
      <c r="E16" s="231"/>
      <c r="F16" s="231" t="s">
        <v>2617</v>
      </c>
      <c r="G16" s="231"/>
      <c r="H16" s="231"/>
      <c r="I16" s="232"/>
      <c r="J16" s="799"/>
      <c r="K16" s="230" t="s">
        <v>2618</v>
      </c>
      <c r="L16" s="231"/>
      <c r="M16" s="231"/>
      <c r="N16" s="231"/>
      <c r="O16" s="231" t="s">
        <v>1226</v>
      </c>
      <c r="P16" s="231"/>
      <c r="Q16" s="231"/>
      <c r="R16" s="231"/>
      <c r="S16" s="232"/>
    </row>
    <row r="17" spans="1:19">
      <c r="A17" s="230" t="s">
        <v>2619</v>
      </c>
      <c r="B17" s="231"/>
      <c r="C17" s="231"/>
      <c r="D17" s="231"/>
      <c r="E17" s="231"/>
      <c r="F17" s="231" t="s">
        <v>2620</v>
      </c>
      <c r="G17" s="231"/>
      <c r="H17" s="231"/>
      <c r="I17" s="232"/>
      <c r="J17" s="799"/>
      <c r="K17" s="230" t="s">
        <v>2621</v>
      </c>
      <c r="L17" s="231"/>
      <c r="M17" s="231"/>
      <c r="N17" s="231"/>
      <c r="O17" s="231" t="s">
        <v>2622</v>
      </c>
      <c r="P17" s="231"/>
      <c r="Q17" s="231"/>
      <c r="R17" s="231"/>
      <c r="S17" s="232"/>
    </row>
    <row r="18" spans="1:19">
      <c r="A18" s="230" t="s">
        <v>2623</v>
      </c>
      <c r="B18" s="231"/>
      <c r="C18" s="231"/>
      <c r="D18" s="231"/>
      <c r="E18" s="231"/>
      <c r="F18" s="231" t="s">
        <v>2624</v>
      </c>
      <c r="G18" s="231"/>
      <c r="H18" s="231"/>
      <c r="I18" s="232"/>
      <c r="J18" s="799"/>
      <c r="K18" s="230" t="s">
        <v>2625</v>
      </c>
      <c r="L18" s="231"/>
      <c r="M18" s="231"/>
      <c r="N18" s="231"/>
      <c r="O18" s="231" t="s">
        <v>2626</v>
      </c>
      <c r="P18" s="231"/>
      <c r="Q18" s="231"/>
      <c r="R18" s="231"/>
      <c r="S18" s="232"/>
    </row>
    <row r="19" spans="1:19">
      <c r="A19" s="230" t="s">
        <v>2627</v>
      </c>
      <c r="B19" s="231"/>
      <c r="C19" s="231"/>
      <c r="D19" s="231"/>
      <c r="E19" s="231"/>
      <c r="F19" s="231" t="s">
        <v>2628</v>
      </c>
      <c r="G19" s="231"/>
      <c r="H19" s="231"/>
      <c r="I19" s="232"/>
      <c r="J19" s="799"/>
      <c r="K19" s="230"/>
      <c r="L19" s="231"/>
      <c r="M19" s="231"/>
      <c r="N19" s="231"/>
      <c r="O19" s="231"/>
      <c r="P19" s="231"/>
      <c r="Q19" s="231"/>
      <c r="R19" s="231"/>
      <c r="S19" s="232"/>
    </row>
    <row r="20" spans="1:19" ht="15.75" thickBot="1">
      <c r="A20" s="592"/>
      <c r="B20" s="591"/>
      <c r="C20" s="591"/>
      <c r="D20" s="591"/>
      <c r="E20" s="591"/>
      <c r="F20" s="591"/>
      <c r="G20" s="591"/>
      <c r="H20" s="591"/>
      <c r="I20" s="593"/>
      <c r="J20" s="799"/>
      <c r="K20" s="230"/>
      <c r="L20" s="231"/>
      <c r="M20" s="231"/>
      <c r="N20" s="231"/>
      <c r="O20" s="231"/>
      <c r="P20" s="231"/>
      <c r="Q20" s="231"/>
      <c r="R20" s="231"/>
      <c r="S20" s="232"/>
    </row>
    <row r="21" spans="1:19">
      <c r="A21" s="907"/>
      <c r="B21" s="799"/>
      <c r="C21" s="862"/>
      <c r="D21" s="800" t="s">
        <v>2629</v>
      </c>
      <c r="E21" s="860"/>
      <c r="F21" s="862"/>
      <c r="G21" s="800" t="s">
        <v>2630</v>
      </c>
      <c r="H21" s="800"/>
      <c r="I21" s="939"/>
      <c r="J21" s="799"/>
      <c r="K21" s="907"/>
      <c r="L21" s="918" t="s">
        <v>2631</v>
      </c>
      <c r="M21" s="918"/>
      <c r="N21" s="892"/>
      <c r="O21" s="933"/>
      <c r="P21" s="933"/>
      <c r="Q21" s="933"/>
      <c r="R21" s="933"/>
      <c r="S21" s="939"/>
    </row>
    <row r="22" spans="1:19">
      <c r="A22" s="920"/>
      <c r="B22" s="800" t="s">
        <v>2632</v>
      </c>
      <c r="C22" s="860"/>
      <c r="D22" s="594" t="s">
        <v>2633</v>
      </c>
      <c r="E22" s="860"/>
      <c r="F22" s="812" t="s">
        <v>2634</v>
      </c>
      <c r="G22" s="594" t="s">
        <v>2635</v>
      </c>
      <c r="H22" s="800"/>
      <c r="I22" s="920" t="s">
        <v>1782</v>
      </c>
      <c r="J22" s="799"/>
      <c r="K22" s="920" t="s">
        <v>2636</v>
      </c>
      <c r="L22" s="594" t="s">
        <v>2637</v>
      </c>
      <c r="M22" s="800"/>
      <c r="N22" s="595"/>
      <c r="O22" s="800" t="s">
        <v>2638</v>
      </c>
      <c r="P22" s="800"/>
      <c r="Q22" s="594"/>
      <c r="R22" s="800"/>
      <c r="S22" s="920"/>
    </row>
    <row r="23" spans="1:19" ht="15.75" thickBot="1">
      <c r="A23" s="920" t="s">
        <v>1724</v>
      </c>
      <c r="B23" s="851"/>
      <c r="C23" s="879"/>
      <c r="D23" s="596" t="s">
        <v>2639</v>
      </c>
      <c r="E23" s="924"/>
      <c r="F23" s="812" t="s">
        <v>2640</v>
      </c>
      <c r="G23" s="596" t="s">
        <v>2662</v>
      </c>
      <c r="H23" s="913"/>
      <c r="I23" s="920" t="s">
        <v>529</v>
      </c>
      <c r="J23" s="799"/>
      <c r="K23" s="920" t="s">
        <v>2663</v>
      </c>
      <c r="L23" s="596" t="s">
        <v>2664</v>
      </c>
      <c r="M23" s="913"/>
      <c r="N23" s="597"/>
      <c r="O23" s="890"/>
      <c r="P23" s="890"/>
      <c r="Q23" s="598"/>
      <c r="R23" s="923"/>
      <c r="S23" s="920" t="s">
        <v>1724</v>
      </c>
    </row>
    <row r="24" spans="1:19">
      <c r="A24" s="920" t="s">
        <v>1727</v>
      </c>
      <c r="B24" s="812" t="s">
        <v>2665</v>
      </c>
      <c r="C24" s="812" t="s">
        <v>2666</v>
      </c>
      <c r="D24" s="812" t="s">
        <v>2667</v>
      </c>
      <c r="E24" s="812" t="s">
        <v>2668</v>
      </c>
      <c r="F24" s="812" t="s">
        <v>2669</v>
      </c>
      <c r="G24" s="860" t="s">
        <v>2670</v>
      </c>
      <c r="H24" s="860" t="s">
        <v>2670</v>
      </c>
      <c r="I24" s="920" t="s">
        <v>2671</v>
      </c>
      <c r="J24" s="799"/>
      <c r="K24" s="920" t="s">
        <v>2672</v>
      </c>
      <c r="L24" s="812" t="s">
        <v>2673</v>
      </c>
      <c r="M24" s="812" t="s">
        <v>2674</v>
      </c>
      <c r="N24" s="812" t="s">
        <v>2675</v>
      </c>
      <c r="O24" s="812" t="s">
        <v>3629</v>
      </c>
      <c r="P24" s="812" t="s">
        <v>3621</v>
      </c>
      <c r="Q24" s="812" t="s">
        <v>606</v>
      </c>
      <c r="R24" s="844" t="s">
        <v>2328</v>
      </c>
      <c r="S24" s="920" t="s">
        <v>1727</v>
      </c>
    </row>
    <row r="25" spans="1:19">
      <c r="A25" s="911"/>
      <c r="B25" s="862"/>
      <c r="C25" s="812"/>
      <c r="D25" s="862"/>
      <c r="E25" s="812"/>
      <c r="F25" s="812"/>
      <c r="G25" s="860" t="s">
        <v>2676</v>
      </c>
      <c r="H25" s="860" t="s">
        <v>2677</v>
      </c>
      <c r="I25" s="911"/>
      <c r="J25" s="799"/>
      <c r="K25" s="911"/>
      <c r="L25" s="862"/>
      <c r="M25" s="812" t="s">
        <v>2678</v>
      </c>
      <c r="N25" s="862"/>
      <c r="O25" s="812" t="s">
        <v>2081</v>
      </c>
      <c r="P25" s="812" t="s">
        <v>2081</v>
      </c>
      <c r="Q25" s="862"/>
      <c r="R25" s="812" t="s">
        <v>2081</v>
      </c>
      <c r="S25" s="911"/>
    </row>
    <row r="26" spans="1:19" ht="15.75" thickBot="1">
      <c r="A26" s="930"/>
      <c r="B26" s="923" t="s">
        <v>3018</v>
      </c>
      <c r="C26" s="923" t="s">
        <v>3019</v>
      </c>
      <c r="D26" s="923" t="s">
        <v>3020</v>
      </c>
      <c r="E26" s="923" t="s">
        <v>3021</v>
      </c>
      <c r="F26" s="923" t="s">
        <v>2343</v>
      </c>
      <c r="G26" s="924" t="s">
        <v>2344</v>
      </c>
      <c r="H26" s="924" t="s">
        <v>2345</v>
      </c>
      <c r="I26" s="924" t="s">
        <v>2346</v>
      </c>
      <c r="J26" s="799"/>
      <c r="K26" s="922" t="s">
        <v>2347</v>
      </c>
      <c r="L26" s="923" t="s">
        <v>2348</v>
      </c>
      <c r="M26" s="923" t="s">
        <v>2349</v>
      </c>
      <c r="N26" s="923" t="s">
        <v>2350</v>
      </c>
      <c r="O26" s="923" t="s">
        <v>181</v>
      </c>
      <c r="P26" s="923" t="s">
        <v>182</v>
      </c>
      <c r="Q26" s="923" t="s">
        <v>183</v>
      </c>
      <c r="R26" s="913" t="s">
        <v>184</v>
      </c>
      <c r="S26" s="930"/>
    </row>
    <row r="27" spans="1:19">
      <c r="A27" s="911">
        <v>1</v>
      </c>
      <c r="B27" s="862" t="s">
        <v>5570</v>
      </c>
      <c r="C27" s="862" t="s">
        <v>5571</v>
      </c>
      <c r="D27" s="929">
        <v>500000</v>
      </c>
      <c r="E27" s="1210">
        <v>500000</v>
      </c>
      <c r="F27" s="3035" t="s">
        <v>5622</v>
      </c>
      <c r="G27" s="3039">
        <v>5.37</v>
      </c>
      <c r="H27" s="3040" t="s">
        <v>1000</v>
      </c>
      <c r="I27" s="1208">
        <v>1</v>
      </c>
      <c r="J27" s="799"/>
      <c r="K27" s="3038" t="s">
        <v>5627</v>
      </c>
      <c r="L27" s="995">
        <v>474424</v>
      </c>
      <c r="M27" s="995">
        <v>2774344</v>
      </c>
      <c r="N27" s="995">
        <v>3248768</v>
      </c>
      <c r="O27" s="995"/>
      <c r="P27" s="995"/>
      <c r="Q27" s="995"/>
      <c r="R27" s="996">
        <f t="shared" ref="R27:R61" si="0">SUM(O27:Q27)</f>
        <v>0</v>
      </c>
      <c r="S27" s="911">
        <v>1</v>
      </c>
    </row>
    <row r="28" spans="1:19">
      <c r="A28" s="911">
        <v>2</v>
      </c>
      <c r="B28" s="862" t="s">
        <v>5572</v>
      </c>
      <c r="C28" s="862" t="s">
        <v>5573</v>
      </c>
      <c r="D28" s="929">
        <v>345000</v>
      </c>
      <c r="E28" s="1210">
        <v>345000</v>
      </c>
      <c r="F28" s="3035" t="s">
        <v>5622</v>
      </c>
      <c r="G28" s="3039">
        <v>17.73</v>
      </c>
      <c r="H28" s="3040" t="s">
        <v>1000</v>
      </c>
      <c r="I28" s="1208">
        <v>1</v>
      </c>
      <c r="J28" s="799"/>
      <c r="K28" s="3038" t="s">
        <v>5628</v>
      </c>
      <c r="L28" s="928">
        <v>829568</v>
      </c>
      <c r="M28" s="928">
        <v>2566003</v>
      </c>
      <c r="N28" s="928">
        <v>3395571</v>
      </c>
      <c r="O28" s="928"/>
      <c r="P28" s="928"/>
      <c r="Q28" s="928"/>
      <c r="R28" s="998">
        <f t="shared" si="0"/>
        <v>0</v>
      </c>
      <c r="S28" s="911">
        <v>2</v>
      </c>
    </row>
    <row r="29" spans="1:19">
      <c r="A29" s="911">
        <v>3</v>
      </c>
      <c r="B29" s="862" t="s">
        <v>5574</v>
      </c>
      <c r="C29" s="862" t="s">
        <v>5575</v>
      </c>
      <c r="D29" s="929">
        <v>345000</v>
      </c>
      <c r="E29" s="1210">
        <v>345000</v>
      </c>
      <c r="F29" s="3035" t="s">
        <v>5622</v>
      </c>
      <c r="G29" s="3039">
        <v>18.420000000000002</v>
      </c>
      <c r="H29" s="3040" t="s">
        <v>1000</v>
      </c>
      <c r="I29" s="1208">
        <v>4</v>
      </c>
      <c r="J29" s="799"/>
      <c r="K29" s="3038" t="s">
        <v>5627</v>
      </c>
      <c r="L29" s="928">
        <v>924342</v>
      </c>
      <c r="M29" s="928">
        <v>26643082</v>
      </c>
      <c r="N29" s="928">
        <v>27567424</v>
      </c>
      <c r="O29" s="928"/>
      <c r="P29" s="928"/>
      <c r="Q29" s="928"/>
      <c r="R29" s="998">
        <f t="shared" si="0"/>
        <v>0</v>
      </c>
      <c r="S29" s="911">
        <v>3</v>
      </c>
    </row>
    <row r="30" spans="1:19">
      <c r="A30" s="911">
        <v>4</v>
      </c>
      <c r="B30" s="862" t="s">
        <v>5576</v>
      </c>
      <c r="C30" s="862" t="s">
        <v>5577</v>
      </c>
      <c r="D30" s="929">
        <v>345000</v>
      </c>
      <c r="E30" s="1210">
        <v>345000</v>
      </c>
      <c r="F30" s="3035" t="s">
        <v>5622</v>
      </c>
      <c r="G30" s="3039">
        <v>1.1100000000000001</v>
      </c>
      <c r="H30" s="3040" t="s">
        <v>1000</v>
      </c>
      <c r="I30" s="1208">
        <v>2</v>
      </c>
      <c r="J30" s="799"/>
      <c r="K30" s="3038" t="s">
        <v>5629</v>
      </c>
      <c r="L30" s="928">
        <v>1684846</v>
      </c>
      <c r="M30" s="928">
        <v>1449858.03</v>
      </c>
      <c r="N30" s="928">
        <v>3134704.0300000003</v>
      </c>
      <c r="O30" s="928"/>
      <c r="P30" s="928"/>
      <c r="Q30" s="928"/>
      <c r="R30" s="998">
        <f t="shared" si="0"/>
        <v>0</v>
      </c>
      <c r="S30" s="911">
        <v>4</v>
      </c>
    </row>
    <row r="31" spans="1:19">
      <c r="A31" s="911">
        <v>5</v>
      </c>
      <c r="B31" s="862" t="s">
        <v>5578</v>
      </c>
      <c r="C31" s="862" t="s">
        <v>5579</v>
      </c>
      <c r="D31" s="929">
        <v>345000</v>
      </c>
      <c r="E31" s="1210">
        <v>345000</v>
      </c>
      <c r="F31" s="3035" t="s">
        <v>5622</v>
      </c>
      <c r="G31" s="3039">
        <v>2.02</v>
      </c>
      <c r="H31" s="3040" t="s">
        <v>1000</v>
      </c>
      <c r="I31" s="1208">
        <v>2</v>
      </c>
      <c r="J31" s="799"/>
      <c r="K31" s="3038" t="s">
        <v>5630</v>
      </c>
      <c r="L31" s="928" t="s">
        <v>1000</v>
      </c>
      <c r="M31" s="928">
        <v>1617471</v>
      </c>
      <c r="N31" s="928">
        <v>1617471</v>
      </c>
      <c r="O31" s="928"/>
      <c r="P31" s="928"/>
      <c r="Q31" s="928"/>
      <c r="R31" s="998">
        <f t="shared" si="0"/>
        <v>0</v>
      </c>
      <c r="S31" s="911">
        <v>5</v>
      </c>
    </row>
    <row r="32" spans="1:19">
      <c r="A32" s="926">
        <v>6</v>
      </c>
      <c r="B32" s="862" t="s">
        <v>5580</v>
      </c>
      <c r="C32" s="862" t="s">
        <v>5581</v>
      </c>
      <c r="D32" s="929">
        <v>345000</v>
      </c>
      <c r="E32" s="1210">
        <v>345000</v>
      </c>
      <c r="F32" s="3035" t="s">
        <v>5622</v>
      </c>
      <c r="G32" s="3039">
        <v>5.03</v>
      </c>
      <c r="H32" s="3040" t="s">
        <v>1000</v>
      </c>
      <c r="I32" s="1208">
        <v>2</v>
      </c>
      <c r="J32" s="799"/>
      <c r="K32" s="3038" t="s">
        <v>5627</v>
      </c>
      <c r="L32" s="928">
        <v>227837</v>
      </c>
      <c r="M32" s="928">
        <v>3963050</v>
      </c>
      <c r="N32" s="928">
        <v>4190887</v>
      </c>
      <c r="O32" s="928"/>
      <c r="P32" s="928"/>
      <c r="Q32" s="928"/>
      <c r="R32" s="998">
        <f t="shared" si="0"/>
        <v>0</v>
      </c>
      <c r="S32" s="911">
        <v>6</v>
      </c>
    </row>
    <row r="33" spans="1:19">
      <c r="A33" s="926">
        <v>7</v>
      </c>
      <c r="B33" s="862" t="s">
        <v>5582</v>
      </c>
      <c r="C33" s="862" t="s">
        <v>5583</v>
      </c>
      <c r="D33" s="929">
        <v>345000</v>
      </c>
      <c r="E33" s="1210">
        <v>345000</v>
      </c>
      <c r="F33" s="3035" t="s">
        <v>5622</v>
      </c>
      <c r="G33" s="3039">
        <v>15.96</v>
      </c>
      <c r="H33" s="3040" t="s">
        <v>1000</v>
      </c>
      <c r="I33" s="1208">
        <v>2</v>
      </c>
      <c r="J33" s="799"/>
      <c r="K33" s="3038" t="s">
        <v>5627</v>
      </c>
      <c r="L33" s="928">
        <v>4022718</v>
      </c>
      <c r="M33" s="928">
        <v>40092241.639999993</v>
      </c>
      <c r="N33" s="928">
        <v>44114959.639999993</v>
      </c>
      <c r="O33" s="928"/>
      <c r="P33" s="928"/>
      <c r="Q33" s="928"/>
      <c r="R33" s="998">
        <f t="shared" si="0"/>
        <v>0</v>
      </c>
      <c r="S33" s="911">
        <v>7</v>
      </c>
    </row>
    <row r="34" spans="1:19">
      <c r="A34" s="926">
        <v>8</v>
      </c>
      <c r="B34" s="862" t="s">
        <v>5584</v>
      </c>
      <c r="C34" s="862" t="s">
        <v>5585</v>
      </c>
      <c r="D34" s="929">
        <v>345000</v>
      </c>
      <c r="E34" s="1210">
        <v>345000</v>
      </c>
      <c r="F34" s="3035" t="s">
        <v>5623</v>
      </c>
      <c r="G34" s="3039">
        <v>0.73</v>
      </c>
      <c r="H34" s="3040" t="s">
        <v>1000</v>
      </c>
      <c r="I34" s="1208">
        <v>2</v>
      </c>
      <c r="J34" s="799"/>
      <c r="K34" s="3038" t="s">
        <v>5631</v>
      </c>
      <c r="L34" s="928">
        <v>774962</v>
      </c>
      <c r="M34" s="928">
        <v>3207835</v>
      </c>
      <c r="N34" s="928">
        <v>3982797</v>
      </c>
      <c r="O34" s="928"/>
      <c r="P34" s="928"/>
      <c r="Q34" s="928"/>
      <c r="R34" s="998">
        <f t="shared" si="0"/>
        <v>0</v>
      </c>
      <c r="S34" s="911">
        <v>8</v>
      </c>
    </row>
    <row r="35" spans="1:19">
      <c r="A35" s="926">
        <v>9</v>
      </c>
      <c r="B35" s="862" t="s">
        <v>5570</v>
      </c>
      <c r="C35" s="862" t="s">
        <v>5586</v>
      </c>
      <c r="D35" s="929">
        <v>345000</v>
      </c>
      <c r="E35" s="1210">
        <v>345000</v>
      </c>
      <c r="F35" s="3035" t="s">
        <v>5622</v>
      </c>
      <c r="G35" s="3039">
        <v>3.52</v>
      </c>
      <c r="H35" s="3040" t="s">
        <v>1000</v>
      </c>
      <c r="I35" s="1208">
        <v>1</v>
      </c>
      <c r="J35" s="799"/>
      <c r="K35" s="3038" t="s">
        <v>5632</v>
      </c>
      <c r="L35" s="928" t="s">
        <v>1000</v>
      </c>
      <c r="M35" s="928">
        <v>3883699</v>
      </c>
      <c r="N35" s="928">
        <v>3883699</v>
      </c>
      <c r="O35" s="928"/>
      <c r="P35" s="928"/>
      <c r="Q35" s="928"/>
      <c r="R35" s="998">
        <f t="shared" si="0"/>
        <v>0</v>
      </c>
      <c r="S35" s="911">
        <v>9</v>
      </c>
    </row>
    <row r="36" spans="1:19">
      <c r="A36" s="926">
        <v>10</v>
      </c>
      <c r="B36" s="862" t="s">
        <v>5587</v>
      </c>
      <c r="C36" s="862" t="s">
        <v>5588</v>
      </c>
      <c r="D36" s="929">
        <v>345000</v>
      </c>
      <c r="E36" s="1210">
        <v>345000</v>
      </c>
      <c r="F36" s="3035" t="s">
        <v>5622</v>
      </c>
      <c r="G36" s="3039">
        <v>9.8000000000000007</v>
      </c>
      <c r="H36" s="3040" t="s">
        <v>1000</v>
      </c>
      <c r="I36" s="1208">
        <v>1</v>
      </c>
      <c r="J36" s="799"/>
      <c r="K36" s="3038" t="s">
        <v>5627</v>
      </c>
      <c r="L36" s="928">
        <v>400096</v>
      </c>
      <c r="M36" s="928">
        <v>20089744</v>
      </c>
      <c r="N36" s="928">
        <v>20489840</v>
      </c>
      <c r="O36" s="928"/>
      <c r="P36" s="928"/>
      <c r="Q36" s="928"/>
      <c r="R36" s="998">
        <f t="shared" si="0"/>
        <v>0</v>
      </c>
      <c r="S36" s="911">
        <v>10</v>
      </c>
    </row>
    <row r="37" spans="1:19">
      <c r="A37" s="926">
        <v>11</v>
      </c>
      <c r="B37" s="862" t="s">
        <v>5589</v>
      </c>
      <c r="C37" s="862" t="s">
        <v>5572</v>
      </c>
      <c r="D37" s="929">
        <v>345000</v>
      </c>
      <c r="E37" s="1210">
        <v>345000</v>
      </c>
      <c r="F37" s="3035" t="s">
        <v>5622</v>
      </c>
      <c r="G37" s="3039">
        <v>61.19</v>
      </c>
      <c r="H37" s="3040" t="s">
        <v>1000</v>
      </c>
      <c r="I37" s="1208">
        <v>2</v>
      </c>
      <c r="J37" s="799"/>
      <c r="K37" s="3038" t="s">
        <v>5633</v>
      </c>
      <c r="L37" s="928">
        <v>708340</v>
      </c>
      <c r="M37" s="928">
        <v>76363987.450000003</v>
      </c>
      <c r="N37" s="928">
        <v>77072327.450000003</v>
      </c>
      <c r="O37" s="928"/>
      <c r="P37" s="928"/>
      <c r="Q37" s="928"/>
      <c r="R37" s="998">
        <f t="shared" si="0"/>
        <v>0</v>
      </c>
      <c r="S37" s="911">
        <v>11</v>
      </c>
    </row>
    <row r="38" spans="1:19">
      <c r="A38" s="926">
        <v>12</v>
      </c>
      <c r="B38" s="862" t="s">
        <v>5590</v>
      </c>
      <c r="C38" s="862" t="s">
        <v>5591</v>
      </c>
      <c r="D38" s="929">
        <v>345000</v>
      </c>
      <c r="E38" s="1210">
        <v>345000</v>
      </c>
      <c r="F38" s="3035" t="s">
        <v>5622</v>
      </c>
      <c r="G38" s="3039">
        <v>27.4</v>
      </c>
      <c r="H38" s="3040" t="s">
        <v>1000</v>
      </c>
      <c r="I38" s="1208">
        <v>1</v>
      </c>
      <c r="J38" s="799"/>
      <c r="K38" s="3038" t="s">
        <v>5632</v>
      </c>
      <c r="L38" s="928">
        <v>4556428</v>
      </c>
      <c r="M38" s="928">
        <v>18746239</v>
      </c>
      <c r="N38" s="928">
        <v>23302667</v>
      </c>
      <c r="O38" s="928"/>
      <c r="P38" s="928"/>
      <c r="Q38" s="928"/>
      <c r="R38" s="998">
        <f t="shared" si="0"/>
        <v>0</v>
      </c>
      <c r="S38" s="911">
        <v>12</v>
      </c>
    </row>
    <row r="39" spans="1:19">
      <c r="A39" s="926">
        <v>13</v>
      </c>
      <c r="B39" s="862" t="s">
        <v>5592</v>
      </c>
      <c r="C39" s="862" t="s">
        <v>5593</v>
      </c>
      <c r="D39" s="929">
        <v>345000</v>
      </c>
      <c r="E39" s="1210">
        <v>345000</v>
      </c>
      <c r="F39" s="3035" t="s">
        <v>5623</v>
      </c>
      <c r="G39" s="3039">
        <v>40.86</v>
      </c>
      <c r="H39" s="3040" t="s">
        <v>1000</v>
      </c>
      <c r="I39" s="1208">
        <v>2</v>
      </c>
      <c r="J39" s="799"/>
      <c r="K39" s="3038" t="s">
        <v>5634</v>
      </c>
      <c r="L39" s="928">
        <v>639325</v>
      </c>
      <c r="M39" s="928">
        <v>48412593</v>
      </c>
      <c r="N39" s="928">
        <v>49051918</v>
      </c>
      <c r="O39" s="928"/>
      <c r="P39" s="928"/>
      <c r="Q39" s="928"/>
      <c r="R39" s="998">
        <f t="shared" si="0"/>
        <v>0</v>
      </c>
      <c r="S39" s="911">
        <v>13</v>
      </c>
    </row>
    <row r="40" spans="1:19">
      <c r="A40" s="926">
        <v>14</v>
      </c>
      <c r="B40" s="862" t="s">
        <v>5594</v>
      </c>
      <c r="C40" s="862" t="s">
        <v>5595</v>
      </c>
      <c r="D40" s="929">
        <v>345000</v>
      </c>
      <c r="E40" s="1210">
        <v>345000</v>
      </c>
      <c r="F40" s="3035" t="s">
        <v>5624</v>
      </c>
      <c r="G40" s="3039">
        <v>15.31</v>
      </c>
      <c r="H40" s="3040" t="s">
        <v>1000</v>
      </c>
      <c r="I40" s="1208">
        <v>2</v>
      </c>
      <c r="J40" s="799"/>
      <c r="K40" s="3038" t="s">
        <v>5635</v>
      </c>
      <c r="L40" s="928">
        <v>312252</v>
      </c>
      <c r="M40" s="928">
        <v>85703537.280000001</v>
      </c>
      <c r="N40" s="928">
        <v>86015789.280000001</v>
      </c>
      <c r="O40" s="928"/>
      <c r="P40" s="928"/>
      <c r="Q40" s="928"/>
      <c r="R40" s="998">
        <f t="shared" si="0"/>
        <v>0</v>
      </c>
      <c r="S40" s="911">
        <v>14</v>
      </c>
    </row>
    <row r="41" spans="1:19">
      <c r="A41" s="926">
        <v>15</v>
      </c>
      <c r="B41" s="862" t="s">
        <v>5596</v>
      </c>
      <c r="C41" s="862" t="s">
        <v>5597</v>
      </c>
      <c r="D41" s="929">
        <v>345000</v>
      </c>
      <c r="E41" s="1210">
        <v>345000</v>
      </c>
      <c r="F41" s="3035" t="s">
        <v>5624</v>
      </c>
      <c r="G41" s="3039">
        <v>7.37</v>
      </c>
      <c r="H41" s="3040" t="s">
        <v>1000</v>
      </c>
      <c r="I41" s="1208">
        <v>3</v>
      </c>
      <c r="J41" s="799"/>
      <c r="K41" s="3038" t="s">
        <v>5636</v>
      </c>
      <c r="L41" s="928">
        <v>670751</v>
      </c>
      <c r="M41" s="928">
        <v>40042214.07</v>
      </c>
      <c r="N41" s="928">
        <v>40712965.07</v>
      </c>
      <c r="O41" s="928"/>
      <c r="P41" s="928"/>
      <c r="Q41" s="928"/>
      <c r="R41" s="998">
        <f t="shared" si="0"/>
        <v>0</v>
      </c>
      <c r="S41" s="911">
        <v>15</v>
      </c>
    </row>
    <row r="42" spans="1:19">
      <c r="A42" s="926">
        <v>16</v>
      </c>
      <c r="B42" s="862" t="s">
        <v>5597</v>
      </c>
      <c r="C42" s="862" t="s">
        <v>5598</v>
      </c>
      <c r="D42" s="929">
        <v>345000</v>
      </c>
      <c r="E42" s="1210">
        <v>345000</v>
      </c>
      <c r="F42" s="3035" t="s">
        <v>5624</v>
      </c>
      <c r="G42" s="3039">
        <v>1.89</v>
      </c>
      <c r="H42" s="3040" t="s">
        <v>1000</v>
      </c>
      <c r="I42" s="1208">
        <v>4</v>
      </c>
      <c r="J42" s="799"/>
      <c r="K42" s="3038" t="s">
        <v>5636</v>
      </c>
      <c r="L42" s="928" t="s">
        <v>1000</v>
      </c>
      <c r="M42" s="928">
        <v>25017462.530000001</v>
      </c>
      <c r="N42" s="928">
        <v>25017462.530000001</v>
      </c>
      <c r="O42" s="928"/>
      <c r="P42" s="928"/>
      <c r="Q42" s="928"/>
      <c r="R42" s="998">
        <f t="shared" si="0"/>
        <v>0</v>
      </c>
      <c r="S42" s="911">
        <v>16</v>
      </c>
    </row>
    <row r="43" spans="1:19">
      <c r="A43" s="911">
        <v>17</v>
      </c>
      <c r="B43" s="862" t="s">
        <v>5597</v>
      </c>
      <c r="C43" s="862" t="s">
        <v>5599</v>
      </c>
      <c r="D43" s="929">
        <v>345000</v>
      </c>
      <c r="E43" s="1210">
        <v>345000</v>
      </c>
      <c r="F43" s="3035" t="s">
        <v>5624</v>
      </c>
      <c r="G43" s="3039">
        <v>3.91</v>
      </c>
      <c r="H43" s="3040" t="s">
        <v>1000</v>
      </c>
      <c r="I43" s="1208">
        <v>2</v>
      </c>
      <c r="J43" s="799"/>
      <c r="K43" s="3038" t="s">
        <v>5636</v>
      </c>
      <c r="L43" s="928" t="s">
        <v>1000</v>
      </c>
      <c r="M43" s="928">
        <v>21609332.759999998</v>
      </c>
      <c r="N43" s="928">
        <v>21609332.759999998</v>
      </c>
      <c r="O43" s="928"/>
      <c r="P43" s="928"/>
      <c r="Q43" s="928"/>
      <c r="R43" s="998">
        <f t="shared" si="0"/>
        <v>0</v>
      </c>
      <c r="S43" s="911">
        <v>17</v>
      </c>
    </row>
    <row r="44" spans="1:19">
      <c r="A44" s="911">
        <v>18</v>
      </c>
      <c r="B44" s="862" t="s">
        <v>5599</v>
      </c>
      <c r="C44" s="862" t="s">
        <v>5579</v>
      </c>
      <c r="D44" s="929">
        <v>345000</v>
      </c>
      <c r="E44" s="1210">
        <v>345000</v>
      </c>
      <c r="F44" s="3035" t="s">
        <v>5624</v>
      </c>
      <c r="G44" s="3039">
        <v>12.89</v>
      </c>
      <c r="H44" s="3040" t="s">
        <v>1000</v>
      </c>
      <c r="I44" s="1208">
        <v>2</v>
      </c>
      <c r="J44" s="799"/>
      <c r="K44" s="3038" t="s">
        <v>5636</v>
      </c>
      <c r="L44" s="928">
        <v>10224</v>
      </c>
      <c r="M44" s="928">
        <v>23878020</v>
      </c>
      <c r="N44" s="928">
        <v>23888244</v>
      </c>
      <c r="O44" s="928"/>
      <c r="P44" s="928"/>
      <c r="Q44" s="928"/>
      <c r="R44" s="998">
        <f t="shared" si="0"/>
        <v>0</v>
      </c>
      <c r="S44" s="911">
        <v>18</v>
      </c>
    </row>
    <row r="45" spans="1:19">
      <c r="A45" s="911">
        <v>19</v>
      </c>
      <c r="B45" s="862" t="s">
        <v>5597</v>
      </c>
      <c r="C45" s="862" t="s">
        <v>5571</v>
      </c>
      <c r="D45" s="929">
        <v>345000</v>
      </c>
      <c r="E45" s="1210">
        <v>345000</v>
      </c>
      <c r="F45" s="3035" t="s">
        <v>5624</v>
      </c>
      <c r="G45" s="3039">
        <v>3.4</v>
      </c>
      <c r="H45" s="3040" t="s">
        <v>1000</v>
      </c>
      <c r="I45" s="1208">
        <v>2</v>
      </c>
      <c r="J45" s="799"/>
      <c r="K45" s="3038" t="s">
        <v>5637</v>
      </c>
      <c r="L45" s="928" t="s">
        <v>1000</v>
      </c>
      <c r="M45" s="928">
        <v>23485661</v>
      </c>
      <c r="N45" s="928">
        <v>23485661</v>
      </c>
      <c r="O45" s="928"/>
      <c r="P45" s="928"/>
      <c r="Q45" s="928"/>
      <c r="R45" s="998">
        <f t="shared" si="0"/>
        <v>0</v>
      </c>
      <c r="S45" s="911">
        <v>19</v>
      </c>
    </row>
    <row r="46" spans="1:19">
      <c r="A46" s="911">
        <v>20</v>
      </c>
      <c r="B46" s="862" t="s">
        <v>5576</v>
      </c>
      <c r="C46" s="862" t="s">
        <v>5600</v>
      </c>
      <c r="D46" s="929">
        <v>345000</v>
      </c>
      <c r="E46" s="1210">
        <v>345000</v>
      </c>
      <c r="F46" s="3035" t="s">
        <v>5624</v>
      </c>
      <c r="G46" s="3039">
        <v>9.26</v>
      </c>
      <c r="H46" s="3040" t="s">
        <v>1000</v>
      </c>
      <c r="I46" s="1208">
        <v>1</v>
      </c>
      <c r="J46" s="799"/>
      <c r="K46" s="3038" t="s">
        <v>5637</v>
      </c>
      <c r="L46" s="928" t="s">
        <v>1000</v>
      </c>
      <c r="M46" s="928">
        <v>9276099</v>
      </c>
      <c r="N46" s="928">
        <v>9276099</v>
      </c>
      <c r="O46" s="928"/>
      <c r="P46" s="928"/>
      <c r="Q46" s="928"/>
      <c r="R46" s="998">
        <f t="shared" si="0"/>
        <v>0</v>
      </c>
      <c r="S46" s="911">
        <v>20</v>
      </c>
    </row>
    <row r="47" spans="1:19">
      <c r="A47" s="911">
        <v>21</v>
      </c>
      <c r="B47" s="862" t="s">
        <v>5576</v>
      </c>
      <c r="C47" s="862" t="s">
        <v>5601</v>
      </c>
      <c r="D47" s="929">
        <v>345000</v>
      </c>
      <c r="E47" s="1210">
        <v>345000</v>
      </c>
      <c r="F47" s="3035" t="s">
        <v>5624</v>
      </c>
      <c r="G47" s="3039">
        <v>17.41</v>
      </c>
      <c r="H47" s="3040" t="s">
        <v>1000</v>
      </c>
      <c r="I47" s="1208">
        <v>2</v>
      </c>
      <c r="J47" s="799"/>
      <c r="K47" s="3038" t="s">
        <v>5638</v>
      </c>
      <c r="L47" s="928">
        <v>313393</v>
      </c>
      <c r="M47" s="928">
        <v>99113848.980000004</v>
      </c>
      <c r="N47" s="928">
        <v>99427241.980000004</v>
      </c>
      <c r="O47" s="928"/>
      <c r="P47" s="928"/>
      <c r="Q47" s="928"/>
      <c r="R47" s="998">
        <f t="shared" si="0"/>
        <v>0</v>
      </c>
      <c r="S47" s="911">
        <v>21</v>
      </c>
    </row>
    <row r="48" spans="1:19">
      <c r="A48" s="911">
        <v>22</v>
      </c>
      <c r="B48" s="862" t="s">
        <v>5601</v>
      </c>
      <c r="C48" s="862" t="s">
        <v>5602</v>
      </c>
      <c r="D48" s="929">
        <v>345000</v>
      </c>
      <c r="E48" s="1210">
        <v>345000</v>
      </c>
      <c r="F48" s="3035" t="s">
        <v>5624</v>
      </c>
      <c r="G48" s="3039">
        <v>4.1500000000000004</v>
      </c>
      <c r="H48" s="3040" t="s">
        <v>1000</v>
      </c>
      <c r="I48" s="1208">
        <v>2</v>
      </c>
      <c r="J48" s="799"/>
      <c r="K48" s="3038" t="s">
        <v>5638</v>
      </c>
      <c r="L48" s="928" t="s">
        <v>1000</v>
      </c>
      <c r="M48" s="928">
        <v>9361924.5500000007</v>
      </c>
      <c r="N48" s="928">
        <v>9361924.5500000007</v>
      </c>
      <c r="O48" s="928"/>
      <c r="P48" s="928"/>
      <c r="Q48" s="928"/>
      <c r="R48" s="998">
        <f t="shared" si="0"/>
        <v>0</v>
      </c>
      <c r="S48" s="911">
        <v>22</v>
      </c>
    </row>
    <row r="49" spans="1:19">
      <c r="A49" s="911">
        <v>23</v>
      </c>
      <c r="B49" s="862" t="s">
        <v>5603</v>
      </c>
      <c r="C49" s="862" t="s">
        <v>5604</v>
      </c>
      <c r="D49" s="929">
        <v>345000</v>
      </c>
      <c r="E49" s="1210">
        <v>345000</v>
      </c>
      <c r="F49" s="3035" t="s">
        <v>5624</v>
      </c>
      <c r="G49" s="3039">
        <v>10.050000000000001</v>
      </c>
      <c r="H49" s="3040" t="s">
        <v>1000</v>
      </c>
      <c r="I49" s="1208">
        <v>1</v>
      </c>
      <c r="J49" s="799"/>
      <c r="K49" s="3038" t="s">
        <v>5639</v>
      </c>
      <c r="L49" s="928">
        <v>207396</v>
      </c>
      <c r="M49" s="928">
        <v>43474096.75</v>
      </c>
      <c r="N49" s="928">
        <v>43681492.75</v>
      </c>
      <c r="O49" s="928"/>
      <c r="P49" s="928"/>
      <c r="Q49" s="928"/>
      <c r="R49" s="998">
        <f t="shared" si="0"/>
        <v>0</v>
      </c>
      <c r="S49" s="911">
        <v>23</v>
      </c>
    </row>
    <row r="50" spans="1:19">
      <c r="A50" s="911">
        <v>24</v>
      </c>
      <c r="B50" s="862" t="s">
        <v>5605</v>
      </c>
      <c r="C50" s="862" t="s">
        <v>5606</v>
      </c>
      <c r="D50" s="929">
        <v>345000</v>
      </c>
      <c r="E50" s="1210">
        <v>345000</v>
      </c>
      <c r="F50" s="3035" t="s">
        <v>5624</v>
      </c>
      <c r="G50" s="3039">
        <v>0.7</v>
      </c>
      <c r="H50" s="3040" t="s">
        <v>1000</v>
      </c>
      <c r="I50" s="1208">
        <v>2</v>
      </c>
      <c r="J50" s="799"/>
      <c r="K50" s="3038" t="s">
        <v>5638</v>
      </c>
      <c r="L50" s="928" t="s">
        <v>1000</v>
      </c>
      <c r="M50" s="928">
        <v>10</v>
      </c>
      <c r="N50" s="928">
        <v>10</v>
      </c>
      <c r="O50" s="928"/>
      <c r="P50" s="928"/>
      <c r="Q50" s="928"/>
      <c r="R50" s="998">
        <f t="shared" si="0"/>
        <v>0</v>
      </c>
      <c r="S50" s="911">
        <v>24</v>
      </c>
    </row>
    <row r="51" spans="1:19">
      <c r="A51" s="911">
        <v>25</v>
      </c>
      <c r="B51" s="862" t="s">
        <v>5607</v>
      </c>
      <c r="C51" s="862" t="s">
        <v>5608</v>
      </c>
      <c r="D51" s="929">
        <v>345000</v>
      </c>
      <c r="E51" s="1210">
        <v>345000</v>
      </c>
      <c r="F51" s="3035" t="s">
        <v>5624</v>
      </c>
      <c r="G51" s="3039">
        <v>4.1500000000000004</v>
      </c>
      <c r="H51" s="3040" t="s">
        <v>1000</v>
      </c>
      <c r="I51" s="1208">
        <v>2</v>
      </c>
      <c r="J51" s="799"/>
      <c r="K51" s="3038" t="s">
        <v>5638</v>
      </c>
      <c r="L51" s="928" t="s">
        <v>1000</v>
      </c>
      <c r="M51" s="928">
        <v>139348822.72999999</v>
      </c>
      <c r="N51" s="928">
        <v>139348822.72999999</v>
      </c>
      <c r="O51" s="928"/>
      <c r="P51" s="928"/>
      <c r="Q51" s="928"/>
      <c r="R51" s="998">
        <f t="shared" si="0"/>
        <v>0</v>
      </c>
      <c r="S51" s="911">
        <v>25</v>
      </c>
    </row>
    <row r="52" spans="1:19">
      <c r="A52" s="911">
        <v>26</v>
      </c>
      <c r="B52" s="862" t="s">
        <v>5575</v>
      </c>
      <c r="C52" s="862" t="s">
        <v>5609</v>
      </c>
      <c r="D52" s="929">
        <v>345000</v>
      </c>
      <c r="E52" s="1210">
        <v>345000</v>
      </c>
      <c r="F52" s="3035" t="s">
        <v>5624</v>
      </c>
      <c r="G52" s="3039">
        <v>0</v>
      </c>
      <c r="H52" s="3040" t="s">
        <v>1000</v>
      </c>
      <c r="I52" s="1208">
        <v>2</v>
      </c>
      <c r="J52" s="799"/>
      <c r="K52" s="3038" t="s">
        <v>5638</v>
      </c>
      <c r="L52" s="928" t="s">
        <v>1000</v>
      </c>
      <c r="M52" s="928">
        <v>138034010</v>
      </c>
      <c r="N52" s="928">
        <v>138034010</v>
      </c>
      <c r="O52" s="928"/>
      <c r="P52" s="928"/>
      <c r="Q52" s="928"/>
      <c r="R52" s="998">
        <f t="shared" si="0"/>
        <v>0</v>
      </c>
      <c r="S52" s="911">
        <v>26</v>
      </c>
    </row>
    <row r="53" spans="1:19">
      <c r="A53" s="911">
        <v>27</v>
      </c>
      <c r="B53" s="862" t="s">
        <v>5610</v>
      </c>
      <c r="C53" s="862" t="s">
        <v>5571</v>
      </c>
      <c r="D53" s="929">
        <v>230000</v>
      </c>
      <c r="E53" s="1210">
        <v>230000</v>
      </c>
      <c r="F53" s="3035" t="s">
        <v>5625</v>
      </c>
      <c r="G53" s="3039">
        <v>0.38</v>
      </c>
      <c r="H53" s="3040" t="s">
        <v>1000</v>
      </c>
      <c r="I53" s="1208">
        <v>1</v>
      </c>
      <c r="J53" s="799"/>
      <c r="K53" s="3038" t="s">
        <v>5640</v>
      </c>
      <c r="L53" s="928" t="s">
        <v>1000</v>
      </c>
      <c r="M53" s="928">
        <v>439079</v>
      </c>
      <c r="N53" s="928">
        <v>439079</v>
      </c>
      <c r="O53" s="928"/>
      <c r="P53" s="928"/>
      <c r="Q53" s="928"/>
      <c r="R53" s="998">
        <f t="shared" si="0"/>
        <v>0</v>
      </c>
      <c r="S53" s="911">
        <v>27</v>
      </c>
    </row>
    <row r="54" spans="1:19">
      <c r="A54" s="911">
        <v>28</v>
      </c>
      <c r="B54" s="862" t="s">
        <v>5588</v>
      </c>
      <c r="C54" s="862" t="s">
        <v>5611</v>
      </c>
      <c r="D54" s="929">
        <v>138000</v>
      </c>
      <c r="E54" s="1210">
        <v>138000</v>
      </c>
      <c r="F54" s="3035" t="s">
        <v>5623</v>
      </c>
      <c r="G54" s="3039">
        <v>9.57</v>
      </c>
      <c r="H54" s="3040" t="s">
        <v>1000</v>
      </c>
      <c r="I54" s="1208">
        <v>2</v>
      </c>
      <c r="J54" s="799"/>
      <c r="K54" s="3038" t="s">
        <v>5632</v>
      </c>
      <c r="L54" s="928">
        <v>1195419</v>
      </c>
      <c r="M54" s="928">
        <v>2728374</v>
      </c>
      <c r="N54" s="928">
        <v>3923793</v>
      </c>
      <c r="O54" s="928"/>
      <c r="P54" s="928"/>
      <c r="Q54" s="928"/>
      <c r="R54" s="998">
        <f t="shared" si="0"/>
        <v>0</v>
      </c>
      <c r="S54" s="911">
        <v>28</v>
      </c>
    </row>
    <row r="55" spans="1:19">
      <c r="A55" s="911">
        <v>29</v>
      </c>
      <c r="B55" s="862" t="s">
        <v>5577</v>
      </c>
      <c r="C55" s="862" t="s">
        <v>5576</v>
      </c>
      <c r="D55" s="929">
        <v>138000</v>
      </c>
      <c r="E55" s="1210">
        <v>138000</v>
      </c>
      <c r="F55" s="3035" t="s">
        <v>5622</v>
      </c>
      <c r="G55" s="3039">
        <v>1.37</v>
      </c>
      <c r="H55" s="3040" t="s">
        <v>1000</v>
      </c>
      <c r="I55" s="1208">
        <v>2</v>
      </c>
      <c r="J55" s="799"/>
      <c r="K55" s="3038" t="s">
        <v>5641</v>
      </c>
      <c r="L55" s="928">
        <v>1294957</v>
      </c>
      <c r="M55" s="928">
        <v>1678649.25</v>
      </c>
      <c r="N55" s="928">
        <v>2973606.25</v>
      </c>
      <c r="O55" s="928"/>
      <c r="P55" s="928"/>
      <c r="Q55" s="928"/>
      <c r="R55" s="998">
        <f t="shared" si="0"/>
        <v>0</v>
      </c>
      <c r="S55" s="911">
        <v>29</v>
      </c>
    </row>
    <row r="56" spans="1:19">
      <c r="A56" s="911">
        <v>30</v>
      </c>
      <c r="B56" s="862" t="s">
        <v>5611</v>
      </c>
      <c r="C56" s="862" t="s">
        <v>5612</v>
      </c>
      <c r="D56" s="929">
        <v>138000</v>
      </c>
      <c r="E56" s="1210">
        <v>138000</v>
      </c>
      <c r="F56" s="3035" t="s">
        <v>5626</v>
      </c>
      <c r="G56" s="3039">
        <v>0.92</v>
      </c>
      <c r="H56" s="3040" t="s">
        <v>1000</v>
      </c>
      <c r="I56" s="1208">
        <v>1</v>
      </c>
      <c r="J56" s="799"/>
      <c r="K56" s="3038" t="s">
        <v>5642</v>
      </c>
      <c r="L56" s="928" t="s">
        <v>1000</v>
      </c>
      <c r="M56" s="928" t="s">
        <v>1000</v>
      </c>
      <c r="N56" s="928">
        <v>0</v>
      </c>
      <c r="O56" s="928"/>
      <c r="P56" s="928"/>
      <c r="Q56" s="928"/>
      <c r="R56" s="998">
        <f t="shared" si="0"/>
        <v>0</v>
      </c>
      <c r="S56" s="911">
        <v>30</v>
      </c>
    </row>
    <row r="57" spans="1:19">
      <c r="A57" s="911">
        <v>31</v>
      </c>
      <c r="B57" s="862" t="s">
        <v>5613</v>
      </c>
      <c r="C57" s="862" t="s">
        <v>5614</v>
      </c>
      <c r="D57" s="929">
        <v>138000</v>
      </c>
      <c r="E57" s="1210">
        <v>138000</v>
      </c>
      <c r="F57" s="3035" t="s">
        <v>5624</v>
      </c>
      <c r="G57" s="3039">
        <v>2.56</v>
      </c>
      <c r="H57" s="3040" t="s">
        <v>1000</v>
      </c>
      <c r="I57" s="1208">
        <v>1</v>
      </c>
      <c r="J57" s="799"/>
      <c r="K57" s="3038" t="s">
        <v>5643</v>
      </c>
      <c r="L57" s="928" t="s">
        <v>1000</v>
      </c>
      <c r="M57" s="928">
        <v>1080977</v>
      </c>
      <c r="N57" s="928">
        <v>1080977</v>
      </c>
      <c r="O57" s="928"/>
      <c r="P57" s="928"/>
      <c r="Q57" s="928"/>
      <c r="R57" s="998">
        <f t="shared" si="0"/>
        <v>0</v>
      </c>
      <c r="S57" s="911">
        <v>31</v>
      </c>
    </row>
    <row r="58" spans="1:19">
      <c r="A58" s="911">
        <v>32</v>
      </c>
      <c r="B58" s="862" t="s">
        <v>5615</v>
      </c>
      <c r="C58" s="862" t="s">
        <v>5616</v>
      </c>
      <c r="D58" s="929">
        <v>138000</v>
      </c>
      <c r="E58" s="1210">
        <v>138000</v>
      </c>
      <c r="F58" s="3035" t="s">
        <v>5624</v>
      </c>
      <c r="G58" s="3039">
        <v>1.32</v>
      </c>
      <c r="H58" s="3040" t="s">
        <v>1000</v>
      </c>
      <c r="I58" s="1208">
        <v>1</v>
      </c>
      <c r="J58" s="799"/>
      <c r="K58" s="3038" t="s">
        <v>5644</v>
      </c>
      <c r="L58" s="928" t="s">
        <v>1000</v>
      </c>
      <c r="M58" s="928">
        <v>67327.38</v>
      </c>
      <c r="N58" s="928">
        <v>67327.38</v>
      </c>
      <c r="O58" s="928"/>
      <c r="P58" s="928"/>
      <c r="Q58" s="928"/>
      <c r="R58" s="998">
        <f t="shared" si="0"/>
        <v>0</v>
      </c>
      <c r="S58" s="911">
        <v>32</v>
      </c>
    </row>
    <row r="59" spans="1:19">
      <c r="A59" s="911">
        <v>33</v>
      </c>
      <c r="B59" s="862" t="s">
        <v>5617</v>
      </c>
      <c r="C59" s="862" t="s">
        <v>5618</v>
      </c>
      <c r="D59" s="929">
        <v>138000</v>
      </c>
      <c r="E59" s="1210">
        <v>138000</v>
      </c>
      <c r="F59" s="3035" t="s">
        <v>5624</v>
      </c>
      <c r="G59" s="3039">
        <v>7.5</v>
      </c>
      <c r="H59" s="3040" t="s">
        <v>1000</v>
      </c>
      <c r="I59" s="1208">
        <v>3</v>
      </c>
      <c r="J59" s="799"/>
      <c r="K59" s="3038" t="s">
        <v>5645</v>
      </c>
      <c r="L59" s="928">
        <v>59047</v>
      </c>
      <c r="M59" s="928">
        <v>33043140</v>
      </c>
      <c r="N59" s="928">
        <v>33102187</v>
      </c>
      <c r="O59" s="928"/>
      <c r="P59" s="928"/>
      <c r="Q59" s="928"/>
      <c r="R59" s="998">
        <f t="shared" si="0"/>
        <v>0</v>
      </c>
      <c r="S59" s="911">
        <v>33</v>
      </c>
    </row>
    <row r="60" spans="1:19">
      <c r="A60" s="911">
        <v>34</v>
      </c>
      <c r="B60" s="862" t="s">
        <v>5588</v>
      </c>
      <c r="C60" s="862" t="s">
        <v>5619</v>
      </c>
      <c r="D60" s="929">
        <v>138000</v>
      </c>
      <c r="E60" s="1210">
        <v>138000</v>
      </c>
      <c r="F60" s="3035" t="s">
        <v>5624</v>
      </c>
      <c r="G60" s="3039">
        <v>5.57</v>
      </c>
      <c r="H60" s="3040" t="s">
        <v>1000</v>
      </c>
      <c r="I60" s="1208">
        <v>2</v>
      </c>
      <c r="J60" s="799"/>
      <c r="K60" s="3038" t="s">
        <v>5646</v>
      </c>
      <c r="L60" s="928" t="s">
        <v>1000</v>
      </c>
      <c r="M60" s="928">
        <v>10634075</v>
      </c>
      <c r="N60" s="928">
        <v>10634075</v>
      </c>
      <c r="O60" s="928"/>
      <c r="P60" s="928"/>
      <c r="Q60" s="928"/>
      <c r="R60" s="998">
        <f t="shared" si="0"/>
        <v>0</v>
      </c>
      <c r="S60" s="911">
        <v>34</v>
      </c>
    </row>
    <row r="61" spans="1:19" ht="15.75" thickBot="1">
      <c r="A61" s="930">
        <v>35</v>
      </c>
      <c r="B61" s="879" t="s">
        <v>5620</v>
      </c>
      <c r="C61" s="879" t="s">
        <v>5621</v>
      </c>
      <c r="D61" s="976">
        <v>138000</v>
      </c>
      <c r="E61" s="1211">
        <v>138000</v>
      </c>
      <c r="F61" s="3036" t="s">
        <v>5624</v>
      </c>
      <c r="G61" s="3041">
        <v>3.61</v>
      </c>
      <c r="H61" s="3042" t="s">
        <v>1000</v>
      </c>
      <c r="I61" s="3043">
        <v>2</v>
      </c>
      <c r="J61" s="799"/>
      <c r="K61" s="3038" t="s">
        <v>5647</v>
      </c>
      <c r="L61" s="928" t="s">
        <v>1000</v>
      </c>
      <c r="M61" s="928">
        <v>5275532.24</v>
      </c>
      <c r="N61" s="928">
        <v>5275532.24</v>
      </c>
      <c r="O61" s="928"/>
      <c r="P61" s="928"/>
      <c r="Q61" s="928"/>
      <c r="R61" s="998">
        <f t="shared" si="0"/>
        <v>0</v>
      </c>
      <c r="S61" s="911">
        <v>35</v>
      </c>
    </row>
    <row r="62" spans="1:19" ht="15.75" thickBot="1">
      <c r="A62" s="930">
        <v>36</v>
      </c>
      <c r="B62" s="851"/>
      <c r="C62" s="851"/>
      <c r="D62" s="851"/>
      <c r="E62" s="851"/>
      <c r="F62" s="923" t="s">
        <v>2328</v>
      </c>
      <c r="G62" s="1221">
        <f>SUM(G27:G61)+SUM(G77:G127)</f>
        <v>504.62</v>
      </c>
      <c r="H62" s="1211">
        <f>SUM(H27:H61)</f>
        <v>0</v>
      </c>
      <c r="I62" s="976">
        <f>SUM(I27:I61)+SUM(I77:I127)</f>
        <v>220</v>
      </c>
      <c r="J62" s="799"/>
      <c r="K62" s="999"/>
      <c r="L62" s="1000">
        <f>SUM(L27:L61)+SUM(L77:L127)</f>
        <v>19718169</v>
      </c>
      <c r="M62" s="1000">
        <f>SUM(M27:M61)+SUM(M77:M127)</f>
        <v>1636020693.8199999</v>
      </c>
      <c r="N62" s="1000">
        <f>SUM(N27:N61)+SUM(N77:N127)</f>
        <v>1655738862.8199999</v>
      </c>
      <c r="O62" s="1000">
        <f t="shared" ref="O62:R62" si="1">SUM(O27:O61)</f>
        <v>0</v>
      </c>
      <c r="P62" s="1000">
        <f t="shared" si="1"/>
        <v>0</v>
      </c>
      <c r="Q62" s="1000">
        <f t="shared" si="1"/>
        <v>0</v>
      </c>
      <c r="R62" s="1000">
        <f t="shared" si="1"/>
        <v>0</v>
      </c>
      <c r="S62" s="999">
        <v>36</v>
      </c>
    </row>
    <row r="63" spans="1:19">
      <c r="A63" s="988"/>
      <c r="B63" s="988"/>
      <c r="C63" s="988"/>
      <c r="D63" s="988"/>
      <c r="E63" s="988"/>
      <c r="F63" s="992"/>
      <c r="G63" s="3037"/>
      <c r="H63" s="1001"/>
      <c r="I63" s="1001"/>
      <c r="J63" s="799"/>
      <c r="K63" s="988"/>
      <c r="L63" s="1002"/>
      <c r="M63" s="1002"/>
      <c r="N63" s="1002"/>
      <c r="O63" s="1002"/>
      <c r="P63" s="1002"/>
      <c r="Q63" s="1002"/>
      <c r="R63" s="1002"/>
      <c r="S63" s="988"/>
    </row>
    <row r="64" spans="1:19" ht="15.75">
      <c r="A64" s="112" t="s">
        <v>3821</v>
      </c>
      <c r="B64" s="799"/>
      <c r="C64" s="799"/>
      <c r="D64" s="799"/>
      <c r="E64" s="799"/>
      <c r="F64" s="799"/>
      <c r="G64" s="799"/>
      <c r="H64" s="799"/>
      <c r="I64" s="799"/>
      <c r="J64" s="799"/>
      <c r="K64" s="112" t="s">
        <v>3821</v>
      </c>
      <c r="L64" s="799"/>
      <c r="M64" s="799"/>
      <c r="N64" s="799"/>
      <c r="O64" s="800"/>
    </row>
    <row r="65" spans="1:19">
      <c r="A65" s="800" t="s">
        <v>2679</v>
      </c>
      <c r="B65" s="800"/>
      <c r="C65" s="800"/>
      <c r="D65" s="800"/>
      <c r="E65" s="800"/>
      <c r="F65" s="800"/>
      <c r="G65" s="800"/>
      <c r="H65" s="800"/>
      <c r="I65" s="800"/>
      <c r="J65" s="799"/>
      <c r="K65" s="800" t="s">
        <v>2680</v>
      </c>
      <c r="L65" s="800"/>
      <c r="M65" s="800"/>
      <c r="N65" s="800"/>
      <c r="O65" s="800"/>
      <c r="P65" s="800"/>
      <c r="Q65" s="800"/>
      <c r="R65" s="800"/>
      <c r="S65" s="800"/>
    </row>
    <row r="67" spans="1:19" ht="15.75">
      <c r="A67" s="69" t="s">
        <v>1407</v>
      </c>
      <c r="B67" s="800"/>
      <c r="C67" s="800"/>
      <c r="D67" s="800"/>
      <c r="E67" s="800"/>
      <c r="F67" s="800"/>
      <c r="G67" s="800"/>
      <c r="H67" s="800"/>
      <c r="I67" s="800"/>
    </row>
    <row r="69" spans="1:19" ht="16.5" thickBot="1">
      <c r="A69" s="868" t="str">
        <f>'Data Sheet'!$C$25</f>
        <v>Consolidated Edison Company of New York, Inc.</v>
      </c>
      <c r="B69" s="851"/>
      <c r="C69" s="851"/>
      <c r="D69" s="851"/>
      <c r="E69" s="851"/>
      <c r="F69" s="851"/>
      <c r="G69" s="857" t="str">
        <f>'Data Sheet'!$C$40</f>
        <v>4/28/2016</v>
      </c>
      <c r="H69" s="799" t="str">
        <f>'Data Sheet'!$C$38</f>
        <v>12/31/2015</v>
      </c>
      <c r="I69" s="913"/>
      <c r="J69" s="799"/>
      <c r="K69" s="868" t="str">
        <f>'Data Sheet'!$C$25</f>
        <v>Consolidated Edison Company of New York, Inc.</v>
      </c>
      <c r="L69" s="851"/>
      <c r="M69" s="851"/>
      <c r="N69" s="851"/>
      <c r="O69" s="851"/>
      <c r="P69" s="851"/>
      <c r="Q69" s="857" t="str">
        <f>'Data Sheet'!$C$40</f>
        <v>4/28/2016</v>
      </c>
      <c r="R69" s="799" t="str">
        <f>'Data Sheet'!$C$38</f>
        <v>12/31/2015</v>
      </c>
      <c r="S69" s="913"/>
    </row>
    <row r="70" spans="1:19" ht="16.5" thickBot="1">
      <c r="A70" s="599" t="s">
        <v>2978</v>
      </c>
      <c r="B70" s="535"/>
      <c r="C70" s="535"/>
      <c r="D70" s="913"/>
      <c r="E70" s="913"/>
      <c r="F70" s="913"/>
      <c r="G70" s="915"/>
      <c r="H70" s="915"/>
      <c r="I70" s="924"/>
      <c r="J70" s="799"/>
      <c r="K70" s="599" t="s">
        <v>2978</v>
      </c>
      <c r="L70" s="535"/>
      <c r="M70" s="535"/>
      <c r="N70" s="913"/>
      <c r="O70" s="913"/>
      <c r="P70" s="913"/>
      <c r="Q70" s="915"/>
      <c r="R70" s="915"/>
      <c r="S70" s="924"/>
    </row>
    <row r="71" spans="1:19">
      <c r="A71" s="907"/>
      <c r="B71" s="799"/>
      <c r="C71" s="862"/>
      <c r="D71" s="800" t="s">
        <v>2629</v>
      </c>
      <c r="E71" s="860"/>
      <c r="F71" s="862"/>
      <c r="G71" s="800" t="s">
        <v>2630</v>
      </c>
      <c r="H71" s="800"/>
      <c r="I71" s="939"/>
      <c r="J71" s="799"/>
      <c r="K71" s="907"/>
      <c r="L71" s="918" t="s">
        <v>2631</v>
      </c>
      <c r="M71" s="918"/>
      <c r="N71" s="892"/>
      <c r="O71" s="933"/>
      <c r="P71" s="933"/>
      <c r="Q71" s="933"/>
      <c r="R71" s="933"/>
      <c r="S71" s="939"/>
    </row>
    <row r="72" spans="1:19">
      <c r="A72" s="920"/>
      <c r="B72" s="800" t="s">
        <v>2632</v>
      </c>
      <c r="C72" s="860"/>
      <c r="D72" s="594" t="s">
        <v>2633</v>
      </c>
      <c r="E72" s="860"/>
      <c r="F72" s="812" t="s">
        <v>2634</v>
      </c>
      <c r="G72" s="594" t="s">
        <v>2635</v>
      </c>
      <c r="H72" s="800"/>
      <c r="I72" s="920" t="s">
        <v>1782</v>
      </c>
      <c r="J72" s="799"/>
      <c r="K72" s="920" t="s">
        <v>2636</v>
      </c>
      <c r="L72" s="594" t="s">
        <v>2637</v>
      </c>
      <c r="M72" s="800"/>
      <c r="N72" s="595"/>
      <c r="O72" s="800" t="s">
        <v>2638</v>
      </c>
      <c r="P72" s="800"/>
      <c r="Q72" s="594"/>
      <c r="R72" s="800"/>
      <c r="S72" s="920"/>
    </row>
    <row r="73" spans="1:19" ht="15.75" thickBot="1">
      <c r="A73" s="920" t="s">
        <v>1724</v>
      </c>
      <c r="B73" s="851"/>
      <c r="C73" s="879"/>
      <c r="D73" s="596" t="s">
        <v>2639</v>
      </c>
      <c r="E73" s="924"/>
      <c r="F73" s="812" t="s">
        <v>2640</v>
      </c>
      <c r="G73" s="596" t="s">
        <v>2662</v>
      </c>
      <c r="H73" s="913"/>
      <c r="I73" s="920" t="s">
        <v>529</v>
      </c>
      <c r="J73" s="799"/>
      <c r="K73" s="920" t="s">
        <v>2663</v>
      </c>
      <c r="L73" s="596" t="s">
        <v>2664</v>
      </c>
      <c r="M73" s="913"/>
      <c r="N73" s="597"/>
      <c r="O73" s="890"/>
      <c r="P73" s="890"/>
      <c r="Q73" s="598"/>
      <c r="R73" s="923"/>
      <c r="S73" s="920" t="s">
        <v>1724</v>
      </c>
    </row>
    <row r="74" spans="1:19">
      <c r="A74" s="920" t="s">
        <v>1727</v>
      </c>
      <c r="B74" s="812" t="s">
        <v>2665</v>
      </c>
      <c r="C74" s="812" t="s">
        <v>2666</v>
      </c>
      <c r="D74" s="812" t="s">
        <v>2667</v>
      </c>
      <c r="E74" s="812" t="s">
        <v>2668</v>
      </c>
      <c r="F74" s="812" t="s">
        <v>2669</v>
      </c>
      <c r="G74" s="860" t="s">
        <v>2670</v>
      </c>
      <c r="H74" s="860" t="s">
        <v>2670</v>
      </c>
      <c r="I74" s="920" t="s">
        <v>2671</v>
      </c>
      <c r="J74" s="799"/>
      <c r="K74" s="920" t="s">
        <v>2672</v>
      </c>
      <c r="L74" s="812" t="s">
        <v>2673</v>
      </c>
      <c r="M74" s="812" t="s">
        <v>2674</v>
      </c>
      <c r="N74" s="812" t="s">
        <v>2675</v>
      </c>
      <c r="O74" s="812" t="s">
        <v>3629</v>
      </c>
      <c r="P74" s="812" t="s">
        <v>3621</v>
      </c>
      <c r="Q74" s="812" t="s">
        <v>606</v>
      </c>
      <c r="R74" s="844" t="s">
        <v>2328</v>
      </c>
      <c r="S74" s="920" t="s">
        <v>1727</v>
      </c>
    </row>
    <row r="75" spans="1:19">
      <c r="A75" s="911"/>
      <c r="B75" s="862"/>
      <c r="C75" s="812"/>
      <c r="D75" s="862"/>
      <c r="E75" s="812"/>
      <c r="F75" s="812"/>
      <c r="G75" s="860" t="s">
        <v>2676</v>
      </c>
      <c r="H75" s="860" t="s">
        <v>2677</v>
      </c>
      <c r="I75" s="911"/>
      <c r="J75" s="799"/>
      <c r="K75" s="911"/>
      <c r="L75" s="862"/>
      <c r="M75" s="812" t="s">
        <v>2678</v>
      </c>
      <c r="N75" s="862"/>
      <c r="O75" s="812" t="s">
        <v>2081</v>
      </c>
      <c r="P75" s="812" t="s">
        <v>2081</v>
      </c>
      <c r="Q75" s="862"/>
      <c r="R75" s="812" t="s">
        <v>2081</v>
      </c>
      <c r="S75" s="911"/>
    </row>
    <row r="76" spans="1:19" ht="15.75" thickBot="1">
      <c r="A76" s="930"/>
      <c r="B76" s="923" t="s">
        <v>3018</v>
      </c>
      <c r="C76" s="923" t="s">
        <v>3019</v>
      </c>
      <c r="D76" s="923" t="s">
        <v>3020</v>
      </c>
      <c r="E76" s="923" t="s">
        <v>3021</v>
      </c>
      <c r="F76" s="923" t="s">
        <v>2343</v>
      </c>
      <c r="G76" s="924" t="s">
        <v>2344</v>
      </c>
      <c r="H76" s="924" t="s">
        <v>2345</v>
      </c>
      <c r="I76" s="924" t="s">
        <v>2346</v>
      </c>
      <c r="J76" s="799"/>
      <c r="K76" s="922" t="s">
        <v>2347</v>
      </c>
      <c r="L76" s="923" t="s">
        <v>2348</v>
      </c>
      <c r="M76" s="923" t="s">
        <v>2349</v>
      </c>
      <c r="N76" s="923" t="s">
        <v>2350</v>
      </c>
      <c r="O76" s="923" t="s">
        <v>181</v>
      </c>
      <c r="P76" s="923" t="s">
        <v>182</v>
      </c>
      <c r="Q76" s="923" t="s">
        <v>183</v>
      </c>
      <c r="R76" s="913" t="s">
        <v>184</v>
      </c>
      <c r="S76" s="930"/>
    </row>
    <row r="77" spans="1:19">
      <c r="A77" s="911">
        <v>1</v>
      </c>
      <c r="B77" s="862" t="s">
        <v>5620</v>
      </c>
      <c r="C77" s="862" t="s">
        <v>5621</v>
      </c>
      <c r="D77" s="929">
        <v>138000</v>
      </c>
      <c r="E77" s="1210">
        <v>138000</v>
      </c>
      <c r="F77" s="3035" t="s">
        <v>5624</v>
      </c>
      <c r="G77" s="1220">
        <v>6.58</v>
      </c>
      <c r="H77" s="998" t="s">
        <v>1000</v>
      </c>
      <c r="I77" s="969">
        <v>2</v>
      </c>
      <c r="J77" s="799"/>
      <c r="K77" s="3047" t="s">
        <v>5647</v>
      </c>
      <c r="L77" s="928" t="s">
        <v>1000</v>
      </c>
      <c r="M77" s="929">
        <v>29415695</v>
      </c>
      <c r="N77" s="929">
        <v>29415695</v>
      </c>
      <c r="O77" s="1210"/>
      <c r="P77" s="1210"/>
      <c r="Q77" s="1210"/>
      <c r="R77" s="1212">
        <f t="shared" ref="R77:R128" si="2">SUM(O77:Q77)</f>
        <v>0</v>
      </c>
      <c r="S77" s="911">
        <v>1</v>
      </c>
    </row>
    <row r="78" spans="1:19">
      <c r="A78" s="911">
        <v>2</v>
      </c>
      <c r="B78" s="862" t="s">
        <v>5648</v>
      </c>
      <c r="C78" s="862" t="s">
        <v>5649</v>
      </c>
      <c r="D78" s="929">
        <v>138000</v>
      </c>
      <c r="E78" s="1210">
        <v>138000</v>
      </c>
      <c r="F78" s="3035" t="s">
        <v>5624</v>
      </c>
      <c r="G78" s="1220">
        <v>2.75</v>
      </c>
      <c r="H78" s="998" t="s">
        <v>1000</v>
      </c>
      <c r="I78" s="969">
        <v>2</v>
      </c>
      <c r="J78" s="799"/>
      <c r="K78" s="3038" t="s">
        <v>5646</v>
      </c>
      <c r="L78" s="928" t="s">
        <v>1000</v>
      </c>
      <c r="M78" s="929">
        <v>5989835.6500000004</v>
      </c>
      <c r="N78" s="929">
        <v>5989835.6500000004</v>
      </c>
      <c r="O78" s="1210"/>
      <c r="P78" s="1210"/>
      <c r="Q78" s="1210"/>
      <c r="R78" s="1212">
        <f t="shared" si="2"/>
        <v>0</v>
      </c>
      <c r="S78" s="911">
        <v>2</v>
      </c>
    </row>
    <row r="79" spans="1:19">
      <c r="A79" s="911">
        <v>3</v>
      </c>
      <c r="B79" s="862" t="s">
        <v>5650</v>
      </c>
      <c r="C79" s="862" t="s">
        <v>5651</v>
      </c>
      <c r="D79" s="929">
        <v>138000</v>
      </c>
      <c r="E79" s="1210">
        <v>138000</v>
      </c>
      <c r="F79" s="3035" t="s">
        <v>5624</v>
      </c>
      <c r="G79" s="1220">
        <v>3.2</v>
      </c>
      <c r="H79" s="998" t="s">
        <v>1000</v>
      </c>
      <c r="I79" s="969">
        <v>2</v>
      </c>
      <c r="J79" s="799"/>
      <c r="K79" s="3038" t="s">
        <v>5646</v>
      </c>
      <c r="L79" s="928" t="s">
        <v>1000</v>
      </c>
      <c r="M79" s="929">
        <v>651617.9</v>
      </c>
      <c r="N79" s="929">
        <v>651617.9</v>
      </c>
      <c r="O79" s="1210"/>
      <c r="P79" s="1210"/>
      <c r="Q79" s="1210"/>
      <c r="R79" s="1212">
        <f t="shared" si="2"/>
        <v>0</v>
      </c>
      <c r="S79" s="911">
        <v>3</v>
      </c>
    </row>
    <row r="80" spans="1:19">
      <c r="A80" s="911">
        <v>4</v>
      </c>
      <c r="B80" s="862" t="s">
        <v>5620</v>
      </c>
      <c r="C80" s="862" t="s">
        <v>5652</v>
      </c>
      <c r="D80" s="929">
        <v>138000</v>
      </c>
      <c r="E80" s="1210">
        <v>138000</v>
      </c>
      <c r="F80" s="3035" t="s">
        <v>5624</v>
      </c>
      <c r="G80" s="1220">
        <v>7.88</v>
      </c>
      <c r="H80" s="998" t="s">
        <v>1000</v>
      </c>
      <c r="I80" s="969">
        <v>2</v>
      </c>
      <c r="J80" s="799"/>
      <c r="K80" s="3038" t="s">
        <v>5713</v>
      </c>
      <c r="L80" s="928">
        <v>2004</v>
      </c>
      <c r="M80" s="929">
        <v>49718094</v>
      </c>
      <c r="N80" s="929">
        <v>49720098</v>
      </c>
      <c r="O80" s="1210"/>
      <c r="P80" s="1210"/>
      <c r="Q80" s="1210"/>
      <c r="R80" s="1212">
        <f t="shared" si="2"/>
        <v>0</v>
      </c>
      <c r="S80" s="911">
        <v>4</v>
      </c>
    </row>
    <row r="81" spans="1:19">
      <c r="A81" s="911">
        <v>5</v>
      </c>
      <c r="B81" s="862" t="s">
        <v>5652</v>
      </c>
      <c r="C81" s="862" t="s">
        <v>5653</v>
      </c>
      <c r="D81" s="929">
        <v>138000</v>
      </c>
      <c r="E81" s="1210">
        <v>138000</v>
      </c>
      <c r="F81" s="3035" t="s">
        <v>5624</v>
      </c>
      <c r="G81" s="1220">
        <v>1.95</v>
      </c>
      <c r="H81" s="998" t="s">
        <v>1000</v>
      </c>
      <c r="I81" s="969">
        <v>2</v>
      </c>
      <c r="J81" s="799"/>
      <c r="K81" s="3038" t="s">
        <v>5647</v>
      </c>
      <c r="L81" s="928">
        <v>16855</v>
      </c>
      <c r="M81" s="929">
        <v>2850291.1</v>
      </c>
      <c r="N81" s="929">
        <v>2867146.1</v>
      </c>
      <c r="O81" s="1210"/>
      <c r="P81" s="1210"/>
      <c r="Q81" s="1210"/>
      <c r="R81" s="1212">
        <f t="shared" si="2"/>
        <v>0</v>
      </c>
      <c r="S81" s="911">
        <v>5</v>
      </c>
    </row>
    <row r="82" spans="1:19">
      <c r="A82" s="926">
        <v>6</v>
      </c>
      <c r="B82" s="862" t="s">
        <v>5654</v>
      </c>
      <c r="C82" s="862" t="s">
        <v>5655</v>
      </c>
      <c r="D82" s="929">
        <v>138000</v>
      </c>
      <c r="E82" s="1210">
        <v>138000</v>
      </c>
      <c r="F82" s="862" t="s">
        <v>5624</v>
      </c>
      <c r="G82" s="1220">
        <v>2.0299999999999998</v>
      </c>
      <c r="H82" s="998" t="s">
        <v>1000</v>
      </c>
      <c r="I82" s="969">
        <v>4</v>
      </c>
      <c r="J82" s="799"/>
      <c r="K82" s="3038" t="s">
        <v>5713</v>
      </c>
      <c r="L82" s="928" t="s">
        <v>1000</v>
      </c>
      <c r="M82" s="929">
        <v>2818700.89</v>
      </c>
      <c r="N82" s="929">
        <v>2818700.89</v>
      </c>
      <c r="O82" s="1210"/>
      <c r="P82" s="1210"/>
      <c r="Q82" s="1210"/>
      <c r="R82" s="1212">
        <f t="shared" si="2"/>
        <v>0</v>
      </c>
      <c r="S82" s="911">
        <v>6</v>
      </c>
    </row>
    <row r="83" spans="1:19">
      <c r="A83" s="926">
        <v>7</v>
      </c>
      <c r="B83" s="862" t="s">
        <v>5654</v>
      </c>
      <c r="C83" s="862" t="s">
        <v>5656</v>
      </c>
      <c r="D83" s="929">
        <v>138000</v>
      </c>
      <c r="E83" s="1210">
        <v>138000</v>
      </c>
      <c r="F83" s="862" t="s">
        <v>5624</v>
      </c>
      <c r="G83" s="1220">
        <v>4.24</v>
      </c>
      <c r="H83" s="998" t="s">
        <v>1000</v>
      </c>
      <c r="I83" s="969">
        <v>3</v>
      </c>
      <c r="J83" s="799"/>
      <c r="K83" s="3038" t="s">
        <v>5714</v>
      </c>
      <c r="L83" s="928" t="s">
        <v>1000</v>
      </c>
      <c r="M83" s="929">
        <v>25698647.450000003</v>
      </c>
      <c r="N83" s="929">
        <v>25698647.450000003</v>
      </c>
      <c r="O83" s="1210"/>
      <c r="P83" s="1210"/>
      <c r="Q83" s="1210"/>
      <c r="R83" s="1212">
        <f t="shared" si="2"/>
        <v>0</v>
      </c>
      <c r="S83" s="911">
        <v>7</v>
      </c>
    </row>
    <row r="84" spans="1:19">
      <c r="A84" s="926">
        <v>8</v>
      </c>
      <c r="B84" s="862" t="s">
        <v>5657</v>
      </c>
      <c r="C84" s="862" t="s">
        <v>5654</v>
      </c>
      <c r="D84" s="929">
        <v>138000</v>
      </c>
      <c r="E84" s="1210">
        <v>138000</v>
      </c>
      <c r="F84" s="862" t="s">
        <v>5624</v>
      </c>
      <c r="G84" s="1220">
        <v>7.38</v>
      </c>
      <c r="H84" s="998" t="s">
        <v>1000</v>
      </c>
      <c r="I84" s="969">
        <v>1</v>
      </c>
      <c r="J84" s="799"/>
      <c r="K84" s="3038" t="s">
        <v>5638</v>
      </c>
      <c r="L84" s="928" t="s">
        <v>1000</v>
      </c>
      <c r="M84" s="929">
        <v>12951129</v>
      </c>
      <c r="N84" s="929">
        <v>12951129</v>
      </c>
      <c r="O84" s="1210"/>
      <c r="P84" s="1210"/>
      <c r="Q84" s="1210"/>
      <c r="R84" s="1212">
        <f t="shared" si="2"/>
        <v>0</v>
      </c>
      <c r="S84" s="911">
        <v>8</v>
      </c>
    </row>
    <row r="85" spans="1:19">
      <c r="A85" s="926">
        <v>9</v>
      </c>
      <c r="B85" s="862" t="s">
        <v>5658</v>
      </c>
      <c r="C85" s="862" t="s">
        <v>5659</v>
      </c>
      <c r="D85" s="929">
        <v>138000</v>
      </c>
      <c r="E85" s="1210">
        <v>138000</v>
      </c>
      <c r="F85" s="862" t="s">
        <v>5624</v>
      </c>
      <c r="G85" s="1220">
        <v>1.67</v>
      </c>
      <c r="H85" s="998" t="s">
        <v>1000</v>
      </c>
      <c r="I85" s="969">
        <v>7</v>
      </c>
      <c r="J85" s="799"/>
      <c r="K85" s="3038" t="s">
        <v>5715</v>
      </c>
      <c r="L85" s="928" t="s">
        <v>1000</v>
      </c>
      <c r="M85" s="929">
        <v>9492563.6799999997</v>
      </c>
      <c r="N85" s="929">
        <v>9492563.6799999997</v>
      </c>
      <c r="O85" s="1210"/>
      <c r="P85" s="1210"/>
      <c r="Q85" s="1210"/>
      <c r="R85" s="1212">
        <f t="shared" si="2"/>
        <v>0</v>
      </c>
      <c r="S85" s="911">
        <v>9</v>
      </c>
    </row>
    <row r="86" spans="1:19">
      <c r="A86" s="926">
        <v>10</v>
      </c>
      <c r="B86" s="862" t="s">
        <v>5657</v>
      </c>
      <c r="C86" s="862" t="s">
        <v>5660</v>
      </c>
      <c r="D86" s="929">
        <v>138000</v>
      </c>
      <c r="E86" s="1210">
        <v>138000</v>
      </c>
      <c r="F86" s="862" t="s">
        <v>5624</v>
      </c>
      <c r="G86" s="1220">
        <v>3.56</v>
      </c>
      <c r="H86" s="998" t="s">
        <v>1000</v>
      </c>
      <c r="I86" s="969">
        <v>1</v>
      </c>
      <c r="J86" s="799"/>
      <c r="K86" s="3038" t="s">
        <v>5716</v>
      </c>
      <c r="L86" s="928" t="s">
        <v>1000</v>
      </c>
      <c r="M86" s="929">
        <v>125315.69</v>
      </c>
      <c r="N86" s="929">
        <v>125315.69</v>
      </c>
      <c r="O86" s="1210"/>
      <c r="P86" s="1210"/>
      <c r="Q86" s="1210"/>
      <c r="R86" s="1212">
        <f t="shared" si="2"/>
        <v>0</v>
      </c>
      <c r="S86" s="911">
        <v>10</v>
      </c>
    </row>
    <row r="87" spans="1:19">
      <c r="A87" s="926">
        <v>11</v>
      </c>
      <c r="B87" s="862" t="s">
        <v>5661</v>
      </c>
      <c r="C87" s="862" t="s">
        <v>5662</v>
      </c>
      <c r="D87" s="929">
        <v>138000</v>
      </c>
      <c r="E87" s="1210">
        <v>138000</v>
      </c>
      <c r="F87" s="862" t="s">
        <v>5624</v>
      </c>
      <c r="G87" s="1220">
        <v>1.5</v>
      </c>
      <c r="H87" s="998" t="s">
        <v>1000</v>
      </c>
      <c r="I87" s="969">
        <v>1</v>
      </c>
      <c r="J87" s="799"/>
      <c r="K87" s="3038" t="s">
        <v>5638</v>
      </c>
      <c r="L87" s="928" t="s">
        <v>1000</v>
      </c>
      <c r="M87" s="929">
        <v>6532.07</v>
      </c>
      <c r="N87" s="929">
        <v>6532.07</v>
      </c>
      <c r="O87" s="1210"/>
      <c r="P87" s="1210"/>
      <c r="Q87" s="1210"/>
      <c r="R87" s="1212">
        <f t="shared" si="2"/>
        <v>0</v>
      </c>
      <c r="S87" s="911">
        <v>11</v>
      </c>
    </row>
    <row r="88" spans="1:19">
      <c r="A88" s="926">
        <v>12</v>
      </c>
      <c r="B88" s="862" t="s">
        <v>5663</v>
      </c>
      <c r="C88" s="862" t="s">
        <v>5664</v>
      </c>
      <c r="D88" s="929">
        <v>138000</v>
      </c>
      <c r="E88" s="1210">
        <v>138000</v>
      </c>
      <c r="F88" s="862" t="s">
        <v>5624</v>
      </c>
      <c r="G88" s="1220">
        <v>5.0199999999999996</v>
      </c>
      <c r="H88" s="998" t="s">
        <v>1000</v>
      </c>
      <c r="I88" s="969">
        <v>6</v>
      </c>
      <c r="J88" s="799"/>
      <c r="K88" s="3038" t="s">
        <v>5717</v>
      </c>
      <c r="L88" s="928" t="s">
        <v>1000</v>
      </c>
      <c r="M88" s="929">
        <v>8651797</v>
      </c>
      <c r="N88" s="929">
        <v>8651797</v>
      </c>
      <c r="O88" s="1210"/>
      <c r="P88" s="1210"/>
      <c r="Q88" s="1210"/>
      <c r="R88" s="1212">
        <f t="shared" si="2"/>
        <v>0</v>
      </c>
      <c r="S88" s="911">
        <v>12</v>
      </c>
    </row>
    <row r="89" spans="1:19">
      <c r="A89" s="926">
        <v>13</v>
      </c>
      <c r="B89" s="862" t="s">
        <v>5664</v>
      </c>
      <c r="C89" s="862" t="s">
        <v>5665</v>
      </c>
      <c r="D89" s="929">
        <v>138000</v>
      </c>
      <c r="E89" s="1210">
        <v>138000</v>
      </c>
      <c r="F89" s="862" t="s">
        <v>5624</v>
      </c>
      <c r="G89" s="1220">
        <v>4.49</v>
      </c>
      <c r="H89" s="998" t="s">
        <v>1000</v>
      </c>
      <c r="I89" s="969">
        <v>2</v>
      </c>
      <c r="J89" s="799"/>
      <c r="K89" s="3038" t="s">
        <v>5715</v>
      </c>
      <c r="L89" s="928" t="s">
        <v>1000</v>
      </c>
      <c r="M89" s="929">
        <v>9106411.290000001</v>
      </c>
      <c r="N89" s="929">
        <v>9106411.290000001</v>
      </c>
      <c r="O89" s="1210"/>
      <c r="P89" s="1210"/>
      <c r="Q89" s="1210"/>
      <c r="R89" s="1212">
        <f t="shared" si="2"/>
        <v>0</v>
      </c>
      <c r="S89" s="911">
        <v>13</v>
      </c>
    </row>
    <row r="90" spans="1:19">
      <c r="A90" s="926">
        <v>14</v>
      </c>
      <c r="B90" s="862" t="s">
        <v>5665</v>
      </c>
      <c r="C90" s="862" t="s">
        <v>5666</v>
      </c>
      <c r="D90" s="929">
        <v>138000</v>
      </c>
      <c r="E90" s="1210">
        <v>138000</v>
      </c>
      <c r="F90" s="862" t="s">
        <v>5624</v>
      </c>
      <c r="G90" s="1220">
        <v>5.59</v>
      </c>
      <c r="H90" s="998" t="s">
        <v>1000</v>
      </c>
      <c r="I90" s="969">
        <v>2</v>
      </c>
      <c r="J90" s="799"/>
      <c r="K90" s="3038" t="s">
        <v>5718</v>
      </c>
      <c r="L90" s="928" t="s">
        <v>1000</v>
      </c>
      <c r="M90" s="929">
        <v>1930524</v>
      </c>
      <c r="N90" s="929">
        <v>1930524</v>
      </c>
      <c r="O90" s="1210"/>
      <c r="P90" s="1210"/>
      <c r="Q90" s="1210"/>
      <c r="R90" s="1212">
        <f t="shared" si="2"/>
        <v>0</v>
      </c>
      <c r="S90" s="911">
        <v>14</v>
      </c>
    </row>
    <row r="91" spans="1:19">
      <c r="A91" s="926">
        <v>15</v>
      </c>
      <c r="B91" s="862" t="s">
        <v>5663</v>
      </c>
      <c r="C91" s="862" t="s">
        <v>5667</v>
      </c>
      <c r="D91" s="929">
        <v>138000</v>
      </c>
      <c r="E91" s="1210">
        <v>138000</v>
      </c>
      <c r="F91" s="862" t="s">
        <v>5624</v>
      </c>
      <c r="G91" s="1220">
        <v>2.79</v>
      </c>
      <c r="H91" s="998" t="s">
        <v>1000</v>
      </c>
      <c r="I91" s="969">
        <v>6</v>
      </c>
      <c r="J91" s="799"/>
      <c r="K91" s="3038" t="s">
        <v>5717</v>
      </c>
      <c r="L91" s="928" t="s">
        <v>1000</v>
      </c>
      <c r="M91" s="929">
        <v>5870210.1500000004</v>
      </c>
      <c r="N91" s="929">
        <v>5870210.1500000004</v>
      </c>
      <c r="O91" s="1210"/>
      <c r="P91" s="1210"/>
      <c r="Q91" s="1210"/>
      <c r="R91" s="1212">
        <f t="shared" si="2"/>
        <v>0</v>
      </c>
      <c r="S91" s="911">
        <v>15</v>
      </c>
    </row>
    <row r="92" spans="1:19">
      <c r="A92" s="926">
        <v>16</v>
      </c>
      <c r="B92" s="862" t="s">
        <v>5667</v>
      </c>
      <c r="C92" s="862" t="s">
        <v>5668</v>
      </c>
      <c r="D92" s="929">
        <v>138000</v>
      </c>
      <c r="E92" s="1210">
        <v>138000</v>
      </c>
      <c r="F92" s="862" t="s">
        <v>5624</v>
      </c>
      <c r="G92" s="1220">
        <v>0.73</v>
      </c>
      <c r="H92" s="998" t="s">
        <v>1000</v>
      </c>
      <c r="I92" s="969">
        <v>4</v>
      </c>
      <c r="J92" s="799"/>
      <c r="K92" s="3038" t="s">
        <v>5717</v>
      </c>
      <c r="L92" s="928" t="s">
        <v>1000</v>
      </c>
      <c r="M92" s="929">
        <v>1602102</v>
      </c>
      <c r="N92" s="929">
        <v>1602102</v>
      </c>
      <c r="O92" s="1210"/>
      <c r="P92" s="1210"/>
      <c r="Q92" s="1210"/>
      <c r="R92" s="1212">
        <f t="shared" si="2"/>
        <v>0</v>
      </c>
      <c r="S92" s="911">
        <v>16</v>
      </c>
    </row>
    <row r="93" spans="1:19">
      <c r="A93" s="911">
        <v>17</v>
      </c>
      <c r="B93" s="862" t="s">
        <v>5669</v>
      </c>
      <c r="C93" s="862" t="s">
        <v>5670</v>
      </c>
      <c r="D93" s="929">
        <v>138000</v>
      </c>
      <c r="E93" s="1210">
        <v>138000</v>
      </c>
      <c r="F93" s="862" t="s">
        <v>5624</v>
      </c>
      <c r="G93" s="1220">
        <v>5.42</v>
      </c>
      <c r="H93" s="998" t="s">
        <v>1000</v>
      </c>
      <c r="I93" s="969">
        <v>5</v>
      </c>
      <c r="J93" s="799"/>
      <c r="K93" s="3038" t="s">
        <v>5715</v>
      </c>
      <c r="L93" s="928" t="s">
        <v>1000</v>
      </c>
      <c r="M93" s="929">
        <v>50287388.990000002</v>
      </c>
      <c r="N93" s="929">
        <v>50287388.990000002</v>
      </c>
      <c r="O93" s="1210"/>
      <c r="P93" s="1210"/>
      <c r="Q93" s="1210"/>
      <c r="R93" s="1212">
        <f t="shared" si="2"/>
        <v>0</v>
      </c>
      <c r="S93" s="911">
        <v>17</v>
      </c>
    </row>
    <row r="94" spans="1:19">
      <c r="A94" s="911">
        <v>18</v>
      </c>
      <c r="B94" s="862" t="s">
        <v>5671</v>
      </c>
      <c r="C94" s="862" t="s">
        <v>5672</v>
      </c>
      <c r="D94" s="929">
        <v>138000</v>
      </c>
      <c r="E94" s="1210">
        <v>138000</v>
      </c>
      <c r="F94" s="862" t="s">
        <v>5624</v>
      </c>
      <c r="G94" s="1220">
        <v>5.42</v>
      </c>
      <c r="H94" s="998" t="s">
        <v>1000</v>
      </c>
      <c r="I94" s="969">
        <v>5</v>
      </c>
      <c r="J94" s="799"/>
      <c r="K94" s="3038" t="s">
        <v>5719</v>
      </c>
      <c r="L94" s="928" t="s">
        <v>1000</v>
      </c>
      <c r="M94" s="929">
        <v>6568514.6200000001</v>
      </c>
      <c r="N94" s="929">
        <v>6568514.6200000001</v>
      </c>
      <c r="O94" s="1210"/>
      <c r="P94" s="1210"/>
      <c r="Q94" s="1210"/>
      <c r="R94" s="1212">
        <f t="shared" si="2"/>
        <v>0</v>
      </c>
      <c r="S94" s="911">
        <v>18</v>
      </c>
    </row>
    <row r="95" spans="1:19">
      <c r="A95" s="911">
        <v>19</v>
      </c>
      <c r="B95" s="862" t="s">
        <v>5668</v>
      </c>
      <c r="C95" s="862" t="s">
        <v>5673</v>
      </c>
      <c r="D95" s="929">
        <v>138000</v>
      </c>
      <c r="E95" s="1210">
        <v>138000</v>
      </c>
      <c r="F95" s="862" t="s">
        <v>5624</v>
      </c>
      <c r="G95" s="1220">
        <v>8.8800000000000008</v>
      </c>
      <c r="H95" s="998" t="s">
        <v>1000</v>
      </c>
      <c r="I95" s="969">
        <v>2</v>
      </c>
      <c r="J95" s="799"/>
      <c r="K95" s="3038" t="s">
        <v>5717</v>
      </c>
      <c r="L95" s="928" t="s">
        <v>1000</v>
      </c>
      <c r="M95" s="929">
        <v>13329583.84</v>
      </c>
      <c r="N95" s="929">
        <v>13329583.84</v>
      </c>
      <c r="O95" s="1210"/>
      <c r="P95" s="1210"/>
      <c r="Q95" s="1210"/>
      <c r="R95" s="1212">
        <f t="shared" si="2"/>
        <v>0</v>
      </c>
      <c r="S95" s="911">
        <v>19</v>
      </c>
    </row>
    <row r="96" spans="1:19">
      <c r="A96" s="911">
        <v>20</v>
      </c>
      <c r="B96" s="862" t="s">
        <v>5674</v>
      </c>
      <c r="C96" s="862" t="s">
        <v>5675</v>
      </c>
      <c r="D96" s="929">
        <v>138000</v>
      </c>
      <c r="E96" s="1210">
        <v>138000</v>
      </c>
      <c r="F96" s="862" t="s">
        <v>5624</v>
      </c>
      <c r="G96" s="1220">
        <v>3.61</v>
      </c>
      <c r="H96" s="998" t="s">
        <v>1000</v>
      </c>
      <c r="I96" s="969">
        <v>5</v>
      </c>
      <c r="J96" s="799"/>
      <c r="K96" s="3038" t="s">
        <v>5635</v>
      </c>
      <c r="L96" s="928" t="s">
        <v>1000</v>
      </c>
      <c r="M96" s="929">
        <v>29592472.25</v>
      </c>
      <c r="N96" s="929">
        <v>29592472.25</v>
      </c>
      <c r="O96" s="1210"/>
      <c r="P96" s="1210"/>
      <c r="Q96" s="1210"/>
      <c r="R96" s="1212">
        <f t="shared" si="2"/>
        <v>0</v>
      </c>
      <c r="S96" s="911">
        <v>20</v>
      </c>
    </row>
    <row r="97" spans="1:19">
      <c r="A97" s="911">
        <v>21</v>
      </c>
      <c r="B97" s="862" t="s">
        <v>5674</v>
      </c>
      <c r="C97" s="862" t="s">
        <v>5599</v>
      </c>
      <c r="D97" s="929">
        <v>138000</v>
      </c>
      <c r="E97" s="1210">
        <v>138000</v>
      </c>
      <c r="F97" s="862" t="s">
        <v>5624</v>
      </c>
      <c r="G97" s="1220">
        <v>0.66</v>
      </c>
      <c r="H97" s="998" t="s">
        <v>1000</v>
      </c>
      <c r="I97" s="969">
        <v>2</v>
      </c>
      <c r="J97" s="799"/>
      <c r="K97" s="3038" t="s">
        <v>5635</v>
      </c>
      <c r="L97" s="928" t="s">
        <v>1000</v>
      </c>
      <c r="M97" s="929">
        <v>8127891.0599999987</v>
      </c>
      <c r="N97" s="929">
        <v>8127891.0599999987</v>
      </c>
      <c r="O97" s="1210"/>
      <c r="P97" s="1210"/>
      <c r="Q97" s="1210"/>
      <c r="R97" s="1212">
        <f t="shared" si="2"/>
        <v>0</v>
      </c>
      <c r="S97" s="911">
        <v>21</v>
      </c>
    </row>
    <row r="98" spans="1:19">
      <c r="A98" s="911">
        <v>22</v>
      </c>
      <c r="B98" s="862" t="s">
        <v>5676</v>
      </c>
      <c r="C98" s="862" t="s">
        <v>5677</v>
      </c>
      <c r="D98" s="929">
        <v>138000</v>
      </c>
      <c r="E98" s="1210">
        <v>138000</v>
      </c>
      <c r="F98" s="862" t="s">
        <v>5624</v>
      </c>
      <c r="G98" s="1220">
        <v>0.62</v>
      </c>
      <c r="H98" s="998" t="s">
        <v>1000</v>
      </c>
      <c r="I98" s="969">
        <v>1</v>
      </c>
      <c r="J98" s="799"/>
      <c r="K98" s="3038" t="s">
        <v>5646</v>
      </c>
      <c r="L98" s="928" t="s">
        <v>1000</v>
      </c>
      <c r="M98" s="929">
        <v>320479</v>
      </c>
      <c r="N98" s="929">
        <v>320479</v>
      </c>
      <c r="O98" s="1210"/>
      <c r="P98" s="1210"/>
      <c r="Q98" s="1210"/>
      <c r="R98" s="1212">
        <f t="shared" si="2"/>
        <v>0</v>
      </c>
      <c r="S98" s="911">
        <v>22</v>
      </c>
    </row>
    <row r="99" spans="1:19">
      <c r="A99" s="911">
        <v>23</v>
      </c>
      <c r="B99" s="862" t="s">
        <v>5674</v>
      </c>
      <c r="C99" s="862" t="s">
        <v>5678</v>
      </c>
      <c r="D99" s="929">
        <v>138000</v>
      </c>
      <c r="E99" s="1210">
        <v>138000</v>
      </c>
      <c r="F99" s="862" t="s">
        <v>5624</v>
      </c>
      <c r="G99" s="1220">
        <v>6.36</v>
      </c>
      <c r="H99" s="998" t="s">
        <v>1000</v>
      </c>
      <c r="I99" s="969">
        <v>2</v>
      </c>
      <c r="J99" s="799"/>
      <c r="K99" s="3038" t="s">
        <v>5717</v>
      </c>
      <c r="L99" s="928" t="s">
        <v>1000</v>
      </c>
      <c r="M99" s="929">
        <v>7146049</v>
      </c>
      <c r="N99" s="929">
        <v>7146049</v>
      </c>
      <c r="O99" s="1210"/>
      <c r="P99" s="1210"/>
      <c r="Q99" s="1210"/>
      <c r="R99" s="1212">
        <f t="shared" si="2"/>
        <v>0</v>
      </c>
      <c r="S99" s="911">
        <v>23</v>
      </c>
    </row>
    <row r="100" spans="1:19">
      <c r="A100" s="911">
        <v>24</v>
      </c>
      <c r="B100" s="862" t="s">
        <v>5678</v>
      </c>
      <c r="C100" s="862" t="s">
        <v>5578</v>
      </c>
      <c r="D100" s="929">
        <v>138000</v>
      </c>
      <c r="E100" s="1210">
        <v>138000</v>
      </c>
      <c r="F100" s="862" t="s">
        <v>5624</v>
      </c>
      <c r="G100" s="1220">
        <v>7.42</v>
      </c>
      <c r="H100" s="998" t="s">
        <v>1000</v>
      </c>
      <c r="I100" s="969">
        <v>2</v>
      </c>
      <c r="J100" s="799"/>
      <c r="K100" s="3038" t="s">
        <v>5635</v>
      </c>
      <c r="L100" s="928" t="s">
        <v>1000</v>
      </c>
      <c r="M100" s="929">
        <v>5911115</v>
      </c>
      <c r="N100" s="929">
        <v>5911115</v>
      </c>
      <c r="O100" s="1210"/>
      <c r="P100" s="1210"/>
      <c r="Q100" s="1210"/>
      <c r="R100" s="1212">
        <f t="shared" si="2"/>
        <v>0</v>
      </c>
      <c r="S100" s="911">
        <v>24</v>
      </c>
    </row>
    <row r="101" spans="1:19">
      <c r="A101" s="911">
        <v>25</v>
      </c>
      <c r="B101" s="862" t="s">
        <v>5679</v>
      </c>
      <c r="C101" s="862" t="s">
        <v>5665</v>
      </c>
      <c r="D101" s="929">
        <v>138000</v>
      </c>
      <c r="E101" s="1210">
        <v>138000</v>
      </c>
      <c r="F101" s="862" t="s">
        <v>5624</v>
      </c>
      <c r="G101" s="1220">
        <v>11.11</v>
      </c>
      <c r="H101" s="998" t="s">
        <v>1000</v>
      </c>
      <c r="I101" s="969">
        <v>2</v>
      </c>
      <c r="J101" s="799"/>
      <c r="K101" s="3038" t="s">
        <v>5713</v>
      </c>
      <c r="L101" s="928" t="s">
        <v>1000</v>
      </c>
      <c r="M101" s="929">
        <v>17429629</v>
      </c>
      <c r="N101" s="929">
        <v>17429629</v>
      </c>
      <c r="O101" s="1210"/>
      <c r="P101" s="1210"/>
      <c r="Q101" s="1210"/>
      <c r="R101" s="1212">
        <f t="shared" si="2"/>
        <v>0</v>
      </c>
      <c r="S101" s="911">
        <v>25</v>
      </c>
    </row>
    <row r="102" spans="1:19">
      <c r="A102" s="911">
        <v>26</v>
      </c>
      <c r="B102" s="862" t="s">
        <v>5679</v>
      </c>
      <c r="C102" s="862" t="s">
        <v>5680</v>
      </c>
      <c r="D102" s="929">
        <v>138000</v>
      </c>
      <c r="E102" s="1210">
        <v>138000</v>
      </c>
      <c r="F102" s="862" t="s">
        <v>5624</v>
      </c>
      <c r="G102" s="1220">
        <v>0.38</v>
      </c>
      <c r="H102" s="998" t="s">
        <v>1000</v>
      </c>
      <c r="I102" s="969">
        <v>2</v>
      </c>
      <c r="J102" s="799"/>
      <c r="K102" s="3038" t="s">
        <v>5638</v>
      </c>
      <c r="L102" s="928" t="s">
        <v>1000</v>
      </c>
      <c r="M102" s="929">
        <v>236597</v>
      </c>
      <c r="N102" s="929">
        <v>236597</v>
      </c>
      <c r="O102" s="1210"/>
      <c r="P102" s="1210"/>
      <c r="Q102" s="1210"/>
      <c r="R102" s="1212">
        <f t="shared" si="2"/>
        <v>0</v>
      </c>
      <c r="S102" s="911">
        <v>26</v>
      </c>
    </row>
    <row r="103" spans="1:19">
      <c r="A103" s="911">
        <v>27</v>
      </c>
      <c r="B103" s="862" t="s">
        <v>5681</v>
      </c>
      <c r="C103" s="862" t="s">
        <v>5682</v>
      </c>
      <c r="D103" s="929">
        <v>138000</v>
      </c>
      <c r="E103" s="1210">
        <v>138000</v>
      </c>
      <c r="F103" s="862" t="s">
        <v>5624</v>
      </c>
      <c r="G103" s="1220">
        <v>1.99</v>
      </c>
      <c r="H103" s="998" t="s">
        <v>1000</v>
      </c>
      <c r="I103" s="969">
        <v>3</v>
      </c>
      <c r="J103" s="799"/>
      <c r="K103" s="3038" t="s">
        <v>5720</v>
      </c>
      <c r="L103" s="928" t="s">
        <v>1000</v>
      </c>
      <c r="M103" s="929">
        <v>20420899.580000002</v>
      </c>
      <c r="N103" s="929">
        <v>20420899.580000002</v>
      </c>
      <c r="O103" s="1210"/>
      <c r="P103" s="1210"/>
      <c r="Q103" s="1210"/>
      <c r="R103" s="1212">
        <f t="shared" si="2"/>
        <v>0</v>
      </c>
      <c r="S103" s="911">
        <v>27</v>
      </c>
    </row>
    <row r="104" spans="1:19">
      <c r="A104" s="911">
        <v>28</v>
      </c>
      <c r="B104" s="862" t="s">
        <v>5680</v>
      </c>
      <c r="C104" s="862" t="s">
        <v>5683</v>
      </c>
      <c r="D104" s="929">
        <v>138000</v>
      </c>
      <c r="E104" s="1210">
        <v>138000</v>
      </c>
      <c r="F104" s="862" t="s">
        <v>5624</v>
      </c>
      <c r="G104" s="1220">
        <v>6.45</v>
      </c>
      <c r="H104" s="998" t="s">
        <v>1000</v>
      </c>
      <c r="I104" s="969">
        <v>5</v>
      </c>
      <c r="J104" s="799"/>
      <c r="K104" s="3038" t="s">
        <v>5721</v>
      </c>
      <c r="L104" s="928" t="s">
        <v>1000</v>
      </c>
      <c r="M104" s="929">
        <v>25168231.870000001</v>
      </c>
      <c r="N104" s="929">
        <v>25168231.870000001</v>
      </c>
      <c r="O104" s="1210"/>
      <c r="P104" s="1210"/>
      <c r="Q104" s="1210"/>
      <c r="R104" s="1212">
        <f t="shared" si="2"/>
        <v>0</v>
      </c>
      <c r="S104" s="911">
        <v>28</v>
      </c>
    </row>
    <row r="105" spans="1:19">
      <c r="A105" s="911">
        <v>29</v>
      </c>
      <c r="B105" s="862" t="s">
        <v>5684</v>
      </c>
      <c r="C105" s="862" t="s">
        <v>5685</v>
      </c>
      <c r="D105" s="929">
        <v>138000</v>
      </c>
      <c r="E105" s="1210">
        <v>138000</v>
      </c>
      <c r="F105" s="862" t="s">
        <v>5624</v>
      </c>
      <c r="G105" s="1220">
        <v>1.56</v>
      </c>
      <c r="H105" s="998" t="s">
        <v>1000</v>
      </c>
      <c r="I105" s="969">
        <v>5</v>
      </c>
      <c r="J105" s="799"/>
      <c r="K105" s="3038" t="s">
        <v>5722</v>
      </c>
      <c r="L105" s="928" t="s">
        <v>1000</v>
      </c>
      <c r="M105" s="929">
        <v>6057533</v>
      </c>
      <c r="N105" s="929">
        <v>6057533</v>
      </c>
      <c r="O105" s="1210"/>
      <c r="P105" s="1210"/>
      <c r="Q105" s="1210"/>
      <c r="R105" s="1212">
        <f t="shared" si="2"/>
        <v>0</v>
      </c>
      <c r="S105" s="911">
        <v>29</v>
      </c>
    </row>
    <row r="106" spans="1:19">
      <c r="A106" s="911">
        <v>30</v>
      </c>
      <c r="B106" s="862" t="s">
        <v>5684</v>
      </c>
      <c r="C106" s="862" t="s">
        <v>5684</v>
      </c>
      <c r="D106" s="929">
        <v>138000</v>
      </c>
      <c r="E106" s="1210">
        <v>138000</v>
      </c>
      <c r="F106" s="862" t="s">
        <v>5624</v>
      </c>
      <c r="G106" s="1220">
        <v>0.09</v>
      </c>
      <c r="H106" s="998" t="s">
        <v>1000</v>
      </c>
      <c r="I106" s="969">
        <v>7</v>
      </c>
      <c r="J106" s="799"/>
      <c r="K106" s="3038" t="s">
        <v>5635</v>
      </c>
      <c r="L106" s="928" t="s">
        <v>1000</v>
      </c>
      <c r="M106" s="929">
        <v>1201704</v>
      </c>
      <c r="N106" s="929">
        <v>1201704</v>
      </c>
      <c r="O106" s="1210"/>
      <c r="P106" s="1210"/>
      <c r="Q106" s="1210"/>
      <c r="R106" s="1212">
        <f t="shared" si="2"/>
        <v>0</v>
      </c>
      <c r="S106" s="911">
        <v>30</v>
      </c>
    </row>
    <row r="107" spans="1:19">
      <c r="A107" s="911">
        <v>31</v>
      </c>
      <c r="B107" s="862" t="s">
        <v>5684</v>
      </c>
      <c r="C107" s="862" t="s">
        <v>5686</v>
      </c>
      <c r="D107" s="929">
        <v>138000</v>
      </c>
      <c r="E107" s="1210">
        <v>138000</v>
      </c>
      <c r="F107" s="862" t="s">
        <v>5624</v>
      </c>
      <c r="G107" s="1220">
        <v>0.08</v>
      </c>
      <c r="H107" s="998" t="s">
        <v>1000</v>
      </c>
      <c r="I107" s="969">
        <v>4</v>
      </c>
      <c r="J107" s="799"/>
      <c r="K107" s="3038" t="s">
        <v>5636</v>
      </c>
      <c r="L107" s="928" t="s">
        <v>1000</v>
      </c>
      <c r="M107" s="929">
        <v>162937</v>
      </c>
      <c r="N107" s="929">
        <v>162937</v>
      </c>
      <c r="O107" s="1210"/>
      <c r="P107" s="1210"/>
      <c r="Q107" s="1210"/>
      <c r="R107" s="1212">
        <f t="shared" si="2"/>
        <v>0</v>
      </c>
      <c r="S107" s="911">
        <v>31</v>
      </c>
    </row>
    <row r="108" spans="1:19">
      <c r="A108" s="911">
        <v>32</v>
      </c>
      <c r="B108" s="862" t="s">
        <v>5595</v>
      </c>
      <c r="C108" s="862" t="s">
        <v>5687</v>
      </c>
      <c r="D108" s="929">
        <v>138000</v>
      </c>
      <c r="E108" s="1210">
        <v>138000</v>
      </c>
      <c r="F108" s="862" t="s">
        <v>5624</v>
      </c>
      <c r="G108" s="1220">
        <v>1.32</v>
      </c>
      <c r="H108" s="998" t="s">
        <v>1000</v>
      </c>
      <c r="I108" s="969">
        <v>4</v>
      </c>
      <c r="J108" s="799"/>
      <c r="K108" s="3038" t="s">
        <v>5635</v>
      </c>
      <c r="L108" s="928" t="s">
        <v>1000</v>
      </c>
      <c r="M108" s="929">
        <v>10694643</v>
      </c>
      <c r="N108" s="929">
        <v>10694643</v>
      </c>
      <c r="O108" s="1210"/>
      <c r="P108" s="1210"/>
      <c r="Q108" s="1210"/>
      <c r="R108" s="1212">
        <f t="shared" si="2"/>
        <v>0</v>
      </c>
      <c r="S108" s="911">
        <v>32</v>
      </c>
    </row>
    <row r="109" spans="1:19">
      <c r="A109" s="911">
        <v>33</v>
      </c>
      <c r="B109" s="862" t="s">
        <v>5687</v>
      </c>
      <c r="C109" s="862" t="s">
        <v>5688</v>
      </c>
      <c r="D109" s="929">
        <v>138000</v>
      </c>
      <c r="E109" s="1210">
        <v>138000</v>
      </c>
      <c r="F109" s="862" t="s">
        <v>5624</v>
      </c>
      <c r="G109" s="1220">
        <v>3.58</v>
      </c>
      <c r="H109" s="998" t="s">
        <v>1000</v>
      </c>
      <c r="I109" s="969">
        <v>1</v>
      </c>
      <c r="J109" s="799"/>
      <c r="K109" s="3038" t="s">
        <v>5635</v>
      </c>
      <c r="L109" s="928" t="s">
        <v>1000</v>
      </c>
      <c r="M109" s="929">
        <v>1905913.71</v>
      </c>
      <c r="N109" s="929">
        <v>1905913.71</v>
      </c>
      <c r="O109" s="1210"/>
      <c r="P109" s="1210"/>
      <c r="Q109" s="1210"/>
      <c r="R109" s="1212">
        <f t="shared" si="2"/>
        <v>0</v>
      </c>
      <c r="S109" s="911">
        <v>33</v>
      </c>
    </row>
    <row r="110" spans="1:19">
      <c r="A110" s="911">
        <v>34</v>
      </c>
      <c r="B110" s="862" t="s">
        <v>5689</v>
      </c>
      <c r="C110" s="862" t="s">
        <v>5688</v>
      </c>
      <c r="D110" s="929">
        <v>138000</v>
      </c>
      <c r="E110" s="1210">
        <v>138000</v>
      </c>
      <c r="F110" s="862" t="s">
        <v>5624</v>
      </c>
      <c r="G110" s="1220">
        <v>3.44</v>
      </c>
      <c r="H110" s="998" t="s">
        <v>1000</v>
      </c>
      <c r="I110" s="969">
        <v>3</v>
      </c>
      <c r="J110" s="799"/>
      <c r="K110" s="3038" t="s">
        <v>5717</v>
      </c>
      <c r="L110" s="928" t="s">
        <v>1000</v>
      </c>
      <c r="M110" s="929">
        <v>4996494</v>
      </c>
      <c r="N110" s="929">
        <v>4996494</v>
      </c>
      <c r="O110" s="1210"/>
      <c r="P110" s="1210"/>
      <c r="Q110" s="1210"/>
      <c r="R110" s="1212">
        <f t="shared" si="2"/>
        <v>0</v>
      </c>
      <c r="S110" s="911">
        <v>34</v>
      </c>
    </row>
    <row r="111" spans="1:19">
      <c r="A111" s="911">
        <v>35</v>
      </c>
      <c r="B111" s="862" t="s">
        <v>5690</v>
      </c>
      <c r="C111" s="862" t="s">
        <v>5691</v>
      </c>
      <c r="D111" s="929">
        <v>138000</v>
      </c>
      <c r="E111" s="1210">
        <v>138000</v>
      </c>
      <c r="F111" s="862" t="s">
        <v>5624</v>
      </c>
      <c r="G111" s="1220">
        <v>2.57</v>
      </c>
      <c r="H111" s="998" t="s">
        <v>1000</v>
      </c>
      <c r="I111" s="969">
        <v>5</v>
      </c>
      <c r="J111" s="799"/>
      <c r="K111" s="3038" t="s">
        <v>5723</v>
      </c>
      <c r="L111" s="928" t="s">
        <v>1000</v>
      </c>
      <c r="M111" s="929">
        <v>23600805.810000002</v>
      </c>
      <c r="N111" s="929">
        <v>23600805.810000002</v>
      </c>
      <c r="O111" s="1210"/>
      <c r="P111" s="1210"/>
      <c r="Q111" s="1210"/>
      <c r="R111" s="1212">
        <f t="shared" si="2"/>
        <v>0</v>
      </c>
      <c r="S111" s="911">
        <v>35</v>
      </c>
    </row>
    <row r="112" spans="1:19">
      <c r="A112" s="911">
        <v>36</v>
      </c>
      <c r="B112" s="862" t="s">
        <v>5692</v>
      </c>
      <c r="C112" s="862" t="s">
        <v>5613</v>
      </c>
      <c r="D112" s="929">
        <v>138000</v>
      </c>
      <c r="E112" s="1210">
        <v>138000</v>
      </c>
      <c r="F112" s="862" t="s">
        <v>5624</v>
      </c>
      <c r="G112" s="1220">
        <v>2.68</v>
      </c>
      <c r="H112" s="998" t="s">
        <v>1000</v>
      </c>
      <c r="I112" s="969">
        <v>4</v>
      </c>
      <c r="J112" s="799"/>
      <c r="K112" s="3038" t="s">
        <v>5636</v>
      </c>
      <c r="L112" s="928">
        <v>392985</v>
      </c>
      <c r="M112" s="929">
        <v>8424569</v>
      </c>
      <c r="N112" s="929">
        <v>8817554</v>
      </c>
      <c r="O112" s="1210"/>
      <c r="P112" s="1210"/>
      <c r="Q112" s="1210"/>
      <c r="R112" s="1212">
        <f t="shared" si="2"/>
        <v>0</v>
      </c>
      <c r="S112" s="911">
        <v>36</v>
      </c>
    </row>
    <row r="113" spans="1:19">
      <c r="A113" s="911">
        <v>37</v>
      </c>
      <c r="B113" s="862" t="s">
        <v>5578</v>
      </c>
      <c r="C113" s="862" t="s">
        <v>5693</v>
      </c>
      <c r="D113" s="929">
        <v>138000</v>
      </c>
      <c r="E113" s="1210">
        <v>138000</v>
      </c>
      <c r="F113" s="862" t="s">
        <v>5624</v>
      </c>
      <c r="G113" s="1220">
        <v>4.87</v>
      </c>
      <c r="H113" s="998" t="s">
        <v>1000</v>
      </c>
      <c r="I113" s="969">
        <v>2</v>
      </c>
      <c r="J113" s="799"/>
      <c r="K113" s="3038" t="s">
        <v>5724</v>
      </c>
      <c r="L113" s="928" t="s">
        <v>1000</v>
      </c>
      <c r="M113" s="929">
        <v>9360771</v>
      </c>
      <c r="N113" s="929">
        <v>9360771</v>
      </c>
      <c r="O113" s="1210"/>
      <c r="P113" s="1210"/>
      <c r="Q113" s="1210"/>
      <c r="R113" s="1212">
        <f t="shared" si="2"/>
        <v>0</v>
      </c>
      <c r="S113" s="911">
        <v>37</v>
      </c>
    </row>
    <row r="114" spans="1:19">
      <c r="A114" s="911">
        <v>38</v>
      </c>
      <c r="B114" s="862" t="s">
        <v>5694</v>
      </c>
      <c r="C114" s="862" t="s">
        <v>5695</v>
      </c>
      <c r="D114" s="929">
        <v>138000</v>
      </c>
      <c r="E114" s="1210">
        <v>138000</v>
      </c>
      <c r="F114" s="862" t="s">
        <v>5624</v>
      </c>
      <c r="G114" s="1220">
        <v>7.0000000000000007E-2</v>
      </c>
      <c r="H114" s="998" t="s">
        <v>1000</v>
      </c>
      <c r="I114" s="969">
        <v>2</v>
      </c>
      <c r="J114" s="799"/>
      <c r="K114" s="3038" t="s">
        <v>5646</v>
      </c>
      <c r="L114" s="928" t="s">
        <v>1000</v>
      </c>
      <c r="M114" s="929">
        <v>2755155.7</v>
      </c>
      <c r="N114" s="929">
        <v>2755155.7</v>
      </c>
      <c r="O114" s="1210"/>
      <c r="P114" s="1210"/>
      <c r="Q114" s="1210"/>
      <c r="R114" s="1212">
        <f t="shared" si="2"/>
        <v>0</v>
      </c>
      <c r="S114" s="911">
        <v>38</v>
      </c>
    </row>
    <row r="115" spans="1:19">
      <c r="A115" s="911">
        <v>39</v>
      </c>
      <c r="B115" s="862" t="s">
        <v>5665</v>
      </c>
      <c r="C115" s="862" t="s">
        <v>5696</v>
      </c>
      <c r="D115" s="929">
        <v>138000</v>
      </c>
      <c r="E115" s="1210">
        <v>138000</v>
      </c>
      <c r="F115" s="862" t="s">
        <v>5624</v>
      </c>
      <c r="G115" s="1220">
        <v>8.09</v>
      </c>
      <c r="H115" s="998" t="s">
        <v>1000</v>
      </c>
      <c r="I115" s="969">
        <v>1</v>
      </c>
      <c r="J115" s="799"/>
      <c r="K115" s="3038" t="s">
        <v>5638</v>
      </c>
      <c r="L115" s="928" t="s">
        <v>1000</v>
      </c>
      <c r="M115" s="929">
        <v>10941638.5</v>
      </c>
      <c r="N115" s="929">
        <v>10941638.5</v>
      </c>
      <c r="O115" s="1210"/>
      <c r="P115" s="1210"/>
      <c r="Q115" s="1210"/>
      <c r="R115" s="1212">
        <f t="shared" si="2"/>
        <v>0</v>
      </c>
      <c r="S115" s="911">
        <v>39</v>
      </c>
    </row>
    <row r="116" spans="1:19">
      <c r="A116" s="911">
        <v>40</v>
      </c>
      <c r="B116" s="862" t="s">
        <v>5697</v>
      </c>
      <c r="C116" s="862" t="s">
        <v>5698</v>
      </c>
      <c r="D116" s="929">
        <v>138000</v>
      </c>
      <c r="E116" s="1210">
        <v>138000</v>
      </c>
      <c r="F116" s="862" t="s">
        <v>5624</v>
      </c>
      <c r="G116" s="1220">
        <v>0.69</v>
      </c>
      <c r="H116" s="998" t="s">
        <v>1000</v>
      </c>
      <c r="I116" s="969">
        <v>5</v>
      </c>
      <c r="J116" s="799"/>
      <c r="K116" s="3038" t="s">
        <v>5725</v>
      </c>
      <c r="L116" s="928" t="s">
        <v>1000</v>
      </c>
      <c r="M116" s="929">
        <v>3986670</v>
      </c>
      <c r="N116" s="929">
        <v>3986670</v>
      </c>
      <c r="O116" s="1210"/>
      <c r="P116" s="1210"/>
      <c r="Q116" s="1210"/>
      <c r="R116" s="1212">
        <f t="shared" si="2"/>
        <v>0</v>
      </c>
      <c r="S116" s="911">
        <v>40</v>
      </c>
    </row>
    <row r="117" spans="1:19">
      <c r="A117" s="911">
        <v>41</v>
      </c>
      <c r="B117" s="862" t="s">
        <v>5699</v>
      </c>
      <c r="C117" s="862" t="s">
        <v>5700</v>
      </c>
      <c r="D117" s="929">
        <v>138000</v>
      </c>
      <c r="E117" s="1210">
        <v>138000</v>
      </c>
      <c r="F117" s="862" t="s">
        <v>5624</v>
      </c>
      <c r="G117" s="1220">
        <v>1.1299999999999999</v>
      </c>
      <c r="H117" s="998" t="s">
        <v>1000</v>
      </c>
      <c r="I117" s="969">
        <v>5</v>
      </c>
      <c r="J117" s="799"/>
      <c r="K117" s="3038" t="s">
        <v>5635</v>
      </c>
      <c r="L117" s="928" t="s">
        <v>1000</v>
      </c>
      <c r="M117" s="929">
        <v>13408422.789999999</v>
      </c>
      <c r="N117" s="929">
        <v>13408422.789999999</v>
      </c>
      <c r="O117" s="1210"/>
      <c r="P117" s="1210"/>
      <c r="Q117" s="1210"/>
      <c r="R117" s="1212">
        <f t="shared" si="2"/>
        <v>0</v>
      </c>
      <c r="S117" s="911">
        <v>41</v>
      </c>
    </row>
    <row r="118" spans="1:19">
      <c r="A118" s="911">
        <v>42</v>
      </c>
      <c r="B118" s="862" t="s">
        <v>5596</v>
      </c>
      <c r="C118" s="862" t="s">
        <v>5701</v>
      </c>
      <c r="D118" s="929">
        <v>138000</v>
      </c>
      <c r="E118" s="1210">
        <v>138000</v>
      </c>
      <c r="F118" s="862" t="s">
        <v>5624</v>
      </c>
      <c r="G118" s="1220">
        <v>4.5599999999999996</v>
      </c>
      <c r="H118" s="998" t="s">
        <v>1000</v>
      </c>
      <c r="I118" s="969">
        <v>1</v>
      </c>
      <c r="J118" s="799"/>
      <c r="K118" s="3038" t="s">
        <v>5717</v>
      </c>
      <c r="L118" s="928" t="s">
        <v>1000</v>
      </c>
      <c r="M118" s="929">
        <v>7227119</v>
      </c>
      <c r="N118" s="929">
        <v>7227119</v>
      </c>
      <c r="O118" s="1210"/>
      <c r="P118" s="1210"/>
      <c r="Q118" s="1210"/>
      <c r="R118" s="1212">
        <f t="shared" si="2"/>
        <v>0</v>
      </c>
      <c r="S118" s="911">
        <v>42</v>
      </c>
    </row>
    <row r="119" spans="1:19">
      <c r="A119" s="911">
        <v>43</v>
      </c>
      <c r="B119" s="862" t="s">
        <v>5702</v>
      </c>
      <c r="C119" s="862" t="s">
        <v>5703</v>
      </c>
      <c r="D119" s="929">
        <v>138000</v>
      </c>
      <c r="E119" s="1210">
        <v>138000</v>
      </c>
      <c r="F119" s="862" t="s">
        <v>5624</v>
      </c>
      <c r="G119" s="1220">
        <v>0.46</v>
      </c>
      <c r="H119" s="998" t="s">
        <v>1000</v>
      </c>
      <c r="I119" s="969">
        <v>1</v>
      </c>
      <c r="J119" s="799"/>
      <c r="K119" s="3038" t="s">
        <v>5644</v>
      </c>
      <c r="L119" s="928" t="s">
        <v>1000</v>
      </c>
      <c r="M119" s="929">
        <v>670151</v>
      </c>
      <c r="N119" s="929">
        <v>670151</v>
      </c>
      <c r="O119" s="1210"/>
      <c r="P119" s="1210"/>
      <c r="Q119" s="1210"/>
      <c r="R119" s="1212">
        <f t="shared" si="2"/>
        <v>0</v>
      </c>
      <c r="S119" s="911">
        <v>43</v>
      </c>
    </row>
    <row r="120" spans="1:19">
      <c r="A120" s="911">
        <v>44</v>
      </c>
      <c r="B120" s="862" t="s">
        <v>5704</v>
      </c>
      <c r="C120" s="862" t="s">
        <v>5705</v>
      </c>
      <c r="D120" s="929">
        <v>138000</v>
      </c>
      <c r="E120" s="1210">
        <v>138000</v>
      </c>
      <c r="F120" s="862" t="s">
        <v>5624</v>
      </c>
      <c r="G120" s="1220">
        <v>3.65</v>
      </c>
      <c r="H120" s="998" t="s">
        <v>1000</v>
      </c>
      <c r="I120" s="969">
        <v>5</v>
      </c>
      <c r="J120" s="799"/>
      <c r="K120" s="3038" t="s">
        <v>5715</v>
      </c>
      <c r="L120" s="928" t="s">
        <v>1000</v>
      </c>
      <c r="M120" s="929">
        <v>44335082.619999997</v>
      </c>
      <c r="N120" s="929">
        <v>44335082.619999997</v>
      </c>
      <c r="O120" s="1210"/>
      <c r="P120" s="1210"/>
      <c r="Q120" s="1210"/>
      <c r="R120" s="1212">
        <f t="shared" si="2"/>
        <v>0</v>
      </c>
      <c r="S120" s="911">
        <v>44</v>
      </c>
    </row>
    <row r="121" spans="1:19">
      <c r="A121" s="911">
        <v>45</v>
      </c>
      <c r="B121" s="862" t="s">
        <v>5668</v>
      </c>
      <c r="C121" s="862" t="s">
        <v>5706</v>
      </c>
      <c r="D121" s="929">
        <v>138000</v>
      </c>
      <c r="E121" s="1210">
        <v>138000</v>
      </c>
      <c r="F121" s="862" t="s">
        <v>5624</v>
      </c>
      <c r="G121" s="1220">
        <v>3.03</v>
      </c>
      <c r="H121" s="998" t="s">
        <v>1000</v>
      </c>
      <c r="I121" s="969">
        <v>1</v>
      </c>
      <c r="J121" s="799"/>
      <c r="K121" s="3038" t="s">
        <v>5636</v>
      </c>
      <c r="L121" s="928" t="s">
        <v>1000</v>
      </c>
      <c r="M121" s="929">
        <v>3064591</v>
      </c>
      <c r="N121" s="929">
        <v>3064591</v>
      </c>
      <c r="O121" s="1210"/>
      <c r="P121" s="1210"/>
      <c r="Q121" s="1210"/>
      <c r="R121" s="1212">
        <f t="shared" si="2"/>
        <v>0</v>
      </c>
      <c r="S121" s="911">
        <v>45</v>
      </c>
    </row>
    <row r="122" spans="1:19">
      <c r="A122" s="911">
        <v>46</v>
      </c>
      <c r="B122" s="862" t="s">
        <v>5707</v>
      </c>
      <c r="C122" s="862" t="s">
        <v>5708</v>
      </c>
      <c r="D122" s="929">
        <v>138000</v>
      </c>
      <c r="E122" s="1210">
        <v>138000</v>
      </c>
      <c r="F122" s="862" t="s">
        <v>5624</v>
      </c>
      <c r="G122" s="1220">
        <v>0.49</v>
      </c>
      <c r="H122" s="998" t="s">
        <v>1000</v>
      </c>
      <c r="I122" s="969">
        <v>4</v>
      </c>
      <c r="J122" s="799"/>
      <c r="K122" s="3038" t="s">
        <v>5636</v>
      </c>
      <c r="L122" s="928" t="s">
        <v>1000</v>
      </c>
      <c r="M122" s="929">
        <v>1526540</v>
      </c>
      <c r="N122" s="929">
        <v>1526540</v>
      </c>
      <c r="O122" s="1210"/>
      <c r="P122" s="1210"/>
      <c r="Q122" s="1210"/>
      <c r="R122" s="1212">
        <f t="shared" si="2"/>
        <v>0</v>
      </c>
      <c r="S122" s="911">
        <v>46</v>
      </c>
    </row>
    <row r="123" spans="1:19">
      <c r="A123" s="911">
        <v>47</v>
      </c>
      <c r="B123" s="862" t="s">
        <v>5707</v>
      </c>
      <c r="C123" s="862" t="s">
        <v>5684</v>
      </c>
      <c r="D123" s="929">
        <v>138000</v>
      </c>
      <c r="E123" s="1210">
        <v>138000</v>
      </c>
      <c r="F123" s="862" t="s">
        <v>5624</v>
      </c>
      <c r="G123" s="1220">
        <v>1.64</v>
      </c>
      <c r="H123" s="998" t="s">
        <v>1000</v>
      </c>
      <c r="I123" s="969">
        <v>1</v>
      </c>
      <c r="J123" s="799"/>
      <c r="K123" s="3038" t="s">
        <v>5636</v>
      </c>
      <c r="L123" s="928" t="s">
        <v>1000</v>
      </c>
      <c r="M123" s="929">
        <v>1423805</v>
      </c>
      <c r="N123" s="929">
        <v>1423805</v>
      </c>
      <c r="O123" s="1210"/>
      <c r="P123" s="1210"/>
      <c r="Q123" s="1210"/>
      <c r="R123" s="1212">
        <f t="shared" si="2"/>
        <v>0</v>
      </c>
      <c r="S123" s="911">
        <v>47</v>
      </c>
    </row>
    <row r="124" spans="1:19">
      <c r="A124" s="911">
        <v>48</v>
      </c>
      <c r="B124" s="862" t="s">
        <v>5599</v>
      </c>
      <c r="C124" s="862" t="s">
        <v>5674</v>
      </c>
      <c r="D124" s="929">
        <v>138000</v>
      </c>
      <c r="E124" s="1210">
        <v>138000</v>
      </c>
      <c r="F124" s="862" t="s">
        <v>5624</v>
      </c>
      <c r="G124" s="1220">
        <v>0.95</v>
      </c>
      <c r="H124" s="998" t="s">
        <v>1000</v>
      </c>
      <c r="I124" s="969">
        <v>2</v>
      </c>
      <c r="J124" s="799"/>
      <c r="K124" s="3038" t="s">
        <v>5636</v>
      </c>
      <c r="L124" s="928" t="s">
        <v>1000</v>
      </c>
      <c r="M124" s="929">
        <v>3766459</v>
      </c>
      <c r="N124" s="929">
        <v>3766459</v>
      </c>
      <c r="O124" s="1210"/>
      <c r="P124" s="1210"/>
      <c r="Q124" s="1210"/>
      <c r="R124" s="1212">
        <f t="shared" si="2"/>
        <v>0</v>
      </c>
      <c r="S124" s="911">
        <v>48</v>
      </c>
    </row>
    <row r="125" spans="1:19">
      <c r="A125" s="911">
        <v>49</v>
      </c>
      <c r="B125" s="862" t="s">
        <v>5578</v>
      </c>
      <c r="C125" s="862" t="s">
        <v>5709</v>
      </c>
      <c r="D125" s="929">
        <v>138000</v>
      </c>
      <c r="E125" s="1210">
        <v>138000</v>
      </c>
      <c r="F125" s="862" t="s">
        <v>5624</v>
      </c>
      <c r="G125" s="1220">
        <v>3.36</v>
      </c>
      <c r="H125" s="998" t="s">
        <v>1000</v>
      </c>
      <c r="I125" s="969">
        <v>2</v>
      </c>
      <c r="J125" s="799"/>
      <c r="K125" s="3038" t="s">
        <v>5644</v>
      </c>
      <c r="L125" s="928" t="s">
        <v>1000</v>
      </c>
      <c r="M125" s="929">
        <v>42080169.539999999</v>
      </c>
      <c r="N125" s="929">
        <v>42080169.539999999</v>
      </c>
      <c r="O125" s="1210"/>
      <c r="P125" s="1210"/>
      <c r="Q125" s="1210"/>
      <c r="R125" s="1212">
        <f t="shared" si="2"/>
        <v>0</v>
      </c>
      <c r="S125" s="911">
        <v>49</v>
      </c>
    </row>
    <row r="126" spans="1:19">
      <c r="A126" s="911">
        <v>50</v>
      </c>
      <c r="B126" s="862" t="s">
        <v>5710</v>
      </c>
      <c r="C126" s="862" t="s">
        <v>5711</v>
      </c>
      <c r="D126" s="929">
        <v>138000</v>
      </c>
      <c r="E126" s="1210">
        <v>138000</v>
      </c>
      <c r="F126" s="862" t="s">
        <v>5624</v>
      </c>
      <c r="G126" s="1220">
        <v>1.89</v>
      </c>
      <c r="H126" s="998" t="s">
        <v>1000</v>
      </c>
      <c r="I126" s="969">
        <v>3</v>
      </c>
      <c r="J126" s="799"/>
      <c r="K126" s="3038" t="s">
        <v>5715</v>
      </c>
      <c r="L126" s="929"/>
      <c r="M126" s="929">
        <v>26792041</v>
      </c>
      <c r="N126" s="929">
        <v>26792041</v>
      </c>
      <c r="O126" s="1210"/>
      <c r="P126" s="1210"/>
      <c r="Q126" s="1210"/>
      <c r="R126" s="1212">
        <f t="shared" si="2"/>
        <v>0</v>
      </c>
      <c r="S126" s="911">
        <v>50</v>
      </c>
    </row>
    <row r="127" spans="1:19">
      <c r="A127" s="911">
        <v>51</v>
      </c>
      <c r="B127" s="862" t="s">
        <v>5660</v>
      </c>
      <c r="C127" s="862" t="s">
        <v>5712</v>
      </c>
      <c r="D127" s="929">
        <v>138000</v>
      </c>
      <c r="E127" s="1210">
        <v>138000</v>
      </c>
      <c r="F127" s="862" t="s">
        <v>5624</v>
      </c>
      <c r="G127" s="1220">
        <v>2.31</v>
      </c>
      <c r="H127" s="998" t="s">
        <v>1000</v>
      </c>
      <c r="I127" s="969">
        <v>4</v>
      </c>
      <c r="J127" s="799"/>
      <c r="K127" s="3038" t="s">
        <v>5726</v>
      </c>
      <c r="L127" s="929"/>
      <c r="M127" s="929">
        <v>93116819.429999992</v>
      </c>
      <c r="N127" s="929">
        <v>93116819.429999992</v>
      </c>
      <c r="O127" s="1210"/>
      <c r="P127" s="1210"/>
      <c r="Q127" s="1210"/>
      <c r="R127" s="1212">
        <f t="shared" si="2"/>
        <v>0</v>
      </c>
      <c r="S127" s="911">
        <v>51</v>
      </c>
    </row>
    <row r="128" spans="1:19" ht="15.75" thickBot="1">
      <c r="A128" s="930">
        <v>52</v>
      </c>
      <c r="B128" s="879"/>
      <c r="C128" s="879"/>
      <c r="D128" s="976"/>
      <c r="E128" s="1211"/>
      <c r="F128" s="879"/>
      <c r="G128" s="1211"/>
      <c r="H128" s="978"/>
      <c r="I128" s="977"/>
      <c r="J128" s="799"/>
      <c r="K128" s="911"/>
      <c r="L128" s="929"/>
      <c r="M128" s="929"/>
      <c r="N128" s="929">
        <f t="shared" ref="N128" si="3">L128+M128</f>
        <v>0</v>
      </c>
      <c r="O128" s="1210"/>
      <c r="P128" s="1210"/>
      <c r="Q128" s="1210"/>
      <c r="R128" s="1212">
        <f t="shared" si="2"/>
        <v>0</v>
      </c>
      <c r="S128" s="930">
        <v>52</v>
      </c>
    </row>
    <row r="129" spans="1:19" ht="15.75" thickBot="1">
      <c r="A129" s="930">
        <v>53</v>
      </c>
      <c r="B129" s="851"/>
      <c r="C129" s="851"/>
      <c r="D129" s="851"/>
      <c r="E129" s="851"/>
      <c r="F129" s="923" t="s">
        <v>2328</v>
      </c>
      <c r="G129" s="1221">
        <f>SUM(G77:G128)+SUM(G27:G61)</f>
        <v>504.62</v>
      </c>
      <c r="H129" s="976">
        <f>SUM(H77:H128)</f>
        <v>0</v>
      </c>
      <c r="I129" s="976">
        <f>SUM(I77:I128)+SUM(I27:I61)</f>
        <v>220</v>
      </c>
      <c r="J129" s="799"/>
      <c r="K129" s="999"/>
      <c r="L129" s="1214">
        <f t="shared" ref="L129:R129" si="4">SUM(L77:L128)</f>
        <v>411844</v>
      </c>
      <c r="M129" s="1214">
        <f t="shared" si="4"/>
        <v>672918353.17999995</v>
      </c>
      <c r="N129" s="1214">
        <f t="shared" si="4"/>
        <v>673330197.17999995</v>
      </c>
      <c r="O129" s="1215">
        <f t="shared" si="4"/>
        <v>0</v>
      </c>
      <c r="P129" s="1215">
        <f t="shared" si="4"/>
        <v>0</v>
      </c>
      <c r="Q129" s="1215">
        <f t="shared" si="4"/>
        <v>0</v>
      </c>
      <c r="R129" s="1215">
        <f t="shared" si="4"/>
        <v>0</v>
      </c>
      <c r="S129" s="930">
        <v>53</v>
      </c>
    </row>
    <row r="131" spans="1:19">
      <c r="B131" s="989" t="s">
        <v>2864</v>
      </c>
      <c r="K131" s="989" t="s">
        <v>2865</v>
      </c>
    </row>
    <row r="133" spans="1:19">
      <c r="B133" s="3044" t="s">
        <v>5727</v>
      </c>
      <c r="C133" s="3045" t="s">
        <v>5728</v>
      </c>
    </row>
    <row r="134" spans="1:19">
      <c r="B134" s="3045"/>
      <c r="C134" s="3045" t="s">
        <v>5729</v>
      </c>
    </row>
    <row r="135" spans="1:19">
      <c r="B135" s="3045"/>
      <c r="C135" s="3046" t="s">
        <v>5730</v>
      </c>
    </row>
    <row r="136" spans="1:19">
      <c r="B136" s="3045"/>
      <c r="C136" s="3045" t="s">
        <v>5731</v>
      </c>
    </row>
    <row r="137" spans="1:19">
      <c r="B137" s="3045"/>
      <c r="C137" s="3045"/>
    </row>
    <row r="138" spans="1:19">
      <c r="B138" s="3044" t="s">
        <v>5732</v>
      </c>
      <c r="C138" s="3045" t="s">
        <v>5728</v>
      </c>
    </row>
    <row r="139" spans="1:19">
      <c r="B139" s="3045"/>
      <c r="C139" s="3045" t="s">
        <v>5729</v>
      </c>
    </row>
    <row r="140" spans="1:19">
      <c r="B140" s="3045"/>
      <c r="C140" s="3046" t="s">
        <v>5733</v>
      </c>
    </row>
    <row r="141" spans="1:19">
      <c r="B141" s="3045"/>
      <c r="C141" s="3045" t="s">
        <v>5734</v>
      </c>
    </row>
    <row r="142" spans="1:19">
      <c r="B142" s="3045"/>
      <c r="C142" s="3045" t="s">
        <v>5731</v>
      </c>
    </row>
    <row r="143" spans="1:19">
      <c r="B143" s="3045"/>
      <c r="C143" s="3045"/>
    </row>
    <row r="144" spans="1:19">
      <c r="B144" s="3044" t="s">
        <v>5735</v>
      </c>
      <c r="C144" s="3045" t="s">
        <v>5736</v>
      </c>
    </row>
    <row r="145" spans="2:3">
      <c r="B145" s="3045"/>
      <c r="C145" s="3045" t="s">
        <v>5737</v>
      </c>
    </row>
    <row r="146" spans="2:3">
      <c r="B146" s="3045"/>
      <c r="C146" s="3045" t="s">
        <v>5738</v>
      </c>
    </row>
    <row r="147" spans="2:3">
      <c r="B147" s="3045"/>
      <c r="C147" s="3045"/>
    </row>
    <row r="148" spans="2:3">
      <c r="B148" s="3044" t="s">
        <v>5739</v>
      </c>
      <c r="C148" s="3045" t="s">
        <v>5740</v>
      </c>
    </row>
  </sheetData>
  <printOptions horizontalCentered="1" verticalCentered="1"/>
  <pageMargins left="0.5" right="0.5" top="0.5" bottom="0.5" header="0" footer="0"/>
  <pageSetup scale="36" fitToWidth="2" fitToHeight="2" pageOrder="overThenDown" orientation="portrait" horizontalDpi="300" verticalDpi="300" r:id="rId1"/>
  <headerFooter alignWithMargins="0"/>
  <rowBreaks count="1" manualBreakCount="1">
    <brk id="66" max="16383" man="1"/>
  </rowBreaks>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
    <pageSetUpPr fitToPage="1"/>
  </sheetPr>
  <dimension ref="A1:H67"/>
  <sheetViews>
    <sheetView defaultGridColor="0" view="pageBreakPreview" colorId="22" zoomScale="60" zoomScaleNormal="100" workbookViewId="0">
      <selection activeCell="C33" sqref="C33"/>
    </sheetView>
  </sheetViews>
  <sheetFormatPr defaultColWidth="9.6640625" defaultRowHeight="15"/>
  <cols>
    <col min="1" max="1" width="2.6640625" style="9" customWidth="1"/>
    <col min="2" max="2" width="39.44140625" style="9" customWidth="1"/>
    <col min="3" max="3" width="3.6640625" style="9" customWidth="1"/>
    <col min="4" max="4" width="2.6640625" style="9" customWidth="1"/>
    <col min="5" max="5" width="2.33203125" style="9" customWidth="1"/>
    <col min="6" max="6" width="13.6640625" style="9" customWidth="1"/>
    <col min="7" max="7" width="12.6640625" style="9" customWidth="1"/>
    <col min="8" max="8" width="15.6640625" style="9" customWidth="1"/>
    <col min="9" max="16384" width="9.6640625" style="9"/>
  </cols>
  <sheetData>
    <row r="1" spans="1:8" ht="15.75" thickBot="1">
      <c r="A1" s="749"/>
      <c r="B1" s="750" t="s">
        <v>1795</v>
      </c>
      <c r="C1" s="751" t="s">
        <v>1339</v>
      </c>
      <c r="D1" s="752"/>
      <c r="E1" s="752"/>
      <c r="F1" s="750"/>
      <c r="G1" s="752" t="s">
        <v>1797</v>
      </c>
      <c r="H1" s="753" t="s">
        <v>1798</v>
      </c>
    </row>
    <row r="2" spans="1:8">
      <c r="A2" s="749"/>
      <c r="B2" s="755" t="str">
        <f>'Data Sheet'!$C$25</f>
        <v>Consolidated Edison Company of New York, Inc.</v>
      </c>
      <c r="C2" s="415" t="s">
        <v>1340</v>
      </c>
      <c r="D2" s="9" t="s">
        <v>1341</v>
      </c>
      <c r="F2" s="755" t="s">
        <v>1342</v>
      </c>
      <c r="G2" s="756" t="s">
        <v>1800</v>
      </c>
      <c r="H2" s="757"/>
    </row>
    <row r="3" spans="1:8" ht="15" customHeight="1">
      <c r="A3" s="758"/>
      <c r="B3" s="447"/>
      <c r="C3" s="465" t="s">
        <v>1343</v>
      </c>
      <c r="D3" s="447" t="s">
        <v>1341</v>
      </c>
      <c r="E3" s="447"/>
      <c r="F3" s="759" t="s">
        <v>1344</v>
      </c>
      <c r="G3" s="645" t="str">
        <f>'Data Sheet'!$C$40</f>
        <v>4/28/2016</v>
      </c>
      <c r="H3" s="1161" t="str">
        <f>'Data Sheet'!$C$38</f>
        <v>12/31/2015</v>
      </c>
    </row>
    <row r="4" spans="1:8" ht="15" customHeight="1">
      <c r="A4" s="774" t="s">
        <v>1714</v>
      </c>
      <c r="B4" s="775"/>
      <c r="C4" s="775"/>
      <c r="D4" s="775"/>
      <c r="E4" s="775"/>
      <c r="F4" s="775"/>
      <c r="G4" s="775"/>
      <c r="H4" s="776"/>
    </row>
    <row r="5" spans="1:8">
      <c r="A5" s="777"/>
      <c r="B5" s="756"/>
      <c r="C5" s="778"/>
      <c r="D5" s="778"/>
      <c r="E5" s="778"/>
      <c r="F5" s="778"/>
      <c r="G5" s="778"/>
      <c r="H5" s="779"/>
    </row>
    <row r="6" spans="1:8" ht="120">
      <c r="A6" s="777"/>
      <c r="B6" s="780" t="s">
        <v>1821</v>
      </c>
      <c r="C6" s="763"/>
      <c r="D6" s="778"/>
      <c r="E6" s="756"/>
      <c r="F6" s="3416" t="s">
        <v>1822</v>
      </c>
      <c r="G6" s="3412"/>
      <c r="H6" s="3413"/>
    </row>
    <row r="7" spans="1:8">
      <c r="A7" s="777"/>
      <c r="B7" s="763"/>
      <c r="C7" s="763"/>
      <c r="D7" s="778"/>
      <c r="E7" s="756"/>
      <c r="F7" s="778"/>
      <c r="G7" s="778"/>
      <c r="H7" s="779"/>
    </row>
    <row r="8" spans="1:8">
      <c r="A8" s="781"/>
      <c r="B8" s="775"/>
      <c r="C8" s="775"/>
      <c r="D8" s="775"/>
      <c r="E8" s="782"/>
      <c r="F8" s="775"/>
      <c r="G8" s="775"/>
      <c r="H8" s="776"/>
    </row>
    <row r="9" spans="1:8">
      <c r="A9" s="777"/>
      <c r="B9" s="778"/>
      <c r="C9" s="778"/>
      <c r="D9" s="778"/>
      <c r="E9" s="756"/>
      <c r="F9" s="778"/>
      <c r="G9" s="778"/>
      <c r="H9" s="779"/>
    </row>
    <row r="10" spans="1:8">
      <c r="A10" s="3417" t="s">
        <v>6147</v>
      </c>
      <c r="B10" s="3418"/>
      <c r="C10" s="3418"/>
      <c r="D10" s="3418"/>
      <c r="E10" s="3418"/>
      <c r="F10" s="3418"/>
      <c r="G10" s="3418"/>
      <c r="H10" s="3419"/>
    </row>
    <row r="11" spans="1:8">
      <c r="A11" s="3417"/>
      <c r="B11" s="3418"/>
      <c r="C11" s="3418"/>
      <c r="D11" s="3418"/>
      <c r="E11" s="3418"/>
      <c r="F11" s="3418"/>
      <c r="G11" s="3418"/>
      <c r="H11" s="3419"/>
    </row>
    <row r="12" spans="1:8">
      <c r="A12" s="3417"/>
      <c r="B12" s="3418"/>
      <c r="C12" s="3418"/>
      <c r="D12" s="3418"/>
      <c r="E12" s="3418"/>
      <c r="F12" s="3418"/>
      <c r="G12" s="3418"/>
      <c r="H12" s="3419"/>
    </row>
    <row r="13" spans="1:8">
      <c r="A13" s="777"/>
      <c r="B13" s="778"/>
      <c r="C13" s="778"/>
      <c r="D13" s="778"/>
      <c r="E13" s="756"/>
      <c r="F13" s="778"/>
      <c r="G13" s="778"/>
      <c r="H13" s="779"/>
    </row>
    <row r="14" spans="1:8">
      <c r="A14" s="777"/>
      <c r="B14" s="778"/>
      <c r="C14" s="778"/>
      <c r="D14" s="778"/>
      <c r="E14" s="756"/>
      <c r="F14" s="778"/>
      <c r="G14" s="778"/>
      <c r="H14" s="779"/>
    </row>
    <row r="15" spans="1:8">
      <c r="A15" s="777"/>
      <c r="B15" s="778"/>
      <c r="C15" s="778"/>
      <c r="D15" s="778"/>
      <c r="E15" s="756"/>
      <c r="F15" s="778"/>
      <c r="G15" s="778"/>
      <c r="H15" s="779"/>
    </row>
    <row r="16" spans="1:8">
      <c r="A16" s="777"/>
      <c r="B16" s="778"/>
      <c r="C16" s="778"/>
      <c r="D16" s="778"/>
      <c r="E16" s="756"/>
      <c r="F16" s="778"/>
      <c r="G16" s="778"/>
      <c r="H16" s="779"/>
    </row>
    <row r="17" spans="1:8">
      <c r="A17" s="777"/>
      <c r="B17" s="778"/>
      <c r="C17" s="778"/>
      <c r="D17" s="778"/>
      <c r="E17" s="756"/>
      <c r="F17" s="756"/>
      <c r="G17" s="756"/>
      <c r="H17" s="783"/>
    </row>
    <row r="18" spans="1:8">
      <c r="A18" s="777"/>
      <c r="B18" s="778"/>
      <c r="C18" s="778"/>
      <c r="D18" s="778"/>
      <c r="E18" s="756"/>
      <c r="F18" s="756"/>
      <c r="G18" s="756"/>
      <c r="H18" s="783"/>
    </row>
    <row r="19" spans="1:8">
      <c r="A19" s="777"/>
      <c r="B19" s="778"/>
      <c r="C19" s="778"/>
      <c r="D19" s="778"/>
      <c r="E19" s="756"/>
      <c r="F19" s="756"/>
      <c r="G19" s="756"/>
      <c r="H19" s="783"/>
    </row>
    <row r="20" spans="1:8">
      <c r="A20" s="777"/>
      <c r="B20" s="778"/>
      <c r="C20" s="778"/>
      <c r="D20" s="778"/>
      <c r="E20" s="756"/>
      <c r="F20" s="756"/>
      <c r="G20" s="756"/>
      <c r="H20" s="783"/>
    </row>
    <row r="21" spans="1:8">
      <c r="A21" s="777"/>
      <c r="B21" s="778"/>
      <c r="C21" s="778"/>
      <c r="D21" s="778"/>
      <c r="E21" s="756"/>
      <c r="F21" s="756"/>
      <c r="G21" s="756"/>
      <c r="H21" s="783"/>
    </row>
    <row r="22" spans="1:8">
      <c r="A22" s="777"/>
      <c r="B22" s="778"/>
      <c r="C22" s="778"/>
      <c r="D22" s="778"/>
      <c r="E22" s="756"/>
      <c r="F22" s="756"/>
      <c r="G22" s="756"/>
      <c r="H22" s="783"/>
    </row>
    <row r="23" spans="1:8">
      <c r="A23" s="777"/>
      <c r="B23" s="778"/>
      <c r="C23" s="778"/>
      <c r="D23" s="778"/>
      <c r="E23" s="756"/>
      <c r="F23" s="756"/>
      <c r="G23" s="756"/>
      <c r="H23" s="783"/>
    </row>
    <row r="24" spans="1:8">
      <c r="A24" s="777"/>
      <c r="B24" s="778"/>
      <c r="C24" s="778"/>
      <c r="D24" s="778"/>
      <c r="E24" s="756"/>
      <c r="F24" s="756"/>
      <c r="G24" s="756"/>
      <c r="H24" s="783"/>
    </row>
    <row r="25" spans="1:8">
      <c r="A25" s="777"/>
      <c r="B25" s="778"/>
      <c r="C25" s="778"/>
      <c r="D25" s="778"/>
      <c r="E25" s="756"/>
      <c r="F25" s="756"/>
      <c r="G25" s="756"/>
      <c r="H25" s="783"/>
    </row>
    <row r="26" spans="1:8">
      <c r="A26" s="777"/>
      <c r="B26" s="778"/>
      <c r="C26" s="778"/>
      <c r="D26" s="778"/>
      <c r="E26" s="756"/>
      <c r="F26" s="756"/>
      <c r="G26" s="756"/>
      <c r="H26" s="783"/>
    </row>
    <row r="27" spans="1:8">
      <c r="A27" s="777"/>
      <c r="B27" s="778"/>
      <c r="C27" s="778"/>
      <c r="D27" s="778"/>
      <c r="E27" s="756"/>
      <c r="F27" s="756"/>
      <c r="G27" s="756"/>
      <c r="H27" s="783"/>
    </row>
    <row r="28" spans="1:8">
      <c r="A28" s="777"/>
      <c r="B28" s="778"/>
      <c r="C28" s="778"/>
      <c r="D28" s="778"/>
      <c r="E28" s="756"/>
      <c r="F28" s="756"/>
      <c r="G28" s="756"/>
      <c r="H28" s="783"/>
    </row>
    <row r="29" spans="1:8">
      <c r="A29" s="777"/>
      <c r="B29" s="778"/>
      <c r="C29" s="778"/>
      <c r="D29" s="778"/>
      <c r="E29" s="756"/>
      <c r="F29" s="756"/>
      <c r="G29" s="756"/>
      <c r="H29" s="783"/>
    </row>
    <row r="30" spans="1:8">
      <c r="A30" s="777"/>
      <c r="B30" s="778"/>
      <c r="C30" s="778"/>
      <c r="D30" s="778"/>
      <c r="E30" s="756"/>
      <c r="F30" s="756"/>
      <c r="G30" s="756"/>
      <c r="H30" s="783"/>
    </row>
    <row r="31" spans="1:8">
      <c r="A31" s="777"/>
      <c r="B31" s="778"/>
      <c r="C31" s="778"/>
      <c r="D31" s="778"/>
      <c r="E31" s="756"/>
      <c r="F31" s="756"/>
      <c r="G31" s="756"/>
      <c r="H31" s="783"/>
    </row>
    <row r="32" spans="1:8">
      <c r="A32" s="777"/>
      <c r="B32" s="756"/>
      <c r="C32" s="756"/>
      <c r="D32" s="756"/>
      <c r="E32" s="756"/>
      <c r="F32" s="756"/>
      <c r="G32" s="756"/>
      <c r="H32" s="783"/>
    </row>
    <row r="33" spans="1:8">
      <c r="A33" s="777"/>
      <c r="B33" s="756"/>
      <c r="C33" s="756"/>
      <c r="D33" s="756"/>
      <c r="E33" s="756"/>
      <c r="F33" s="756"/>
      <c r="G33" s="756"/>
      <c r="H33" s="783"/>
    </row>
    <row r="34" spans="1:8">
      <c r="A34" s="777"/>
      <c r="B34" s="756"/>
      <c r="C34" s="756"/>
      <c r="D34" s="756"/>
      <c r="E34" s="756"/>
      <c r="F34" s="756"/>
      <c r="G34" s="756"/>
      <c r="H34" s="783"/>
    </row>
    <row r="35" spans="1:8">
      <c r="A35" s="777"/>
      <c r="B35" s="756"/>
      <c r="C35" s="756"/>
      <c r="D35" s="756"/>
      <c r="E35" s="756"/>
      <c r="F35" s="756"/>
      <c r="G35" s="756"/>
      <c r="H35" s="783"/>
    </row>
    <row r="36" spans="1:8">
      <c r="A36" s="777"/>
      <c r="B36" s="756"/>
      <c r="C36" s="756"/>
      <c r="D36" s="756"/>
      <c r="E36" s="756"/>
      <c r="F36" s="756"/>
      <c r="G36" s="756"/>
      <c r="H36" s="783"/>
    </row>
    <row r="37" spans="1:8">
      <c r="A37" s="777"/>
      <c r="B37" s="756"/>
      <c r="C37" s="756"/>
      <c r="D37" s="756"/>
      <c r="E37" s="756"/>
      <c r="F37" s="756"/>
      <c r="G37" s="756"/>
      <c r="H37" s="783"/>
    </row>
    <row r="38" spans="1:8">
      <c r="A38" s="777"/>
      <c r="B38" s="756"/>
      <c r="C38" s="756"/>
      <c r="D38" s="756"/>
      <c r="E38" s="756"/>
      <c r="F38" s="756"/>
      <c r="G38" s="756"/>
      <c r="H38" s="783"/>
    </row>
    <row r="39" spans="1:8">
      <c r="A39" s="777"/>
      <c r="B39" s="756"/>
      <c r="C39" s="756"/>
      <c r="D39" s="756"/>
      <c r="E39" s="756"/>
      <c r="F39" s="756"/>
      <c r="G39" s="756"/>
      <c r="H39" s="783"/>
    </row>
    <row r="40" spans="1:8">
      <c r="A40" s="777"/>
      <c r="B40" s="756"/>
      <c r="C40" s="756"/>
      <c r="D40" s="756"/>
      <c r="E40" s="756"/>
      <c r="F40" s="756"/>
      <c r="G40" s="756"/>
      <c r="H40" s="783"/>
    </row>
    <row r="41" spans="1:8">
      <c r="A41" s="777"/>
      <c r="B41" s="756"/>
      <c r="C41" s="756"/>
      <c r="D41" s="756"/>
      <c r="E41" s="756"/>
      <c r="F41" s="756"/>
      <c r="G41" s="756"/>
      <c r="H41" s="783"/>
    </row>
    <row r="42" spans="1:8">
      <c r="A42" s="777"/>
      <c r="B42" s="756"/>
      <c r="C42" s="756"/>
      <c r="D42" s="756"/>
      <c r="E42" s="756"/>
      <c r="F42" s="756"/>
      <c r="G42" s="756"/>
      <c r="H42" s="783"/>
    </row>
    <row r="43" spans="1:8">
      <c r="A43" s="777"/>
      <c r="B43" s="756"/>
      <c r="C43" s="778"/>
      <c r="D43" s="778"/>
      <c r="E43" s="778"/>
      <c r="F43" s="778"/>
      <c r="G43" s="778"/>
      <c r="H43" s="779"/>
    </row>
    <row r="44" spans="1:8">
      <c r="A44" s="777"/>
      <c r="B44" s="756"/>
      <c r="C44" s="756"/>
      <c r="D44" s="756"/>
      <c r="E44" s="756"/>
      <c r="F44" s="756"/>
      <c r="G44" s="756"/>
      <c r="H44" s="783"/>
    </row>
    <row r="45" spans="1:8">
      <c r="A45" s="777"/>
      <c r="B45" s="756"/>
      <c r="C45" s="756"/>
      <c r="D45" s="756"/>
      <c r="E45" s="756"/>
      <c r="F45" s="756"/>
      <c r="G45" s="756"/>
      <c r="H45" s="783"/>
    </row>
    <row r="46" spans="1:8">
      <c r="A46" s="777"/>
      <c r="B46" s="756"/>
      <c r="C46" s="756"/>
      <c r="D46" s="756"/>
      <c r="E46" s="756"/>
      <c r="F46" s="756"/>
      <c r="G46" s="756"/>
      <c r="H46" s="783"/>
    </row>
    <row r="47" spans="1:8" ht="15.75" thickBot="1">
      <c r="A47" s="784"/>
      <c r="B47" s="785"/>
      <c r="C47" s="786"/>
      <c r="D47" s="786"/>
      <c r="E47" s="786"/>
      <c r="F47" s="786"/>
      <c r="G47" s="786"/>
      <c r="H47" s="787"/>
    </row>
    <row r="48" spans="1:8">
      <c r="A48" s="756"/>
      <c r="B48" s="756"/>
      <c r="C48" s="778"/>
      <c r="D48" s="778"/>
      <c r="E48" s="778"/>
      <c r="F48" s="778"/>
      <c r="G48" s="778"/>
      <c r="H48" s="778"/>
    </row>
    <row r="49" spans="1:8">
      <c r="A49" s="788" t="s">
        <v>1715</v>
      </c>
      <c r="B49" s="756"/>
      <c r="C49" s="778"/>
      <c r="D49" s="778"/>
      <c r="E49" s="778"/>
      <c r="F49" s="778"/>
      <c r="G49" s="778"/>
      <c r="H49" s="778"/>
    </row>
    <row r="50" spans="1:8">
      <c r="A50" s="778" t="s">
        <v>1716</v>
      </c>
      <c r="B50" s="778"/>
      <c r="C50" s="778"/>
      <c r="D50" s="12"/>
      <c r="E50" s="778"/>
      <c r="F50" s="778"/>
      <c r="G50" s="778"/>
      <c r="H50" s="778"/>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3"/>
      <c r="B55" s="33"/>
      <c r="C55" s="33"/>
      <c r="D55" s="67"/>
      <c r="E55" s="33"/>
      <c r="F55" s="33"/>
      <c r="G55" s="33"/>
      <c r="H55" s="33"/>
    </row>
    <row r="56" spans="1:8">
      <c r="A56" s="33"/>
      <c r="B56" s="33"/>
      <c r="C56" s="33"/>
      <c r="D56" s="67"/>
      <c r="E56" s="33"/>
      <c r="F56" s="33"/>
      <c r="G56" s="33"/>
      <c r="H56" s="33"/>
    </row>
    <row r="57" spans="1:8">
      <c r="A57" s="33"/>
      <c r="B57" s="33"/>
      <c r="C57" s="33"/>
      <c r="D57" s="67"/>
      <c r="E57" s="33"/>
      <c r="F57" s="33"/>
      <c r="G57" s="33"/>
      <c r="H57" s="33"/>
    </row>
    <row r="58" spans="1:8">
      <c r="A58" s="28"/>
      <c r="B58" s="28"/>
      <c r="C58" s="28"/>
      <c r="D58" s="28"/>
      <c r="E58" s="28"/>
      <c r="F58" s="28"/>
      <c r="G58" s="28"/>
      <c r="H58" s="28"/>
    </row>
    <row r="59" spans="1:8">
      <c r="A59" s="15"/>
      <c r="B59" s="15"/>
      <c r="C59" s="28"/>
      <c r="D59" s="28"/>
      <c r="E59" s="28"/>
      <c r="F59" s="28"/>
      <c r="G59" s="28"/>
      <c r="H59" s="28"/>
    </row>
    <row r="60" spans="1:8">
      <c r="A60" s="15"/>
      <c r="B60" s="15"/>
      <c r="C60" s="28"/>
      <c r="D60" s="28"/>
      <c r="E60" s="28"/>
      <c r="F60" s="28"/>
      <c r="G60" s="28"/>
      <c r="H60" s="28"/>
    </row>
    <row r="61" spans="1:8">
      <c r="A61" s="15"/>
      <c r="B61" s="15"/>
      <c r="C61" s="28"/>
      <c r="D61" s="28"/>
      <c r="E61" s="28"/>
      <c r="F61" s="28"/>
      <c r="G61" s="28"/>
      <c r="H61" s="28"/>
    </row>
    <row r="62" spans="1:8">
      <c r="A62" s="15"/>
      <c r="B62" s="15"/>
      <c r="C62" s="28"/>
      <c r="D62" s="28"/>
      <c r="E62" s="28"/>
      <c r="F62" s="28"/>
      <c r="G62" s="28"/>
      <c r="H62" s="28"/>
    </row>
    <row r="63" spans="1:8">
      <c r="A63" s="15"/>
      <c r="B63" s="15"/>
      <c r="C63" s="28"/>
      <c r="D63" s="28"/>
      <c r="E63" s="28"/>
      <c r="F63" s="28"/>
      <c r="G63" s="28"/>
      <c r="H63" s="28"/>
    </row>
    <row r="64" spans="1:8">
      <c r="A64" s="15"/>
      <c r="B64" s="15"/>
      <c r="C64" s="28"/>
      <c r="D64" s="28"/>
      <c r="E64" s="28"/>
      <c r="F64" s="28"/>
      <c r="G64" s="28"/>
      <c r="H64" s="28"/>
    </row>
    <row r="65" spans="1:8">
      <c r="A65" s="15"/>
      <c r="B65" s="15"/>
      <c r="C65" s="28"/>
      <c r="D65" s="28"/>
      <c r="E65" s="28"/>
      <c r="F65" s="28"/>
      <c r="G65" s="28"/>
      <c r="H65" s="28"/>
    </row>
    <row r="66" spans="1:8">
      <c r="A66" s="15"/>
      <c r="B66" s="15"/>
      <c r="C66" s="28"/>
      <c r="D66" s="28"/>
      <c r="E66" s="28"/>
      <c r="F66" s="28"/>
      <c r="G66" s="28"/>
      <c r="H66" s="28"/>
    </row>
    <row r="67" spans="1:8">
      <c r="A67" s="15"/>
      <c r="B67" s="15"/>
      <c r="C67" s="28"/>
      <c r="D67" s="28"/>
      <c r="E67" s="28"/>
      <c r="F67" s="28"/>
      <c r="G67" s="28"/>
      <c r="H67" s="28"/>
    </row>
  </sheetData>
  <mergeCells count="2">
    <mergeCell ref="F6:H6"/>
    <mergeCell ref="A10:H12"/>
  </mergeCells>
  <printOptions horizontalCentered="1" verticalCentered="1"/>
  <pageMargins left="0.25" right="0.25" top="0.25" bottom="0.25" header="0" footer="0"/>
  <pageSetup scale="86"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9"/>
  <dimension ref="A1:S70"/>
  <sheetViews>
    <sheetView defaultGridColor="0" view="pageBreakPreview" colorId="22" zoomScale="50" zoomScaleNormal="60" zoomScaleSheetLayoutView="50" workbookViewId="0">
      <selection activeCell="C33" sqref="C33"/>
    </sheetView>
  </sheetViews>
  <sheetFormatPr defaultColWidth="9.6640625" defaultRowHeight="15"/>
  <cols>
    <col min="1" max="1" width="4.6640625" customWidth="1"/>
    <col min="2" max="2" width="56.33203125" customWidth="1"/>
    <col min="3" max="3" width="56.21875" customWidth="1"/>
    <col min="4" max="4" width="7.33203125" bestFit="1" customWidth="1"/>
    <col min="5" max="5" width="22" customWidth="1"/>
    <col min="6" max="6" width="13.6640625" customWidth="1"/>
    <col min="7" max="8" width="14.6640625" customWidth="1"/>
    <col min="9" max="9" width="2.6640625" customWidth="1"/>
    <col min="10" max="10" width="34" customWidth="1"/>
    <col min="11" max="11" width="12.6640625" customWidth="1"/>
    <col min="12" max="12" width="14.6640625" customWidth="1"/>
    <col min="13" max="13" width="15.44140625" customWidth="1"/>
    <col min="14" max="17" width="12.6640625" customWidth="1"/>
    <col min="18" max="18" width="12.109375" bestFit="1" customWidth="1"/>
    <col min="19" max="19" width="4.6640625" customWidth="1"/>
  </cols>
  <sheetData>
    <row r="1" spans="1:19">
      <c r="A1" s="801" t="s">
        <v>1795</v>
      </c>
      <c r="B1" s="802"/>
      <c r="C1" s="802"/>
      <c r="D1" s="908"/>
      <c r="E1" s="905" t="s">
        <v>1339</v>
      </c>
      <c r="F1" s="802"/>
      <c r="G1" s="907" t="s">
        <v>1797</v>
      </c>
      <c r="H1" s="892" t="s">
        <v>1798</v>
      </c>
      <c r="I1" s="799"/>
      <c r="J1" s="801" t="s">
        <v>1795</v>
      </c>
      <c r="K1" s="802"/>
      <c r="L1" s="802"/>
      <c r="M1" s="908"/>
      <c r="N1" s="905" t="s">
        <v>1339</v>
      </c>
      <c r="O1" s="802"/>
      <c r="P1" s="907" t="s">
        <v>1797</v>
      </c>
      <c r="Q1" s="906"/>
      <c r="R1" s="909" t="s">
        <v>1798</v>
      </c>
      <c r="S1" s="892"/>
    </row>
    <row r="2" spans="1:19">
      <c r="A2" s="70" t="str">
        <f>'Data Sheet'!$C$25</f>
        <v>Consolidated Edison Company of New York, Inc.</v>
      </c>
      <c r="B2" s="799"/>
      <c r="C2" s="799"/>
      <c r="D2" s="799"/>
      <c r="E2" s="861" t="s">
        <v>1136</v>
      </c>
      <c r="F2" s="799"/>
      <c r="G2" s="920" t="s">
        <v>1800</v>
      </c>
      <c r="H2" s="860"/>
      <c r="I2" s="799"/>
      <c r="J2" s="70" t="str">
        <f>'Data Sheet'!$C$25</f>
        <v>Consolidated Edison Company of New York, Inc.</v>
      </c>
      <c r="K2" s="799"/>
      <c r="L2" s="799"/>
      <c r="M2" s="799"/>
      <c r="N2" s="861" t="s">
        <v>1136</v>
      </c>
      <c r="O2" s="799"/>
      <c r="P2" s="920" t="s">
        <v>1800</v>
      </c>
      <c r="Q2" s="910"/>
      <c r="R2" s="859"/>
      <c r="S2" s="860"/>
    </row>
    <row r="3" spans="1:19" ht="15" customHeight="1" thickBot="1">
      <c r="A3" s="878"/>
      <c r="B3" s="851"/>
      <c r="C3" s="851"/>
      <c r="D3" s="851"/>
      <c r="E3" s="878" t="s">
        <v>1137</v>
      </c>
      <c r="F3" s="851"/>
      <c r="G3" s="990" t="str">
        <f>'Data Sheet'!$C$40</f>
        <v>4/28/2016</v>
      </c>
      <c r="H3" s="991" t="str">
        <f>'Data Sheet'!$C$38</f>
        <v>12/31/2015</v>
      </c>
      <c r="I3" s="799"/>
      <c r="J3" s="878"/>
      <c r="K3" s="851"/>
      <c r="L3" s="851"/>
      <c r="M3" s="851"/>
      <c r="N3" s="878" t="s">
        <v>1137</v>
      </c>
      <c r="O3" s="851"/>
      <c r="P3" s="990" t="str">
        <f>'Data Sheet'!$C$40</f>
        <v>4/28/2016</v>
      </c>
      <c r="Q3" s="857"/>
      <c r="R3" s="834" t="str">
        <f>'Data Sheet'!$C$38</f>
        <v>12/31/2015</v>
      </c>
      <c r="S3" s="924"/>
    </row>
    <row r="4" spans="1:19" ht="15" customHeight="1" thickBot="1">
      <c r="A4" s="534" t="s">
        <v>2681</v>
      </c>
      <c r="B4" s="535"/>
      <c r="C4" s="535"/>
      <c r="D4" s="913"/>
      <c r="E4" s="913"/>
      <c r="F4" s="913"/>
      <c r="G4" s="915"/>
      <c r="H4" s="924"/>
      <c r="I4" s="799"/>
      <c r="J4" s="534" t="s">
        <v>2682</v>
      </c>
      <c r="K4" s="535"/>
      <c r="L4" s="535"/>
      <c r="M4" s="913"/>
      <c r="N4" s="913"/>
      <c r="O4" s="913"/>
      <c r="P4" s="915"/>
      <c r="Q4" s="915"/>
      <c r="R4" s="915"/>
      <c r="S4" s="924"/>
    </row>
    <row r="5" spans="1:19" ht="15.75">
      <c r="A5" s="66"/>
      <c r="B5" s="69"/>
      <c r="C5" s="69"/>
      <c r="D5" s="67"/>
      <c r="E5" s="67"/>
      <c r="F5" s="67"/>
      <c r="G5" s="370"/>
      <c r="H5" s="71"/>
      <c r="I5" s="799"/>
      <c r="J5" s="66"/>
      <c r="K5" s="69"/>
      <c r="L5" s="69"/>
      <c r="M5" s="67"/>
      <c r="N5" s="67"/>
      <c r="O5" s="67"/>
      <c r="P5" s="370"/>
      <c r="Q5" s="370"/>
      <c r="R5" s="370"/>
      <c r="S5" s="71"/>
    </row>
    <row r="6" spans="1:19">
      <c r="A6" s="70" t="s">
        <v>2683</v>
      </c>
      <c r="B6" s="15"/>
      <c r="C6" s="15"/>
      <c r="D6" s="15"/>
      <c r="E6" s="15" t="s">
        <v>2684</v>
      </c>
      <c r="F6" s="15"/>
      <c r="G6" s="15"/>
      <c r="H6" s="71"/>
      <c r="I6" s="799"/>
      <c r="J6" s="70" t="s">
        <v>2685</v>
      </c>
      <c r="K6" s="15"/>
      <c r="L6" s="15"/>
      <c r="M6" s="15"/>
      <c r="N6" s="15" t="s">
        <v>2686</v>
      </c>
      <c r="O6" s="15"/>
      <c r="P6" s="15"/>
      <c r="Q6" s="15"/>
      <c r="R6" s="15"/>
      <c r="S6" s="71"/>
    </row>
    <row r="7" spans="1:19">
      <c r="A7" s="70" t="s">
        <v>2687</v>
      </c>
      <c r="B7" s="15"/>
      <c r="C7" s="15"/>
      <c r="D7" s="15"/>
      <c r="E7" s="15" t="s">
        <v>2688</v>
      </c>
      <c r="F7" s="15"/>
      <c r="G7" s="15"/>
      <c r="H7" s="71"/>
      <c r="I7" s="799"/>
      <c r="J7" s="70" t="s">
        <v>2689</v>
      </c>
      <c r="K7" s="15"/>
      <c r="L7" s="15"/>
      <c r="M7" s="15"/>
      <c r="N7" s="15" t="s">
        <v>2690</v>
      </c>
      <c r="O7" s="15"/>
      <c r="P7" s="15"/>
      <c r="Q7" s="15"/>
      <c r="R7" s="15"/>
      <c r="S7" s="71"/>
    </row>
    <row r="8" spans="1:19">
      <c r="A8" s="70" t="s">
        <v>2691</v>
      </c>
      <c r="B8" s="15"/>
      <c r="C8" s="15"/>
      <c r="D8" s="15"/>
      <c r="E8" s="15" t="s">
        <v>214</v>
      </c>
      <c r="F8" s="15"/>
      <c r="G8" s="15"/>
      <c r="H8" s="71"/>
      <c r="I8" s="799"/>
      <c r="J8" s="70" t="s">
        <v>215</v>
      </c>
      <c r="K8" s="15"/>
      <c r="L8" s="15"/>
      <c r="M8" s="15"/>
      <c r="N8" s="15" t="s">
        <v>216</v>
      </c>
      <c r="O8" s="15"/>
      <c r="P8" s="15"/>
      <c r="Q8" s="15"/>
      <c r="R8" s="15"/>
      <c r="S8" s="71"/>
    </row>
    <row r="9" spans="1:19">
      <c r="A9" s="70" t="s">
        <v>217</v>
      </c>
      <c r="B9" s="15"/>
      <c r="C9" s="15"/>
      <c r="D9" s="15"/>
      <c r="E9" s="15" t="s">
        <v>3382</v>
      </c>
      <c r="F9" s="15"/>
      <c r="G9" s="15"/>
      <c r="H9" s="71"/>
      <c r="I9" s="799"/>
      <c r="J9" s="70" t="s">
        <v>3383</v>
      </c>
      <c r="K9" s="15"/>
      <c r="L9" s="15"/>
      <c r="M9" s="15"/>
      <c r="N9" s="15" t="s">
        <v>3384</v>
      </c>
      <c r="O9" s="15"/>
      <c r="P9" s="15"/>
      <c r="Q9" s="15"/>
      <c r="R9" s="15"/>
      <c r="S9" s="71"/>
    </row>
    <row r="10" spans="1:19" ht="15.75" thickBot="1">
      <c r="A10" s="109"/>
      <c r="B10" s="110"/>
      <c r="C10" s="110"/>
      <c r="D10" s="110"/>
      <c r="E10" s="110"/>
      <c r="F10" s="110"/>
      <c r="G10" s="110"/>
      <c r="H10" s="111"/>
      <c r="I10" s="799"/>
      <c r="J10" s="109"/>
      <c r="K10" s="110"/>
      <c r="L10" s="110"/>
      <c r="M10" s="110"/>
      <c r="N10" s="110"/>
      <c r="O10" s="110"/>
      <c r="P10" s="110"/>
      <c r="Q10" s="110"/>
      <c r="R10" s="110"/>
      <c r="S10" s="111"/>
    </row>
    <row r="11" spans="1:19">
      <c r="A11" s="907"/>
      <c r="B11" s="799"/>
      <c r="C11" s="862"/>
      <c r="D11" s="860"/>
      <c r="E11" s="800" t="s">
        <v>3385</v>
      </c>
      <c r="F11" s="860"/>
      <c r="G11" s="800" t="s">
        <v>3386</v>
      </c>
      <c r="H11" s="892"/>
      <c r="I11" s="799"/>
      <c r="J11" s="906"/>
      <c r="K11" s="844"/>
      <c r="L11" s="812"/>
      <c r="M11" s="812"/>
      <c r="N11" s="844"/>
      <c r="O11" s="844"/>
      <c r="P11" s="844"/>
      <c r="Q11" s="844"/>
      <c r="R11" s="844"/>
      <c r="S11" s="917"/>
    </row>
    <row r="12" spans="1:19" ht="15.75" thickBot="1">
      <c r="A12" s="920"/>
      <c r="B12" s="913" t="s">
        <v>3387</v>
      </c>
      <c r="C12" s="924"/>
      <c r="D12" s="860" t="s">
        <v>1724</v>
      </c>
      <c r="E12" s="913" t="s">
        <v>3388</v>
      </c>
      <c r="F12" s="924"/>
      <c r="G12" s="913" t="s">
        <v>3388</v>
      </c>
      <c r="H12" s="924"/>
      <c r="I12" s="799"/>
      <c r="J12" s="925" t="s">
        <v>3389</v>
      </c>
      <c r="K12" s="913"/>
      <c r="L12" s="924"/>
      <c r="M12" s="812"/>
      <c r="N12" s="913" t="s">
        <v>3390</v>
      </c>
      <c r="O12" s="913"/>
      <c r="P12" s="913"/>
      <c r="Q12" s="913"/>
      <c r="R12" s="913"/>
      <c r="S12" s="924"/>
    </row>
    <row r="13" spans="1:19">
      <c r="A13" s="920"/>
      <c r="B13" s="860"/>
      <c r="C13" s="860"/>
      <c r="D13" s="812" t="s">
        <v>3391</v>
      </c>
      <c r="E13" s="860"/>
      <c r="F13" s="812" t="s">
        <v>3588</v>
      </c>
      <c r="G13" s="860"/>
      <c r="H13" s="812"/>
      <c r="I13" s="799"/>
      <c r="J13" s="920"/>
      <c r="K13" s="860"/>
      <c r="L13" s="860"/>
      <c r="M13" s="812" t="s">
        <v>3392</v>
      </c>
      <c r="N13" s="860" t="s">
        <v>2673</v>
      </c>
      <c r="O13" s="812" t="s">
        <v>3393</v>
      </c>
      <c r="P13" s="812"/>
      <c r="Q13" s="2683"/>
      <c r="R13" s="812"/>
      <c r="S13" s="812"/>
    </row>
    <row r="14" spans="1:19">
      <c r="A14" s="920" t="s">
        <v>1724</v>
      </c>
      <c r="B14" s="862"/>
      <c r="C14" s="862"/>
      <c r="D14" s="812" t="s">
        <v>3394</v>
      </c>
      <c r="E14" s="860"/>
      <c r="F14" s="812" t="s">
        <v>1782</v>
      </c>
      <c r="G14" s="860"/>
      <c r="H14" s="812"/>
      <c r="I14" s="799"/>
      <c r="J14" s="920"/>
      <c r="K14" s="862"/>
      <c r="L14" s="812" t="s">
        <v>3395</v>
      </c>
      <c r="M14" s="812" t="s">
        <v>3396</v>
      </c>
      <c r="N14" s="860" t="s">
        <v>3397</v>
      </c>
      <c r="O14" s="812" t="s">
        <v>3398</v>
      </c>
      <c r="P14" s="812" t="s">
        <v>3389</v>
      </c>
      <c r="Q14" s="2683"/>
      <c r="R14" s="812"/>
      <c r="S14" s="812" t="s">
        <v>1724</v>
      </c>
    </row>
    <row r="15" spans="1:19">
      <c r="A15" s="920" t="s">
        <v>1727</v>
      </c>
      <c r="B15" s="812" t="s">
        <v>2665</v>
      </c>
      <c r="C15" s="812" t="s">
        <v>2666</v>
      </c>
      <c r="D15" s="812" t="s">
        <v>3399</v>
      </c>
      <c r="E15" s="812" t="s">
        <v>1933</v>
      </c>
      <c r="F15" s="812" t="s">
        <v>3400</v>
      </c>
      <c r="G15" s="860" t="s">
        <v>3401</v>
      </c>
      <c r="H15" s="812" t="s">
        <v>3402</v>
      </c>
      <c r="I15" s="799"/>
      <c r="J15" s="920" t="s">
        <v>3403</v>
      </c>
      <c r="K15" s="812" t="s">
        <v>3404</v>
      </c>
      <c r="L15" s="812" t="s">
        <v>3397</v>
      </c>
      <c r="M15" s="812" t="s">
        <v>3405</v>
      </c>
      <c r="N15" s="812" t="s">
        <v>2673</v>
      </c>
      <c r="O15" s="812" t="s">
        <v>3397</v>
      </c>
      <c r="P15" s="812" t="s">
        <v>3397</v>
      </c>
      <c r="Q15" s="2683" t="s">
        <v>4213</v>
      </c>
      <c r="R15" s="812" t="s">
        <v>2328</v>
      </c>
      <c r="S15" s="812" t="s">
        <v>1727</v>
      </c>
    </row>
    <row r="16" spans="1:19">
      <c r="A16" s="911"/>
      <c r="B16" s="862"/>
      <c r="C16" s="812"/>
      <c r="D16" s="862"/>
      <c r="E16" s="812"/>
      <c r="F16" s="812" t="s">
        <v>3399</v>
      </c>
      <c r="G16" s="860"/>
      <c r="H16" s="862"/>
      <c r="I16" s="799"/>
      <c r="J16" s="911"/>
      <c r="K16" s="862"/>
      <c r="L16" s="812" t="s">
        <v>3406</v>
      </c>
      <c r="M16" s="862"/>
      <c r="N16" s="812" t="s">
        <v>3407</v>
      </c>
      <c r="O16" s="812" t="s">
        <v>3408</v>
      </c>
      <c r="P16" s="812" t="s">
        <v>3409</v>
      </c>
      <c r="Q16" s="2683" t="s">
        <v>528</v>
      </c>
      <c r="R16" s="812"/>
      <c r="S16" s="862"/>
    </row>
    <row r="17" spans="1:19" ht="15.75" thickBot="1">
      <c r="A17" s="930"/>
      <c r="B17" s="923" t="s">
        <v>3018</v>
      </c>
      <c r="C17" s="923" t="s">
        <v>3019</v>
      </c>
      <c r="D17" s="923" t="s">
        <v>3020</v>
      </c>
      <c r="E17" s="923" t="s">
        <v>3021</v>
      </c>
      <c r="F17" s="923" t="s">
        <v>2343</v>
      </c>
      <c r="G17" s="924" t="s">
        <v>2344</v>
      </c>
      <c r="H17" s="924" t="s">
        <v>2345</v>
      </c>
      <c r="I17" s="799"/>
      <c r="J17" s="922" t="s">
        <v>2346</v>
      </c>
      <c r="K17" s="923" t="s">
        <v>2347</v>
      </c>
      <c r="L17" s="923" t="s">
        <v>2348</v>
      </c>
      <c r="M17" s="923" t="s">
        <v>2349</v>
      </c>
      <c r="N17" s="923" t="s">
        <v>2350</v>
      </c>
      <c r="O17" s="923" t="s">
        <v>181</v>
      </c>
      <c r="P17" s="923" t="s">
        <v>182</v>
      </c>
      <c r="Q17" s="2684" t="s">
        <v>183</v>
      </c>
      <c r="R17" s="393" t="s">
        <v>184</v>
      </c>
      <c r="S17" s="923"/>
    </row>
    <row r="18" spans="1:19">
      <c r="A18" s="911">
        <v>1</v>
      </c>
      <c r="B18" s="21" t="s">
        <v>5654</v>
      </c>
      <c r="C18" s="21" t="s">
        <v>5655</v>
      </c>
      <c r="D18" s="929">
        <v>2.0299999999999998</v>
      </c>
      <c r="E18" s="3024" t="s">
        <v>5624</v>
      </c>
      <c r="F18" s="928"/>
      <c r="G18" s="994"/>
      <c r="H18" s="969"/>
      <c r="I18" s="799"/>
      <c r="J18" s="3047" t="s">
        <v>5713</v>
      </c>
      <c r="K18" s="862"/>
      <c r="L18" s="862"/>
      <c r="M18" s="862">
        <v>138000</v>
      </c>
      <c r="N18" s="995"/>
      <c r="O18" s="995"/>
      <c r="P18" s="995">
        <v>130711.89</v>
      </c>
      <c r="Q18" s="2685"/>
      <c r="R18" s="996">
        <f t="shared" ref="R18:R60" si="0">SUM(N18:P18)</f>
        <v>130711.89</v>
      </c>
      <c r="S18" s="911">
        <v>1</v>
      </c>
    </row>
    <row r="19" spans="1:19">
      <c r="A19" s="911">
        <v>2</v>
      </c>
      <c r="B19" s="21" t="s">
        <v>5594</v>
      </c>
      <c r="C19" s="21" t="s">
        <v>5595</v>
      </c>
      <c r="D19" s="929">
        <v>15.31</v>
      </c>
      <c r="E19" s="3024" t="s">
        <v>5624</v>
      </c>
      <c r="F19" s="928"/>
      <c r="G19" s="997"/>
      <c r="H19" s="969"/>
      <c r="I19" s="799"/>
      <c r="J19" s="3038" t="s">
        <v>5635</v>
      </c>
      <c r="K19" s="862"/>
      <c r="L19" s="862"/>
      <c r="M19" s="862">
        <v>345000</v>
      </c>
      <c r="N19" s="928"/>
      <c r="O19" s="928"/>
      <c r="P19" s="928">
        <v>9295049.2599999998</v>
      </c>
      <c r="Q19" s="2686"/>
      <c r="R19" s="998">
        <f t="shared" si="0"/>
        <v>9295049.2599999998</v>
      </c>
      <c r="S19" s="911">
        <v>2</v>
      </c>
    </row>
    <row r="20" spans="1:19">
      <c r="A20" s="911">
        <v>3</v>
      </c>
      <c r="B20" s="21" t="s">
        <v>5577</v>
      </c>
      <c r="C20" s="21" t="s">
        <v>5576</v>
      </c>
      <c r="D20" s="929">
        <v>1.37</v>
      </c>
      <c r="E20" s="3024" t="s">
        <v>5622</v>
      </c>
      <c r="F20" s="928"/>
      <c r="G20" s="997"/>
      <c r="H20" s="969"/>
      <c r="I20" s="799"/>
      <c r="J20" s="3038" t="s">
        <v>5641</v>
      </c>
      <c r="K20" s="862"/>
      <c r="L20" s="862"/>
      <c r="M20" s="862">
        <v>138000</v>
      </c>
      <c r="N20" s="928"/>
      <c r="O20" s="3048">
        <v>1169075.25</v>
      </c>
      <c r="P20" s="928"/>
      <c r="Q20" s="2686"/>
      <c r="R20" s="998">
        <f t="shared" si="0"/>
        <v>1169075.25</v>
      </c>
      <c r="S20" s="911">
        <v>3</v>
      </c>
    </row>
    <row r="21" spans="1:19">
      <c r="A21" s="911">
        <v>4</v>
      </c>
      <c r="B21" s="21" t="s">
        <v>5603</v>
      </c>
      <c r="C21" s="21" t="s">
        <v>5604</v>
      </c>
      <c r="D21" s="929">
        <v>10.050000000000001</v>
      </c>
      <c r="E21" s="3024" t="s">
        <v>5624</v>
      </c>
      <c r="F21" s="928"/>
      <c r="G21" s="997"/>
      <c r="H21" s="969"/>
      <c r="I21" s="799"/>
      <c r="J21" s="3038" t="s">
        <v>5639</v>
      </c>
      <c r="K21" s="862"/>
      <c r="L21" s="862"/>
      <c r="M21" s="862">
        <v>345000</v>
      </c>
      <c r="N21" s="928"/>
      <c r="O21" s="928"/>
      <c r="P21" s="928">
        <v>7360636.75</v>
      </c>
      <c r="Q21" s="2686"/>
      <c r="R21" s="998">
        <f t="shared" si="0"/>
        <v>7360636.75</v>
      </c>
      <c r="S21" s="911">
        <v>4</v>
      </c>
    </row>
    <row r="22" spans="1:19">
      <c r="A22" s="911">
        <v>5</v>
      </c>
      <c r="B22" s="21" t="s">
        <v>5589</v>
      </c>
      <c r="C22" s="21" t="s">
        <v>5572</v>
      </c>
      <c r="D22" s="929">
        <v>61.19</v>
      </c>
      <c r="E22" s="3024" t="s">
        <v>5622</v>
      </c>
      <c r="F22" s="928"/>
      <c r="G22" s="997"/>
      <c r="H22" s="969"/>
      <c r="I22" s="799"/>
      <c r="J22" s="3038" t="s">
        <v>5633</v>
      </c>
      <c r="K22" s="862"/>
      <c r="L22" s="862"/>
      <c r="M22" s="862">
        <v>345000</v>
      </c>
      <c r="N22" s="928"/>
      <c r="O22" s="928">
        <v>1518950.45</v>
      </c>
      <c r="P22" s="928"/>
      <c r="Q22" s="2686"/>
      <c r="R22" s="998">
        <f t="shared" si="0"/>
        <v>1518950.45</v>
      </c>
      <c r="S22" s="911">
        <v>5</v>
      </c>
    </row>
    <row r="23" spans="1:19">
      <c r="A23" s="926">
        <v>6</v>
      </c>
      <c r="B23" s="21" t="s">
        <v>5654</v>
      </c>
      <c r="C23" s="21" t="s">
        <v>5656</v>
      </c>
      <c r="D23" s="929">
        <v>4.24</v>
      </c>
      <c r="E23" s="3024" t="s">
        <v>5624</v>
      </c>
      <c r="F23" s="928"/>
      <c r="G23" s="873"/>
      <c r="H23" s="969"/>
      <c r="I23" s="799"/>
      <c r="J23" s="3038" t="s">
        <v>5714</v>
      </c>
      <c r="K23" s="862"/>
      <c r="L23" s="862"/>
      <c r="M23" s="862">
        <v>138000</v>
      </c>
      <c r="N23" s="928"/>
      <c r="O23" s="928"/>
      <c r="P23" s="928">
        <v>15051086.630000001</v>
      </c>
      <c r="Q23" s="2686"/>
      <c r="R23" s="998">
        <f t="shared" si="0"/>
        <v>15051086.630000001</v>
      </c>
      <c r="S23" s="911">
        <v>6</v>
      </c>
    </row>
    <row r="24" spans="1:19">
      <c r="A24" s="926">
        <v>7</v>
      </c>
      <c r="B24" s="21" t="s">
        <v>5597</v>
      </c>
      <c r="C24" s="21" t="s">
        <v>5599</v>
      </c>
      <c r="D24" s="929">
        <v>3.91</v>
      </c>
      <c r="E24" s="3024" t="s">
        <v>5624</v>
      </c>
      <c r="F24" s="928"/>
      <c r="G24" s="873"/>
      <c r="H24" s="969"/>
      <c r="I24" s="799"/>
      <c r="J24" s="3038" t="s">
        <v>5636</v>
      </c>
      <c r="K24" s="862"/>
      <c r="L24" s="862"/>
      <c r="M24" s="862">
        <v>345000</v>
      </c>
      <c r="N24" s="928"/>
      <c r="O24" s="928"/>
      <c r="P24" s="928">
        <v>11261141.76</v>
      </c>
      <c r="Q24" s="2686"/>
      <c r="R24" s="998">
        <f t="shared" si="0"/>
        <v>11261141.76</v>
      </c>
      <c r="S24" s="911">
        <v>7</v>
      </c>
    </row>
    <row r="25" spans="1:19">
      <c r="A25" s="926">
        <v>8</v>
      </c>
      <c r="B25" s="21" t="s">
        <v>5674</v>
      </c>
      <c r="C25" s="21" t="s">
        <v>5675</v>
      </c>
      <c r="D25" s="929">
        <v>3.61</v>
      </c>
      <c r="E25" s="3024" t="s">
        <v>5624</v>
      </c>
      <c r="F25" s="928"/>
      <c r="G25" s="873"/>
      <c r="H25" s="969"/>
      <c r="I25" s="799"/>
      <c r="J25" s="3038" t="s">
        <v>5635</v>
      </c>
      <c r="K25" s="862"/>
      <c r="L25" s="862"/>
      <c r="M25" s="862">
        <v>138000</v>
      </c>
      <c r="N25" s="928"/>
      <c r="O25" s="928"/>
      <c r="P25" s="928">
        <v>2939463.25</v>
      </c>
      <c r="Q25" s="2686"/>
      <c r="R25" s="998">
        <f t="shared" si="0"/>
        <v>2939463.25</v>
      </c>
      <c r="S25" s="911">
        <v>8</v>
      </c>
    </row>
    <row r="26" spans="1:19">
      <c r="A26" s="926">
        <v>9</v>
      </c>
      <c r="B26" s="21" t="s">
        <v>5674</v>
      </c>
      <c r="C26" s="21" t="s">
        <v>5599</v>
      </c>
      <c r="D26" s="929">
        <v>0.66</v>
      </c>
      <c r="E26" s="3024" t="s">
        <v>5624</v>
      </c>
      <c r="F26" s="928"/>
      <c r="G26" s="873"/>
      <c r="H26" s="969"/>
      <c r="I26" s="799"/>
      <c r="J26" s="3038" t="s">
        <v>5635</v>
      </c>
      <c r="K26" s="862"/>
      <c r="L26" s="862"/>
      <c r="M26" s="862">
        <v>138000</v>
      </c>
      <c r="N26" s="928"/>
      <c r="O26" s="928"/>
      <c r="P26" s="928">
        <v>3609569.53</v>
      </c>
      <c r="Q26" s="2686"/>
      <c r="R26" s="998">
        <f t="shared" si="0"/>
        <v>3609569.53</v>
      </c>
      <c r="S26" s="911">
        <v>9</v>
      </c>
    </row>
    <row r="27" spans="1:19">
      <c r="A27" s="926">
        <v>10</v>
      </c>
      <c r="B27" s="21" t="s">
        <v>5694</v>
      </c>
      <c r="C27" s="21" t="s">
        <v>5695</v>
      </c>
      <c r="D27" s="929">
        <v>7.0000000000000007E-2</v>
      </c>
      <c r="E27" s="3024" t="s">
        <v>5624</v>
      </c>
      <c r="F27" s="928"/>
      <c r="G27" s="873"/>
      <c r="H27" s="969"/>
      <c r="I27" s="799"/>
      <c r="J27" s="3038" t="s">
        <v>5646</v>
      </c>
      <c r="K27" s="862"/>
      <c r="L27" s="862"/>
      <c r="M27" s="862">
        <v>138000</v>
      </c>
      <c r="N27" s="928"/>
      <c r="O27" s="928"/>
      <c r="P27" s="928">
        <v>2510996.7000000002</v>
      </c>
      <c r="Q27" s="2686"/>
      <c r="R27" s="998">
        <f t="shared" si="0"/>
        <v>2510996.7000000002</v>
      </c>
      <c r="S27" s="911">
        <v>10</v>
      </c>
    </row>
    <row r="28" spans="1:19">
      <c r="A28" s="926">
        <v>11</v>
      </c>
      <c r="B28" s="21" t="s">
        <v>5582</v>
      </c>
      <c r="C28" s="21" t="s">
        <v>5583</v>
      </c>
      <c r="D28" s="929">
        <v>15.96</v>
      </c>
      <c r="E28" s="3024" t="s">
        <v>5622</v>
      </c>
      <c r="F28" s="928"/>
      <c r="G28" s="873"/>
      <c r="H28" s="969"/>
      <c r="I28" s="799"/>
      <c r="J28" s="3038" t="s">
        <v>5627</v>
      </c>
      <c r="K28" s="862"/>
      <c r="L28" s="862"/>
      <c r="M28" s="862">
        <v>345000</v>
      </c>
      <c r="N28" s="928"/>
      <c r="O28" s="928">
        <v>468684.5</v>
      </c>
      <c r="P28" s="928"/>
      <c r="Q28" s="2686"/>
      <c r="R28" s="998">
        <f t="shared" si="0"/>
        <v>468684.5</v>
      </c>
      <c r="S28" s="911">
        <v>11</v>
      </c>
    </row>
    <row r="29" spans="1:19">
      <c r="A29" s="926">
        <v>12</v>
      </c>
      <c r="B29" s="21" t="s">
        <v>5652</v>
      </c>
      <c r="C29" s="21" t="s">
        <v>5653</v>
      </c>
      <c r="D29" s="929">
        <v>1.95</v>
      </c>
      <c r="E29" s="3024" t="s">
        <v>5624</v>
      </c>
      <c r="F29" s="928"/>
      <c r="G29" s="873"/>
      <c r="H29" s="969"/>
      <c r="I29" s="799"/>
      <c r="J29" s="3038" t="s">
        <v>5647</v>
      </c>
      <c r="K29" s="862"/>
      <c r="L29" s="862"/>
      <c r="M29" s="862">
        <v>138000</v>
      </c>
      <c r="N29" s="928"/>
      <c r="O29" s="928"/>
      <c r="P29" s="928">
        <v>233.1</v>
      </c>
      <c r="Q29" s="2686"/>
      <c r="R29" s="998">
        <f t="shared" si="0"/>
        <v>233.1</v>
      </c>
      <c r="S29" s="911">
        <v>12</v>
      </c>
    </row>
    <row r="30" spans="1:19">
      <c r="A30" s="926">
        <v>13</v>
      </c>
      <c r="B30" s="21" t="s">
        <v>5576</v>
      </c>
      <c r="C30" s="21" t="s">
        <v>5577</v>
      </c>
      <c r="D30" s="929">
        <v>1.1100000000000001</v>
      </c>
      <c r="E30" s="3024" t="s">
        <v>5622</v>
      </c>
      <c r="F30" s="928"/>
      <c r="G30" s="873"/>
      <c r="H30" s="969"/>
      <c r="I30" s="799"/>
      <c r="J30" s="3038" t="s">
        <v>5629</v>
      </c>
      <c r="K30" s="862"/>
      <c r="L30" s="862"/>
      <c r="M30" s="862">
        <v>345000</v>
      </c>
      <c r="N30" s="928"/>
      <c r="O30" s="928">
        <v>1062502.03</v>
      </c>
      <c r="P30" s="928"/>
      <c r="Q30" s="2686"/>
      <c r="R30" s="998">
        <f t="shared" si="0"/>
        <v>1062502.03</v>
      </c>
      <c r="S30" s="911">
        <v>13</v>
      </c>
    </row>
    <row r="31" spans="1:19">
      <c r="A31" s="926">
        <v>14</v>
      </c>
      <c r="B31" s="21" t="s">
        <v>5576</v>
      </c>
      <c r="C31" s="21" t="s">
        <v>5601</v>
      </c>
      <c r="D31" s="929">
        <v>17.41</v>
      </c>
      <c r="E31" s="3024" t="s">
        <v>5624</v>
      </c>
      <c r="F31" s="928"/>
      <c r="G31" s="873"/>
      <c r="H31" s="969"/>
      <c r="I31" s="799"/>
      <c r="J31" s="3038" t="s">
        <v>5638</v>
      </c>
      <c r="K31" s="862"/>
      <c r="L31" s="862"/>
      <c r="M31" s="862">
        <v>345000</v>
      </c>
      <c r="N31" s="928"/>
      <c r="O31" s="928"/>
      <c r="P31" s="928">
        <v>12902185.23</v>
      </c>
      <c r="Q31" s="2686"/>
      <c r="R31" s="998">
        <f t="shared" si="0"/>
        <v>12902185.23</v>
      </c>
      <c r="S31" s="911">
        <v>14</v>
      </c>
    </row>
    <row r="32" spans="1:19">
      <c r="A32" s="926">
        <v>15</v>
      </c>
      <c r="B32" s="21" t="s">
        <v>5704</v>
      </c>
      <c r="C32" s="21" t="s">
        <v>5705</v>
      </c>
      <c r="D32" s="929">
        <v>3.65</v>
      </c>
      <c r="E32" s="3024" t="s">
        <v>5624</v>
      </c>
      <c r="F32" s="928"/>
      <c r="G32" s="873"/>
      <c r="H32" s="969"/>
      <c r="I32" s="799"/>
      <c r="J32" s="3038" t="s">
        <v>5715</v>
      </c>
      <c r="K32" s="862"/>
      <c r="L32" s="862"/>
      <c r="M32" s="862">
        <v>138000</v>
      </c>
      <c r="N32" s="928"/>
      <c r="O32" s="928"/>
      <c r="P32" s="928">
        <v>6000911.2199999997</v>
      </c>
      <c r="Q32" s="2686"/>
      <c r="R32" s="998">
        <f t="shared" si="0"/>
        <v>6000911.2199999997</v>
      </c>
      <c r="S32" s="911">
        <v>15</v>
      </c>
    </row>
    <row r="33" spans="1:19">
      <c r="A33" s="926">
        <v>16</v>
      </c>
      <c r="B33" s="21" t="s">
        <v>5669</v>
      </c>
      <c r="C33" s="21" t="s">
        <v>5670</v>
      </c>
      <c r="D33" s="929">
        <v>5.42</v>
      </c>
      <c r="E33" s="3024" t="s">
        <v>5624</v>
      </c>
      <c r="F33" s="928"/>
      <c r="G33" s="873"/>
      <c r="H33" s="969"/>
      <c r="I33" s="799"/>
      <c r="J33" s="3038" t="s">
        <v>5715</v>
      </c>
      <c r="K33" s="862"/>
      <c r="L33" s="862"/>
      <c r="M33" s="862">
        <v>138000</v>
      </c>
      <c r="N33" s="928"/>
      <c r="O33" s="928"/>
      <c r="P33" s="928">
        <v>-18390.93</v>
      </c>
      <c r="Q33" s="2686"/>
      <c r="R33" s="998">
        <f t="shared" si="0"/>
        <v>-18390.93</v>
      </c>
      <c r="S33" s="911">
        <v>16</v>
      </c>
    </row>
    <row r="34" spans="1:19">
      <c r="A34" s="911">
        <v>17</v>
      </c>
      <c r="B34" s="21" t="s">
        <v>5668</v>
      </c>
      <c r="C34" s="21" t="s">
        <v>5673</v>
      </c>
      <c r="D34" s="929">
        <v>8.8800000000000008</v>
      </c>
      <c r="E34" s="3024" t="s">
        <v>5624</v>
      </c>
      <c r="F34" s="928"/>
      <c r="G34" s="873"/>
      <c r="H34" s="969"/>
      <c r="I34" s="799"/>
      <c r="J34" s="3038" t="s">
        <v>5717</v>
      </c>
      <c r="K34" s="862"/>
      <c r="L34" s="862"/>
      <c r="M34" s="862">
        <v>138000</v>
      </c>
      <c r="N34" s="928"/>
      <c r="O34" s="928"/>
      <c r="P34" s="928">
        <v>2207333.92</v>
      </c>
      <c r="Q34" s="2686"/>
      <c r="R34" s="998">
        <f t="shared" si="0"/>
        <v>2207333.92</v>
      </c>
      <c r="S34" s="911">
        <v>17</v>
      </c>
    </row>
    <row r="35" spans="1:19">
      <c r="A35" s="911">
        <v>18</v>
      </c>
      <c r="B35" s="21" t="s">
        <v>5601</v>
      </c>
      <c r="C35" s="21" t="s">
        <v>5602</v>
      </c>
      <c r="D35" s="929">
        <v>4.1500000000000004</v>
      </c>
      <c r="E35" s="3024" t="s">
        <v>5624</v>
      </c>
      <c r="F35" s="928"/>
      <c r="G35" s="873"/>
      <c r="H35" s="969"/>
      <c r="I35" s="799"/>
      <c r="J35" s="3038" t="s">
        <v>5638</v>
      </c>
      <c r="K35" s="862"/>
      <c r="L35" s="862"/>
      <c r="M35" s="862">
        <v>345000</v>
      </c>
      <c r="N35" s="928"/>
      <c r="O35" s="928"/>
      <c r="P35" s="928">
        <v>-306928.45</v>
      </c>
      <c r="Q35" s="2686"/>
      <c r="R35" s="998">
        <f>SUM(N35:P35)</f>
        <v>-306928.45</v>
      </c>
      <c r="S35" s="911">
        <v>18</v>
      </c>
    </row>
    <row r="36" spans="1:19">
      <c r="A36" s="911">
        <v>19</v>
      </c>
      <c r="B36" s="21"/>
      <c r="C36" s="21"/>
      <c r="D36" s="929"/>
      <c r="E36" s="862"/>
      <c r="F36" s="928"/>
      <c r="G36" s="873"/>
      <c r="H36" s="969"/>
      <c r="I36" s="799"/>
      <c r="J36" s="3038"/>
      <c r="K36" s="862"/>
      <c r="L36" s="862"/>
      <c r="M36" s="862"/>
      <c r="N36" s="928"/>
      <c r="O36" s="928"/>
      <c r="P36" s="928"/>
      <c r="Q36" s="2686"/>
      <c r="R36" s="998">
        <f t="shared" si="0"/>
        <v>0</v>
      </c>
      <c r="S36" s="911">
        <v>19</v>
      </c>
    </row>
    <row r="37" spans="1:19">
      <c r="A37" s="911">
        <v>20</v>
      </c>
      <c r="B37" s="21"/>
      <c r="C37" s="21"/>
      <c r="D37" s="929"/>
      <c r="E37" s="862"/>
      <c r="F37" s="928"/>
      <c r="G37" s="873"/>
      <c r="H37" s="969"/>
      <c r="I37" s="799"/>
      <c r="J37" s="911"/>
      <c r="K37" s="862"/>
      <c r="L37" s="862"/>
      <c r="M37" s="862"/>
      <c r="N37" s="928"/>
      <c r="O37" s="928"/>
      <c r="P37" s="928"/>
      <c r="Q37" s="2686"/>
      <c r="R37" s="998">
        <f t="shared" si="0"/>
        <v>0</v>
      </c>
      <c r="S37" s="911">
        <v>20</v>
      </c>
    </row>
    <row r="38" spans="1:19">
      <c r="A38" s="911">
        <v>21</v>
      </c>
      <c r="B38" s="862"/>
      <c r="C38" s="862"/>
      <c r="D38" s="929"/>
      <c r="E38" s="862"/>
      <c r="F38" s="928"/>
      <c r="G38" s="873"/>
      <c r="H38" s="969"/>
      <c r="I38" s="799"/>
      <c r="J38" s="911"/>
      <c r="K38" s="862"/>
      <c r="L38" s="862"/>
      <c r="M38" s="862"/>
      <c r="N38" s="928"/>
      <c r="O38" s="928"/>
      <c r="P38" s="928"/>
      <c r="Q38" s="2686"/>
      <c r="R38" s="998">
        <f t="shared" si="0"/>
        <v>0</v>
      </c>
      <c r="S38" s="911">
        <v>21</v>
      </c>
    </row>
    <row r="39" spans="1:19">
      <c r="A39" s="911">
        <v>22</v>
      </c>
      <c r="B39" s="862"/>
      <c r="C39" s="862"/>
      <c r="D39" s="929"/>
      <c r="E39" s="862"/>
      <c r="F39" s="928"/>
      <c r="G39" s="873"/>
      <c r="H39" s="969"/>
      <c r="I39" s="799"/>
      <c r="J39" s="911"/>
      <c r="K39" s="862"/>
      <c r="L39" s="862"/>
      <c r="M39" s="862"/>
      <c r="N39" s="928"/>
      <c r="O39" s="928"/>
      <c r="P39" s="928"/>
      <c r="Q39" s="2686"/>
      <c r="R39" s="998">
        <f t="shared" si="0"/>
        <v>0</v>
      </c>
      <c r="S39" s="911">
        <v>22</v>
      </c>
    </row>
    <row r="40" spans="1:19">
      <c r="A40" s="911">
        <v>23</v>
      </c>
      <c r="B40" s="862"/>
      <c r="C40" s="862"/>
      <c r="D40" s="929"/>
      <c r="E40" s="862"/>
      <c r="F40" s="928"/>
      <c r="G40" s="873"/>
      <c r="H40" s="969"/>
      <c r="I40" s="799"/>
      <c r="J40" s="911"/>
      <c r="K40" s="862"/>
      <c r="L40" s="862"/>
      <c r="M40" s="862"/>
      <c r="N40" s="928"/>
      <c r="O40" s="928"/>
      <c r="P40" s="928"/>
      <c r="Q40" s="2686"/>
      <c r="R40" s="998">
        <f t="shared" si="0"/>
        <v>0</v>
      </c>
      <c r="S40" s="911">
        <v>23</v>
      </c>
    </row>
    <row r="41" spans="1:19">
      <c r="A41" s="911">
        <v>24</v>
      </c>
      <c r="B41" s="862"/>
      <c r="C41" s="862"/>
      <c r="D41" s="929"/>
      <c r="E41" s="862"/>
      <c r="F41" s="928"/>
      <c r="G41" s="873"/>
      <c r="H41" s="969"/>
      <c r="I41" s="799"/>
      <c r="J41" s="911"/>
      <c r="K41" s="862"/>
      <c r="L41" s="862"/>
      <c r="M41" s="862"/>
      <c r="N41" s="928"/>
      <c r="O41" s="928"/>
      <c r="P41" s="928"/>
      <c r="Q41" s="2686"/>
      <c r="R41" s="998">
        <f t="shared" si="0"/>
        <v>0</v>
      </c>
      <c r="S41" s="911">
        <v>24</v>
      </c>
    </row>
    <row r="42" spans="1:19">
      <c r="A42" s="911">
        <v>25</v>
      </c>
      <c r="B42" s="862"/>
      <c r="C42" s="862"/>
      <c r="D42" s="929"/>
      <c r="E42" s="862"/>
      <c r="F42" s="928"/>
      <c r="G42" s="873"/>
      <c r="H42" s="969"/>
      <c r="I42" s="799"/>
      <c r="J42" s="911"/>
      <c r="K42" s="862"/>
      <c r="L42" s="862"/>
      <c r="M42" s="862"/>
      <c r="N42" s="928"/>
      <c r="O42" s="928"/>
      <c r="P42" s="928"/>
      <c r="Q42" s="2686"/>
      <c r="R42" s="998">
        <f t="shared" si="0"/>
        <v>0</v>
      </c>
      <c r="S42" s="911">
        <v>25</v>
      </c>
    </row>
    <row r="43" spans="1:19">
      <c r="A43" s="911">
        <v>26</v>
      </c>
      <c r="B43" s="862"/>
      <c r="C43" s="862"/>
      <c r="D43" s="929"/>
      <c r="E43" s="862"/>
      <c r="F43" s="928"/>
      <c r="G43" s="873"/>
      <c r="H43" s="969"/>
      <c r="I43" s="799"/>
      <c r="J43" s="911"/>
      <c r="K43" s="862"/>
      <c r="L43" s="862"/>
      <c r="M43" s="862"/>
      <c r="N43" s="928"/>
      <c r="O43" s="928"/>
      <c r="P43" s="928"/>
      <c r="Q43" s="2686"/>
      <c r="R43" s="998">
        <f t="shared" si="0"/>
        <v>0</v>
      </c>
      <c r="S43" s="911">
        <v>26</v>
      </c>
    </row>
    <row r="44" spans="1:19">
      <c r="A44" s="911">
        <v>27</v>
      </c>
      <c r="B44" s="862"/>
      <c r="C44" s="862"/>
      <c r="D44" s="929"/>
      <c r="E44" s="862"/>
      <c r="F44" s="928"/>
      <c r="G44" s="873"/>
      <c r="H44" s="969"/>
      <c r="I44" s="799"/>
      <c r="J44" s="911"/>
      <c r="K44" s="862"/>
      <c r="L44" s="862"/>
      <c r="M44" s="862"/>
      <c r="N44" s="928"/>
      <c r="O44" s="928"/>
      <c r="P44" s="928"/>
      <c r="Q44" s="2686"/>
      <c r="R44" s="998">
        <f t="shared" si="0"/>
        <v>0</v>
      </c>
      <c r="S44" s="911">
        <v>27</v>
      </c>
    </row>
    <row r="45" spans="1:19">
      <c r="A45" s="911">
        <v>28</v>
      </c>
      <c r="B45" s="862"/>
      <c r="C45" s="862"/>
      <c r="D45" s="929"/>
      <c r="E45" s="862"/>
      <c r="F45" s="928"/>
      <c r="G45" s="873"/>
      <c r="H45" s="969"/>
      <c r="I45" s="799"/>
      <c r="J45" s="911"/>
      <c r="K45" s="862"/>
      <c r="L45" s="862"/>
      <c r="M45" s="862"/>
      <c r="N45" s="928"/>
      <c r="O45" s="928"/>
      <c r="P45" s="928"/>
      <c r="Q45" s="2686"/>
      <c r="R45" s="998">
        <f t="shared" si="0"/>
        <v>0</v>
      </c>
      <c r="S45" s="911">
        <v>28</v>
      </c>
    </row>
    <row r="46" spans="1:19">
      <c r="A46" s="911">
        <v>29</v>
      </c>
      <c r="B46" s="862"/>
      <c r="C46" s="862"/>
      <c r="D46" s="929"/>
      <c r="E46" s="862"/>
      <c r="F46" s="928"/>
      <c r="G46" s="873"/>
      <c r="H46" s="969"/>
      <c r="I46" s="799"/>
      <c r="J46" s="911"/>
      <c r="K46" s="862"/>
      <c r="L46" s="862"/>
      <c r="M46" s="862"/>
      <c r="N46" s="928"/>
      <c r="O46" s="928"/>
      <c r="P46" s="928"/>
      <c r="Q46" s="2686"/>
      <c r="R46" s="998">
        <f t="shared" si="0"/>
        <v>0</v>
      </c>
      <c r="S46" s="911">
        <v>29</v>
      </c>
    </row>
    <row r="47" spans="1:19">
      <c r="A47" s="911">
        <v>30</v>
      </c>
      <c r="B47" s="862"/>
      <c r="C47" s="862"/>
      <c r="D47" s="929"/>
      <c r="E47" s="862"/>
      <c r="F47" s="928"/>
      <c r="G47" s="873"/>
      <c r="H47" s="969"/>
      <c r="I47" s="799"/>
      <c r="J47" s="911"/>
      <c r="K47" s="862"/>
      <c r="L47" s="862"/>
      <c r="M47" s="862"/>
      <c r="N47" s="928"/>
      <c r="O47" s="928"/>
      <c r="P47" s="928"/>
      <c r="Q47" s="2686"/>
      <c r="R47" s="998">
        <f t="shared" si="0"/>
        <v>0</v>
      </c>
      <c r="S47" s="911">
        <v>30</v>
      </c>
    </row>
    <row r="48" spans="1:19">
      <c r="A48" s="911">
        <v>31</v>
      </c>
      <c r="B48" s="862"/>
      <c r="C48" s="862"/>
      <c r="D48" s="929"/>
      <c r="E48" s="862"/>
      <c r="F48" s="928"/>
      <c r="G48" s="873"/>
      <c r="H48" s="969"/>
      <c r="I48" s="799"/>
      <c r="J48" s="911"/>
      <c r="K48" s="862"/>
      <c r="L48" s="862"/>
      <c r="M48" s="862"/>
      <c r="N48" s="928"/>
      <c r="O48" s="928"/>
      <c r="P48" s="928"/>
      <c r="Q48" s="2686"/>
      <c r="R48" s="998">
        <f t="shared" si="0"/>
        <v>0</v>
      </c>
      <c r="S48" s="911">
        <v>31</v>
      </c>
    </row>
    <row r="49" spans="1:19">
      <c r="A49" s="911">
        <v>32</v>
      </c>
      <c r="B49" s="862"/>
      <c r="C49" s="862"/>
      <c r="D49" s="929"/>
      <c r="E49" s="862"/>
      <c r="F49" s="928"/>
      <c r="G49" s="873"/>
      <c r="H49" s="969"/>
      <c r="I49" s="799"/>
      <c r="J49" s="911"/>
      <c r="K49" s="862"/>
      <c r="L49" s="862"/>
      <c r="M49" s="862"/>
      <c r="N49" s="928"/>
      <c r="O49" s="928"/>
      <c r="P49" s="928"/>
      <c r="Q49" s="2686"/>
      <c r="R49" s="998">
        <f t="shared" si="0"/>
        <v>0</v>
      </c>
      <c r="S49" s="911">
        <v>32</v>
      </c>
    </row>
    <row r="50" spans="1:19">
      <c r="A50" s="911">
        <v>33</v>
      </c>
      <c r="B50" s="862"/>
      <c r="C50" s="862"/>
      <c r="D50" s="929"/>
      <c r="E50" s="862"/>
      <c r="F50" s="928"/>
      <c r="G50" s="873"/>
      <c r="H50" s="969"/>
      <c r="I50" s="799"/>
      <c r="J50" s="911"/>
      <c r="K50" s="862"/>
      <c r="L50" s="862"/>
      <c r="M50" s="862"/>
      <c r="N50" s="928"/>
      <c r="O50" s="928"/>
      <c r="P50" s="928"/>
      <c r="Q50" s="2686"/>
      <c r="R50" s="998">
        <f t="shared" si="0"/>
        <v>0</v>
      </c>
      <c r="S50" s="911">
        <v>33</v>
      </c>
    </row>
    <row r="51" spans="1:19">
      <c r="A51" s="911">
        <v>34</v>
      </c>
      <c r="B51" s="862"/>
      <c r="C51" s="862"/>
      <c r="D51" s="929"/>
      <c r="E51" s="862"/>
      <c r="F51" s="928"/>
      <c r="G51" s="873"/>
      <c r="H51" s="969"/>
      <c r="I51" s="799"/>
      <c r="J51" s="911"/>
      <c r="K51" s="862"/>
      <c r="L51" s="862"/>
      <c r="M51" s="862"/>
      <c r="N51" s="928"/>
      <c r="O51" s="928"/>
      <c r="P51" s="928"/>
      <c r="Q51" s="2686"/>
      <c r="R51" s="998">
        <f t="shared" si="0"/>
        <v>0</v>
      </c>
      <c r="S51" s="911">
        <v>34</v>
      </c>
    </row>
    <row r="52" spans="1:19">
      <c r="A52" s="911">
        <v>35</v>
      </c>
      <c r="B52" s="862"/>
      <c r="C52" s="862"/>
      <c r="D52" s="929"/>
      <c r="E52" s="862"/>
      <c r="F52" s="928"/>
      <c r="G52" s="873"/>
      <c r="H52" s="969"/>
      <c r="I52" s="799"/>
      <c r="J52" s="911"/>
      <c r="K52" s="862"/>
      <c r="L52" s="862"/>
      <c r="M52" s="862"/>
      <c r="N52" s="928"/>
      <c r="O52" s="928"/>
      <c r="P52" s="928"/>
      <c r="Q52" s="2686"/>
      <c r="R52" s="998">
        <f t="shared" si="0"/>
        <v>0</v>
      </c>
      <c r="S52" s="911">
        <v>35</v>
      </c>
    </row>
    <row r="53" spans="1:19">
      <c r="A53" s="911">
        <v>36</v>
      </c>
      <c r="B53" s="862"/>
      <c r="C53" s="862"/>
      <c r="D53" s="929"/>
      <c r="E53" s="862"/>
      <c r="F53" s="928"/>
      <c r="G53" s="873"/>
      <c r="H53" s="969"/>
      <c r="I53" s="799"/>
      <c r="J53" s="911"/>
      <c r="K53" s="862"/>
      <c r="L53" s="862"/>
      <c r="M53" s="862"/>
      <c r="N53" s="928"/>
      <c r="O53" s="928"/>
      <c r="P53" s="928"/>
      <c r="Q53" s="2686"/>
      <c r="R53" s="998">
        <f t="shared" si="0"/>
        <v>0</v>
      </c>
      <c r="S53" s="911">
        <v>36</v>
      </c>
    </row>
    <row r="54" spans="1:19">
      <c r="A54" s="911">
        <v>37</v>
      </c>
      <c r="B54" s="862"/>
      <c r="C54" s="862"/>
      <c r="D54" s="929"/>
      <c r="E54" s="862"/>
      <c r="F54" s="928"/>
      <c r="G54" s="873"/>
      <c r="H54" s="969"/>
      <c r="I54" s="799"/>
      <c r="J54" s="911"/>
      <c r="K54" s="862"/>
      <c r="L54" s="862"/>
      <c r="M54" s="862"/>
      <c r="N54" s="928"/>
      <c r="O54" s="928"/>
      <c r="P54" s="928"/>
      <c r="Q54" s="2686"/>
      <c r="R54" s="998">
        <f t="shared" si="0"/>
        <v>0</v>
      </c>
      <c r="S54" s="911">
        <v>37</v>
      </c>
    </row>
    <row r="55" spans="1:19">
      <c r="A55" s="911">
        <v>38</v>
      </c>
      <c r="B55" s="862"/>
      <c r="C55" s="862"/>
      <c r="D55" s="929"/>
      <c r="E55" s="862"/>
      <c r="F55" s="928"/>
      <c r="G55" s="873"/>
      <c r="H55" s="969"/>
      <c r="I55" s="799"/>
      <c r="J55" s="911"/>
      <c r="K55" s="862"/>
      <c r="L55" s="862"/>
      <c r="M55" s="862"/>
      <c r="N55" s="928"/>
      <c r="O55" s="928"/>
      <c r="P55" s="928"/>
      <c r="Q55" s="2686"/>
      <c r="R55" s="998">
        <f t="shared" si="0"/>
        <v>0</v>
      </c>
      <c r="S55" s="911">
        <v>38</v>
      </c>
    </row>
    <row r="56" spans="1:19">
      <c r="A56" s="911">
        <v>39</v>
      </c>
      <c r="B56" s="862"/>
      <c r="C56" s="862"/>
      <c r="D56" s="929"/>
      <c r="E56" s="862"/>
      <c r="F56" s="928"/>
      <c r="G56" s="873"/>
      <c r="H56" s="969"/>
      <c r="I56" s="799"/>
      <c r="J56" s="911"/>
      <c r="K56" s="862"/>
      <c r="L56" s="862"/>
      <c r="M56" s="862"/>
      <c r="N56" s="928"/>
      <c r="O56" s="928"/>
      <c r="P56" s="928"/>
      <c r="Q56" s="2686"/>
      <c r="R56" s="998">
        <f t="shared" si="0"/>
        <v>0</v>
      </c>
      <c r="S56" s="911">
        <v>39</v>
      </c>
    </row>
    <row r="57" spans="1:19">
      <c r="A57" s="911">
        <v>40</v>
      </c>
      <c r="B57" s="862"/>
      <c r="C57" s="862"/>
      <c r="D57" s="929"/>
      <c r="E57" s="862"/>
      <c r="F57" s="928"/>
      <c r="G57" s="873"/>
      <c r="H57" s="969"/>
      <c r="I57" s="799"/>
      <c r="J57" s="911"/>
      <c r="K57" s="862"/>
      <c r="L57" s="862"/>
      <c r="M57" s="862"/>
      <c r="N57" s="928"/>
      <c r="O57" s="928"/>
      <c r="P57" s="928"/>
      <c r="Q57" s="2686"/>
      <c r="R57" s="998">
        <f t="shared" si="0"/>
        <v>0</v>
      </c>
      <c r="S57" s="911">
        <v>40</v>
      </c>
    </row>
    <row r="58" spans="1:19">
      <c r="A58" s="911">
        <v>41</v>
      </c>
      <c r="B58" s="862"/>
      <c r="C58" s="862"/>
      <c r="D58" s="929"/>
      <c r="E58" s="862"/>
      <c r="F58" s="928"/>
      <c r="G58" s="873"/>
      <c r="H58" s="969"/>
      <c r="I58" s="799"/>
      <c r="J58" s="911"/>
      <c r="K58" s="862"/>
      <c r="L58" s="862"/>
      <c r="M58" s="862"/>
      <c r="N58" s="928"/>
      <c r="O58" s="928"/>
      <c r="P58" s="928"/>
      <c r="Q58" s="2686"/>
      <c r="R58" s="998">
        <f t="shared" si="0"/>
        <v>0</v>
      </c>
      <c r="S58" s="911">
        <v>41</v>
      </c>
    </row>
    <row r="59" spans="1:19">
      <c r="A59" s="911">
        <v>42</v>
      </c>
      <c r="B59" s="862"/>
      <c r="C59" s="862"/>
      <c r="D59" s="929"/>
      <c r="E59" s="862"/>
      <c r="F59" s="928"/>
      <c r="G59" s="873"/>
      <c r="H59" s="969"/>
      <c r="I59" s="799"/>
      <c r="J59" s="911"/>
      <c r="K59" s="862"/>
      <c r="L59" s="862"/>
      <c r="M59" s="862"/>
      <c r="N59" s="928"/>
      <c r="O59" s="928"/>
      <c r="P59" s="928"/>
      <c r="Q59" s="2686"/>
      <c r="R59" s="998">
        <f t="shared" si="0"/>
        <v>0</v>
      </c>
      <c r="S59" s="911">
        <v>42</v>
      </c>
    </row>
    <row r="60" spans="1:19" ht="15.75" thickBot="1">
      <c r="A60" s="930">
        <v>43</v>
      </c>
      <c r="B60" s="879"/>
      <c r="C60" s="879"/>
      <c r="D60" s="976"/>
      <c r="E60" s="879"/>
      <c r="F60" s="1003"/>
      <c r="G60" s="978"/>
      <c r="H60" s="977"/>
      <c r="I60" s="799"/>
      <c r="J60" s="930"/>
      <c r="K60" s="879"/>
      <c r="L60" s="879"/>
      <c r="M60" s="879"/>
      <c r="N60" s="1003"/>
      <c r="O60" s="1003"/>
      <c r="P60" s="1003"/>
      <c r="Q60" s="2687"/>
      <c r="R60" s="1004">
        <f t="shared" si="0"/>
        <v>0</v>
      </c>
      <c r="S60" s="930">
        <v>43</v>
      </c>
    </row>
    <row r="61" spans="1:19" ht="15.75" thickBot="1">
      <c r="A61" s="930">
        <v>44</v>
      </c>
      <c r="B61" s="879" t="s">
        <v>2328</v>
      </c>
      <c r="C61" s="879"/>
      <c r="D61" s="976">
        <f>SUM(D18:D60)</f>
        <v>160.96999999999997</v>
      </c>
      <c r="E61" s="879"/>
      <c r="F61" s="976" t="str">
        <f>IF(ISERR(AVERAGEA(F18:F60))," ",AVERAGEA(F18:F60))</f>
        <v xml:space="preserve"> </v>
      </c>
      <c r="G61" s="976">
        <f>SUM(G18:G60)</f>
        <v>0</v>
      </c>
      <c r="H61" s="976">
        <f>SUM(H18:H60)</f>
        <v>0</v>
      </c>
      <c r="I61" s="799"/>
      <c r="J61" s="930"/>
      <c r="K61" s="879"/>
      <c r="L61" s="879"/>
      <c r="M61" s="879"/>
      <c r="N61" s="1005">
        <f>SUM(N18:N60)</f>
        <v>0</v>
      </c>
      <c r="O61" s="1005">
        <f>SUM(O18:O60)</f>
        <v>4219212.2300000004</v>
      </c>
      <c r="P61" s="1005">
        <f>SUM(P18:P60)</f>
        <v>72943999.859999999</v>
      </c>
      <c r="Q61" s="2688">
        <f>SUM(Q18:Q60)</f>
        <v>0</v>
      </c>
      <c r="R61" s="1005">
        <f>SUM(R18:R60)</f>
        <v>77163212.089999989</v>
      </c>
      <c r="S61" s="930">
        <v>44</v>
      </c>
    </row>
    <row r="62" spans="1:19">
      <c r="A62" s="988"/>
      <c r="B62" s="988"/>
      <c r="C62" s="988"/>
      <c r="D62" s="1001"/>
      <c r="E62" s="988"/>
      <c r="F62" s="1001"/>
      <c r="G62" s="1001"/>
      <c r="H62" s="1001"/>
      <c r="I62" s="799"/>
      <c r="J62" s="988"/>
      <c r="K62" s="988"/>
      <c r="L62" s="988"/>
      <c r="M62" s="988"/>
      <c r="N62" s="1002"/>
      <c r="O62" s="1002"/>
      <c r="P62" s="1002"/>
      <c r="Q62" s="871"/>
      <c r="R62" s="1002"/>
      <c r="S62" s="988"/>
    </row>
    <row r="63" spans="1:19">
      <c r="A63" s="1412" t="s">
        <v>4684</v>
      </c>
      <c r="B63" s="2424"/>
      <c r="C63" s="2424"/>
      <c r="D63" s="799"/>
      <c r="E63" s="799"/>
      <c r="F63" s="799"/>
      <c r="G63" s="799"/>
      <c r="H63" s="799"/>
      <c r="I63" s="799"/>
      <c r="J63" s="1412" t="s">
        <v>4684</v>
      </c>
      <c r="K63" s="2424"/>
      <c r="L63" s="2424"/>
    </row>
    <row r="64" spans="1:19">
      <c r="A64" s="800" t="s">
        <v>3410</v>
      </c>
      <c r="B64" s="800"/>
      <c r="C64" s="800"/>
      <c r="D64" s="800"/>
      <c r="E64" s="800"/>
      <c r="F64" s="800"/>
      <c r="G64" s="800"/>
      <c r="H64" s="800"/>
      <c r="I64" s="799"/>
      <c r="J64" s="800" t="s">
        <v>3411</v>
      </c>
      <c r="K64" s="800"/>
      <c r="L64" s="800"/>
      <c r="M64" s="800"/>
      <c r="N64" s="800"/>
      <c r="O64" s="800"/>
      <c r="P64" s="800"/>
      <c r="Q64" s="800"/>
      <c r="R64" s="800"/>
      <c r="S64" s="800"/>
    </row>
    <row r="66" spans="2:3">
      <c r="B66" s="3049" t="s">
        <v>5741</v>
      </c>
      <c r="C66" t="s">
        <v>5742</v>
      </c>
    </row>
    <row r="67" spans="2:3">
      <c r="B67" s="3049"/>
    </row>
    <row r="68" spans="2:3">
      <c r="B68" s="3049" t="s">
        <v>5743</v>
      </c>
      <c r="C68" t="s">
        <v>5744</v>
      </c>
    </row>
    <row r="69" spans="2:3">
      <c r="B69" s="3049"/>
    </row>
    <row r="70" spans="2:3">
      <c r="B70" s="3049" t="s">
        <v>5745</v>
      </c>
      <c r="C70" t="s">
        <v>5746</v>
      </c>
    </row>
  </sheetData>
  <printOptions horizontalCentered="1" verticalCentered="1"/>
  <pageMargins left="0.5" right="0.5" top="0.5" bottom="0.5" header="0" footer="0"/>
  <pageSetup scale="37" fitToWidth="2" orientation="portrait" horizontalDpi="300" verticalDpi="300" r:id="rId1"/>
  <headerFooter alignWithMargins="0"/>
  <colBreaks count="1" manualBreakCount="1">
    <brk id="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0"/>
  <dimension ref="A1:S335"/>
  <sheetViews>
    <sheetView defaultGridColor="0" view="pageBreakPreview" colorId="22" zoomScale="85" zoomScaleNormal="70" zoomScaleSheetLayoutView="85" workbookViewId="0">
      <selection activeCell="C33" sqref="C33"/>
    </sheetView>
  </sheetViews>
  <sheetFormatPr defaultColWidth="9.6640625" defaultRowHeight="15"/>
  <cols>
    <col min="1" max="1" width="4.6640625" customWidth="1"/>
    <col min="2" max="3" width="17.109375" customWidth="1"/>
    <col min="4" max="4" width="15.5546875" customWidth="1"/>
    <col min="5" max="5" width="14.6640625" customWidth="1"/>
    <col min="6" max="6" width="13.44140625" customWidth="1"/>
    <col min="7" max="8" width="12.6640625" customWidth="1"/>
    <col min="9" max="9" width="2.6640625" customWidth="1"/>
    <col min="10" max="10" width="11.44140625" customWidth="1"/>
    <col min="11" max="12" width="14.33203125" customWidth="1"/>
    <col min="13" max="14" width="15.6640625" customWidth="1"/>
    <col min="15" max="15" width="5.6640625" customWidth="1"/>
    <col min="16" max="16" width="13.44140625" customWidth="1"/>
    <col min="17" max="17" width="16.6640625" customWidth="1"/>
    <col min="18" max="18" width="4.6640625" customWidth="1"/>
  </cols>
  <sheetData>
    <row r="1" spans="1:18">
      <c r="A1" s="801" t="s">
        <v>1795</v>
      </c>
      <c r="B1" s="802"/>
      <c r="C1" s="802"/>
      <c r="D1" s="905" t="s">
        <v>1339</v>
      </c>
      <c r="E1" s="908"/>
      <c r="F1" s="907" t="s">
        <v>1797</v>
      </c>
      <c r="G1" s="909" t="s">
        <v>1798</v>
      </c>
      <c r="H1" s="892"/>
      <c r="I1" s="799"/>
      <c r="J1" s="801" t="s">
        <v>1795</v>
      </c>
      <c r="K1" s="802"/>
      <c r="L1" s="908"/>
      <c r="M1" s="905" t="s">
        <v>1339</v>
      </c>
      <c r="N1" s="908"/>
      <c r="O1" s="918"/>
      <c r="P1" s="909" t="s">
        <v>1797</v>
      </c>
      <c r="Q1" s="909" t="s">
        <v>1798</v>
      </c>
      <c r="R1" s="892"/>
    </row>
    <row r="2" spans="1:18">
      <c r="A2" s="70" t="str">
        <f>'Data Sheet'!$C$25</f>
        <v>Consolidated Edison Company of New York, Inc.</v>
      </c>
      <c r="B2" s="799"/>
      <c r="C2" s="799"/>
      <c r="D2" s="861" t="s">
        <v>1136</v>
      </c>
      <c r="E2" s="799"/>
      <c r="F2" s="920" t="s">
        <v>1800</v>
      </c>
      <c r="G2" s="859"/>
      <c r="H2" s="860"/>
      <c r="I2" s="799"/>
      <c r="J2" s="70" t="str">
        <f>'Data Sheet'!$C$25</f>
        <v>Consolidated Edison Company of New York, Inc.</v>
      </c>
      <c r="K2" s="799"/>
      <c r="L2" s="799"/>
      <c r="M2" s="861" t="s">
        <v>1136</v>
      </c>
      <c r="N2" s="799"/>
      <c r="O2" s="800"/>
      <c r="P2" s="859" t="s">
        <v>1800</v>
      </c>
      <c r="Q2" s="910"/>
      <c r="R2" s="812"/>
    </row>
    <row r="3" spans="1:18" ht="15" customHeight="1" thickBot="1">
      <c r="A3" s="878"/>
      <c r="B3" s="851"/>
      <c r="C3" s="851"/>
      <c r="D3" s="878" t="s">
        <v>1137</v>
      </c>
      <c r="E3" s="851"/>
      <c r="F3" s="912" t="str">
        <f>'Data Sheet'!$C$40</f>
        <v>4/28/2016</v>
      </c>
      <c r="G3" s="834" t="str">
        <f>'Data Sheet'!$C$38</f>
        <v>12/31/2015</v>
      </c>
      <c r="H3" s="924"/>
      <c r="I3" s="799"/>
      <c r="J3" s="878"/>
      <c r="K3" s="851"/>
      <c r="L3" s="851"/>
      <c r="M3" s="878" t="s">
        <v>1137</v>
      </c>
      <c r="N3" s="851"/>
      <c r="O3" s="932"/>
      <c r="P3" s="936" t="str">
        <f>'Data Sheet'!$C$40</f>
        <v>4/28/2016</v>
      </c>
      <c r="Q3" s="925" t="str">
        <f>'Data Sheet'!$C$38</f>
        <v>12/31/2015</v>
      </c>
      <c r="R3" s="924"/>
    </row>
    <row r="4" spans="1:18" ht="15" customHeight="1" thickBot="1">
      <c r="A4" s="534" t="s">
        <v>3412</v>
      </c>
      <c r="B4" s="535"/>
      <c r="C4" s="535"/>
      <c r="D4" s="913"/>
      <c r="E4" s="913"/>
      <c r="F4" s="913"/>
      <c r="G4" s="915"/>
      <c r="H4" s="924"/>
      <c r="I4" s="799"/>
      <c r="J4" s="534" t="s">
        <v>3413</v>
      </c>
      <c r="K4" s="535"/>
      <c r="L4" s="535"/>
      <c r="M4" s="913"/>
      <c r="N4" s="913"/>
      <c r="O4" s="913"/>
      <c r="P4" s="913"/>
      <c r="Q4" s="915"/>
      <c r="R4" s="924"/>
    </row>
    <row r="5" spans="1:18" ht="15.75">
      <c r="A5" s="66"/>
      <c r="B5" s="69"/>
      <c r="C5" s="69"/>
      <c r="D5" s="67"/>
      <c r="E5" s="67"/>
      <c r="F5" s="67"/>
      <c r="G5" s="370"/>
      <c r="H5" s="71"/>
      <c r="I5" s="799"/>
      <c r="J5" s="66"/>
      <c r="K5" s="69"/>
      <c r="L5" s="69"/>
      <c r="M5" s="67"/>
      <c r="N5" s="67"/>
      <c r="O5" s="67"/>
      <c r="P5" s="67"/>
      <c r="Q5" s="370"/>
      <c r="R5" s="71"/>
    </row>
    <row r="6" spans="1:18">
      <c r="A6" s="70" t="s">
        <v>2683</v>
      </c>
      <c r="B6" s="15"/>
      <c r="C6" s="15"/>
      <c r="D6" s="15"/>
      <c r="E6" s="15" t="s">
        <v>3414</v>
      </c>
      <c r="F6" s="15"/>
      <c r="G6" s="15"/>
      <c r="H6" s="71"/>
      <c r="I6" s="799"/>
      <c r="J6" s="861" t="s">
        <v>3415</v>
      </c>
      <c r="K6" s="15"/>
      <c r="L6" s="15"/>
      <c r="M6" s="15"/>
      <c r="N6" s="15" t="s">
        <v>3416</v>
      </c>
      <c r="O6" s="15"/>
      <c r="P6" s="15"/>
      <c r="Q6" s="15"/>
      <c r="R6" s="71"/>
    </row>
    <row r="7" spans="1:18">
      <c r="A7" s="70" t="s">
        <v>3417</v>
      </c>
      <c r="B7" s="15"/>
      <c r="C7" s="15"/>
      <c r="D7" s="15"/>
      <c r="E7" s="15" t="s">
        <v>3418</v>
      </c>
      <c r="F7" s="15"/>
      <c r="G7" s="15"/>
      <c r="H7" s="71"/>
      <c r="I7" s="799"/>
      <c r="J7" s="70" t="s">
        <v>3419</v>
      </c>
      <c r="K7" s="15"/>
      <c r="L7" s="15"/>
      <c r="M7" s="15"/>
      <c r="N7" s="15" t="s">
        <v>3420</v>
      </c>
      <c r="O7" s="15"/>
      <c r="P7" s="15"/>
      <c r="Q7" s="15"/>
      <c r="R7" s="71"/>
    </row>
    <row r="8" spans="1:18">
      <c r="A8" s="70" t="s">
        <v>3421</v>
      </c>
      <c r="B8" s="15"/>
      <c r="C8" s="15"/>
      <c r="D8" s="15"/>
      <c r="E8" s="15" t="s">
        <v>3422</v>
      </c>
      <c r="F8" s="15"/>
      <c r="G8" s="15"/>
      <c r="H8" s="71"/>
      <c r="I8" s="799"/>
      <c r="J8" s="70" t="s">
        <v>3423</v>
      </c>
      <c r="K8" s="15"/>
      <c r="L8" s="15"/>
      <c r="M8" s="15"/>
      <c r="N8" s="15" t="s">
        <v>2692</v>
      </c>
      <c r="O8" s="15"/>
      <c r="P8" s="15"/>
      <c r="Q8" s="15"/>
      <c r="R8" s="71"/>
    </row>
    <row r="9" spans="1:18">
      <c r="A9" s="70" t="s">
        <v>2693</v>
      </c>
      <c r="B9" s="15"/>
      <c r="C9" s="15"/>
      <c r="D9" s="15"/>
      <c r="E9" s="15" t="s">
        <v>2694</v>
      </c>
      <c r="F9" s="15"/>
      <c r="G9" s="15"/>
      <c r="H9" s="71"/>
      <c r="I9" s="799"/>
      <c r="J9" s="70" t="s">
        <v>2695</v>
      </c>
      <c r="K9" s="15"/>
      <c r="L9" s="15"/>
      <c r="M9" s="15"/>
      <c r="N9" s="15" t="s">
        <v>2696</v>
      </c>
      <c r="O9" s="15"/>
      <c r="P9" s="15"/>
      <c r="Q9" s="15"/>
      <c r="R9" s="71"/>
    </row>
    <row r="10" spans="1:18">
      <c r="A10" s="70" t="s">
        <v>2697</v>
      </c>
      <c r="B10" s="15"/>
      <c r="C10" s="15"/>
      <c r="D10" s="15"/>
      <c r="E10" s="15" t="s">
        <v>2698</v>
      </c>
      <c r="F10" s="15"/>
      <c r="G10" s="15"/>
      <c r="H10" s="71"/>
      <c r="I10" s="799"/>
      <c r="J10" s="70" t="s">
        <v>2699</v>
      </c>
      <c r="K10" s="15"/>
      <c r="L10" s="15"/>
      <c r="M10" s="15"/>
      <c r="N10" s="15" t="s">
        <v>2700</v>
      </c>
      <c r="O10" s="15"/>
      <c r="P10" s="15"/>
      <c r="Q10" s="15"/>
      <c r="R10" s="71"/>
    </row>
    <row r="11" spans="1:18">
      <c r="A11" s="70" t="s">
        <v>2701</v>
      </c>
      <c r="B11" s="15"/>
      <c r="C11" s="15"/>
      <c r="D11" s="15"/>
      <c r="E11" s="15" t="s">
        <v>2702</v>
      </c>
      <c r="F11" s="15"/>
      <c r="G11" s="15"/>
      <c r="H11" s="71"/>
      <c r="I11" s="799"/>
      <c r="J11" s="70" t="s">
        <v>2703</v>
      </c>
      <c r="K11" s="15"/>
      <c r="L11" s="15"/>
      <c r="M11" s="15"/>
      <c r="N11" s="15" t="s">
        <v>2145</v>
      </c>
      <c r="O11" s="15"/>
      <c r="P11" s="15"/>
      <c r="Q11" s="15"/>
      <c r="R11" s="71"/>
    </row>
    <row r="12" spans="1:18">
      <c r="A12" s="70" t="s">
        <v>2146</v>
      </c>
      <c r="B12" s="15"/>
      <c r="C12" s="15"/>
      <c r="D12" s="15"/>
      <c r="E12" s="15" t="s">
        <v>2147</v>
      </c>
      <c r="F12" s="15"/>
      <c r="G12" s="15"/>
      <c r="H12" s="71"/>
      <c r="I12" s="799"/>
      <c r="J12" s="70" t="s">
        <v>3196</v>
      </c>
      <c r="K12" s="15"/>
      <c r="L12" s="15"/>
      <c r="M12" s="15"/>
      <c r="N12" s="15" t="s">
        <v>3197</v>
      </c>
      <c r="O12" s="15"/>
      <c r="P12" s="15"/>
      <c r="Q12" s="15"/>
      <c r="R12" s="71"/>
    </row>
    <row r="13" spans="1:18" ht="15.75" thickBot="1">
      <c r="A13" s="109"/>
      <c r="B13" s="110"/>
      <c r="C13" s="110"/>
      <c r="D13" s="110"/>
      <c r="E13" s="110"/>
      <c r="F13" s="110"/>
      <c r="G13" s="110"/>
      <c r="H13" s="111"/>
      <c r="I13" s="799"/>
      <c r="J13" s="109"/>
      <c r="K13" s="110"/>
      <c r="L13" s="110"/>
      <c r="M13" s="110"/>
      <c r="N13" s="110"/>
      <c r="O13" s="110"/>
      <c r="P13" s="110"/>
      <c r="Q13" s="110"/>
      <c r="R13" s="111"/>
    </row>
    <row r="14" spans="1:18">
      <c r="A14" s="907"/>
      <c r="B14" s="799"/>
      <c r="C14" s="862"/>
      <c r="D14" s="844"/>
      <c r="E14" s="812"/>
      <c r="F14" s="800"/>
      <c r="G14" s="800"/>
      <c r="H14" s="892"/>
      <c r="I14" s="799"/>
      <c r="J14" s="907"/>
      <c r="K14" s="862"/>
      <c r="L14" s="862"/>
      <c r="M14" s="800" t="s">
        <v>3198</v>
      </c>
      <c r="N14" s="800"/>
      <c r="O14" s="800"/>
      <c r="P14" s="800"/>
      <c r="Q14" s="860"/>
      <c r="R14" s="917"/>
    </row>
    <row r="15" spans="1:18" ht="2.25" customHeight="1" thickBot="1">
      <c r="A15" s="920"/>
      <c r="B15" s="844"/>
      <c r="C15" s="812"/>
      <c r="D15" s="844"/>
      <c r="E15" s="812"/>
      <c r="F15" s="913" t="s">
        <v>3199</v>
      </c>
      <c r="G15" s="913"/>
      <c r="H15" s="924"/>
      <c r="I15" s="799"/>
      <c r="J15" s="920" t="s">
        <v>3200</v>
      </c>
      <c r="K15" s="812" t="s">
        <v>3201</v>
      </c>
      <c r="L15" s="812" t="s">
        <v>3201</v>
      </c>
      <c r="M15" s="913" t="s">
        <v>3202</v>
      </c>
      <c r="N15" s="913"/>
      <c r="O15" s="913"/>
      <c r="P15" s="913"/>
      <c r="Q15" s="924"/>
      <c r="R15" s="812"/>
    </row>
    <row r="16" spans="1:18">
      <c r="A16" s="920"/>
      <c r="B16" s="844"/>
      <c r="C16" s="812"/>
      <c r="D16" s="844"/>
      <c r="E16" s="812"/>
      <c r="F16" s="812"/>
      <c r="G16" s="860"/>
      <c r="H16" s="812"/>
      <c r="I16" s="799"/>
      <c r="J16" s="920" t="s">
        <v>3203</v>
      </c>
      <c r="K16" s="812" t="s">
        <v>3204</v>
      </c>
      <c r="L16" s="812" t="s">
        <v>3205</v>
      </c>
      <c r="M16" s="844"/>
      <c r="N16" s="844"/>
      <c r="O16" s="812"/>
      <c r="P16" s="812"/>
      <c r="Q16" s="860"/>
      <c r="R16" s="812"/>
    </row>
    <row r="17" spans="1:18">
      <c r="A17" s="920" t="s">
        <v>1724</v>
      </c>
      <c r="B17" s="800" t="s">
        <v>3206</v>
      </c>
      <c r="C17" s="860"/>
      <c r="D17" s="800" t="s">
        <v>3207</v>
      </c>
      <c r="E17" s="860"/>
      <c r="F17" s="812"/>
      <c r="G17" s="860"/>
      <c r="H17" s="812"/>
      <c r="I17" s="799"/>
      <c r="J17" s="920" t="s">
        <v>3208</v>
      </c>
      <c r="K17" s="812" t="s">
        <v>3209</v>
      </c>
      <c r="L17" s="812" t="s">
        <v>3204</v>
      </c>
      <c r="M17" s="800"/>
      <c r="N17" s="800"/>
      <c r="O17" s="860"/>
      <c r="P17" s="812" t="s">
        <v>1782</v>
      </c>
      <c r="Q17" s="860" t="s">
        <v>3210</v>
      </c>
      <c r="R17" s="812" t="s">
        <v>1724</v>
      </c>
    </row>
    <row r="18" spans="1:18">
      <c r="A18" s="920" t="s">
        <v>1727</v>
      </c>
      <c r="B18" s="799"/>
      <c r="C18" s="862"/>
      <c r="D18" s="844"/>
      <c r="E18" s="812"/>
      <c r="F18" s="812" t="s">
        <v>1834</v>
      </c>
      <c r="G18" s="860" t="s">
        <v>3211</v>
      </c>
      <c r="H18" s="812" t="s">
        <v>3212</v>
      </c>
      <c r="I18" s="799"/>
      <c r="J18" s="920" t="s">
        <v>3213</v>
      </c>
      <c r="K18" s="812" t="s">
        <v>4</v>
      </c>
      <c r="L18" s="812" t="s">
        <v>3209</v>
      </c>
      <c r="M18" s="800" t="s">
        <v>3214</v>
      </c>
      <c r="N18" s="800"/>
      <c r="O18" s="860"/>
      <c r="P18" s="812" t="s">
        <v>3215</v>
      </c>
      <c r="Q18" s="860" t="s">
        <v>3216</v>
      </c>
      <c r="R18" s="812" t="s">
        <v>1727</v>
      </c>
    </row>
    <row r="19" spans="1:18">
      <c r="A19" s="911"/>
      <c r="B19" s="799"/>
      <c r="C19" s="812"/>
      <c r="D19" s="799"/>
      <c r="E19" s="812"/>
      <c r="F19" s="812"/>
      <c r="G19" s="860"/>
      <c r="H19" s="862"/>
      <c r="I19" s="799"/>
      <c r="J19" s="911"/>
      <c r="K19" s="862"/>
      <c r="L19" s="812"/>
      <c r="M19" s="799"/>
      <c r="N19" s="799"/>
      <c r="O19" s="812"/>
      <c r="P19" s="812"/>
      <c r="Q19" s="812"/>
      <c r="R19" s="862"/>
    </row>
    <row r="20" spans="1:18" ht="15.75" thickBot="1">
      <c r="A20" s="930"/>
      <c r="B20" s="913" t="s">
        <v>3018</v>
      </c>
      <c r="C20" s="924"/>
      <c r="D20" s="913" t="s">
        <v>3019</v>
      </c>
      <c r="E20" s="924"/>
      <c r="F20" s="923" t="s">
        <v>3020</v>
      </c>
      <c r="G20" s="924" t="s">
        <v>3021</v>
      </c>
      <c r="H20" s="924" t="s">
        <v>2343</v>
      </c>
      <c r="I20" s="799"/>
      <c r="J20" s="922" t="s">
        <v>2344</v>
      </c>
      <c r="K20" s="922" t="s">
        <v>2345</v>
      </c>
      <c r="L20" s="922" t="s">
        <v>2346</v>
      </c>
      <c r="M20" s="913" t="s">
        <v>2347</v>
      </c>
      <c r="N20" s="913"/>
      <c r="O20" s="924"/>
      <c r="P20" s="923" t="s">
        <v>2348</v>
      </c>
      <c r="Q20" s="923" t="s">
        <v>2349</v>
      </c>
      <c r="R20" s="923"/>
    </row>
    <row r="21" spans="1:18">
      <c r="A21" s="911">
        <v>1</v>
      </c>
      <c r="B21" s="2407" t="s">
        <v>4928</v>
      </c>
      <c r="C21" s="2817"/>
      <c r="D21" s="2407" t="s">
        <v>4929</v>
      </c>
      <c r="E21" s="2817"/>
      <c r="F21" s="2818">
        <v>138</v>
      </c>
      <c r="G21" s="2819">
        <v>13.2</v>
      </c>
      <c r="H21" s="2820"/>
      <c r="I21" s="2407"/>
      <c r="J21" s="2821">
        <v>261</v>
      </c>
      <c r="K21" s="2822">
        <v>4</v>
      </c>
      <c r="L21" s="981"/>
      <c r="M21" s="799"/>
      <c r="N21" s="799"/>
      <c r="O21" s="860"/>
      <c r="P21" s="1210"/>
      <c r="Q21" s="1212"/>
      <c r="R21" s="911">
        <v>1</v>
      </c>
    </row>
    <row r="22" spans="1:18">
      <c r="A22" s="911">
        <v>2</v>
      </c>
      <c r="B22" s="2407" t="s">
        <v>4930</v>
      </c>
      <c r="C22" s="2432"/>
      <c r="D22" s="2407" t="s">
        <v>4929</v>
      </c>
      <c r="E22" s="2481"/>
      <c r="F22" s="2818">
        <v>69</v>
      </c>
      <c r="G22" s="2823">
        <v>13.2</v>
      </c>
      <c r="H22" s="2824"/>
      <c r="I22" s="2407"/>
      <c r="J22" s="2825">
        <v>292</v>
      </c>
      <c r="K22" s="2822">
        <v>5</v>
      </c>
      <c r="L22" s="981"/>
      <c r="M22" s="799"/>
      <c r="N22" s="799"/>
      <c r="O22" s="812"/>
      <c r="P22" s="1210"/>
      <c r="Q22" s="1212"/>
      <c r="R22" s="911">
        <v>2</v>
      </c>
    </row>
    <row r="23" spans="1:18">
      <c r="A23" s="911">
        <v>3</v>
      </c>
      <c r="B23" s="2407" t="s">
        <v>4931</v>
      </c>
      <c r="C23" s="2432"/>
      <c r="D23" s="2407" t="s">
        <v>4929</v>
      </c>
      <c r="E23" s="2432"/>
      <c r="F23" s="2818">
        <v>69</v>
      </c>
      <c r="G23" s="2823">
        <v>13.2</v>
      </c>
      <c r="H23" s="2824"/>
      <c r="I23" s="2407"/>
      <c r="J23" s="2825">
        <v>117</v>
      </c>
      <c r="K23" s="2822">
        <v>2</v>
      </c>
      <c r="L23" s="981"/>
      <c r="M23" s="799"/>
      <c r="N23" s="799"/>
      <c r="O23" s="812"/>
      <c r="P23" s="1210"/>
      <c r="Q23" s="1212"/>
      <c r="R23" s="911">
        <v>3</v>
      </c>
    </row>
    <row r="24" spans="1:18">
      <c r="A24" s="911">
        <v>4</v>
      </c>
      <c r="B24" s="2407" t="s">
        <v>4931</v>
      </c>
      <c r="C24" s="2432"/>
      <c r="D24" s="2407" t="s">
        <v>4929</v>
      </c>
      <c r="E24" s="2432"/>
      <c r="F24" s="2818">
        <v>138</v>
      </c>
      <c r="G24" s="2823">
        <v>13.2</v>
      </c>
      <c r="H24" s="2824"/>
      <c r="I24" s="2407"/>
      <c r="J24" s="2825">
        <v>196</v>
      </c>
      <c r="K24" s="2822">
        <v>3</v>
      </c>
      <c r="L24" s="981"/>
      <c r="M24" s="799"/>
      <c r="N24" s="799"/>
      <c r="O24" s="812"/>
      <c r="P24" s="1210"/>
      <c r="Q24" s="1212"/>
      <c r="R24" s="911">
        <v>4</v>
      </c>
    </row>
    <row r="25" spans="1:18">
      <c r="A25" s="911">
        <v>5</v>
      </c>
      <c r="B25" s="2407" t="s">
        <v>4932</v>
      </c>
      <c r="C25" s="2432"/>
      <c r="D25" s="2407" t="s">
        <v>4929</v>
      </c>
      <c r="E25" s="2432"/>
      <c r="F25" s="2818">
        <v>138</v>
      </c>
      <c r="G25" s="2823">
        <v>13.2</v>
      </c>
      <c r="H25" s="2824"/>
      <c r="I25" s="2407"/>
      <c r="J25" s="2825">
        <v>327</v>
      </c>
      <c r="K25" s="2822">
        <v>5</v>
      </c>
      <c r="L25" s="981"/>
      <c r="M25" s="799"/>
      <c r="N25" s="799"/>
      <c r="O25" s="812"/>
      <c r="P25" s="1210"/>
      <c r="Q25" s="1212"/>
      <c r="R25" s="911">
        <v>5</v>
      </c>
    </row>
    <row r="26" spans="1:18">
      <c r="A26" s="926">
        <v>6</v>
      </c>
      <c r="B26" s="2407" t="s">
        <v>4933</v>
      </c>
      <c r="C26" s="2432"/>
      <c r="D26" s="2407" t="s">
        <v>4929</v>
      </c>
      <c r="E26" s="2432"/>
      <c r="F26" s="2818">
        <v>138</v>
      </c>
      <c r="G26" s="2823">
        <v>13.2</v>
      </c>
      <c r="H26" s="2824"/>
      <c r="I26" s="2407"/>
      <c r="J26" s="2825">
        <v>325</v>
      </c>
      <c r="K26" s="2822">
        <v>5</v>
      </c>
      <c r="L26" s="981"/>
      <c r="M26" s="799"/>
      <c r="N26" s="799"/>
      <c r="O26" s="862"/>
      <c r="P26" s="1210"/>
      <c r="Q26" s="1212"/>
      <c r="R26" s="911">
        <v>6</v>
      </c>
    </row>
    <row r="27" spans="1:18">
      <c r="A27" s="926">
        <v>7</v>
      </c>
      <c r="B27" s="2407" t="s">
        <v>4934</v>
      </c>
      <c r="C27" s="2432"/>
      <c r="D27" s="2407" t="s">
        <v>4929</v>
      </c>
      <c r="E27" s="2432"/>
      <c r="F27" s="2818">
        <v>138</v>
      </c>
      <c r="G27" s="2823">
        <v>13.2</v>
      </c>
      <c r="H27" s="2824"/>
      <c r="I27" s="2407"/>
      <c r="J27" s="2825">
        <v>327</v>
      </c>
      <c r="K27" s="2822">
        <v>5</v>
      </c>
      <c r="L27" s="981"/>
      <c r="M27" s="799"/>
      <c r="N27" s="799"/>
      <c r="O27" s="862"/>
      <c r="P27" s="1210"/>
      <c r="Q27" s="1212"/>
      <c r="R27" s="911">
        <v>7</v>
      </c>
    </row>
    <row r="28" spans="1:18">
      <c r="A28" s="926">
        <v>8</v>
      </c>
      <c r="B28" s="2407" t="s">
        <v>4935</v>
      </c>
      <c r="C28" s="2432"/>
      <c r="D28" s="2407" t="s">
        <v>4929</v>
      </c>
      <c r="E28" s="2432"/>
      <c r="F28" s="2818">
        <v>138</v>
      </c>
      <c r="G28" s="2823">
        <v>13.2</v>
      </c>
      <c r="H28" s="2824"/>
      <c r="I28" s="2407"/>
      <c r="J28" s="2825">
        <v>327</v>
      </c>
      <c r="K28" s="2822">
        <v>5</v>
      </c>
      <c r="L28" s="981"/>
      <c r="M28" s="799"/>
      <c r="N28" s="799"/>
      <c r="O28" s="862"/>
      <c r="P28" s="1210"/>
      <c r="Q28" s="1212"/>
      <c r="R28" s="911">
        <v>8</v>
      </c>
    </row>
    <row r="29" spans="1:18">
      <c r="A29" s="926">
        <v>9</v>
      </c>
      <c r="B29" s="2407" t="s">
        <v>4936</v>
      </c>
      <c r="C29" s="2432"/>
      <c r="D29" s="2407" t="s">
        <v>4929</v>
      </c>
      <c r="E29" s="2432"/>
      <c r="F29" s="2818">
        <v>69</v>
      </c>
      <c r="G29" s="2823">
        <v>13.2</v>
      </c>
      <c r="H29" s="2824"/>
      <c r="I29" s="2407"/>
      <c r="J29" s="2825">
        <v>313</v>
      </c>
      <c r="K29" s="2822">
        <v>7</v>
      </c>
      <c r="L29" s="981"/>
      <c r="M29" s="799"/>
      <c r="N29" s="799"/>
      <c r="O29" s="862"/>
      <c r="P29" s="1210"/>
      <c r="Q29" s="1212"/>
      <c r="R29" s="911">
        <v>9</v>
      </c>
    </row>
    <row r="30" spans="1:18">
      <c r="A30" s="926">
        <v>10</v>
      </c>
      <c r="B30" s="2407" t="s">
        <v>4937</v>
      </c>
      <c r="C30" s="2432"/>
      <c r="D30" s="2407" t="s">
        <v>4929</v>
      </c>
      <c r="E30" s="2432"/>
      <c r="F30" s="2818">
        <v>69</v>
      </c>
      <c r="G30" s="2823">
        <v>13.2</v>
      </c>
      <c r="H30" s="2824"/>
      <c r="I30" s="2407"/>
      <c r="J30" s="2825">
        <v>292</v>
      </c>
      <c r="K30" s="2822">
        <v>7</v>
      </c>
      <c r="L30" s="981"/>
      <c r="M30" s="799"/>
      <c r="N30" s="799"/>
      <c r="O30" s="862"/>
      <c r="P30" s="1210"/>
      <c r="Q30" s="1212"/>
      <c r="R30" s="911">
        <v>10</v>
      </c>
    </row>
    <row r="31" spans="1:18">
      <c r="A31" s="926">
        <v>11</v>
      </c>
      <c r="B31" s="2407" t="s">
        <v>4938</v>
      </c>
      <c r="C31" s="2432"/>
      <c r="D31" s="2407" t="s">
        <v>4929</v>
      </c>
      <c r="E31" s="2432"/>
      <c r="F31" s="2818">
        <v>138</v>
      </c>
      <c r="G31" s="2823">
        <v>13.2</v>
      </c>
      <c r="H31" s="2824"/>
      <c r="I31" s="2407"/>
      <c r="J31" s="2825">
        <v>327</v>
      </c>
      <c r="K31" s="2822">
        <v>5</v>
      </c>
      <c r="L31" s="981"/>
      <c r="M31" s="799"/>
      <c r="N31" s="799"/>
      <c r="O31" s="862"/>
      <c r="P31" s="1210"/>
      <c r="Q31" s="1212"/>
      <c r="R31" s="911">
        <v>11</v>
      </c>
    </row>
    <row r="32" spans="1:18">
      <c r="A32" s="926">
        <v>12</v>
      </c>
      <c r="B32" s="2407" t="s">
        <v>4939</v>
      </c>
      <c r="C32" s="2432"/>
      <c r="D32" s="2407" t="s">
        <v>4929</v>
      </c>
      <c r="E32" s="2432"/>
      <c r="F32" s="2818">
        <v>69</v>
      </c>
      <c r="G32" s="2823">
        <v>13.2</v>
      </c>
      <c r="H32" s="2824"/>
      <c r="I32" s="2407"/>
      <c r="J32" s="2825">
        <v>302</v>
      </c>
      <c r="K32" s="2822">
        <v>7</v>
      </c>
      <c r="L32" s="981"/>
      <c r="M32" s="799"/>
      <c r="N32" s="799"/>
      <c r="O32" s="862"/>
      <c r="P32" s="1210"/>
      <c r="Q32" s="1212"/>
      <c r="R32" s="911">
        <v>12</v>
      </c>
    </row>
    <row r="33" spans="1:18">
      <c r="A33" s="926">
        <v>13</v>
      </c>
      <c r="B33" s="2407" t="s">
        <v>4940</v>
      </c>
      <c r="C33" s="2432"/>
      <c r="D33" s="2407" t="s">
        <v>4929</v>
      </c>
      <c r="E33" s="2432"/>
      <c r="F33" s="2818">
        <v>69</v>
      </c>
      <c r="G33" s="2823">
        <v>13.2</v>
      </c>
      <c r="H33" s="2824"/>
      <c r="I33" s="2407"/>
      <c r="J33" s="2825">
        <v>327</v>
      </c>
      <c r="K33" s="2822">
        <v>7</v>
      </c>
      <c r="L33" s="981"/>
      <c r="M33" s="799"/>
      <c r="N33" s="799"/>
      <c r="O33" s="862"/>
      <c r="P33" s="1210"/>
      <c r="Q33" s="1212"/>
      <c r="R33" s="911">
        <v>13</v>
      </c>
    </row>
    <row r="34" spans="1:18">
      <c r="A34" s="926">
        <v>14</v>
      </c>
      <c r="B34" s="2407" t="s">
        <v>4941</v>
      </c>
      <c r="C34" s="2432"/>
      <c r="D34" s="2407" t="s">
        <v>4929</v>
      </c>
      <c r="E34" s="2432"/>
      <c r="F34" s="2826">
        <v>138</v>
      </c>
      <c r="G34" s="2823">
        <v>13.2</v>
      </c>
      <c r="H34" s="2820"/>
      <c r="I34" s="2407"/>
      <c r="J34" s="2821">
        <v>261</v>
      </c>
      <c r="K34" s="2822">
        <v>4</v>
      </c>
      <c r="L34" s="981"/>
      <c r="M34" s="799"/>
      <c r="N34" s="799"/>
      <c r="O34" s="862"/>
      <c r="P34" s="1210"/>
      <c r="Q34" s="1212"/>
      <c r="R34" s="911">
        <v>14</v>
      </c>
    </row>
    <row r="35" spans="1:18">
      <c r="A35" s="926">
        <v>15</v>
      </c>
      <c r="B35" s="2407" t="s">
        <v>4942</v>
      </c>
      <c r="C35" s="2432"/>
      <c r="D35" s="2407" t="s">
        <v>4929</v>
      </c>
      <c r="E35" s="2432"/>
      <c r="F35" s="2818">
        <v>138</v>
      </c>
      <c r="G35" s="2819">
        <v>13.2</v>
      </c>
      <c r="H35" s="2820"/>
      <c r="I35" s="2407"/>
      <c r="J35" s="2821">
        <v>261</v>
      </c>
      <c r="K35" s="2822">
        <v>4</v>
      </c>
      <c r="L35" s="981"/>
      <c r="M35" s="799"/>
      <c r="N35" s="799"/>
      <c r="O35" s="862"/>
      <c r="P35" s="1210"/>
      <c r="Q35" s="1212"/>
      <c r="R35" s="911">
        <v>15</v>
      </c>
    </row>
    <row r="36" spans="1:18">
      <c r="A36" s="926">
        <v>16</v>
      </c>
      <c r="B36" s="2407" t="s">
        <v>4943</v>
      </c>
      <c r="C36" s="2432"/>
      <c r="D36" s="2407" t="s">
        <v>4929</v>
      </c>
      <c r="E36" s="2817"/>
      <c r="F36" s="2818">
        <v>138</v>
      </c>
      <c r="G36" s="2823">
        <v>13.2</v>
      </c>
      <c r="H36" s="2824"/>
      <c r="I36" s="2407"/>
      <c r="J36" s="2825">
        <v>327</v>
      </c>
      <c r="K36" s="2822">
        <v>5</v>
      </c>
      <c r="L36" s="981"/>
      <c r="M36" s="799"/>
      <c r="N36" s="799"/>
      <c r="O36" s="862"/>
      <c r="P36" s="1210"/>
      <c r="Q36" s="1212"/>
      <c r="R36" s="911">
        <v>16</v>
      </c>
    </row>
    <row r="37" spans="1:18" s="2811" customFormat="1">
      <c r="A37" s="926">
        <v>17</v>
      </c>
      <c r="B37" s="2407" t="s">
        <v>4944</v>
      </c>
      <c r="C37" s="2432"/>
      <c r="D37" s="2407" t="s">
        <v>4929</v>
      </c>
      <c r="E37" s="2817"/>
      <c r="F37" s="2818">
        <v>138</v>
      </c>
      <c r="G37" s="2823">
        <v>13.2</v>
      </c>
      <c r="H37" s="2824"/>
      <c r="I37" s="2407"/>
      <c r="J37" s="2825">
        <v>327</v>
      </c>
      <c r="K37" s="2822">
        <v>5</v>
      </c>
      <c r="L37" s="981"/>
      <c r="M37" s="799"/>
      <c r="N37" s="799"/>
      <c r="O37" s="862"/>
      <c r="P37" s="1210"/>
      <c r="Q37" s="1212"/>
      <c r="R37" s="911">
        <v>17</v>
      </c>
    </row>
    <row r="38" spans="1:18" s="2811" customFormat="1">
      <c r="A38" s="926">
        <v>18</v>
      </c>
      <c r="B38" s="2407" t="s">
        <v>4945</v>
      </c>
      <c r="C38" s="2432"/>
      <c r="D38" s="2407" t="s">
        <v>4929</v>
      </c>
      <c r="E38" s="2432"/>
      <c r="F38" s="2818">
        <v>138</v>
      </c>
      <c r="G38" s="2823">
        <v>13.2</v>
      </c>
      <c r="H38" s="2824"/>
      <c r="I38" s="2407"/>
      <c r="J38" s="2825">
        <v>373</v>
      </c>
      <c r="K38" s="2822">
        <v>4</v>
      </c>
      <c r="L38" s="981"/>
      <c r="M38" s="799"/>
      <c r="N38" s="799"/>
      <c r="O38" s="862"/>
      <c r="P38" s="1210"/>
      <c r="Q38" s="1212"/>
      <c r="R38" s="911">
        <v>18</v>
      </c>
    </row>
    <row r="39" spans="1:18" s="2811" customFormat="1">
      <c r="A39" s="926">
        <v>19</v>
      </c>
      <c r="B39" s="2407" t="s">
        <v>4946</v>
      </c>
      <c r="C39" s="2432"/>
      <c r="D39" s="2407" t="s">
        <v>4929</v>
      </c>
      <c r="E39" s="2432"/>
      <c r="F39" s="2826">
        <v>138</v>
      </c>
      <c r="G39" s="2819">
        <v>13</v>
      </c>
      <c r="H39" s="2820"/>
      <c r="I39" s="2407"/>
      <c r="J39" s="2821">
        <v>261</v>
      </c>
      <c r="K39" s="2822">
        <v>4</v>
      </c>
      <c r="L39" s="981"/>
      <c r="M39" s="799"/>
      <c r="N39" s="799"/>
      <c r="O39" s="862"/>
      <c r="P39" s="1210"/>
      <c r="Q39" s="1212"/>
      <c r="R39" s="911">
        <v>19</v>
      </c>
    </row>
    <row r="40" spans="1:18" s="2811" customFormat="1">
      <c r="A40" s="926">
        <v>20</v>
      </c>
      <c r="B40" s="2407" t="s">
        <v>4947</v>
      </c>
      <c r="C40" s="2432"/>
      <c r="D40" s="2407" t="s">
        <v>4929</v>
      </c>
      <c r="E40" s="2432"/>
      <c r="F40" s="2818">
        <v>138</v>
      </c>
      <c r="G40" s="2823">
        <v>13.2</v>
      </c>
      <c r="H40" s="2824"/>
      <c r="I40" s="2407"/>
      <c r="J40" s="2825">
        <v>327</v>
      </c>
      <c r="K40" s="2822">
        <v>5</v>
      </c>
      <c r="L40" s="981"/>
      <c r="M40" s="799"/>
      <c r="N40" s="799"/>
      <c r="O40" s="862"/>
      <c r="P40" s="1210"/>
      <c r="Q40" s="1212"/>
      <c r="R40" s="911">
        <v>20</v>
      </c>
    </row>
    <row r="41" spans="1:18" s="2811" customFormat="1">
      <c r="A41" s="926">
        <v>21</v>
      </c>
      <c r="B41" s="2407" t="s">
        <v>4948</v>
      </c>
      <c r="C41" s="2432"/>
      <c r="D41" s="2407" t="s">
        <v>4929</v>
      </c>
      <c r="E41" s="2432"/>
      <c r="F41" s="2818">
        <v>138</v>
      </c>
      <c r="G41" s="2823">
        <v>13.2</v>
      </c>
      <c r="H41" s="2824"/>
      <c r="I41" s="2407"/>
      <c r="J41" s="2825">
        <v>327</v>
      </c>
      <c r="K41" s="2822">
        <v>5</v>
      </c>
      <c r="L41" s="981"/>
      <c r="M41" s="799"/>
      <c r="N41" s="799"/>
      <c r="O41" s="862"/>
      <c r="P41" s="1210"/>
      <c r="Q41" s="1212"/>
      <c r="R41" s="911">
        <v>21</v>
      </c>
    </row>
    <row r="42" spans="1:18" s="2811" customFormat="1">
      <c r="A42" s="926">
        <v>22</v>
      </c>
      <c r="B42" s="2407" t="s">
        <v>4949</v>
      </c>
      <c r="C42" s="2432"/>
      <c r="D42" s="2407" t="s">
        <v>4929</v>
      </c>
      <c r="E42" s="2432"/>
      <c r="F42" s="2818">
        <v>69</v>
      </c>
      <c r="G42" s="2823">
        <v>13.2</v>
      </c>
      <c r="H42" s="2824"/>
      <c r="I42" s="2407"/>
      <c r="J42" s="2825">
        <v>327</v>
      </c>
      <c r="K42" s="2822">
        <v>5</v>
      </c>
      <c r="L42" s="981"/>
      <c r="M42" s="799"/>
      <c r="N42" s="799"/>
      <c r="O42" s="862"/>
      <c r="P42" s="1210"/>
      <c r="Q42" s="1212"/>
      <c r="R42" s="911">
        <v>22</v>
      </c>
    </row>
    <row r="43" spans="1:18" s="2811" customFormat="1">
      <c r="A43" s="926">
        <v>23</v>
      </c>
      <c r="B43" s="2407" t="s">
        <v>4950</v>
      </c>
      <c r="C43" s="2432"/>
      <c r="D43" s="2407" t="s">
        <v>4929</v>
      </c>
      <c r="E43" s="2432"/>
      <c r="F43" s="2818">
        <v>138</v>
      </c>
      <c r="G43" s="2823">
        <v>13.2</v>
      </c>
      <c r="H43" s="2824"/>
      <c r="I43" s="2407"/>
      <c r="J43" s="2825">
        <v>327</v>
      </c>
      <c r="K43" s="2822">
        <v>5</v>
      </c>
      <c r="L43" s="981"/>
      <c r="M43" s="799"/>
      <c r="N43" s="799"/>
      <c r="O43" s="862"/>
      <c r="P43" s="1210"/>
      <c r="Q43" s="1212"/>
      <c r="R43" s="911">
        <v>23</v>
      </c>
    </row>
    <row r="44" spans="1:18" s="2811" customFormat="1">
      <c r="A44" s="926">
        <v>24</v>
      </c>
      <c r="B44" s="2407" t="s">
        <v>4951</v>
      </c>
      <c r="C44" s="2432"/>
      <c r="D44" s="2407" t="s">
        <v>4929</v>
      </c>
      <c r="E44" s="2432"/>
      <c r="F44" s="2818">
        <v>138</v>
      </c>
      <c r="G44" s="2823">
        <v>13.2</v>
      </c>
      <c r="H44" s="2824"/>
      <c r="I44" s="2407"/>
      <c r="J44" s="2825">
        <v>327</v>
      </c>
      <c r="K44" s="2822">
        <v>5</v>
      </c>
      <c r="L44" s="981"/>
      <c r="M44" s="799"/>
      <c r="N44" s="799"/>
      <c r="O44" s="862"/>
      <c r="P44" s="1210"/>
      <c r="Q44" s="1212"/>
      <c r="R44" s="911">
        <v>24</v>
      </c>
    </row>
    <row r="45" spans="1:18" s="2811" customFormat="1">
      <c r="A45" s="926">
        <v>25</v>
      </c>
      <c r="B45" s="2407" t="s">
        <v>4952</v>
      </c>
      <c r="C45" s="2564"/>
      <c r="D45" s="2827" t="s">
        <v>4929</v>
      </c>
      <c r="E45" s="2432"/>
      <c r="F45" s="2826">
        <v>138</v>
      </c>
      <c r="G45" s="2819">
        <v>13</v>
      </c>
      <c r="H45" s="2820"/>
      <c r="I45" s="2407"/>
      <c r="J45" s="2821">
        <v>327</v>
      </c>
      <c r="K45" s="2822">
        <v>5</v>
      </c>
      <c r="L45" s="981"/>
      <c r="M45" s="799"/>
      <c r="N45" s="799"/>
      <c r="O45" s="862"/>
      <c r="P45" s="1210"/>
      <c r="Q45" s="1212"/>
      <c r="R45" s="911">
        <v>25</v>
      </c>
    </row>
    <row r="46" spans="1:18" s="2811" customFormat="1">
      <c r="A46" s="926">
        <v>26</v>
      </c>
      <c r="B46" s="2407" t="s">
        <v>4953</v>
      </c>
      <c r="C46" s="2432"/>
      <c r="D46" s="2406" t="s">
        <v>4929</v>
      </c>
      <c r="E46" s="2432"/>
      <c r="F46" s="2818">
        <v>138</v>
      </c>
      <c r="G46" s="2823">
        <v>13.2</v>
      </c>
      <c r="H46" s="2824"/>
      <c r="I46" s="2407"/>
      <c r="J46" s="2825">
        <v>292</v>
      </c>
      <c r="K46" s="2822">
        <v>5</v>
      </c>
      <c r="L46" s="981"/>
      <c r="M46" s="799"/>
      <c r="N46" s="799"/>
      <c r="O46" s="862"/>
      <c r="P46" s="1210"/>
      <c r="Q46" s="1212"/>
      <c r="R46" s="911">
        <v>26</v>
      </c>
    </row>
    <row r="47" spans="1:18" s="2811" customFormat="1">
      <c r="A47" s="926">
        <v>27</v>
      </c>
      <c r="B47" s="2407" t="s">
        <v>4954</v>
      </c>
      <c r="C47" s="2432"/>
      <c r="D47" s="2406" t="s">
        <v>4929</v>
      </c>
      <c r="E47" s="2432"/>
      <c r="F47" s="2818">
        <v>138</v>
      </c>
      <c r="G47" s="2823">
        <v>13.2</v>
      </c>
      <c r="H47" s="2824"/>
      <c r="I47" s="2407"/>
      <c r="J47" s="2825">
        <v>292</v>
      </c>
      <c r="K47" s="2822">
        <v>5</v>
      </c>
      <c r="L47" s="981"/>
      <c r="M47" s="799"/>
      <c r="N47" s="799"/>
      <c r="O47" s="862"/>
      <c r="P47" s="1210"/>
      <c r="Q47" s="1212"/>
      <c r="R47" s="911">
        <v>27</v>
      </c>
    </row>
    <row r="48" spans="1:18" s="2811" customFormat="1">
      <c r="A48" s="926">
        <v>28</v>
      </c>
      <c r="B48" s="2407" t="s">
        <v>4955</v>
      </c>
      <c r="C48" s="2432"/>
      <c r="D48" s="2407" t="s">
        <v>4956</v>
      </c>
      <c r="E48" s="2481"/>
      <c r="F48" s="2826">
        <v>27</v>
      </c>
      <c r="G48" s="2819">
        <v>4</v>
      </c>
      <c r="H48" s="2824"/>
      <c r="I48" s="2407"/>
      <c r="J48" s="2821">
        <v>11</v>
      </c>
      <c r="K48" s="2822">
        <v>1</v>
      </c>
      <c r="L48" s="981"/>
      <c r="M48" s="799"/>
      <c r="N48" s="799"/>
      <c r="O48" s="862"/>
      <c r="P48" s="1210"/>
      <c r="Q48" s="1212"/>
      <c r="R48" s="911">
        <v>28</v>
      </c>
    </row>
    <row r="49" spans="1:18" s="2811" customFormat="1">
      <c r="A49" s="926">
        <v>29</v>
      </c>
      <c r="B49" s="2407" t="s">
        <v>4957</v>
      </c>
      <c r="C49" s="2432"/>
      <c r="D49" s="2407" t="s">
        <v>4956</v>
      </c>
      <c r="E49" s="2432"/>
      <c r="F49" s="2818">
        <v>138</v>
      </c>
      <c r="G49" s="2823">
        <v>27</v>
      </c>
      <c r="H49" s="2824"/>
      <c r="I49" s="2407"/>
      <c r="J49" s="2825">
        <v>467</v>
      </c>
      <c r="K49" s="2822">
        <v>5</v>
      </c>
      <c r="L49" s="981"/>
      <c r="M49" s="799"/>
      <c r="N49" s="799"/>
      <c r="O49" s="862"/>
      <c r="P49" s="1210"/>
      <c r="Q49" s="1212"/>
      <c r="R49" s="911">
        <v>29</v>
      </c>
    </row>
    <row r="50" spans="1:18" s="2811" customFormat="1">
      <c r="A50" s="926">
        <v>30</v>
      </c>
      <c r="B50" s="2407" t="s">
        <v>4958</v>
      </c>
      <c r="C50" s="2432"/>
      <c r="D50" s="2407" t="s">
        <v>4956</v>
      </c>
      <c r="E50" s="2817"/>
      <c r="F50" s="2826">
        <v>138</v>
      </c>
      <c r="G50" s="2819">
        <v>27</v>
      </c>
      <c r="H50" s="2824"/>
      <c r="I50" s="2407"/>
      <c r="J50" s="2821">
        <v>373</v>
      </c>
      <c r="K50" s="2822">
        <v>4</v>
      </c>
      <c r="L50" s="981"/>
      <c r="M50" s="799"/>
      <c r="N50" s="799"/>
      <c r="O50" s="862"/>
      <c r="P50" s="1210"/>
      <c r="Q50" s="1212"/>
      <c r="R50" s="911">
        <v>30</v>
      </c>
    </row>
    <row r="51" spans="1:18" s="2811" customFormat="1">
      <c r="A51" s="926">
        <v>31</v>
      </c>
      <c r="B51" s="2407" t="s">
        <v>4959</v>
      </c>
      <c r="C51" s="2432"/>
      <c r="D51" s="2407" t="s">
        <v>4956</v>
      </c>
      <c r="E51" s="2481"/>
      <c r="F51" s="2826">
        <v>138</v>
      </c>
      <c r="G51" s="2819">
        <v>27</v>
      </c>
      <c r="H51" s="2824"/>
      <c r="I51" s="2407"/>
      <c r="J51" s="2821">
        <v>467</v>
      </c>
      <c r="K51" s="2822">
        <v>5</v>
      </c>
      <c r="L51" s="981"/>
      <c r="M51" s="799"/>
      <c r="N51" s="799"/>
      <c r="O51" s="862"/>
      <c r="P51" s="1210"/>
      <c r="Q51" s="1212"/>
      <c r="R51" s="911">
        <v>31</v>
      </c>
    </row>
    <row r="52" spans="1:18" s="2811" customFormat="1">
      <c r="A52" s="926">
        <v>32</v>
      </c>
      <c r="B52" s="2407" t="s">
        <v>4960</v>
      </c>
      <c r="C52" s="2432"/>
      <c r="D52" s="2407" t="s">
        <v>4956</v>
      </c>
      <c r="E52" s="2481"/>
      <c r="F52" s="2826">
        <v>138</v>
      </c>
      <c r="G52" s="2819">
        <v>27</v>
      </c>
      <c r="H52" s="2824"/>
      <c r="I52" s="2407"/>
      <c r="J52" s="2821">
        <v>467</v>
      </c>
      <c r="K52" s="2822">
        <v>5</v>
      </c>
      <c r="L52" s="981"/>
      <c r="M52" s="799"/>
      <c r="N52" s="799"/>
      <c r="O52" s="862"/>
      <c r="P52" s="1210"/>
      <c r="Q52" s="1212"/>
      <c r="R52" s="911">
        <v>32</v>
      </c>
    </row>
    <row r="53" spans="1:18" s="2811" customFormat="1">
      <c r="A53" s="926">
        <v>33</v>
      </c>
      <c r="B53" s="2407" t="s">
        <v>4961</v>
      </c>
      <c r="C53" s="2432"/>
      <c r="D53" s="2407" t="s">
        <v>4956</v>
      </c>
      <c r="E53" s="2481"/>
      <c r="F53" s="2826">
        <v>27</v>
      </c>
      <c r="G53" s="2819">
        <v>4</v>
      </c>
      <c r="H53" s="2824"/>
      <c r="I53" s="2407"/>
      <c r="J53" s="2821">
        <v>11</v>
      </c>
      <c r="K53" s="2822">
        <v>1</v>
      </c>
      <c r="L53" s="981"/>
      <c r="M53" s="799"/>
      <c r="N53" s="799"/>
      <c r="O53" s="862"/>
      <c r="P53" s="1210"/>
      <c r="Q53" s="1212"/>
      <c r="R53" s="911">
        <v>33</v>
      </c>
    </row>
    <row r="54" spans="1:18" s="2811" customFormat="1">
      <c r="A54" s="926">
        <v>34</v>
      </c>
      <c r="B54" s="2407" t="s">
        <v>4962</v>
      </c>
      <c r="C54" s="2432"/>
      <c r="D54" s="2407" t="s">
        <v>4956</v>
      </c>
      <c r="E54" s="2481"/>
      <c r="F54" s="2826">
        <v>27</v>
      </c>
      <c r="G54" s="2819">
        <v>4</v>
      </c>
      <c r="H54" s="2824"/>
      <c r="I54" s="2407"/>
      <c r="J54" s="2821">
        <v>11</v>
      </c>
      <c r="K54" s="2822">
        <v>1</v>
      </c>
      <c r="L54" s="981"/>
      <c r="M54" s="799"/>
      <c r="N54" s="799"/>
      <c r="O54" s="862"/>
      <c r="P54" s="1210"/>
      <c r="Q54" s="1212"/>
      <c r="R54" s="911">
        <v>34</v>
      </c>
    </row>
    <row r="55" spans="1:18" s="2811" customFormat="1">
      <c r="A55" s="926">
        <v>35</v>
      </c>
      <c r="B55" s="2407" t="s">
        <v>4963</v>
      </c>
      <c r="C55" s="2432"/>
      <c r="D55" s="2407" t="s">
        <v>4956</v>
      </c>
      <c r="E55" s="2432"/>
      <c r="F55" s="2818">
        <v>27</v>
      </c>
      <c r="G55" s="2823">
        <v>4</v>
      </c>
      <c r="H55" s="2824"/>
      <c r="I55" s="2407"/>
      <c r="J55" s="2825">
        <v>11</v>
      </c>
      <c r="K55" s="2822">
        <v>1</v>
      </c>
      <c r="L55" s="981"/>
      <c r="M55" s="799"/>
      <c r="N55" s="799"/>
      <c r="O55" s="862"/>
      <c r="P55" s="1210"/>
      <c r="Q55" s="1212"/>
      <c r="R55" s="911">
        <v>35</v>
      </c>
    </row>
    <row r="56" spans="1:18" s="2811" customFormat="1">
      <c r="A56" s="926">
        <v>36</v>
      </c>
      <c r="B56" s="2407" t="s">
        <v>4964</v>
      </c>
      <c r="C56" s="2569"/>
      <c r="D56" s="2407" t="s">
        <v>4956</v>
      </c>
      <c r="E56" s="2569"/>
      <c r="F56" s="2818">
        <v>27</v>
      </c>
      <c r="G56" s="2823">
        <v>4</v>
      </c>
      <c r="H56" s="2828"/>
      <c r="I56" s="1855"/>
      <c r="J56" s="2825">
        <v>11</v>
      </c>
      <c r="K56" s="2822">
        <v>1</v>
      </c>
      <c r="L56" s="981"/>
      <c r="M56" s="799"/>
      <c r="N56" s="799"/>
      <c r="O56" s="862"/>
      <c r="P56" s="1210"/>
      <c r="Q56" s="1212"/>
      <c r="R56" s="911">
        <v>36</v>
      </c>
    </row>
    <row r="57" spans="1:18" s="2811" customFormat="1">
      <c r="A57" s="926">
        <v>37</v>
      </c>
      <c r="B57" s="2407" t="s">
        <v>4965</v>
      </c>
      <c r="C57" s="2432"/>
      <c r="D57" s="2407" t="s">
        <v>4956</v>
      </c>
      <c r="E57" s="2432"/>
      <c r="F57" s="2818">
        <v>27</v>
      </c>
      <c r="G57" s="2823">
        <v>4</v>
      </c>
      <c r="H57" s="2824"/>
      <c r="I57" s="2407"/>
      <c r="J57" s="2825">
        <v>11</v>
      </c>
      <c r="K57" s="2822">
        <v>1</v>
      </c>
      <c r="L57" s="981"/>
      <c r="M57" s="799"/>
      <c r="N57" s="799"/>
      <c r="O57" s="862"/>
      <c r="P57" s="1210"/>
      <c r="Q57" s="1212"/>
      <c r="R57" s="911">
        <v>37</v>
      </c>
    </row>
    <row r="58" spans="1:18" s="2811" customFormat="1">
      <c r="A58" s="926">
        <v>38</v>
      </c>
      <c r="B58" s="2407" t="s">
        <v>4966</v>
      </c>
      <c r="C58" s="2432"/>
      <c r="D58" s="2407" t="s">
        <v>4956</v>
      </c>
      <c r="E58" s="2432"/>
      <c r="F58" s="2818">
        <v>138</v>
      </c>
      <c r="G58" s="2823">
        <v>27</v>
      </c>
      <c r="H58" s="2824"/>
      <c r="I58" s="2407"/>
      <c r="J58" s="2825">
        <v>467</v>
      </c>
      <c r="K58" s="2822">
        <v>5</v>
      </c>
      <c r="L58" s="981"/>
      <c r="M58" s="799"/>
      <c r="N58" s="799"/>
      <c r="O58" s="862"/>
      <c r="P58" s="1210"/>
      <c r="Q58" s="1212"/>
      <c r="R58" s="911">
        <v>38</v>
      </c>
    </row>
    <row r="59" spans="1:18" s="2811" customFormat="1">
      <c r="A59" s="926">
        <v>39</v>
      </c>
      <c r="B59" s="2407" t="s">
        <v>4967</v>
      </c>
      <c r="C59" s="2432"/>
      <c r="D59" s="2407" t="s">
        <v>4956</v>
      </c>
      <c r="E59" s="2432"/>
      <c r="F59" s="2818">
        <v>27</v>
      </c>
      <c r="G59" s="2823">
        <v>4</v>
      </c>
      <c r="H59" s="2824"/>
      <c r="I59" s="2407"/>
      <c r="J59" s="2825">
        <v>42</v>
      </c>
      <c r="K59" s="2822">
        <v>4</v>
      </c>
      <c r="L59" s="981"/>
      <c r="M59" s="799"/>
      <c r="N59" s="799"/>
      <c r="O59" s="862"/>
      <c r="P59" s="1210"/>
      <c r="Q59" s="1212"/>
      <c r="R59" s="911">
        <v>39</v>
      </c>
    </row>
    <row r="60" spans="1:18" s="2811" customFormat="1">
      <c r="A60" s="926">
        <v>40</v>
      </c>
      <c r="B60" s="2407" t="s">
        <v>4968</v>
      </c>
      <c r="C60" s="2432"/>
      <c r="D60" s="2407" t="s">
        <v>4956</v>
      </c>
      <c r="E60" s="2432"/>
      <c r="F60" s="2818">
        <v>27</v>
      </c>
      <c r="G60" s="2823">
        <v>4</v>
      </c>
      <c r="H60" s="2824"/>
      <c r="I60" s="2407"/>
      <c r="J60" s="2825">
        <v>11</v>
      </c>
      <c r="K60" s="2822">
        <v>1</v>
      </c>
      <c r="L60" s="981"/>
      <c r="M60" s="799"/>
      <c r="N60" s="799"/>
      <c r="O60" s="862"/>
      <c r="P60" s="1210"/>
      <c r="Q60" s="1212"/>
      <c r="R60" s="911">
        <v>40</v>
      </c>
    </row>
    <row r="61" spans="1:18" s="2811" customFormat="1" ht="11.25" customHeight="1">
      <c r="A61" s="926">
        <v>41</v>
      </c>
      <c r="B61" s="2407" t="s">
        <v>4969</v>
      </c>
      <c r="C61" s="2432"/>
      <c r="D61" s="2407" t="s">
        <v>4956</v>
      </c>
      <c r="E61" s="2432"/>
      <c r="F61" s="2818">
        <v>138</v>
      </c>
      <c r="G61" s="2823">
        <v>27</v>
      </c>
      <c r="H61" s="2824"/>
      <c r="I61" s="2407"/>
      <c r="J61" s="2825">
        <v>467</v>
      </c>
      <c r="K61" s="2822">
        <v>5</v>
      </c>
      <c r="L61" s="981"/>
      <c r="M61" s="799"/>
      <c r="N61" s="799"/>
      <c r="O61" s="862"/>
      <c r="P61" s="1210"/>
      <c r="Q61" s="1212"/>
      <c r="R61" s="911">
        <v>41</v>
      </c>
    </row>
    <row r="62" spans="1:18" s="2811" customFormat="1">
      <c r="A62" s="926">
        <v>42</v>
      </c>
      <c r="B62" s="2407" t="s">
        <v>4970</v>
      </c>
      <c r="C62" s="2432"/>
      <c r="D62" s="2407" t="s">
        <v>4956</v>
      </c>
      <c r="E62" s="2432"/>
      <c r="F62" s="2818">
        <v>27</v>
      </c>
      <c r="G62" s="2823">
        <v>4</v>
      </c>
      <c r="H62" s="2824"/>
      <c r="I62" s="2407"/>
      <c r="J62" s="2825">
        <v>11</v>
      </c>
      <c r="K62" s="2822">
        <v>1</v>
      </c>
      <c r="L62" s="981"/>
      <c r="M62" s="799"/>
      <c r="N62" s="799"/>
      <c r="O62" s="862"/>
      <c r="P62" s="1210"/>
      <c r="Q62" s="1212"/>
      <c r="R62" s="911">
        <v>42</v>
      </c>
    </row>
    <row r="63" spans="1:18" s="2811" customFormat="1">
      <c r="A63" s="926">
        <v>43</v>
      </c>
      <c r="B63" s="2407" t="s">
        <v>4971</v>
      </c>
      <c r="C63" s="2432"/>
      <c r="D63" s="2407" t="s">
        <v>4956</v>
      </c>
      <c r="E63" s="2481"/>
      <c r="F63" s="2826">
        <v>138</v>
      </c>
      <c r="G63" s="2819">
        <v>27</v>
      </c>
      <c r="H63" s="2824"/>
      <c r="I63" s="2407"/>
      <c r="J63" s="2821">
        <v>373</v>
      </c>
      <c r="K63" s="2822">
        <v>4</v>
      </c>
      <c r="L63" s="981"/>
      <c r="M63" s="799"/>
      <c r="N63" s="799"/>
      <c r="O63" s="862"/>
      <c r="P63" s="1210"/>
      <c r="Q63" s="1212"/>
      <c r="R63" s="911">
        <v>43</v>
      </c>
    </row>
    <row r="64" spans="1:18" s="2811" customFormat="1">
      <c r="A64" s="926">
        <v>44</v>
      </c>
      <c r="B64" s="2407" t="s">
        <v>4972</v>
      </c>
      <c r="C64" s="2432"/>
      <c r="D64" s="2407" t="s">
        <v>4973</v>
      </c>
      <c r="E64" s="2432"/>
      <c r="F64" s="2826">
        <v>138</v>
      </c>
      <c r="G64" s="2819">
        <v>13.2</v>
      </c>
      <c r="H64" s="2824"/>
      <c r="I64" s="2407"/>
      <c r="J64" s="2829">
        <v>327</v>
      </c>
      <c r="K64" s="2822">
        <v>5</v>
      </c>
      <c r="L64" s="981"/>
      <c r="M64" s="799"/>
      <c r="N64" s="799"/>
      <c r="O64" s="862"/>
      <c r="P64" s="1210"/>
      <c r="Q64" s="1212"/>
      <c r="R64" s="911">
        <v>44</v>
      </c>
    </row>
    <row r="65" spans="1:18" s="2811" customFormat="1">
      <c r="A65" s="926">
        <v>45</v>
      </c>
      <c r="B65" s="2407" t="s">
        <v>4974</v>
      </c>
      <c r="C65" s="2432"/>
      <c r="D65" s="2407" t="s">
        <v>4973</v>
      </c>
      <c r="E65" s="2432"/>
      <c r="F65" s="2826">
        <v>138</v>
      </c>
      <c r="G65" s="2819">
        <v>13.2</v>
      </c>
      <c r="H65" s="2824"/>
      <c r="I65" s="2407"/>
      <c r="J65" s="2829">
        <v>274</v>
      </c>
      <c r="K65" s="2822">
        <v>6</v>
      </c>
      <c r="L65" s="981"/>
      <c r="M65" s="799"/>
      <c r="N65" s="799"/>
      <c r="O65" s="862"/>
      <c r="P65" s="1210"/>
      <c r="Q65" s="1212"/>
      <c r="R65" s="911">
        <v>45</v>
      </c>
    </row>
    <row r="66" spans="1:18">
      <c r="A66" s="926">
        <v>46</v>
      </c>
      <c r="B66" s="2407" t="s">
        <v>4975</v>
      </c>
      <c r="C66" s="2432"/>
      <c r="D66" s="2407" t="s">
        <v>4973</v>
      </c>
      <c r="E66" s="2432"/>
      <c r="F66" s="2826">
        <v>138</v>
      </c>
      <c r="G66" s="2819">
        <v>13.2</v>
      </c>
      <c r="H66" s="2824"/>
      <c r="I66" s="2407"/>
      <c r="J66" s="2829">
        <v>467</v>
      </c>
      <c r="K66" s="2822">
        <v>5</v>
      </c>
      <c r="L66" s="981"/>
      <c r="M66" s="799"/>
      <c r="N66" s="799"/>
      <c r="O66" s="862"/>
      <c r="P66" s="1210"/>
      <c r="Q66" s="1212"/>
      <c r="R66" s="911">
        <v>46</v>
      </c>
    </row>
    <row r="67" spans="1:18">
      <c r="A67" s="926">
        <v>47</v>
      </c>
      <c r="B67" s="2406" t="s">
        <v>4976</v>
      </c>
      <c r="C67" s="2432"/>
      <c r="D67" s="2407" t="s">
        <v>4973</v>
      </c>
      <c r="E67" s="2432"/>
      <c r="F67" s="2826">
        <v>138</v>
      </c>
      <c r="G67" s="2819">
        <v>13.2</v>
      </c>
      <c r="H67" s="2824"/>
      <c r="I67" s="2407"/>
      <c r="J67" s="2821">
        <v>261</v>
      </c>
      <c r="K67" s="2822">
        <v>4</v>
      </c>
      <c r="L67" s="981"/>
      <c r="M67" s="799"/>
      <c r="N67" s="799"/>
      <c r="O67" s="862"/>
      <c r="P67" s="1210"/>
      <c r="Q67" s="1212"/>
      <c r="R67" s="911">
        <v>47</v>
      </c>
    </row>
    <row r="68" spans="1:18">
      <c r="A68" s="926">
        <v>48</v>
      </c>
      <c r="B68" s="2407" t="s">
        <v>4977</v>
      </c>
      <c r="C68" s="2432"/>
      <c r="D68" s="2407" t="s">
        <v>4973</v>
      </c>
      <c r="E68" s="2432"/>
      <c r="F68" s="2826">
        <v>138</v>
      </c>
      <c r="G68" s="2819">
        <v>27</v>
      </c>
      <c r="H68" s="2820"/>
      <c r="I68" s="2407"/>
      <c r="J68" s="2829">
        <v>64</v>
      </c>
      <c r="K68" s="2822">
        <v>4</v>
      </c>
      <c r="L68" s="981"/>
      <c r="M68" s="799"/>
      <c r="N68" s="799"/>
      <c r="O68" s="862"/>
      <c r="P68" s="1210"/>
      <c r="Q68" s="1212"/>
      <c r="R68" s="911">
        <v>48</v>
      </c>
    </row>
    <row r="69" spans="1:18">
      <c r="A69" s="926">
        <v>49</v>
      </c>
      <c r="B69" s="2407" t="s">
        <v>4978</v>
      </c>
      <c r="C69" s="2432"/>
      <c r="D69" s="2407" t="s">
        <v>4973</v>
      </c>
      <c r="E69" s="2432"/>
      <c r="F69" s="2826">
        <v>138</v>
      </c>
      <c r="G69" s="2819">
        <v>13.2</v>
      </c>
      <c r="H69" s="2820"/>
      <c r="I69" s="2407"/>
      <c r="J69" s="2829">
        <v>240</v>
      </c>
      <c r="K69" s="2822">
        <v>4</v>
      </c>
      <c r="L69" s="981"/>
      <c r="M69" s="799"/>
      <c r="N69" s="799"/>
      <c r="O69" s="862"/>
      <c r="P69" s="1210"/>
      <c r="Q69" s="1212"/>
      <c r="R69" s="911">
        <v>49</v>
      </c>
    </row>
    <row r="70" spans="1:18">
      <c r="A70" s="926">
        <v>50</v>
      </c>
      <c r="B70" s="2407" t="s">
        <v>4979</v>
      </c>
      <c r="C70" s="2432"/>
      <c r="D70" s="2407" t="s">
        <v>4973</v>
      </c>
      <c r="E70" s="2432"/>
      <c r="F70" s="2826">
        <v>138</v>
      </c>
      <c r="G70" s="2819">
        <v>13</v>
      </c>
      <c r="H70" s="2820"/>
      <c r="I70" s="2407"/>
      <c r="J70" s="2829">
        <v>196</v>
      </c>
      <c r="K70" s="2822">
        <v>3</v>
      </c>
      <c r="L70" s="981"/>
      <c r="M70" s="799"/>
      <c r="N70" s="799"/>
      <c r="O70" s="862"/>
      <c r="P70" s="1210"/>
      <c r="Q70" s="1212"/>
      <c r="R70" s="911">
        <v>50</v>
      </c>
    </row>
    <row r="71" spans="1:18">
      <c r="A71" s="926">
        <v>51</v>
      </c>
      <c r="B71" s="2407" t="s">
        <v>4980</v>
      </c>
      <c r="C71" s="2432"/>
      <c r="D71" s="2407" t="s">
        <v>4973</v>
      </c>
      <c r="E71" s="2432"/>
      <c r="F71" s="2830">
        <v>13</v>
      </c>
      <c r="G71" s="2831">
        <v>4</v>
      </c>
      <c r="H71" s="2824"/>
      <c r="I71" s="2407"/>
      <c r="J71" s="2829">
        <v>11</v>
      </c>
      <c r="K71" s="2832">
        <v>1</v>
      </c>
      <c r="L71" s="981"/>
      <c r="M71" s="799"/>
      <c r="N71" s="799"/>
      <c r="O71" s="862"/>
      <c r="P71" s="1210"/>
      <c r="Q71" s="1212"/>
      <c r="R71" s="911">
        <v>51</v>
      </c>
    </row>
    <row r="72" spans="1:18">
      <c r="A72" s="926">
        <v>52</v>
      </c>
      <c r="B72" s="2407" t="s">
        <v>4981</v>
      </c>
      <c r="C72" s="2432"/>
      <c r="D72" s="2407" t="s">
        <v>4973</v>
      </c>
      <c r="E72" s="2432"/>
      <c r="F72" s="2830">
        <v>13</v>
      </c>
      <c r="G72" s="2831">
        <v>4</v>
      </c>
      <c r="H72" s="2820"/>
      <c r="I72" s="2407"/>
      <c r="J72" s="2829">
        <v>11</v>
      </c>
      <c r="K72" s="2832">
        <v>1</v>
      </c>
      <c r="L72" s="981"/>
      <c r="M72" s="799"/>
      <c r="N72" s="799"/>
      <c r="O72" s="862"/>
      <c r="P72" s="1210"/>
      <c r="Q72" s="1212"/>
      <c r="R72" s="911">
        <v>52</v>
      </c>
    </row>
    <row r="73" spans="1:18">
      <c r="A73" s="926">
        <v>53</v>
      </c>
      <c r="B73" s="2407" t="s">
        <v>4982</v>
      </c>
      <c r="C73" s="2432"/>
      <c r="D73" s="2407" t="s">
        <v>4973</v>
      </c>
      <c r="E73" s="2432"/>
      <c r="F73" s="2830">
        <v>13</v>
      </c>
      <c r="G73" s="2831">
        <v>4</v>
      </c>
      <c r="H73" s="2820"/>
      <c r="I73" s="2407"/>
      <c r="J73" s="2829">
        <v>11</v>
      </c>
      <c r="K73" s="2832">
        <v>1</v>
      </c>
      <c r="L73" s="981"/>
      <c r="M73" s="799"/>
      <c r="N73" s="799"/>
      <c r="O73" s="862"/>
      <c r="P73" s="1210"/>
      <c r="Q73" s="1212"/>
      <c r="R73" s="911">
        <v>53</v>
      </c>
    </row>
    <row r="74" spans="1:18">
      <c r="A74" s="926">
        <v>54</v>
      </c>
      <c r="B74" s="2407" t="s">
        <v>4983</v>
      </c>
      <c r="C74" s="2432"/>
      <c r="D74" s="2407" t="s">
        <v>4973</v>
      </c>
      <c r="E74" s="2432"/>
      <c r="F74" s="2830">
        <v>13</v>
      </c>
      <c r="G74" s="2831">
        <v>4</v>
      </c>
      <c r="H74" s="2820"/>
      <c r="I74" s="2407"/>
      <c r="J74" s="2829">
        <v>11</v>
      </c>
      <c r="K74" s="2832">
        <v>1</v>
      </c>
      <c r="L74" s="981"/>
      <c r="M74" s="799"/>
      <c r="N74" s="799"/>
      <c r="O74" s="862"/>
      <c r="P74" s="1210"/>
      <c r="Q74" s="1212"/>
      <c r="R74" s="911">
        <v>54</v>
      </c>
    </row>
    <row r="75" spans="1:18">
      <c r="A75" s="926">
        <v>55</v>
      </c>
      <c r="B75" s="2407" t="s">
        <v>4984</v>
      </c>
      <c r="C75" s="2432"/>
      <c r="D75" s="2407" t="s">
        <v>4973</v>
      </c>
      <c r="E75" s="2432"/>
      <c r="F75" s="2830">
        <v>13</v>
      </c>
      <c r="G75" s="2831">
        <v>4</v>
      </c>
      <c r="H75" s="2820"/>
      <c r="I75" s="2407"/>
      <c r="J75" s="2829">
        <v>11</v>
      </c>
      <c r="K75" s="2832">
        <v>1</v>
      </c>
      <c r="L75" s="981"/>
      <c r="M75" s="799"/>
      <c r="N75" s="799"/>
      <c r="O75" s="862"/>
      <c r="P75" s="1210"/>
      <c r="Q75" s="1212"/>
      <c r="R75" s="911">
        <v>55</v>
      </c>
    </row>
    <row r="76" spans="1:18">
      <c r="A76" s="926">
        <v>56</v>
      </c>
      <c r="B76" s="2407" t="s">
        <v>4985</v>
      </c>
      <c r="C76" s="2432"/>
      <c r="D76" s="2407" t="s">
        <v>4973</v>
      </c>
      <c r="E76" s="2432"/>
      <c r="F76" s="2830">
        <v>13</v>
      </c>
      <c r="G76" s="2831">
        <v>4</v>
      </c>
      <c r="H76" s="2820"/>
      <c r="I76" s="2407"/>
      <c r="J76" s="2829">
        <v>11</v>
      </c>
      <c r="K76" s="2832">
        <v>1</v>
      </c>
      <c r="L76" s="981"/>
      <c r="M76" s="799"/>
      <c r="N76" s="799"/>
      <c r="O76" s="862"/>
      <c r="P76" s="1210"/>
      <c r="Q76" s="1212"/>
      <c r="R76" s="911">
        <v>56</v>
      </c>
    </row>
    <row r="77" spans="1:18">
      <c r="A77" s="926">
        <v>57</v>
      </c>
      <c r="B77" s="2407" t="s">
        <v>4986</v>
      </c>
      <c r="C77" s="2432"/>
      <c r="D77" s="2407" t="s">
        <v>4973</v>
      </c>
      <c r="E77" s="2432"/>
      <c r="F77" s="2830">
        <v>13</v>
      </c>
      <c r="G77" s="2831">
        <v>4</v>
      </c>
      <c r="H77" s="2824"/>
      <c r="I77" s="2407"/>
      <c r="J77" s="2829">
        <v>11</v>
      </c>
      <c r="K77" s="2832">
        <v>1</v>
      </c>
      <c r="L77" s="981"/>
      <c r="M77" s="799"/>
      <c r="N77" s="799"/>
      <c r="O77" s="862"/>
      <c r="P77" s="1210"/>
      <c r="Q77" s="1212"/>
      <c r="R77" s="911">
        <v>57</v>
      </c>
    </row>
    <row r="78" spans="1:18">
      <c r="A78" s="926">
        <v>58</v>
      </c>
      <c r="B78" s="2407" t="s">
        <v>4987</v>
      </c>
      <c r="C78" s="2432"/>
      <c r="D78" s="2407" t="s">
        <v>4973</v>
      </c>
      <c r="E78" s="2432"/>
      <c r="F78" s="2830">
        <v>13</v>
      </c>
      <c r="G78" s="2831">
        <v>4</v>
      </c>
      <c r="H78" s="2824"/>
      <c r="I78" s="2407"/>
      <c r="J78" s="2829">
        <v>11</v>
      </c>
      <c r="K78" s="2832">
        <v>1</v>
      </c>
      <c r="L78" s="981"/>
      <c r="M78" s="799"/>
      <c r="N78" s="799"/>
      <c r="O78" s="862"/>
      <c r="P78" s="1210"/>
      <c r="Q78" s="1212"/>
      <c r="R78" s="911">
        <v>58</v>
      </c>
    </row>
    <row r="79" spans="1:18">
      <c r="A79" s="926">
        <v>59</v>
      </c>
      <c r="B79" s="2407" t="s">
        <v>4988</v>
      </c>
      <c r="C79" s="2432"/>
      <c r="D79" s="2407" t="s">
        <v>4973</v>
      </c>
      <c r="E79" s="2432"/>
      <c r="F79" s="2830">
        <v>13</v>
      </c>
      <c r="G79" s="2831">
        <v>4</v>
      </c>
      <c r="H79" s="2824"/>
      <c r="I79" s="2407"/>
      <c r="J79" s="2829">
        <v>11</v>
      </c>
      <c r="K79" s="2832">
        <v>1</v>
      </c>
      <c r="L79" s="981"/>
      <c r="M79" s="799"/>
      <c r="N79" s="799"/>
      <c r="O79" s="862"/>
      <c r="P79" s="1210"/>
      <c r="Q79" s="1212"/>
      <c r="R79" s="911">
        <v>59</v>
      </c>
    </row>
    <row r="80" spans="1:18">
      <c r="A80" s="926">
        <v>60</v>
      </c>
      <c r="B80" s="2407" t="s">
        <v>4989</v>
      </c>
      <c r="C80" s="2432"/>
      <c r="D80" s="2407" t="s">
        <v>4973</v>
      </c>
      <c r="E80" s="2432"/>
      <c r="F80" s="2830">
        <v>13</v>
      </c>
      <c r="G80" s="2831">
        <v>4</v>
      </c>
      <c r="H80" s="2824"/>
      <c r="I80" s="2407"/>
      <c r="J80" s="2829">
        <v>11</v>
      </c>
      <c r="K80" s="2832">
        <v>1</v>
      </c>
      <c r="L80" s="981"/>
      <c r="M80" s="799"/>
      <c r="N80" s="799"/>
      <c r="O80" s="862"/>
      <c r="P80" s="1210"/>
      <c r="Q80" s="1212"/>
      <c r="R80" s="911">
        <v>60</v>
      </c>
    </row>
    <row r="81" spans="1:18">
      <c r="A81" s="926">
        <v>61</v>
      </c>
      <c r="B81" s="2407" t="s">
        <v>4990</v>
      </c>
      <c r="C81" s="2432"/>
      <c r="D81" s="2407" t="s">
        <v>4973</v>
      </c>
      <c r="E81" s="2432"/>
      <c r="F81" s="2830">
        <v>13</v>
      </c>
      <c r="G81" s="2831">
        <v>4</v>
      </c>
      <c r="H81" s="2824"/>
      <c r="I81" s="2407"/>
      <c r="J81" s="2829">
        <v>11</v>
      </c>
      <c r="K81" s="2832">
        <v>1</v>
      </c>
      <c r="L81" s="981"/>
      <c r="M81" s="799"/>
      <c r="N81" s="799"/>
      <c r="O81" s="862"/>
      <c r="P81" s="1210"/>
      <c r="Q81" s="1212"/>
      <c r="R81" s="911">
        <v>61</v>
      </c>
    </row>
    <row r="82" spans="1:18">
      <c r="A82" s="926">
        <v>62</v>
      </c>
      <c r="B82" s="2407" t="s">
        <v>4991</v>
      </c>
      <c r="C82" s="2432"/>
      <c r="D82" s="2407" t="s">
        <v>4973</v>
      </c>
      <c r="E82" s="2432"/>
      <c r="F82" s="2830">
        <v>13</v>
      </c>
      <c r="G82" s="2831">
        <v>4</v>
      </c>
      <c r="H82" s="2824"/>
      <c r="I82" s="2407"/>
      <c r="J82" s="2829">
        <v>11</v>
      </c>
      <c r="K82" s="2832">
        <v>1</v>
      </c>
      <c r="L82" s="981"/>
      <c r="M82" s="799"/>
      <c r="N82" s="799"/>
      <c r="O82" s="862"/>
      <c r="P82" s="1210"/>
      <c r="Q82" s="1212"/>
      <c r="R82" s="911">
        <v>62</v>
      </c>
    </row>
    <row r="83" spans="1:18">
      <c r="A83" s="926">
        <v>63</v>
      </c>
      <c r="B83" s="2407" t="s">
        <v>4992</v>
      </c>
      <c r="C83" s="2432"/>
      <c r="D83" s="2407" t="s">
        <v>4973</v>
      </c>
      <c r="E83" s="2432"/>
      <c r="F83" s="2830">
        <v>13</v>
      </c>
      <c r="G83" s="2831">
        <v>4</v>
      </c>
      <c r="H83" s="2824"/>
      <c r="I83" s="2407"/>
      <c r="J83" s="2829">
        <v>11</v>
      </c>
      <c r="K83" s="2832">
        <v>1</v>
      </c>
      <c r="L83" s="981"/>
      <c r="M83" s="799"/>
      <c r="N83" s="799"/>
      <c r="O83" s="862"/>
      <c r="P83" s="1210"/>
      <c r="Q83" s="1212"/>
      <c r="R83" s="911">
        <v>63</v>
      </c>
    </row>
    <row r="84" spans="1:18">
      <c r="A84" s="926">
        <v>64</v>
      </c>
      <c r="B84" s="2407" t="s">
        <v>4993</v>
      </c>
      <c r="C84" s="2432"/>
      <c r="D84" s="2407" t="s">
        <v>4973</v>
      </c>
      <c r="E84" s="2432"/>
      <c r="F84" s="2830">
        <v>13</v>
      </c>
      <c r="G84" s="2831">
        <v>4</v>
      </c>
      <c r="H84" s="2824"/>
      <c r="I84" s="2407"/>
      <c r="J84" s="2829">
        <v>11</v>
      </c>
      <c r="K84" s="2832">
        <v>1</v>
      </c>
      <c r="L84" s="981"/>
      <c r="M84" s="799"/>
      <c r="N84" s="799"/>
      <c r="O84" s="862"/>
      <c r="P84" s="1210"/>
      <c r="Q84" s="1212"/>
      <c r="R84" s="911">
        <v>64</v>
      </c>
    </row>
    <row r="85" spans="1:18">
      <c r="A85" s="926"/>
      <c r="B85" s="799"/>
      <c r="C85" s="862"/>
      <c r="D85" s="799"/>
      <c r="E85" s="862"/>
      <c r="F85" s="1220"/>
      <c r="G85" s="1218"/>
      <c r="H85" s="1222"/>
      <c r="I85" s="799"/>
      <c r="J85" s="1224"/>
      <c r="K85" s="981"/>
      <c r="L85" s="981"/>
      <c r="M85" s="799"/>
      <c r="N85" s="799"/>
      <c r="O85" s="862"/>
      <c r="P85" s="1210"/>
      <c r="Q85" s="1212"/>
      <c r="R85" s="911"/>
    </row>
    <row r="86" spans="1:18">
      <c r="A86" s="926"/>
      <c r="B86" s="799"/>
      <c r="C86" s="862"/>
      <c r="D86" s="799"/>
      <c r="E86" s="862"/>
      <c r="F86" s="1220"/>
      <c r="G86" s="1218"/>
      <c r="H86" s="1222"/>
      <c r="I86" s="799"/>
      <c r="J86" s="1224"/>
      <c r="K86" s="981"/>
      <c r="L86" s="981"/>
      <c r="M86" s="799"/>
      <c r="N86" s="799"/>
      <c r="O86" s="862"/>
      <c r="P86" s="1210"/>
      <c r="Q86" s="1212"/>
      <c r="R86" s="911"/>
    </row>
    <row r="87" spans="1:18">
      <c r="A87" s="926"/>
      <c r="B87" s="799"/>
      <c r="C87" s="862"/>
      <c r="D87" s="799"/>
      <c r="E87" s="862"/>
      <c r="F87" s="1220"/>
      <c r="G87" s="1218"/>
      <c r="H87" s="1222"/>
      <c r="I87" s="799"/>
      <c r="J87" s="1224"/>
      <c r="K87" s="981"/>
      <c r="L87" s="981"/>
      <c r="M87" s="799"/>
      <c r="N87" s="799"/>
      <c r="O87" s="862"/>
      <c r="P87" s="1210"/>
      <c r="Q87" s="1212"/>
      <c r="R87" s="911"/>
    </row>
    <row r="88" spans="1:18">
      <c r="A88" s="926"/>
      <c r="B88" s="799"/>
      <c r="C88" s="862"/>
      <c r="D88" s="799"/>
      <c r="E88" s="862"/>
      <c r="F88" s="1220"/>
      <c r="G88" s="1218"/>
      <c r="H88" s="1222"/>
      <c r="I88" s="799"/>
      <c r="J88" s="1224"/>
      <c r="K88" s="981"/>
      <c r="L88" s="981"/>
      <c r="M88" s="799"/>
      <c r="N88" s="799"/>
      <c r="O88" s="862"/>
      <c r="P88" s="1210"/>
      <c r="Q88" s="1212"/>
      <c r="R88" s="911"/>
    </row>
    <row r="89" spans="1:18" ht="15.75" thickBot="1">
      <c r="A89" s="926"/>
      <c r="B89" s="851"/>
      <c r="C89" s="879"/>
      <c r="D89" s="851"/>
      <c r="E89" s="879"/>
      <c r="F89" s="1221"/>
      <c r="G89" s="1219"/>
      <c r="H89" s="1223"/>
      <c r="I89" s="799"/>
      <c r="J89" s="1225"/>
      <c r="K89" s="1225"/>
      <c r="L89" s="1225"/>
      <c r="M89" s="851"/>
      <c r="N89" s="851"/>
      <c r="O89" s="879"/>
      <c r="P89" s="1225"/>
      <c r="Q89" s="1225"/>
      <c r="R89" s="930"/>
    </row>
    <row r="90" spans="1:18">
      <c r="A90" s="988"/>
      <c r="B90" s="988"/>
      <c r="C90" s="988"/>
      <c r="D90" s="988"/>
      <c r="E90" s="988"/>
      <c r="F90" s="988"/>
      <c r="G90" s="988"/>
      <c r="H90" s="988"/>
      <c r="I90" s="799"/>
      <c r="J90" s="988"/>
      <c r="K90" s="988"/>
      <c r="L90" s="988"/>
      <c r="M90" s="988"/>
      <c r="N90" s="988"/>
      <c r="O90" s="988"/>
      <c r="P90" s="988"/>
      <c r="Q90" s="988"/>
      <c r="R90" s="988"/>
    </row>
    <row r="91" spans="1:18" ht="15.75">
      <c r="A91" s="112" t="s">
        <v>1715</v>
      </c>
      <c r="B91" s="799"/>
      <c r="C91" s="799"/>
      <c r="D91" s="799"/>
      <c r="E91" s="799"/>
      <c r="F91" s="799"/>
      <c r="G91" s="799"/>
      <c r="H91" s="799"/>
      <c r="I91" s="799"/>
      <c r="J91" s="112" t="s">
        <v>1715</v>
      </c>
      <c r="K91" s="799"/>
      <c r="L91" s="799"/>
      <c r="M91" s="799"/>
      <c r="N91" s="800"/>
      <c r="O91" s="799"/>
      <c r="P91" s="799"/>
      <c r="Q91" s="800" t="s">
        <v>3217</v>
      </c>
      <c r="R91" s="800"/>
    </row>
    <row r="92" spans="1:18">
      <c r="A92" s="800" t="s">
        <v>3218</v>
      </c>
      <c r="B92" s="800"/>
      <c r="C92" s="800"/>
      <c r="D92" s="800"/>
      <c r="E92" s="800"/>
      <c r="F92" s="800"/>
      <c r="G92" s="800"/>
      <c r="H92" s="800"/>
      <c r="I92" s="799"/>
      <c r="J92" s="800" t="s">
        <v>3219</v>
      </c>
      <c r="K92" s="800"/>
      <c r="L92" s="800"/>
      <c r="M92" s="800"/>
      <c r="N92" s="800"/>
      <c r="O92" s="800"/>
      <c r="P92" s="800"/>
      <c r="Q92" s="800"/>
      <c r="R92" s="800"/>
    </row>
    <row r="93" spans="1:18">
      <c r="A93" s="800"/>
      <c r="B93" s="800"/>
      <c r="C93" s="800"/>
      <c r="D93" s="800"/>
      <c r="E93" s="800"/>
      <c r="F93" s="800"/>
      <c r="G93" s="800"/>
      <c r="H93" s="800"/>
      <c r="I93" s="799"/>
      <c r="J93" s="800"/>
      <c r="K93" s="800"/>
      <c r="L93" s="800"/>
      <c r="M93" s="800"/>
      <c r="N93" s="800"/>
      <c r="O93" s="800"/>
      <c r="P93" s="800"/>
      <c r="Q93" s="800"/>
      <c r="R93" s="800"/>
    </row>
    <row r="95" spans="1:18" ht="15.75">
      <c r="A95" s="69" t="s">
        <v>1190</v>
      </c>
      <c r="B95" s="800"/>
      <c r="C95" s="800"/>
      <c r="D95" s="800"/>
      <c r="E95" s="800"/>
      <c r="F95" s="800"/>
      <c r="G95" s="800"/>
      <c r="H95" s="800"/>
    </row>
    <row r="97" spans="1:18" ht="16.5" thickBot="1">
      <c r="A97" s="868" t="str">
        <f>'Data Sheet'!$C$25</f>
        <v>Consolidated Edison Company of New York, Inc.</v>
      </c>
      <c r="B97" s="851"/>
      <c r="C97" s="851"/>
      <c r="D97" s="851"/>
      <c r="E97" s="851"/>
      <c r="F97" s="931" t="str">
        <f>'Data Sheet'!$C$40</f>
        <v>4/28/2016</v>
      </c>
      <c r="G97" s="851" t="str">
        <f>'Data Sheet'!$C$38</f>
        <v>12/31/2015</v>
      </c>
      <c r="H97" s="913"/>
      <c r="I97" s="799"/>
      <c r="J97" s="868" t="str">
        <f>'Data Sheet'!$C$25</f>
        <v>Consolidated Edison Company of New York, Inc.</v>
      </c>
      <c r="K97" s="851"/>
      <c r="L97" s="851"/>
      <c r="M97" s="851"/>
      <c r="N97" s="851"/>
      <c r="O97" s="851"/>
      <c r="P97" s="931" t="str">
        <f>'Data Sheet'!$C$40</f>
        <v>4/28/2016</v>
      </c>
      <c r="Q97" s="851" t="str">
        <f>'Data Sheet'!$C$38</f>
        <v>12/31/2015</v>
      </c>
      <c r="R97" s="851"/>
    </row>
    <row r="98" spans="1:18" ht="16.5" thickBot="1">
      <c r="A98" s="599" t="s">
        <v>3413</v>
      </c>
      <c r="B98" s="535"/>
      <c r="C98" s="535"/>
      <c r="D98" s="913"/>
      <c r="E98" s="913"/>
      <c r="F98" s="915"/>
      <c r="G98" s="915"/>
      <c r="H98" s="924"/>
      <c r="I98" s="799"/>
      <c r="J98" s="599" t="s">
        <v>3413</v>
      </c>
      <c r="K98" s="535"/>
      <c r="L98" s="535"/>
      <c r="M98" s="913"/>
      <c r="N98" s="913"/>
      <c r="O98" s="913"/>
      <c r="P98" s="915"/>
      <c r="Q98" s="915"/>
      <c r="R98" s="924"/>
    </row>
    <row r="99" spans="1:18">
      <c r="A99" s="907"/>
      <c r="B99" s="799"/>
      <c r="C99" s="862"/>
      <c r="D99" s="844"/>
      <c r="E99" s="812"/>
      <c r="F99" s="800"/>
      <c r="G99" s="800"/>
      <c r="H99" s="892"/>
      <c r="I99" s="799"/>
      <c r="J99" s="907"/>
      <c r="K99" s="862"/>
      <c r="L99" s="862"/>
      <c r="M99" s="800" t="s">
        <v>3198</v>
      </c>
      <c r="N99" s="800"/>
      <c r="O99" s="800"/>
      <c r="P99" s="800"/>
      <c r="Q99" s="860"/>
      <c r="R99" s="917"/>
    </row>
    <row r="100" spans="1:18" ht="15.75" thickBot="1">
      <c r="A100" s="920"/>
      <c r="B100" s="844"/>
      <c r="C100" s="812"/>
      <c r="D100" s="844"/>
      <c r="E100" s="812"/>
      <c r="F100" s="913" t="s">
        <v>3199</v>
      </c>
      <c r="G100" s="913"/>
      <c r="H100" s="924"/>
      <c r="I100" s="799"/>
      <c r="J100" s="920" t="s">
        <v>3200</v>
      </c>
      <c r="K100" s="812" t="s">
        <v>3201</v>
      </c>
      <c r="L100" s="812" t="s">
        <v>3201</v>
      </c>
      <c r="M100" s="913" t="s">
        <v>3202</v>
      </c>
      <c r="N100" s="913"/>
      <c r="O100" s="913"/>
      <c r="P100" s="913"/>
      <c r="Q100" s="924"/>
      <c r="R100" s="812"/>
    </row>
    <row r="101" spans="1:18">
      <c r="A101" s="920"/>
      <c r="B101" s="844"/>
      <c r="C101" s="812"/>
      <c r="D101" s="844"/>
      <c r="E101" s="812"/>
      <c r="F101" s="812"/>
      <c r="G101" s="860"/>
      <c r="H101" s="812"/>
      <c r="I101" s="799"/>
      <c r="J101" s="920" t="s">
        <v>3203</v>
      </c>
      <c r="K101" s="812" t="s">
        <v>3204</v>
      </c>
      <c r="L101" s="812" t="s">
        <v>3205</v>
      </c>
      <c r="M101" s="844"/>
      <c r="N101" s="844"/>
      <c r="O101" s="812"/>
      <c r="P101" s="812"/>
      <c r="Q101" s="860"/>
      <c r="R101" s="812"/>
    </row>
    <row r="102" spans="1:18">
      <c r="A102" s="920" t="s">
        <v>1724</v>
      </c>
      <c r="B102" s="800" t="s">
        <v>3206</v>
      </c>
      <c r="C102" s="860"/>
      <c r="D102" s="800" t="s">
        <v>3207</v>
      </c>
      <c r="E102" s="860"/>
      <c r="F102" s="812"/>
      <c r="G102" s="860"/>
      <c r="H102" s="812"/>
      <c r="I102" s="799"/>
      <c r="J102" s="920" t="s">
        <v>3208</v>
      </c>
      <c r="K102" s="812" t="s">
        <v>3209</v>
      </c>
      <c r="L102" s="812" t="s">
        <v>3204</v>
      </c>
      <c r="M102" s="800"/>
      <c r="N102" s="800"/>
      <c r="O102" s="860"/>
      <c r="P102" s="812" t="s">
        <v>1782</v>
      </c>
      <c r="Q102" s="860" t="s">
        <v>3210</v>
      </c>
      <c r="R102" s="812" t="s">
        <v>1724</v>
      </c>
    </row>
    <row r="103" spans="1:18">
      <c r="A103" s="920" t="s">
        <v>1727</v>
      </c>
      <c r="B103" s="799"/>
      <c r="C103" s="862"/>
      <c r="D103" s="844"/>
      <c r="E103" s="812"/>
      <c r="F103" s="812" t="s">
        <v>1834</v>
      </c>
      <c r="G103" s="860" t="s">
        <v>3211</v>
      </c>
      <c r="H103" s="812" t="s">
        <v>3212</v>
      </c>
      <c r="I103" s="799"/>
      <c r="J103" s="920" t="s">
        <v>3213</v>
      </c>
      <c r="K103" s="812" t="s">
        <v>4</v>
      </c>
      <c r="L103" s="812" t="s">
        <v>3209</v>
      </c>
      <c r="M103" s="800" t="s">
        <v>3214</v>
      </c>
      <c r="N103" s="800"/>
      <c r="O103" s="860"/>
      <c r="P103" s="812" t="s">
        <v>3215</v>
      </c>
      <c r="Q103" s="860" t="s">
        <v>3216</v>
      </c>
      <c r="R103" s="812" t="s">
        <v>1727</v>
      </c>
    </row>
    <row r="104" spans="1:18">
      <c r="A104" s="911"/>
      <c r="B104" s="799"/>
      <c r="C104" s="812"/>
      <c r="D104" s="799"/>
      <c r="E104" s="812"/>
      <c r="F104" s="812"/>
      <c r="G104" s="860"/>
      <c r="H104" s="862"/>
      <c r="I104" s="799"/>
      <c r="J104" s="911"/>
      <c r="K104" s="862"/>
      <c r="L104" s="812"/>
      <c r="M104" s="799"/>
      <c r="N104" s="799"/>
      <c r="O104" s="812"/>
      <c r="P104" s="812"/>
      <c r="Q104" s="812"/>
      <c r="R104" s="862"/>
    </row>
    <row r="105" spans="1:18" ht="15.75" thickBot="1">
      <c r="A105" s="930"/>
      <c r="B105" s="913" t="s">
        <v>3018</v>
      </c>
      <c r="C105" s="924"/>
      <c r="D105" s="913" t="s">
        <v>3019</v>
      </c>
      <c r="E105" s="924"/>
      <c r="F105" s="923" t="s">
        <v>3020</v>
      </c>
      <c r="G105" s="924" t="s">
        <v>3021</v>
      </c>
      <c r="H105" s="924" t="s">
        <v>2343</v>
      </c>
      <c r="I105" s="799"/>
      <c r="J105" s="922" t="s">
        <v>2344</v>
      </c>
      <c r="K105" s="922" t="s">
        <v>2345</v>
      </c>
      <c r="L105" s="922" t="s">
        <v>2346</v>
      </c>
      <c r="M105" s="913" t="s">
        <v>2347</v>
      </c>
      <c r="N105" s="913"/>
      <c r="O105" s="924"/>
      <c r="P105" s="923" t="s">
        <v>2348</v>
      </c>
      <c r="Q105" s="923" t="s">
        <v>2349</v>
      </c>
      <c r="R105" s="923"/>
    </row>
    <row r="106" spans="1:18">
      <c r="A106" s="911">
        <v>1</v>
      </c>
      <c r="B106" s="2407" t="s">
        <v>4994</v>
      </c>
      <c r="C106" s="2432"/>
      <c r="D106" s="2407" t="s">
        <v>4995</v>
      </c>
      <c r="E106" s="2432"/>
      <c r="F106" s="2830">
        <v>27</v>
      </c>
      <c r="G106" s="2831">
        <v>4</v>
      </c>
      <c r="H106" s="2820"/>
      <c r="I106" s="2407"/>
      <c r="J106" s="2821">
        <v>11</v>
      </c>
      <c r="K106" s="2832">
        <v>1</v>
      </c>
      <c r="L106" s="928"/>
      <c r="M106" s="799"/>
      <c r="N106" s="799"/>
      <c r="O106" s="860"/>
      <c r="P106" s="1210"/>
      <c r="Q106" s="1212"/>
      <c r="R106" s="911">
        <v>1</v>
      </c>
    </row>
    <row r="107" spans="1:18">
      <c r="A107" s="911">
        <v>2</v>
      </c>
      <c r="B107" s="2407" t="s">
        <v>4996</v>
      </c>
      <c r="C107" s="2432"/>
      <c r="D107" s="2407" t="s">
        <v>4995</v>
      </c>
      <c r="E107" s="2817"/>
      <c r="F107" s="2830">
        <v>27</v>
      </c>
      <c r="G107" s="2831">
        <v>4</v>
      </c>
      <c r="H107" s="2820"/>
      <c r="I107" s="2564"/>
      <c r="J107" s="2821">
        <v>11</v>
      </c>
      <c r="K107" s="2832">
        <v>1</v>
      </c>
      <c r="L107" s="928"/>
      <c r="M107" s="799"/>
      <c r="N107" s="799"/>
      <c r="O107" s="812"/>
      <c r="P107" s="1210"/>
      <c r="Q107" s="1212"/>
      <c r="R107" s="911">
        <v>2</v>
      </c>
    </row>
    <row r="108" spans="1:18">
      <c r="A108" s="911">
        <v>3</v>
      </c>
      <c r="B108" s="2407" t="s">
        <v>4997</v>
      </c>
      <c r="C108" s="2432"/>
      <c r="D108" s="2407" t="s">
        <v>4995</v>
      </c>
      <c r="E108" s="2817"/>
      <c r="F108" s="2830">
        <v>27</v>
      </c>
      <c r="G108" s="2831">
        <v>4</v>
      </c>
      <c r="H108" s="2820"/>
      <c r="I108" s="2564"/>
      <c r="J108" s="2821">
        <v>11</v>
      </c>
      <c r="K108" s="2832">
        <v>1</v>
      </c>
      <c r="L108" s="928"/>
      <c r="M108" s="799"/>
      <c r="N108" s="799"/>
      <c r="O108" s="812"/>
      <c r="P108" s="1210"/>
      <c r="Q108" s="1212"/>
      <c r="R108" s="911">
        <v>3</v>
      </c>
    </row>
    <row r="109" spans="1:18">
      <c r="A109" s="911">
        <v>4</v>
      </c>
      <c r="B109" s="2407" t="s">
        <v>4998</v>
      </c>
      <c r="C109" s="2432"/>
      <c r="D109" s="2407" t="s">
        <v>4995</v>
      </c>
      <c r="E109" s="2432"/>
      <c r="F109" s="2830">
        <v>27</v>
      </c>
      <c r="G109" s="2831">
        <v>4</v>
      </c>
      <c r="H109" s="2824"/>
      <c r="I109" s="2407"/>
      <c r="J109" s="2821">
        <v>11</v>
      </c>
      <c r="K109" s="2832">
        <v>1</v>
      </c>
      <c r="L109" s="928"/>
      <c r="M109" s="799"/>
      <c r="N109" s="799"/>
      <c r="O109" s="812"/>
      <c r="P109" s="1210"/>
      <c r="Q109" s="1212"/>
      <c r="R109" s="911">
        <v>4</v>
      </c>
    </row>
    <row r="110" spans="1:18">
      <c r="A110" s="911">
        <v>5</v>
      </c>
      <c r="B110" s="2407" t="s">
        <v>4999</v>
      </c>
      <c r="C110" s="2432"/>
      <c r="D110" s="2407" t="s">
        <v>5000</v>
      </c>
      <c r="E110" s="2432"/>
      <c r="F110" s="2830">
        <v>27</v>
      </c>
      <c r="G110" s="2831">
        <v>4</v>
      </c>
      <c r="H110" s="2824"/>
      <c r="I110" s="2407"/>
      <c r="J110" s="2821">
        <v>11</v>
      </c>
      <c r="K110" s="2832">
        <v>1</v>
      </c>
      <c r="L110" s="928"/>
      <c r="M110" s="799"/>
      <c r="N110" s="799"/>
      <c r="O110" s="812"/>
      <c r="P110" s="1210"/>
      <c r="Q110" s="1212"/>
      <c r="R110" s="911">
        <v>5</v>
      </c>
    </row>
    <row r="111" spans="1:18">
      <c r="A111" s="926">
        <v>6</v>
      </c>
      <c r="B111" s="2407" t="s">
        <v>5001</v>
      </c>
      <c r="C111" s="2432"/>
      <c r="D111" s="2407" t="s">
        <v>4995</v>
      </c>
      <c r="E111" s="2432"/>
      <c r="F111" s="2830">
        <v>27</v>
      </c>
      <c r="G111" s="2831">
        <v>4</v>
      </c>
      <c r="H111" s="2824"/>
      <c r="I111" s="2407"/>
      <c r="J111" s="2821">
        <v>21</v>
      </c>
      <c r="K111" s="2832">
        <v>2</v>
      </c>
      <c r="L111" s="928"/>
      <c r="M111" s="799"/>
      <c r="N111" s="799"/>
      <c r="O111" s="862"/>
      <c r="P111" s="1210"/>
      <c r="Q111" s="1212"/>
      <c r="R111" s="926">
        <v>6</v>
      </c>
    </row>
    <row r="112" spans="1:18">
      <c r="A112" s="926">
        <v>7</v>
      </c>
      <c r="B112" s="2407" t="s">
        <v>5002</v>
      </c>
      <c r="C112" s="2432"/>
      <c r="D112" s="2407" t="s">
        <v>4995</v>
      </c>
      <c r="E112" s="2432"/>
      <c r="F112" s="2830">
        <v>27</v>
      </c>
      <c r="G112" s="2831">
        <v>4</v>
      </c>
      <c r="H112" s="2824"/>
      <c r="I112" s="2407"/>
      <c r="J112" s="2821">
        <v>11</v>
      </c>
      <c r="K112" s="2832">
        <v>1</v>
      </c>
      <c r="L112" s="928"/>
      <c r="M112" s="799"/>
      <c r="N112" s="799"/>
      <c r="O112" s="862"/>
      <c r="P112" s="1210"/>
      <c r="Q112" s="1212"/>
      <c r="R112" s="926">
        <v>7</v>
      </c>
    </row>
    <row r="113" spans="1:18">
      <c r="A113" s="926">
        <v>8</v>
      </c>
      <c r="B113" s="2407" t="s">
        <v>5003</v>
      </c>
      <c r="C113" s="2432"/>
      <c r="D113" s="2407" t="s">
        <v>4995</v>
      </c>
      <c r="E113" s="2432"/>
      <c r="F113" s="2830">
        <v>27</v>
      </c>
      <c r="G113" s="2831">
        <v>4</v>
      </c>
      <c r="H113" s="2824"/>
      <c r="I113" s="2407"/>
      <c r="J113" s="2821">
        <v>11</v>
      </c>
      <c r="K113" s="2832">
        <v>1</v>
      </c>
      <c r="L113" s="928"/>
      <c r="M113" s="799"/>
      <c r="N113" s="799"/>
      <c r="O113" s="862"/>
      <c r="P113" s="1210"/>
      <c r="Q113" s="1212"/>
      <c r="R113" s="926">
        <v>8</v>
      </c>
    </row>
    <row r="114" spans="1:18">
      <c r="A114" s="926">
        <v>9</v>
      </c>
      <c r="B114" s="2407" t="s">
        <v>5004</v>
      </c>
      <c r="C114" s="2432"/>
      <c r="D114" s="2407" t="s">
        <v>4995</v>
      </c>
      <c r="E114" s="2432"/>
      <c r="F114" s="2830">
        <v>27</v>
      </c>
      <c r="G114" s="2831">
        <v>4</v>
      </c>
      <c r="H114" s="2824"/>
      <c r="I114" s="2407"/>
      <c r="J114" s="2821">
        <v>11</v>
      </c>
      <c r="K114" s="2832">
        <v>1</v>
      </c>
      <c r="L114" s="928"/>
      <c r="M114" s="799"/>
      <c r="N114" s="799"/>
      <c r="O114" s="862"/>
      <c r="P114" s="1210"/>
      <c r="Q114" s="1212"/>
      <c r="R114" s="926">
        <v>9</v>
      </c>
    </row>
    <row r="115" spans="1:18">
      <c r="A115" s="926">
        <v>10</v>
      </c>
      <c r="B115" s="2407" t="s">
        <v>5005</v>
      </c>
      <c r="C115" s="2432"/>
      <c r="D115" s="2407" t="s">
        <v>4995</v>
      </c>
      <c r="E115" s="2432"/>
      <c r="F115" s="2830">
        <v>27</v>
      </c>
      <c r="G115" s="2831">
        <v>4</v>
      </c>
      <c r="H115" s="2824"/>
      <c r="I115" s="2407"/>
      <c r="J115" s="2821">
        <v>11</v>
      </c>
      <c r="K115" s="2832">
        <v>1</v>
      </c>
      <c r="L115" s="928"/>
      <c r="M115" s="799"/>
      <c r="N115" s="799"/>
      <c r="O115" s="862"/>
      <c r="P115" s="1210"/>
      <c r="Q115" s="1212"/>
      <c r="R115" s="926">
        <v>10</v>
      </c>
    </row>
    <row r="116" spans="1:18" s="2811" customFormat="1">
      <c r="A116" s="911">
        <v>11</v>
      </c>
      <c r="B116" s="2407" t="s">
        <v>5006</v>
      </c>
      <c r="C116" s="2432"/>
      <c r="D116" s="2407" t="s">
        <v>4995</v>
      </c>
      <c r="E116" s="2432"/>
      <c r="F116" s="2830">
        <v>27</v>
      </c>
      <c r="G116" s="2831">
        <v>4</v>
      </c>
      <c r="H116" s="2824"/>
      <c r="I116" s="2407"/>
      <c r="J116" s="2821">
        <v>11</v>
      </c>
      <c r="K116" s="2832">
        <v>1</v>
      </c>
      <c r="L116" s="928"/>
      <c r="M116" s="799"/>
      <c r="N116" s="799"/>
      <c r="O116" s="862"/>
      <c r="P116" s="1210"/>
      <c r="Q116" s="1212"/>
      <c r="R116" s="911">
        <v>11</v>
      </c>
    </row>
    <row r="117" spans="1:18" s="2811" customFormat="1">
      <c r="A117" s="926">
        <v>12</v>
      </c>
      <c r="B117" s="2407" t="s">
        <v>5007</v>
      </c>
      <c r="C117" s="2432"/>
      <c r="D117" s="2407" t="s">
        <v>4995</v>
      </c>
      <c r="E117" s="2432"/>
      <c r="F117" s="2830">
        <v>27</v>
      </c>
      <c r="G117" s="2831">
        <v>4</v>
      </c>
      <c r="H117" s="2824"/>
      <c r="I117" s="2407"/>
      <c r="J117" s="2821">
        <v>11</v>
      </c>
      <c r="K117" s="2832">
        <v>1</v>
      </c>
      <c r="L117" s="928"/>
      <c r="M117" s="799"/>
      <c r="N117" s="799"/>
      <c r="O117" s="862"/>
      <c r="P117" s="1210"/>
      <c r="Q117" s="1212"/>
      <c r="R117" s="911">
        <v>12</v>
      </c>
    </row>
    <row r="118" spans="1:18" s="2811" customFormat="1">
      <c r="A118" s="926">
        <v>13</v>
      </c>
      <c r="B118" s="2407" t="s">
        <v>5008</v>
      </c>
      <c r="C118" s="2432"/>
      <c r="D118" s="2407" t="s">
        <v>4995</v>
      </c>
      <c r="E118" s="2481"/>
      <c r="F118" s="2830">
        <v>27</v>
      </c>
      <c r="G118" s="2831">
        <v>4</v>
      </c>
      <c r="H118" s="2820"/>
      <c r="I118" s="2564"/>
      <c r="J118" s="2821">
        <v>11</v>
      </c>
      <c r="K118" s="2832">
        <v>1</v>
      </c>
      <c r="L118" s="928"/>
      <c r="M118" s="799"/>
      <c r="N118" s="799"/>
      <c r="O118" s="862"/>
      <c r="P118" s="1210"/>
      <c r="Q118" s="1212"/>
      <c r="R118" s="926">
        <v>13</v>
      </c>
    </row>
    <row r="119" spans="1:18" s="2811" customFormat="1">
      <c r="A119" s="926">
        <v>14</v>
      </c>
      <c r="B119" s="2407" t="s">
        <v>5009</v>
      </c>
      <c r="C119" s="2432"/>
      <c r="D119" s="2407" t="s">
        <v>5010</v>
      </c>
      <c r="E119" s="2432"/>
      <c r="F119" s="2830">
        <v>27</v>
      </c>
      <c r="G119" s="2831">
        <v>4</v>
      </c>
      <c r="H119" s="2820"/>
      <c r="I119" s="2407"/>
      <c r="J119" s="2821">
        <v>72</v>
      </c>
      <c r="K119" s="2832">
        <v>4</v>
      </c>
      <c r="L119" s="928"/>
      <c r="M119" s="799"/>
      <c r="N119" s="799"/>
      <c r="O119" s="862"/>
      <c r="P119" s="1210"/>
      <c r="Q119" s="1212"/>
      <c r="R119" s="926">
        <v>14</v>
      </c>
    </row>
    <row r="120" spans="1:18" s="2811" customFormat="1">
      <c r="A120" s="926">
        <v>15</v>
      </c>
      <c r="B120" s="2407" t="s">
        <v>5011</v>
      </c>
      <c r="C120" s="2432"/>
      <c r="D120" s="2407" t="s">
        <v>4995</v>
      </c>
      <c r="E120" s="2481"/>
      <c r="F120" s="2830">
        <v>27</v>
      </c>
      <c r="G120" s="2831">
        <v>4</v>
      </c>
      <c r="H120" s="2820"/>
      <c r="I120" s="2564"/>
      <c r="J120" s="2821">
        <v>11</v>
      </c>
      <c r="K120" s="2832">
        <v>1</v>
      </c>
      <c r="L120" s="928"/>
      <c r="M120" s="799"/>
      <c r="N120" s="799"/>
      <c r="O120" s="862"/>
      <c r="P120" s="1210"/>
      <c r="Q120" s="1212"/>
      <c r="R120" s="926">
        <v>15</v>
      </c>
    </row>
    <row r="121" spans="1:18" s="2811" customFormat="1">
      <c r="A121" s="926">
        <v>16</v>
      </c>
      <c r="B121" s="2407" t="s">
        <v>5012</v>
      </c>
      <c r="C121" s="2432"/>
      <c r="D121" s="2407" t="s">
        <v>4995</v>
      </c>
      <c r="E121" s="2432"/>
      <c r="F121" s="2830">
        <v>27</v>
      </c>
      <c r="G121" s="2831">
        <v>4</v>
      </c>
      <c r="H121" s="2824"/>
      <c r="I121" s="2407"/>
      <c r="J121" s="2821">
        <v>11</v>
      </c>
      <c r="K121" s="2832">
        <v>1</v>
      </c>
      <c r="L121" s="928"/>
      <c r="M121" s="799"/>
      <c r="N121" s="799"/>
      <c r="O121" s="862"/>
      <c r="P121" s="1210"/>
      <c r="Q121" s="1212"/>
      <c r="R121" s="926">
        <v>16</v>
      </c>
    </row>
    <row r="122" spans="1:18" s="2811" customFormat="1">
      <c r="A122" s="911">
        <v>17</v>
      </c>
      <c r="B122" s="2407" t="s">
        <v>5013</v>
      </c>
      <c r="C122" s="2432"/>
      <c r="D122" s="2407" t="s">
        <v>4995</v>
      </c>
      <c r="E122" s="2432"/>
      <c r="F122" s="2830">
        <v>27</v>
      </c>
      <c r="G122" s="2831">
        <v>4</v>
      </c>
      <c r="H122" s="2824"/>
      <c r="I122" s="2407"/>
      <c r="J122" s="2821">
        <v>21</v>
      </c>
      <c r="K122" s="2832">
        <v>2</v>
      </c>
      <c r="L122" s="928"/>
      <c r="M122" s="799"/>
      <c r="N122" s="799"/>
      <c r="O122" s="862"/>
      <c r="P122" s="1210"/>
      <c r="Q122" s="1212"/>
      <c r="R122" s="926">
        <v>17</v>
      </c>
    </row>
    <row r="123" spans="1:18" s="2811" customFormat="1">
      <c r="A123" s="926">
        <v>18</v>
      </c>
      <c r="B123" s="2407" t="s">
        <v>5014</v>
      </c>
      <c r="C123" s="2432"/>
      <c r="D123" s="2407" t="s">
        <v>4995</v>
      </c>
      <c r="E123" s="2481"/>
      <c r="F123" s="2830">
        <v>27</v>
      </c>
      <c r="G123" s="2831">
        <v>4</v>
      </c>
      <c r="H123" s="2820"/>
      <c r="I123" s="2564"/>
      <c r="J123" s="2821">
        <v>11</v>
      </c>
      <c r="K123" s="2832">
        <v>1</v>
      </c>
      <c r="L123" s="928"/>
      <c r="M123" s="799"/>
      <c r="N123" s="799"/>
      <c r="O123" s="862"/>
      <c r="P123" s="1210"/>
      <c r="Q123" s="1212"/>
      <c r="R123" s="911">
        <v>18</v>
      </c>
    </row>
    <row r="124" spans="1:18" s="2811" customFormat="1">
      <c r="A124" s="926">
        <v>19</v>
      </c>
      <c r="B124" s="2407" t="s">
        <v>5015</v>
      </c>
      <c r="C124" s="2432"/>
      <c r="D124" s="2407" t="s">
        <v>4995</v>
      </c>
      <c r="E124" s="2432"/>
      <c r="F124" s="2830">
        <v>27</v>
      </c>
      <c r="G124" s="2831">
        <v>4</v>
      </c>
      <c r="H124" s="2824"/>
      <c r="I124" s="2407"/>
      <c r="J124" s="2821">
        <v>11</v>
      </c>
      <c r="K124" s="2832">
        <v>1</v>
      </c>
      <c r="L124" s="928"/>
      <c r="M124" s="799"/>
      <c r="N124" s="799"/>
      <c r="O124" s="862"/>
      <c r="P124" s="1210"/>
      <c r="Q124" s="1212"/>
      <c r="R124" s="911">
        <v>19</v>
      </c>
    </row>
    <row r="125" spans="1:18" s="2811" customFormat="1">
      <c r="A125" s="926">
        <v>20</v>
      </c>
      <c r="B125" s="2407" t="s">
        <v>5016</v>
      </c>
      <c r="C125" s="2432"/>
      <c r="D125" s="2407" t="s">
        <v>5010</v>
      </c>
      <c r="E125" s="2432"/>
      <c r="F125" s="2830">
        <v>27</v>
      </c>
      <c r="G125" s="2831">
        <v>4</v>
      </c>
      <c r="H125" s="2824"/>
      <c r="I125" s="2407"/>
      <c r="J125" s="2821">
        <v>74</v>
      </c>
      <c r="K125" s="2832">
        <v>6</v>
      </c>
      <c r="L125" s="928"/>
      <c r="M125" s="799"/>
      <c r="N125" s="799"/>
      <c r="O125" s="862"/>
      <c r="P125" s="1210"/>
      <c r="Q125" s="1212"/>
      <c r="R125" s="926">
        <v>20</v>
      </c>
    </row>
    <row r="126" spans="1:18" s="2811" customFormat="1">
      <c r="A126" s="926">
        <v>21</v>
      </c>
      <c r="B126" s="2407" t="s">
        <v>5017</v>
      </c>
      <c r="C126" s="2432"/>
      <c r="D126" s="2407" t="s">
        <v>4995</v>
      </c>
      <c r="E126" s="2432"/>
      <c r="F126" s="2830">
        <v>27</v>
      </c>
      <c r="G126" s="2831">
        <v>4</v>
      </c>
      <c r="H126" s="2824"/>
      <c r="I126" s="2407"/>
      <c r="J126" s="2821">
        <v>11</v>
      </c>
      <c r="K126" s="2832">
        <v>1</v>
      </c>
      <c r="L126" s="928"/>
      <c r="M126" s="799"/>
      <c r="N126" s="799"/>
      <c r="O126" s="862"/>
      <c r="P126" s="1210"/>
      <c r="Q126" s="1212"/>
      <c r="R126" s="926">
        <v>21</v>
      </c>
    </row>
    <row r="127" spans="1:18" s="2811" customFormat="1">
      <c r="A127" s="926">
        <v>22</v>
      </c>
      <c r="B127" s="2407" t="s">
        <v>5018</v>
      </c>
      <c r="C127" s="2432"/>
      <c r="D127" s="2407" t="s">
        <v>4995</v>
      </c>
      <c r="E127" s="2481"/>
      <c r="F127" s="2830">
        <v>27</v>
      </c>
      <c r="G127" s="2831">
        <v>4</v>
      </c>
      <c r="H127" s="2820"/>
      <c r="I127" s="2564"/>
      <c r="J127" s="2821">
        <v>11</v>
      </c>
      <c r="K127" s="2832">
        <v>1</v>
      </c>
      <c r="L127" s="928"/>
      <c r="M127" s="799"/>
      <c r="N127" s="799"/>
      <c r="O127" s="862"/>
      <c r="P127" s="1210"/>
      <c r="Q127" s="1212"/>
      <c r="R127" s="926">
        <v>22</v>
      </c>
    </row>
    <row r="128" spans="1:18" s="2811" customFormat="1">
      <c r="A128" s="911">
        <v>23</v>
      </c>
      <c r="B128" s="2407" t="s">
        <v>5019</v>
      </c>
      <c r="C128" s="2432"/>
      <c r="D128" s="2407" t="s">
        <v>4995</v>
      </c>
      <c r="E128" s="2432"/>
      <c r="F128" s="2830">
        <v>27</v>
      </c>
      <c r="G128" s="2831">
        <v>4</v>
      </c>
      <c r="H128" s="2824"/>
      <c r="I128" s="2407"/>
      <c r="J128" s="2821">
        <v>11</v>
      </c>
      <c r="K128" s="2832">
        <v>1</v>
      </c>
      <c r="L128" s="928"/>
      <c r="M128" s="799"/>
      <c r="N128" s="799"/>
      <c r="O128" s="862"/>
      <c r="P128" s="1210"/>
      <c r="Q128" s="1212"/>
      <c r="R128" s="926">
        <v>23</v>
      </c>
    </row>
    <row r="129" spans="1:18" s="2811" customFormat="1">
      <c r="A129" s="926">
        <v>24</v>
      </c>
      <c r="B129" s="2407" t="s">
        <v>5020</v>
      </c>
      <c r="C129" s="2432"/>
      <c r="D129" s="2407" t="s">
        <v>4995</v>
      </c>
      <c r="E129" s="2432"/>
      <c r="F129" s="2830">
        <v>138</v>
      </c>
      <c r="G129" s="2831">
        <v>27</v>
      </c>
      <c r="H129" s="2824"/>
      <c r="I129" s="2407"/>
      <c r="J129" s="2829">
        <v>467</v>
      </c>
      <c r="K129" s="2832">
        <v>5</v>
      </c>
      <c r="L129" s="928"/>
      <c r="M129" s="799"/>
      <c r="N129" s="799"/>
      <c r="O129" s="862"/>
      <c r="P129" s="1210"/>
      <c r="Q129" s="1212"/>
      <c r="R129" s="926">
        <v>24</v>
      </c>
    </row>
    <row r="130" spans="1:18" s="2811" customFormat="1">
      <c r="A130" s="926">
        <v>25</v>
      </c>
      <c r="B130" s="2407" t="s">
        <v>5021</v>
      </c>
      <c r="C130" s="2432"/>
      <c r="D130" s="2407" t="s">
        <v>4995</v>
      </c>
      <c r="E130" s="2432"/>
      <c r="F130" s="2830">
        <v>138</v>
      </c>
      <c r="G130" s="2831">
        <v>27</v>
      </c>
      <c r="H130" s="2824"/>
      <c r="I130" s="2407"/>
      <c r="J130" s="2829">
        <v>373</v>
      </c>
      <c r="K130" s="2832">
        <v>4</v>
      </c>
      <c r="L130" s="928"/>
      <c r="M130" s="799"/>
      <c r="N130" s="799"/>
      <c r="O130" s="862"/>
      <c r="P130" s="1210"/>
      <c r="Q130" s="1212"/>
      <c r="R130" s="911">
        <v>25</v>
      </c>
    </row>
    <row r="131" spans="1:18" s="2811" customFormat="1">
      <c r="A131" s="926">
        <v>26</v>
      </c>
      <c r="B131" s="2407" t="s">
        <v>5022</v>
      </c>
      <c r="C131" s="2432"/>
      <c r="D131" s="2407" t="s">
        <v>4995</v>
      </c>
      <c r="E131" s="2481"/>
      <c r="F131" s="2830">
        <v>27</v>
      </c>
      <c r="G131" s="2831">
        <v>4</v>
      </c>
      <c r="H131" s="2820"/>
      <c r="I131" s="2564"/>
      <c r="J131" s="2821">
        <v>11</v>
      </c>
      <c r="K131" s="2832">
        <v>1</v>
      </c>
      <c r="L131" s="928"/>
      <c r="M131" s="799"/>
      <c r="N131" s="799"/>
      <c r="O131" s="862"/>
      <c r="P131" s="1210"/>
      <c r="Q131" s="1212"/>
      <c r="R131" s="911">
        <v>26</v>
      </c>
    </row>
    <row r="132" spans="1:18" s="2811" customFormat="1">
      <c r="A132" s="926">
        <v>27</v>
      </c>
      <c r="B132" s="2407" t="s">
        <v>5023</v>
      </c>
      <c r="C132" s="2432"/>
      <c r="D132" s="2407" t="s">
        <v>4995</v>
      </c>
      <c r="E132" s="2432"/>
      <c r="F132" s="2830">
        <v>27</v>
      </c>
      <c r="G132" s="2831">
        <v>4</v>
      </c>
      <c r="H132" s="2824"/>
      <c r="I132" s="2407"/>
      <c r="J132" s="2821">
        <v>11</v>
      </c>
      <c r="K132" s="2832">
        <v>1</v>
      </c>
      <c r="L132" s="928"/>
      <c r="M132" s="799"/>
      <c r="N132" s="799"/>
      <c r="O132" s="862"/>
      <c r="P132" s="1210"/>
      <c r="Q132" s="1212"/>
      <c r="R132" s="926">
        <v>27</v>
      </c>
    </row>
    <row r="133" spans="1:18" s="2811" customFormat="1">
      <c r="A133" s="926">
        <v>28</v>
      </c>
      <c r="B133" s="2407" t="s">
        <v>5024</v>
      </c>
      <c r="C133" s="2432"/>
      <c r="D133" s="2407" t="s">
        <v>4995</v>
      </c>
      <c r="E133" s="2432"/>
      <c r="F133" s="2830">
        <v>27</v>
      </c>
      <c r="G133" s="2831">
        <v>4</v>
      </c>
      <c r="H133" s="2820"/>
      <c r="I133" s="2407"/>
      <c r="J133" s="2821">
        <v>11</v>
      </c>
      <c r="K133" s="2832">
        <v>1</v>
      </c>
      <c r="L133" s="928"/>
      <c r="M133" s="799"/>
      <c r="N133" s="799"/>
      <c r="O133" s="862"/>
      <c r="P133" s="1210"/>
      <c r="Q133" s="1212"/>
      <c r="R133" s="926">
        <v>28</v>
      </c>
    </row>
    <row r="134" spans="1:18" s="2811" customFormat="1">
      <c r="A134" s="911">
        <v>29</v>
      </c>
      <c r="B134" s="2407" t="s">
        <v>5025</v>
      </c>
      <c r="C134" s="2432"/>
      <c r="D134" s="2407" t="s">
        <v>4995</v>
      </c>
      <c r="E134" s="2481"/>
      <c r="F134" s="2830">
        <v>27</v>
      </c>
      <c r="G134" s="2831">
        <v>4</v>
      </c>
      <c r="H134" s="2820"/>
      <c r="I134" s="2564"/>
      <c r="J134" s="2821">
        <v>11</v>
      </c>
      <c r="K134" s="2832">
        <v>1</v>
      </c>
      <c r="L134" s="928"/>
      <c r="M134" s="799"/>
      <c r="N134" s="799"/>
      <c r="O134" s="862"/>
      <c r="P134" s="1210"/>
      <c r="Q134" s="1212"/>
      <c r="R134" s="926">
        <v>29</v>
      </c>
    </row>
    <row r="135" spans="1:18" s="2811" customFormat="1">
      <c r="A135" s="926">
        <v>30</v>
      </c>
      <c r="B135" s="2407" t="s">
        <v>5026</v>
      </c>
      <c r="C135" s="2432"/>
      <c r="D135" s="2407" t="s">
        <v>4995</v>
      </c>
      <c r="E135" s="2481"/>
      <c r="F135" s="2830">
        <v>27</v>
      </c>
      <c r="G135" s="2831">
        <v>4</v>
      </c>
      <c r="H135" s="2820"/>
      <c r="I135" s="2564"/>
      <c r="J135" s="2821">
        <v>11</v>
      </c>
      <c r="K135" s="2832">
        <v>1</v>
      </c>
      <c r="L135" s="928"/>
      <c r="M135" s="799"/>
      <c r="N135" s="799"/>
      <c r="O135" s="862"/>
      <c r="P135" s="1210"/>
      <c r="Q135" s="1212"/>
      <c r="R135" s="926">
        <v>30</v>
      </c>
    </row>
    <row r="136" spans="1:18" s="2811" customFormat="1">
      <c r="A136" s="926">
        <v>31</v>
      </c>
      <c r="B136" s="2407" t="s">
        <v>5027</v>
      </c>
      <c r="C136" s="2432"/>
      <c r="D136" s="2407" t="s">
        <v>4995</v>
      </c>
      <c r="E136" s="2481"/>
      <c r="F136" s="2830">
        <v>27</v>
      </c>
      <c r="G136" s="2831">
        <v>4</v>
      </c>
      <c r="H136" s="2820"/>
      <c r="I136" s="2564"/>
      <c r="J136" s="2821">
        <v>11</v>
      </c>
      <c r="K136" s="2832">
        <v>1</v>
      </c>
      <c r="L136" s="928"/>
      <c r="M136" s="799"/>
      <c r="N136" s="799"/>
      <c r="O136" s="862"/>
      <c r="P136" s="1210"/>
      <c r="Q136" s="1212"/>
      <c r="R136" s="926">
        <v>31</v>
      </c>
    </row>
    <row r="137" spans="1:18" s="2811" customFormat="1">
      <c r="A137" s="926">
        <v>32</v>
      </c>
      <c r="B137" s="2407" t="s">
        <v>5028</v>
      </c>
      <c r="C137" s="2432"/>
      <c r="D137" s="2407" t="s">
        <v>5010</v>
      </c>
      <c r="E137" s="2432"/>
      <c r="F137" s="2830">
        <v>27</v>
      </c>
      <c r="G137" s="2831">
        <v>4</v>
      </c>
      <c r="H137" s="2824"/>
      <c r="I137" s="2407"/>
      <c r="J137" s="2821">
        <v>42</v>
      </c>
      <c r="K137" s="2832">
        <v>4</v>
      </c>
      <c r="L137" s="928"/>
      <c r="M137" s="799"/>
      <c r="N137" s="799"/>
      <c r="O137" s="862"/>
      <c r="P137" s="1210"/>
      <c r="Q137" s="1212"/>
      <c r="R137" s="911">
        <v>32</v>
      </c>
    </row>
    <row r="138" spans="1:18" s="2811" customFormat="1">
      <c r="A138" s="926">
        <v>33</v>
      </c>
      <c r="B138" s="2407" t="s">
        <v>5029</v>
      </c>
      <c r="C138" s="2432"/>
      <c r="D138" s="2407" t="s">
        <v>4995</v>
      </c>
      <c r="E138" s="2432"/>
      <c r="F138" s="2830">
        <v>27</v>
      </c>
      <c r="G138" s="2831">
        <v>4</v>
      </c>
      <c r="H138" s="2824"/>
      <c r="I138" s="2407"/>
      <c r="J138" s="2821">
        <v>40</v>
      </c>
      <c r="K138" s="2832">
        <v>4</v>
      </c>
      <c r="L138" s="928"/>
      <c r="M138" s="799"/>
      <c r="N138" s="799"/>
      <c r="O138" s="862"/>
      <c r="P138" s="1210"/>
      <c r="Q138" s="1212"/>
      <c r="R138" s="911">
        <v>33</v>
      </c>
    </row>
    <row r="139" spans="1:18" s="2811" customFormat="1">
      <c r="A139" s="926">
        <v>34</v>
      </c>
      <c r="B139" s="2407" t="s">
        <v>5030</v>
      </c>
      <c r="C139" s="2432"/>
      <c r="D139" s="2407" t="s">
        <v>4995</v>
      </c>
      <c r="E139" s="2432"/>
      <c r="F139" s="2830">
        <v>27</v>
      </c>
      <c r="G139" s="2831">
        <v>4</v>
      </c>
      <c r="H139" s="2824"/>
      <c r="I139" s="2407"/>
      <c r="J139" s="2821">
        <v>11</v>
      </c>
      <c r="K139" s="2832">
        <v>1</v>
      </c>
      <c r="L139" s="928"/>
      <c r="M139" s="799"/>
      <c r="N139" s="799"/>
      <c r="O139" s="862"/>
      <c r="P139" s="1210"/>
      <c r="Q139" s="1212"/>
      <c r="R139" s="926">
        <v>34</v>
      </c>
    </row>
    <row r="140" spans="1:18" s="2811" customFormat="1">
      <c r="A140" s="911">
        <v>35</v>
      </c>
      <c r="B140" s="2407" t="s">
        <v>5031</v>
      </c>
      <c r="C140" s="2432"/>
      <c r="D140" s="2407" t="s">
        <v>4995</v>
      </c>
      <c r="E140" s="2432"/>
      <c r="F140" s="2830">
        <v>27</v>
      </c>
      <c r="G140" s="2831">
        <v>4</v>
      </c>
      <c r="H140" s="2824"/>
      <c r="I140" s="2407"/>
      <c r="J140" s="2821">
        <v>11</v>
      </c>
      <c r="K140" s="2832">
        <v>1</v>
      </c>
      <c r="L140" s="928"/>
      <c r="M140" s="799"/>
      <c r="N140" s="799"/>
      <c r="O140" s="862"/>
      <c r="P140" s="1210"/>
      <c r="Q140" s="1212"/>
      <c r="R140" s="926">
        <v>35</v>
      </c>
    </row>
    <row r="141" spans="1:18" s="2811" customFormat="1">
      <c r="A141" s="926">
        <v>36</v>
      </c>
      <c r="B141" s="2407" t="s">
        <v>5032</v>
      </c>
      <c r="C141" s="2432"/>
      <c r="D141" s="2407" t="s">
        <v>4995</v>
      </c>
      <c r="E141" s="2481"/>
      <c r="F141" s="2830">
        <v>27</v>
      </c>
      <c r="G141" s="2831">
        <v>4</v>
      </c>
      <c r="H141" s="2820"/>
      <c r="I141" s="2564"/>
      <c r="J141" s="2821">
        <v>11</v>
      </c>
      <c r="K141" s="2832">
        <v>1</v>
      </c>
      <c r="L141" s="928"/>
      <c r="M141" s="799"/>
      <c r="N141" s="799"/>
      <c r="O141" s="862"/>
      <c r="P141" s="1210"/>
      <c r="Q141" s="1212"/>
      <c r="R141" s="926">
        <v>36</v>
      </c>
    </row>
    <row r="142" spans="1:18" s="2811" customFormat="1">
      <c r="A142" s="926">
        <v>37</v>
      </c>
      <c r="B142" s="2407" t="s">
        <v>5033</v>
      </c>
      <c r="C142" s="2432"/>
      <c r="D142" s="2407" t="s">
        <v>4995</v>
      </c>
      <c r="E142" s="2432"/>
      <c r="F142" s="2830">
        <v>138</v>
      </c>
      <c r="G142" s="2831">
        <v>27</v>
      </c>
      <c r="H142" s="2824"/>
      <c r="I142" s="2407"/>
      <c r="J142" s="2821">
        <v>373</v>
      </c>
      <c r="K142" s="2832">
        <v>4</v>
      </c>
      <c r="L142" s="928"/>
      <c r="M142" s="799"/>
      <c r="N142" s="799"/>
      <c r="O142" s="862"/>
      <c r="P142" s="1210"/>
      <c r="Q142" s="1212"/>
      <c r="R142" s="926">
        <v>37</v>
      </c>
    </row>
    <row r="143" spans="1:18" s="2811" customFormat="1">
      <c r="A143" s="926">
        <v>38</v>
      </c>
      <c r="B143" s="2407" t="s">
        <v>5034</v>
      </c>
      <c r="C143" s="2432"/>
      <c r="D143" s="2407" t="s">
        <v>4995</v>
      </c>
      <c r="E143" s="2432"/>
      <c r="F143" s="2830">
        <v>27</v>
      </c>
      <c r="G143" s="2831">
        <v>4</v>
      </c>
      <c r="H143" s="2824"/>
      <c r="I143" s="2407"/>
      <c r="J143" s="2821">
        <v>11</v>
      </c>
      <c r="K143" s="2832">
        <v>1</v>
      </c>
      <c r="L143" s="928"/>
      <c r="M143" s="799"/>
      <c r="N143" s="799"/>
      <c r="O143" s="862"/>
      <c r="P143" s="1210"/>
      <c r="Q143" s="1212"/>
      <c r="R143" s="926">
        <v>38</v>
      </c>
    </row>
    <row r="144" spans="1:18" s="2811" customFormat="1">
      <c r="A144" s="926">
        <v>39</v>
      </c>
      <c r="B144" s="2407" t="s">
        <v>5035</v>
      </c>
      <c r="C144" s="2432"/>
      <c r="D144" s="2407" t="s">
        <v>4995</v>
      </c>
      <c r="E144" s="2432"/>
      <c r="F144" s="2830">
        <v>27</v>
      </c>
      <c r="G144" s="2831">
        <v>4</v>
      </c>
      <c r="H144" s="2824"/>
      <c r="I144" s="2407"/>
      <c r="J144" s="2821">
        <v>11</v>
      </c>
      <c r="K144" s="2832">
        <v>1</v>
      </c>
      <c r="L144" s="928"/>
      <c r="M144" s="799"/>
      <c r="N144" s="799"/>
      <c r="O144" s="862"/>
      <c r="P144" s="1210"/>
      <c r="Q144" s="1212"/>
      <c r="R144" s="911">
        <v>39</v>
      </c>
    </row>
    <row r="145" spans="1:18" s="2811" customFormat="1">
      <c r="A145" s="926">
        <v>40</v>
      </c>
      <c r="B145" s="2407" t="s">
        <v>5036</v>
      </c>
      <c r="C145" s="2432"/>
      <c r="D145" s="2407" t="s">
        <v>4995</v>
      </c>
      <c r="E145" s="2481"/>
      <c r="F145" s="2830">
        <v>27</v>
      </c>
      <c r="G145" s="2831">
        <v>4</v>
      </c>
      <c r="H145" s="2820"/>
      <c r="I145" s="2564"/>
      <c r="J145" s="2821">
        <v>11</v>
      </c>
      <c r="K145" s="2832">
        <v>1</v>
      </c>
      <c r="L145" s="928"/>
      <c r="M145" s="799"/>
      <c r="N145" s="799"/>
      <c r="O145" s="862"/>
      <c r="P145" s="1210"/>
      <c r="Q145" s="1212"/>
      <c r="R145" s="911">
        <v>40</v>
      </c>
    </row>
    <row r="146" spans="1:18" s="2811" customFormat="1">
      <c r="A146" s="911">
        <v>41</v>
      </c>
      <c r="B146" s="2407" t="s">
        <v>5037</v>
      </c>
      <c r="C146" s="2432"/>
      <c r="D146" s="2407" t="s">
        <v>4995</v>
      </c>
      <c r="E146" s="2432"/>
      <c r="F146" s="2830">
        <v>27</v>
      </c>
      <c r="G146" s="2831">
        <v>4</v>
      </c>
      <c r="H146" s="2824"/>
      <c r="I146" s="2407"/>
      <c r="J146" s="2821">
        <v>40</v>
      </c>
      <c r="K146" s="2832">
        <v>4</v>
      </c>
      <c r="L146" s="928"/>
      <c r="M146" s="799"/>
      <c r="N146" s="799"/>
      <c r="O146" s="862"/>
      <c r="P146" s="1210"/>
      <c r="Q146" s="1212"/>
      <c r="R146" s="926">
        <v>41</v>
      </c>
    </row>
    <row r="147" spans="1:18" s="2811" customFormat="1">
      <c r="A147" s="926">
        <v>42</v>
      </c>
      <c r="B147" s="2406" t="s">
        <v>5038</v>
      </c>
      <c r="C147" s="2432"/>
      <c r="D147" s="2407" t="s">
        <v>4995</v>
      </c>
      <c r="E147" s="2432"/>
      <c r="F147" s="2830">
        <v>27</v>
      </c>
      <c r="G147" s="2831">
        <v>4</v>
      </c>
      <c r="H147" s="2824"/>
      <c r="I147" s="2407"/>
      <c r="J147" s="2821">
        <v>11</v>
      </c>
      <c r="K147" s="2832">
        <v>1</v>
      </c>
      <c r="L147" s="928"/>
      <c r="M147" s="799"/>
      <c r="N147" s="799"/>
      <c r="O147" s="862"/>
      <c r="P147" s="1210"/>
      <c r="Q147" s="1212"/>
      <c r="R147" s="926">
        <v>42</v>
      </c>
    </row>
    <row r="148" spans="1:18" s="2811" customFormat="1">
      <c r="A148" s="926">
        <v>43</v>
      </c>
      <c r="B148" s="2406" t="s">
        <v>5039</v>
      </c>
      <c r="C148" s="2432"/>
      <c r="D148" s="2407" t="s">
        <v>4995</v>
      </c>
      <c r="E148" s="2432"/>
      <c r="F148" s="2830">
        <v>138</v>
      </c>
      <c r="G148" s="2831">
        <v>27</v>
      </c>
      <c r="H148" s="2824"/>
      <c r="I148" s="2407"/>
      <c r="J148" s="2821">
        <v>467</v>
      </c>
      <c r="K148" s="2832">
        <v>5</v>
      </c>
      <c r="L148" s="928"/>
      <c r="M148" s="799"/>
      <c r="N148" s="799"/>
      <c r="O148" s="862"/>
      <c r="P148" s="1210"/>
      <c r="Q148" s="1212"/>
      <c r="R148" s="926">
        <v>43</v>
      </c>
    </row>
    <row r="149" spans="1:18" s="2811" customFormat="1">
      <c r="A149" s="926">
        <v>44</v>
      </c>
      <c r="B149" s="2406" t="s">
        <v>5040</v>
      </c>
      <c r="C149" s="2432"/>
      <c r="D149" s="2407" t="s">
        <v>5010</v>
      </c>
      <c r="E149" s="2432"/>
      <c r="F149" s="2830">
        <v>27</v>
      </c>
      <c r="G149" s="2831">
        <v>4</v>
      </c>
      <c r="H149" s="2824"/>
      <c r="I149" s="2407"/>
      <c r="J149" s="2821">
        <v>28</v>
      </c>
      <c r="K149" s="2832">
        <v>4</v>
      </c>
      <c r="L149" s="928"/>
      <c r="M149" s="799"/>
      <c r="N149" s="799"/>
      <c r="O149" s="862"/>
      <c r="P149" s="1210"/>
      <c r="Q149" s="1212"/>
      <c r="R149" s="926">
        <v>44</v>
      </c>
    </row>
    <row r="150" spans="1:18" s="2811" customFormat="1">
      <c r="A150" s="926">
        <v>45</v>
      </c>
      <c r="B150" s="2406" t="s">
        <v>5041</v>
      </c>
      <c r="C150" s="2432"/>
      <c r="D150" s="2407" t="s">
        <v>5010</v>
      </c>
      <c r="E150" s="2432"/>
      <c r="F150" s="2830">
        <v>27</v>
      </c>
      <c r="G150" s="2831">
        <v>4</v>
      </c>
      <c r="H150" s="2824"/>
      <c r="I150" s="2407"/>
      <c r="J150" s="2821">
        <v>28</v>
      </c>
      <c r="K150" s="2832">
        <v>4</v>
      </c>
      <c r="L150" s="928"/>
      <c r="M150" s="799"/>
      <c r="N150" s="799"/>
      <c r="O150" s="862"/>
      <c r="P150" s="1210"/>
      <c r="Q150" s="1212"/>
      <c r="R150" s="926">
        <v>45</v>
      </c>
    </row>
    <row r="151" spans="1:18" s="2811" customFormat="1">
      <c r="A151" s="926">
        <v>46</v>
      </c>
      <c r="B151" s="2406" t="s">
        <v>5042</v>
      </c>
      <c r="C151" s="2432"/>
      <c r="D151" s="2407" t="s">
        <v>4995</v>
      </c>
      <c r="E151" s="2432"/>
      <c r="F151" s="2830">
        <v>27</v>
      </c>
      <c r="G151" s="2831">
        <v>4</v>
      </c>
      <c r="H151" s="2824"/>
      <c r="I151" s="2407"/>
      <c r="J151" s="2821">
        <v>11</v>
      </c>
      <c r="K151" s="2832">
        <v>1</v>
      </c>
      <c r="L151" s="928"/>
      <c r="M151" s="799"/>
      <c r="N151" s="799"/>
      <c r="O151" s="862"/>
      <c r="P151" s="1210"/>
      <c r="Q151" s="1212"/>
      <c r="R151" s="911">
        <v>46</v>
      </c>
    </row>
    <row r="152" spans="1:18" s="2811" customFormat="1">
      <c r="A152" s="911">
        <v>47</v>
      </c>
      <c r="B152" s="2406" t="s">
        <v>5043</v>
      </c>
      <c r="C152" s="2432"/>
      <c r="D152" s="2407" t="s">
        <v>4995</v>
      </c>
      <c r="E152" s="2481"/>
      <c r="F152" s="2830">
        <v>27</v>
      </c>
      <c r="G152" s="2831">
        <v>4</v>
      </c>
      <c r="H152" s="2820"/>
      <c r="I152" s="2407"/>
      <c r="J152" s="2821">
        <v>11</v>
      </c>
      <c r="K152" s="2832">
        <v>1</v>
      </c>
      <c r="L152" s="928"/>
      <c r="M152" s="799"/>
      <c r="N152" s="799"/>
      <c r="O152" s="862"/>
      <c r="P152" s="1210"/>
      <c r="Q152" s="1212"/>
      <c r="R152" s="911">
        <v>47</v>
      </c>
    </row>
    <row r="153" spans="1:18" s="2811" customFormat="1">
      <c r="A153" s="926">
        <v>48</v>
      </c>
      <c r="B153" s="2406" t="s">
        <v>5044</v>
      </c>
      <c r="C153" s="2432"/>
      <c r="D153" s="2407" t="s">
        <v>4995</v>
      </c>
      <c r="E153" s="2481"/>
      <c r="F153" s="2830">
        <v>27</v>
      </c>
      <c r="G153" s="2831">
        <v>4</v>
      </c>
      <c r="H153" s="2820"/>
      <c r="I153" s="2407"/>
      <c r="J153" s="2821">
        <v>11</v>
      </c>
      <c r="K153" s="2832">
        <v>1</v>
      </c>
      <c r="L153" s="928"/>
      <c r="M153" s="799"/>
      <c r="N153" s="799"/>
      <c r="O153" s="862"/>
      <c r="P153" s="1210"/>
      <c r="Q153" s="1212"/>
      <c r="R153" s="926">
        <v>48</v>
      </c>
    </row>
    <row r="154" spans="1:18" s="2811" customFormat="1">
      <c r="A154" s="926">
        <v>49</v>
      </c>
      <c r="B154" s="2406" t="s">
        <v>5045</v>
      </c>
      <c r="C154" s="2432"/>
      <c r="D154" s="2407" t="s">
        <v>4995</v>
      </c>
      <c r="E154" s="2432"/>
      <c r="F154" s="2830">
        <v>27</v>
      </c>
      <c r="G154" s="2831">
        <v>4</v>
      </c>
      <c r="H154" s="2824"/>
      <c r="I154" s="2407"/>
      <c r="J154" s="2821">
        <v>11</v>
      </c>
      <c r="K154" s="2832">
        <v>1</v>
      </c>
      <c r="L154" s="928"/>
      <c r="M154" s="799"/>
      <c r="N154" s="799"/>
      <c r="O154" s="862"/>
      <c r="P154" s="1210"/>
      <c r="Q154" s="1212"/>
      <c r="R154" s="926">
        <v>49</v>
      </c>
    </row>
    <row r="155" spans="1:18" s="2811" customFormat="1">
      <c r="A155" s="926">
        <v>50</v>
      </c>
      <c r="B155" s="2406" t="s">
        <v>5046</v>
      </c>
      <c r="C155" s="2432"/>
      <c r="D155" s="2407" t="s">
        <v>4995</v>
      </c>
      <c r="E155" s="2432"/>
      <c r="F155" s="2830">
        <v>138</v>
      </c>
      <c r="G155" s="2831">
        <v>27</v>
      </c>
      <c r="H155" s="2824"/>
      <c r="I155" s="2407"/>
      <c r="J155" s="2821">
        <v>280</v>
      </c>
      <c r="K155" s="2832">
        <v>3</v>
      </c>
      <c r="L155" s="928"/>
      <c r="M155" s="799"/>
      <c r="N155" s="799"/>
      <c r="O155" s="862"/>
      <c r="P155" s="1210"/>
      <c r="Q155" s="1212"/>
      <c r="R155" s="926">
        <v>50</v>
      </c>
    </row>
    <row r="156" spans="1:18" s="2811" customFormat="1">
      <c r="A156" s="926">
        <v>51</v>
      </c>
      <c r="B156" s="2406" t="s">
        <v>5047</v>
      </c>
      <c r="C156" s="2432"/>
      <c r="D156" s="2407" t="s">
        <v>4995</v>
      </c>
      <c r="E156" s="2432"/>
      <c r="F156" s="2830">
        <v>27</v>
      </c>
      <c r="G156" s="2831">
        <v>4</v>
      </c>
      <c r="H156" s="2824"/>
      <c r="I156" s="2407"/>
      <c r="J156" s="2821">
        <v>11</v>
      </c>
      <c r="K156" s="2832">
        <v>1</v>
      </c>
      <c r="L156" s="928"/>
      <c r="M156" s="799"/>
      <c r="N156" s="799"/>
      <c r="O156" s="862"/>
      <c r="P156" s="1210"/>
      <c r="Q156" s="1212"/>
      <c r="R156" s="926">
        <v>51</v>
      </c>
    </row>
    <row r="157" spans="1:18" s="2811" customFormat="1">
      <c r="A157" s="926">
        <v>52</v>
      </c>
      <c r="B157" s="2407" t="s">
        <v>5048</v>
      </c>
      <c r="C157" s="2432"/>
      <c r="D157" s="2407" t="s">
        <v>4995</v>
      </c>
      <c r="E157" s="2432"/>
      <c r="F157" s="2830">
        <v>138</v>
      </c>
      <c r="G157" s="2831">
        <v>27</v>
      </c>
      <c r="H157" s="2824"/>
      <c r="I157" s="2407"/>
      <c r="J157" s="2821">
        <v>467</v>
      </c>
      <c r="K157" s="2832">
        <v>5</v>
      </c>
      <c r="L157" s="928"/>
      <c r="M157" s="799"/>
      <c r="N157" s="799"/>
      <c r="O157" s="862"/>
      <c r="P157" s="1210"/>
      <c r="Q157" s="1212"/>
      <c r="R157" s="926">
        <v>52</v>
      </c>
    </row>
    <row r="158" spans="1:18" s="2811" customFormat="1">
      <c r="A158" s="911">
        <v>53</v>
      </c>
      <c r="B158" s="2407" t="s">
        <v>5049</v>
      </c>
      <c r="C158" s="2432"/>
      <c r="D158" s="2407" t="s">
        <v>4995</v>
      </c>
      <c r="E158" s="2432"/>
      <c r="F158" s="2830">
        <v>27</v>
      </c>
      <c r="G158" s="2831">
        <v>4</v>
      </c>
      <c r="H158" s="2824"/>
      <c r="I158" s="2407"/>
      <c r="J158" s="2821">
        <v>11</v>
      </c>
      <c r="K158" s="2832">
        <v>1</v>
      </c>
      <c r="L158" s="928"/>
      <c r="M158" s="799"/>
      <c r="N158" s="799"/>
      <c r="O158" s="862"/>
      <c r="P158" s="1210"/>
      <c r="Q158" s="1212"/>
      <c r="R158" s="911">
        <v>53</v>
      </c>
    </row>
    <row r="159" spans="1:18" s="2811" customFormat="1">
      <c r="A159" s="926">
        <v>54</v>
      </c>
      <c r="B159" s="2407" t="s">
        <v>5050</v>
      </c>
      <c r="C159" s="2432"/>
      <c r="D159" s="2407" t="s">
        <v>4995</v>
      </c>
      <c r="E159" s="2432"/>
      <c r="F159" s="2830">
        <v>27</v>
      </c>
      <c r="G159" s="2831">
        <v>4</v>
      </c>
      <c r="H159" s="2824"/>
      <c r="I159" s="2407"/>
      <c r="J159" s="2821">
        <v>11</v>
      </c>
      <c r="K159" s="2832">
        <v>1</v>
      </c>
      <c r="L159" s="928"/>
      <c r="M159" s="799"/>
      <c r="N159" s="799"/>
      <c r="O159" s="862"/>
      <c r="P159" s="1210"/>
      <c r="Q159" s="1212"/>
      <c r="R159" s="911">
        <v>54</v>
      </c>
    </row>
    <row r="160" spans="1:18" s="2811" customFormat="1">
      <c r="A160" s="926">
        <v>55</v>
      </c>
      <c r="B160" s="2407" t="s">
        <v>5051</v>
      </c>
      <c r="C160" s="2432"/>
      <c r="D160" s="2407" t="s">
        <v>4995</v>
      </c>
      <c r="E160" s="2481"/>
      <c r="F160" s="2830">
        <v>27</v>
      </c>
      <c r="G160" s="2831">
        <v>4</v>
      </c>
      <c r="H160" s="2820"/>
      <c r="I160" s="2564"/>
      <c r="J160" s="2821">
        <v>11</v>
      </c>
      <c r="K160" s="2832">
        <v>1</v>
      </c>
      <c r="L160" s="928"/>
      <c r="M160" s="799"/>
      <c r="N160" s="799"/>
      <c r="O160" s="862"/>
      <c r="P160" s="1210"/>
      <c r="Q160" s="1212"/>
      <c r="R160" s="926">
        <v>55</v>
      </c>
    </row>
    <row r="161" spans="1:18">
      <c r="A161" s="926">
        <v>56</v>
      </c>
      <c r="B161" s="2407" t="s">
        <v>5052</v>
      </c>
      <c r="C161" s="2432"/>
      <c r="D161" s="2407" t="s">
        <v>4995</v>
      </c>
      <c r="E161" s="2432"/>
      <c r="F161" s="2830">
        <v>27</v>
      </c>
      <c r="G161" s="2831">
        <v>4</v>
      </c>
      <c r="H161" s="2820"/>
      <c r="I161" s="2407"/>
      <c r="J161" s="2821">
        <v>11</v>
      </c>
      <c r="K161" s="2832">
        <v>1</v>
      </c>
      <c r="L161" s="928"/>
      <c r="M161" s="799"/>
      <c r="N161" s="799"/>
      <c r="O161" s="862"/>
      <c r="P161" s="1210"/>
      <c r="Q161" s="1212"/>
      <c r="R161" s="926">
        <v>56</v>
      </c>
    </row>
    <row r="162" spans="1:18">
      <c r="A162" s="926">
        <v>57</v>
      </c>
      <c r="B162" s="2407" t="s">
        <v>5053</v>
      </c>
      <c r="C162" s="2432"/>
      <c r="D162" s="2407" t="s">
        <v>4995</v>
      </c>
      <c r="E162" s="2432"/>
      <c r="F162" s="2830">
        <v>27</v>
      </c>
      <c r="G162" s="2831">
        <v>4</v>
      </c>
      <c r="H162" s="2820"/>
      <c r="I162" s="2407"/>
      <c r="J162" s="2821">
        <v>11</v>
      </c>
      <c r="K162" s="2832">
        <v>1</v>
      </c>
      <c r="L162" s="928"/>
      <c r="M162" s="799"/>
      <c r="N162" s="799"/>
      <c r="O162" s="862"/>
      <c r="P162" s="1210"/>
      <c r="Q162" s="1212"/>
      <c r="R162" s="926">
        <v>57</v>
      </c>
    </row>
    <row r="163" spans="1:18">
      <c r="A163" s="926">
        <v>58</v>
      </c>
      <c r="B163" s="2407" t="s">
        <v>5054</v>
      </c>
      <c r="C163" s="2432"/>
      <c r="D163" s="2407" t="s">
        <v>4995</v>
      </c>
      <c r="E163" s="2432"/>
      <c r="F163" s="2830">
        <v>27</v>
      </c>
      <c r="G163" s="2831">
        <v>4</v>
      </c>
      <c r="H163" s="2824"/>
      <c r="I163" s="2407"/>
      <c r="J163" s="2821">
        <v>11</v>
      </c>
      <c r="K163" s="2832">
        <v>1</v>
      </c>
      <c r="L163" s="928"/>
      <c r="M163" s="799"/>
      <c r="N163" s="799"/>
      <c r="O163" s="862"/>
      <c r="P163" s="1210"/>
      <c r="Q163" s="1212"/>
      <c r="R163" s="926">
        <v>58</v>
      </c>
    </row>
    <row r="164" spans="1:18">
      <c r="A164" s="911">
        <v>59</v>
      </c>
      <c r="B164" s="2407" t="s">
        <v>5055</v>
      </c>
      <c r="C164" s="2432"/>
      <c r="D164" s="2407" t="s">
        <v>4995</v>
      </c>
      <c r="E164" s="2432"/>
      <c r="F164" s="2830">
        <v>27</v>
      </c>
      <c r="G164" s="2831">
        <v>4</v>
      </c>
      <c r="H164" s="2824"/>
      <c r="I164" s="2407"/>
      <c r="J164" s="2821">
        <v>11</v>
      </c>
      <c r="K164" s="2832">
        <v>1</v>
      </c>
      <c r="L164" s="928"/>
      <c r="M164" s="799"/>
      <c r="N164" s="799"/>
      <c r="O164" s="862"/>
      <c r="P164" s="1210"/>
      <c r="Q164" s="1212"/>
      <c r="R164" s="926">
        <v>59</v>
      </c>
    </row>
    <row r="165" spans="1:18">
      <c r="A165" s="926">
        <v>60</v>
      </c>
      <c r="B165" s="2407" t="s">
        <v>5056</v>
      </c>
      <c r="C165" s="2432"/>
      <c r="D165" s="2407" t="s">
        <v>4995</v>
      </c>
      <c r="E165" s="2432"/>
      <c r="F165" s="2830">
        <v>27</v>
      </c>
      <c r="G165" s="2831">
        <v>4</v>
      </c>
      <c r="H165" s="2824"/>
      <c r="I165" s="2407"/>
      <c r="J165" s="2821">
        <v>11</v>
      </c>
      <c r="K165" s="2832">
        <v>1</v>
      </c>
      <c r="L165" s="928"/>
      <c r="M165" s="799"/>
      <c r="N165" s="799"/>
      <c r="O165" s="862"/>
      <c r="P165" s="1210"/>
      <c r="Q165" s="1212"/>
      <c r="R165" s="911">
        <v>60</v>
      </c>
    </row>
    <row r="166" spans="1:18">
      <c r="A166" s="926">
        <v>61</v>
      </c>
      <c r="B166" s="2407" t="s">
        <v>5057</v>
      </c>
      <c r="C166" s="2432"/>
      <c r="D166" s="2407" t="s">
        <v>4995</v>
      </c>
      <c r="E166" s="2432"/>
      <c r="F166" s="2830">
        <v>27</v>
      </c>
      <c r="G166" s="2831">
        <v>4</v>
      </c>
      <c r="H166" s="2824"/>
      <c r="I166" s="2407"/>
      <c r="J166" s="2821">
        <v>11</v>
      </c>
      <c r="K166" s="2832">
        <v>1</v>
      </c>
      <c r="L166" s="928"/>
      <c r="M166" s="799"/>
      <c r="N166" s="799"/>
      <c r="O166" s="862"/>
      <c r="P166" s="1210"/>
      <c r="Q166" s="1212"/>
      <c r="R166" s="911">
        <v>61</v>
      </c>
    </row>
    <row r="167" spans="1:18">
      <c r="A167" s="926">
        <v>62</v>
      </c>
      <c r="B167" s="2407" t="s">
        <v>5058</v>
      </c>
      <c r="C167" s="2432"/>
      <c r="D167" s="2407" t="s">
        <v>4995</v>
      </c>
      <c r="E167" s="2481"/>
      <c r="F167" s="2830">
        <v>27</v>
      </c>
      <c r="G167" s="2831">
        <v>4</v>
      </c>
      <c r="H167" s="2820"/>
      <c r="I167" s="2564"/>
      <c r="J167" s="2821">
        <v>11</v>
      </c>
      <c r="K167" s="2832">
        <v>1</v>
      </c>
      <c r="L167" s="928"/>
      <c r="M167" s="799"/>
      <c r="N167" s="799"/>
      <c r="O167" s="862"/>
      <c r="P167" s="1210"/>
      <c r="Q167" s="1212"/>
      <c r="R167" s="926">
        <v>62</v>
      </c>
    </row>
    <row r="168" spans="1:18">
      <c r="A168" s="926">
        <v>63</v>
      </c>
      <c r="B168" s="2407" t="s">
        <v>5059</v>
      </c>
      <c r="C168" s="2432"/>
      <c r="D168" s="2407" t="s">
        <v>5010</v>
      </c>
      <c r="E168" s="2432"/>
      <c r="F168" s="2830">
        <v>27</v>
      </c>
      <c r="G168" s="2831">
        <v>4</v>
      </c>
      <c r="H168" s="2824"/>
      <c r="I168" s="2407"/>
      <c r="J168" s="2821">
        <v>43</v>
      </c>
      <c r="K168" s="2832">
        <v>4</v>
      </c>
      <c r="L168" s="928"/>
      <c r="M168" s="799"/>
      <c r="N168" s="799"/>
      <c r="O168" s="862"/>
      <c r="P168" s="1210"/>
      <c r="Q168" s="1212"/>
      <c r="R168" s="926">
        <v>63</v>
      </c>
    </row>
    <row r="169" spans="1:18">
      <c r="A169" s="926">
        <v>64</v>
      </c>
      <c r="B169" s="2407" t="s">
        <v>5060</v>
      </c>
      <c r="C169" s="2432"/>
      <c r="D169" s="2407" t="s">
        <v>4995</v>
      </c>
      <c r="E169" s="2432"/>
      <c r="F169" s="2830">
        <v>27</v>
      </c>
      <c r="G169" s="2831">
        <v>4</v>
      </c>
      <c r="H169" s="2824"/>
      <c r="I169" s="2407"/>
      <c r="J169" s="2821">
        <v>11</v>
      </c>
      <c r="K169" s="2832">
        <v>1</v>
      </c>
      <c r="L169" s="928"/>
      <c r="M169" s="799"/>
      <c r="N169" s="799"/>
      <c r="O169" s="862"/>
      <c r="P169" s="1210"/>
      <c r="Q169" s="1212"/>
      <c r="R169" s="926">
        <v>64</v>
      </c>
    </row>
    <row r="170" spans="1:18">
      <c r="A170" s="911">
        <v>65</v>
      </c>
      <c r="B170" s="2407" t="s">
        <v>5061</v>
      </c>
      <c r="C170" s="2432"/>
      <c r="D170" s="2407" t="s">
        <v>4995</v>
      </c>
      <c r="E170" s="2432"/>
      <c r="F170" s="2830">
        <v>27</v>
      </c>
      <c r="G170" s="2831">
        <v>4</v>
      </c>
      <c r="H170" s="2820"/>
      <c r="I170" s="2407"/>
      <c r="J170" s="2821">
        <v>11</v>
      </c>
      <c r="K170" s="2832">
        <v>1</v>
      </c>
      <c r="L170" s="928"/>
      <c r="M170" s="799"/>
      <c r="N170" s="799"/>
      <c r="O170" s="862"/>
      <c r="P170" s="1210"/>
      <c r="Q170" s="1212"/>
      <c r="R170" s="926">
        <v>65</v>
      </c>
    </row>
    <row r="171" spans="1:18">
      <c r="A171" s="926">
        <v>66</v>
      </c>
      <c r="B171" s="2407" t="s">
        <v>5062</v>
      </c>
      <c r="C171" s="2432"/>
      <c r="D171" s="2407" t="s">
        <v>4995</v>
      </c>
      <c r="E171" s="2432"/>
      <c r="F171" s="2830">
        <v>27</v>
      </c>
      <c r="G171" s="2831">
        <v>4</v>
      </c>
      <c r="H171" s="2820"/>
      <c r="I171" s="2407"/>
      <c r="J171" s="2821">
        <v>11</v>
      </c>
      <c r="K171" s="2832">
        <v>1</v>
      </c>
      <c r="L171" s="928"/>
      <c r="M171" s="799"/>
      <c r="N171" s="799"/>
      <c r="O171" s="862"/>
      <c r="P171" s="1210"/>
      <c r="Q171" s="1212"/>
      <c r="R171" s="926">
        <v>66</v>
      </c>
    </row>
    <row r="172" spans="1:18">
      <c r="A172" s="926">
        <v>67</v>
      </c>
      <c r="B172" s="2407" t="s">
        <v>5063</v>
      </c>
      <c r="C172" s="2432"/>
      <c r="D172" s="2407" t="s">
        <v>5064</v>
      </c>
      <c r="E172" s="2569"/>
      <c r="F172" s="2826">
        <v>33</v>
      </c>
      <c r="G172" s="2819">
        <v>4</v>
      </c>
      <c r="H172" s="2833">
        <v>0</v>
      </c>
      <c r="I172" s="1855"/>
      <c r="J172" s="2821">
        <v>11</v>
      </c>
      <c r="K172" s="2832">
        <v>1</v>
      </c>
      <c r="L172" s="928"/>
      <c r="M172" s="799"/>
      <c r="N172" s="799"/>
      <c r="O172" s="862"/>
      <c r="P172" s="1210"/>
      <c r="Q172" s="1212"/>
      <c r="R172" s="911">
        <v>67</v>
      </c>
    </row>
    <row r="173" spans="1:18">
      <c r="A173" s="926">
        <v>68</v>
      </c>
      <c r="B173" s="2407" t="s">
        <v>5065</v>
      </c>
      <c r="C173" s="2569"/>
      <c r="D173" s="2407" t="s">
        <v>5064</v>
      </c>
      <c r="E173" s="2569"/>
      <c r="F173" s="2826">
        <v>33</v>
      </c>
      <c r="G173" s="2819">
        <v>4</v>
      </c>
      <c r="H173" s="2833">
        <v>0</v>
      </c>
      <c r="I173" s="1855"/>
      <c r="J173" s="2821">
        <v>11</v>
      </c>
      <c r="K173" s="2832">
        <v>1</v>
      </c>
      <c r="L173" s="928"/>
      <c r="M173" s="799"/>
      <c r="N173" s="799"/>
      <c r="O173" s="862"/>
      <c r="P173" s="1210"/>
      <c r="Q173" s="1212"/>
      <c r="R173" s="911">
        <v>68</v>
      </c>
    </row>
    <row r="174" spans="1:18">
      <c r="A174" s="926">
        <v>69</v>
      </c>
      <c r="B174" s="2407" t="s">
        <v>5066</v>
      </c>
      <c r="C174" s="2432"/>
      <c r="D174" s="2407" t="s">
        <v>5064</v>
      </c>
      <c r="E174" s="2481"/>
      <c r="F174" s="2818">
        <v>33</v>
      </c>
      <c r="G174" s="2823">
        <v>4</v>
      </c>
      <c r="H174" s="2834">
        <v>0</v>
      </c>
      <c r="I174" s="2407"/>
      <c r="J174" s="2821">
        <v>11</v>
      </c>
      <c r="K174" s="2832">
        <v>1</v>
      </c>
      <c r="L174" s="928"/>
      <c r="M174" s="799"/>
      <c r="N174" s="799"/>
      <c r="O174" s="862"/>
      <c r="P174" s="1210"/>
      <c r="Q174" s="1212"/>
      <c r="R174" s="926">
        <v>69</v>
      </c>
    </row>
    <row r="175" spans="1:18">
      <c r="A175" s="926">
        <v>70</v>
      </c>
      <c r="B175" s="2407" t="s">
        <v>5067</v>
      </c>
      <c r="C175" s="2432"/>
      <c r="D175" s="2407" t="s">
        <v>5064</v>
      </c>
      <c r="E175" s="2432"/>
      <c r="F175" s="2818">
        <v>33</v>
      </c>
      <c r="G175" s="2823">
        <v>4</v>
      </c>
      <c r="H175" s="2834">
        <v>0</v>
      </c>
      <c r="I175" s="2407"/>
      <c r="J175" s="2821">
        <v>11</v>
      </c>
      <c r="K175" s="2832">
        <v>1</v>
      </c>
      <c r="L175" s="928"/>
      <c r="M175" s="799"/>
      <c r="N175" s="799"/>
      <c r="O175" s="862"/>
      <c r="P175" s="1210"/>
      <c r="Q175" s="1212"/>
      <c r="R175" s="926">
        <v>70</v>
      </c>
    </row>
    <row r="176" spans="1:18">
      <c r="A176" s="911">
        <v>71</v>
      </c>
      <c r="B176" s="2407" t="s">
        <v>5068</v>
      </c>
      <c r="C176" s="2432"/>
      <c r="D176" s="2407" t="s">
        <v>5064</v>
      </c>
      <c r="E176" s="2432"/>
      <c r="F176" s="2818">
        <v>33</v>
      </c>
      <c r="G176" s="2823">
        <v>4</v>
      </c>
      <c r="H176" s="2834">
        <v>0</v>
      </c>
      <c r="I176" s="2407"/>
      <c r="J176" s="2821">
        <v>11</v>
      </c>
      <c r="K176" s="2832">
        <v>1</v>
      </c>
      <c r="L176" s="928"/>
      <c r="M176" s="799"/>
      <c r="N176" s="799"/>
      <c r="O176" s="862"/>
      <c r="P176" s="1210"/>
      <c r="Q176" s="1212"/>
      <c r="R176" s="926">
        <v>71</v>
      </c>
    </row>
    <row r="177" spans="1:18">
      <c r="A177" s="926">
        <v>72</v>
      </c>
      <c r="B177" s="2407" t="s">
        <v>5069</v>
      </c>
      <c r="C177" s="2432"/>
      <c r="D177" s="2407" t="s">
        <v>5064</v>
      </c>
      <c r="E177" s="2432"/>
      <c r="F177" s="2818">
        <v>33</v>
      </c>
      <c r="G177" s="2823">
        <v>4</v>
      </c>
      <c r="H177" s="2834">
        <v>0</v>
      </c>
      <c r="I177" s="2407"/>
      <c r="J177" s="2821">
        <v>11</v>
      </c>
      <c r="K177" s="2832">
        <v>1</v>
      </c>
      <c r="L177" s="928"/>
      <c r="M177" s="799"/>
      <c r="N177" s="799"/>
      <c r="O177" s="862"/>
      <c r="P177" s="1210"/>
      <c r="Q177" s="1212"/>
      <c r="R177" s="926">
        <v>72</v>
      </c>
    </row>
    <row r="178" spans="1:18">
      <c r="A178" s="926">
        <v>73</v>
      </c>
      <c r="B178" s="2407" t="s">
        <v>5070</v>
      </c>
      <c r="C178" s="2432"/>
      <c r="D178" s="2407" t="s">
        <v>5064</v>
      </c>
      <c r="E178" s="2432"/>
      <c r="F178" s="2818">
        <v>33</v>
      </c>
      <c r="G178" s="2823">
        <v>4</v>
      </c>
      <c r="H178" s="2834">
        <v>0</v>
      </c>
      <c r="I178" s="2407"/>
      <c r="J178" s="2821">
        <v>11</v>
      </c>
      <c r="K178" s="2832">
        <v>1</v>
      </c>
      <c r="L178" s="928"/>
      <c r="M178" s="799"/>
      <c r="N178" s="799"/>
      <c r="O178" s="862"/>
      <c r="P178" s="1210"/>
      <c r="Q178" s="1212"/>
      <c r="R178" s="926">
        <v>73</v>
      </c>
    </row>
    <row r="179" spans="1:18">
      <c r="A179" s="926">
        <v>74</v>
      </c>
      <c r="B179" s="2407" t="s">
        <v>5071</v>
      </c>
      <c r="C179" s="2569"/>
      <c r="D179" s="2407" t="s">
        <v>5064</v>
      </c>
      <c r="E179" s="2569"/>
      <c r="F179" s="2826">
        <v>33</v>
      </c>
      <c r="G179" s="2819">
        <v>4</v>
      </c>
      <c r="H179" s="2833">
        <v>0</v>
      </c>
      <c r="I179" s="1855"/>
      <c r="J179" s="2821">
        <v>11</v>
      </c>
      <c r="K179" s="2832">
        <v>1</v>
      </c>
      <c r="L179" s="928"/>
      <c r="M179" s="799"/>
      <c r="N179" s="799"/>
      <c r="O179" s="862"/>
      <c r="P179" s="1210"/>
      <c r="Q179" s="1212"/>
      <c r="R179" s="911">
        <v>74</v>
      </c>
    </row>
    <row r="180" spans="1:18">
      <c r="A180" s="926">
        <v>75</v>
      </c>
      <c r="B180" s="2407" t="s">
        <v>5072</v>
      </c>
      <c r="C180" s="2432"/>
      <c r="D180" s="2407" t="s">
        <v>5064</v>
      </c>
      <c r="E180" s="2432"/>
      <c r="F180" s="2826">
        <v>138</v>
      </c>
      <c r="G180" s="2819">
        <v>33</v>
      </c>
      <c r="H180" s="2834">
        <v>0</v>
      </c>
      <c r="I180" s="2407"/>
      <c r="J180" s="2821">
        <v>280</v>
      </c>
      <c r="K180" s="2832">
        <v>3</v>
      </c>
      <c r="L180" s="928"/>
      <c r="M180" s="799"/>
      <c r="N180" s="799"/>
      <c r="O180" s="862"/>
      <c r="P180" s="1210"/>
      <c r="Q180" s="1212"/>
      <c r="R180" s="911">
        <v>75</v>
      </c>
    </row>
    <row r="181" spans="1:18">
      <c r="A181" s="926">
        <v>76</v>
      </c>
      <c r="B181" s="2407" t="s">
        <v>5073</v>
      </c>
      <c r="C181" s="2432"/>
      <c r="D181" s="2407" t="s">
        <v>5064</v>
      </c>
      <c r="E181" s="2432"/>
      <c r="F181" s="2826">
        <v>138</v>
      </c>
      <c r="G181" s="2819">
        <v>33</v>
      </c>
      <c r="H181" s="2834">
        <v>13</v>
      </c>
      <c r="I181" s="2407"/>
      <c r="J181" s="2821">
        <v>192</v>
      </c>
      <c r="K181" s="2832">
        <v>2</v>
      </c>
      <c r="L181" s="928"/>
      <c r="M181" s="799"/>
      <c r="N181" s="799"/>
      <c r="O181" s="862"/>
      <c r="P181" s="1210"/>
      <c r="Q181" s="1212"/>
      <c r="R181" s="926">
        <v>76</v>
      </c>
    </row>
    <row r="182" spans="1:18">
      <c r="A182" s="911">
        <v>77</v>
      </c>
      <c r="B182" s="2407" t="s">
        <v>5073</v>
      </c>
      <c r="C182" s="2432"/>
      <c r="D182" s="2407" t="s">
        <v>5064</v>
      </c>
      <c r="E182" s="2432"/>
      <c r="F182" s="2826">
        <v>138</v>
      </c>
      <c r="G182" s="2819">
        <v>33</v>
      </c>
      <c r="H182" s="2834">
        <v>0</v>
      </c>
      <c r="I182" s="2407"/>
      <c r="J182" s="2821">
        <v>93</v>
      </c>
      <c r="K182" s="2832">
        <v>1</v>
      </c>
      <c r="L182" s="928"/>
      <c r="M182" s="799"/>
      <c r="N182" s="799"/>
      <c r="O182" s="862"/>
      <c r="P182" s="1210"/>
      <c r="Q182" s="1212"/>
      <c r="R182" s="926">
        <v>77</v>
      </c>
    </row>
    <row r="183" spans="1:18">
      <c r="A183" s="926">
        <v>78</v>
      </c>
      <c r="B183" s="2407" t="s">
        <v>5074</v>
      </c>
      <c r="C183" s="2432"/>
      <c r="D183" s="2407" t="s">
        <v>5064</v>
      </c>
      <c r="E183" s="2432"/>
      <c r="F183" s="2818">
        <v>33</v>
      </c>
      <c r="G183" s="2823">
        <v>4</v>
      </c>
      <c r="H183" s="2834">
        <v>0</v>
      </c>
      <c r="I183" s="2407"/>
      <c r="J183" s="2821">
        <v>11</v>
      </c>
      <c r="K183" s="2832">
        <v>1</v>
      </c>
      <c r="L183" s="928"/>
      <c r="M183" s="799"/>
      <c r="N183" s="799"/>
      <c r="O183" s="862"/>
      <c r="P183" s="1210"/>
      <c r="Q183" s="1212"/>
      <c r="R183" s="926">
        <v>78</v>
      </c>
    </row>
    <row r="184" spans="1:18">
      <c r="A184" s="926">
        <v>79</v>
      </c>
      <c r="B184" s="2407" t="s">
        <v>5075</v>
      </c>
      <c r="C184" s="2432"/>
      <c r="D184" s="2407" t="s">
        <v>5064</v>
      </c>
      <c r="E184" s="2432"/>
      <c r="F184" s="2818">
        <v>33</v>
      </c>
      <c r="G184" s="2823">
        <v>4</v>
      </c>
      <c r="H184" s="2834">
        <v>0</v>
      </c>
      <c r="I184" s="2407"/>
      <c r="J184" s="2821">
        <v>11</v>
      </c>
      <c r="K184" s="2832">
        <v>1</v>
      </c>
      <c r="L184" s="928"/>
      <c r="M184" s="799"/>
      <c r="N184" s="799"/>
      <c r="O184" s="862"/>
      <c r="P184" s="1210"/>
      <c r="Q184" s="1212"/>
      <c r="R184" s="926">
        <v>79</v>
      </c>
    </row>
    <row r="185" spans="1:18">
      <c r="A185" s="926">
        <v>80</v>
      </c>
      <c r="B185" s="2407" t="s">
        <v>5076</v>
      </c>
      <c r="C185" s="2432"/>
      <c r="D185" s="2407" t="s">
        <v>5064</v>
      </c>
      <c r="E185" s="2432"/>
      <c r="F185" s="2818">
        <v>33</v>
      </c>
      <c r="G185" s="2823">
        <v>4</v>
      </c>
      <c r="H185" s="2834">
        <v>0</v>
      </c>
      <c r="I185" s="2407"/>
      <c r="J185" s="2821">
        <v>11</v>
      </c>
      <c r="K185" s="2832">
        <v>1</v>
      </c>
      <c r="L185" s="928"/>
      <c r="M185" s="799"/>
      <c r="N185" s="799"/>
      <c r="O185" s="862"/>
      <c r="P185" s="1210"/>
      <c r="Q185" s="1212"/>
      <c r="R185" s="926">
        <v>80</v>
      </c>
    </row>
    <row r="186" spans="1:18">
      <c r="A186" s="926">
        <v>81</v>
      </c>
      <c r="B186" s="2407" t="s">
        <v>5077</v>
      </c>
      <c r="C186" s="2432"/>
      <c r="D186" s="2407" t="s">
        <v>5064</v>
      </c>
      <c r="E186" s="2432"/>
      <c r="F186" s="2818">
        <v>33</v>
      </c>
      <c r="G186" s="2823">
        <v>4</v>
      </c>
      <c r="H186" s="2834">
        <v>0</v>
      </c>
      <c r="I186" s="2407"/>
      <c r="J186" s="2821">
        <v>11</v>
      </c>
      <c r="K186" s="2832">
        <v>1</v>
      </c>
      <c r="L186" s="928"/>
      <c r="M186" s="799"/>
      <c r="N186" s="799"/>
      <c r="O186" s="862"/>
      <c r="P186" s="1210"/>
      <c r="Q186" s="1212"/>
      <c r="R186" s="911">
        <v>81</v>
      </c>
    </row>
    <row r="187" spans="1:18">
      <c r="A187" s="926">
        <v>82</v>
      </c>
      <c r="B187" s="2834" t="s">
        <v>5078</v>
      </c>
      <c r="C187" s="2834"/>
      <c r="D187" s="2407"/>
      <c r="E187" s="2432"/>
      <c r="F187" s="2834">
        <v>33</v>
      </c>
      <c r="G187" s="2834">
        <v>4</v>
      </c>
      <c r="H187" s="2834">
        <v>0</v>
      </c>
      <c r="I187" s="2407"/>
      <c r="J187" s="2821">
        <v>11</v>
      </c>
      <c r="K187" s="2832">
        <v>1</v>
      </c>
      <c r="L187" s="928"/>
      <c r="M187" s="799"/>
      <c r="N187" s="799"/>
      <c r="O187" s="862"/>
      <c r="P187" s="1210"/>
      <c r="Q187" s="1212"/>
      <c r="R187" s="911">
        <v>82</v>
      </c>
    </row>
    <row r="188" spans="1:18">
      <c r="A188" s="911"/>
      <c r="B188" s="799"/>
      <c r="C188" s="862"/>
      <c r="D188" s="799"/>
      <c r="E188" s="2432"/>
      <c r="F188" s="1216"/>
      <c r="G188" s="1226"/>
      <c r="H188" s="1222"/>
      <c r="I188" s="799"/>
      <c r="J188" s="1222"/>
      <c r="K188" s="2832"/>
      <c r="L188" s="928"/>
      <c r="M188" s="799"/>
      <c r="N188" s="799"/>
      <c r="O188" s="862"/>
      <c r="P188" s="1210"/>
      <c r="Q188" s="1212"/>
      <c r="R188" s="911"/>
    </row>
    <row r="189" spans="1:18" ht="15.75" thickBot="1">
      <c r="A189" s="930"/>
      <c r="B189" s="851"/>
      <c r="C189" s="879"/>
      <c r="D189" s="851"/>
      <c r="E189" s="879"/>
      <c r="F189" s="1217"/>
      <c r="G189" s="1227"/>
      <c r="H189" s="1223"/>
      <c r="I189" s="799"/>
      <c r="J189" s="1223"/>
      <c r="K189" s="1003"/>
      <c r="L189" s="1003"/>
      <c r="M189" s="851"/>
      <c r="N189" s="851"/>
      <c r="O189" s="879"/>
      <c r="P189" s="1211"/>
      <c r="Q189" s="1213"/>
      <c r="R189" s="930"/>
    </row>
    <row r="191" spans="1:18">
      <c r="A191" s="800" t="s">
        <v>3220</v>
      </c>
      <c r="B191" s="800"/>
      <c r="C191" s="800"/>
      <c r="D191" s="800"/>
      <c r="E191" s="800"/>
      <c r="F191" s="800"/>
      <c r="G191" s="800"/>
      <c r="H191" s="800"/>
      <c r="I191" s="799"/>
      <c r="J191" s="800" t="s">
        <v>3221</v>
      </c>
      <c r="K191" s="800"/>
      <c r="L191" s="800"/>
      <c r="M191" s="800"/>
      <c r="N191" s="800"/>
      <c r="O191" s="800"/>
      <c r="P191" s="800"/>
      <c r="Q191" s="800"/>
      <c r="R191" s="800"/>
    </row>
    <row r="194" spans="1:18" ht="15.75">
      <c r="A194" s="69" t="s">
        <v>1190</v>
      </c>
      <c r="B194" s="800"/>
      <c r="C194" s="800"/>
      <c r="D194" s="800"/>
      <c r="E194" s="800"/>
      <c r="F194" s="800"/>
      <c r="G194" s="800"/>
      <c r="H194" s="800"/>
      <c r="I194" s="2811"/>
      <c r="J194" s="2811"/>
      <c r="K194" s="2811"/>
      <c r="L194" s="2811"/>
      <c r="M194" s="2811"/>
      <c r="N194" s="2811"/>
      <c r="O194" s="2811"/>
      <c r="P194" s="2811"/>
      <c r="Q194" s="2811"/>
      <c r="R194" s="2811"/>
    </row>
    <row r="195" spans="1:18">
      <c r="A195" s="2811"/>
      <c r="B195" s="2811"/>
      <c r="C195" s="2811"/>
      <c r="D195" s="2811"/>
      <c r="E195" s="2811"/>
      <c r="F195" s="2811"/>
      <c r="G195" s="2811"/>
      <c r="H195" s="2811"/>
      <c r="I195" s="2811"/>
      <c r="J195" s="2811"/>
      <c r="K195" s="2811"/>
      <c r="L195" s="2811"/>
      <c r="M195" s="2811"/>
      <c r="N195" s="2811"/>
      <c r="O195" s="2811"/>
      <c r="P195" s="2811"/>
      <c r="Q195" s="2811"/>
      <c r="R195" s="2811"/>
    </row>
    <row r="196" spans="1:18" ht="16.5" thickBot="1">
      <c r="A196" s="868" t="str">
        <f>'Data Sheet'!$C$25</f>
        <v>Consolidated Edison Company of New York, Inc.</v>
      </c>
      <c r="B196" s="851"/>
      <c r="C196" s="851"/>
      <c r="D196" s="851"/>
      <c r="E196" s="851"/>
      <c r="F196" s="931" t="str">
        <f>'Data Sheet'!$C$40</f>
        <v>4/28/2016</v>
      </c>
      <c r="G196" s="851" t="str">
        <f>'Data Sheet'!$C$38</f>
        <v>12/31/2015</v>
      </c>
      <c r="H196" s="913"/>
      <c r="I196" s="799"/>
      <c r="J196" s="868" t="str">
        <f>'Data Sheet'!$C$25</f>
        <v>Consolidated Edison Company of New York, Inc.</v>
      </c>
      <c r="K196" s="851"/>
      <c r="L196" s="851"/>
      <c r="M196" s="851"/>
      <c r="N196" s="851"/>
      <c r="O196" s="851"/>
      <c r="P196" s="931" t="str">
        <f>'Data Sheet'!$C$40</f>
        <v>4/28/2016</v>
      </c>
      <c r="Q196" s="851" t="str">
        <f>'Data Sheet'!$C$38</f>
        <v>12/31/2015</v>
      </c>
      <c r="R196" s="851"/>
    </row>
    <row r="197" spans="1:18" ht="16.5" thickBot="1">
      <c r="A197" s="599" t="s">
        <v>3413</v>
      </c>
      <c r="B197" s="535"/>
      <c r="C197" s="535"/>
      <c r="D197" s="913"/>
      <c r="E197" s="913"/>
      <c r="F197" s="915"/>
      <c r="G197" s="915"/>
      <c r="H197" s="924"/>
      <c r="I197" s="799"/>
      <c r="J197" s="599" t="s">
        <v>3413</v>
      </c>
      <c r="K197" s="535"/>
      <c r="L197" s="535"/>
      <c r="M197" s="913"/>
      <c r="N197" s="913"/>
      <c r="O197" s="913"/>
      <c r="P197" s="915"/>
      <c r="Q197" s="915"/>
      <c r="R197" s="924"/>
    </row>
    <row r="198" spans="1:18">
      <c r="A198" s="907"/>
      <c r="B198" s="799"/>
      <c r="C198" s="862"/>
      <c r="D198" s="844"/>
      <c r="E198" s="812"/>
      <c r="F198" s="800"/>
      <c r="G198" s="800"/>
      <c r="H198" s="892"/>
      <c r="I198" s="799"/>
      <c r="J198" s="907"/>
      <c r="K198" s="862"/>
      <c r="L198" s="862"/>
      <c r="M198" s="800" t="s">
        <v>3198</v>
      </c>
      <c r="N198" s="800"/>
      <c r="O198" s="800"/>
      <c r="P198" s="800"/>
      <c r="Q198" s="860"/>
      <c r="R198" s="917"/>
    </row>
    <row r="199" spans="1:18" ht="15.75" thickBot="1">
      <c r="A199" s="920"/>
      <c r="B199" s="844"/>
      <c r="C199" s="812"/>
      <c r="D199" s="844"/>
      <c r="E199" s="812"/>
      <c r="F199" s="913" t="s">
        <v>3199</v>
      </c>
      <c r="G199" s="913"/>
      <c r="H199" s="924"/>
      <c r="I199" s="799"/>
      <c r="J199" s="920" t="s">
        <v>3200</v>
      </c>
      <c r="K199" s="812" t="s">
        <v>3201</v>
      </c>
      <c r="L199" s="812" t="s">
        <v>3201</v>
      </c>
      <c r="M199" s="913" t="s">
        <v>3202</v>
      </c>
      <c r="N199" s="913"/>
      <c r="O199" s="913"/>
      <c r="P199" s="913"/>
      <c r="Q199" s="924"/>
      <c r="R199" s="812"/>
    </row>
    <row r="200" spans="1:18">
      <c r="A200" s="920"/>
      <c r="B200" s="844"/>
      <c r="C200" s="812"/>
      <c r="D200" s="844"/>
      <c r="E200" s="812"/>
      <c r="F200" s="812"/>
      <c r="G200" s="860"/>
      <c r="H200" s="812"/>
      <c r="I200" s="799"/>
      <c r="J200" s="920" t="s">
        <v>3203</v>
      </c>
      <c r="K200" s="812" t="s">
        <v>3204</v>
      </c>
      <c r="L200" s="812" t="s">
        <v>3205</v>
      </c>
      <c r="M200" s="844"/>
      <c r="N200" s="844"/>
      <c r="O200" s="812"/>
      <c r="P200" s="812"/>
      <c r="Q200" s="860"/>
      <c r="R200" s="812"/>
    </row>
    <row r="201" spans="1:18">
      <c r="A201" s="920" t="s">
        <v>1724</v>
      </c>
      <c r="B201" s="800" t="s">
        <v>3206</v>
      </c>
      <c r="C201" s="860"/>
      <c r="D201" s="800" t="s">
        <v>3207</v>
      </c>
      <c r="E201" s="860"/>
      <c r="F201" s="812"/>
      <c r="G201" s="860"/>
      <c r="H201" s="812"/>
      <c r="I201" s="799"/>
      <c r="J201" s="920" t="s">
        <v>3208</v>
      </c>
      <c r="K201" s="812" t="s">
        <v>3209</v>
      </c>
      <c r="L201" s="812" t="s">
        <v>3204</v>
      </c>
      <c r="M201" s="800"/>
      <c r="N201" s="800"/>
      <c r="O201" s="860"/>
      <c r="P201" s="812" t="s">
        <v>1782</v>
      </c>
      <c r="Q201" s="860" t="s">
        <v>3210</v>
      </c>
      <c r="R201" s="812" t="s">
        <v>1724</v>
      </c>
    </row>
    <row r="202" spans="1:18">
      <c r="A202" s="920" t="s">
        <v>1727</v>
      </c>
      <c r="B202" s="799"/>
      <c r="C202" s="862"/>
      <c r="D202" s="844"/>
      <c r="E202" s="812"/>
      <c r="F202" s="812" t="s">
        <v>1834</v>
      </c>
      <c r="G202" s="860" t="s">
        <v>3211</v>
      </c>
      <c r="H202" s="812" t="s">
        <v>3212</v>
      </c>
      <c r="I202" s="799"/>
      <c r="J202" s="920" t="s">
        <v>3213</v>
      </c>
      <c r="K202" s="812" t="s">
        <v>4</v>
      </c>
      <c r="L202" s="812" t="s">
        <v>3209</v>
      </c>
      <c r="M202" s="800" t="s">
        <v>3214</v>
      </c>
      <c r="N202" s="800"/>
      <c r="O202" s="860"/>
      <c r="P202" s="812" t="s">
        <v>3215</v>
      </c>
      <c r="Q202" s="860" t="s">
        <v>3216</v>
      </c>
      <c r="R202" s="812" t="s">
        <v>1727</v>
      </c>
    </row>
    <row r="203" spans="1:18">
      <c r="A203" s="911"/>
      <c r="B203" s="799"/>
      <c r="C203" s="812"/>
      <c r="D203" s="799"/>
      <c r="E203" s="812"/>
      <c r="F203" s="812"/>
      <c r="G203" s="860"/>
      <c r="H203" s="862"/>
      <c r="I203" s="799"/>
      <c r="J203" s="911"/>
      <c r="K203" s="862"/>
      <c r="L203" s="812"/>
      <c r="M203" s="799"/>
      <c r="N203" s="799"/>
      <c r="O203" s="812"/>
      <c r="P203" s="812"/>
      <c r="Q203" s="812"/>
      <c r="R203" s="862"/>
    </row>
    <row r="204" spans="1:18" ht="15.75" thickBot="1">
      <c r="A204" s="930"/>
      <c r="B204" s="913" t="s">
        <v>3018</v>
      </c>
      <c r="C204" s="924"/>
      <c r="D204" s="913" t="s">
        <v>3019</v>
      </c>
      <c r="E204" s="924"/>
      <c r="F204" s="923" t="s">
        <v>3020</v>
      </c>
      <c r="G204" s="924" t="s">
        <v>3021</v>
      </c>
      <c r="H204" s="924" t="s">
        <v>2343</v>
      </c>
      <c r="I204" s="799"/>
      <c r="J204" s="922" t="s">
        <v>2344</v>
      </c>
      <c r="K204" s="922" t="s">
        <v>2345</v>
      </c>
      <c r="L204" s="922" t="s">
        <v>2346</v>
      </c>
      <c r="M204" s="913" t="s">
        <v>2347</v>
      </c>
      <c r="N204" s="913"/>
      <c r="O204" s="924"/>
      <c r="P204" s="923" t="s">
        <v>2348</v>
      </c>
      <c r="Q204" s="923" t="s">
        <v>2349</v>
      </c>
      <c r="R204" s="923"/>
    </row>
    <row r="205" spans="1:18">
      <c r="A205" s="911">
        <v>1</v>
      </c>
      <c r="B205" s="2407" t="s">
        <v>5081</v>
      </c>
      <c r="C205" s="2569"/>
      <c r="D205" s="2407" t="s">
        <v>5064</v>
      </c>
      <c r="E205" s="2569"/>
      <c r="F205" s="2826">
        <v>33</v>
      </c>
      <c r="G205" s="2819">
        <v>4</v>
      </c>
      <c r="H205" s="2833">
        <v>0</v>
      </c>
      <c r="I205" s="1855"/>
      <c r="J205" s="2821">
        <v>21</v>
      </c>
      <c r="K205" s="2832">
        <v>2</v>
      </c>
      <c r="L205" s="928"/>
      <c r="M205" s="799"/>
      <c r="N205" s="799"/>
      <c r="O205" s="860"/>
      <c r="P205" s="1210"/>
      <c r="Q205" s="1212"/>
      <c r="R205" s="911">
        <v>1</v>
      </c>
    </row>
    <row r="206" spans="1:18">
      <c r="A206" s="911">
        <v>2</v>
      </c>
      <c r="B206" s="2407" t="s">
        <v>5082</v>
      </c>
      <c r="C206" s="2432"/>
      <c r="D206" s="2407" t="s">
        <v>5064</v>
      </c>
      <c r="E206" s="2432"/>
      <c r="F206" s="2818">
        <v>33</v>
      </c>
      <c r="G206" s="2823">
        <v>4</v>
      </c>
      <c r="H206" s="2834">
        <v>0</v>
      </c>
      <c r="I206" s="2407"/>
      <c r="J206" s="2821">
        <v>11</v>
      </c>
      <c r="K206" s="2832">
        <v>1</v>
      </c>
      <c r="L206" s="928"/>
      <c r="M206" s="799"/>
      <c r="N206" s="799"/>
      <c r="O206" s="812"/>
      <c r="P206" s="1210"/>
      <c r="Q206" s="1212"/>
      <c r="R206" s="911">
        <v>2</v>
      </c>
    </row>
    <row r="207" spans="1:18">
      <c r="A207" s="911">
        <v>3</v>
      </c>
      <c r="B207" s="2407" t="s">
        <v>5083</v>
      </c>
      <c r="C207" s="2432"/>
      <c r="D207" s="2407" t="s">
        <v>5064</v>
      </c>
      <c r="E207" s="2432"/>
      <c r="F207" s="2818">
        <v>33</v>
      </c>
      <c r="G207" s="2823">
        <v>4</v>
      </c>
      <c r="H207" s="2834">
        <v>0</v>
      </c>
      <c r="I207" s="2407"/>
      <c r="J207" s="2821">
        <v>11</v>
      </c>
      <c r="K207" s="2832">
        <v>1</v>
      </c>
      <c r="L207" s="928"/>
      <c r="M207" s="799"/>
      <c r="N207" s="799"/>
      <c r="O207" s="812"/>
      <c r="P207" s="1210"/>
      <c r="Q207" s="1212"/>
      <c r="R207" s="911">
        <v>3</v>
      </c>
    </row>
    <row r="208" spans="1:18">
      <c r="A208" s="911">
        <v>4</v>
      </c>
      <c r="B208" s="2407" t="s">
        <v>5084</v>
      </c>
      <c r="C208" s="2569"/>
      <c r="D208" s="2407" t="s">
        <v>5064</v>
      </c>
      <c r="E208" s="2569"/>
      <c r="F208" s="2826">
        <v>33</v>
      </c>
      <c r="G208" s="2819">
        <v>4</v>
      </c>
      <c r="H208" s="2833">
        <v>0</v>
      </c>
      <c r="I208" s="1855"/>
      <c r="J208" s="2821">
        <v>21</v>
      </c>
      <c r="K208" s="2832">
        <v>2</v>
      </c>
      <c r="L208" s="928"/>
      <c r="M208" s="799"/>
      <c r="N208" s="799"/>
      <c r="O208" s="812"/>
      <c r="P208" s="1210"/>
      <c r="Q208" s="1212"/>
      <c r="R208" s="911">
        <v>4</v>
      </c>
    </row>
    <row r="209" spans="1:18">
      <c r="A209" s="911">
        <v>5</v>
      </c>
      <c r="B209" s="2407" t="s">
        <v>5085</v>
      </c>
      <c r="C209" s="2432"/>
      <c r="D209" s="2407" t="s">
        <v>5064</v>
      </c>
      <c r="E209" s="2432"/>
      <c r="F209" s="2818">
        <v>33</v>
      </c>
      <c r="G209" s="2823">
        <v>4</v>
      </c>
      <c r="H209" s="2834">
        <v>0</v>
      </c>
      <c r="I209" s="2407"/>
      <c r="J209" s="2821">
        <v>11</v>
      </c>
      <c r="K209" s="2832">
        <v>1</v>
      </c>
      <c r="L209" s="928"/>
      <c r="M209" s="799"/>
      <c r="N209" s="799"/>
      <c r="O209" s="812"/>
      <c r="P209" s="1210"/>
      <c r="Q209" s="1212"/>
      <c r="R209" s="911">
        <v>5</v>
      </c>
    </row>
    <row r="210" spans="1:18">
      <c r="A210" s="926">
        <v>6</v>
      </c>
      <c r="B210" s="2407" t="s">
        <v>5086</v>
      </c>
      <c r="C210" s="2432"/>
      <c r="D210" s="2407" t="s">
        <v>5064</v>
      </c>
      <c r="E210" s="2432"/>
      <c r="F210" s="2818">
        <v>33</v>
      </c>
      <c r="G210" s="2823">
        <v>4</v>
      </c>
      <c r="H210" s="2834">
        <v>0</v>
      </c>
      <c r="I210" s="2407"/>
      <c r="J210" s="2821">
        <v>11</v>
      </c>
      <c r="K210" s="2832">
        <v>1</v>
      </c>
      <c r="L210" s="928"/>
      <c r="M210" s="799"/>
      <c r="N210" s="799"/>
      <c r="O210" s="862"/>
      <c r="P210" s="1210"/>
      <c r="Q210" s="1212"/>
      <c r="R210" s="926">
        <v>6</v>
      </c>
    </row>
    <row r="211" spans="1:18">
      <c r="A211" s="926">
        <v>7</v>
      </c>
      <c r="B211" s="2407" t="s">
        <v>5087</v>
      </c>
      <c r="C211" s="2432"/>
      <c r="D211" s="2407" t="s">
        <v>5064</v>
      </c>
      <c r="E211" s="2432"/>
      <c r="F211" s="2818">
        <v>33</v>
      </c>
      <c r="G211" s="2823">
        <v>4</v>
      </c>
      <c r="H211" s="2834">
        <v>0</v>
      </c>
      <c r="I211" s="2407"/>
      <c r="J211" s="2821">
        <v>11</v>
      </c>
      <c r="K211" s="2832">
        <v>1</v>
      </c>
      <c r="L211" s="928"/>
      <c r="M211" s="799"/>
      <c r="N211" s="799"/>
      <c r="O211" s="862"/>
      <c r="P211" s="1210"/>
      <c r="Q211" s="1212"/>
      <c r="R211" s="926">
        <v>7</v>
      </c>
    </row>
    <row r="212" spans="1:18">
      <c r="A212" s="926">
        <v>8</v>
      </c>
      <c r="B212" s="2407" t="s">
        <v>5088</v>
      </c>
      <c r="C212" s="2432"/>
      <c r="D212" s="2407" t="s">
        <v>5064</v>
      </c>
      <c r="E212" s="2432"/>
      <c r="F212" s="2818">
        <v>33</v>
      </c>
      <c r="G212" s="2823">
        <v>4</v>
      </c>
      <c r="H212" s="2834">
        <v>0</v>
      </c>
      <c r="I212" s="2407"/>
      <c r="J212" s="2821">
        <v>11</v>
      </c>
      <c r="K212" s="2832">
        <v>1</v>
      </c>
      <c r="L212" s="928"/>
      <c r="M212" s="799"/>
      <c r="N212" s="799"/>
      <c r="O212" s="862"/>
      <c r="P212" s="1210"/>
      <c r="Q212" s="1212"/>
      <c r="R212" s="926">
        <v>8</v>
      </c>
    </row>
    <row r="213" spans="1:18">
      <c r="A213" s="926">
        <v>9</v>
      </c>
      <c r="B213" s="2407" t="s">
        <v>5089</v>
      </c>
      <c r="C213" s="2432"/>
      <c r="D213" s="2407" t="s">
        <v>5064</v>
      </c>
      <c r="E213" s="2432"/>
      <c r="F213" s="2818">
        <v>33</v>
      </c>
      <c r="G213" s="2823">
        <v>4</v>
      </c>
      <c r="H213" s="2834">
        <v>0</v>
      </c>
      <c r="I213" s="2407"/>
      <c r="J213" s="2821">
        <v>11</v>
      </c>
      <c r="K213" s="2832">
        <v>1</v>
      </c>
      <c r="L213" s="928"/>
      <c r="M213" s="799"/>
      <c r="N213" s="799"/>
      <c r="O213" s="862"/>
      <c r="P213" s="1210"/>
      <c r="Q213" s="1212"/>
      <c r="R213" s="926">
        <v>9</v>
      </c>
    </row>
    <row r="214" spans="1:18">
      <c r="A214" s="926">
        <v>10</v>
      </c>
      <c r="B214" s="2407" t="s">
        <v>5090</v>
      </c>
      <c r="C214" s="2432"/>
      <c r="D214" s="2407" t="s">
        <v>5064</v>
      </c>
      <c r="E214" s="2432"/>
      <c r="F214" s="2818">
        <v>33</v>
      </c>
      <c r="G214" s="2823">
        <v>4</v>
      </c>
      <c r="H214" s="2834">
        <v>0</v>
      </c>
      <c r="I214" s="2407"/>
      <c r="J214" s="2821">
        <v>10</v>
      </c>
      <c r="K214" s="2832">
        <v>1</v>
      </c>
      <c r="L214" s="928"/>
      <c r="M214" s="799"/>
      <c r="N214" s="799"/>
      <c r="O214" s="862"/>
      <c r="P214" s="1210"/>
      <c r="Q214" s="1212"/>
      <c r="R214" s="926">
        <v>10</v>
      </c>
    </row>
    <row r="215" spans="1:18">
      <c r="A215" s="911">
        <v>11</v>
      </c>
      <c r="B215" s="2407" t="s">
        <v>5091</v>
      </c>
      <c r="C215" s="2432"/>
      <c r="D215" s="2407" t="s">
        <v>5064</v>
      </c>
      <c r="E215" s="2432"/>
      <c r="F215" s="2826">
        <v>33</v>
      </c>
      <c r="G215" s="2819">
        <v>4</v>
      </c>
      <c r="H215" s="2834">
        <v>0</v>
      </c>
      <c r="I215" s="2407"/>
      <c r="J215" s="2821">
        <v>21</v>
      </c>
      <c r="K215" s="2832">
        <v>2</v>
      </c>
      <c r="L215" s="928"/>
      <c r="M215" s="799"/>
      <c r="N215" s="799"/>
      <c r="O215" s="862"/>
      <c r="P215" s="1210"/>
      <c r="Q215" s="1212"/>
      <c r="R215" s="911">
        <v>11</v>
      </c>
    </row>
    <row r="216" spans="1:18">
      <c r="A216" s="926">
        <v>12</v>
      </c>
      <c r="B216" s="2407" t="s">
        <v>5092</v>
      </c>
      <c r="C216" s="2432"/>
      <c r="D216" s="2407" t="s">
        <v>5064</v>
      </c>
      <c r="E216" s="2432"/>
      <c r="F216" s="2818">
        <v>33</v>
      </c>
      <c r="G216" s="2823">
        <v>4</v>
      </c>
      <c r="H216" s="2834">
        <v>0</v>
      </c>
      <c r="I216" s="2407"/>
      <c r="J216" s="2821">
        <v>11</v>
      </c>
      <c r="K216" s="2832">
        <v>1</v>
      </c>
      <c r="L216" s="928"/>
      <c r="M216" s="799"/>
      <c r="N216" s="799"/>
      <c r="O216" s="862"/>
      <c r="P216" s="1210"/>
      <c r="Q216" s="1212"/>
      <c r="R216" s="911">
        <v>12</v>
      </c>
    </row>
    <row r="217" spans="1:18">
      <c r="A217" s="926">
        <v>13</v>
      </c>
      <c r="B217" s="2407" t="s">
        <v>5093</v>
      </c>
      <c r="C217" s="2569"/>
      <c r="D217" s="2407" t="s">
        <v>5064</v>
      </c>
      <c r="E217" s="2569"/>
      <c r="F217" s="2826">
        <v>33</v>
      </c>
      <c r="G217" s="2819">
        <v>4</v>
      </c>
      <c r="H217" s="2833">
        <v>0</v>
      </c>
      <c r="I217" s="1855"/>
      <c r="J217" s="2821">
        <v>21</v>
      </c>
      <c r="K217" s="2832">
        <v>2</v>
      </c>
      <c r="L217" s="928"/>
      <c r="M217" s="799"/>
      <c r="N217" s="799"/>
      <c r="O217" s="862"/>
      <c r="P217" s="1210"/>
      <c r="Q217" s="1212"/>
      <c r="R217" s="926">
        <v>13</v>
      </c>
    </row>
    <row r="218" spans="1:18">
      <c r="A218" s="926">
        <v>14</v>
      </c>
      <c r="B218" s="2407" t="s">
        <v>5094</v>
      </c>
      <c r="C218" s="2432"/>
      <c r="D218" s="2407" t="s">
        <v>5064</v>
      </c>
      <c r="E218" s="2432"/>
      <c r="F218" s="2818">
        <v>33</v>
      </c>
      <c r="G218" s="2823">
        <v>4</v>
      </c>
      <c r="H218" s="2834">
        <v>0</v>
      </c>
      <c r="I218" s="2407"/>
      <c r="J218" s="2821">
        <v>11</v>
      </c>
      <c r="K218" s="2832">
        <v>1</v>
      </c>
      <c r="L218" s="928"/>
      <c r="M218" s="799"/>
      <c r="N218" s="799"/>
      <c r="O218" s="862"/>
      <c r="P218" s="1210"/>
      <c r="Q218" s="1212"/>
      <c r="R218" s="926">
        <v>14</v>
      </c>
    </row>
    <row r="219" spans="1:18">
      <c r="A219" s="926">
        <v>15</v>
      </c>
      <c r="B219" s="2407" t="s">
        <v>5095</v>
      </c>
      <c r="C219" s="2432"/>
      <c r="D219" s="2407" t="s">
        <v>5064</v>
      </c>
      <c r="E219" s="2432"/>
      <c r="F219" s="2818">
        <v>33</v>
      </c>
      <c r="G219" s="2823">
        <v>4</v>
      </c>
      <c r="H219" s="2834">
        <v>0</v>
      </c>
      <c r="I219" s="2407"/>
      <c r="J219" s="2821">
        <v>11</v>
      </c>
      <c r="K219" s="2832">
        <v>1</v>
      </c>
      <c r="L219" s="928"/>
      <c r="M219" s="799"/>
      <c r="N219" s="799"/>
      <c r="O219" s="862"/>
      <c r="P219" s="1210"/>
      <c r="Q219" s="1212"/>
      <c r="R219" s="926">
        <v>15</v>
      </c>
    </row>
    <row r="220" spans="1:18">
      <c r="A220" s="926">
        <v>16</v>
      </c>
      <c r="B220" s="2407" t="s">
        <v>5096</v>
      </c>
      <c r="C220" s="2432"/>
      <c r="D220" s="2407" t="s">
        <v>5064</v>
      </c>
      <c r="E220" s="2432"/>
      <c r="F220" s="2818">
        <v>33</v>
      </c>
      <c r="G220" s="2823">
        <v>4</v>
      </c>
      <c r="H220" s="2834">
        <v>0</v>
      </c>
      <c r="I220" s="2407"/>
      <c r="J220" s="2821">
        <v>11</v>
      </c>
      <c r="K220" s="2832">
        <v>1</v>
      </c>
      <c r="L220" s="928"/>
      <c r="M220" s="799"/>
      <c r="N220" s="799"/>
      <c r="O220" s="862"/>
      <c r="P220" s="1210"/>
      <c r="Q220" s="1212"/>
      <c r="R220" s="926">
        <v>16</v>
      </c>
    </row>
    <row r="221" spans="1:18">
      <c r="A221" s="911">
        <v>17</v>
      </c>
      <c r="B221" s="2407" t="s">
        <v>5097</v>
      </c>
      <c r="C221" s="2569"/>
      <c r="D221" s="2407" t="s">
        <v>5064</v>
      </c>
      <c r="E221" s="2569"/>
      <c r="F221" s="2826">
        <v>138</v>
      </c>
      <c r="G221" s="2819">
        <v>13.2</v>
      </c>
      <c r="H221" s="2833">
        <v>0</v>
      </c>
      <c r="I221" s="1855"/>
      <c r="J221" s="2821">
        <v>131</v>
      </c>
      <c r="K221" s="2832">
        <v>2</v>
      </c>
      <c r="L221" s="928"/>
      <c r="M221" s="799"/>
      <c r="N221" s="799"/>
      <c r="O221" s="862"/>
      <c r="P221" s="1210"/>
      <c r="Q221" s="1212"/>
      <c r="R221" s="926">
        <v>17</v>
      </c>
    </row>
    <row r="222" spans="1:18">
      <c r="A222" s="926">
        <v>18</v>
      </c>
      <c r="B222" s="2407" t="s">
        <v>5098</v>
      </c>
      <c r="C222" s="2432"/>
      <c r="D222" s="2407" t="s">
        <v>5064</v>
      </c>
      <c r="E222" s="2432"/>
      <c r="F222" s="2818">
        <v>33</v>
      </c>
      <c r="G222" s="2823">
        <v>4</v>
      </c>
      <c r="H222" s="2834">
        <v>0</v>
      </c>
      <c r="I222" s="2407"/>
      <c r="J222" s="2821">
        <v>11</v>
      </c>
      <c r="K222" s="2832">
        <v>1</v>
      </c>
      <c r="L222" s="928"/>
      <c r="M222" s="799"/>
      <c r="N222" s="799"/>
      <c r="O222" s="862"/>
      <c r="P222" s="1210"/>
      <c r="Q222" s="1212"/>
      <c r="R222" s="911">
        <v>18</v>
      </c>
    </row>
    <row r="223" spans="1:18">
      <c r="A223" s="926">
        <v>19</v>
      </c>
      <c r="B223" s="2407" t="s">
        <v>5099</v>
      </c>
      <c r="C223" s="2432"/>
      <c r="D223" s="2407" t="s">
        <v>5064</v>
      </c>
      <c r="E223" s="2481"/>
      <c r="F223" s="2818">
        <v>138</v>
      </c>
      <c r="G223" s="2823">
        <v>13.2</v>
      </c>
      <c r="H223" s="2834">
        <v>0</v>
      </c>
      <c r="I223" s="2407"/>
      <c r="J223" s="2821">
        <v>131</v>
      </c>
      <c r="K223" s="2832">
        <v>2</v>
      </c>
      <c r="L223" s="928"/>
      <c r="M223" s="799"/>
      <c r="N223" s="799"/>
      <c r="O223" s="862"/>
      <c r="P223" s="1210"/>
      <c r="Q223" s="1212"/>
      <c r="R223" s="911">
        <v>19</v>
      </c>
    </row>
    <row r="224" spans="1:18">
      <c r="A224" s="926">
        <v>20</v>
      </c>
      <c r="B224" s="2407" t="s">
        <v>5100</v>
      </c>
      <c r="C224" s="2432"/>
      <c r="D224" s="2407" t="s">
        <v>5064</v>
      </c>
      <c r="E224" s="2481"/>
      <c r="F224" s="2818">
        <v>138</v>
      </c>
      <c r="G224" s="2823">
        <v>13.2</v>
      </c>
      <c r="H224" s="2834">
        <v>0</v>
      </c>
      <c r="I224" s="2407"/>
      <c r="J224" s="2821">
        <v>196</v>
      </c>
      <c r="K224" s="2832">
        <v>3</v>
      </c>
      <c r="L224" s="928"/>
      <c r="M224" s="799"/>
      <c r="N224" s="799"/>
      <c r="O224" s="862"/>
      <c r="P224" s="1210"/>
      <c r="Q224" s="1212"/>
      <c r="R224" s="926">
        <v>20</v>
      </c>
    </row>
    <row r="225" spans="1:18">
      <c r="A225" s="926">
        <v>21</v>
      </c>
      <c r="B225" s="2407" t="s">
        <v>5101</v>
      </c>
      <c r="C225" s="2432"/>
      <c r="D225" s="2407" t="s">
        <v>5102</v>
      </c>
      <c r="E225" s="2432"/>
      <c r="F225" s="2826">
        <v>138</v>
      </c>
      <c r="G225" s="2819">
        <v>13.2</v>
      </c>
      <c r="H225" s="2834">
        <v>0</v>
      </c>
      <c r="I225" s="2407"/>
      <c r="J225" s="2821">
        <v>261</v>
      </c>
      <c r="K225" s="2832">
        <v>4</v>
      </c>
      <c r="L225" s="928"/>
      <c r="M225" s="799"/>
      <c r="N225" s="799"/>
      <c r="O225" s="862"/>
      <c r="P225" s="1210"/>
      <c r="Q225" s="1212"/>
      <c r="R225" s="926">
        <v>21</v>
      </c>
    </row>
    <row r="226" spans="1:18">
      <c r="A226" s="926">
        <v>22</v>
      </c>
      <c r="B226" s="2407" t="s">
        <v>5103</v>
      </c>
      <c r="C226" s="2432"/>
      <c r="D226" s="2407" t="s">
        <v>5102</v>
      </c>
      <c r="E226" s="2432"/>
      <c r="F226" s="2826">
        <v>13</v>
      </c>
      <c r="G226" s="2819">
        <v>4</v>
      </c>
      <c r="H226" s="2834">
        <v>0</v>
      </c>
      <c r="I226" s="2407"/>
      <c r="J226" s="2821">
        <v>11</v>
      </c>
      <c r="K226" s="2832">
        <v>1</v>
      </c>
      <c r="L226" s="928"/>
      <c r="M226" s="799"/>
      <c r="N226" s="799"/>
      <c r="O226" s="862"/>
      <c r="P226" s="1210"/>
      <c r="Q226" s="1212"/>
      <c r="R226" s="926">
        <v>22</v>
      </c>
    </row>
    <row r="227" spans="1:18">
      <c r="A227" s="911">
        <v>23</v>
      </c>
      <c r="B227" s="2407" t="s">
        <v>5104</v>
      </c>
      <c r="C227" s="2432"/>
      <c r="D227" s="2407" t="s">
        <v>5102</v>
      </c>
      <c r="E227" s="2432"/>
      <c r="F227" s="2826">
        <v>13</v>
      </c>
      <c r="G227" s="2819">
        <v>4</v>
      </c>
      <c r="H227" s="2834">
        <v>0</v>
      </c>
      <c r="I227" s="2407"/>
      <c r="J227" s="2821">
        <v>11</v>
      </c>
      <c r="K227" s="2832">
        <v>1</v>
      </c>
      <c r="L227" s="928"/>
      <c r="M227" s="799"/>
      <c r="N227" s="799"/>
      <c r="O227" s="862"/>
      <c r="P227" s="1210"/>
      <c r="Q227" s="1212"/>
      <c r="R227" s="926">
        <v>23</v>
      </c>
    </row>
    <row r="228" spans="1:18">
      <c r="A228" s="926">
        <v>24</v>
      </c>
      <c r="B228" s="2407" t="s">
        <v>5105</v>
      </c>
      <c r="C228" s="2432"/>
      <c r="D228" s="2407" t="s">
        <v>5102</v>
      </c>
      <c r="E228" s="2432"/>
      <c r="F228" s="2826">
        <v>13</v>
      </c>
      <c r="G228" s="2819">
        <v>4</v>
      </c>
      <c r="H228" s="2834">
        <v>0</v>
      </c>
      <c r="I228" s="2407"/>
      <c r="J228" s="2821">
        <v>11</v>
      </c>
      <c r="K228" s="2832">
        <v>1</v>
      </c>
      <c r="L228" s="928"/>
      <c r="M228" s="799"/>
      <c r="N228" s="799"/>
      <c r="O228" s="862"/>
      <c r="P228" s="1210"/>
      <c r="Q228" s="1212"/>
      <c r="R228" s="926">
        <v>24</v>
      </c>
    </row>
    <row r="229" spans="1:18">
      <c r="A229" s="926">
        <v>25</v>
      </c>
      <c r="B229" s="2407" t="s">
        <v>5106</v>
      </c>
      <c r="C229" s="2432"/>
      <c r="D229" s="2407" t="s">
        <v>5102</v>
      </c>
      <c r="E229" s="2432"/>
      <c r="F229" s="2826">
        <v>13</v>
      </c>
      <c r="G229" s="2819">
        <v>4</v>
      </c>
      <c r="H229" s="2834">
        <v>0</v>
      </c>
      <c r="I229" s="2407"/>
      <c r="J229" s="2821">
        <v>11</v>
      </c>
      <c r="K229" s="2832">
        <v>1</v>
      </c>
      <c r="L229" s="928"/>
      <c r="M229" s="799"/>
      <c r="N229" s="799"/>
      <c r="O229" s="862"/>
      <c r="P229" s="1210"/>
      <c r="Q229" s="1212"/>
      <c r="R229" s="911">
        <v>25</v>
      </c>
    </row>
    <row r="230" spans="1:18">
      <c r="A230" s="926">
        <v>26</v>
      </c>
      <c r="B230" s="2835" t="s">
        <v>5107</v>
      </c>
      <c r="C230" s="2817"/>
      <c r="D230" s="2835" t="s">
        <v>5108</v>
      </c>
      <c r="E230" s="2817"/>
      <c r="F230" s="2826">
        <v>138</v>
      </c>
      <c r="G230" s="2819">
        <v>13.2</v>
      </c>
      <c r="H230" s="2836">
        <v>0</v>
      </c>
      <c r="I230" s="2407"/>
      <c r="J230" s="2821">
        <v>175</v>
      </c>
      <c r="K230" s="2832">
        <v>3</v>
      </c>
      <c r="L230" s="928"/>
      <c r="M230" s="799"/>
      <c r="N230" s="799"/>
      <c r="O230" s="862"/>
      <c r="P230" s="1210"/>
      <c r="Q230" s="1212"/>
      <c r="R230" s="911">
        <v>26</v>
      </c>
    </row>
    <row r="231" spans="1:18">
      <c r="A231" s="926">
        <v>27</v>
      </c>
      <c r="B231" s="2835" t="s">
        <v>5109</v>
      </c>
      <c r="C231" s="2817"/>
      <c r="D231" s="2835" t="s">
        <v>5110</v>
      </c>
      <c r="E231" s="2817"/>
      <c r="F231" s="2826">
        <v>138</v>
      </c>
      <c r="G231" s="2819">
        <v>13</v>
      </c>
      <c r="H231" s="2836">
        <v>0</v>
      </c>
      <c r="I231" s="2407"/>
      <c r="J231" s="2821">
        <v>196</v>
      </c>
      <c r="K231" s="2832">
        <v>3</v>
      </c>
      <c r="L231" s="928"/>
      <c r="M231" s="799"/>
      <c r="N231" s="799"/>
      <c r="O231" s="862"/>
      <c r="P231" s="1210"/>
      <c r="Q231" s="1212"/>
      <c r="R231" s="926">
        <v>27</v>
      </c>
    </row>
    <row r="232" spans="1:18">
      <c r="A232" s="926">
        <v>28</v>
      </c>
      <c r="B232" s="2407" t="s">
        <v>5111</v>
      </c>
      <c r="C232" s="2432"/>
      <c r="D232" s="2407" t="s">
        <v>5110</v>
      </c>
      <c r="E232" s="2432"/>
      <c r="F232" s="2826">
        <v>138</v>
      </c>
      <c r="G232" s="2819">
        <v>13</v>
      </c>
      <c r="H232" s="2834">
        <v>0</v>
      </c>
      <c r="I232" s="2407"/>
      <c r="J232" s="2821">
        <v>131</v>
      </c>
      <c r="K232" s="2832">
        <v>2</v>
      </c>
      <c r="L232" s="928"/>
      <c r="M232" s="799"/>
      <c r="N232" s="799"/>
      <c r="O232" s="862"/>
      <c r="P232" s="1210"/>
      <c r="Q232" s="1212"/>
      <c r="R232" s="926">
        <v>28</v>
      </c>
    </row>
    <row r="233" spans="1:18">
      <c r="A233" s="911">
        <v>29</v>
      </c>
      <c r="B233" s="2407" t="s">
        <v>5112</v>
      </c>
      <c r="C233" s="2432"/>
      <c r="D233" s="2407" t="s">
        <v>5113</v>
      </c>
      <c r="E233" s="2481"/>
      <c r="F233" s="2826">
        <v>138</v>
      </c>
      <c r="G233" s="2819">
        <v>13.2</v>
      </c>
      <c r="H233" s="2834">
        <v>0</v>
      </c>
      <c r="I233" s="2407"/>
      <c r="J233" s="2821">
        <v>306</v>
      </c>
      <c r="K233" s="2832">
        <v>5</v>
      </c>
      <c r="L233" s="928"/>
      <c r="M233" s="799"/>
      <c r="N233" s="799"/>
      <c r="O233" s="862"/>
      <c r="P233" s="1210"/>
      <c r="Q233" s="1212"/>
      <c r="R233" s="926">
        <v>29</v>
      </c>
    </row>
    <row r="234" spans="1:18">
      <c r="A234" s="926">
        <v>30</v>
      </c>
      <c r="B234" s="2407" t="s">
        <v>5114</v>
      </c>
      <c r="C234" s="2432"/>
      <c r="D234" s="2407" t="s">
        <v>5115</v>
      </c>
      <c r="E234" s="2432"/>
      <c r="F234" s="2826">
        <v>138</v>
      </c>
      <c r="G234" s="2819">
        <v>13.2</v>
      </c>
      <c r="H234" s="2834">
        <v>0</v>
      </c>
      <c r="I234" s="2407"/>
      <c r="J234" s="2821">
        <v>196</v>
      </c>
      <c r="K234" s="2832">
        <v>3</v>
      </c>
      <c r="L234" s="928"/>
      <c r="M234" s="799"/>
      <c r="N234" s="799"/>
      <c r="O234" s="862"/>
      <c r="P234" s="1210"/>
      <c r="Q234" s="1212"/>
      <c r="R234" s="926">
        <v>30</v>
      </c>
    </row>
    <row r="235" spans="1:18">
      <c r="A235" s="926">
        <v>31</v>
      </c>
      <c r="B235" s="2407" t="s">
        <v>5116</v>
      </c>
      <c r="C235" s="2432"/>
      <c r="D235" s="2407" t="s">
        <v>5115</v>
      </c>
      <c r="E235" s="2432"/>
      <c r="F235" s="2826">
        <v>13</v>
      </c>
      <c r="G235" s="2819">
        <v>4</v>
      </c>
      <c r="H235" s="2834">
        <v>0</v>
      </c>
      <c r="I235" s="2407"/>
      <c r="J235" s="2821">
        <v>11</v>
      </c>
      <c r="K235" s="2832">
        <v>1</v>
      </c>
      <c r="L235" s="928"/>
      <c r="M235" s="799"/>
      <c r="N235" s="799"/>
      <c r="O235" s="862"/>
      <c r="P235" s="1210"/>
      <c r="Q235" s="1212"/>
      <c r="R235" s="926">
        <v>31</v>
      </c>
    </row>
    <row r="236" spans="1:18">
      <c r="A236" s="926">
        <v>32</v>
      </c>
      <c r="B236" s="2407" t="s">
        <v>5117</v>
      </c>
      <c r="C236" s="2432"/>
      <c r="D236" s="2407" t="s">
        <v>5115</v>
      </c>
      <c r="E236" s="2432"/>
      <c r="F236" s="2826">
        <v>13</v>
      </c>
      <c r="G236" s="2819">
        <v>4</v>
      </c>
      <c r="H236" s="2834">
        <v>0</v>
      </c>
      <c r="I236" s="2407"/>
      <c r="J236" s="2821">
        <v>11</v>
      </c>
      <c r="K236" s="2832">
        <v>1</v>
      </c>
      <c r="L236" s="928"/>
      <c r="M236" s="799"/>
      <c r="N236" s="799"/>
      <c r="O236" s="862"/>
      <c r="P236" s="1210"/>
      <c r="Q236" s="1212"/>
      <c r="R236" s="911">
        <v>32</v>
      </c>
    </row>
    <row r="237" spans="1:18">
      <c r="A237" s="926">
        <v>33</v>
      </c>
      <c r="B237" s="2407" t="s">
        <v>5118</v>
      </c>
      <c r="C237" s="2432"/>
      <c r="D237" s="2407" t="s">
        <v>5115</v>
      </c>
      <c r="E237" s="2432"/>
      <c r="F237" s="2826">
        <v>13</v>
      </c>
      <c r="G237" s="2819">
        <v>4</v>
      </c>
      <c r="H237" s="2834">
        <v>0</v>
      </c>
      <c r="I237" s="2407"/>
      <c r="J237" s="2821">
        <v>11</v>
      </c>
      <c r="K237" s="2832">
        <v>1</v>
      </c>
      <c r="L237" s="928"/>
      <c r="M237" s="799"/>
      <c r="N237" s="799"/>
      <c r="O237" s="862"/>
      <c r="P237" s="1210"/>
      <c r="Q237" s="1212"/>
      <c r="R237" s="911">
        <v>33</v>
      </c>
    </row>
    <row r="238" spans="1:18">
      <c r="A238" s="926">
        <v>34</v>
      </c>
      <c r="B238" s="2407" t="s">
        <v>5119</v>
      </c>
      <c r="C238" s="2432"/>
      <c r="D238" s="2407" t="s">
        <v>5120</v>
      </c>
      <c r="E238" s="2432"/>
      <c r="F238" s="2826">
        <v>13</v>
      </c>
      <c r="G238" s="2819">
        <v>4</v>
      </c>
      <c r="H238" s="2834">
        <v>0</v>
      </c>
      <c r="I238" s="2407"/>
      <c r="J238" s="2821">
        <v>11</v>
      </c>
      <c r="K238" s="2832">
        <v>1</v>
      </c>
      <c r="L238" s="928"/>
      <c r="M238" s="799"/>
      <c r="N238" s="799"/>
      <c r="O238" s="862"/>
      <c r="P238" s="1210"/>
      <c r="Q238" s="1212"/>
      <c r="R238" s="926">
        <v>34</v>
      </c>
    </row>
    <row r="239" spans="1:18">
      <c r="A239" s="911">
        <v>35</v>
      </c>
      <c r="B239" s="2407" t="s">
        <v>5121</v>
      </c>
      <c r="C239" s="2432"/>
      <c r="D239" s="2407" t="s">
        <v>5120</v>
      </c>
      <c r="E239" s="2432"/>
      <c r="F239" s="2826">
        <v>13</v>
      </c>
      <c r="G239" s="2836">
        <v>4</v>
      </c>
      <c r="H239" s="2837">
        <v>0</v>
      </c>
      <c r="I239" s="2407"/>
      <c r="J239" s="2821">
        <v>11</v>
      </c>
      <c r="K239" s="2832">
        <v>1</v>
      </c>
      <c r="L239" s="928"/>
      <c r="M239" s="799"/>
      <c r="N239" s="799"/>
      <c r="O239" s="862"/>
      <c r="P239" s="1210"/>
      <c r="Q239" s="1212"/>
      <c r="R239" s="926">
        <v>35</v>
      </c>
    </row>
    <row r="240" spans="1:18">
      <c r="A240" s="926">
        <v>36</v>
      </c>
      <c r="B240" s="2407" t="s">
        <v>5122</v>
      </c>
      <c r="C240" s="2432"/>
      <c r="D240" s="2407" t="s">
        <v>5120</v>
      </c>
      <c r="E240" s="2432"/>
      <c r="F240" s="2826">
        <v>13</v>
      </c>
      <c r="G240" s="2836">
        <v>4</v>
      </c>
      <c r="H240" s="2837">
        <v>0</v>
      </c>
      <c r="I240" s="2407"/>
      <c r="J240" s="2821">
        <v>11</v>
      </c>
      <c r="K240" s="2832">
        <v>1</v>
      </c>
      <c r="L240" s="928"/>
      <c r="M240" s="799"/>
      <c r="N240" s="799"/>
      <c r="O240" s="862"/>
      <c r="P240" s="1210"/>
      <c r="Q240" s="1212"/>
      <c r="R240" s="926">
        <v>36</v>
      </c>
    </row>
    <row r="241" spans="1:18">
      <c r="A241" s="926">
        <v>37</v>
      </c>
      <c r="B241" s="2407" t="s">
        <v>5123</v>
      </c>
      <c r="C241" s="2432"/>
      <c r="D241" s="2407" t="s">
        <v>5120</v>
      </c>
      <c r="E241" s="2432"/>
      <c r="F241" s="2826">
        <v>13</v>
      </c>
      <c r="G241" s="2836">
        <v>4</v>
      </c>
      <c r="H241" s="2837">
        <v>0</v>
      </c>
      <c r="I241" s="2407"/>
      <c r="J241" s="2821">
        <v>11</v>
      </c>
      <c r="K241" s="2832">
        <v>1</v>
      </c>
      <c r="L241" s="928"/>
      <c r="M241" s="799"/>
      <c r="N241" s="799"/>
      <c r="O241" s="862"/>
      <c r="P241" s="1210"/>
      <c r="Q241" s="1212"/>
      <c r="R241" s="926">
        <v>37</v>
      </c>
    </row>
    <row r="242" spans="1:18">
      <c r="A242" s="926">
        <v>38</v>
      </c>
      <c r="B242" s="2407" t="s">
        <v>5124</v>
      </c>
      <c r="C242" s="2432"/>
      <c r="D242" s="2407" t="s">
        <v>5125</v>
      </c>
      <c r="E242" s="2481"/>
      <c r="F242" s="2826">
        <v>138</v>
      </c>
      <c r="G242" s="2836">
        <v>13.2</v>
      </c>
      <c r="H242" s="2837">
        <v>0</v>
      </c>
      <c r="I242" s="2407"/>
      <c r="J242" s="2821">
        <v>240</v>
      </c>
      <c r="K242" s="2832">
        <v>4</v>
      </c>
      <c r="L242" s="928"/>
      <c r="M242" s="799"/>
      <c r="N242" s="799"/>
      <c r="O242" s="862"/>
      <c r="P242" s="1210"/>
      <c r="Q242" s="1212"/>
      <c r="R242" s="926">
        <v>38</v>
      </c>
    </row>
    <row r="243" spans="1:18">
      <c r="A243" s="926">
        <v>39</v>
      </c>
      <c r="B243" s="2407" t="s">
        <v>5126</v>
      </c>
      <c r="C243" s="2432"/>
      <c r="D243" s="2407" t="s">
        <v>5127</v>
      </c>
      <c r="E243" s="2481"/>
      <c r="F243" s="2826">
        <v>138</v>
      </c>
      <c r="G243" s="2836">
        <v>13.2</v>
      </c>
      <c r="H243" s="2837">
        <v>0</v>
      </c>
      <c r="I243" s="2407"/>
      <c r="J243" s="2821">
        <v>261</v>
      </c>
      <c r="K243" s="2832">
        <v>4</v>
      </c>
      <c r="L243" s="928"/>
      <c r="M243" s="799"/>
      <c r="N243" s="799"/>
      <c r="O243" s="862"/>
      <c r="P243" s="1210"/>
      <c r="Q243" s="1212"/>
      <c r="R243" s="911">
        <v>39</v>
      </c>
    </row>
    <row r="244" spans="1:18">
      <c r="A244" s="926">
        <v>40</v>
      </c>
      <c r="B244" s="2407" t="s">
        <v>5128</v>
      </c>
      <c r="C244" s="2432"/>
      <c r="D244" s="2407" t="s">
        <v>5127</v>
      </c>
      <c r="E244" s="2432"/>
      <c r="F244" s="2826">
        <v>13</v>
      </c>
      <c r="G244" s="2836">
        <v>4</v>
      </c>
      <c r="H244" s="2837">
        <v>0</v>
      </c>
      <c r="I244" s="2407"/>
      <c r="J244" s="2821">
        <v>11</v>
      </c>
      <c r="K244" s="2832">
        <v>1</v>
      </c>
      <c r="L244" s="928"/>
      <c r="M244" s="799"/>
      <c r="N244" s="799"/>
      <c r="O244" s="862"/>
      <c r="P244" s="1210"/>
      <c r="Q244" s="1212"/>
      <c r="R244" s="911">
        <v>40</v>
      </c>
    </row>
    <row r="245" spans="1:18">
      <c r="A245" s="911">
        <v>41</v>
      </c>
      <c r="B245" s="2407" t="s">
        <v>5129</v>
      </c>
      <c r="C245" s="2432"/>
      <c r="D245" s="2407" t="s">
        <v>5127</v>
      </c>
      <c r="E245" s="2432"/>
      <c r="F245" s="2826">
        <v>13</v>
      </c>
      <c r="G245" s="2836">
        <v>4</v>
      </c>
      <c r="H245" s="2837">
        <v>0</v>
      </c>
      <c r="I245" s="2407"/>
      <c r="J245" s="2821">
        <v>11</v>
      </c>
      <c r="K245" s="2832">
        <v>1</v>
      </c>
      <c r="L245" s="928"/>
      <c r="M245" s="799"/>
      <c r="N245" s="799"/>
      <c r="O245" s="862"/>
      <c r="P245" s="1210"/>
      <c r="Q245" s="1212"/>
      <c r="R245" s="926">
        <v>41</v>
      </c>
    </row>
    <row r="246" spans="1:18">
      <c r="A246" s="926">
        <v>42</v>
      </c>
      <c r="B246" s="2407" t="s">
        <v>5130</v>
      </c>
      <c r="C246" s="2432"/>
      <c r="D246" s="2407" t="s">
        <v>5127</v>
      </c>
      <c r="E246" s="2432"/>
      <c r="F246" s="2826">
        <v>13</v>
      </c>
      <c r="G246" s="2836">
        <v>4</v>
      </c>
      <c r="H246" s="2837">
        <v>0</v>
      </c>
      <c r="I246" s="2407"/>
      <c r="J246" s="2821">
        <v>11</v>
      </c>
      <c r="K246" s="2832">
        <v>1</v>
      </c>
      <c r="L246" s="928"/>
      <c r="M246" s="799"/>
      <c r="N246" s="799"/>
      <c r="O246" s="862"/>
      <c r="P246" s="1210"/>
      <c r="Q246" s="1212"/>
      <c r="R246" s="926">
        <v>42</v>
      </c>
    </row>
    <row r="247" spans="1:18">
      <c r="A247" s="926">
        <v>43</v>
      </c>
      <c r="B247" s="2407" t="s">
        <v>5131</v>
      </c>
      <c r="C247" s="2432"/>
      <c r="D247" s="2407" t="s">
        <v>5127</v>
      </c>
      <c r="E247" s="2432"/>
      <c r="F247" s="2826">
        <v>13</v>
      </c>
      <c r="G247" s="2836">
        <v>4</v>
      </c>
      <c r="H247" s="2837">
        <v>0</v>
      </c>
      <c r="I247" s="2407"/>
      <c r="J247" s="2821">
        <v>11</v>
      </c>
      <c r="K247" s="2832">
        <v>1</v>
      </c>
      <c r="L247" s="928"/>
      <c r="M247" s="799"/>
      <c r="N247" s="799"/>
      <c r="O247" s="862"/>
      <c r="P247" s="1210"/>
      <c r="Q247" s="1212"/>
      <c r="R247" s="926">
        <v>43</v>
      </c>
    </row>
    <row r="248" spans="1:18">
      <c r="A248" s="926">
        <v>44</v>
      </c>
      <c r="B248" s="2407" t="s">
        <v>5132</v>
      </c>
      <c r="C248" s="2432"/>
      <c r="D248" s="2407" t="s">
        <v>5133</v>
      </c>
      <c r="E248" s="2432"/>
      <c r="F248" s="2826">
        <v>138</v>
      </c>
      <c r="G248" s="2819">
        <v>13.2</v>
      </c>
      <c r="H248" s="2834">
        <v>0</v>
      </c>
      <c r="I248" s="2407"/>
      <c r="J248" s="2821">
        <v>267</v>
      </c>
      <c r="K248" s="2832">
        <v>4</v>
      </c>
      <c r="L248" s="928"/>
      <c r="M248" s="799"/>
      <c r="N248" s="799"/>
      <c r="O248" s="862"/>
      <c r="P248" s="1210"/>
      <c r="Q248" s="1212"/>
      <c r="R248" s="926">
        <v>44</v>
      </c>
    </row>
    <row r="249" spans="1:18">
      <c r="A249" s="926">
        <v>45</v>
      </c>
      <c r="B249" s="2407" t="s">
        <v>5134</v>
      </c>
      <c r="C249" s="2432"/>
      <c r="D249" s="2407" t="s">
        <v>5135</v>
      </c>
      <c r="E249" s="2432"/>
      <c r="F249" s="2826">
        <v>13</v>
      </c>
      <c r="G249" s="2819">
        <v>4</v>
      </c>
      <c r="H249" s="2834">
        <v>0</v>
      </c>
      <c r="I249" s="1855"/>
      <c r="J249" s="2821">
        <v>11</v>
      </c>
      <c r="K249" s="2832">
        <v>1</v>
      </c>
      <c r="L249" s="928"/>
      <c r="M249" s="799"/>
      <c r="N249" s="799"/>
      <c r="O249" s="862"/>
      <c r="P249" s="1210"/>
      <c r="Q249" s="1212"/>
      <c r="R249" s="926">
        <v>45</v>
      </c>
    </row>
    <row r="250" spans="1:18">
      <c r="A250" s="926">
        <v>46</v>
      </c>
      <c r="B250" s="2407" t="s">
        <v>5136</v>
      </c>
      <c r="C250" s="2432"/>
      <c r="D250" s="2407" t="s">
        <v>5135</v>
      </c>
      <c r="E250" s="2432"/>
      <c r="F250" s="2826">
        <v>13</v>
      </c>
      <c r="G250" s="2819">
        <v>4</v>
      </c>
      <c r="H250" s="2834">
        <v>0</v>
      </c>
      <c r="I250" s="2407"/>
      <c r="J250" s="2821">
        <v>11</v>
      </c>
      <c r="K250" s="2832">
        <v>1</v>
      </c>
      <c r="L250" s="928"/>
      <c r="M250" s="799"/>
      <c r="N250" s="799"/>
      <c r="O250" s="862"/>
      <c r="P250" s="1210"/>
      <c r="Q250" s="1212"/>
      <c r="R250" s="911">
        <v>46</v>
      </c>
    </row>
    <row r="251" spans="1:18">
      <c r="A251" s="911">
        <v>47</v>
      </c>
      <c r="B251" s="1855" t="s">
        <v>5137</v>
      </c>
      <c r="C251" s="2432"/>
      <c r="D251" s="2407" t="s">
        <v>5135</v>
      </c>
      <c r="E251" s="2432"/>
      <c r="F251" s="2826">
        <v>13</v>
      </c>
      <c r="G251" s="2819">
        <v>4</v>
      </c>
      <c r="H251" s="2834">
        <v>0</v>
      </c>
      <c r="I251" s="1855"/>
      <c r="J251" s="2821">
        <v>11</v>
      </c>
      <c r="K251" s="2832">
        <v>1</v>
      </c>
      <c r="L251" s="928"/>
      <c r="M251" s="799"/>
      <c r="N251" s="799"/>
      <c r="O251" s="862"/>
      <c r="P251" s="1210"/>
      <c r="Q251" s="1212"/>
      <c r="R251" s="911">
        <v>47</v>
      </c>
    </row>
    <row r="252" spans="1:18">
      <c r="A252" s="926">
        <v>48</v>
      </c>
      <c r="B252" s="2407" t="s">
        <v>5138</v>
      </c>
      <c r="C252" s="2432"/>
      <c r="D252" s="2407" t="s">
        <v>5135</v>
      </c>
      <c r="E252" s="2432"/>
      <c r="F252" s="2826">
        <v>138</v>
      </c>
      <c r="G252" s="2819">
        <v>13.2</v>
      </c>
      <c r="H252" s="2834">
        <v>0</v>
      </c>
      <c r="I252" s="2407"/>
      <c r="J252" s="2821">
        <v>131</v>
      </c>
      <c r="K252" s="2832">
        <v>2</v>
      </c>
      <c r="L252" s="928"/>
      <c r="M252" s="799"/>
      <c r="N252" s="799"/>
      <c r="O252" s="862"/>
      <c r="P252" s="1210"/>
      <c r="Q252" s="1212"/>
      <c r="R252" s="926">
        <v>48</v>
      </c>
    </row>
    <row r="253" spans="1:18">
      <c r="A253" s="926">
        <v>49</v>
      </c>
      <c r="B253" s="2407" t="s">
        <v>5139</v>
      </c>
      <c r="C253" s="2432"/>
      <c r="D253" s="2407" t="s">
        <v>5140</v>
      </c>
      <c r="E253" s="2432"/>
      <c r="F253" s="2826">
        <v>13</v>
      </c>
      <c r="G253" s="2819">
        <v>4</v>
      </c>
      <c r="H253" s="2834">
        <v>0</v>
      </c>
      <c r="I253" s="2407"/>
      <c r="J253" s="2821">
        <v>11</v>
      </c>
      <c r="K253" s="2832">
        <v>1</v>
      </c>
      <c r="L253" s="928"/>
      <c r="M253" s="799"/>
      <c r="N253" s="799"/>
      <c r="O253" s="862"/>
      <c r="P253" s="1210"/>
      <c r="Q253" s="1212"/>
      <c r="R253" s="926">
        <v>49</v>
      </c>
    </row>
    <row r="254" spans="1:18">
      <c r="A254" s="926">
        <v>50</v>
      </c>
      <c r="B254" s="2407" t="s">
        <v>5141</v>
      </c>
      <c r="C254" s="2432"/>
      <c r="D254" s="2407" t="s">
        <v>5135</v>
      </c>
      <c r="E254" s="2432"/>
      <c r="F254" s="2826">
        <v>138</v>
      </c>
      <c r="G254" s="2819">
        <v>13.2</v>
      </c>
      <c r="H254" s="2834">
        <v>0</v>
      </c>
      <c r="I254" s="2407"/>
      <c r="J254" s="2821">
        <v>131</v>
      </c>
      <c r="K254" s="2832">
        <v>2</v>
      </c>
      <c r="L254" s="928"/>
      <c r="M254" s="799"/>
      <c r="N254" s="799"/>
      <c r="O254" s="862"/>
      <c r="P254" s="1210"/>
      <c r="Q254" s="1212"/>
      <c r="R254" s="926">
        <v>50</v>
      </c>
    </row>
    <row r="255" spans="1:18">
      <c r="A255" s="926">
        <v>51</v>
      </c>
      <c r="B255" s="2407" t="s">
        <v>5142</v>
      </c>
      <c r="C255" s="2432"/>
      <c r="D255" s="2407" t="s">
        <v>5143</v>
      </c>
      <c r="E255" s="2481"/>
      <c r="F255" s="2826">
        <v>138</v>
      </c>
      <c r="G255" s="2819">
        <v>13.2</v>
      </c>
      <c r="H255" s="2834">
        <v>0</v>
      </c>
      <c r="I255" s="2407"/>
      <c r="J255" s="2821">
        <v>196</v>
      </c>
      <c r="K255" s="2832">
        <v>3</v>
      </c>
      <c r="L255" s="928"/>
      <c r="M255" s="799"/>
      <c r="N255" s="799"/>
      <c r="O255" s="862"/>
      <c r="P255" s="1210"/>
      <c r="Q255" s="1212"/>
      <c r="R255" s="926">
        <v>51</v>
      </c>
    </row>
    <row r="256" spans="1:18">
      <c r="A256" s="926">
        <v>52</v>
      </c>
      <c r="B256" s="2407" t="s">
        <v>5144</v>
      </c>
      <c r="C256" s="2432"/>
      <c r="D256" s="2407" t="s">
        <v>5143</v>
      </c>
      <c r="E256" s="2432"/>
      <c r="F256" s="2826">
        <v>13</v>
      </c>
      <c r="G256" s="2819">
        <v>4</v>
      </c>
      <c r="H256" s="2834">
        <v>0</v>
      </c>
      <c r="I256" s="2407"/>
      <c r="J256" s="2821">
        <v>11</v>
      </c>
      <c r="K256" s="2832">
        <v>1</v>
      </c>
      <c r="L256" s="928"/>
      <c r="M256" s="799"/>
      <c r="N256" s="799"/>
      <c r="O256" s="862"/>
      <c r="P256" s="1210"/>
      <c r="Q256" s="1212"/>
      <c r="R256" s="926">
        <v>52</v>
      </c>
    </row>
    <row r="257" spans="1:18">
      <c r="A257" s="911">
        <v>53</v>
      </c>
      <c r="B257" s="2407" t="s">
        <v>5145</v>
      </c>
      <c r="C257" s="2432"/>
      <c r="D257" s="2407" t="s">
        <v>5143</v>
      </c>
      <c r="E257" s="2432"/>
      <c r="F257" s="2826">
        <v>13</v>
      </c>
      <c r="G257" s="2819">
        <v>4</v>
      </c>
      <c r="H257" s="2834">
        <v>0</v>
      </c>
      <c r="I257" s="2407"/>
      <c r="J257" s="2821">
        <v>11</v>
      </c>
      <c r="K257" s="2832">
        <v>1</v>
      </c>
      <c r="L257" s="928"/>
      <c r="M257" s="799"/>
      <c r="N257" s="799"/>
      <c r="O257" s="862"/>
      <c r="P257" s="1210"/>
      <c r="Q257" s="1212"/>
      <c r="R257" s="911">
        <v>53</v>
      </c>
    </row>
    <row r="258" spans="1:18">
      <c r="A258" s="926">
        <v>54</v>
      </c>
      <c r="B258" s="2407" t="s">
        <v>5146</v>
      </c>
      <c r="C258" s="2432"/>
      <c r="D258" s="2407" t="s">
        <v>5147</v>
      </c>
      <c r="E258" s="2432"/>
      <c r="F258" s="2826">
        <v>13</v>
      </c>
      <c r="G258" s="2819">
        <v>4</v>
      </c>
      <c r="H258" s="2834">
        <v>0</v>
      </c>
      <c r="I258" s="2407"/>
      <c r="J258" s="2821">
        <v>11</v>
      </c>
      <c r="K258" s="2832">
        <v>1</v>
      </c>
      <c r="L258" s="928"/>
      <c r="M258" s="799"/>
      <c r="N258" s="799"/>
      <c r="O258" s="862"/>
      <c r="P258" s="1210"/>
      <c r="Q258" s="1212"/>
      <c r="R258" s="911">
        <v>54</v>
      </c>
    </row>
    <row r="259" spans="1:18">
      <c r="A259" s="926">
        <v>55</v>
      </c>
      <c r="B259" s="2407" t="s">
        <v>5148</v>
      </c>
      <c r="C259" s="2432"/>
      <c r="D259" s="2407" t="s">
        <v>5143</v>
      </c>
      <c r="E259" s="2432"/>
      <c r="F259" s="2826">
        <v>13</v>
      </c>
      <c r="G259" s="2819">
        <v>4</v>
      </c>
      <c r="H259" s="2834">
        <v>0</v>
      </c>
      <c r="I259" s="2407"/>
      <c r="J259" s="2821">
        <v>11</v>
      </c>
      <c r="K259" s="2832">
        <v>1</v>
      </c>
      <c r="L259" s="928"/>
      <c r="M259" s="799"/>
      <c r="N259" s="799"/>
      <c r="O259" s="862"/>
      <c r="P259" s="1210"/>
      <c r="Q259" s="1212"/>
      <c r="R259" s="926">
        <v>55</v>
      </c>
    </row>
    <row r="260" spans="1:18">
      <c r="A260" s="926">
        <v>56</v>
      </c>
      <c r="B260" s="2407" t="s">
        <v>5149</v>
      </c>
      <c r="C260" s="2432"/>
      <c r="D260" s="2407" t="s">
        <v>5143</v>
      </c>
      <c r="E260" s="2432"/>
      <c r="F260" s="2826">
        <v>13</v>
      </c>
      <c r="G260" s="2819">
        <v>4</v>
      </c>
      <c r="H260" s="2834">
        <v>0</v>
      </c>
      <c r="I260" s="2407"/>
      <c r="J260" s="2821">
        <v>11</v>
      </c>
      <c r="K260" s="2832">
        <v>1</v>
      </c>
      <c r="L260" s="928"/>
      <c r="M260" s="799"/>
      <c r="N260" s="799"/>
      <c r="O260" s="862"/>
      <c r="P260" s="1210"/>
      <c r="Q260" s="1212"/>
      <c r="R260" s="926">
        <v>56</v>
      </c>
    </row>
    <row r="261" spans="1:18">
      <c r="A261" s="926">
        <v>57</v>
      </c>
      <c r="B261" s="2407" t="s">
        <v>5150</v>
      </c>
      <c r="C261" s="2432"/>
      <c r="D261" s="2407" t="s">
        <v>5143</v>
      </c>
      <c r="E261" s="2432"/>
      <c r="F261" s="2826">
        <v>13</v>
      </c>
      <c r="G261" s="2819">
        <v>4</v>
      </c>
      <c r="H261" s="2834">
        <v>0</v>
      </c>
      <c r="I261" s="2407"/>
      <c r="J261" s="2821">
        <v>11</v>
      </c>
      <c r="K261" s="2832">
        <v>1</v>
      </c>
      <c r="L261" s="928"/>
      <c r="M261" s="799"/>
      <c r="N261" s="799"/>
      <c r="O261" s="862"/>
      <c r="P261" s="1210"/>
      <c r="Q261" s="1212"/>
      <c r="R261" s="926">
        <v>57</v>
      </c>
    </row>
    <row r="262" spans="1:18">
      <c r="A262" s="926">
        <v>58</v>
      </c>
      <c r="B262" s="2407" t="s">
        <v>5151</v>
      </c>
      <c r="C262" s="2432"/>
      <c r="D262" s="2407" t="s">
        <v>5115</v>
      </c>
      <c r="E262" s="2432"/>
      <c r="F262" s="2826">
        <v>13</v>
      </c>
      <c r="G262" s="2819">
        <v>4</v>
      </c>
      <c r="H262" s="2834">
        <v>0</v>
      </c>
      <c r="I262" s="2407"/>
      <c r="J262" s="2821">
        <v>11</v>
      </c>
      <c r="K262" s="2832">
        <v>1</v>
      </c>
      <c r="L262" s="928"/>
      <c r="M262" s="799"/>
      <c r="N262" s="799"/>
      <c r="O262" s="862"/>
      <c r="P262" s="1210"/>
      <c r="Q262" s="1212"/>
      <c r="R262" s="926">
        <v>58</v>
      </c>
    </row>
    <row r="263" spans="1:18">
      <c r="A263" s="911">
        <v>59</v>
      </c>
      <c r="B263" s="2407" t="s">
        <v>5152</v>
      </c>
      <c r="C263" s="2432"/>
      <c r="D263" s="2407" t="s">
        <v>5127</v>
      </c>
      <c r="E263" s="2432"/>
      <c r="F263" s="2826">
        <v>13</v>
      </c>
      <c r="G263" s="2819">
        <v>4</v>
      </c>
      <c r="H263" s="2834">
        <v>0</v>
      </c>
      <c r="I263" s="2407"/>
      <c r="J263" s="2821">
        <v>11</v>
      </c>
      <c r="K263" s="2832">
        <v>1</v>
      </c>
      <c r="L263" s="928"/>
      <c r="M263" s="799"/>
      <c r="N263" s="799"/>
      <c r="O263" s="862"/>
      <c r="P263" s="1210"/>
      <c r="Q263" s="1212"/>
      <c r="R263" s="926">
        <v>59</v>
      </c>
    </row>
    <row r="264" spans="1:18">
      <c r="A264" s="926">
        <v>60</v>
      </c>
      <c r="B264" s="2407" t="s">
        <v>5153</v>
      </c>
      <c r="C264" s="2432"/>
      <c r="D264" s="2407" t="s">
        <v>5127</v>
      </c>
      <c r="E264" s="2432"/>
      <c r="F264" s="2826">
        <v>13</v>
      </c>
      <c r="G264" s="2819">
        <v>4</v>
      </c>
      <c r="H264" s="2834">
        <v>0</v>
      </c>
      <c r="I264" s="2407"/>
      <c r="J264" s="2821">
        <v>11</v>
      </c>
      <c r="K264" s="2832">
        <v>1</v>
      </c>
      <c r="L264" s="928"/>
      <c r="M264" s="799"/>
      <c r="N264" s="799"/>
      <c r="O264" s="862"/>
      <c r="P264" s="1210"/>
      <c r="Q264" s="1212"/>
      <c r="R264" s="911">
        <v>60</v>
      </c>
    </row>
    <row r="265" spans="1:18">
      <c r="A265" s="926">
        <v>61</v>
      </c>
      <c r="B265" s="2407" t="s">
        <v>5154</v>
      </c>
      <c r="C265" s="2432"/>
      <c r="D265" s="2407" t="s">
        <v>5147</v>
      </c>
      <c r="E265" s="2432"/>
      <c r="F265" s="2826">
        <v>13</v>
      </c>
      <c r="G265" s="2819">
        <v>4</v>
      </c>
      <c r="H265" s="2834">
        <v>0</v>
      </c>
      <c r="I265" s="2407"/>
      <c r="J265" s="2821">
        <v>11</v>
      </c>
      <c r="K265" s="2832">
        <v>1</v>
      </c>
      <c r="L265" s="928"/>
      <c r="M265" s="799"/>
      <c r="N265" s="799"/>
      <c r="O265" s="862"/>
      <c r="P265" s="1210"/>
      <c r="Q265" s="1212"/>
      <c r="R265" s="911">
        <v>61</v>
      </c>
    </row>
    <row r="266" spans="1:18">
      <c r="A266" s="926">
        <v>62</v>
      </c>
      <c r="B266" s="2407" t="s">
        <v>5155</v>
      </c>
      <c r="C266" s="2432"/>
      <c r="D266" s="2407" t="s">
        <v>5147</v>
      </c>
      <c r="E266" s="2432"/>
      <c r="F266" s="2826">
        <v>13</v>
      </c>
      <c r="G266" s="2819">
        <v>4</v>
      </c>
      <c r="H266" s="2834">
        <v>0</v>
      </c>
      <c r="I266" s="2407"/>
      <c r="J266" s="2821">
        <v>11</v>
      </c>
      <c r="K266" s="2832">
        <v>1</v>
      </c>
      <c r="L266" s="928"/>
      <c r="M266" s="799"/>
      <c r="N266" s="799"/>
      <c r="O266" s="862"/>
      <c r="P266" s="1210"/>
      <c r="Q266" s="1212"/>
      <c r="R266" s="926">
        <v>62</v>
      </c>
    </row>
    <row r="267" spans="1:18">
      <c r="A267" s="926">
        <v>63</v>
      </c>
      <c r="B267" s="2407" t="s">
        <v>5156</v>
      </c>
      <c r="C267" s="2432"/>
      <c r="D267" s="2407"/>
      <c r="E267" s="2432"/>
      <c r="F267" s="2826"/>
      <c r="G267" s="2819"/>
      <c r="H267" s="2834"/>
      <c r="I267" s="2407"/>
      <c r="J267" s="2821"/>
      <c r="K267" s="2832"/>
      <c r="L267" s="928"/>
      <c r="M267" s="799"/>
      <c r="N267" s="799"/>
      <c r="O267" s="862"/>
      <c r="P267" s="1210"/>
      <c r="Q267" s="1212"/>
      <c r="R267" s="926">
        <v>63</v>
      </c>
    </row>
    <row r="268" spans="1:18">
      <c r="A268" s="926">
        <v>64</v>
      </c>
      <c r="B268" s="1855"/>
      <c r="C268" s="2432"/>
      <c r="D268" s="2407" t="s">
        <v>4956</v>
      </c>
      <c r="E268" s="2432"/>
      <c r="F268" s="2826">
        <v>27</v>
      </c>
      <c r="G268" s="2819">
        <v>4</v>
      </c>
      <c r="H268" s="2834"/>
      <c r="I268" s="2407"/>
      <c r="J268" s="2821">
        <v>48</v>
      </c>
      <c r="K268" s="2832">
        <v>7</v>
      </c>
      <c r="L268" s="928"/>
      <c r="M268" s="799"/>
      <c r="N268" s="799"/>
      <c r="O268" s="862"/>
      <c r="P268" s="1210"/>
      <c r="Q268" s="1212"/>
      <c r="R268" s="926">
        <v>64</v>
      </c>
    </row>
    <row r="269" spans="1:18">
      <c r="A269" s="911">
        <v>65</v>
      </c>
      <c r="B269" s="2407"/>
      <c r="C269" s="2432"/>
      <c r="D269" s="2407" t="s">
        <v>4995</v>
      </c>
      <c r="E269" s="2432"/>
      <c r="F269" s="2826">
        <v>27</v>
      </c>
      <c r="G269" s="2819">
        <v>4</v>
      </c>
      <c r="H269" s="2834"/>
      <c r="I269" s="2407"/>
      <c r="J269" s="2821">
        <v>27</v>
      </c>
      <c r="K269" s="2832">
        <v>4</v>
      </c>
      <c r="L269" s="928"/>
      <c r="M269" s="799"/>
      <c r="N269" s="799"/>
      <c r="O269" s="862"/>
      <c r="P269" s="1210"/>
      <c r="Q269" s="1212"/>
      <c r="R269" s="926">
        <v>65</v>
      </c>
    </row>
    <row r="270" spans="1:18">
      <c r="A270" s="926">
        <v>66</v>
      </c>
      <c r="B270" s="2407"/>
      <c r="C270" s="2432"/>
      <c r="D270" s="2407" t="s">
        <v>4973</v>
      </c>
      <c r="E270" s="2432"/>
      <c r="F270" s="2826">
        <v>13</v>
      </c>
      <c r="G270" s="2819">
        <v>4</v>
      </c>
      <c r="H270" s="2834"/>
      <c r="I270" s="2407"/>
      <c r="J270" s="2821">
        <v>5</v>
      </c>
      <c r="K270" s="2832">
        <v>1</v>
      </c>
      <c r="L270" s="928"/>
      <c r="M270" s="799"/>
      <c r="N270" s="799"/>
      <c r="O270" s="862"/>
      <c r="P270" s="1210"/>
      <c r="Q270" s="1212"/>
      <c r="R270" s="926">
        <v>66</v>
      </c>
    </row>
    <row r="271" spans="1:18">
      <c r="A271" s="926">
        <v>67</v>
      </c>
      <c r="B271" s="2407"/>
      <c r="C271" s="2432"/>
      <c r="D271" s="2407" t="s">
        <v>5064</v>
      </c>
      <c r="E271" s="2432"/>
      <c r="F271" s="2826">
        <v>33</v>
      </c>
      <c r="G271" s="2819">
        <v>4</v>
      </c>
      <c r="H271" s="2834"/>
      <c r="I271" s="2407"/>
      <c r="J271" s="2821">
        <v>48</v>
      </c>
      <c r="K271" s="2832">
        <v>7</v>
      </c>
      <c r="L271" s="928"/>
      <c r="M271" s="799"/>
      <c r="N271" s="799"/>
      <c r="O271" s="862"/>
      <c r="P271" s="1210"/>
      <c r="Q271" s="1212"/>
      <c r="R271" s="911">
        <v>67</v>
      </c>
    </row>
    <row r="272" spans="1:18">
      <c r="A272" s="926">
        <v>68</v>
      </c>
      <c r="B272" s="2407"/>
      <c r="C272" s="2432"/>
      <c r="D272" s="1855" t="s">
        <v>5157</v>
      </c>
      <c r="E272" s="2432"/>
      <c r="F272" s="2826">
        <v>13</v>
      </c>
      <c r="G272" s="1855">
        <v>4</v>
      </c>
      <c r="H272" s="2834"/>
      <c r="I272" s="2407"/>
      <c r="J272" s="2821">
        <v>442</v>
      </c>
      <c r="K272" s="2832">
        <v>68</v>
      </c>
      <c r="L272" s="928"/>
      <c r="M272" s="799"/>
      <c r="N272" s="799"/>
      <c r="O272" s="862"/>
      <c r="P272" s="1210"/>
      <c r="Q272" s="1212"/>
      <c r="R272" s="911">
        <v>68</v>
      </c>
    </row>
    <row r="273" spans="1:19">
      <c r="A273" s="926">
        <v>69</v>
      </c>
      <c r="B273" s="2407"/>
      <c r="C273" s="2432"/>
      <c r="D273" s="2407"/>
      <c r="E273" s="2432"/>
      <c r="F273" s="2826"/>
      <c r="G273" s="2819"/>
      <c r="H273" s="2834"/>
      <c r="I273" s="2407"/>
      <c r="J273" s="2821">
        <v>570</v>
      </c>
      <c r="K273" s="2832">
        <v>87</v>
      </c>
      <c r="L273" s="928"/>
      <c r="M273" s="799"/>
      <c r="N273" s="799"/>
      <c r="O273" s="862"/>
      <c r="P273" s="1210"/>
      <c r="Q273" s="1212"/>
      <c r="R273" s="926">
        <v>69</v>
      </c>
    </row>
    <row r="274" spans="1:19">
      <c r="A274" s="911"/>
      <c r="B274" s="799"/>
      <c r="C274" s="862"/>
      <c r="D274" s="799"/>
      <c r="E274" s="2432"/>
      <c r="F274" s="1216"/>
      <c r="G274" s="1226"/>
      <c r="H274" s="1222"/>
      <c r="I274" s="799"/>
      <c r="J274" s="1222"/>
      <c r="K274" s="2832"/>
      <c r="L274" s="928"/>
      <c r="M274" s="799"/>
      <c r="N274" s="799"/>
      <c r="O274" s="862"/>
      <c r="P274" s="1210"/>
      <c r="Q274" s="1212"/>
      <c r="R274" s="911"/>
    </row>
    <row r="275" spans="1:19" ht="15.75" thickBot="1">
      <c r="A275" s="930"/>
      <c r="B275" s="851"/>
      <c r="C275" s="879"/>
      <c r="D275" s="851"/>
      <c r="E275" s="879"/>
      <c r="F275" s="1217"/>
      <c r="G275" s="1227"/>
      <c r="H275" s="1223"/>
      <c r="I275" s="799"/>
      <c r="J275" s="1223"/>
      <c r="K275" s="1003"/>
      <c r="L275" s="1003"/>
      <c r="M275" s="851"/>
      <c r="N275" s="851"/>
      <c r="O275" s="879"/>
      <c r="P275" s="1211"/>
      <c r="Q275" s="1213"/>
      <c r="R275" s="930"/>
    </row>
    <row r="276" spans="1:19">
      <c r="A276" s="2811"/>
      <c r="B276" s="2811"/>
      <c r="C276" s="2811"/>
      <c r="D276" s="2811"/>
      <c r="E276" s="2811"/>
      <c r="F276" s="2811"/>
      <c r="G276" s="2811"/>
      <c r="H276" s="2811"/>
      <c r="I276" s="2811"/>
      <c r="J276" s="2811"/>
      <c r="K276" s="2811"/>
      <c r="L276" s="2811"/>
      <c r="M276" s="2811"/>
      <c r="N276" s="2811"/>
      <c r="O276" s="2811"/>
      <c r="P276" s="2811"/>
      <c r="Q276" s="2811"/>
      <c r="R276" s="2811"/>
    </row>
    <row r="277" spans="1:19">
      <c r="A277" s="67" t="s">
        <v>5079</v>
      </c>
      <c r="B277" s="800"/>
      <c r="C277" s="800"/>
      <c r="D277" s="800"/>
      <c r="E277" s="800"/>
      <c r="F277" s="800"/>
      <c r="G277" s="800"/>
      <c r="H277" s="800"/>
      <c r="I277" s="799"/>
      <c r="J277" s="67" t="s">
        <v>5080</v>
      </c>
      <c r="K277" s="800"/>
      <c r="L277" s="800"/>
      <c r="M277" s="800"/>
      <c r="N277" s="800"/>
      <c r="O277" s="800"/>
      <c r="P277" s="800"/>
      <c r="Q277" s="800"/>
      <c r="R277" s="800"/>
    </row>
    <row r="280" spans="1:19" ht="15.75">
      <c r="A280" s="69" t="s">
        <v>1190</v>
      </c>
      <c r="B280" s="800"/>
      <c r="C280" s="800"/>
      <c r="D280" s="800"/>
      <c r="E280" s="800"/>
      <c r="F280" s="800"/>
      <c r="G280" s="800"/>
      <c r="H280" s="800"/>
      <c r="I280" s="2811"/>
      <c r="J280" s="2811"/>
      <c r="K280" s="2811"/>
      <c r="L280" s="2811"/>
      <c r="M280" s="2811"/>
      <c r="N280" s="2811"/>
      <c r="O280" s="2811"/>
      <c r="P280" s="2811"/>
      <c r="Q280" s="2811"/>
      <c r="R280" s="2811"/>
      <c r="S280" s="2811"/>
    </row>
    <row r="281" spans="1:19">
      <c r="A281" s="2811"/>
      <c r="B281" s="2811"/>
      <c r="C281" s="2811"/>
      <c r="D281" s="2811"/>
      <c r="E281" s="2811"/>
      <c r="F281" s="2811"/>
      <c r="G281" s="2811"/>
      <c r="H281" s="2811"/>
      <c r="I281" s="2811"/>
      <c r="J281" s="2811"/>
      <c r="K281" s="2811"/>
      <c r="L281" s="2811"/>
      <c r="M281" s="2811"/>
      <c r="N281" s="2811"/>
      <c r="O281" s="2811"/>
      <c r="P281" s="2811"/>
      <c r="Q281" s="2811"/>
      <c r="R281" s="2811"/>
      <c r="S281" s="2811"/>
    </row>
    <row r="282" spans="1:19" ht="16.5" thickBot="1">
      <c r="A282" s="868" t="str">
        <f>'Data Sheet'!$C$25</f>
        <v>Consolidated Edison Company of New York, Inc.</v>
      </c>
      <c r="B282" s="851"/>
      <c r="C282" s="851"/>
      <c r="D282" s="851"/>
      <c r="E282" s="851"/>
      <c r="F282" s="931" t="str">
        <f>'Data Sheet'!$C$40</f>
        <v>4/28/2016</v>
      </c>
      <c r="G282" s="851" t="str">
        <f>'Data Sheet'!$C$38</f>
        <v>12/31/2015</v>
      </c>
      <c r="H282" s="913"/>
      <c r="I282" s="799"/>
      <c r="J282" s="868" t="str">
        <f>'Data Sheet'!$C$25</f>
        <v>Consolidated Edison Company of New York, Inc.</v>
      </c>
      <c r="K282" s="851"/>
      <c r="L282" s="851"/>
      <c r="M282" s="851"/>
      <c r="N282" s="851"/>
      <c r="O282" s="851"/>
      <c r="P282" s="931" t="str">
        <f>'Data Sheet'!$C$40</f>
        <v>4/28/2016</v>
      </c>
      <c r="Q282" s="851" t="str">
        <f>'Data Sheet'!$C$38</f>
        <v>12/31/2015</v>
      </c>
      <c r="R282" s="851"/>
      <c r="S282" s="2811"/>
    </row>
    <row r="283" spans="1:19" ht="16.5" thickBot="1">
      <c r="A283" s="599" t="s">
        <v>3413</v>
      </c>
      <c r="B283" s="535"/>
      <c r="C283" s="535"/>
      <c r="D283" s="913"/>
      <c r="E283" s="913"/>
      <c r="F283" s="915"/>
      <c r="G283" s="915"/>
      <c r="H283" s="924"/>
      <c r="I283" s="799"/>
      <c r="J283" s="599" t="s">
        <v>3413</v>
      </c>
      <c r="K283" s="535"/>
      <c r="L283" s="535"/>
      <c r="M283" s="913"/>
      <c r="N283" s="913"/>
      <c r="O283" s="913"/>
      <c r="P283" s="915"/>
      <c r="Q283" s="915"/>
      <c r="R283" s="924"/>
      <c r="S283" s="2811"/>
    </row>
    <row r="284" spans="1:19">
      <c r="A284" s="907"/>
      <c r="B284" s="799"/>
      <c r="C284" s="862"/>
      <c r="D284" s="844"/>
      <c r="E284" s="812"/>
      <c r="F284" s="800"/>
      <c r="G284" s="800"/>
      <c r="H284" s="892"/>
      <c r="I284" s="799"/>
      <c r="J284" s="907"/>
      <c r="K284" s="862"/>
      <c r="L284" s="862"/>
      <c r="M284" s="800" t="s">
        <v>3198</v>
      </c>
      <c r="N284" s="800"/>
      <c r="O284" s="800"/>
      <c r="P284" s="800"/>
      <c r="Q284" s="860"/>
      <c r="R284" s="917"/>
      <c r="S284" s="2811"/>
    </row>
    <row r="285" spans="1:19" ht="15.75" thickBot="1">
      <c r="A285" s="920"/>
      <c r="B285" s="844"/>
      <c r="C285" s="812"/>
      <c r="D285" s="844"/>
      <c r="E285" s="812"/>
      <c r="F285" s="913" t="s">
        <v>3199</v>
      </c>
      <c r="G285" s="913"/>
      <c r="H285" s="924"/>
      <c r="I285" s="799"/>
      <c r="J285" s="920" t="s">
        <v>3200</v>
      </c>
      <c r="K285" s="812" t="s">
        <v>3201</v>
      </c>
      <c r="L285" s="812" t="s">
        <v>3201</v>
      </c>
      <c r="M285" s="913" t="s">
        <v>3202</v>
      </c>
      <c r="N285" s="913"/>
      <c r="O285" s="913"/>
      <c r="P285" s="913"/>
      <c r="Q285" s="924"/>
      <c r="R285" s="812"/>
      <c r="S285" s="2811"/>
    </row>
    <row r="286" spans="1:19">
      <c r="A286" s="920"/>
      <c r="B286" s="844"/>
      <c r="C286" s="812"/>
      <c r="D286" s="844"/>
      <c r="E286" s="812"/>
      <c r="F286" s="812"/>
      <c r="G286" s="860"/>
      <c r="H286" s="812"/>
      <c r="I286" s="799"/>
      <c r="J286" s="920" t="s">
        <v>3203</v>
      </c>
      <c r="K286" s="812" t="s">
        <v>3204</v>
      </c>
      <c r="L286" s="812" t="s">
        <v>3205</v>
      </c>
      <c r="M286" s="844"/>
      <c r="N286" s="844"/>
      <c r="O286" s="812"/>
      <c r="P286" s="812"/>
      <c r="Q286" s="860"/>
      <c r="R286" s="812"/>
      <c r="S286" s="2811"/>
    </row>
    <row r="287" spans="1:19">
      <c r="A287" s="920" t="s">
        <v>1724</v>
      </c>
      <c r="B287" s="800" t="s">
        <v>3206</v>
      </c>
      <c r="C287" s="860"/>
      <c r="D287" s="800" t="s">
        <v>3207</v>
      </c>
      <c r="E287" s="860"/>
      <c r="F287" s="812"/>
      <c r="G287" s="860"/>
      <c r="H287" s="812"/>
      <c r="I287" s="799"/>
      <c r="J287" s="920" t="s">
        <v>3208</v>
      </c>
      <c r="K287" s="812" t="s">
        <v>3209</v>
      </c>
      <c r="L287" s="812" t="s">
        <v>3204</v>
      </c>
      <c r="M287" s="800"/>
      <c r="N287" s="800"/>
      <c r="O287" s="860"/>
      <c r="P287" s="812" t="s">
        <v>1782</v>
      </c>
      <c r="Q287" s="860" t="s">
        <v>3210</v>
      </c>
      <c r="R287" s="812" t="s">
        <v>1724</v>
      </c>
      <c r="S287" s="2811"/>
    </row>
    <row r="288" spans="1:19">
      <c r="A288" s="920" t="s">
        <v>1727</v>
      </c>
      <c r="B288" s="799"/>
      <c r="C288" s="862"/>
      <c r="D288" s="844"/>
      <c r="E288" s="812"/>
      <c r="F288" s="812" t="s">
        <v>1834</v>
      </c>
      <c r="G288" s="860" t="s">
        <v>3211</v>
      </c>
      <c r="H288" s="812" t="s">
        <v>3212</v>
      </c>
      <c r="I288" s="799"/>
      <c r="J288" s="920" t="s">
        <v>3213</v>
      </c>
      <c r="K288" s="812" t="s">
        <v>4</v>
      </c>
      <c r="L288" s="812" t="s">
        <v>3209</v>
      </c>
      <c r="M288" s="800" t="s">
        <v>3214</v>
      </c>
      <c r="N288" s="800"/>
      <c r="O288" s="860"/>
      <c r="P288" s="812" t="s">
        <v>3215</v>
      </c>
      <c r="Q288" s="860" t="s">
        <v>3216</v>
      </c>
      <c r="R288" s="812" t="s">
        <v>1727</v>
      </c>
      <c r="S288" s="2811"/>
    </row>
    <row r="289" spans="1:19">
      <c r="A289" s="911"/>
      <c r="B289" s="799"/>
      <c r="C289" s="812"/>
      <c r="D289" s="799"/>
      <c r="E289" s="812"/>
      <c r="F289" s="812"/>
      <c r="G289" s="860"/>
      <c r="H289" s="862"/>
      <c r="I289" s="799"/>
      <c r="J289" s="911"/>
      <c r="K289" s="862"/>
      <c r="L289" s="812"/>
      <c r="M289" s="799"/>
      <c r="N289" s="799"/>
      <c r="O289" s="812"/>
      <c r="P289" s="812"/>
      <c r="Q289" s="812"/>
      <c r="R289" s="862"/>
      <c r="S289" s="2811"/>
    </row>
    <row r="290" spans="1:19" ht="15.75" thickBot="1">
      <c r="A290" s="930"/>
      <c r="B290" s="913" t="s">
        <v>3018</v>
      </c>
      <c r="C290" s="924"/>
      <c r="D290" s="913" t="s">
        <v>3019</v>
      </c>
      <c r="E290" s="924"/>
      <c r="F290" s="923" t="s">
        <v>3020</v>
      </c>
      <c r="G290" s="924" t="s">
        <v>3021</v>
      </c>
      <c r="H290" s="924" t="s">
        <v>2343</v>
      </c>
      <c r="I290" s="799"/>
      <c r="J290" s="922" t="s">
        <v>2344</v>
      </c>
      <c r="K290" s="922" t="s">
        <v>2345</v>
      </c>
      <c r="L290" s="922" t="s">
        <v>2346</v>
      </c>
      <c r="M290" s="913" t="s">
        <v>2347</v>
      </c>
      <c r="N290" s="913"/>
      <c r="O290" s="924"/>
      <c r="P290" s="923" t="s">
        <v>2348</v>
      </c>
      <c r="Q290" s="923" t="s">
        <v>2349</v>
      </c>
      <c r="R290" s="923"/>
      <c r="S290" s="2811"/>
    </row>
    <row r="291" spans="1:19" ht="15.75">
      <c r="A291" s="911">
        <v>1</v>
      </c>
      <c r="B291" s="2838" t="s">
        <v>5158</v>
      </c>
      <c r="C291" s="2432"/>
      <c r="D291" s="2406"/>
      <c r="E291" s="2432"/>
      <c r="F291" s="2839"/>
      <c r="G291" s="2840"/>
      <c r="H291" s="2820"/>
      <c r="I291" s="2407"/>
      <c r="J291" s="2821"/>
      <c r="K291" s="2832"/>
      <c r="L291" s="928"/>
      <c r="M291" s="799"/>
      <c r="N291" s="799"/>
      <c r="O291" s="860"/>
      <c r="P291" s="1210"/>
      <c r="Q291" s="1212"/>
      <c r="R291" s="911">
        <v>1</v>
      </c>
      <c r="S291" s="2811"/>
    </row>
    <row r="292" spans="1:19">
      <c r="A292" s="911">
        <v>2</v>
      </c>
      <c r="B292" s="2406" t="s">
        <v>5159</v>
      </c>
      <c r="C292" s="2432"/>
      <c r="D292" s="2406" t="s">
        <v>5160</v>
      </c>
      <c r="E292" s="2432"/>
      <c r="F292" s="2836">
        <v>138</v>
      </c>
      <c r="G292" s="2836">
        <v>69</v>
      </c>
      <c r="H292" s="2820"/>
      <c r="I292" s="2407"/>
      <c r="J292" s="2821">
        <v>370</v>
      </c>
      <c r="K292" s="2832">
        <v>4</v>
      </c>
      <c r="L292" s="928"/>
      <c r="M292" s="799"/>
      <c r="N292" s="799"/>
      <c r="O292" s="812"/>
      <c r="P292" s="1210"/>
      <c r="Q292" s="1212"/>
      <c r="R292" s="911">
        <v>2</v>
      </c>
      <c r="S292" s="2811"/>
    </row>
    <row r="293" spans="1:19">
      <c r="A293" s="911">
        <v>3</v>
      </c>
      <c r="B293" s="2406" t="s">
        <v>2917</v>
      </c>
      <c r="C293" s="2432"/>
      <c r="D293" s="2406" t="s">
        <v>2917</v>
      </c>
      <c r="E293" s="2432"/>
      <c r="F293" s="2836"/>
      <c r="G293" s="2836"/>
      <c r="H293" s="2820"/>
      <c r="I293" s="2407"/>
      <c r="J293" s="2821"/>
      <c r="K293" s="2832"/>
      <c r="L293" s="928"/>
      <c r="M293" s="799"/>
      <c r="N293" s="799"/>
      <c r="O293" s="812"/>
      <c r="P293" s="1210"/>
      <c r="Q293" s="1212"/>
      <c r="R293" s="911">
        <v>3</v>
      </c>
      <c r="S293" s="2811"/>
    </row>
    <row r="294" spans="1:19" ht="15.75">
      <c r="A294" s="911">
        <v>4</v>
      </c>
      <c r="B294" s="2838"/>
      <c r="C294" s="2432"/>
      <c r="D294" s="2406"/>
      <c r="E294" s="2432"/>
      <c r="F294" s="2836"/>
      <c r="G294" s="2836"/>
      <c r="H294" s="2820"/>
      <c r="I294" s="2407"/>
      <c r="J294" s="2821"/>
      <c r="K294" s="2832"/>
      <c r="L294" s="928"/>
      <c r="M294" s="799"/>
      <c r="N294" s="799"/>
      <c r="O294" s="812"/>
      <c r="P294" s="1210"/>
      <c r="Q294" s="1212"/>
      <c r="R294" s="911">
        <v>4</v>
      </c>
      <c r="S294" s="2811"/>
    </row>
    <row r="295" spans="1:19" ht="15.75">
      <c r="A295" s="911">
        <v>5</v>
      </c>
      <c r="B295" s="2841" t="s">
        <v>5161</v>
      </c>
      <c r="C295" s="2432"/>
      <c r="D295" s="2564" t="s">
        <v>2917</v>
      </c>
      <c r="E295" s="2432"/>
      <c r="F295" s="2826"/>
      <c r="G295" s="2842"/>
      <c r="H295" s="2834"/>
      <c r="I295" s="2407"/>
      <c r="J295" s="2843"/>
      <c r="K295" s="2844"/>
      <c r="L295" s="928"/>
      <c r="M295" s="799"/>
      <c r="N295" s="799"/>
      <c r="O295" s="812"/>
      <c r="P295" s="1210"/>
      <c r="Q295" s="1212"/>
      <c r="R295" s="911">
        <v>5</v>
      </c>
      <c r="S295" s="2811"/>
    </row>
    <row r="296" spans="1:19">
      <c r="A296" s="926">
        <v>6</v>
      </c>
      <c r="B296" s="2564"/>
      <c r="C296" s="2432"/>
      <c r="D296" s="2564"/>
      <c r="E296" s="2432"/>
      <c r="F296" s="2826"/>
      <c r="G296" s="2842"/>
      <c r="H296" s="2834"/>
      <c r="I296" s="2407"/>
      <c r="J296" s="2843"/>
      <c r="K296" s="2844"/>
      <c r="L296" s="928"/>
      <c r="M296" s="799"/>
      <c r="N296" s="799"/>
      <c r="O296" s="862"/>
      <c r="P296" s="1210"/>
      <c r="Q296" s="1212"/>
      <c r="R296" s="926">
        <v>6</v>
      </c>
      <c r="S296" s="2811"/>
    </row>
    <row r="297" spans="1:19">
      <c r="A297" s="926">
        <v>7</v>
      </c>
      <c r="B297" s="2564" t="s">
        <v>5162</v>
      </c>
      <c r="C297" s="2432"/>
      <c r="D297" s="2564" t="s">
        <v>5163</v>
      </c>
      <c r="E297" s="2432"/>
      <c r="F297" s="2826">
        <v>345</v>
      </c>
      <c r="G297" s="2842">
        <v>138</v>
      </c>
      <c r="H297" s="2834">
        <v>0</v>
      </c>
      <c r="I297" s="2407"/>
      <c r="J297" s="2829">
        <v>468</v>
      </c>
      <c r="K297" s="2832">
        <v>2</v>
      </c>
      <c r="L297" s="928"/>
      <c r="M297" s="799"/>
      <c r="N297" s="799"/>
      <c r="O297" s="862"/>
      <c r="P297" s="1210"/>
      <c r="Q297" s="1212"/>
      <c r="R297" s="926">
        <v>7</v>
      </c>
      <c r="S297" s="2811"/>
    </row>
    <row r="298" spans="1:19">
      <c r="A298" s="926">
        <v>8</v>
      </c>
      <c r="B298" s="2564" t="s">
        <v>5164</v>
      </c>
      <c r="C298" s="2432"/>
      <c r="D298" s="2564" t="s">
        <v>5163</v>
      </c>
      <c r="E298" s="2432"/>
      <c r="F298" s="2826">
        <v>345</v>
      </c>
      <c r="G298" s="2842">
        <v>138</v>
      </c>
      <c r="H298" s="2834">
        <v>0</v>
      </c>
      <c r="I298" s="2407"/>
      <c r="J298" s="2829">
        <v>1638</v>
      </c>
      <c r="K298" s="2832">
        <v>7</v>
      </c>
      <c r="L298" s="928"/>
      <c r="M298" s="799"/>
      <c r="N298" s="799"/>
      <c r="O298" s="862"/>
      <c r="P298" s="1210"/>
      <c r="Q298" s="1212"/>
      <c r="R298" s="926">
        <v>8</v>
      </c>
      <c r="S298" s="2811"/>
    </row>
    <row r="299" spans="1:19">
      <c r="A299" s="926">
        <v>9</v>
      </c>
      <c r="B299" s="2564" t="s">
        <v>5164</v>
      </c>
      <c r="C299" s="2432"/>
      <c r="D299" s="2564" t="s">
        <v>5163</v>
      </c>
      <c r="E299" s="2432"/>
      <c r="F299" s="2826">
        <v>345</v>
      </c>
      <c r="G299" s="2842">
        <v>69</v>
      </c>
      <c r="H299" s="2834">
        <v>0</v>
      </c>
      <c r="I299" s="2407"/>
      <c r="J299" s="2829">
        <v>234</v>
      </c>
      <c r="K299" s="2832">
        <v>1</v>
      </c>
      <c r="L299" s="928"/>
      <c r="M299" s="799"/>
      <c r="N299" s="799"/>
      <c r="O299" s="862"/>
      <c r="P299" s="1210"/>
      <c r="Q299" s="1212"/>
      <c r="R299" s="926">
        <v>9</v>
      </c>
      <c r="S299" s="2811"/>
    </row>
    <row r="300" spans="1:19">
      <c r="A300" s="926">
        <v>10</v>
      </c>
      <c r="B300" s="2564" t="s">
        <v>5164</v>
      </c>
      <c r="C300" s="2432"/>
      <c r="D300" s="2564" t="s">
        <v>5163</v>
      </c>
      <c r="E300" s="2432"/>
      <c r="F300" s="2826">
        <v>138</v>
      </c>
      <c r="G300" s="2842">
        <v>69</v>
      </c>
      <c r="H300" s="2834">
        <v>0</v>
      </c>
      <c r="I300" s="2407"/>
      <c r="J300" s="2829">
        <v>718</v>
      </c>
      <c r="K300" s="2832">
        <v>6</v>
      </c>
      <c r="L300" s="928"/>
      <c r="M300" s="799"/>
      <c r="N300" s="799"/>
      <c r="O300" s="862"/>
      <c r="P300" s="1210"/>
      <c r="Q300" s="1212"/>
      <c r="R300" s="926">
        <v>10</v>
      </c>
      <c r="S300" s="2811"/>
    </row>
    <row r="301" spans="1:19">
      <c r="A301" s="911">
        <v>11</v>
      </c>
      <c r="B301" s="2564" t="s">
        <v>5165</v>
      </c>
      <c r="C301" s="2432"/>
      <c r="D301" s="2564" t="s">
        <v>5163</v>
      </c>
      <c r="E301" s="2432"/>
      <c r="F301" s="2826">
        <v>345</v>
      </c>
      <c r="G301" s="2842">
        <v>138</v>
      </c>
      <c r="H301" s="2834">
        <v>0</v>
      </c>
      <c r="I301" s="2407"/>
      <c r="J301" s="2829">
        <v>2100</v>
      </c>
      <c r="K301" s="2832">
        <v>5</v>
      </c>
      <c r="L301" s="928"/>
      <c r="M301" s="799"/>
      <c r="N301" s="799"/>
      <c r="O301" s="862"/>
      <c r="P301" s="1210"/>
      <c r="Q301" s="1212"/>
      <c r="R301" s="911">
        <v>11</v>
      </c>
      <c r="S301" s="2811"/>
    </row>
    <row r="302" spans="1:19">
      <c r="A302" s="926">
        <v>12</v>
      </c>
      <c r="B302" s="2564" t="s">
        <v>5166</v>
      </c>
      <c r="C302" s="2432"/>
      <c r="D302" s="2564" t="s">
        <v>5167</v>
      </c>
      <c r="E302" s="2432"/>
      <c r="F302" s="2826">
        <v>345</v>
      </c>
      <c r="G302" s="2842">
        <v>138</v>
      </c>
      <c r="H302" s="2834">
        <v>0</v>
      </c>
      <c r="I302" s="2407"/>
      <c r="J302" s="2829">
        <v>3270</v>
      </c>
      <c r="K302" s="2832">
        <v>10</v>
      </c>
      <c r="L302" s="928"/>
      <c r="M302" s="799"/>
      <c r="N302" s="799"/>
      <c r="O302" s="862"/>
      <c r="P302" s="1210"/>
      <c r="Q302" s="1212"/>
      <c r="R302" s="911">
        <v>12</v>
      </c>
      <c r="S302" s="2811"/>
    </row>
    <row r="303" spans="1:19">
      <c r="A303" s="926">
        <v>13</v>
      </c>
      <c r="B303" s="2564" t="s">
        <v>5168</v>
      </c>
      <c r="C303" s="2432"/>
      <c r="D303" s="2564" t="s">
        <v>5167</v>
      </c>
      <c r="E303" s="2481"/>
      <c r="F303" s="2826">
        <v>345</v>
      </c>
      <c r="G303" s="2842">
        <v>138</v>
      </c>
      <c r="H303" s="2834">
        <v>0</v>
      </c>
      <c r="I303" s="2407"/>
      <c r="J303" s="2829">
        <v>468</v>
      </c>
      <c r="K303" s="2832">
        <v>2</v>
      </c>
      <c r="L303" s="928"/>
      <c r="M303" s="799"/>
      <c r="N303" s="799"/>
      <c r="O303" s="862"/>
      <c r="P303" s="1210"/>
      <c r="Q303" s="1212"/>
      <c r="R303" s="926">
        <v>13</v>
      </c>
      <c r="S303" s="2811"/>
    </row>
    <row r="304" spans="1:19">
      <c r="A304" s="926">
        <v>14</v>
      </c>
      <c r="B304" s="2406" t="s">
        <v>4976</v>
      </c>
      <c r="C304" s="2432"/>
      <c r="D304" s="2827" t="s">
        <v>5169</v>
      </c>
      <c r="E304" s="2432"/>
      <c r="F304" s="2826">
        <v>345</v>
      </c>
      <c r="G304" s="2842">
        <v>138</v>
      </c>
      <c r="H304" s="2834">
        <v>0</v>
      </c>
      <c r="I304" s="2407"/>
      <c r="J304" s="2829">
        <v>1680</v>
      </c>
      <c r="K304" s="2832">
        <v>4</v>
      </c>
      <c r="L304" s="928"/>
      <c r="M304" s="799"/>
      <c r="N304" s="799"/>
      <c r="O304" s="862"/>
      <c r="P304" s="1210"/>
      <c r="Q304" s="1212"/>
      <c r="R304" s="926">
        <v>14</v>
      </c>
      <c r="S304" s="2811"/>
    </row>
    <row r="305" spans="1:19">
      <c r="A305" s="926">
        <v>15</v>
      </c>
      <c r="B305" s="2564" t="s">
        <v>5170</v>
      </c>
      <c r="C305" s="2564"/>
      <c r="D305" s="2827" t="s">
        <v>5169</v>
      </c>
      <c r="E305" s="2432"/>
      <c r="F305" s="2826">
        <v>345</v>
      </c>
      <c r="G305" s="2842">
        <v>138</v>
      </c>
      <c r="H305" s="2834">
        <v>0</v>
      </c>
      <c r="I305" s="2407"/>
      <c r="J305" s="2829">
        <v>468</v>
      </c>
      <c r="K305" s="2832">
        <v>2</v>
      </c>
      <c r="L305" s="928"/>
      <c r="M305" s="799"/>
      <c r="N305" s="799"/>
      <c r="O305" s="862"/>
      <c r="P305" s="1210"/>
      <c r="Q305" s="1212"/>
      <c r="R305" s="926">
        <v>15</v>
      </c>
      <c r="S305" s="2811"/>
    </row>
    <row r="306" spans="1:19">
      <c r="A306" s="926">
        <v>16</v>
      </c>
      <c r="B306" s="2564" t="s">
        <v>5171</v>
      </c>
      <c r="C306" s="2432"/>
      <c r="D306" s="2835" t="s">
        <v>5172</v>
      </c>
      <c r="E306" s="2432"/>
      <c r="F306" s="2826">
        <v>138</v>
      </c>
      <c r="G306" s="2842">
        <v>69</v>
      </c>
      <c r="H306" s="2834">
        <v>0</v>
      </c>
      <c r="I306" s="2407"/>
      <c r="J306" s="2829">
        <v>892</v>
      </c>
      <c r="K306" s="2832">
        <v>7</v>
      </c>
      <c r="L306" s="928"/>
      <c r="M306" s="799"/>
      <c r="N306" s="799"/>
      <c r="O306" s="862"/>
      <c r="P306" s="1210"/>
      <c r="Q306" s="1212"/>
      <c r="R306" s="926">
        <v>16</v>
      </c>
      <c r="S306" s="2811"/>
    </row>
    <row r="307" spans="1:19">
      <c r="A307" s="911">
        <v>17</v>
      </c>
      <c r="B307" s="2564" t="s">
        <v>5173</v>
      </c>
      <c r="C307" s="2432"/>
      <c r="D307" s="2564" t="s">
        <v>5174</v>
      </c>
      <c r="E307" s="2432"/>
      <c r="F307" s="2826">
        <v>345</v>
      </c>
      <c r="G307" s="2842">
        <v>138</v>
      </c>
      <c r="H307" s="2834">
        <v>0</v>
      </c>
      <c r="I307" s="2407"/>
      <c r="J307" s="2829">
        <v>1754</v>
      </c>
      <c r="K307" s="2832">
        <v>7</v>
      </c>
      <c r="L307" s="928"/>
      <c r="M307" s="799"/>
      <c r="N307" s="799"/>
      <c r="O307" s="862"/>
      <c r="P307" s="1210"/>
      <c r="Q307" s="1212"/>
      <c r="R307" s="926">
        <v>17</v>
      </c>
      <c r="S307" s="2811"/>
    </row>
    <row r="308" spans="1:19">
      <c r="A308" s="926">
        <v>18</v>
      </c>
      <c r="B308" s="2564" t="s">
        <v>5175</v>
      </c>
      <c r="C308" s="2432"/>
      <c r="D308" s="2564" t="s">
        <v>5176</v>
      </c>
      <c r="E308" s="2432"/>
      <c r="F308" s="2826">
        <v>345</v>
      </c>
      <c r="G308" s="2842">
        <v>138</v>
      </c>
      <c r="H308" s="2834">
        <v>0</v>
      </c>
      <c r="I308" s="2407"/>
      <c r="J308" s="2829">
        <v>654</v>
      </c>
      <c r="K308" s="2832">
        <v>2</v>
      </c>
      <c r="L308" s="928"/>
      <c r="M308" s="799"/>
      <c r="N308" s="799"/>
      <c r="O308" s="862"/>
      <c r="P308" s="1210"/>
      <c r="Q308" s="1212"/>
      <c r="R308" s="911">
        <v>18</v>
      </c>
      <c r="S308" s="2811"/>
    </row>
    <row r="309" spans="1:19">
      <c r="A309" s="926">
        <v>19</v>
      </c>
      <c r="B309" s="1887" t="s">
        <v>5177</v>
      </c>
      <c r="C309" s="1887"/>
      <c r="D309" s="2566" t="s">
        <v>5176</v>
      </c>
      <c r="E309" s="1887"/>
      <c r="F309" s="2833">
        <v>345</v>
      </c>
      <c r="G309" s="2845">
        <v>138</v>
      </c>
      <c r="H309" s="2833">
        <v>0</v>
      </c>
      <c r="I309" s="1855"/>
      <c r="J309" s="2829">
        <v>660</v>
      </c>
      <c r="K309" s="2832">
        <v>2</v>
      </c>
      <c r="L309" s="928"/>
      <c r="M309" s="799"/>
      <c r="N309" s="799"/>
      <c r="O309" s="862"/>
      <c r="P309" s="1210"/>
      <c r="Q309" s="1212"/>
      <c r="R309" s="911">
        <v>19</v>
      </c>
      <c r="S309" s="2811"/>
    </row>
    <row r="310" spans="1:19">
      <c r="A310" s="926">
        <v>20</v>
      </c>
      <c r="B310" s="2406" t="s">
        <v>5107</v>
      </c>
      <c r="C310" s="2432"/>
      <c r="D310" s="2406" t="s">
        <v>5178</v>
      </c>
      <c r="E310" s="2432"/>
      <c r="F310" s="2836">
        <v>345</v>
      </c>
      <c r="G310" s="2836">
        <v>138</v>
      </c>
      <c r="H310" s="2834">
        <v>0</v>
      </c>
      <c r="I310" s="2564"/>
      <c r="J310" s="2829">
        <v>234</v>
      </c>
      <c r="K310" s="2832">
        <v>1</v>
      </c>
      <c r="L310" s="928"/>
      <c r="M310" s="799"/>
      <c r="N310" s="799"/>
      <c r="O310" s="862"/>
      <c r="P310" s="1210"/>
      <c r="Q310" s="1212"/>
      <c r="R310" s="926">
        <v>20</v>
      </c>
      <c r="S310" s="2811"/>
    </row>
    <row r="311" spans="1:19">
      <c r="A311" s="926">
        <v>21</v>
      </c>
      <c r="B311" s="2406" t="s">
        <v>5179</v>
      </c>
      <c r="C311" s="2432"/>
      <c r="D311" s="2406" t="s">
        <v>5180</v>
      </c>
      <c r="E311" s="2432"/>
      <c r="F311" s="2836">
        <v>345</v>
      </c>
      <c r="G311" s="2836">
        <v>138</v>
      </c>
      <c r="H311" s="2834">
        <v>0</v>
      </c>
      <c r="I311" s="2564"/>
      <c r="J311" s="2829">
        <v>1680</v>
      </c>
      <c r="K311" s="2832">
        <v>4</v>
      </c>
      <c r="L311" s="928"/>
      <c r="M311" s="799"/>
      <c r="N311" s="799"/>
      <c r="O311" s="862"/>
      <c r="P311" s="1210"/>
      <c r="Q311" s="1212"/>
      <c r="R311" s="926">
        <v>21</v>
      </c>
      <c r="S311" s="2811"/>
    </row>
    <row r="312" spans="1:19">
      <c r="A312" s="926">
        <v>22</v>
      </c>
      <c r="B312" s="2406" t="s">
        <v>5138</v>
      </c>
      <c r="C312" s="2432"/>
      <c r="D312" s="2406" t="s">
        <v>5181</v>
      </c>
      <c r="E312" s="2432"/>
      <c r="F312" s="2836">
        <v>345</v>
      </c>
      <c r="G312" s="2836">
        <v>138</v>
      </c>
      <c r="H312" s="2834">
        <v>0</v>
      </c>
      <c r="I312" s="2564"/>
      <c r="J312" s="2829">
        <v>468</v>
      </c>
      <c r="K312" s="2832">
        <v>2</v>
      </c>
      <c r="L312" s="928"/>
      <c r="M312" s="799"/>
      <c r="N312" s="799"/>
      <c r="O312" s="862"/>
      <c r="P312" s="1210"/>
      <c r="Q312" s="1212"/>
      <c r="R312" s="926">
        <v>22</v>
      </c>
      <c r="S312" s="2811"/>
    </row>
    <row r="313" spans="1:19">
      <c r="A313" s="911">
        <v>23</v>
      </c>
      <c r="B313" s="2564" t="s">
        <v>5182</v>
      </c>
      <c r="C313" s="2432"/>
      <c r="D313" s="2564" t="s">
        <v>5183</v>
      </c>
      <c r="E313" s="2432"/>
      <c r="F313" s="2837">
        <v>500</v>
      </c>
      <c r="G313" s="2846">
        <v>345</v>
      </c>
      <c r="H313" s="2834">
        <v>0</v>
      </c>
      <c r="I313" s="2564"/>
      <c r="J313" s="2829">
        <v>1008</v>
      </c>
      <c r="K313" s="2832">
        <v>1</v>
      </c>
      <c r="L313" s="928"/>
      <c r="M313" s="799"/>
      <c r="N313" s="799"/>
      <c r="O313" s="862"/>
      <c r="P313" s="1210"/>
      <c r="Q313" s="1212"/>
      <c r="R313" s="926">
        <v>23</v>
      </c>
      <c r="S313" s="2811"/>
    </row>
    <row r="314" spans="1:19">
      <c r="A314" s="926">
        <v>24</v>
      </c>
      <c r="B314" s="2564" t="s">
        <v>5184</v>
      </c>
      <c r="C314" s="2432"/>
      <c r="D314" s="2564" t="s">
        <v>5185</v>
      </c>
      <c r="E314" s="2432"/>
      <c r="F314" s="2837">
        <v>345</v>
      </c>
      <c r="G314" s="2846">
        <v>230</v>
      </c>
      <c r="H314" s="2834">
        <v>0</v>
      </c>
      <c r="I314" s="2564"/>
      <c r="J314" s="2829">
        <v>575</v>
      </c>
      <c r="K314" s="2832">
        <v>1</v>
      </c>
      <c r="L314" s="928"/>
      <c r="M314" s="799"/>
      <c r="N314" s="799"/>
      <c r="O314" s="862"/>
      <c r="P314" s="1210"/>
      <c r="Q314" s="1212"/>
      <c r="R314" s="926">
        <v>24</v>
      </c>
      <c r="S314" s="2811"/>
    </row>
    <row r="315" spans="1:19">
      <c r="A315" s="926">
        <v>25</v>
      </c>
      <c r="B315" s="2406" t="s">
        <v>5186</v>
      </c>
      <c r="C315" s="2432"/>
      <c r="D315" s="2564" t="s">
        <v>5185</v>
      </c>
      <c r="E315" s="2432"/>
      <c r="F315" s="2837">
        <v>345</v>
      </c>
      <c r="G315" s="2846">
        <v>138</v>
      </c>
      <c r="H315" s="2834">
        <v>0</v>
      </c>
      <c r="I315" s="2564"/>
      <c r="J315" s="2829">
        <v>655</v>
      </c>
      <c r="K315" s="2832">
        <v>2</v>
      </c>
      <c r="L315" s="928"/>
      <c r="M315" s="799"/>
      <c r="N315" s="799"/>
      <c r="O315" s="862"/>
      <c r="P315" s="1210"/>
      <c r="Q315" s="1212"/>
      <c r="R315" s="911">
        <v>25</v>
      </c>
      <c r="S315" s="2811"/>
    </row>
    <row r="316" spans="1:19">
      <c r="A316" s="926">
        <v>26</v>
      </c>
      <c r="B316" s="1887"/>
      <c r="C316" s="2432"/>
      <c r="D316" s="2564"/>
      <c r="E316" s="2432"/>
      <c r="F316" s="2837"/>
      <c r="G316" s="2846"/>
      <c r="H316" s="2834"/>
      <c r="I316" s="2564"/>
      <c r="J316" s="2829"/>
      <c r="K316" s="2832"/>
      <c r="L316" s="928"/>
      <c r="M316" s="799"/>
      <c r="N316" s="799"/>
      <c r="O316" s="862"/>
      <c r="P316" s="1210"/>
      <c r="Q316" s="1212"/>
      <c r="R316" s="911">
        <v>26</v>
      </c>
      <c r="S316" s="2811"/>
    </row>
    <row r="317" spans="1:19">
      <c r="A317" s="926">
        <v>27</v>
      </c>
      <c r="B317" s="2406"/>
      <c r="C317" s="2432"/>
      <c r="D317" s="2564"/>
      <c r="E317" s="2432"/>
      <c r="F317" s="2847"/>
      <c r="G317" s="2848"/>
      <c r="H317" s="2824"/>
      <c r="I317" s="2407"/>
      <c r="J317" s="2829"/>
      <c r="K317" s="2832"/>
      <c r="L317" s="928"/>
      <c r="M317" s="799"/>
      <c r="N317" s="799"/>
      <c r="O317" s="862"/>
      <c r="P317" s="1210"/>
      <c r="Q317" s="1212"/>
      <c r="R317" s="926">
        <v>27</v>
      </c>
      <c r="S317" s="2811"/>
    </row>
    <row r="318" spans="1:19" ht="15.75">
      <c r="A318" s="926">
        <v>28</v>
      </c>
      <c r="B318" s="2838" t="s">
        <v>5187</v>
      </c>
      <c r="C318" s="2432"/>
      <c r="D318" s="2406" t="s">
        <v>2917</v>
      </c>
      <c r="E318" s="2432"/>
      <c r="F318" s="2836"/>
      <c r="G318" s="2836"/>
      <c r="H318" s="2820"/>
      <c r="I318" s="2407"/>
      <c r="J318" s="2821"/>
      <c r="K318" s="2832"/>
      <c r="L318" s="928"/>
      <c r="M318" s="799"/>
      <c r="N318" s="799"/>
      <c r="O318" s="862"/>
      <c r="P318" s="1210"/>
      <c r="Q318" s="1212"/>
      <c r="R318" s="926">
        <v>28</v>
      </c>
      <c r="S318" s="2811"/>
    </row>
    <row r="319" spans="1:19">
      <c r="A319" s="911">
        <v>29</v>
      </c>
      <c r="B319" s="2406"/>
      <c r="C319" s="2432"/>
      <c r="D319" s="2406"/>
      <c r="E319" s="2432"/>
      <c r="F319" s="2836"/>
      <c r="G319" s="2836"/>
      <c r="H319" s="2820"/>
      <c r="I319" s="2407"/>
      <c r="J319" s="2821"/>
      <c r="K319" s="2832"/>
      <c r="L319" s="928"/>
      <c r="M319" s="799"/>
      <c r="N319" s="799"/>
      <c r="O319" s="862"/>
      <c r="P319" s="1210"/>
      <c r="Q319" s="1212"/>
      <c r="R319" s="926">
        <v>29</v>
      </c>
      <c r="S319" s="2811"/>
    </row>
    <row r="320" spans="1:19">
      <c r="A320" s="926">
        <v>30</v>
      </c>
      <c r="B320" s="2406" t="s">
        <v>5188</v>
      </c>
      <c r="C320" s="2432"/>
      <c r="D320" s="2406" t="s">
        <v>5189</v>
      </c>
      <c r="E320" s="2432"/>
      <c r="F320" s="2836">
        <v>138</v>
      </c>
      <c r="G320" s="2836">
        <v>138</v>
      </c>
      <c r="H320" s="2820"/>
      <c r="I320" s="2407"/>
      <c r="J320" s="2821">
        <v>417</v>
      </c>
      <c r="K320" s="2832">
        <v>2</v>
      </c>
      <c r="L320" s="928"/>
      <c r="M320" s="799"/>
      <c r="N320" s="799"/>
      <c r="O320" s="862"/>
      <c r="P320" s="1210"/>
      <c r="Q320" s="1212"/>
      <c r="R320" s="926">
        <v>30</v>
      </c>
      <c r="S320" s="2811"/>
    </row>
    <row r="321" spans="1:19">
      <c r="A321" s="926">
        <v>31</v>
      </c>
      <c r="B321" s="2406" t="s">
        <v>5177</v>
      </c>
      <c r="C321" s="2432"/>
      <c r="D321" s="2406" t="s">
        <v>5190</v>
      </c>
      <c r="E321" s="2432"/>
      <c r="F321" s="2836">
        <v>138</v>
      </c>
      <c r="G321" s="2836">
        <v>138</v>
      </c>
      <c r="H321" s="2836"/>
      <c r="I321" s="2407"/>
      <c r="J321" s="2821">
        <v>656</v>
      </c>
      <c r="K321" s="2832">
        <v>4</v>
      </c>
      <c r="L321" s="928"/>
      <c r="M321" s="799"/>
      <c r="N321" s="799"/>
      <c r="O321" s="862"/>
      <c r="P321" s="1210"/>
      <c r="Q321" s="1212"/>
      <c r="R321" s="926">
        <v>31</v>
      </c>
      <c r="S321" s="2811"/>
    </row>
    <row r="322" spans="1:19">
      <c r="A322" s="926">
        <v>32</v>
      </c>
      <c r="B322" s="2406" t="s">
        <v>5159</v>
      </c>
      <c r="C322" s="2432"/>
      <c r="D322" s="2406" t="s">
        <v>5191</v>
      </c>
      <c r="E322" s="2432"/>
      <c r="F322" s="2836">
        <v>69</v>
      </c>
      <c r="G322" s="2836">
        <v>69</v>
      </c>
      <c r="H322" s="2836"/>
      <c r="I322" s="2407"/>
      <c r="J322" s="2821">
        <v>363</v>
      </c>
      <c r="K322" s="2832">
        <v>4</v>
      </c>
      <c r="L322" s="928"/>
      <c r="M322" s="799"/>
      <c r="N322" s="799"/>
      <c r="O322" s="862"/>
      <c r="P322" s="1210"/>
      <c r="Q322" s="1212"/>
      <c r="R322" s="911">
        <v>32</v>
      </c>
      <c r="S322" s="2811"/>
    </row>
    <row r="323" spans="1:19">
      <c r="A323" s="926">
        <v>33</v>
      </c>
      <c r="B323" s="2406" t="s">
        <v>5162</v>
      </c>
      <c r="C323" s="2432"/>
      <c r="D323" s="2406" t="s">
        <v>5191</v>
      </c>
      <c r="E323" s="2432"/>
      <c r="F323" s="2836">
        <v>138</v>
      </c>
      <c r="G323" s="2836">
        <v>138</v>
      </c>
      <c r="H323" s="2836"/>
      <c r="I323" s="2407"/>
      <c r="J323" s="2829">
        <v>468</v>
      </c>
      <c r="K323" s="2832">
        <v>2</v>
      </c>
      <c r="L323" s="928"/>
      <c r="M323" s="799"/>
      <c r="N323" s="799"/>
      <c r="O323" s="862"/>
      <c r="P323" s="1210"/>
      <c r="Q323" s="1212"/>
      <c r="R323" s="911">
        <v>33</v>
      </c>
      <c r="S323" s="2811"/>
    </row>
    <row r="324" spans="1:19">
      <c r="A324" s="926">
        <v>34</v>
      </c>
      <c r="B324" s="2406" t="s">
        <v>5192</v>
      </c>
      <c r="C324" s="2432"/>
      <c r="D324" s="2406" t="s">
        <v>5193</v>
      </c>
      <c r="E324" s="2432"/>
      <c r="F324" s="2836">
        <v>138</v>
      </c>
      <c r="G324" s="2836">
        <v>138</v>
      </c>
      <c r="H324" s="2836"/>
      <c r="I324" s="2407"/>
      <c r="J324" s="2821">
        <v>600</v>
      </c>
      <c r="K324" s="2832">
        <v>2</v>
      </c>
      <c r="L324" s="928"/>
      <c r="M324" s="799"/>
      <c r="N324" s="799"/>
      <c r="O324" s="862"/>
      <c r="P324" s="1210"/>
      <c r="Q324" s="1212"/>
      <c r="R324" s="926">
        <v>34</v>
      </c>
      <c r="S324" s="2811"/>
    </row>
    <row r="325" spans="1:19">
      <c r="A325" s="911">
        <v>35</v>
      </c>
      <c r="B325" s="2406" t="s">
        <v>5194</v>
      </c>
      <c r="C325" s="2432"/>
      <c r="D325" s="2406" t="s">
        <v>5193</v>
      </c>
      <c r="E325" s="2432"/>
      <c r="F325" s="2836">
        <v>345</v>
      </c>
      <c r="G325" s="2836">
        <v>345</v>
      </c>
      <c r="H325" s="2836"/>
      <c r="I325" s="2407"/>
      <c r="J325" s="2821">
        <v>575</v>
      </c>
      <c r="K325" s="2832">
        <v>1</v>
      </c>
      <c r="L325" s="928"/>
      <c r="M325" s="799"/>
      <c r="N325" s="799"/>
      <c r="O325" s="862"/>
      <c r="P325" s="1210"/>
      <c r="Q325" s="1212"/>
      <c r="R325" s="926">
        <v>35</v>
      </c>
      <c r="S325" s="2811"/>
    </row>
    <row r="326" spans="1:19">
      <c r="A326" s="926">
        <v>36</v>
      </c>
      <c r="B326" s="2406" t="s">
        <v>5195</v>
      </c>
      <c r="C326" s="2432"/>
      <c r="D326" s="2406" t="s">
        <v>5196</v>
      </c>
      <c r="E326" s="2432"/>
      <c r="F326" s="2836">
        <v>346</v>
      </c>
      <c r="G326" s="2836">
        <v>346</v>
      </c>
      <c r="H326" s="2836"/>
      <c r="I326" s="2407"/>
      <c r="J326" s="2821">
        <v>467</v>
      </c>
      <c r="K326" s="2832">
        <v>2</v>
      </c>
      <c r="L326" s="928"/>
      <c r="M326" s="799"/>
      <c r="N326" s="799"/>
      <c r="O326" s="862"/>
      <c r="P326" s="1210"/>
      <c r="Q326" s="1212"/>
      <c r="R326" s="926">
        <v>36</v>
      </c>
      <c r="S326" s="2811"/>
    </row>
    <row r="327" spans="1:19">
      <c r="A327" s="926">
        <v>37</v>
      </c>
      <c r="B327" s="2564" t="s">
        <v>5166</v>
      </c>
      <c r="C327" s="2432"/>
      <c r="D327" s="2564" t="s">
        <v>5196</v>
      </c>
      <c r="E327" s="2432"/>
      <c r="F327" s="2837">
        <v>345</v>
      </c>
      <c r="G327" s="2834">
        <v>345</v>
      </c>
      <c r="H327" s="2837"/>
      <c r="I327" s="2407"/>
      <c r="J327" s="2829">
        <v>1150</v>
      </c>
      <c r="K327" s="2832">
        <v>2</v>
      </c>
      <c r="L327" s="928"/>
      <c r="M327" s="799"/>
      <c r="N327" s="799"/>
      <c r="O327" s="862"/>
      <c r="P327" s="1210"/>
      <c r="Q327" s="1212"/>
      <c r="R327" s="926">
        <v>37</v>
      </c>
      <c r="S327" s="2811"/>
    </row>
    <row r="328" spans="1:19">
      <c r="A328" s="926">
        <v>38</v>
      </c>
      <c r="B328" s="2406" t="s">
        <v>5170</v>
      </c>
      <c r="C328" s="2564"/>
      <c r="D328" s="2827" t="s">
        <v>5197</v>
      </c>
      <c r="E328" s="2432"/>
      <c r="F328" s="2842">
        <v>138</v>
      </c>
      <c r="G328" s="2836">
        <v>138</v>
      </c>
      <c r="H328" s="2826"/>
      <c r="I328" s="2407"/>
      <c r="J328" s="2821">
        <v>468</v>
      </c>
      <c r="K328" s="2832">
        <v>2</v>
      </c>
      <c r="L328" s="928"/>
      <c r="M328" s="799"/>
      <c r="N328" s="799"/>
      <c r="O328" s="862"/>
      <c r="P328" s="1210"/>
      <c r="Q328" s="1212"/>
      <c r="R328" s="926">
        <v>38</v>
      </c>
      <c r="S328" s="2811"/>
    </row>
    <row r="329" spans="1:19">
      <c r="A329" s="926">
        <v>39</v>
      </c>
      <c r="B329" s="2564" t="s">
        <v>5198</v>
      </c>
      <c r="C329" s="2432"/>
      <c r="D329" s="2564" t="s">
        <v>5199</v>
      </c>
      <c r="E329" s="2432"/>
      <c r="F329" s="2837">
        <v>345</v>
      </c>
      <c r="G329" s="2834">
        <v>345</v>
      </c>
      <c r="H329" s="2837"/>
      <c r="I329" s="2407"/>
      <c r="J329" s="2829">
        <v>1150</v>
      </c>
      <c r="K329" s="2832">
        <v>2</v>
      </c>
      <c r="L329" s="928"/>
      <c r="M329" s="799"/>
      <c r="N329" s="799"/>
      <c r="O329" s="862"/>
      <c r="P329" s="1210"/>
      <c r="Q329" s="1212"/>
      <c r="R329" s="911">
        <v>39</v>
      </c>
      <c r="S329" s="2811"/>
    </row>
    <row r="330" spans="1:19">
      <c r="A330" s="926">
        <v>40</v>
      </c>
      <c r="B330" s="2406" t="s">
        <v>5200</v>
      </c>
      <c r="C330" s="2432"/>
      <c r="D330" s="2406" t="s">
        <v>5201</v>
      </c>
      <c r="E330" s="2432"/>
      <c r="F330" s="2837">
        <v>138</v>
      </c>
      <c r="G330" s="2834">
        <v>138</v>
      </c>
      <c r="H330" s="2824"/>
      <c r="I330" s="2407"/>
      <c r="J330" s="2829">
        <v>300</v>
      </c>
      <c r="K330" s="2832">
        <v>1</v>
      </c>
      <c r="L330" s="928"/>
      <c r="M330" s="799"/>
      <c r="N330" s="799"/>
      <c r="O330" s="862"/>
      <c r="P330" s="1210"/>
      <c r="Q330" s="1212"/>
      <c r="R330" s="911">
        <v>40</v>
      </c>
      <c r="S330" s="2811"/>
    </row>
    <row r="331" spans="1:19">
      <c r="A331" s="911">
        <v>41</v>
      </c>
      <c r="B331" s="2406" t="s">
        <v>5202</v>
      </c>
      <c r="C331" s="2432"/>
      <c r="D331" s="2406" t="s">
        <v>5201</v>
      </c>
      <c r="E331" s="2432"/>
      <c r="F331" s="2837">
        <v>138</v>
      </c>
      <c r="G331" s="2834">
        <v>138</v>
      </c>
      <c r="H331" s="2824"/>
      <c r="I331" s="2407"/>
      <c r="J331" s="2829">
        <v>300</v>
      </c>
      <c r="K331" s="2832">
        <v>1</v>
      </c>
      <c r="L331" s="928"/>
      <c r="M331" s="799"/>
      <c r="N331" s="799"/>
      <c r="O331" s="862"/>
      <c r="P331" s="1210"/>
      <c r="Q331" s="1212"/>
      <c r="R331" s="926">
        <v>41</v>
      </c>
      <c r="S331" s="2811"/>
    </row>
    <row r="332" spans="1:19">
      <c r="A332" s="911"/>
      <c r="B332" s="799"/>
      <c r="C332" s="862"/>
      <c r="D332" s="799"/>
      <c r="E332" s="2432"/>
      <c r="F332" s="1216"/>
      <c r="G332" s="1226"/>
      <c r="H332" s="1222"/>
      <c r="I332" s="799"/>
      <c r="J332" s="1222"/>
      <c r="K332" s="2832"/>
      <c r="L332" s="928"/>
      <c r="M332" s="799"/>
      <c r="N332" s="799"/>
      <c r="O332" s="862"/>
      <c r="P332" s="1210"/>
      <c r="Q332" s="1212"/>
      <c r="R332" s="911"/>
      <c r="S332" s="2811"/>
    </row>
    <row r="333" spans="1:19" ht="15.75" thickBot="1">
      <c r="A333" s="930"/>
      <c r="B333" s="851"/>
      <c r="C333" s="879"/>
      <c r="D333" s="851"/>
      <c r="E333" s="879"/>
      <c r="F333" s="1217"/>
      <c r="G333" s="1227"/>
      <c r="H333" s="1223"/>
      <c r="I333" s="799"/>
      <c r="J333" s="1223"/>
      <c r="K333" s="1003"/>
      <c r="L333" s="1003"/>
      <c r="M333" s="851"/>
      <c r="N333" s="851"/>
      <c r="O333" s="879"/>
      <c r="P333" s="1211"/>
      <c r="Q333" s="1213"/>
      <c r="R333" s="930"/>
      <c r="S333" s="2811"/>
    </row>
    <row r="334" spans="1:19">
      <c r="A334" s="2811"/>
      <c r="B334" s="2811"/>
      <c r="C334" s="2811"/>
      <c r="D334" s="2811"/>
      <c r="E334" s="2811"/>
      <c r="F334" s="2811"/>
      <c r="G334" s="2811"/>
      <c r="H334" s="2811"/>
      <c r="I334" s="2811"/>
      <c r="J334" s="2811"/>
      <c r="K334" s="2811"/>
      <c r="L334" s="2811"/>
      <c r="M334" s="2811"/>
      <c r="N334" s="2811"/>
      <c r="O334" s="2811"/>
      <c r="P334" s="2811"/>
      <c r="Q334" s="2811"/>
      <c r="R334" s="2811"/>
      <c r="S334" s="2811"/>
    </row>
    <row r="335" spans="1:19">
      <c r="A335" s="67" t="s">
        <v>5203</v>
      </c>
      <c r="B335" s="800"/>
      <c r="C335" s="800"/>
      <c r="D335" s="800"/>
      <c r="E335" s="800"/>
      <c r="F335" s="800"/>
      <c r="G335" s="800"/>
      <c r="H335" s="800"/>
      <c r="I335" s="799"/>
      <c r="J335" s="67" t="s">
        <v>5204</v>
      </c>
      <c r="K335" s="800"/>
      <c r="L335" s="800"/>
      <c r="M335" s="800"/>
      <c r="N335" s="800"/>
      <c r="O335" s="800"/>
      <c r="P335" s="800"/>
      <c r="Q335" s="800"/>
      <c r="R335" s="800"/>
      <c r="S335" s="2811"/>
    </row>
  </sheetData>
  <printOptions horizontalCentered="1" verticalCentered="1"/>
  <pageMargins left="0" right="0" top="0" bottom="0" header="0.25" footer="0.25"/>
  <pageSetup scale="51" fitToWidth="2" fitToHeight="2" orientation="portrait" horizontalDpi="300" verticalDpi="300" r:id="rId1"/>
  <headerFooter alignWithMargins="0"/>
  <rowBreaks count="3" manualBreakCount="3">
    <brk id="93" max="16383" man="1"/>
    <brk id="194" max="16383" man="1"/>
    <brk id="278" max="16383" man="1"/>
  </rowBreaks>
  <colBreaks count="1" manualBreakCount="1">
    <brk id="9" max="1048575" man="1"/>
  </colBreaks>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1">
    <tabColor theme="1"/>
    <pageSetUpPr fitToPage="1"/>
  </sheetPr>
  <dimension ref="A1:F66"/>
  <sheetViews>
    <sheetView defaultGridColor="0" view="pageBreakPreview" colorId="22" zoomScale="40" zoomScaleNormal="100" zoomScaleSheetLayoutView="40" workbookViewId="0">
      <selection activeCell="J33" sqref="J33"/>
    </sheetView>
  </sheetViews>
  <sheetFormatPr defaultColWidth="9.6640625" defaultRowHeight="15"/>
  <cols>
    <col min="1" max="1" width="4.6640625" customWidth="1"/>
    <col min="2" max="2" width="35.6640625" customWidth="1"/>
    <col min="3" max="3" width="11" customWidth="1"/>
    <col min="4" max="4" width="18.6640625" customWidth="1"/>
    <col min="5" max="5" width="15.6640625" customWidth="1"/>
    <col min="6" max="6" width="22.77734375" customWidth="1"/>
  </cols>
  <sheetData>
    <row r="1" spans="1:6">
      <c r="A1" s="801" t="s">
        <v>1795</v>
      </c>
      <c r="B1" s="802"/>
      <c r="C1" s="905" t="s">
        <v>1339</v>
      </c>
      <c r="D1" s="802"/>
      <c r="E1" s="906" t="s">
        <v>1797</v>
      </c>
      <c r="F1" s="907" t="s">
        <v>1798</v>
      </c>
    </row>
    <row r="2" spans="1:6">
      <c r="A2" s="70" t="str">
        <f>'Data Sheet'!$C$25</f>
        <v>Consolidated Edison Company of New York, Inc.</v>
      </c>
      <c r="B2" s="799"/>
      <c r="C2" s="861" t="s">
        <v>1136</v>
      </c>
      <c r="D2" s="799"/>
      <c r="E2" s="910" t="s">
        <v>1800</v>
      </c>
      <c r="F2" s="920"/>
    </row>
    <row r="3" spans="1:6" ht="15" customHeight="1" thickBot="1">
      <c r="A3" s="878"/>
      <c r="B3" s="851"/>
      <c r="C3" s="878" t="s">
        <v>1137</v>
      </c>
      <c r="D3" s="851"/>
      <c r="E3" s="2946" t="str">
        <f>'Data Sheet'!$C$40</f>
        <v>4/28/2016</v>
      </c>
      <c r="F3" s="3298" t="str">
        <f>'Data Sheet'!$C$38</f>
        <v>12/31/2015</v>
      </c>
    </row>
    <row r="4" spans="1:6" ht="15" customHeight="1" thickBot="1">
      <c r="A4" s="534" t="s">
        <v>2808</v>
      </c>
      <c r="B4" s="535"/>
      <c r="C4" s="913"/>
      <c r="D4" s="913"/>
      <c r="E4" s="913"/>
      <c r="F4" s="914"/>
    </row>
    <row r="5" spans="1:6">
      <c r="A5" s="861"/>
      <c r="B5" s="799"/>
      <c r="C5" s="799"/>
      <c r="D5" s="799"/>
      <c r="E5" s="799"/>
      <c r="F5" s="862"/>
    </row>
    <row r="6" spans="1:6">
      <c r="A6" s="861" t="s">
        <v>2683</v>
      </c>
      <c r="B6" s="799"/>
      <c r="C6" s="799"/>
      <c r="D6" s="799" t="s">
        <v>2809</v>
      </c>
      <c r="E6" s="799"/>
      <c r="F6" s="862"/>
    </row>
    <row r="7" spans="1:6">
      <c r="A7" s="861" t="s">
        <v>2810</v>
      </c>
      <c r="B7" s="799"/>
      <c r="C7" s="799"/>
      <c r="D7" s="799" t="s">
        <v>2811</v>
      </c>
      <c r="E7" s="799"/>
      <c r="F7" s="862"/>
    </row>
    <row r="8" spans="1:6">
      <c r="A8" s="861" t="s">
        <v>2812</v>
      </c>
      <c r="B8" s="799"/>
      <c r="C8" s="799"/>
      <c r="D8" s="799" t="s">
        <v>2813</v>
      </c>
      <c r="E8" s="799"/>
      <c r="F8" s="862"/>
    </row>
    <row r="9" spans="1:6">
      <c r="A9" s="861" t="s">
        <v>2814</v>
      </c>
      <c r="B9" s="799"/>
      <c r="C9" s="799"/>
      <c r="D9" s="799" t="s">
        <v>2815</v>
      </c>
      <c r="E9" s="799"/>
      <c r="F9" s="862"/>
    </row>
    <row r="10" spans="1:6">
      <c r="A10" s="861" t="s">
        <v>2816</v>
      </c>
      <c r="B10" s="799"/>
      <c r="C10" s="799"/>
      <c r="D10" s="799" t="s">
        <v>2522</v>
      </c>
      <c r="E10" s="799"/>
      <c r="F10" s="862"/>
    </row>
    <row r="11" spans="1:6">
      <c r="A11" s="861" t="s">
        <v>2523</v>
      </c>
      <c r="B11" s="799"/>
      <c r="C11" s="799"/>
      <c r="D11" s="799" t="s">
        <v>2524</v>
      </c>
      <c r="E11" s="799"/>
      <c r="F11" s="862"/>
    </row>
    <row r="12" spans="1:6">
      <c r="A12" s="861" t="s">
        <v>2525</v>
      </c>
      <c r="B12" s="799"/>
      <c r="C12" s="799"/>
      <c r="D12" s="799" t="s">
        <v>2526</v>
      </c>
      <c r="E12" s="799"/>
      <c r="F12" s="862"/>
    </row>
    <row r="13" spans="1:6">
      <c r="A13" s="861" t="s">
        <v>2527</v>
      </c>
      <c r="B13" s="799"/>
      <c r="C13" s="799"/>
      <c r="D13" s="799" t="s">
        <v>2528</v>
      </c>
      <c r="E13" s="799"/>
      <c r="F13" s="862"/>
    </row>
    <row r="14" spans="1:6">
      <c r="A14" s="861" t="s">
        <v>2529</v>
      </c>
      <c r="B14" s="799"/>
      <c r="C14" s="799"/>
      <c r="D14" s="799"/>
      <c r="E14" s="799"/>
      <c r="F14" s="862"/>
    </row>
    <row r="15" spans="1:6" ht="15.75" thickBot="1">
      <c r="A15" s="861"/>
      <c r="B15" s="799"/>
      <c r="C15" s="799"/>
      <c r="D15" s="799"/>
      <c r="E15" s="799"/>
      <c r="F15" s="862"/>
    </row>
    <row r="16" spans="1:6" ht="15.75" thickBot="1">
      <c r="A16" s="939"/>
      <c r="B16" s="933"/>
      <c r="C16" s="917"/>
      <c r="D16" s="917"/>
      <c r="E16" s="915" t="s">
        <v>2530</v>
      </c>
      <c r="F16" s="914"/>
    </row>
    <row r="17" spans="1:6">
      <c r="A17" s="920" t="s">
        <v>1724</v>
      </c>
      <c r="B17" s="800" t="s">
        <v>1778</v>
      </c>
      <c r="C17" s="860"/>
      <c r="D17" s="812" t="s">
        <v>2531</v>
      </c>
      <c r="E17" s="812"/>
      <c r="F17" s="812"/>
    </row>
    <row r="18" spans="1:6">
      <c r="A18" s="920" t="s">
        <v>1727</v>
      </c>
      <c r="B18" s="536"/>
      <c r="C18" s="862"/>
      <c r="D18" s="812" t="s">
        <v>2532</v>
      </c>
      <c r="E18" s="812" t="s">
        <v>1782</v>
      </c>
      <c r="F18" s="812" t="s">
        <v>2533</v>
      </c>
    </row>
    <row r="19" spans="1:6" ht="15.75" thickBot="1">
      <c r="A19" s="930"/>
      <c r="B19" s="913" t="s">
        <v>3018</v>
      </c>
      <c r="C19" s="924"/>
      <c r="D19" s="923" t="s">
        <v>3019</v>
      </c>
      <c r="E19" s="923" t="s">
        <v>3020</v>
      </c>
      <c r="F19" s="923" t="s">
        <v>3021</v>
      </c>
    </row>
    <row r="20" spans="1:6">
      <c r="A20" s="947">
        <v>1</v>
      </c>
      <c r="B20" s="814" t="s">
        <v>2534</v>
      </c>
      <c r="C20" s="874"/>
      <c r="D20" s="953"/>
      <c r="E20" s="953"/>
      <c r="F20" s="953"/>
    </row>
    <row r="21" spans="1:6">
      <c r="A21" s="947">
        <v>2</v>
      </c>
      <c r="B21" s="814" t="s">
        <v>2535</v>
      </c>
      <c r="C21" s="874"/>
      <c r="D21" s="953"/>
      <c r="E21" s="953"/>
      <c r="F21" s="953"/>
    </row>
    <row r="22" spans="1:6">
      <c r="A22" s="941">
        <v>3</v>
      </c>
      <c r="B22" s="814" t="s">
        <v>2536</v>
      </c>
      <c r="C22" s="874"/>
      <c r="D22" s="953"/>
      <c r="E22" s="953"/>
      <c r="F22" s="953"/>
    </row>
    <row r="23" spans="1:6">
      <c r="A23" s="941">
        <v>4</v>
      </c>
      <c r="B23" s="814" t="s">
        <v>2537</v>
      </c>
      <c r="C23" s="874"/>
      <c r="D23" s="953"/>
      <c r="E23" s="953"/>
      <c r="F23" s="953"/>
    </row>
    <row r="24" spans="1:6">
      <c r="A24" s="911">
        <v>5</v>
      </c>
      <c r="B24" s="799" t="s">
        <v>2538</v>
      </c>
      <c r="C24" s="862"/>
      <c r="D24" s="929"/>
      <c r="E24" s="929"/>
      <c r="F24" s="929"/>
    </row>
    <row r="25" spans="1:6">
      <c r="A25" s="941"/>
      <c r="B25" s="814" t="s">
        <v>2539</v>
      </c>
      <c r="C25" s="874"/>
      <c r="D25" s="953">
        <f>D22+D23</f>
        <v>0</v>
      </c>
      <c r="E25" s="953">
        <f>E22+E23</f>
        <v>0</v>
      </c>
      <c r="F25" s="953">
        <f>F22+F23</f>
        <v>0</v>
      </c>
    </row>
    <row r="26" spans="1:6">
      <c r="A26" s="941">
        <v>6</v>
      </c>
      <c r="B26" s="814" t="s">
        <v>2540</v>
      </c>
      <c r="C26" s="874"/>
      <c r="D26" s="953"/>
      <c r="E26" s="953"/>
      <c r="F26" s="953"/>
    </row>
    <row r="27" spans="1:6">
      <c r="A27" s="941">
        <v>7</v>
      </c>
      <c r="B27" s="814" t="s">
        <v>2541</v>
      </c>
      <c r="C27" s="874"/>
      <c r="D27" s="953"/>
      <c r="E27" s="953"/>
      <c r="F27" s="953"/>
    </row>
    <row r="28" spans="1:6">
      <c r="A28" s="941">
        <v>8</v>
      </c>
      <c r="B28" s="814" t="s">
        <v>2542</v>
      </c>
      <c r="C28" s="874"/>
      <c r="D28" s="953"/>
      <c r="E28" s="953"/>
      <c r="F28" s="953"/>
    </row>
    <row r="29" spans="1:6">
      <c r="A29" s="911">
        <v>9</v>
      </c>
      <c r="B29" s="799" t="s">
        <v>2543</v>
      </c>
      <c r="C29" s="862"/>
      <c r="D29" s="929"/>
      <c r="E29" s="929"/>
      <c r="F29" s="929"/>
    </row>
    <row r="30" spans="1:6">
      <c r="A30" s="941"/>
      <c r="B30" s="814" t="s">
        <v>2544</v>
      </c>
      <c r="C30" s="874"/>
      <c r="D30" s="953">
        <f>D27+D28</f>
        <v>0</v>
      </c>
      <c r="E30" s="953">
        <f>E27+E28</f>
        <v>0</v>
      </c>
      <c r="F30" s="953">
        <f>F27+F28</f>
        <v>0</v>
      </c>
    </row>
    <row r="31" spans="1:6">
      <c r="A31" s="941">
        <v>10</v>
      </c>
      <c r="B31" s="814" t="s">
        <v>2545</v>
      </c>
      <c r="C31" s="874"/>
      <c r="D31" s="953">
        <f>D20+D25-D30</f>
        <v>0</v>
      </c>
      <c r="E31" s="953">
        <f>E20+E25-E30</f>
        <v>0</v>
      </c>
      <c r="F31" s="953">
        <f>F20+F25-F30</f>
        <v>0</v>
      </c>
    </row>
    <row r="32" spans="1:6">
      <c r="A32" s="941">
        <v>11</v>
      </c>
      <c r="B32" s="814" t="s">
        <v>2546</v>
      </c>
      <c r="C32" s="874"/>
      <c r="D32" s="953"/>
      <c r="E32" s="953"/>
      <c r="F32" s="953"/>
    </row>
    <row r="33" spans="1:6">
      <c r="A33" s="941">
        <v>12</v>
      </c>
      <c r="B33" s="814" t="s">
        <v>2547</v>
      </c>
      <c r="C33" s="874"/>
      <c r="D33" s="953"/>
      <c r="E33" s="953"/>
      <c r="F33" s="953"/>
    </row>
    <row r="34" spans="1:6">
      <c r="A34" s="941">
        <v>13</v>
      </c>
      <c r="B34" s="814" t="s">
        <v>2548</v>
      </c>
      <c r="C34" s="874"/>
      <c r="D34" s="953"/>
      <c r="E34" s="953"/>
      <c r="F34" s="953"/>
    </row>
    <row r="35" spans="1:6">
      <c r="A35" s="941">
        <v>14</v>
      </c>
      <c r="B35" s="814" t="s">
        <v>2549</v>
      </c>
      <c r="C35" s="874"/>
      <c r="D35" s="953"/>
      <c r="E35" s="953"/>
      <c r="F35" s="953"/>
    </row>
    <row r="36" spans="1:6">
      <c r="A36" s="941">
        <v>15</v>
      </c>
      <c r="B36" s="814" t="s">
        <v>2550</v>
      </c>
      <c r="C36" s="874"/>
      <c r="D36" s="953"/>
      <c r="E36" s="953"/>
      <c r="F36" s="953"/>
    </row>
    <row r="37" spans="1:6">
      <c r="A37" s="911">
        <v>16</v>
      </c>
      <c r="B37" s="799" t="s">
        <v>2551</v>
      </c>
      <c r="C37" s="862"/>
      <c r="D37" s="929"/>
      <c r="E37" s="929"/>
      <c r="F37" s="929"/>
    </row>
    <row r="38" spans="1:6" ht="15.75" thickBot="1">
      <c r="A38" s="930"/>
      <c r="B38" s="890" t="s">
        <v>2552</v>
      </c>
      <c r="C38" s="879"/>
      <c r="D38" s="976">
        <f>SUM(D32:D37)</f>
        <v>0</v>
      </c>
      <c r="E38" s="976">
        <f>SUM(E32:E37)</f>
        <v>0</v>
      </c>
      <c r="F38" s="976">
        <f>SUM(F32:F37)</f>
        <v>0</v>
      </c>
    </row>
    <row r="39" spans="1:6">
      <c r="A39" s="801"/>
      <c r="B39" s="802"/>
      <c r="C39" s="802"/>
      <c r="D39" s="802"/>
      <c r="E39" s="802"/>
      <c r="F39" s="858"/>
    </row>
    <row r="40" spans="1:6">
      <c r="A40" s="861"/>
      <c r="B40" s="799"/>
      <c r="C40" s="799"/>
      <c r="D40" s="799"/>
      <c r="E40" s="799"/>
      <c r="F40" s="862"/>
    </row>
    <row r="41" spans="1:6">
      <c r="A41" s="861"/>
      <c r="B41" s="799"/>
      <c r="C41" s="799"/>
      <c r="D41" s="799"/>
      <c r="E41" s="799"/>
      <c r="F41" s="862"/>
    </row>
    <row r="42" spans="1:6">
      <c r="A42" s="861"/>
      <c r="B42" s="799"/>
      <c r="C42" s="799"/>
      <c r="D42" s="799"/>
      <c r="E42" s="799"/>
      <c r="F42" s="862"/>
    </row>
    <row r="43" spans="1:6">
      <c r="A43" s="861"/>
      <c r="B43" s="799"/>
      <c r="C43" s="799"/>
      <c r="D43" s="799"/>
      <c r="E43" s="799"/>
      <c r="F43" s="862"/>
    </row>
    <row r="44" spans="1:6">
      <c r="A44" s="861"/>
      <c r="B44" s="799"/>
      <c r="C44" s="799"/>
      <c r="D44" s="799"/>
      <c r="E44" s="799"/>
      <c r="F44" s="862"/>
    </row>
    <row r="45" spans="1:6">
      <c r="A45" s="861"/>
      <c r="B45" s="799"/>
      <c r="C45" s="799"/>
      <c r="D45" s="799"/>
      <c r="E45" s="799"/>
      <c r="F45" s="862"/>
    </row>
    <row r="46" spans="1:6">
      <c r="A46" s="861"/>
      <c r="B46" s="799"/>
      <c r="C46" s="799"/>
      <c r="D46" s="799"/>
      <c r="E46" s="799"/>
      <c r="F46" s="862"/>
    </row>
    <row r="47" spans="1:6">
      <c r="A47" s="861"/>
      <c r="B47" s="799"/>
      <c r="C47" s="799"/>
      <c r="D47" s="799"/>
      <c r="E47" s="799"/>
      <c r="F47" s="862"/>
    </row>
    <row r="48" spans="1:6">
      <c r="A48" s="861"/>
      <c r="B48" s="799"/>
      <c r="C48" s="799"/>
      <c r="D48" s="799"/>
      <c r="E48" s="799"/>
      <c r="F48" s="862"/>
    </row>
    <row r="49" spans="1:6">
      <c r="A49" s="861"/>
      <c r="B49" s="799"/>
      <c r="C49" s="799"/>
      <c r="D49" s="799"/>
      <c r="E49" s="799"/>
      <c r="F49" s="862"/>
    </row>
    <row r="50" spans="1:6">
      <c r="A50" s="861"/>
      <c r="B50" s="799"/>
      <c r="C50" s="799"/>
      <c r="D50" s="799"/>
      <c r="E50" s="799"/>
      <c r="F50" s="862"/>
    </row>
    <row r="51" spans="1:6">
      <c r="A51" s="861"/>
      <c r="B51" s="799"/>
      <c r="C51" s="799"/>
      <c r="D51" s="799"/>
      <c r="E51" s="799"/>
      <c r="F51" s="862"/>
    </row>
    <row r="52" spans="1:6">
      <c r="A52" s="861"/>
      <c r="B52" s="799"/>
      <c r="C52" s="799"/>
      <c r="D52" s="799"/>
      <c r="E52" s="799"/>
      <c r="F52" s="862"/>
    </row>
    <row r="53" spans="1:6">
      <c r="A53" s="861"/>
      <c r="B53" s="799"/>
      <c r="C53" s="799"/>
      <c r="D53" s="799"/>
      <c r="E53" s="799"/>
      <c r="F53" s="862"/>
    </row>
    <row r="54" spans="1:6">
      <c r="A54" s="861"/>
      <c r="B54" s="799"/>
      <c r="C54" s="799"/>
      <c r="D54" s="799"/>
      <c r="E54" s="799"/>
      <c r="F54" s="862"/>
    </row>
    <row r="55" spans="1:6">
      <c r="A55" s="861"/>
      <c r="B55" s="799"/>
      <c r="C55" s="799"/>
      <c r="D55" s="799"/>
      <c r="E55" s="799"/>
      <c r="F55" s="862"/>
    </row>
    <row r="56" spans="1:6">
      <c r="A56" s="861"/>
      <c r="B56" s="799"/>
      <c r="C56" s="799"/>
      <c r="D56" s="799"/>
      <c r="E56" s="799"/>
      <c r="F56" s="862"/>
    </row>
    <row r="57" spans="1:6">
      <c r="A57" s="861"/>
      <c r="B57" s="799"/>
      <c r="C57" s="799"/>
      <c r="D57" s="799"/>
      <c r="E57" s="799"/>
      <c r="F57" s="862"/>
    </row>
    <row r="58" spans="1:6">
      <c r="A58" s="861"/>
      <c r="B58" s="799"/>
      <c r="C58" s="799"/>
      <c r="D58" s="799"/>
      <c r="E58" s="799"/>
      <c r="F58" s="862"/>
    </row>
    <row r="59" spans="1:6">
      <c r="A59" s="861"/>
      <c r="B59" s="799"/>
      <c r="C59" s="799"/>
      <c r="D59" s="799"/>
      <c r="E59" s="799"/>
      <c r="F59" s="862"/>
    </row>
    <row r="60" spans="1:6">
      <c r="A60" s="861"/>
      <c r="B60" s="799"/>
      <c r="C60" s="799"/>
      <c r="D60" s="799"/>
      <c r="E60" s="799"/>
      <c r="F60" s="862"/>
    </row>
    <row r="61" spans="1:6">
      <c r="A61" s="861"/>
      <c r="B61" s="799"/>
      <c r="C61" s="799"/>
      <c r="D61" s="799"/>
      <c r="E61" s="799"/>
      <c r="F61" s="862"/>
    </row>
    <row r="62" spans="1:6">
      <c r="A62" s="861"/>
      <c r="B62" s="799"/>
      <c r="C62" s="799"/>
      <c r="D62" s="799"/>
      <c r="E62" s="799"/>
      <c r="F62" s="862"/>
    </row>
    <row r="63" spans="1:6" ht="15.75" thickBot="1">
      <c r="A63" s="878"/>
      <c r="B63" s="851"/>
      <c r="C63" s="851"/>
      <c r="D63" s="851"/>
      <c r="E63" s="851"/>
      <c r="F63" s="879"/>
    </row>
    <row r="64" spans="1:6">
      <c r="A64" s="988"/>
      <c r="B64" s="988"/>
      <c r="C64" s="988"/>
      <c r="D64" s="988"/>
      <c r="E64" s="988"/>
      <c r="F64" s="988"/>
    </row>
    <row r="65" spans="1:6" ht="15.75">
      <c r="A65" s="112" t="s">
        <v>582</v>
      </c>
      <c r="B65" s="799"/>
      <c r="C65" s="799"/>
      <c r="D65" s="799"/>
      <c r="E65" s="799"/>
      <c r="F65" s="799"/>
    </row>
    <row r="66" spans="1:6">
      <c r="A66" s="800" t="s">
        <v>2553</v>
      </c>
      <c r="B66" s="800"/>
      <c r="C66" s="800"/>
      <c r="D66" s="800"/>
      <c r="E66" s="800"/>
      <c r="F66" s="800"/>
    </row>
  </sheetData>
  <printOptions horizontalCentered="1" verticalCentered="1"/>
  <pageMargins left="0.5" right="0.5" top="0" bottom="0" header="0.25" footer="0.25"/>
  <pageSetup scale="73"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tabColor theme="1"/>
  </sheetPr>
  <dimension ref="A1:E60"/>
  <sheetViews>
    <sheetView view="pageBreakPreview" topLeftCell="A11" zoomScale="40" zoomScaleNormal="100" zoomScaleSheetLayoutView="40" workbookViewId="0">
      <selection activeCell="AI94" sqref="AI94"/>
    </sheetView>
  </sheetViews>
  <sheetFormatPr defaultRowHeight="15"/>
  <cols>
    <col min="1" max="1" width="4" customWidth="1"/>
    <col min="2" max="2" width="46.33203125" bestFit="1" customWidth="1"/>
    <col min="3" max="3" width="39.77734375" customWidth="1"/>
    <col min="4" max="4" width="14.6640625" bestFit="1" customWidth="1"/>
    <col min="5" max="5" width="14.33203125" bestFit="1" customWidth="1"/>
  </cols>
  <sheetData>
    <row r="1" spans="1:5" ht="15.75" thickBot="1"/>
    <row r="2" spans="1:5" ht="15.75" thickTop="1">
      <c r="A2" s="1232" t="s">
        <v>3287</v>
      </c>
      <c r="B2" s="1233"/>
      <c r="C2" s="1234" t="s">
        <v>3288</v>
      </c>
      <c r="D2" s="1235" t="s">
        <v>1797</v>
      </c>
      <c r="E2" s="1398" t="s">
        <v>1798</v>
      </c>
    </row>
    <row r="3" spans="1:5">
      <c r="A3" s="1238" t="str">
        <f>'Data Sheet'!C25</f>
        <v>Consolidated Edison Company of New York, Inc.</v>
      </c>
      <c r="B3" s="79"/>
      <c r="C3" s="743" t="s">
        <v>3289</v>
      </c>
      <c r="D3" s="76" t="s">
        <v>3307</v>
      </c>
      <c r="E3" s="1399"/>
    </row>
    <row r="4" spans="1:5">
      <c r="A4" s="1240" t="s">
        <v>3290</v>
      </c>
      <c r="B4" s="79"/>
      <c r="C4" s="743" t="s">
        <v>3291</v>
      </c>
      <c r="D4" s="2947" t="str">
        <f>'Data Sheet'!$C$40</f>
        <v>4/28/2016</v>
      </c>
      <c r="E4" s="2948" t="str">
        <f>'Data Sheet'!$C$38</f>
        <v>12/31/2015</v>
      </c>
    </row>
    <row r="5" spans="1:5">
      <c r="A5" s="1242" t="s">
        <v>4197</v>
      </c>
      <c r="B5" s="228"/>
      <c r="C5" s="228"/>
      <c r="D5" s="228"/>
      <c r="E5" s="1243"/>
    </row>
    <row r="6" spans="1:5">
      <c r="A6" s="1238" t="s">
        <v>4198</v>
      </c>
      <c r="B6" s="743"/>
      <c r="C6" s="743"/>
      <c r="D6" s="743"/>
      <c r="E6" s="1400"/>
    </row>
    <row r="7" spans="1:5">
      <c r="A7" s="1238" t="s">
        <v>4199</v>
      </c>
      <c r="B7" s="743"/>
      <c r="C7" s="743"/>
      <c r="D7" s="743"/>
      <c r="E7" s="1239"/>
    </row>
    <row r="8" spans="1:5">
      <c r="A8" s="1247" t="s">
        <v>4200</v>
      </c>
      <c r="B8" s="1248"/>
      <c r="C8" s="1248"/>
      <c r="D8" s="1248"/>
      <c r="E8" s="1249"/>
    </row>
    <row r="9" spans="1:5">
      <c r="A9" s="1247" t="s">
        <v>4201</v>
      </c>
      <c r="B9" s="1248"/>
      <c r="C9" s="1248"/>
      <c r="D9" s="1248"/>
      <c r="E9" s="1249"/>
    </row>
    <row r="10" spans="1:5">
      <c r="A10" s="1247" t="s">
        <v>4202</v>
      </c>
      <c r="B10" s="1248"/>
      <c r="C10" s="1248"/>
      <c r="D10" s="1248"/>
      <c r="E10" s="1249"/>
    </row>
    <row r="11" spans="1:5">
      <c r="A11" s="1250"/>
      <c r="B11" s="1251"/>
      <c r="C11" s="1290" t="s">
        <v>4203</v>
      </c>
      <c r="D11" s="1290" t="s">
        <v>176</v>
      </c>
      <c r="E11" s="1401" t="s">
        <v>1835</v>
      </c>
    </row>
    <row r="12" spans="1:5">
      <c r="A12" s="1254" t="s">
        <v>1724</v>
      </c>
      <c r="B12" s="1334"/>
      <c r="C12" s="1265" t="s">
        <v>4204</v>
      </c>
      <c r="D12" s="1265" t="s">
        <v>4205</v>
      </c>
      <c r="E12" s="1292" t="s">
        <v>4205</v>
      </c>
    </row>
    <row r="13" spans="1:5">
      <c r="A13" s="1254" t="s">
        <v>1727</v>
      </c>
      <c r="B13" s="1335" t="s">
        <v>4206</v>
      </c>
      <c r="C13" s="1265" t="s">
        <v>4207</v>
      </c>
      <c r="D13" s="1265" t="s">
        <v>2226</v>
      </c>
      <c r="E13" s="1292" t="s">
        <v>2226</v>
      </c>
    </row>
    <row r="14" spans="1:5">
      <c r="A14" s="1256"/>
      <c r="B14" s="1253" t="s">
        <v>3018</v>
      </c>
      <c r="C14" s="1265" t="s">
        <v>3019</v>
      </c>
      <c r="D14" s="1265" t="s">
        <v>3020</v>
      </c>
      <c r="E14" s="1292" t="s">
        <v>3021</v>
      </c>
    </row>
    <row r="15" spans="1:5" ht="15.75">
      <c r="A15" s="1257">
        <v>1</v>
      </c>
      <c r="B15" s="1336" t="s">
        <v>4208</v>
      </c>
      <c r="C15" s="1337"/>
      <c r="D15" s="1337"/>
      <c r="E15" s="1402"/>
    </row>
    <row r="16" spans="1:5">
      <c r="A16" s="1257">
        <v>2</v>
      </c>
      <c r="B16" s="1258" t="s">
        <v>5221</v>
      </c>
      <c r="C16" s="1259" t="s">
        <v>5222</v>
      </c>
      <c r="D16" s="1261" t="s">
        <v>5224</v>
      </c>
      <c r="E16" s="1403">
        <v>43531449</v>
      </c>
    </row>
    <row r="17" spans="1:5">
      <c r="A17" s="1257">
        <v>3</v>
      </c>
      <c r="B17" s="1258" t="s">
        <v>5221</v>
      </c>
      <c r="C17" s="1259" t="s">
        <v>5223</v>
      </c>
      <c r="D17" s="1261" t="s">
        <v>5225</v>
      </c>
      <c r="E17" s="1404">
        <v>16501265</v>
      </c>
    </row>
    <row r="18" spans="1:5">
      <c r="A18" s="1257">
        <v>4</v>
      </c>
      <c r="B18" s="1258"/>
      <c r="C18" s="1259"/>
      <c r="D18" s="1263"/>
      <c r="E18" s="1404"/>
    </row>
    <row r="19" spans="1:5">
      <c r="A19" s="1257">
        <v>5</v>
      </c>
      <c r="B19" s="1258"/>
      <c r="C19" s="1259"/>
      <c r="D19" s="1263"/>
      <c r="E19" s="1404"/>
    </row>
    <row r="20" spans="1:5">
      <c r="A20" s="1257">
        <v>6</v>
      </c>
      <c r="B20" s="1258"/>
      <c r="C20" s="1259"/>
      <c r="D20" s="1267"/>
      <c r="E20" s="1405"/>
    </row>
    <row r="21" spans="1:5">
      <c r="A21" s="1257">
        <v>7</v>
      </c>
      <c r="B21" s="1258"/>
      <c r="C21" s="1259"/>
      <c r="D21" s="1270"/>
      <c r="E21" s="1406"/>
    </row>
    <row r="22" spans="1:5">
      <c r="A22" s="1257">
        <v>8</v>
      </c>
      <c r="B22" s="1258"/>
      <c r="C22" s="1259"/>
      <c r="D22" s="1263"/>
      <c r="E22" s="1403"/>
    </row>
    <row r="23" spans="1:5">
      <c r="A23" s="1257">
        <v>9</v>
      </c>
      <c r="B23" s="1258"/>
      <c r="C23" s="1259"/>
      <c r="D23" s="1263"/>
      <c r="E23" s="1404"/>
    </row>
    <row r="24" spans="1:5">
      <c r="A24" s="1257">
        <v>10</v>
      </c>
      <c r="B24" s="1258"/>
      <c r="C24" s="1259"/>
      <c r="D24" s="1263"/>
      <c r="E24" s="1404"/>
    </row>
    <row r="25" spans="1:5">
      <c r="A25" s="1257">
        <v>11</v>
      </c>
      <c r="B25" s="1258"/>
      <c r="C25" s="1259"/>
      <c r="D25" s="1263"/>
      <c r="E25" s="1404"/>
    </row>
    <row r="26" spans="1:5">
      <c r="A26" s="1257">
        <v>12</v>
      </c>
      <c r="B26" s="1258"/>
      <c r="C26" s="1259"/>
      <c r="D26" s="1263"/>
      <c r="E26" s="1404"/>
    </row>
    <row r="27" spans="1:5">
      <c r="A27" s="1257">
        <v>13</v>
      </c>
      <c r="B27" s="1258"/>
      <c r="C27" s="1259"/>
      <c r="D27" s="1263"/>
      <c r="E27" s="1404"/>
    </row>
    <row r="28" spans="1:5">
      <c r="A28" s="1257">
        <v>14</v>
      </c>
      <c r="B28" s="1258"/>
      <c r="C28" s="1259"/>
      <c r="D28" s="1263"/>
      <c r="E28" s="1404"/>
    </row>
    <row r="29" spans="1:5">
      <c r="A29" s="1257">
        <v>15</v>
      </c>
      <c r="B29" s="1258"/>
      <c r="C29" s="1259"/>
      <c r="D29" s="1263"/>
      <c r="E29" s="1404"/>
    </row>
    <row r="30" spans="1:5">
      <c r="A30" s="1257">
        <v>16</v>
      </c>
      <c r="B30" s="1258"/>
      <c r="C30" s="1259"/>
      <c r="D30" s="1273"/>
      <c r="E30" s="1407"/>
    </row>
    <row r="31" spans="1:5">
      <c r="A31" s="1257">
        <v>17</v>
      </c>
      <c r="B31" s="1258"/>
      <c r="C31" s="1259"/>
      <c r="D31" s="1273"/>
      <c r="E31" s="1407"/>
    </row>
    <row r="32" spans="1:5">
      <c r="A32" s="1257">
        <v>18</v>
      </c>
      <c r="B32" s="1258"/>
      <c r="C32" s="1259"/>
      <c r="D32" s="1263"/>
      <c r="E32" s="1404"/>
    </row>
    <row r="33" spans="1:5">
      <c r="A33" s="1257">
        <v>19</v>
      </c>
      <c r="B33" s="1258"/>
      <c r="C33" s="1259"/>
      <c r="D33" s="1263"/>
      <c r="E33" s="1404"/>
    </row>
    <row r="34" spans="1:5">
      <c r="A34" s="1257">
        <v>20</v>
      </c>
      <c r="B34" s="1258"/>
      <c r="C34" s="1259"/>
      <c r="D34" s="1263"/>
      <c r="E34" s="1404"/>
    </row>
    <row r="35" spans="1:5" ht="15.75">
      <c r="A35" s="1257">
        <v>21</v>
      </c>
      <c r="B35" s="1336" t="s">
        <v>4209</v>
      </c>
      <c r="C35" s="1337"/>
      <c r="D35" s="1338"/>
      <c r="E35" s="1408"/>
    </row>
    <row r="36" spans="1:5">
      <c r="A36" s="1257">
        <v>22</v>
      </c>
      <c r="B36" s="1258" t="s">
        <v>5226</v>
      </c>
      <c r="C36" s="1259" t="s">
        <v>5227</v>
      </c>
      <c r="D36" s="1263" t="s">
        <v>5232</v>
      </c>
      <c r="E36" s="1404">
        <v>39363202</v>
      </c>
    </row>
    <row r="37" spans="1:5">
      <c r="A37" s="1257">
        <v>23</v>
      </c>
      <c r="B37" s="1258" t="s">
        <v>5226</v>
      </c>
      <c r="C37" s="1259" t="s">
        <v>5228</v>
      </c>
      <c r="D37" s="1263" t="s">
        <v>5233</v>
      </c>
      <c r="E37" s="1404">
        <v>47143331</v>
      </c>
    </row>
    <row r="38" spans="1:5">
      <c r="A38" s="1257">
        <v>24</v>
      </c>
      <c r="B38" s="1258" t="s">
        <v>5226</v>
      </c>
      <c r="C38" s="1259" t="s">
        <v>5229</v>
      </c>
      <c r="D38" s="1273" t="s">
        <v>5234</v>
      </c>
      <c r="E38" s="1407">
        <v>5132338</v>
      </c>
    </row>
    <row r="39" spans="1:5">
      <c r="A39" s="1257">
        <v>25</v>
      </c>
      <c r="B39" s="1258" t="s">
        <v>5226</v>
      </c>
      <c r="C39" s="1259" t="s">
        <v>5230</v>
      </c>
      <c r="D39" s="1263" t="s">
        <v>5235</v>
      </c>
      <c r="E39" s="1404">
        <v>5532442</v>
      </c>
    </row>
    <row r="40" spans="1:5">
      <c r="A40" s="1257">
        <v>26</v>
      </c>
      <c r="B40" s="1258" t="s">
        <v>5226</v>
      </c>
      <c r="C40" s="1259" t="s">
        <v>5231</v>
      </c>
      <c r="D40" s="1263" t="s">
        <v>5236</v>
      </c>
      <c r="E40" s="1404">
        <v>1646745</v>
      </c>
    </row>
    <row r="41" spans="1:5">
      <c r="A41" s="1257">
        <v>27</v>
      </c>
      <c r="B41" s="1258"/>
      <c r="C41" s="1259"/>
      <c r="D41" s="1263"/>
      <c r="E41" s="1404"/>
    </row>
    <row r="42" spans="1:5">
      <c r="A42" s="1257">
        <v>28</v>
      </c>
      <c r="B42" s="1258"/>
      <c r="C42" s="1259"/>
      <c r="D42" s="1263"/>
      <c r="E42" s="1404"/>
    </row>
    <row r="43" spans="1:5">
      <c r="A43" s="1257">
        <v>29</v>
      </c>
      <c r="B43" s="1258"/>
      <c r="C43" s="1259"/>
      <c r="D43" s="1263"/>
      <c r="E43" s="1404"/>
    </row>
    <row r="44" spans="1:5">
      <c r="A44" s="1257">
        <v>30</v>
      </c>
      <c r="B44" s="1258"/>
      <c r="C44" s="1259"/>
      <c r="D44" s="1263"/>
      <c r="E44" s="1404"/>
    </row>
    <row r="45" spans="1:5">
      <c r="A45" s="1257">
        <v>31</v>
      </c>
      <c r="B45" s="1258"/>
      <c r="C45" s="1259"/>
      <c r="D45" s="1263"/>
      <c r="E45" s="1404"/>
    </row>
    <row r="46" spans="1:5">
      <c r="A46" s="1257">
        <v>32</v>
      </c>
      <c r="B46" s="1258"/>
      <c r="C46" s="1259"/>
      <c r="D46" s="1263"/>
      <c r="E46" s="1404"/>
    </row>
    <row r="47" spans="1:5">
      <c r="A47" s="1257">
        <v>33</v>
      </c>
      <c r="B47" s="1258"/>
      <c r="C47" s="1259"/>
      <c r="D47" s="1273"/>
      <c r="E47" s="1407"/>
    </row>
    <row r="48" spans="1:5">
      <c r="A48" s="1257">
        <v>34</v>
      </c>
      <c r="B48" s="1258"/>
      <c r="C48" s="1259"/>
      <c r="D48" s="1263"/>
      <c r="E48" s="1404"/>
    </row>
    <row r="49" spans="1:5">
      <c r="A49" s="1257">
        <v>35</v>
      </c>
      <c r="B49" s="1258"/>
      <c r="C49" s="1259"/>
      <c r="D49" s="1263"/>
      <c r="E49" s="1404"/>
    </row>
    <row r="50" spans="1:5">
      <c r="A50" s="1257">
        <v>36</v>
      </c>
      <c r="B50" s="1258"/>
      <c r="C50" s="1259"/>
      <c r="D50" s="1263"/>
      <c r="E50" s="1404"/>
    </row>
    <row r="51" spans="1:5">
      <c r="A51" s="1257">
        <v>37</v>
      </c>
      <c r="B51" s="1258"/>
      <c r="C51" s="1259"/>
      <c r="D51" s="1263"/>
      <c r="E51" s="1404"/>
    </row>
    <row r="52" spans="1:5">
      <c r="A52" s="1257">
        <v>38</v>
      </c>
      <c r="B52" s="1258"/>
      <c r="C52" s="1259"/>
      <c r="D52" s="1263"/>
      <c r="E52" s="1404"/>
    </row>
    <row r="53" spans="1:5">
      <c r="A53" s="1257">
        <v>39</v>
      </c>
      <c r="B53" s="1258"/>
      <c r="C53" s="1259"/>
      <c r="D53" s="1263"/>
      <c r="E53" s="1404"/>
    </row>
    <row r="54" spans="1:5">
      <c r="A54" s="1275">
        <v>40</v>
      </c>
      <c r="B54" s="1276"/>
      <c r="C54" s="1277"/>
      <c r="D54" s="1278"/>
      <c r="E54" s="1409"/>
    </row>
    <row r="55" spans="1:5">
      <c r="A55" s="1275">
        <v>41</v>
      </c>
      <c r="B55" s="1276"/>
      <c r="C55" s="1277"/>
      <c r="D55" s="1278"/>
      <c r="E55" s="1409"/>
    </row>
    <row r="56" spans="1:5" ht="15.75" thickBot="1">
      <c r="A56" s="1279">
        <v>42</v>
      </c>
      <c r="B56" s="1280"/>
      <c r="C56" s="1281"/>
      <c r="D56" s="1282"/>
      <c r="E56" s="1410"/>
    </row>
    <row r="57" spans="1:5" ht="15.75" thickTop="1">
      <c r="A57" s="743"/>
      <c r="B57" s="743"/>
      <c r="C57" s="743"/>
      <c r="D57" s="870"/>
      <c r="E57" s="870"/>
    </row>
    <row r="58" spans="1:5">
      <c r="A58" s="15" t="s">
        <v>4675</v>
      </c>
      <c r="B58" s="15"/>
      <c r="C58" s="15"/>
      <c r="D58" s="15"/>
      <c r="E58" s="15"/>
    </row>
    <row r="59" spans="1:5">
      <c r="A59" s="15" t="s">
        <v>4210</v>
      </c>
      <c r="B59" s="15"/>
      <c r="C59" s="15"/>
      <c r="D59" s="15"/>
      <c r="E59" s="15"/>
    </row>
    <row r="60" spans="1:5">
      <c r="A60" s="67" t="s">
        <v>2705</v>
      </c>
      <c r="B60" s="67"/>
      <c r="C60" s="67"/>
      <c r="D60" s="67"/>
      <c r="E60" s="67"/>
    </row>
  </sheetData>
  <pageMargins left="0.7" right="0.7" top="0.75" bottom="0.75" header="0.3" footer="0.3"/>
  <pageSetup scale="63" orientation="portrait" r:id="rId1"/>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83"/>
  <dimension ref="A1:G135"/>
  <sheetViews>
    <sheetView defaultGridColor="0" colorId="22" zoomScaleNormal="100" zoomScaleSheetLayoutView="80" workbookViewId="0">
      <selection activeCell="K33" sqref="K33"/>
    </sheetView>
  </sheetViews>
  <sheetFormatPr defaultColWidth="9.6640625" defaultRowHeight="15"/>
  <cols>
    <col min="1" max="3" width="7.6640625" customWidth="1"/>
    <col min="4" max="4" width="16.6640625" customWidth="1"/>
    <col min="5" max="5" width="25.6640625" customWidth="1"/>
    <col min="6" max="7" width="18.6640625" customWidth="1"/>
  </cols>
  <sheetData>
    <row r="1" spans="1:7">
      <c r="A1" s="749" t="s">
        <v>1795</v>
      </c>
      <c r="B1" s="752"/>
      <c r="C1" s="752"/>
      <c r="D1" s="752"/>
      <c r="E1" s="1138" t="s">
        <v>1339</v>
      </c>
      <c r="F1" s="1139" t="s">
        <v>1797</v>
      </c>
      <c r="G1" s="1140" t="s">
        <v>1798</v>
      </c>
    </row>
    <row r="2" spans="1:7">
      <c r="A2" s="70" t="str">
        <f>'Data Sheet'!$C$25</f>
        <v>Consolidated Edison Company of New York, Inc.</v>
      </c>
      <c r="B2" s="9"/>
      <c r="C2" s="9"/>
      <c r="D2" s="9"/>
      <c r="E2" s="754" t="s">
        <v>1136</v>
      </c>
      <c r="F2" s="1064" t="s">
        <v>1800</v>
      </c>
      <c r="G2" s="1055"/>
    </row>
    <row r="3" spans="1:7" ht="15" customHeight="1" thickBot="1">
      <c r="A3" s="770"/>
      <c r="B3" s="771"/>
      <c r="C3" s="771"/>
      <c r="D3" s="771"/>
      <c r="E3" s="770" t="s">
        <v>1137</v>
      </c>
      <c r="F3" s="1141" t="str">
        <f>'Data Sheet'!$C$40</f>
        <v>4/28/2016</v>
      </c>
      <c r="G3" s="1177" t="str">
        <f>'Data Sheet'!$C$38</f>
        <v>12/31/2015</v>
      </c>
    </row>
    <row r="4" spans="1:7" ht="15" customHeight="1" thickBot="1">
      <c r="A4" s="1142" t="s">
        <v>2273</v>
      </c>
      <c r="B4" s="1143"/>
      <c r="C4" s="1143"/>
      <c r="D4" s="1143"/>
      <c r="E4" s="772"/>
      <c r="F4" s="772"/>
      <c r="G4" s="1144"/>
    </row>
    <row r="5" spans="1:7">
      <c r="A5" s="1064" t="s">
        <v>1781</v>
      </c>
      <c r="B5" s="1031" t="s">
        <v>1778</v>
      </c>
      <c r="C5" s="1031" t="s">
        <v>2274</v>
      </c>
      <c r="D5" s="12"/>
      <c r="E5" s="12"/>
      <c r="F5" s="12"/>
      <c r="G5" s="1095"/>
    </row>
    <row r="6" spans="1:7">
      <c r="A6" s="1064" t="s">
        <v>1782</v>
      </c>
      <c r="B6" s="1031" t="s">
        <v>1782</v>
      </c>
      <c r="C6" s="1031" t="s">
        <v>1782</v>
      </c>
      <c r="D6" s="1081" t="s">
        <v>1783</v>
      </c>
      <c r="E6" s="12"/>
      <c r="F6" s="12"/>
      <c r="G6" s="766"/>
    </row>
    <row r="7" spans="1:7" ht="15.75" thickBot="1">
      <c r="A7" s="1145" t="s">
        <v>3018</v>
      </c>
      <c r="B7" s="1146" t="s">
        <v>3019</v>
      </c>
      <c r="C7" s="1146" t="s">
        <v>3020</v>
      </c>
      <c r="D7" s="1147" t="s">
        <v>3021</v>
      </c>
      <c r="E7" s="772"/>
      <c r="F7" s="772"/>
      <c r="G7" s="773"/>
    </row>
    <row r="8" spans="1:7">
      <c r="A8" s="1055"/>
      <c r="B8" s="1017"/>
      <c r="C8" s="1017"/>
      <c r="D8" s="9"/>
      <c r="E8" s="9"/>
      <c r="F8" s="9"/>
      <c r="G8" s="1017"/>
    </row>
    <row r="9" spans="1:7">
      <c r="A9" s="1055"/>
      <c r="B9" s="1017"/>
      <c r="C9" s="1017"/>
      <c r="D9" s="9"/>
      <c r="E9" s="9"/>
      <c r="F9" s="9"/>
      <c r="G9" s="1017"/>
    </row>
    <row r="10" spans="1:7">
      <c r="A10" s="1055"/>
      <c r="B10" s="1017"/>
      <c r="C10" s="1017"/>
      <c r="D10" s="9"/>
      <c r="E10" s="9"/>
      <c r="F10" s="9"/>
      <c r="G10" s="1017"/>
    </row>
    <row r="11" spans="1:7">
      <c r="A11" s="1055"/>
      <c r="B11" s="1017"/>
      <c r="C11" s="1017"/>
      <c r="D11" s="9"/>
      <c r="E11" s="9"/>
      <c r="F11" s="9"/>
      <c r="G11" s="1017"/>
    </row>
    <row r="12" spans="1:7">
      <c r="A12" s="1055"/>
      <c r="B12" s="1017"/>
      <c r="C12" s="1017"/>
      <c r="D12" s="9"/>
      <c r="E12" s="9"/>
      <c r="F12" s="9"/>
      <c r="G12" s="1017"/>
    </row>
    <row r="13" spans="1:7">
      <c r="A13" s="1055"/>
      <c r="B13" s="1017"/>
      <c r="C13" s="1017"/>
      <c r="D13" s="9"/>
      <c r="E13" s="9"/>
      <c r="F13" s="9"/>
      <c r="G13" s="1017"/>
    </row>
    <row r="14" spans="1:7">
      <c r="A14" s="1055"/>
      <c r="B14" s="1017"/>
      <c r="C14" s="1017"/>
      <c r="D14" s="9"/>
      <c r="E14" s="9"/>
      <c r="F14" s="9"/>
      <c r="G14" s="1017"/>
    </row>
    <row r="15" spans="1:7">
      <c r="A15" s="1055"/>
      <c r="B15" s="1017"/>
      <c r="C15" s="1017"/>
      <c r="D15" s="9"/>
      <c r="E15" s="9"/>
      <c r="F15" s="9"/>
      <c r="G15" s="1017"/>
    </row>
    <row r="16" spans="1:7">
      <c r="A16" s="1055"/>
      <c r="B16" s="1017"/>
      <c r="C16" s="1017"/>
      <c r="D16" s="9"/>
      <c r="E16" s="9"/>
      <c r="F16" s="9"/>
      <c r="G16" s="1017"/>
    </row>
    <row r="17" spans="1:7">
      <c r="A17" s="1055"/>
      <c r="B17" s="1017"/>
      <c r="C17" s="1017"/>
      <c r="D17" s="9"/>
      <c r="E17" s="9"/>
      <c r="F17" s="9"/>
      <c r="G17" s="1017"/>
    </row>
    <row r="18" spans="1:7">
      <c r="A18" s="1055"/>
      <c r="B18" s="1017"/>
      <c r="C18" s="1017"/>
      <c r="D18" s="9"/>
      <c r="E18" s="9"/>
      <c r="F18" s="9"/>
      <c r="G18" s="1017"/>
    </row>
    <row r="19" spans="1:7">
      <c r="A19" s="1064"/>
      <c r="B19" s="1148"/>
      <c r="C19" s="1148"/>
      <c r="D19" s="1149"/>
      <c r="E19" s="1028"/>
      <c r="F19" s="1028"/>
      <c r="G19" s="1031"/>
    </row>
    <row r="20" spans="1:7">
      <c r="A20" s="1150"/>
      <c r="B20" s="1017"/>
      <c r="C20" s="1017"/>
      <c r="D20" s="9"/>
      <c r="E20" s="9"/>
      <c r="F20" s="9"/>
      <c r="G20" s="1017"/>
    </row>
    <row r="21" spans="1:7">
      <c r="A21" s="1150"/>
      <c r="B21" s="1017"/>
      <c r="C21" s="1017"/>
      <c r="D21" s="9"/>
      <c r="E21" s="9"/>
      <c r="F21" s="9"/>
      <c r="G21" s="1017"/>
    </row>
    <row r="22" spans="1:7">
      <c r="A22" s="1150"/>
      <c r="B22" s="1017"/>
      <c r="C22" s="1017"/>
      <c r="D22" s="9"/>
      <c r="E22" s="9"/>
      <c r="F22" s="9"/>
      <c r="G22" s="1017"/>
    </row>
    <row r="23" spans="1:7">
      <c r="A23" s="1150"/>
      <c r="B23" s="1017"/>
      <c r="C23" s="1017"/>
      <c r="D23" s="9"/>
      <c r="E23" s="9"/>
      <c r="F23" s="9"/>
      <c r="G23" s="1017"/>
    </row>
    <row r="24" spans="1:7">
      <c r="A24" s="1150"/>
      <c r="B24" s="1017"/>
      <c r="C24" s="1017"/>
      <c r="D24" s="9"/>
      <c r="E24" s="9"/>
      <c r="F24" s="9"/>
      <c r="G24" s="1017"/>
    </row>
    <row r="25" spans="1:7">
      <c r="A25" s="1150"/>
      <c r="B25" s="1017"/>
      <c r="C25" s="1017"/>
      <c r="D25" s="9"/>
      <c r="E25" s="9"/>
      <c r="F25" s="9"/>
      <c r="G25" s="1017"/>
    </row>
    <row r="26" spans="1:7">
      <c r="A26" s="1150"/>
      <c r="B26" s="1017"/>
      <c r="C26" s="1017"/>
      <c r="D26" s="9"/>
      <c r="E26" s="9"/>
      <c r="F26" s="9"/>
      <c r="G26" s="1017"/>
    </row>
    <row r="27" spans="1:7">
      <c r="A27" s="1150"/>
      <c r="B27" s="1017"/>
      <c r="C27" s="1017"/>
      <c r="D27" s="9"/>
      <c r="E27" s="9"/>
      <c r="F27" s="9"/>
      <c r="G27" s="1017"/>
    </row>
    <row r="28" spans="1:7">
      <c r="A28" s="1150"/>
      <c r="B28" s="1017"/>
      <c r="C28" s="1017"/>
      <c r="D28" s="9"/>
      <c r="E28" s="9"/>
      <c r="F28" s="9"/>
      <c r="G28" s="1017"/>
    </row>
    <row r="29" spans="1:7">
      <c r="A29" s="1150"/>
      <c r="B29" s="1017"/>
      <c r="C29" s="1017"/>
      <c r="D29" s="9"/>
      <c r="E29" s="9"/>
      <c r="F29" s="9"/>
      <c r="G29" s="1017"/>
    </row>
    <row r="30" spans="1:7">
      <c r="A30" s="1150"/>
      <c r="B30" s="1017"/>
      <c r="C30" s="1017"/>
      <c r="D30" s="9"/>
      <c r="E30" s="9"/>
      <c r="F30" s="9"/>
      <c r="G30" s="1017"/>
    </row>
    <row r="31" spans="1:7">
      <c r="A31" s="1055"/>
      <c r="B31" s="1017"/>
      <c r="C31" s="1017"/>
      <c r="D31" s="9"/>
      <c r="E31" s="9"/>
      <c r="F31" s="9"/>
      <c r="G31" s="1017"/>
    </row>
    <row r="32" spans="1:7">
      <c r="A32" s="1055"/>
      <c r="B32" s="1017"/>
      <c r="C32" s="1017"/>
      <c r="D32" s="9"/>
      <c r="E32" s="9"/>
      <c r="F32" s="9"/>
      <c r="G32" s="1017"/>
    </row>
    <row r="33" spans="1:7">
      <c r="A33" s="1055"/>
      <c r="B33" s="1017"/>
      <c r="C33" s="1017"/>
      <c r="D33" s="9"/>
      <c r="E33" s="9"/>
      <c r="F33" s="9"/>
      <c r="G33" s="1017"/>
    </row>
    <row r="34" spans="1:7">
      <c r="A34" s="1055"/>
      <c r="B34" s="1017"/>
      <c r="C34" s="1017"/>
      <c r="D34" s="9"/>
      <c r="E34" s="9"/>
      <c r="F34" s="9"/>
      <c r="G34" s="1017"/>
    </row>
    <row r="35" spans="1:7">
      <c r="A35" s="1055"/>
      <c r="B35" s="1017"/>
      <c r="C35" s="1017"/>
      <c r="D35" s="9"/>
      <c r="E35" s="9"/>
      <c r="F35" s="9"/>
      <c r="G35" s="1017"/>
    </row>
    <row r="36" spans="1:7">
      <c r="A36" s="1055"/>
      <c r="B36" s="1017"/>
      <c r="C36" s="1017"/>
      <c r="D36" s="9"/>
      <c r="E36" s="9"/>
      <c r="F36" s="9"/>
      <c r="G36" s="1017"/>
    </row>
    <row r="37" spans="1:7">
      <c r="A37" s="1055"/>
      <c r="B37" s="1017"/>
      <c r="C37" s="1017"/>
      <c r="D37" s="9"/>
      <c r="E37" s="9"/>
      <c r="F37" s="9"/>
      <c r="G37" s="1017"/>
    </row>
    <row r="38" spans="1:7">
      <c r="A38" s="1055"/>
      <c r="B38" s="1017"/>
      <c r="C38" s="1017"/>
      <c r="D38" s="9"/>
      <c r="E38" s="9"/>
      <c r="F38" s="9"/>
      <c r="G38" s="1017"/>
    </row>
    <row r="39" spans="1:7">
      <c r="A39" s="1055"/>
      <c r="B39" s="1017"/>
      <c r="C39" s="1017"/>
      <c r="D39" s="9"/>
      <c r="E39" s="9"/>
      <c r="F39" s="9"/>
      <c r="G39" s="1017"/>
    </row>
    <row r="40" spans="1:7">
      <c r="A40" s="1055"/>
      <c r="B40" s="1017"/>
      <c r="C40" s="1017"/>
      <c r="D40" s="9"/>
      <c r="E40" s="9"/>
      <c r="F40" s="9"/>
      <c r="G40" s="1017"/>
    </row>
    <row r="41" spans="1:7">
      <c r="A41" s="1055"/>
      <c r="B41" s="1017"/>
      <c r="C41" s="1017"/>
      <c r="D41" s="9"/>
      <c r="E41" s="9"/>
      <c r="F41" s="9"/>
      <c r="G41" s="1017"/>
    </row>
    <row r="42" spans="1:7">
      <c r="A42" s="1055"/>
      <c r="B42" s="1017"/>
      <c r="C42" s="1017"/>
      <c r="D42" s="9"/>
      <c r="E42" s="9"/>
      <c r="F42" s="9"/>
      <c r="G42" s="1017"/>
    </row>
    <row r="43" spans="1:7">
      <c r="A43" s="1055"/>
      <c r="B43" s="1017"/>
      <c r="C43" s="1017"/>
      <c r="D43" s="9"/>
      <c r="E43" s="9"/>
      <c r="F43" s="9"/>
      <c r="G43" s="1017"/>
    </row>
    <row r="44" spans="1:7">
      <c r="A44" s="1055"/>
      <c r="B44" s="1017"/>
      <c r="C44" s="1017"/>
      <c r="D44" s="9"/>
      <c r="E44" s="9"/>
      <c r="F44" s="9"/>
      <c r="G44" s="1017"/>
    </row>
    <row r="45" spans="1:7">
      <c r="A45" s="1055"/>
      <c r="B45" s="1017"/>
      <c r="C45" s="1017"/>
      <c r="D45" s="9"/>
      <c r="E45" s="9"/>
      <c r="F45" s="9"/>
      <c r="G45" s="1017"/>
    </row>
    <row r="46" spans="1:7">
      <c r="A46" s="1055"/>
      <c r="B46" s="1017"/>
      <c r="C46" s="1017"/>
      <c r="D46" s="9"/>
      <c r="E46" s="9"/>
      <c r="F46" s="9"/>
      <c r="G46" s="1017"/>
    </row>
    <row r="47" spans="1:7">
      <c r="A47" s="1055"/>
      <c r="B47" s="1017"/>
      <c r="C47" s="1017"/>
      <c r="D47" s="9"/>
      <c r="E47" s="9"/>
      <c r="F47" s="9"/>
      <c r="G47" s="1017"/>
    </row>
    <row r="48" spans="1:7">
      <c r="A48" s="1055"/>
      <c r="B48" s="1017"/>
      <c r="C48" s="1017"/>
      <c r="D48" s="9"/>
      <c r="E48" s="9"/>
      <c r="F48" s="9"/>
      <c r="G48" s="1017"/>
    </row>
    <row r="49" spans="1:7">
      <c r="A49" s="1055"/>
      <c r="B49" s="1017"/>
      <c r="C49" s="1017"/>
      <c r="D49" s="9"/>
      <c r="E49" s="9"/>
      <c r="F49" s="9"/>
      <c r="G49" s="1017"/>
    </row>
    <row r="50" spans="1:7">
      <c r="A50" s="1055"/>
      <c r="B50" s="1017"/>
      <c r="C50" s="1017"/>
      <c r="D50" s="9"/>
      <c r="E50" s="9"/>
      <c r="F50" s="9"/>
      <c r="G50" s="1017"/>
    </row>
    <row r="51" spans="1:7">
      <c r="A51" s="1055"/>
      <c r="B51" s="1017"/>
      <c r="C51" s="1017"/>
      <c r="D51" s="9"/>
      <c r="E51" s="9"/>
      <c r="F51" s="9"/>
      <c r="G51" s="1017"/>
    </row>
    <row r="52" spans="1:7">
      <c r="A52" s="1055"/>
      <c r="B52" s="1017"/>
      <c r="C52" s="1017"/>
      <c r="D52" s="9"/>
      <c r="E52" s="9"/>
      <c r="F52" s="9"/>
      <c r="G52" s="1017"/>
    </row>
    <row r="53" spans="1:7">
      <c r="A53" s="1055"/>
      <c r="B53" s="1017"/>
      <c r="C53" s="1017"/>
      <c r="D53" s="9"/>
      <c r="E53" s="9"/>
      <c r="F53" s="9"/>
      <c r="G53" s="1017"/>
    </row>
    <row r="54" spans="1:7">
      <c r="A54" s="1055"/>
      <c r="B54" s="1017"/>
      <c r="C54" s="1017"/>
      <c r="D54" s="9"/>
      <c r="E54" s="9"/>
      <c r="F54" s="9"/>
      <c r="G54" s="1017"/>
    </row>
    <row r="55" spans="1:7">
      <c r="A55" s="1055"/>
      <c r="B55" s="1017"/>
      <c r="C55" s="1017"/>
      <c r="D55" s="9"/>
      <c r="E55" s="9"/>
      <c r="F55" s="9"/>
      <c r="G55" s="1017"/>
    </row>
    <row r="56" spans="1:7">
      <c r="A56" s="1055"/>
      <c r="B56" s="1017"/>
      <c r="C56" s="1017"/>
      <c r="D56" s="9"/>
      <c r="E56" s="9"/>
      <c r="F56" s="9"/>
      <c r="G56" s="1017"/>
    </row>
    <row r="57" spans="1:7">
      <c r="A57" s="1055"/>
      <c r="B57" s="1017"/>
      <c r="C57" s="1017"/>
      <c r="D57" s="9"/>
      <c r="E57" s="9"/>
      <c r="F57" s="9"/>
      <c r="G57" s="1017"/>
    </row>
    <row r="58" spans="1:7">
      <c r="A58" s="1055"/>
      <c r="B58" s="1017"/>
      <c r="C58" s="1017"/>
      <c r="D58" s="9"/>
      <c r="E58" s="9"/>
      <c r="F58" s="9"/>
      <c r="G58" s="1017"/>
    </row>
    <row r="59" spans="1:7">
      <c r="A59" s="1055"/>
      <c r="B59" s="1017"/>
      <c r="C59" s="1017"/>
      <c r="D59" s="9"/>
      <c r="E59" s="9"/>
      <c r="F59" s="9"/>
      <c r="G59" s="1017"/>
    </row>
    <row r="60" spans="1:7">
      <c r="A60" s="1055"/>
      <c r="B60" s="1017"/>
      <c r="C60" s="1017"/>
      <c r="D60" s="9"/>
      <c r="E60" s="9"/>
      <c r="F60" s="9"/>
      <c r="G60" s="1017"/>
    </row>
    <row r="61" spans="1:7">
      <c r="A61" s="1055"/>
      <c r="B61" s="1017"/>
      <c r="C61" s="1017"/>
      <c r="D61" s="9"/>
      <c r="E61" s="9"/>
      <c r="F61" s="9"/>
      <c r="G61" s="1017"/>
    </row>
    <row r="62" spans="1:7">
      <c r="A62" s="1055"/>
      <c r="B62" s="1017"/>
      <c r="C62" s="1017"/>
      <c r="D62" s="9"/>
      <c r="E62" s="9"/>
      <c r="F62" s="9"/>
      <c r="G62" s="1017"/>
    </row>
    <row r="63" spans="1:7">
      <c r="A63" s="1055"/>
      <c r="B63" s="1017"/>
      <c r="C63" s="1017"/>
      <c r="D63" s="9"/>
      <c r="E63" s="9"/>
      <c r="F63" s="9"/>
      <c r="G63" s="1017"/>
    </row>
    <row r="64" spans="1:7" ht="15.75" thickBot="1">
      <c r="A64" s="1151"/>
      <c r="B64" s="1038"/>
      <c r="C64" s="1038"/>
      <c r="D64" s="771"/>
      <c r="E64" s="771"/>
      <c r="F64" s="771"/>
      <c r="G64" s="1038"/>
    </row>
    <row r="65" spans="1:7" ht="15.75">
      <c r="A65" s="1039" t="s">
        <v>3821</v>
      </c>
      <c r="B65" s="9"/>
      <c r="C65" s="9"/>
      <c r="D65" s="9"/>
      <c r="E65" s="9"/>
      <c r="F65" s="9"/>
      <c r="G65" s="9"/>
    </row>
    <row r="66" spans="1:7">
      <c r="A66" s="12" t="s">
        <v>2275</v>
      </c>
      <c r="B66" s="12"/>
      <c r="C66" s="12"/>
      <c r="D66" s="12"/>
      <c r="E66" s="12"/>
      <c r="F66" s="12"/>
      <c r="G66" s="12"/>
    </row>
    <row r="67" spans="1:7">
      <c r="A67" s="9"/>
      <c r="B67" s="9"/>
      <c r="C67" s="9"/>
      <c r="D67" s="9"/>
      <c r="E67" s="9"/>
      <c r="F67" s="9"/>
      <c r="G67" s="9"/>
    </row>
    <row r="68" spans="1:7" ht="15.75">
      <c r="A68" s="1039" t="s">
        <v>1190</v>
      </c>
      <c r="B68" s="9"/>
      <c r="C68" s="9"/>
      <c r="D68" s="9"/>
      <c r="E68" s="9"/>
      <c r="F68" s="9"/>
      <c r="G68" s="9"/>
    </row>
    <row r="69" spans="1:7">
      <c r="A69" s="9"/>
      <c r="B69" s="9"/>
      <c r="C69" s="9"/>
      <c r="D69" s="9"/>
      <c r="E69" s="9"/>
      <c r="F69" s="9"/>
      <c r="G69" s="9"/>
    </row>
    <row r="70" spans="1:7">
      <c r="A70" s="9"/>
      <c r="B70" s="9"/>
      <c r="C70" s="9"/>
      <c r="D70" s="9"/>
      <c r="E70" s="9"/>
      <c r="F70" s="9"/>
      <c r="G70" s="9"/>
    </row>
    <row r="71" spans="1:7" ht="15.75" thickBot="1">
      <c r="A71" s="9" t="str">
        <f>'Data Sheet'!$C$25</f>
        <v>Consolidated Edison Company of New York, Inc.</v>
      </c>
      <c r="B71" s="9"/>
      <c r="C71" s="9"/>
      <c r="D71" s="9"/>
      <c r="E71" s="9"/>
      <c r="F71" s="1012" t="s">
        <v>1784</v>
      </c>
      <c r="G71" s="1228" t="str">
        <f>'Data Sheet'!$C$38</f>
        <v>12/31/2015</v>
      </c>
    </row>
    <row r="72" spans="1:7" ht="16.5" thickBot="1">
      <c r="A72" s="1152" t="s">
        <v>2273</v>
      </c>
      <c r="B72" s="1153"/>
      <c r="C72" s="1153"/>
      <c r="D72" s="1153"/>
      <c r="E72" s="1154"/>
      <c r="F72" s="1154"/>
      <c r="G72" s="1144"/>
    </row>
    <row r="73" spans="1:7">
      <c r="A73" s="1064" t="s">
        <v>1781</v>
      </c>
      <c r="B73" s="1031" t="s">
        <v>1778</v>
      </c>
      <c r="C73" s="1031" t="s">
        <v>2274</v>
      </c>
      <c r="D73" s="12"/>
      <c r="E73" s="12"/>
      <c r="F73" s="12"/>
      <c r="G73" s="1095"/>
    </row>
    <row r="74" spans="1:7">
      <c r="A74" s="1064" t="s">
        <v>1782</v>
      </c>
      <c r="B74" s="1031" t="s">
        <v>1782</v>
      </c>
      <c r="C74" s="1031" t="s">
        <v>1782</v>
      </c>
      <c r="D74" s="1081" t="s">
        <v>1783</v>
      </c>
      <c r="E74" s="12"/>
      <c r="F74" s="12"/>
      <c r="G74" s="766"/>
    </row>
    <row r="75" spans="1:7" ht="15.75" thickBot="1">
      <c r="A75" s="1145" t="s">
        <v>3018</v>
      </c>
      <c r="B75" s="1146" t="s">
        <v>3019</v>
      </c>
      <c r="C75" s="1146" t="s">
        <v>3020</v>
      </c>
      <c r="D75" s="1147" t="s">
        <v>3021</v>
      </c>
      <c r="E75" s="772"/>
      <c r="F75" s="772"/>
      <c r="G75" s="773"/>
    </row>
    <row r="76" spans="1:7">
      <c r="A76" s="1055"/>
      <c r="B76" s="1017"/>
      <c r="C76" s="1017"/>
      <c r="D76" s="9"/>
      <c r="E76" s="9"/>
      <c r="F76" s="9"/>
      <c r="G76" s="1017"/>
    </row>
    <row r="77" spans="1:7">
      <c r="A77" s="1055"/>
      <c r="B77" s="1017"/>
      <c r="C77" s="1017"/>
      <c r="D77" s="9"/>
      <c r="E77" s="9"/>
      <c r="F77" s="9"/>
      <c r="G77" s="1017"/>
    </row>
    <row r="78" spans="1:7">
      <c r="A78" s="1055"/>
      <c r="B78" s="1017"/>
      <c r="C78" s="1017"/>
      <c r="D78" s="9"/>
      <c r="E78" s="9"/>
      <c r="F78" s="9"/>
      <c r="G78" s="1017"/>
    </row>
    <row r="79" spans="1:7">
      <c r="A79" s="1055"/>
      <c r="B79" s="1017"/>
      <c r="C79" s="1017"/>
      <c r="D79" s="9"/>
      <c r="E79" s="9"/>
      <c r="F79" s="9"/>
      <c r="G79" s="1017"/>
    </row>
    <row r="80" spans="1:7">
      <c r="A80" s="1055"/>
      <c r="B80" s="1017"/>
      <c r="C80" s="1017"/>
      <c r="D80" s="9"/>
      <c r="E80" s="9"/>
      <c r="F80" s="9"/>
      <c r="G80" s="1017"/>
    </row>
    <row r="81" spans="1:7">
      <c r="A81" s="1055"/>
      <c r="B81" s="1017"/>
      <c r="C81" s="1017"/>
      <c r="D81" s="9"/>
      <c r="E81" s="9"/>
      <c r="F81" s="9"/>
      <c r="G81" s="1017"/>
    </row>
    <row r="82" spans="1:7">
      <c r="A82" s="1055"/>
      <c r="B82" s="1017"/>
      <c r="C82" s="1017"/>
      <c r="D82" s="9"/>
      <c r="E82" s="9"/>
      <c r="F82" s="9"/>
      <c r="G82" s="1017"/>
    </row>
    <row r="83" spans="1:7">
      <c r="A83" s="1055"/>
      <c r="B83" s="1017"/>
      <c r="C83" s="1017"/>
      <c r="D83" s="9"/>
      <c r="E83" s="9"/>
      <c r="F83" s="9"/>
      <c r="G83" s="1017"/>
    </row>
    <row r="84" spans="1:7">
      <c r="A84" s="1055"/>
      <c r="B84" s="1017"/>
      <c r="C84" s="1017"/>
      <c r="D84" s="9"/>
      <c r="E84" s="9"/>
      <c r="F84" s="9"/>
      <c r="G84" s="1017"/>
    </row>
    <row r="85" spans="1:7">
      <c r="A85" s="1055"/>
      <c r="B85" s="1017"/>
      <c r="C85" s="1017"/>
      <c r="D85" s="9"/>
      <c r="E85" s="9"/>
      <c r="F85" s="9"/>
      <c r="G85" s="1017"/>
    </row>
    <row r="86" spans="1:7">
      <c r="A86" s="1055"/>
      <c r="B86" s="1017"/>
      <c r="C86" s="1017"/>
      <c r="D86" s="9"/>
      <c r="E86" s="9"/>
      <c r="F86" s="9"/>
      <c r="G86" s="1017"/>
    </row>
    <row r="87" spans="1:7">
      <c r="A87" s="1064"/>
      <c r="B87" s="1148"/>
      <c r="C87" s="1148"/>
      <c r="D87" s="1149"/>
      <c r="E87" s="1028"/>
      <c r="F87" s="1028"/>
      <c r="G87" s="1031"/>
    </row>
    <row r="88" spans="1:7">
      <c r="A88" s="1150"/>
      <c r="B88" s="1017"/>
      <c r="C88" s="1017"/>
      <c r="D88" s="9"/>
      <c r="E88" s="9"/>
      <c r="F88" s="9"/>
      <c r="G88" s="1017"/>
    </row>
    <row r="89" spans="1:7">
      <c r="A89" s="1150"/>
      <c r="B89" s="1017"/>
      <c r="C89" s="1017"/>
      <c r="D89" s="9"/>
      <c r="E89" s="9"/>
      <c r="F89" s="9"/>
      <c r="G89" s="1017"/>
    </row>
    <row r="90" spans="1:7">
      <c r="A90" s="1150"/>
      <c r="B90" s="1017"/>
      <c r="C90" s="1017"/>
      <c r="D90" s="9"/>
      <c r="E90" s="9"/>
      <c r="F90" s="9"/>
      <c r="G90" s="1017"/>
    </row>
    <row r="91" spans="1:7">
      <c r="A91" s="1150"/>
      <c r="B91" s="1017"/>
      <c r="C91" s="1017"/>
      <c r="D91" s="9"/>
      <c r="E91" s="9"/>
      <c r="F91" s="9"/>
      <c r="G91" s="1017"/>
    </row>
    <row r="92" spans="1:7">
      <c r="A92" s="1150"/>
      <c r="B92" s="1017"/>
      <c r="C92" s="1017"/>
      <c r="D92" s="9"/>
      <c r="E92" s="9"/>
      <c r="F92" s="9"/>
      <c r="G92" s="1017"/>
    </row>
    <row r="93" spans="1:7">
      <c r="A93" s="1150"/>
      <c r="B93" s="1017"/>
      <c r="C93" s="1017"/>
      <c r="D93" s="9"/>
      <c r="E93" s="9"/>
      <c r="F93" s="9"/>
      <c r="G93" s="1017"/>
    </row>
    <row r="94" spans="1:7">
      <c r="A94" s="1150"/>
      <c r="B94" s="1017"/>
      <c r="C94" s="1017"/>
      <c r="D94" s="9"/>
      <c r="E94" s="9"/>
      <c r="F94" s="9"/>
      <c r="G94" s="1017"/>
    </row>
    <row r="95" spans="1:7">
      <c r="A95" s="1150"/>
      <c r="B95" s="1017"/>
      <c r="C95" s="1017"/>
      <c r="D95" s="9"/>
      <c r="E95" s="9"/>
      <c r="F95" s="9"/>
      <c r="G95" s="1017"/>
    </row>
    <row r="96" spans="1:7">
      <c r="A96" s="1150"/>
      <c r="B96" s="1017"/>
      <c r="C96" s="1017"/>
      <c r="D96" s="9"/>
      <c r="E96" s="9"/>
      <c r="F96" s="9"/>
      <c r="G96" s="1017"/>
    </row>
    <row r="97" spans="1:7">
      <c r="A97" s="1150"/>
      <c r="B97" s="1017"/>
      <c r="C97" s="1017"/>
      <c r="D97" s="9"/>
      <c r="E97" s="9"/>
      <c r="F97" s="9"/>
      <c r="G97" s="1017"/>
    </row>
    <row r="98" spans="1:7">
      <c r="A98" s="1150"/>
      <c r="B98" s="1017"/>
      <c r="C98" s="1017"/>
      <c r="D98" s="9"/>
      <c r="E98" s="9"/>
      <c r="F98" s="9"/>
      <c r="G98" s="1017"/>
    </row>
    <row r="99" spans="1:7">
      <c r="A99" s="1055"/>
      <c r="B99" s="1017"/>
      <c r="C99" s="1017"/>
      <c r="D99" s="9"/>
      <c r="E99" s="9"/>
      <c r="F99" s="9"/>
      <c r="G99" s="1017"/>
    </row>
    <row r="100" spans="1:7">
      <c r="A100" s="1055"/>
      <c r="B100" s="1017"/>
      <c r="C100" s="1017"/>
      <c r="D100" s="9"/>
      <c r="E100" s="9"/>
      <c r="F100" s="9"/>
      <c r="G100" s="1017"/>
    </row>
    <row r="101" spans="1:7">
      <c r="A101" s="1055"/>
      <c r="B101" s="1017"/>
      <c r="C101" s="1017"/>
      <c r="D101" s="9"/>
      <c r="E101" s="9"/>
      <c r="F101" s="9"/>
      <c r="G101" s="1017"/>
    </row>
    <row r="102" spans="1:7">
      <c r="A102" s="1055"/>
      <c r="B102" s="1017"/>
      <c r="C102" s="1017"/>
      <c r="D102" s="9"/>
      <c r="E102" s="9"/>
      <c r="F102" s="9"/>
      <c r="G102" s="1017"/>
    </row>
    <row r="103" spans="1:7">
      <c r="A103" s="1055"/>
      <c r="B103" s="1017"/>
      <c r="C103" s="1017"/>
      <c r="D103" s="9"/>
      <c r="E103" s="9"/>
      <c r="F103" s="9"/>
      <c r="G103" s="1017"/>
    </row>
    <row r="104" spans="1:7">
      <c r="A104" s="1055"/>
      <c r="B104" s="1017"/>
      <c r="C104" s="1017"/>
      <c r="D104" s="9"/>
      <c r="E104" s="9"/>
      <c r="F104" s="9"/>
      <c r="G104" s="1017"/>
    </row>
    <row r="105" spans="1:7">
      <c r="A105" s="1055"/>
      <c r="B105" s="1017"/>
      <c r="C105" s="1017"/>
      <c r="D105" s="9"/>
      <c r="E105" s="9"/>
      <c r="F105" s="9"/>
      <c r="G105" s="1017"/>
    </row>
    <row r="106" spans="1:7">
      <c r="A106" s="1055"/>
      <c r="B106" s="1017"/>
      <c r="C106" s="1017"/>
      <c r="D106" s="9"/>
      <c r="E106" s="9"/>
      <c r="F106" s="9"/>
      <c r="G106" s="1017"/>
    </row>
    <row r="107" spans="1:7">
      <c r="A107" s="1055"/>
      <c r="B107" s="1017"/>
      <c r="C107" s="1017"/>
      <c r="D107" s="9"/>
      <c r="E107" s="9"/>
      <c r="F107" s="9"/>
      <c r="G107" s="1017"/>
    </row>
    <row r="108" spans="1:7">
      <c r="A108" s="1055"/>
      <c r="B108" s="1017"/>
      <c r="C108" s="1017"/>
      <c r="D108" s="9"/>
      <c r="E108" s="9"/>
      <c r="F108" s="9"/>
      <c r="G108" s="1017"/>
    </row>
    <row r="109" spans="1:7">
      <c r="A109" s="1055"/>
      <c r="B109" s="1017"/>
      <c r="C109" s="1017"/>
      <c r="D109" s="9"/>
      <c r="E109" s="9"/>
      <c r="F109" s="9"/>
      <c r="G109" s="1017"/>
    </row>
    <row r="110" spans="1:7">
      <c r="A110" s="1055"/>
      <c r="B110" s="1017"/>
      <c r="C110" s="1017"/>
      <c r="D110" s="9"/>
      <c r="E110" s="9"/>
      <c r="F110" s="9"/>
      <c r="G110" s="1017"/>
    </row>
    <row r="111" spans="1:7">
      <c r="A111" s="1055"/>
      <c r="B111" s="1017"/>
      <c r="C111" s="1017"/>
      <c r="D111" s="9"/>
      <c r="E111" s="9"/>
      <c r="F111" s="9"/>
      <c r="G111" s="1017"/>
    </row>
    <row r="112" spans="1:7">
      <c r="A112" s="1055"/>
      <c r="B112" s="1017"/>
      <c r="C112" s="1017"/>
      <c r="D112" s="9"/>
      <c r="E112" s="9"/>
      <c r="F112" s="9"/>
      <c r="G112" s="1017"/>
    </row>
    <row r="113" spans="1:7">
      <c r="A113" s="1055"/>
      <c r="B113" s="1017"/>
      <c r="C113" s="1017"/>
      <c r="D113" s="9"/>
      <c r="E113" s="9"/>
      <c r="F113" s="9"/>
      <c r="G113" s="1017"/>
    </row>
    <row r="114" spans="1:7">
      <c r="A114" s="1055"/>
      <c r="B114" s="1017"/>
      <c r="C114" s="1017"/>
      <c r="D114" s="9"/>
      <c r="E114" s="9"/>
      <c r="F114" s="9"/>
      <c r="G114" s="1017"/>
    </row>
    <row r="115" spans="1:7">
      <c r="A115" s="1055"/>
      <c r="B115" s="1017"/>
      <c r="C115" s="1017"/>
      <c r="D115" s="9"/>
      <c r="E115" s="9"/>
      <c r="F115" s="9"/>
      <c r="G115" s="1017"/>
    </row>
    <row r="116" spans="1:7">
      <c r="A116" s="1055"/>
      <c r="B116" s="1017"/>
      <c r="C116" s="1017"/>
      <c r="D116" s="9"/>
      <c r="E116" s="9"/>
      <c r="F116" s="9"/>
      <c r="G116" s="1017"/>
    </row>
    <row r="117" spans="1:7">
      <c r="A117" s="1055"/>
      <c r="B117" s="1017"/>
      <c r="C117" s="1017"/>
      <c r="D117" s="9"/>
      <c r="E117" s="9"/>
      <c r="F117" s="9"/>
      <c r="G117" s="1017"/>
    </row>
    <row r="118" spans="1:7">
      <c r="A118" s="1055"/>
      <c r="B118" s="1017"/>
      <c r="C118" s="1017"/>
      <c r="D118" s="9"/>
      <c r="E118" s="9"/>
      <c r="F118" s="9"/>
      <c r="G118" s="1017"/>
    </row>
    <row r="119" spans="1:7">
      <c r="A119" s="1055"/>
      <c r="B119" s="1017"/>
      <c r="C119" s="1017"/>
      <c r="D119" s="9"/>
      <c r="E119" s="9"/>
      <c r="F119" s="9"/>
      <c r="G119" s="1017"/>
    </row>
    <row r="120" spans="1:7">
      <c r="A120" s="1055"/>
      <c r="B120" s="1017"/>
      <c r="C120" s="1017"/>
      <c r="D120" s="9"/>
      <c r="E120" s="9"/>
      <c r="F120" s="9"/>
      <c r="G120" s="1017"/>
    </row>
    <row r="121" spans="1:7">
      <c r="A121" s="1055"/>
      <c r="B121" s="1017"/>
      <c r="C121" s="1017"/>
      <c r="D121" s="9"/>
      <c r="E121" s="9"/>
      <c r="F121" s="9"/>
      <c r="G121" s="1017"/>
    </row>
    <row r="122" spans="1:7">
      <c r="A122" s="1055"/>
      <c r="B122" s="1017"/>
      <c r="C122" s="1017"/>
      <c r="D122" s="9"/>
      <c r="E122" s="9"/>
      <c r="F122" s="9"/>
      <c r="G122" s="1017"/>
    </row>
    <row r="123" spans="1:7">
      <c r="A123" s="1055"/>
      <c r="B123" s="1017"/>
      <c r="C123" s="1017"/>
      <c r="D123" s="9"/>
      <c r="E123" s="9"/>
      <c r="F123" s="9"/>
      <c r="G123" s="1017"/>
    </row>
    <row r="124" spans="1:7">
      <c r="A124" s="1055"/>
      <c r="B124" s="1017"/>
      <c r="C124" s="1017"/>
      <c r="D124" s="9"/>
      <c r="E124" s="9"/>
      <c r="F124" s="9"/>
      <c r="G124" s="1017"/>
    </row>
    <row r="125" spans="1:7">
      <c r="A125" s="1055"/>
      <c r="B125" s="1017"/>
      <c r="C125" s="1017"/>
      <c r="D125" s="9"/>
      <c r="E125" s="9"/>
      <c r="F125" s="9"/>
      <c r="G125" s="1017"/>
    </row>
    <row r="126" spans="1:7">
      <c r="A126" s="1055"/>
      <c r="B126" s="1017"/>
      <c r="C126" s="1017"/>
      <c r="D126" s="9"/>
      <c r="E126" s="9"/>
      <c r="F126" s="9"/>
      <c r="G126" s="1017"/>
    </row>
    <row r="127" spans="1:7">
      <c r="A127" s="1055"/>
      <c r="B127" s="1017"/>
      <c r="C127" s="1017"/>
      <c r="D127" s="9"/>
      <c r="E127" s="9"/>
      <c r="F127" s="9"/>
      <c r="G127" s="1017"/>
    </row>
    <row r="128" spans="1:7">
      <c r="A128" s="1055"/>
      <c r="B128" s="1017"/>
      <c r="C128" s="1017"/>
      <c r="D128" s="9"/>
      <c r="E128" s="9"/>
      <c r="F128" s="9"/>
      <c r="G128" s="1017"/>
    </row>
    <row r="129" spans="1:7">
      <c r="A129" s="1055"/>
      <c r="B129" s="1017"/>
      <c r="C129" s="1017"/>
      <c r="D129" s="9"/>
      <c r="E129" s="9"/>
      <c r="F129" s="9"/>
      <c r="G129" s="1017"/>
    </row>
    <row r="130" spans="1:7">
      <c r="A130" s="1055"/>
      <c r="B130" s="1017"/>
      <c r="C130" s="1017"/>
      <c r="D130" s="9"/>
      <c r="E130" s="9"/>
      <c r="F130" s="9"/>
      <c r="G130" s="1017"/>
    </row>
    <row r="131" spans="1:7">
      <c r="A131" s="1055"/>
      <c r="B131" s="1017"/>
      <c r="C131" s="1017"/>
      <c r="D131" s="9"/>
      <c r="E131" s="9"/>
      <c r="F131" s="9"/>
      <c r="G131" s="1017"/>
    </row>
    <row r="132" spans="1:7" ht="15.75" thickBot="1">
      <c r="A132" s="1151"/>
      <c r="B132" s="1038"/>
      <c r="C132" s="1038"/>
      <c r="D132" s="771"/>
      <c r="E132" s="771"/>
      <c r="F132" s="771"/>
      <c r="G132" s="1038"/>
    </row>
    <row r="133" spans="1:7" ht="15.75">
      <c r="A133" s="1039" t="s">
        <v>3821</v>
      </c>
      <c r="B133" s="9"/>
      <c r="C133" s="9"/>
      <c r="D133" s="9"/>
      <c r="E133" s="9"/>
      <c r="F133" s="9"/>
      <c r="G133" s="9"/>
    </row>
    <row r="134" spans="1:7">
      <c r="A134" s="12" t="s">
        <v>2563</v>
      </c>
      <c r="B134" s="12"/>
      <c r="C134" s="12"/>
      <c r="D134" s="12"/>
      <c r="E134" s="12"/>
      <c r="F134" s="12"/>
      <c r="G134" s="12"/>
    </row>
    <row r="135" spans="1:7">
      <c r="A135" s="9"/>
      <c r="B135" s="9"/>
      <c r="C135" s="9"/>
      <c r="D135" s="9"/>
      <c r="E135" s="9"/>
      <c r="F135" s="9"/>
      <c r="G135" s="9"/>
    </row>
  </sheetData>
  <printOptions horizontalCentered="1" verticalCentered="1"/>
  <pageMargins left="0.5" right="0.5" top="0" bottom="0" header="0.25" footer="0.25"/>
  <pageSetup scale="76" fitToHeight="2" orientation="portrait" horizontalDpi="300" verticalDpi="300"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857" r:id="rId4" name="Button 81">
              <controlPr locked="0" defaultSize="0" autoFill="0" autoLine="0" autoPict="0">
                <anchor moveWithCells="1" sizeWithCells="1">
                  <from>
                    <xdr:col>4</xdr:col>
                    <xdr:colOff>409575</xdr:colOff>
                    <xdr:row>66</xdr:row>
                    <xdr:rowOff>0</xdr:rowOff>
                  </from>
                  <to>
                    <xdr:col>4</xdr:col>
                    <xdr:colOff>1562100</xdr:colOff>
                    <xdr:row>66</xdr:row>
                    <xdr:rowOff>0</xdr:rowOff>
                  </to>
                </anchor>
              </controlPr>
            </control>
          </mc:Choice>
        </mc:AlternateContent>
      </controls>
    </mc:Choice>
  </mc:AlternateConten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4"/>
  <dimension ref="A1:H645"/>
  <sheetViews>
    <sheetView defaultGridColor="0" view="pageBreakPreview" topLeftCell="A337" colorId="22" zoomScale="80" zoomScaleNormal="70" zoomScaleSheetLayoutView="80" workbookViewId="0">
      <selection activeCell="F378" sqref="F378"/>
    </sheetView>
  </sheetViews>
  <sheetFormatPr defaultColWidth="9.6640625" defaultRowHeight="15"/>
  <cols>
    <col min="1" max="1" width="64.21875" style="9" bestFit="1" customWidth="1"/>
    <col min="2" max="2" width="41.21875" style="9" bestFit="1" customWidth="1"/>
    <col min="3" max="3" width="15.6640625" style="9" customWidth="1"/>
    <col min="4" max="4" width="9.6640625" style="9"/>
    <col min="5" max="5" width="18.88671875" style="9" customWidth="1"/>
    <col min="6" max="6" width="16.5546875" style="9" customWidth="1"/>
    <col min="7" max="16384" width="9.6640625" style="9"/>
  </cols>
  <sheetData>
    <row r="1" spans="1:8" ht="15.75">
      <c r="A1" s="69" t="s">
        <v>2276</v>
      </c>
      <c r="B1" s="69"/>
      <c r="C1" s="69"/>
      <c r="D1" s="112"/>
      <c r="E1" s="112"/>
      <c r="F1" s="67"/>
    </row>
    <row r="2" spans="1:8" ht="15.75">
      <c r="A2" s="69"/>
      <c r="B2" s="69"/>
      <c r="C2" s="69"/>
      <c r="D2" s="112"/>
      <c r="E2" s="112"/>
    </row>
    <row r="3" spans="1:8" ht="15" customHeight="1">
      <c r="A3" s="69" t="s">
        <v>1645</v>
      </c>
      <c r="B3" s="67"/>
      <c r="C3" s="69"/>
      <c r="D3" s="112"/>
      <c r="E3" s="112"/>
    </row>
    <row r="4" spans="1:8" ht="15" customHeight="1">
      <c r="A4" s="69" t="s">
        <v>2277</v>
      </c>
      <c r="B4" s="67"/>
      <c r="C4" s="69"/>
      <c r="D4" s="112"/>
      <c r="E4" s="112"/>
    </row>
    <row r="5" spans="1:8" ht="15.75">
      <c r="A5" s="69" t="s">
        <v>2278</v>
      </c>
      <c r="B5" s="67"/>
      <c r="C5" s="69"/>
      <c r="D5" s="112"/>
      <c r="E5" s="112"/>
    </row>
    <row r="6" spans="1:8" ht="15.75">
      <c r="A6" s="112"/>
      <c r="B6" s="15"/>
      <c r="C6" s="112"/>
      <c r="D6" s="112"/>
      <c r="E6" s="112"/>
    </row>
    <row r="7" spans="1:8" ht="20.25">
      <c r="A7" s="633" t="str">
        <f>'Data Sheet'!$C$25</f>
        <v>Consolidated Edison Company of New York, Inc.</v>
      </c>
      <c r="B7" s="67"/>
      <c r="C7" s="69"/>
      <c r="D7" s="112"/>
      <c r="E7" s="112"/>
    </row>
    <row r="8" spans="1:8" ht="18">
      <c r="A8" s="388" t="str">
        <f>'Data Sheet'!$C$38</f>
        <v>12/31/2015</v>
      </c>
      <c r="B8" s="67"/>
      <c r="C8" s="67"/>
    </row>
    <row r="9" spans="1:8">
      <c r="A9" s="15"/>
      <c r="B9" s="16"/>
      <c r="C9" s="16"/>
      <c r="D9" s="17"/>
      <c r="E9" s="16"/>
      <c r="F9" s="67"/>
      <c r="G9" s="67"/>
      <c r="H9" s="16"/>
    </row>
    <row r="10" spans="1:8" ht="15.75">
      <c r="A10" s="69" t="s">
        <v>2279</v>
      </c>
      <c r="B10" s="16"/>
      <c r="C10" s="16"/>
      <c r="D10" s="17"/>
      <c r="E10" s="16"/>
      <c r="F10" s="67"/>
      <c r="G10" s="67"/>
      <c r="H10" s="16"/>
    </row>
    <row r="11" spans="1:8" ht="15.75">
      <c r="A11" s="69" t="s">
        <v>2280</v>
      </c>
      <c r="B11" s="16"/>
      <c r="C11" s="16"/>
      <c r="D11" s="17"/>
      <c r="E11" s="16"/>
      <c r="F11" s="67"/>
      <c r="G11" s="67"/>
      <c r="H11" s="16"/>
    </row>
    <row r="12" spans="1:8" ht="15.75">
      <c r="A12" s="69"/>
      <c r="B12" s="16"/>
      <c r="C12" s="16"/>
      <c r="D12" s="17"/>
      <c r="E12" s="16"/>
      <c r="F12" s="67"/>
      <c r="G12" s="67"/>
      <c r="H12" s="16"/>
    </row>
    <row r="14" spans="1:8" ht="15.75">
      <c r="A14" s="112"/>
      <c r="B14" s="2463" t="s">
        <v>2281</v>
      </c>
    </row>
    <row r="15" spans="1:8" ht="15.75">
      <c r="A15" s="15"/>
      <c r="B15" s="2463" t="s">
        <v>2282</v>
      </c>
      <c r="C15" s="112"/>
    </row>
    <row r="16" spans="1:8" ht="15.75">
      <c r="A16" s="600" t="s">
        <v>2516</v>
      </c>
      <c r="B16" s="112"/>
      <c r="C16" s="1158" t="str">
        <f>'Data Sheet'!C38</f>
        <v>12/31/2015</v>
      </c>
    </row>
    <row r="17" spans="1:3">
      <c r="A17" s="15" t="s">
        <v>2283</v>
      </c>
      <c r="B17" s="15" t="s">
        <v>2284</v>
      </c>
      <c r="C17" s="390">
        <f>'200201'!E21+'110113'!H14</f>
        <v>25336109652</v>
      </c>
    </row>
    <row r="18" spans="1:3">
      <c r="A18" s="15" t="s">
        <v>2285</v>
      </c>
      <c r="B18" s="15" t="s">
        <v>2286</v>
      </c>
      <c r="C18" s="303">
        <f>'200201'!E22+'110113'!H15</f>
        <v>5439087205</v>
      </c>
    </row>
    <row r="19" spans="1:3">
      <c r="A19" s="15" t="s">
        <v>2287</v>
      </c>
      <c r="B19" s="15" t="s">
        <v>2288</v>
      </c>
      <c r="C19" s="303">
        <f>C17-C18</f>
        <v>19897022447</v>
      </c>
    </row>
    <row r="20" spans="1:3">
      <c r="A20" s="15"/>
      <c r="B20" s="15"/>
      <c r="C20" s="303"/>
    </row>
    <row r="21" spans="1:3">
      <c r="A21" s="15" t="s">
        <v>2289</v>
      </c>
      <c r="B21" s="15" t="s">
        <v>2290</v>
      </c>
      <c r="C21" s="303">
        <f>'200201'!F21+'110113'!H19</f>
        <v>6240052879</v>
      </c>
    </row>
    <row r="22" spans="1:3">
      <c r="A22" s="15" t="s">
        <v>2285</v>
      </c>
      <c r="B22" s="15" t="s">
        <v>2291</v>
      </c>
      <c r="C22" s="303">
        <f>'200201'!F22</f>
        <v>1303320737</v>
      </c>
    </row>
    <row r="23" spans="1:3">
      <c r="A23" s="15" t="s">
        <v>2292</v>
      </c>
      <c r="B23" s="15" t="s">
        <v>2288</v>
      </c>
      <c r="C23" s="303">
        <f>C21-C22</f>
        <v>4936732142</v>
      </c>
    </row>
    <row r="24" spans="1:3">
      <c r="A24" s="15"/>
      <c r="B24" s="15"/>
      <c r="C24" s="303"/>
    </row>
    <row r="25" spans="1:3">
      <c r="A25" s="15" t="s">
        <v>2293</v>
      </c>
      <c r="B25" s="15" t="s">
        <v>2288</v>
      </c>
      <c r="C25" s="303">
        <f>C29-C17-C21</f>
        <v>4899786103</v>
      </c>
    </row>
    <row r="26" spans="1:3">
      <c r="A26" s="15" t="s">
        <v>2285</v>
      </c>
      <c r="B26" s="15" t="s">
        <v>2288</v>
      </c>
      <c r="C26" s="303">
        <f>C30-C18-C22</f>
        <v>1227410158</v>
      </c>
    </row>
    <row r="27" spans="1:3">
      <c r="A27" s="15" t="s">
        <v>2294</v>
      </c>
      <c r="B27" s="15" t="s">
        <v>2288</v>
      </c>
      <c r="C27" s="303">
        <f>C25-C26</f>
        <v>3672375945</v>
      </c>
    </row>
    <row r="28" spans="1:3">
      <c r="A28" s="15"/>
      <c r="B28" s="15"/>
      <c r="C28" s="303"/>
    </row>
    <row r="29" spans="1:3">
      <c r="A29" s="15" t="s">
        <v>2295</v>
      </c>
      <c r="B29" s="15" t="s">
        <v>2296</v>
      </c>
      <c r="C29" s="303">
        <f>SUM('110113'!H11,'110113'!H14,'110113'!H18,'110113'!H19)</f>
        <v>36475948634</v>
      </c>
    </row>
    <row r="30" spans="1:3">
      <c r="A30" s="15" t="s">
        <v>2285</v>
      </c>
      <c r="B30" s="15" t="s">
        <v>2297</v>
      </c>
      <c r="C30" s="303">
        <f>SUM('110113'!H12,'110113'!H15)</f>
        <v>7969818100</v>
      </c>
    </row>
    <row r="31" spans="1:3" ht="15.75">
      <c r="A31" s="112" t="s">
        <v>2298</v>
      </c>
      <c r="B31" s="15" t="s">
        <v>2288</v>
      </c>
      <c r="C31" s="303">
        <f>C29-C30</f>
        <v>28506130534</v>
      </c>
    </row>
    <row r="32" spans="1:3">
      <c r="A32" s="15"/>
      <c r="B32" s="15"/>
      <c r="C32" s="303"/>
    </row>
    <row r="33" spans="1:3" ht="15.75">
      <c r="A33" s="600" t="s">
        <v>1861</v>
      </c>
      <c r="B33" s="112"/>
      <c r="C33" s="303"/>
    </row>
    <row r="34" spans="1:3">
      <c r="A34" s="15" t="s">
        <v>2299</v>
      </c>
      <c r="B34" s="15" t="s">
        <v>2300</v>
      </c>
      <c r="C34" s="303">
        <f>'110113'!H21</f>
        <v>29829267</v>
      </c>
    </row>
    <row r="35" spans="1:3">
      <c r="A35" s="15" t="s">
        <v>3492</v>
      </c>
      <c r="B35" s="15" t="s">
        <v>3493</v>
      </c>
      <c r="C35" s="303">
        <f>-'110113'!H22</f>
        <v>-24815372</v>
      </c>
    </row>
    <row r="36" spans="1:3">
      <c r="A36" s="15" t="s">
        <v>3494</v>
      </c>
      <c r="B36" s="15" t="s">
        <v>3495</v>
      </c>
      <c r="C36" s="303">
        <f>'110113'!H23</f>
        <v>0</v>
      </c>
    </row>
    <row r="37" spans="1:3">
      <c r="A37" s="15" t="s">
        <v>1296</v>
      </c>
      <c r="B37" s="15" t="s">
        <v>3496</v>
      </c>
      <c r="C37" s="303">
        <f>'110113'!H24</f>
        <v>1312486</v>
      </c>
    </row>
    <row r="38" spans="1:3">
      <c r="A38" s="15" t="s">
        <v>3497</v>
      </c>
      <c r="B38" s="15" t="s">
        <v>3498</v>
      </c>
      <c r="C38" s="303">
        <f>'110113'!H27</f>
        <v>2294634</v>
      </c>
    </row>
    <row r="39" spans="1:3">
      <c r="A39" s="15" t="s">
        <v>3499</v>
      </c>
      <c r="B39" s="15" t="s">
        <v>2288</v>
      </c>
      <c r="C39" s="303">
        <f>C42-SUM(C34:C38)</f>
        <v>292584921</v>
      </c>
    </row>
    <row r="40" spans="1:3">
      <c r="A40" s="2464" t="s">
        <v>3870</v>
      </c>
      <c r="B40" s="1412" t="s">
        <v>3501</v>
      </c>
      <c r="C40" s="2465">
        <f>'110113'!H29</f>
        <v>590342</v>
      </c>
    </row>
    <row r="41" spans="1:3">
      <c r="A41" s="2464" t="s">
        <v>3871</v>
      </c>
      <c r="B41" s="1412" t="s">
        <v>4434</v>
      </c>
      <c r="C41" s="2465">
        <f>'110113'!H30</f>
        <v>450880</v>
      </c>
    </row>
    <row r="42" spans="1:3" ht="15.75">
      <c r="A42" s="112" t="s">
        <v>3500</v>
      </c>
      <c r="B42" s="1412" t="s">
        <v>4447</v>
      </c>
      <c r="C42" s="303">
        <f>'110113'!H31</f>
        <v>301205936</v>
      </c>
    </row>
    <row r="43" spans="1:3">
      <c r="B43" s="1331"/>
    </row>
    <row r="44" spans="1:3" ht="15.75">
      <c r="A44" s="600" t="s">
        <v>1880</v>
      </c>
      <c r="B44" s="1412"/>
    </row>
    <row r="45" spans="1:3">
      <c r="A45" s="15" t="s">
        <v>3502</v>
      </c>
      <c r="B45" s="1412" t="s">
        <v>4448</v>
      </c>
      <c r="C45" s="303">
        <f>'110113'!H33</f>
        <v>-87564623</v>
      </c>
    </row>
    <row r="46" spans="1:3">
      <c r="A46" s="15" t="s">
        <v>3503</v>
      </c>
      <c r="B46" s="1412" t="s">
        <v>4449</v>
      </c>
      <c r="C46" s="303">
        <f>'110113'!H34</f>
        <v>2234000</v>
      </c>
    </row>
    <row r="47" spans="1:3">
      <c r="A47" s="15" t="s">
        <v>3504</v>
      </c>
      <c r="B47" s="1412" t="s">
        <v>4450</v>
      </c>
      <c r="C47" s="303">
        <f>'110113'!H35</f>
        <v>1888830</v>
      </c>
    </row>
    <row r="48" spans="1:3">
      <c r="A48" s="15" t="s">
        <v>3505</v>
      </c>
      <c r="B48" s="1412" t="s">
        <v>4451</v>
      </c>
      <c r="C48" s="303">
        <f>'110113'!H36</f>
        <v>826250000</v>
      </c>
    </row>
    <row r="49" spans="1:3">
      <c r="A49" s="15" t="s">
        <v>3506</v>
      </c>
      <c r="B49" s="1412" t="s">
        <v>4452</v>
      </c>
      <c r="C49" s="303">
        <f>'110113'!H37</f>
        <v>0</v>
      </c>
    </row>
    <row r="50" spans="1:3">
      <c r="A50" s="15" t="s">
        <v>3507</v>
      </c>
      <c r="B50" s="1412" t="s">
        <v>4453</v>
      </c>
      <c r="C50" s="303">
        <f>SUM('110113'!H38,'110113'!H39)</f>
        <v>1149884349</v>
      </c>
    </row>
    <row r="51" spans="1:3">
      <c r="A51" s="15" t="s">
        <v>2607</v>
      </c>
      <c r="B51" s="1412" t="s">
        <v>4454</v>
      </c>
      <c r="C51" s="303">
        <f>-'110113'!H40</f>
        <v>-90993520</v>
      </c>
    </row>
    <row r="52" spans="1:3">
      <c r="A52" s="15" t="s">
        <v>2608</v>
      </c>
      <c r="B52" s="1412" t="s">
        <v>4455</v>
      </c>
      <c r="C52" s="303">
        <f>'110113'!H41</f>
        <v>0</v>
      </c>
    </row>
    <row r="53" spans="1:3">
      <c r="A53" s="15" t="s">
        <v>3753</v>
      </c>
      <c r="B53" s="1412" t="s">
        <v>4456</v>
      </c>
      <c r="C53" s="303">
        <f>'110113'!H42</f>
        <v>190003818</v>
      </c>
    </row>
    <row r="54" spans="1:3">
      <c r="A54" s="15" t="s">
        <v>3754</v>
      </c>
      <c r="B54" s="1412" t="s">
        <v>4457</v>
      </c>
      <c r="C54" s="303">
        <f>SUM('110113'!H43:H50)-'110113'!H51+'110113'!H52</f>
        <v>245019762</v>
      </c>
    </row>
    <row r="55" spans="1:3">
      <c r="A55" s="15" t="s">
        <v>3755</v>
      </c>
      <c r="B55" s="1412" t="s">
        <v>4458</v>
      </c>
      <c r="C55" s="303">
        <f>'110113'!H53</f>
        <v>49001560</v>
      </c>
    </row>
    <row r="56" spans="1:3">
      <c r="A56" s="15" t="s">
        <v>3756</v>
      </c>
      <c r="B56" s="1412" t="s">
        <v>4459</v>
      </c>
      <c r="C56" s="303">
        <f>'110113'!H54</f>
        <v>1852861</v>
      </c>
    </row>
    <row r="57" spans="1:3">
      <c r="A57" s="15" t="s">
        <v>3757</v>
      </c>
      <c r="B57" s="1412" t="s">
        <v>4460</v>
      </c>
      <c r="C57" s="303">
        <f>SUM('110113'!H55,'110113'!H56)</f>
        <v>109451861</v>
      </c>
    </row>
    <row r="58" spans="1:3">
      <c r="A58" s="15" t="s">
        <v>3758</v>
      </c>
      <c r="B58" s="1412" t="s">
        <v>4461</v>
      </c>
      <c r="C58" s="303">
        <f>'110113'!H57</f>
        <v>0</v>
      </c>
    </row>
    <row r="59" spans="1:3">
      <c r="A59" s="15" t="s">
        <v>3759</v>
      </c>
      <c r="B59" s="1412" t="s">
        <v>4462</v>
      </c>
      <c r="C59" s="303">
        <f>'110113'!H58</f>
        <v>0</v>
      </c>
    </row>
    <row r="60" spans="1:3">
      <c r="A60" s="15" t="s">
        <v>3760</v>
      </c>
      <c r="B60" s="1412" t="s">
        <v>4463</v>
      </c>
      <c r="C60" s="303">
        <f>'110113'!H59</f>
        <v>327066000</v>
      </c>
    </row>
    <row r="61" spans="1:3">
      <c r="A61" s="15" t="s">
        <v>3761</v>
      </c>
      <c r="B61" s="1412" t="s">
        <v>4464</v>
      </c>
      <c r="C61" s="303">
        <f>'110113'!H60</f>
        <v>70640318</v>
      </c>
    </row>
    <row r="62" spans="1:3">
      <c r="A62" s="2464" t="s">
        <v>4695</v>
      </c>
      <c r="B62" s="1412" t="s">
        <v>4696</v>
      </c>
      <c r="C62" s="303">
        <f>'110113'!H61-'110113'!H62</f>
        <v>7806780</v>
      </c>
    </row>
    <row r="63" spans="1:3">
      <c r="A63" s="2464" t="s">
        <v>4697</v>
      </c>
      <c r="B63" s="1412" t="s">
        <v>4699</v>
      </c>
      <c r="C63" s="303">
        <f>'110113'!H63-'110113'!H64</f>
        <v>25773855</v>
      </c>
    </row>
    <row r="64" spans="1:3" ht="15.75">
      <c r="A64" s="112" t="s">
        <v>3762</v>
      </c>
      <c r="B64" s="15" t="s">
        <v>2288</v>
      </c>
      <c r="C64" s="303">
        <f>SUM(C45:C63)</f>
        <v>2828315851</v>
      </c>
    </row>
    <row r="67" spans="1:6" ht="15.75">
      <c r="A67" s="600" t="s">
        <v>997</v>
      </c>
      <c r="B67" s="112"/>
    </row>
    <row r="68" spans="1:6">
      <c r="A68" s="15" t="s">
        <v>3763</v>
      </c>
      <c r="B68" s="1412" t="s">
        <v>4469</v>
      </c>
      <c r="C68" s="303">
        <f>'110113'!H79</f>
        <v>78359023</v>
      </c>
    </row>
    <row r="69" spans="1:6">
      <c r="A69" s="15" t="s">
        <v>1301</v>
      </c>
      <c r="B69" s="1412" t="s">
        <v>4470</v>
      </c>
      <c r="C69" s="303">
        <f>SUM('110113'!H80:H81)</f>
        <v>0</v>
      </c>
    </row>
    <row r="70" spans="1:6">
      <c r="A70" s="15" t="s">
        <v>3764</v>
      </c>
      <c r="B70" s="1412" t="s">
        <v>4471</v>
      </c>
      <c r="C70" s="303">
        <f>SUM('110113'!H83:H84)</f>
        <v>3430844</v>
      </c>
    </row>
    <row r="71" spans="1:6">
      <c r="A71" s="15" t="s">
        <v>2766</v>
      </c>
      <c r="B71" s="1412" t="s">
        <v>4472</v>
      </c>
      <c r="C71" s="303">
        <f>'110113'!H85</f>
        <v>0</v>
      </c>
    </row>
    <row r="72" spans="1:6">
      <c r="A72" s="15" t="s">
        <v>3765</v>
      </c>
      <c r="B72" s="1412" t="s">
        <v>4473</v>
      </c>
      <c r="C72" s="303">
        <f>'110113'!H86</f>
        <v>0</v>
      </c>
    </row>
    <row r="73" spans="1:6">
      <c r="A73" s="15" t="s">
        <v>1305</v>
      </c>
      <c r="B73" s="1412" t="s">
        <v>4474</v>
      </c>
      <c r="C73" s="303">
        <f>SUM('110113'!H82,'110113'!H87,'110113'!H90,'110113'!H92)</f>
        <v>7641389347</v>
      </c>
    </row>
    <row r="74" spans="1:6">
      <c r="A74" s="15" t="s">
        <v>3766</v>
      </c>
      <c r="B74" s="1412" t="s">
        <v>4475</v>
      </c>
      <c r="C74" s="303">
        <f>'110113'!H88</f>
        <v>0</v>
      </c>
    </row>
    <row r="75" spans="1:6">
      <c r="A75" s="15" t="s">
        <v>3767</v>
      </c>
      <c r="B75" s="1412" t="s">
        <v>4476</v>
      </c>
      <c r="C75" s="303">
        <f>'110113'!H89</f>
        <v>0</v>
      </c>
    </row>
    <row r="76" spans="1:6">
      <c r="A76" s="15" t="s">
        <v>3768</v>
      </c>
      <c r="B76" s="1412" t="s">
        <v>4477</v>
      </c>
      <c r="C76" s="303">
        <f>'110113'!H91</f>
        <v>236769508</v>
      </c>
    </row>
    <row r="77" spans="1:6" ht="15.75">
      <c r="A77" s="112" t="s">
        <v>3769</v>
      </c>
      <c r="B77" s="15" t="s">
        <v>2288</v>
      </c>
      <c r="C77" s="303">
        <f>SUM(C68:C76)</f>
        <v>7959948722</v>
      </c>
    </row>
    <row r="79" spans="1:6" ht="15.75">
      <c r="A79" s="112" t="s">
        <v>3770</v>
      </c>
      <c r="B79" s="15" t="s">
        <v>4698</v>
      </c>
      <c r="C79" s="634">
        <f>C31+C42+C64+C77</f>
        <v>39595601043</v>
      </c>
      <c r="E79" s="3290"/>
      <c r="F79" s="2460"/>
    </row>
    <row r="80" spans="1:6" ht="15.75">
      <c r="A80" s="15"/>
      <c r="B80" s="112"/>
      <c r="C80" s="112"/>
    </row>
    <row r="82" spans="1:3" ht="18">
      <c r="A82" s="388" t="s">
        <v>2279</v>
      </c>
      <c r="B82" s="388"/>
      <c r="C82" s="388"/>
    </row>
    <row r="83" spans="1:3" ht="18">
      <c r="A83" s="388" t="s">
        <v>3771</v>
      </c>
      <c r="B83" s="388"/>
      <c r="C83" s="388"/>
    </row>
    <row r="84" spans="1:3" ht="18">
      <c r="A84" s="388"/>
      <c r="B84" s="388"/>
      <c r="C84" s="388"/>
    </row>
    <row r="85" spans="1:3" ht="15.75">
      <c r="A85" s="69"/>
      <c r="B85" s="69"/>
      <c r="C85" s="69"/>
    </row>
    <row r="86" spans="1:3" ht="15.75">
      <c r="A86" s="112"/>
      <c r="B86" s="112"/>
      <c r="C86" s="112"/>
    </row>
    <row r="87" spans="1:3" ht="15.75">
      <c r="A87" s="112"/>
      <c r="B87" s="2463" t="s">
        <v>2281</v>
      </c>
    </row>
    <row r="88" spans="1:3" ht="15.75">
      <c r="A88" s="15"/>
      <c r="B88" s="2463" t="s">
        <v>2282</v>
      </c>
      <c r="C88" s="2463" t="str">
        <f>$C$16</f>
        <v>12/31/2015</v>
      </c>
    </row>
    <row r="89" spans="1:3" ht="15.75">
      <c r="A89" s="600" t="s">
        <v>1031</v>
      </c>
      <c r="B89" s="112"/>
      <c r="C89" s="303" t="s">
        <v>1784</v>
      </c>
    </row>
    <row r="90" spans="1:3">
      <c r="A90" s="15" t="s">
        <v>3772</v>
      </c>
      <c r="B90" s="15" t="s">
        <v>3773</v>
      </c>
      <c r="C90" s="303">
        <f>'110113'!H139</f>
        <v>588720235</v>
      </c>
    </row>
    <row r="91" spans="1:3">
      <c r="A91" s="15" t="s">
        <v>3774</v>
      </c>
      <c r="B91" s="15" t="s">
        <v>3775</v>
      </c>
      <c r="C91" s="303">
        <f>'110113'!H140</f>
        <v>0</v>
      </c>
    </row>
    <row r="92" spans="1:3">
      <c r="A92" s="15" t="s">
        <v>3776</v>
      </c>
      <c r="B92" s="15" t="s">
        <v>3777</v>
      </c>
      <c r="C92" s="303">
        <f>'110113'!H141</f>
        <v>0</v>
      </c>
    </row>
    <row r="93" spans="1:3">
      <c r="A93" s="15" t="s">
        <v>3778</v>
      </c>
      <c r="B93" s="15" t="s">
        <v>3779</v>
      </c>
      <c r="C93" s="303">
        <f>'110113'!H142</f>
        <v>0</v>
      </c>
    </row>
    <row r="94" spans="1:3">
      <c r="A94" s="15" t="s">
        <v>3780</v>
      </c>
      <c r="B94" s="15" t="s">
        <v>3781</v>
      </c>
      <c r="C94" s="303">
        <f>'110113'!H143</f>
        <v>879678116</v>
      </c>
    </row>
    <row r="95" spans="1:3">
      <c r="A95" s="15" t="s">
        <v>3782</v>
      </c>
      <c r="B95" s="15" t="s">
        <v>3783</v>
      </c>
      <c r="C95" s="303">
        <f>'110113'!H144</f>
        <v>3367004048</v>
      </c>
    </row>
    <row r="96" spans="1:3">
      <c r="A96" s="15" t="s">
        <v>3784</v>
      </c>
      <c r="B96" s="15" t="s">
        <v>3785</v>
      </c>
      <c r="C96" s="303">
        <f>'110113'!H145</f>
        <v>0</v>
      </c>
    </row>
    <row r="97" spans="1:3">
      <c r="A97" s="15" t="s">
        <v>1658</v>
      </c>
      <c r="B97" s="15" t="s">
        <v>3121</v>
      </c>
      <c r="C97" s="303">
        <f>-'110113'!H146-'110113'!H147</f>
        <v>-60455384</v>
      </c>
    </row>
    <row r="98" spans="1:3">
      <c r="A98" s="15" t="s">
        <v>3122</v>
      </c>
      <c r="B98" s="15" t="s">
        <v>3123</v>
      </c>
      <c r="C98" s="303">
        <f>'110113'!H148</f>
        <v>7608979440</v>
      </c>
    </row>
    <row r="99" spans="1:3">
      <c r="A99" s="15" t="s">
        <v>3124</v>
      </c>
      <c r="B99" s="15" t="s">
        <v>3125</v>
      </c>
      <c r="C99" s="303">
        <f>'110113'!H149</f>
        <v>1640895</v>
      </c>
    </row>
    <row r="100" spans="1:3">
      <c r="A100" s="15" t="s">
        <v>3126</v>
      </c>
      <c r="B100" s="15" t="s">
        <v>3127</v>
      </c>
      <c r="C100" s="303">
        <f>-'110113'!H150</f>
        <v>-962092492</v>
      </c>
    </row>
    <row r="101" spans="1:3">
      <c r="A101" s="2464" t="s">
        <v>4435</v>
      </c>
      <c r="B101" s="1412" t="s">
        <v>4436</v>
      </c>
      <c r="C101" s="303">
        <f>'110113'!H151</f>
        <v>-8919133</v>
      </c>
    </row>
    <row r="102" spans="1:3" ht="15.75">
      <c r="A102" s="112" t="s">
        <v>3128</v>
      </c>
      <c r="B102" s="15" t="s">
        <v>2288</v>
      </c>
      <c r="C102" s="303">
        <f>SUM(C90:C101)</f>
        <v>11414555725</v>
      </c>
    </row>
    <row r="104" spans="1:3" ht="15.75">
      <c r="A104" s="600" t="s">
        <v>2402</v>
      </c>
      <c r="B104" s="112"/>
    </row>
    <row r="105" spans="1:3">
      <c r="A105" s="15" t="s">
        <v>3129</v>
      </c>
      <c r="B105" s="1412" t="s">
        <v>4490</v>
      </c>
      <c r="C105" s="303">
        <f>'110113'!H154</f>
        <v>0</v>
      </c>
    </row>
    <row r="106" spans="1:3">
      <c r="A106" s="15" t="s">
        <v>4714</v>
      </c>
      <c r="B106" s="1412" t="s">
        <v>4491</v>
      </c>
      <c r="C106" s="303">
        <f>-'110113'!H155</f>
        <v>0</v>
      </c>
    </row>
    <row r="107" spans="1:3">
      <c r="A107" s="15" t="s">
        <v>3130</v>
      </c>
      <c r="B107" s="1412" t="s">
        <v>4492</v>
      </c>
      <c r="C107" s="303">
        <f>'110113'!H156</f>
        <v>0</v>
      </c>
    </row>
    <row r="108" spans="1:3">
      <c r="A108" s="15" t="s">
        <v>3131</v>
      </c>
      <c r="B108" s="1412" t="s">
        <v>4493</v>
      </c>
      <c r="C108" s="303">
        <f>'110113'!H157</f>
        <v>11535900000</v>
      </c>
    </row>
    <row r="109" spans="1:3">
      <c r="A109" s="15" t="s">
        <v>3132</v>
      </c>
      <c r="B109" s="1412" t="s">
        <v>4494</v>
      </c>
      <c r="C109" s="303">
        <f>'110113'!H158</f>
        <v>0</v>
      </c>
    </row>
    <row r="110" spans="1:3">
      <c r="A110" s="15" t="s">
        <v>3133</v>
      </c>
      <c r="B110" s="1412" t="s">
        <v>4495</v>
      </c>
      <c r="C110" s="303">
        <f>-'110113'!H159</f>
        <v>-21038930</v>
      </c>
    </row>
    <row r="111" spans="1:3" ht="15.75">
      <c r="A111" s="112" t="s">
        <v>3134</v>
      </c>
      <c r="B111" s="15" t="s">
        <v>2288</v>
      </c>
      <c r="C111" s="303">
        <f>SUM(C105:C110)</f>
        <v>11514861070</v>
      </c>
    </row>
    <row r="112" spans="1:3">
      <c r="A112" s="15"/>
      <c r="B112" s="15"/>
      <c r="C112" s="303"/>
    </row>
    <row r="113" spans="1:3" ht="15.75">
      <c r="A113" s="600" t="s">
        <v>2416</v>
      </c>
      <c r="B113" s="112"/>
      <c r="C113" s="303"/>
    </row>
    <row r="114" spans="1:3">
      <c r="A114" s="15" t="s">
        <v>3135</v>
      </c>
      <c r="B114" s="1412" t="s">
        <v>4496</v>
      </c>
      <c r="C114" s="303">
        <f>'110113'!H173</f>
        <v>1032565896</v>
      </c>
    </row>
    <row r="115" spans="1:3">
      <c r="A115" s="15" t="s">
        <v>3137</v>
      </c>
      <c r="B115" s="1412" t="s">
        <v>4497</v>
      </c>
      <c r="C115" s="303">
        <f>'110113'!H174</f>
        <v>658106401</v>
      </c>
    </row>
    <row r="116" spans="1:3">
      <c r="A116" s="15" t="s">
        <v>3139</v>
      </c>
      <c r="B116" s="1412" t="s">
        <v>4498</v>
      </c>
      <c r="C116" s="303">
        <f>'110113'!H175</f>
        <v>0</v>
      </c>
    </row>
    <row r="117" spans="1:3">
      <c r="A117" s="15" t="s">
        <v>3140</v>
      </c>
      <c r="B117" s="1412" t="s">
        <v>4499</v>
      </c>
      <c r="C117" s="303">
        <f>'110113'!H176</f>
        <v>14579277</v>
      </c>
    </row>
    <row r="118" spans="1:3">
      <c r="A118" s="15" t="s">
        <v>3141</v>
      </c>
      <c r="B118" s="1412" t="s">
        <v>4500</v>
      </c>
      <c r="C118" s="303">
        <f>'110113'!H177</f>
        <v>339589879</v>
      </c>
    </row>
    <row r="119" spans="1:3">
      <c r="A119" s="15" t="s">
        <v>450</v>
      </c>
      <c r="B119" s="1412" t="s">
        <v>4501</v>
      </c>
      <c r="C119" s="303">
        <f>'110113'!H178</f>
        <v>45111179</v>
      </c>
    </row>
    <row r="120" spans="1:3">
      <c r="A120" s="15" t="s">
        <v>3142</v>
      </c>
      <c r="B120" s="1412" t="s">
        <v>4502</v>
      </c>
      <c r="C120" s="303">
        <f>'110113'!H179</f>
        <v>117660864</v>
      </c>
    </row>
    <row r="121" spans="1:3">
      <c r="A121" s="15" t="s">
        <v>3143</v>
      </c>
      <c r="B121" s="1412" t="s">
        <v>4503</v>
      </c>
      <c r="C121" s="303">
        <f>'110113'!H180</f>
        <v>0</v>
      </c>
    </row>
    <row r="122" spans="1:3">
      <c r="A122" s="15" t="s">
        <v>3144</v>
      </c>
      <c r="B122" s="1412" t="s">
        <v>4504</v>
      </c>
      <c r="C122" s="303">
        <f>'110113'!H181</f>
        <v>0</v>
      </c>
    </row>
    <row r="123" spans="1:3">
      <c r="A123" s="15" t="s">
        <v>3145</v>
      </c>
      <c r="B123" s="1412" t="s">
        <v>4505</v>
      </c>
      <c r="C123" s="303">
        <f>'110113'!H182</f>
        <v>0</v>
      </c>
    </row>
    <row r="124" spans="1:3">
      <c r="A124" s="15" t="s">
        <v>3146</v>
      </c>
      <c r="B124" s="1412" t="s">
        <v>4506</v>
      </c>
      <c r="C124" s="303">
        <f>'110113'!H183</f>
        <v>16929249</v>
      </c>
    </row>
    <row r="125" spans="1:3">
      <c r="A125" s="15" t="s">
        <v>3147</v>
      </c>
      <c r="B125" s="1412" t="s">
        <v>4507</v>
      </c>
      <c r="C125" s="303">
        <f>SUM('110113'!H184:H185)</f>
        <v>1251057340</v>
      </c>
    </row>
    <row r="126" spans="1:3" s="1331" customFormat="1">
      <c r="A126" s="2464" t="s">
        <v>4695</v>
      </c>
      <c r="B126" s="1412" t="s">
        <v>4700</v>
      </c>
      <c r="C126" s="2465">
        <f>'110113'!H186-'110113'!H187</f>
        <v>672794</v>
      </c>
    </row>
    <row r="127" spans="1:3" s="1331" customFormat="1">
      <c r="A127" s="2464" t="s">
        <v>4697</v>
      </c>
      <c r="B127" s="1412" t="s">
        <v>4701</v>
      </c>
      <c r="C127" s="2465">
        <f>'110113'!H188-'110113'!H189</f>
        <v>49471573</v>
      </c>
    </row>
    <row r="128" spans="1:3" ht="15.75">
      <c r="A128" s="600" t="s">
        <v>3148</v>
      </c>
      <c r="B128" s="15" t="s">
        <v>2288</v>
      </c>
      <c r="C128" s="303">
        <f>SUM(C114:C127)</f>
        <v>3525744452</v>
      </c>
    </row>
    <row r="129" spans="1:3">
      <c r="A129" s="15"/>
      <c r="B129" s="15"/>
      <c r="C129" s="303"/>
    </row>
    <row r="130" spans="1:3" ht="15.75">
      <c r="A130" s="600" t="s">
        <v>2433</v>
      </c>
      <c r="B130" s="112"/>
      <c r="C130" s="303"/>
    </row>
    <row r="131" spans="1:3">
      <c r="A131" s="15" t="s">
        <v>3149</v>
      </c>
      <c r="B131" s="1412" t="s">
        <v>4508</v>
      </c>
      <c r="C131" s="303">
        <f>'110113'!H202</f>
        <v>11404244</v>
      </c>
    </row>
    <row r="132" spans="1:3">
      <c r="A132" s="15" t="s">
        <v>1670</v>
      </c>
      <c r="B132" s="1412" t="s">
        <v>4509</v>
      </c>
      <c r="C132" s="303">
        <f>SUM('110113'!H205:H207)</f>
        <v>1285276773</v>
      </c>
    </row>
    <row r="133" spans="1:3">
      <c r="A133" s="15" t="s">
        <v>1668</v>
      </c>
      <c r="B133" s="1412" t="s">
        <v>4510</v>
      </c>
      <c r="C133" s="303">
        <f>'110113'!H203</f>
        <v>33280333</v>
      </c>
    </row>
    <row r="134" spans="1:3">
      <c r="A134" s="15" t="s">
        <v>4713</v>
      </c>
      <c r="B134" s="1412" t="s">
        <v>4511</v>
      </c>
      <c r="C134" s="303">
        <f>'110113'!H204</f>
        <v>0</v>
      </c>
    </row>
    <row r="135" spans="1:3">
      <c r="A135" s="15" t="s">
        <v>3768</v>
      </c>
      <c r="B135" s="1412" t="s">
        <v>4512</v>
      </c>
      <c r="C135" s="303">
        <f>'110113'!H208</f>
        <v>8958864209</v>
      </c>
    </row>
    <row r="136" spans="1:3" ht="15.75">
      <c r="A136" s="112" t="s">
        <v>1909</v>
      </c>
      <c r="B136" s="15" t="s">
        <v>2288</v>
      </c>
      <c r="C136" s="303">
        <f>SUM(C131:C135)</f>
        <v>10288825559</v>
      </c>
    </row>
    <row r="137" spans="1:3">
      <c r="A137" s="15"/>
      <c r="B137" s="15"/>
      <c r="C137" s="303"/>
    </row>
    <row r="138" spans="1:3" ht="15.75">
      <c r="A138" s="600" t="s">
        <v>1910</v>
      </c>
      <c r="B138" s="112"/>
      <c r="C138" s="303"/>
    </row>
    <row r="139" spans="1:3">
      <c r="A139" s="15" t="s">
        <v>1911</v>
      </c>
      <c r="B139" s="1412" t="s">
        <v>4465</v>
      </c>
      <c r="C139" s="303">
        <f>'110113'!H163</f>
        <v>0</v>
      </c>
    </row>
    <row r="140" spans="1:3">
      <c r="A140" s="15" t="s">
        <v>1912</v>
      </c>
      <c r="B140" s="1412" t="s">
        <v>4466</v>
      </c>
      <c r="C140" s="303">
        <f>'110113'!H164</f>
        <v>178355193</v>
      </c>
    </row>
    <row r="141" spans="1:3">
      <c r="A141" s="15" t="s">
        <v>1913</v>
      </c>
      <c r="B141" s="1412" t="s">
        <v>4467</v>
      </c>
      <c r="C141" s="303">
        <f>'110113'!H165</f>
        <v>2614065637</v>
      </c>
    </row>
    <row r="142" spans="1:3">
      <c r="A142" s="15" t="s">
        <v>1914</v>
      </c>
      <c r="B142" s="1412" t="s">
        <v>4468</v>
      </c>
      <c r="C142" s="303">
        <f>SUM('110113'!H162,'110113'!H166,'110113'!H167)</f>
        <v>23164294</v>
      </c>
    </row>
    <row r="143" spans="1:3" ht="15.75">
      <c r="A143" s="112" t="s">
        <v>1915</v>
      </c>
      <c r="B143" s="15" t="s">
        <v>2288</v>
      </c>
      <c r="C143" s="303">
        <f>SUM(C139:C142)</f>
        <v>2815585124</v>
      </c>
    </row>
    <row r="144" spans="1:3" ht="15.75">
      <c r="A144" s="112"/>
      <c r="B144" s="15"/>
      <c r="C144" s="303"/>
    </row>
    <row r="145" spans="1:5" ht="15.75">
      <c r="A145" s="2697" t="s">
        <v>2409</v>
      </c>
      <c r="B145" s="15"/>
      <c r="C145" s="303"/>
    </row>
    <row r="146" spans="1:5">
      <c r="A146" s="2464" t="s">
        <v>3883</v>
      </c>
      <c r="B146" s="1412" t="s">
        <v>4437</v>
      </c>
      <c r="C146" s="303">
        <f>'110113'!H168</f>
        <v>0</v>
      </c>
    </row>
    <row r="147" spans="1:5">
      <c r="A147" s="2464" t="s">
        <v>3884</v>
      </c>
      <c r="B147" s="1412" t="s">
        <v>3136</v>
      </c>
      <c r="C147" s="303">
        <f>'110113'!H169</f>
        <v>36029113</v>
      </c>
    </row>
    <row r="148" spans="1:5">
      <c r="A148" s="2464" t="s">
        <v>4438</v>
      </c>
      <c r="B148" s="1412" t="s">
        <v>3138</v>
      </c>
      <c r="C148" s="303">
        <f>'110113'!H170</f>
        <v>0</v>
      </c>
    </row>
    <row r="149" spans="1:5" ht="15.75">
      <c r="A149" s="112" t="s">
        <v>4703</v>
      </c>
      <c r="B149" s="1412"/>
      <c r="C149" s="303">
        <f>SUM(C146:C148)</f>
        <v>36029113</v>
      </c>
    </row>
    <row r="150" spans="1:5">
      <c r="A150" s="2464"/>
      <c r="B150" s="1412"/>
      <c r="C150" s="303"/>
    </row>
    <row r="151" spans="1:5">
      <c r="A151" s="2464"/>
      <c r="B151" s="1412"/>
      <c r="C151" s="303"/>
    </row>
    <row r="152" spans="1:5" ht="15.75">
      <c r="A152" s="600" t="s">
        <v>1916</v>
      </c>
      <c r="B152" s="15" t="s">
        <v>4702</v>
      </c>
      <c r="C152" s="634">
        <f>C143+C136+C128+C111+C102+C149</f>
        <v>39595601043</v>
      </c>
      <c r="E152" s="2460"/>
    </row>
    <row r="155" spans="1:5" ht="18">
      <c r="A155" s="388" t="s">
        <v>1917</v>
      </c>
      <c r="B155" s="388"/>
      <c r="C155" s="388"/>
      <c r="D155" s="67"/>
    </row>
    <row r="156" spans="1:5" ht="18">
      <c r="A156" s="388" t="s">
        <v>1918</v>
      </c>
      <c r="B156" s="388"/>
      <c r="C156" s="388"/>
      <c r="D156" s="67"/>
    </row>
    <row r="159" spans="1:5" ht="15.75">
      <c r="A159" s="15"/>
      <c r="B159" s="2463" t="s">
        <v>2281</v>
      </c>
    </row>
    <row r="160" spans="1:5" ht="15.75">
      <c r="A160" s="15"/>
      <c r="B160" s="2463" t="s">
        <v>2282</v>
      </c>
      <c r="C160" s="2463" t="str">
        <f>$C$16</f>
        <v>12/31/2015</v>
      </c>
    </row>
    <row r="161" spans="1:3" ht="15.75">
      <c r="A161" s="600" t="s">
        <v>1919</v>
      </c>
      <c r="B161" s="112"/>
      <c r="C161" s="112"/>
    </row>
    <row r="162" spans="1:3">
      <c r="A162" s="15" t="s">
        <v>1920</v>
      </c>
      <c r="B162" s="15" t="s">
        <v>1921</v>
      </c>
      <c r="C162" s="390">
        <f>'114117'!I23</f>
        <v>8206359497.9899998</v>
      </c>
    </row>
    <row r="163" spans="1:3">
      <c r="A163" s="9" t="s">
        <v>1922</v>
      </c>
    </row>
    <row r="164" spans="1:3">
      <c r="A164" s="15" t="s">
        <v>1923</v>
      </c>
      <c r="B164" s="15" t="s">
        <v>1924</v>
      </c>
      <c r="C164" s="303">
        <f>'114117'!I25</f>
        <v>3720998580.8400002</v>
      </c>
    </row>
    <row r="165" spans="1:3">
      <c r="A165" s="15" t="s">
        <v>1925</v>
      </c>
      <c r="B165" s="15" t="s">
        <v>1980</v>
      </c>
      <c r="C165" s="303">
        <f>'114117'!I26</f>
        <v>443079309.26999998</v>
      </c>
    </row>
    <row r="166" spans="1:3">
      <c r="A166" s="15" t="s">
        <v>1981</v>
      </c>
      <c r="B166" s="15" t="s">
        <v>1982</v>
      </c>
      <c r="C166" s="303">
        <f>'114117'!I27</f>
        <v>769619510.67999995</v>
      </c>
    </row>
    <row r="167" spans="1:3">
      <c r="A167" s="2467" t="s">
        <v>4478</v>
      </c>
      <c r="B167" s="1412" t="s">
        <v>1984</v>
      </c>
      <c r="C167" s="303">
        <f>'114117'!I28</f>
        <v>0</v>
      </c>
    </row>
    <row r="168" spans="1:3">
      <c r="A168" s="15" t="s">
        <v>1983</v>
      </c>
      <c r="B168" s="1412" t="s">
        <v>4513</v>
      </c>
      <c r="C168" s="303">
        <f>'114117'!I29</f>
        <v>49139493.979999997</v>
      </c>
    </row>
    <row r="169" spans="1:3">
      <c r="A169" s="15" t="s">
        <v>1985</v>
      </c>
      <c r="B169" s="1412" t="s">
        <v>4479</v>
      </c>
      <c r="C169" s="303">
        <f>'114117'!I33+'114117'!I34-'114117'!I35</f>
        <v>770910.71999999997</v>
      </c>
    </row>
    <row r="170" spans="1:3">
      <c r="A170" s="15" t="s">
        <v>1986</v>
      </c>
      <c r="B170" s="1412" t="s">
        <v>4480</v>
      </c>
      <c r="C170" s="303">
        <f>SUM('114117'!I31,'114117'!I32)</f>
        <v>0</v>
      </c>
    </row>
    <row r="171" spans="1:3">
      <c r="A171" s="15" t="s">
        <v>1987</v>
      </c>
      <c r="B171" s="1412" t="s">
        <v>4514</v>
      </c>
      <c r="C171" s="303">
        <f>'114117'!I30</f>
        <v>0</v>
      </c>
    </row>
    <row r="172" spans="1:3">
      <c r="A172" s="15" t="s">
        <v>1988</v>
      </c>
      <c r="B172" s="1412" t="s">
        <v>4515</v>
      </c>
      <c r="C172" s="303">
        <f>'114117'!I36</f>
        <v>1493264043.27</v>
      </c>
    </row>
    <row r="173" spans="1:3">
      <c r="A173" s="15" t="s">
        <v>1989</v>
      </c>
      <c r="B173" s="1412" t="s">
        <v>4516</v>
      </c>
      <c r="C173" s="303">
        <f>SUM('114117'!I37:I39)-'114117'!I40+'114117'!I41</f>
        <v>447147825.04999983</v>
      </c>
    </row>
    <row r="174" spans="1:3">
      <c r="A174" s="15" t="s">
        <v>1990</v>
      </c>
      <c r="B174" s="1412" t="s">
        <v>4517</v>
      </c>
      <c r="C174" s="303">
        <f>SUM('114117'!I42,'114117'!I44)</f>
        <v>0</v>
      </c>
    </row>
    <row r="175" spans="1:3">
      <c r="A175" s="15" t="s">
        <v>1991</v>
      </c>
      <c r="B175" s="1412" t="s">
        <v>4518</v>
      </c>
      <c r="C175" s="303">
        <f>SUM('114117'!I43,'114117'!I45)</f>
        <v>0</v>
      </c>
    </row>
    <row r="176" spans="1:3">
      <c r="A176" s="2467" t="s">
        <v>4439</v>
      </c>
      <c r="B176" s="1412" t="s">
        <v>4440</v>
      </c>
      <c r="C176" s="303">
        <f>'114117'!I46</f>
        <v>0</v>
      </c>
    </row>
    <row r="177" spans="1:3" ht="15.75">
      <c r="A177" s="112" t="s">
        <v>1992</v>
      </c>
      <c r="B177" s="9" t="s">
        <v>2288</v>
      </c>
      <c r="C177" s="2459">
        <f>SUM(C164:C173)-C174+C175+C176</f>
        <v>6924019673.8100004</v>
      </c>
    </row>
    <row r="178" spans="1:3" ht="15.75">
      <c r="A178" s="112" t="s">
        <v>1993</v>
      </c>
      <c r="B178" s="9" t="s">
        <v>2288</v>
      </c>
      <c r="C178" s="2460">
        <f>C162-C177</f>
        <v>1282339824.1799994</v>
      </c>
    </row>
    <row r="179" spans="1:3">
      <c r="A179" s="15"/>
      <c r="B179" s="15"/>
      <c r="C179" s="303"/>
    </row>
    <row r="180" spans="1:3">
      <c r="A180" s="15" t="s">
        <v>1994</v>
      </c>
      <c r="B180" s="15" t="s">
        <v>1995</v>
      </c>
      <c r="C180" s="303"/>
    </row>
    <row r="181" spans="1:3">
      <c r="A181" s="15"/>
      <c r="B181" s="15"/>
      <c r="C181" s="303"/>
    </row>
    <row r="182" spans="1:3" ht="15.75">
      <c r="A182" s="112" t="s">
        <v>1996</v>
      </c>
      <c r="B182" s="9" t="s">
        <v>2288</v>
      </c>
      <c r="C182" s="2460">
        <f>C178+C179-C180+C181</f>
        <v>1282339824.1799994</v>
      </c>
    </row>
    <row r="184" spans="1:3" ht="15.75">
      <c r="A184" s="600" t="s">
        <v>1997</v>
      </c>
      <c r="B184" s="112"/>
    </row>
    <row r="185" spans="1:3">
      <c r="A185" s="15" t="s">
        <v>1920</v>
      </c>
      <c r="B185" s="15" t="s">
        <v>1998</v>
      </c>
      <c r="C185" s="390">
        <f>'114117'!K23</f>
        <v>1532871278.02</v>
      </c>
    </row>
    <row r="186" spans="1:3">
      <c r="A186" s="9" t="s">
        <v>1922</v>
      </c>
    </row>
    <row r="187" spans="1:3">
      <c r="A187" s="15" t="s">
        <v>1923</v>
      </c>
      <c r="B187" s="15" t="s">
        <v>1999</v>
      </c>
      <c r="C187" s="303">
        <f>'114117'!K25</f>
        <v>657538149.63</v>
      </c>
    </row>
    <row r="188" spans="1:3">
      <c r="A188" s="15" t="s">
        <v>1925</v>
      </c>
      <c r="B188" s="15" t="s">
        <v>2000</v>
      </c>
      <c r="C188" s="303">
        <f>'114117'!K26</f>
        <v>118919017.34999999</v>
      </c>
    </row>
    <row r="189" spans="1:3">
      <c r="A189" s="15" t="s">
        <v>1981</v>
      </c>
      <c r="B189" s="15" t="s">
        <v>2001</v>
      </c>
      <c r="C189" s="303">
        <f>'114117'!K27</f>
        <v>134141866.26000001</v>
      </c>
    </row>
    <row r="190" spans="1:3">
      <c r="A190" s="2467" t="s">
        <v>4478</v>
      </c>
      <c r="B190" s="1412" t="s">
        <v>2002</v>
      </c>
      <c r="C190" s="303">
        <f>'114117'!K28</f>
        <v>0</v>
      </c>
    </row>
    <row r="191" spans="1:3">
      <c r="A191" s="15" t="s">
        <v>1983</v>
      </c>
      <c r="B191" s="1412" t="s">
        <v>4513</v>
      </c>
      <c r="C191" s="303">
        <f>'114117'!K29</f>
        <v>8215804.4699999997</v>
      </c>
    </row>
    <row r="192" spans="1:3">
      <c r="A192" s="15" t="s">
        <v>1985</v>
      </c>
      <c r="B192" s="1412" t="s">
        <v>4481</v>
      </c>
      <c r="C192" s="303">
        <f>'114117'!K33+'114117'!K34-'114117'!K35</f>
        <v>146035.92000000001</v>
      </c>
    </row>
    <row r="193" spans="1:3">
      <c r="A193" s="15" t="s">
        <v>1986</v>
      </c>
      <c r="B193" s="1412" t="s">
        <v>4519</v>
      </c>
      <c r="C193" s="303">
        <f>SUM('114117'!K31,'114117'!K32)</f>
        <v>0</v>
      </c>
    </row>
    <row r="194" spans="1:3">
      <c r="A194" s="15" t="s">
        <v>3224</v>
      </c>
      <c r="B194" s="1412" t="s">
        <v>4520</v>
      </c>
      <c r="C194" s="303">
        <f>'114117'!K30</f>
        <v>0</v>
      </c>
    </row>
    <row r="195" spans="1:3">
      <c r="A195" s="15" t="s">
        <v>1988</v>
      </c>
      <c r="B195" s="1412" t="s">
        <v>4521</v>
      </c>
      <c r="C195" s="303">
        <f>'114117'!K36</f>
        <v>252049454.53</v>
      </c>
    </row>
    <row r="196" spans="1:3">
      <c r="A196" s="15" t="s">
        <v>1989</v>
      </c>
      <c r="B196" s="1412" t="s">
        <v>4522</v>
      </c>
      <c r="C196" s="303">
        <f>SUM('114117'!K37:K39)-'114117'!K40+'114117'!K41</f>
        <v>100235719.75000006</v>
      </c>
    </row>
    <row r="197" spans="1:3">
      <c r="A197" s="15" t="s">
        <v>1990</v>
      </c>
      <c r="B197" s="1412" t="s">
        <v>4523</v>
      </c>
      <c r="C197" s="303">
        <f>SUM('114117'!K42,'114117'!K44)</f>
        <v>0</v>
      </c>
    </row>
    <row r="198" spans="1:3">
      <c r="A198" s="15" t="s">
        <v>1991</v>
      </c>
      <c r="B198" s="1412" t="s">
        <v>4524</v>
      </c>
      <c r="C198" s="303">
        <f>SUM('114117'!K43,'114117'!K45)</f>
        <v>0</v>
      </c>
    </row>
    <row r="199" spans="1:3">
      <c r="A199" s="2467" t="s">
        <v>4439</v>
      </c>
      <c r="B199" s="1412" t="s">
        <v>4441</v>
      </c>
      <c r="C199" s="303">
        <f>'114117'!K46</f>
        <v>0</v>
      </c>
    </row>
    <row r="200" spans="1:3" ht="15.75">
      <c r="A200" s="112" t="s">
        <v>1992</v>
      </c>
      <c r="B200" s="9" t="s">
        <v>2288</v>
      </c>
      <c r="C200" s="2459">
        <f>SUM(C187:C196)-C197+C198+C199</f>
        <v>1271246047.9100001</v>
      </c>
    </row>
    <row r="201" spans="1:3" ht="15.75">
      <c r="A201" s="112" t="s">
        <v>1993</v>
      </c>
      <c r="B201" s="9" t="s">
        <v>2288</v>
      </c>
      <c r="C201" s="9">
        <f>C185-C200</f>
        <v>261625230.1099999</v>
      </c>
    </row>
    <row r="202" spans="1:3">
      <c r="A202" s="15"/>
      <c r="B202" s="15"/>
      <c r="C202" s="303"/>
    </row>
    <row r="203" spans="1:3">
      <c r="A203" s="15" t="s">
        <v>3225</v>
      </c>
      <c r="B203" s="15" t="s">
        <v>1995</v>
      </c>
      <c r="C203" s="303"/>
    </row>
    <row r="204" spans="1:3">
      <c r="A204" s="15"/>
      <c r="B204" s="15"/>
      <c r="C204" s="303"/>
    </row>
    <row r="205" spans="1:3" ht="15.75">
      <c r="A205" s="112" t="s">
        <v>3226</v>
      </c>
      <c r="C205" s="2459">
        <f>C201+C202-C203+C204</f>
        <v>261625230.1099999</v>
      </c>
    </row>
    <row r="207" spans="1:3">
      <c r="A207" s="15" t="s">
        <v>3227</v>
      </c>
      <c r="B207" s="1412" t="s">
        <v>4525</v>
      </c>
      <c r="C207" s="303">
        <f>SUM('114117'!M49,'114117'!Q49,'114117'!S49,'114117'!U49)</f>
        <v>114665566.54999995</v>
      </c>
    </row>
    <row r="209" spans="1:3" ht="15.75">
      <c r="A209" s="112" t="s">
        <v>3228</v>
      </c>
      <c r="B209" s="15" t="s">
        <v>3229</v>
      </c>
      <c r="C209" s="634">
        <f>C182+C205+C207</f>
        <v>1658630620.8399992</v>
      </c>
    </row>
    <row r="210" spans="1:3" ht="15.75">
      <c r="A210" s="15"/>
      <c r="B210" s="112"/>
      <c r="C210" s="112"/>
    </row>
    <row r="212" spans="1:3" ht="18">
      <c r="A212" s="388" t="s">
        <v>1917</v>
      </c>
      <c r="B212" s="388"/>
      <c r="C212" s="388"/>
    </row>
    <row r="213" spans="1:3" ht="18">
      <c r="A213" s="388" t="s">
        <v>3230</v>
      </c>
      <c r="B213" s="388"/>
      <c r="C213" s="388"/>
    </row>
    <row r="217" spans="1:3" ht="15.75">
      <c r="A217" s="15"/>
      <c r="B217" s="2463" t="s">
        <v>2281</v>
      </c>
    </row>
    <row r="218" spans="1:3" ht="15.75">
      <c r="A218" s="15"/>
      <c r="B218" s="2463" t="s">
        <v>2282</v>
      </c>
      <c r="C218" s="2463" t="str">
        <f>$C$16</f>
        <v>12/31/2015</v>
      </c>
    </row>
    <row r="219" spans="1:3" ht="15.75">
      <c r="A219" s="600" t="s">
        <v>3231</v>
      </c>
      <c r="B219" s="112"/>
      <c r="C219" s="112"/>
    </row>
    <row r="220" spans="1:3">
      <c r="A220" s="15" t="s">
        <v>3232</v>
      </c>
      <c r="B220" s="1412" t="s">
        <v>4482</v>
      </c>
      <c r="C220" s="303">
        <f>'114117'!AC12-'114117'!AC13</f>
        <v>0</v>
      </c>
    </row>
    <row r="221" spans="1:3">
      <c r="A221" s="15" t="s">
        <v>3233</v>
      </c>
      <c r="B221" s="1412" t="s">
        <v>4483</v>
      </c>
      <c r="C221" s="303">
        <f>'114117'!AC14-'114117'!AC15</f>
        <v>1691481.91</v>
      </c>
    </row>
    <row r="222" spans="1:3">
      <c r="A222" s="15" t="s">
        <v>3234</v>
      </c>
      <c r="B222" s="1412" t="s">
        <v>4484</v>
      </c>
      <c r="C222" s="303">
        <f>'114117'!AC16</f>
        <v>-165703.56</v>
      </c>
    </row>
    <row r="223" spans="1:3">
      <c r="A223" s="15" t="s">
        <v>3235</v>
      </c>
      <c r="B223" s="1412" t="s">
        <v>4485</v>
      </c>
      <c r="C223" s="303">
        <f>'114117'!AC17</f>
        <v>334183</v>
      </c>
    </row>
    <row r="224" spans="1:3">
      <c r="A224" s="15" t="s">
        <v>3236</v>
      </c>
      <c r="B224" s="1412" t="s">
        <v>4486</v>
      </c>
      <c r="C224" s="303">
        <f>'114117'!AC18</f>
        <v>2530200.4700000002</v>
      </c>
    </row>
    <row r="225" spans="1:3">
      <c r="A225" s="15" t="s">
        <v>3237</v>
      </c>
      <c r="B225" s="1412" t="s">
        <v>4487</v>
      </c>
      <c r="C225" s="303">
        <f>'114117'!AC19</f>
        <v>4253050.1399999997</v>
      </c>
    </row>
    <row r="226" spans="1:3">
      <c r="A226" s="15" t="s">
        <v>722</v>
      </c>
      <c r="B226" s="1412" t="s">
        <v>4488</v>
      </c>
      <c r="C226" s="303">
        <f>'114117'!AC20</f>
        <v>254009.58</v>
      </c>
    </row>
    <row r="227" spans="1:3">
      <c r="A227" s="15" t="s">
        <v>723</v>
      </c>
      <c r="B227" s="1412" t="s">
        <v>4489</v>
      </c>
      <c r="C227" s="303">
        <f>'114117'!AC21</f>
        <v>0</v>
      </c>
    </row>
    <row r="228" spans="1:3" ht="15.75">
      <c r="A228" s="112" t="s">
        <v>724</v>
      </c>
      <c r="B228" s="9" t="s">
        <v>2288</v>
      </c>
      <c r="C228" s="9">
        <f>SUM(C220:C227)</f>
        <v>8897221.540000001</v>
      </c>
    </row>
    <row r="230" spans="1:3" ht="15.75">
      <c r="A230" s="600" t="s">
        <v>725</v>
      </c>
      <c r="B230" s="112"/>
    </row>
    <row r="231" spans="1:3">
      <c r="A231" s="15" t="s">
        <v>726</v>
      </c>
      <c r="B231" s="1412" t="s">
        <v>4526</v>
      </c>
      <c r="C231" s="303">
        <f>'114117'!AC24</f>
        <v>-33808.839999999997</v>
      </c>
    </row>
    <row r="232" spans="1:3">
      <c r="A232" s="15" t="s">
        <v>727</v>
      </c>
      <c r="B232" s="1412" t="s">
        <v>4527</v>
      </c>
      <c r="C232" s="303">
        <f>'114117'!AC25</f>
        <v>19597.68</v>
      </c>
    </row>
    <row r="233" spans="1:3">
      <c r="A233" s="15" t="s">
        <v>728</v>
      </c>
      <c r="B233" s="1412" t="s">
        <v>4528</v>
      </c>
      <c r="C233" s="303">
        <f>'114117'!AC26</f>
        <v>11450016.069999998</v>
      </c>
    </row>
    <row r="234" spans="1:3" ht="15.75">
      <c r="A234" s="112" t="s">
        <v>729</v>
      </c>
      <c r="B234" s="9" t="s">
        <v>2288</v>
      </c>
      <c r="C234" s="9">
        <f>SUM(C231:C233)</f>
        <v>11435804.909999998</v>
      </c>
    </row>
    <row r="236" spans="1:3" ht="15.75">
      <c r="A236" s="600" t="s">
        <v>730</v>
      </c>
      <c r="B236" s="112"/>
    </row>
    <row r="237" spans="1:3">
      <c r="A237" s="15" t="s">
        <v>731</v>
      </c>
      <c r="B237" s="1412" t="s">
        <v>4529</v>
      </c>
      <c r="C237" s="303">
        <f>'114117'!AC29</f>
        <v>2296694.48</v>
      </c>
    </row>
    <row r="238" spans="1:3">
      <c r="A238" s="15" t="s">
        <v>732</v>
      </c>
      <c r="B238" s="1412" t="s">
        <v>4530</v>
      </c>
      <c r="C238" s="303">
        <f>SUM('114117'!AC30:AC32)-'114117'!AC33+'114117'!AC34-'114117'!AC35</f>
        <v>-13824715.519999996</v>
      </c>
    </row>
    <row r="239" spans="1:3" ht="15.75">
      <c r="A239" s="112" t="s">
        <v>733</v>
      </c>
      <c r="B239" s="9" t="s">
        <v>2288</v>
      </c>
      <c r="C239" s="9">
        <f>C237+C238</f>
        <v>-11528021.039999995</v>
      </c>
    </row>
    <row r="240" spans="1:3" ht="15.75">
      <c r="A240" s="112" t="s">
        <v>734</v>
      </c>
      <c r="B240" s="9" t="s">
        <v>2288</v>
      </c>
      <c r="C240" s="9">
        <f>C228-C234-C239</f>
        <v>8989437.6699999981</v>
      </c>
    </row>
    <row r="242" spans="1:3" ht="15.75">
      <c r="A242" s="600" t="s">
        <v>735</v>
      </c>
      <c r="B242" s="112"/>
    </row>
    <row r="243" spans="1:3">
      <c r="A243" s="15" t="s">
        <v>736</v>
      </c>
      <c r="B243" s="1412" t="s">
        <v>4531</v>
      </c>
      <c r="C243" s="303">
        <f>'114117'!AC39</f>
        <v>553832413.47000003</v>
      </c>
    </row>
    <row r="244" spans="1:3">
      <c r="A244" s="15" t="s">
        <v>737</v>
      </c>
      <c r="B244" s="1412" t="s">
        <v>4532</v>
      </c>
      <c r="C244" s="303">
        <f>'114117'!AC40+'114117'!AC41-'114117'!AC43</f>
        <v>13530026.460000001</v>
      </c>
    </row>
    <row r="245" spans="1:3">
      <c r="A245" s="15" t="s">
        <v>738</v>
      </c>
      <c r="B245" s="1412" t="s">
        <v>4533</v>
      </c>
      <c r="C245" s="303">
        <f>'114117'!AC42</f>
        <v>0</v>
      </c>
    </row>
    <row r="246" spans="1:3">
      <c r="A246" s="15" t="s">
        <v>739</v>
      </c>
      <c r="B246" s="1412" t="s">
        <v>4534</v>
      </c>
      <c r="C246" s="303">
        <f>'114117'!AC44</f>
        <v>0</v>
      </c>
    </row>
    <row r="247" spans="1:3">
      <c r="A247" s="15" t="s">
        <v>740</v>
      </c>
      <c r="B247" s="1412" t="s">
        <v>4535</v>
      </c>
      <c r="C247" s="303">
        <f>'114117'!AC45-'114117'!AC46</f>
        <v>16143396.18</v>
      </c>
    </row>
    <row r="248" spans="1:3" ht="15.75">
      <c r="A248" s="112" t="s">
        <v>741</v>
      </c>
      <c r="B248" s="1331" t="s">
        <v>2288</v>
      </c>
      <c r="C248" s="2459">
        <f>SUM(C246:C247)-C245+C244+C243</f>
        <v>583505836.11000001</v>
      </c>
    </row>
    <row r="249" spans="1:3" ht="15.75">
      <c r="A249" s="112" t="s">
        <v>742</v>
      </c>
      <c r="B249" s="1331" t="s">
        <v>2288</v>
      </c>
      <c r="C249" s="2460">
        <f>C209+C240-C248</f>
        <v>1084114222.3999991</v>
      </c>
    </row>
    <row r="250" spans="1:3">
      <c r="B250" s="1331"/>
    </row>
    <row r="251" spans="1:3" ht="15.75">
      <c r="A251" s="600" t="s">
        <v>743</v>
      </c>
      <c r="B251" s="2466"/>
    </row>
    <row r="252" spans="1:3">
      <c r="A252" s="15" t="s">
        <v>744</v>
      </c>
      <c r="B252" s="1412" t="s">
        <v>4536</v>
      </c>
      <c r="C252" s="303">
        <f>'114117'!AC50</f>
        <v>0</v>
      </c>
    </row>
    <row r="253" spans="1:3">
      <c r="A253" s="15" t="s">
        <v>2003</v>
      </c>
      <c r="B253" s="1412" t="s">
        <v>4537</v>
      </c>
      <c r="C253" s="303">
        <f>'114117'!AC51</f>
        <v>0</v>
      </c>
    </row>
    <row r="254" spans="1:3">
      <c r="A254" s="15" t="s">
        <v>2004</v>
      </c>
      <c r="B254" s="1412" t="s">
        <v>4538</v>
      </c>
      <c r="C254" s="303">
        <f>'114117'!AC53</f>
        <v>0</v>
      </c>
    </row>
    <row r="255" spans="1:3" ht="15.75">
      <c r="A255" s="112" t="s">
        <v>2005</v>
      </c>
      <c r="B255" s="9" t="s">
        <v>2288</v>
      </c>
      <c r="C255" s="2459">
        <f>C252-C253-C254</f>
        <v>0</v>
      </c>
    </row>
    <row r="257" spans="1:3" ht="15.75">
      <c r="A257" s="634" t="s">
        <v>2006</v>
      </c>
      <c r="B257" s="15" t="s">
        <v>2288</v>
      </c>
      <c r="C257" s="634">
        <f>C249+C255</f>
        <v>1084114222.3999991</v>
      </c>
    </row>
    <row r="258" spans="1:3" ht="18">
      <c r="A258" s="635"/>
      <c r="B258" s="634"/>
      <c r="C258" s="635"/>
    </row>
    <row r="259" spans="1:3" ht="18.75" thickBot="1">
      <c r="A259" s="636"/>
      <c r="B259" s="636"/>
      <c r="C259" s="636"/>
    </row>
    <row r="260" spans="1:3" ht="18">
      <c r="A260" s="635"/>
      <c r="B260" s="635"/>
      <c r="C260" s="635"/>
    </row>
    <row r="261" spans="1:3" ht="15.75">
      <c r="A261" s="15"/>
      <c r="B261" s="112"/>
    </row>
    <row r="262" spans="1:3" ht="15.75">
      <c r="A262" s="600" t="s">
        <v>2007</v>
      </c>
      <c r="B262" s="2463"/>
    </row>
    <row r="263" spans="1:3" ht="15.75">
      <c r="A263" s="112"/>
      <c r="B263" s="112"/>
    </row>
    <row r="264" spans="1:3">
      <c r="A264" s="15" t="s">
        <v>2008</v>
      </c>
      <c r="B264" s="15" t="s">
        <v>2009</v>
      </c>
      <c r="C264" s="390">
        <f>'118119'!G23</f>
        <v>7397199378.6199999</v>
      </c>
    </row>
    <row r="265" spans="1:3">
      <c r="A265" s="15" t="s">
        <v>2010</v>
      </c>
      <c r="B265" s="15" t="s">
        <v>2011</v>
      </c>
      <c r="C265" s="303">
        <f>'118119'!G38</f>
        <v>1083780040</v>
      </c>
    </row>
    <row r="266" spans="1:3">
      <c r="A266" s="15" t="s">
        <v>2012</v>
      </c>
      <c r="B266" s="15" t="s">
        <v>2013</v>
      </c>
      <c r="C266" s="303">
        <f>'118119'!G44</f>
        <v>0</v>
      </c>
    </row>
    <row r="267" spans="1:3">
      <c r="A267" s="15" t="s">
        <v>2014</v>
      </c>
      <c r="B267" s="15" t="s">
        <v>2015</v>
      </c>
      <c r="C267" s="303">
        <f>-'118119'!G51</f>
        <v>0</v>
      </c>
    </row>
    <row r="268" spans="1:3">
      <c r="A268" s="15" t="s">
        <v>2016</v>
      </c>
      <c r="B268" s="15" t="s">
        <v>2017</v>
      </c>
      <c r="C268" s="303">
        <f>-'118119'!G58</f>
        <v>872000000</v>
      </c>
    </row>
    <row r="269" spans="1:3">
      <c r="A269" s="15" t="s">
        <v>2018</v>
      </c>
      <c r="B269" s="15" t="s">
        <v>2019</v>
      </c>
      <c r="C269" s="303">
        <f>-'118119'!G31+'118119'!G37-'118119'!G59</f>
        <v>-21</v>
      </c>
    </row>
    <row r="270" spans="1:3">
      <c r="A270" s="9" t="s">
        <v>2020</v>
      </c>
      <c r="B270" s="9" t="s">
        <v>2288</v>
      </c>
      <c r="C270" s="2459">
        <f>C265+C269-SUM(C266:C268)</f>
        <v>211780019</v>
      </c>
    </row>
    <row r="272" spans="1:3">
      <c r="A272" s="9" t="s">
        <v>2021</v>
      </c>
      <c r="B272" s="9" t="s">
        <v>2288</v>
      </c>
      <c r="C272" s="2460">
        <f>C264+C270</f>
        <v>7608979397.6199999</v>
      </c>
    </row>
    <row r="274" spans="1:3">
      <c r="A274" s="15" t="s">
        <v>2022</v>
      </c>
      <c r="B274" s="15" t="s">
        <v>2023</v>
      </c>
      <c r="C274" s="303">
        <f>'118119'!G92</f>
        <v>0</v>
      </c>
    </row>
    <row r="276" spans="1:3" ht="15.75">
      <c r="A276" s="112" t="s">
        <v>2024</v>
      </c>
      <c r="B276" s="15" t="s">
        <v>2025</v>
      </c>
      <c r="C276" s="634">
        <f>C272+C274</f>
        <v>7608979397.6199999</v>
      </c>
    </row>
    <row r="279" spans="1:3" ht="18">
      <c r="A279" s="388" t="s">
        <v>2026</v>
      </c>
      <c r="B279" s="388"/>
      <c r="C279" s="388"/>
    </row>
    <row r="280" spans="1:3" ht="18">
      <c r="A280" s="388" t="s">
        <v>3230</v>
      </c>
      <c r="B280" s="388"/>
      <c r="C280" s="388"/>
    </row>
    <row r="281" spans="1:3" ht="18">
      <c r="A281" s="388"/>
      <c r="B281" s="388"/>
      <c r="C281" s="388"/>
    </row>
    <row r="282" spans="1:3" ht="18">
      <c r="A282" s="388"/>
      <c r="B282" s="388"/>
      <c r="C282" s="388"/>
    </row>
    <row r="283" spans="1:3" ht="18">
      <c r="A283" s="388"/>
      <c r="B283" s="388"/>
      <c r="C283" s="388"/>
    </row>
    <row r="284" spans="1:3" ht="15.75">
      <c r="A284" s="15"/>
      <c r="B284" s="2463" t="s">
        <v>2281</v>
      </c>
    </row>
    <row r="285" spans="1:3" ht="15.75">
      <c r="A285" s="15"/>
      <c r="B285" s="2463" t="s">
        <v>2282</v>
      </c>
      <c r="C285" s="2463" t="str">
        <f>$C$16</f>
        <v>12/31/2015</v>
      </c>
    </row>
    <row r="286" spans="1:3" ht="15.75">
      <c r="A286" s="112" t="s">
        <v>2027</v>
      </c>
      <c r="B286" s="112"/>
      <c r="C286" s="112"/>
    </row>
    <row r="287" spans="1:3">
      <c r="A287" s="15" t="s">
        <v>2006</v>
      </c>
      <c r="B287" s="15" t="s">
        <v>2028</v>
      </c>
      <c r="C287" s="390">
        <f>'120121'!E19</f>
        <v>1084114221</v>
      </c>
    </row>
    <row r="288" spans="1:3">
      <c r="A288" s="15" t="s">
        <v>2029</v>
      </c>
      <c r="B288" s="15"/>
      <c r="C288" s="303"/>
    </row>
    <row r="289" spans="1:3">
      <c r="A289" s="15" t="s">
        <v>2030</v>
      </c>
      <c r="B289" s="15"/>
      <c r="C289" s="303"/>
    </row>
    <row r="290" spans="1:3">
      <c r="A290" s="15" t="s">
        <v>2031</v>
      </c>
      <c r="B290" s="15" t="s">
        <v>2032</v>
      </c>
      <c r="C290" s="303">
        <f>SUM('120121'!E21:E24)</f>
        <v>1045490217</v>
      </c>
    </row>
    <row r="291" spans="1:3">
      <c r="A291" s="15" t="s">
        <v>41</v>
      </c>
      <c r="B291" s="15" t="s">
        <v>42</v>
      </c>
      <c r="C291" s="303">
        <f>SUM('120121'!E25:E26)</f>
        <v>592858195</v>
      </c>
    </row>
    <row r="292" spans="1:3">
      <c r="A292" s="15" t="s">
        <v>43</v>
      </c>
      <c r="B292" s="15" t="s">
        <v>44</v>
      </c>
      <c r="C292" s="303">
        <f>SUM('120121'!E27:E29)</f>
        <v>85934931</v>
      </c>
    </row>
    <row r="293" spans="1:3">
      <c r="A293" s="15" t="s">
        <v>45</v>
      </c>
      <c r="B293" s="15" t="s">
        <v>46</v>
      </c>
      <c r="C293" s="303">
        <f>'120121'!E30</f>
        <v>-948145886</v>
      </c>
    </row>
    <row r="294" spans="1:3">
      <c r="A294" s="15" t="s">
        <v>47</v>
      </c>
      <c r="B294" s="15" t="s">
        <v>4442</v>
      </c>
      <c r="C294" s="303">
        <f>SUM('120121'!E31:E32)</f>
        <v>889139203</v>
      </c>
    </row>
    <row r="295" spans="1:3">
      <c r="A295" s="15" t="s">
        <v>48</v>
      </c>
      <c r="B295" s="15" t="s">
        <v>49</v>
      </c>
      <c r="C295" s="303">
        <f>-'120121'!E33</f>
        <v>-4253050</v>
      </c>
    </row>
    <row r="296" spans="1:3">
      <c r="A296" s="15" t="s">
        <v>50</v>
      </c>
      <c r="B296" s="15" t="s">
        <v>51</v>
      </c>
      <c r="C296" s="303">
        <f>-'120121'!E34</f>
        <v>0</v>
      </c>
    </row>
    <row r="297" spans="1:3">
      <c r="A297" s="15" t="s">
        <v>52</v>
      </c>
      <c r="B297" s="15" t="s">
        <v>53</v>
      </c>
      <c r="C297" s="303">
        <f>'120121'!E35</f>
        <v>0</v>
      </c>
    </row>
    <row r="298" spans="1:3">
      <c r="A298" s="15"/>
      <c r="B298" s="15" t="s">
        <v>54</v>
      </c>
      <c r="C298" s="303">
        <f>'120121'!E36</f>
        <v>16291952</v>
      </c>
    </row>
    <row r="299" spans="1:3">
      <c r="A299" s="15"/>
      <c r="B299" s="15" t="s">
        <v>55</v>
      </c>
      <c r="C299" s="303">
        <f>SUM('120121'!E37:E38)</f>
        <v>53860835</v>
      </c>
    </row>
    <row r="300" spans="1:3">
      <c r="A300" s="15" t="s">
        <v>56</v>
      </c>
      <c r="B300" s="15" t="s">
        <v>2288</v>
      </c>
      <c r="C300" s="265">
        <f>SUM(C287:C299)</f>
        <v>2815290618</v>
      </c>
    </row>
    <row r="301" spans="1:3">
      <c r="A301" s="15"/>
      <c r="B301" s="15"/>
      <c r="C301" s="303"/>
    </row>
    <row r="302" spans="1:3" ht="15.75">
      <c r="A302" s="112" t="s">
        <v>57</v>
      </c>
      <c r="B302" s="112"/>
      <c r="C302" s="303"/>
    </row>
    <row r="303" spans="1:3">
      <c r="A303" s="15" t="s">
        <v>58</v>
      </c>
      <c r="B303" s="15" t="s">
        <v>59</v>
      </c>
      <c r="C303" s="303">
        <f>'120121'!E51</f>
        <v>-2621330617</v>
      </c>
    </row>
    <row r="304" spans="1:3">
      <c r="A304" s="15" t="s">
        <v>60</v>
      </c>
      <c r="B304" s="15" t="s">
        <v>61</v>
      </c>
      <c r="C304" s="303">
        <f>SUM('120121'!E52:E55)</f>
        <v>0</v>
      </c>
    </row>
    <row r="305" spans="1:3">
      <c r="A305" s="15" t="s">
        <v>62</v>
      </c>
      <c r="B305" s="15" t="s">
        <v>63</v>
      </c>
      <c r="C305" s="303">
        <f>'120121'!E56</f>
        <v>0</v>
      </c>
    </row>
    <row r="306" spans="1:3">
      <c r="A306" s="15" t="s">
        <v>64</v>
      </c>
      <c r="B306" s="15" t="s">
        <v>65</v>
      </c>
      <c r="C306" s="303">
        <f>'120121'!E57</f>
        <v>0</v>
      </c>
    </row>
    <row r="307" spans="1:3">
      <c r="A307" s="15" t="s">
        <v>66</v>
      </c>
      <c r="B307" s="15"/>
      <c r="C307" s="303"/>
    </row>
    <row r="308" spans="1:3">
      <c r="A308" s="15" t="s">
        <v>67</v>
      </c>
      <c r="B308" s="15" t="s">
        <v>1995</v>
      </c>
      <c r="C308" s="303"/>
    </row>
    <row r="309" spans="1:3">
      <c r="A309" s="15" t="s">
        <v>68</v>
      </c>
      <c r="B309" s="15" t="s">
        <v>69</v>
      </c>
      <c r="C309" s="303">
        <f>SUM('120121'!E59:E60)</f>
        <v>0</v>
      </c>
    </row>
    <row r="310" spans="1:3">
      <c r="A310" s="15" t="s">
        <v>70</v>
      </c>
      <c r="B310" s="15" t="s">
        <v>71</v>
      </c>
      <c r="C310" s="303">
        <f>SUM('120121'!E61:E62)</f>
        <v>0</v>
      </c>
    </row>
    <row r="311" spans="1:3">
      <c r="A311" s="15" t="s">
        <v>72</v>
      </c>
      <c r="B311" s="15" t="s">
        <v>73</v>
      </c>
      <c r="C311" s="303">
        <f>SUM('120121'!E81:E83)</f>
        <v>0</v>
      </c>
    </row>
    <row r="312" spans="1:3">
      <c r="A312" s="15" t="s">
        <v>74</v>
      </c>
      <c r="B312" s="15" t="s">
        <v>75</v>
      </c>
      <c r="C312" s="303">
        <f>SUM('120121'!E84:E87)</f>
        <v>0</v>
      </c>
    </row>
    <row r="313" spans="1:3">
      <c r="A313" s="15"/>
      <c r="B313" s="15" t="s">
        <v>76</v>
      </c>
      <c r="C313" s="303">
        <f>SUM('120121'!E88:E90)</f>
        <v>-15760768</v>
      </c>
    </row>
    <row r="314" spans="1:3">
      <c r="A314" s="15"/>
      <c r="B314" s="15"/>
      <c r="C314" s="303"/>
    </row>
    <row r="315" spans="1:3">
      <c r="A315" s="15" t="s">
        <v>77</v>
      </c>
      <c r="B315" s="15" t="s">
        <v>2288</v>
      </c>
      <c r="C315" s="265">
        <f>SUM(C303:C314)</f>
        <v>-2637091385</v>
      </c>
    </row>
    <row r="316" spans="1:3">
      <c r="A316" s="15"/>
      <c r="B316" s="15"/>
      <c r="C316" s="303"/>
    </row>
    <row r="317" spans="1:3" ht="15.75">
      <c r="A317" s="112" t="s">
        <v>78</v>
      </c>
      <c r="B317" s="112"/>
      <c r="C317" s="303"/>
    </row>
    <row r="318" spans="1:3">
      <c r="A318" s="15" t="s">
        <v>79</v>
      </c>
      <c r="B318" s="15"/>
      <c r="C318" s="303"/>
    </row>
    <row r="319" spans="1:3">
      <c r="A319" s="15" t="s">
        <v>80</v>
      </c>
      <c r="B319" s="15" t="s">
        <v>81</v>
      </c>
      <c r="C319" s="303">
        <f>'120121'!E96+SUM('120121'!E99:E100)+'120121'!E108+SUM('120121'!E111:E112)</f>
        <v>300000000</v>
      </c>
    </row>
    <row r="320" spans="1:3">
      <c r="A320" s="15" t="s">
        <v>82</v>
      </c>
      <c r="B320" s="15" t="s">
        <v>83</v>
      </c>
      <c r="C320" s="303">
        <f>'120121'!E98+'120121'!E110</f>
        <v>13000000</v>
      </c>
    </row>
    <row r="321" spans="1:3">
      <c r="A321" s="15" t="s">
        <v>84</v>
      </c>
      <c r="B321" s="15" t="s">
        <v>85</v>
      </c>
      <c r="C321" s="303">
        <f>'120121'!E97+'120121'!E109</f>
        <v>0</v>
      </c>
    </row>
    <row r="322" spans="1:3">
      <c r="A322" s="15" t="s">
        <v>86</v>
      </c>
      <c r="B322" s="15" t="s">
        <v>788</v>
      </c>
      <c r="C322" s="303">
        <f>SUM('120121'!E101,'120121'!E113)</f>
        <v>582123427</v>
      </c>
    </row>
    <row r="323" spans="1:3">
      <c r="A323" s="15" t="s">
        <v>789</v>
      </c>
      <c r="B323" s="15" t="s">
        <v>790</v>
      </c>
      <c r="C323" s="303">
        <f>'120121'!E115+'120121'!E116</f>
        <v>-872000000</v>
      </c>
    </row>
    <row r="324" spans="1:3">
      <c r="A324" s="15" t="s">
        <v>791</v>
      </c>
      <c r="B324" s="15" t="s">
        <v>792</v>
      </c>
      <c r="C324" s="303">
        <f>SUM('120121'!E102:E104)+'120121'!E114</f>
        <v>-6991427</v>
      </c>
    </row>
    <row r="325" spans="1:3">
      <c r="A325" s="15"/>
      <c r="B325" s="15"/>
      <c r="C325" s="303"/>
    </row>
    <row r="326" spans="1:3">
      <c r="A326" s="15"/>
      <c r="B326" s="15"/>
      <c r="C326" s="303"/>
    </row>
    <row r="327" spans="1:3">
      <c r="A327" s="15" t="s">
        <v>793</v>
      </c>
      <c r="B327" s="15" t="s">
        <v>2288</v>
      </c>
      <c r="C327" s="265">
        <f>SUM(C319:C326)</f>
        <v>16132000</v>
      </c>
    </row>
    <row r="328" spans="1:3">
      <c r="A328" s="15"/>
      <c r="B328" s="15"/>
      <c r="C328" s="303"/>
    </row>
    <row r="329" spans="1:3">
      <c r="A329" s="15" t="s">
        <v>794</v>
      </c>
      <c r="B329" s="15" t="s">
        <v>2288</v>
      </c>
      <c r="C329" s="303">
        <f>(C327+C315)+C300</f>
        <v>194331233</v>
      </c>
    </row>
    <row r="330" spans="1:3">
      <c r="A330" s="15"/>
      <c r="B330" s="15"/>
      <c r="C330" s="303"/>
    </row>
    <row r="331" spans="1:3">
      <c r="A331" s="15" t="s">
        <v>795</v>
      </c>
      <c r="B331" s="15" t="s">
        <v>796</v>
      </c>
      <c r="C331" s="303">
        <f>'120121'!E123</f>
        <v>546242975</v>
      </c>
    </row>
    <row r="332" spans="1:3">
      <c r="A332" s="15"/>
      <c r="B332" s="15"/>
      <c r="C332" s="303"/>
    </row>
    <row r="333" spans="1:3" ht="15.75">
      <c r="A333" s="112" t="s">
        <v>797</v>
      </c>
      <c r="B333" s="15" t="s">
        <v>798</v>
      </c>
      <c r="C333" s="634">
        <f>C331+C329</f>
        <v>740574208</v>
      </c>
    </row>
    <row r="336" spans="1:3" ht="18">
      <c r="A336" s="388" t="s">
        <v>799</v>
      </c>
      <c r="B336" s="67"/>
      <c r="C336" s="67"/>
    </row>
    <row r="340" spans="1:3" ht="15.75">
      <c r="A340" s="15"/>
      <c r="B340" s="2463" t="s">
        <v>2281</v>
      </c>
    </row>
    <row r="341" spans="1:3" ht="15.75">
      <c r="A341" s="15"/>
      <c r="B341" s="2463" t="s">
        <v>2282</v>
      </c>
      <c r="C341" s="2463" t="str">
        <f>$C$16</f>
        <v>12/31/2015</v>
      </c>
    </row>
    <row r="342" spans="1:3" ht="15.75">
      <c r="A342" s="600" t="s">
        <v>800</v>
      </c>
      <c r="B342" s="112"/>
      <c r="C342" s="112"/>
    </row>
    <row r="343" spans="1:3" ht="15.75">
      <c r="A343" s="2691" t="s">
        <v>4358</v>
      </c>
      <c r="B343" s="112"/>
      <c r="C343" s="112"/>
    </row>
    <row r="344" spans="1:3">
      <c r="A344" s="15" t="s">
        <v>801</v>
      </c>
      <c r="B344" s="1412" t="s">
        <v>4539</v>
      </c>
      <c r="C344" s="390">
        <f>'300301'!D24</f>
        <v>2763263136.8299999</v>
      </c>
    </row>
    <row r="345" spans="1:3">
      <c r="A345" s="15" t="s">
        <v>802</v>
      </c>
      <c r="B345" s="1412" t="s">
        <v>4540</v>
      </c>
      <c r="C345" s="303">
        <f>'300301'!D26</f>
        <v>1931355602.96</v>
      </c>
    </row>
    <row r="346" spans="1:3">
      <c r="A346" s="15" t="s">
        <v>803</v>
      </c>
      <c r="B346" s="1412" t="s">
        <v>4541</v>
      </c>
      <c r="C346" s="303">
        <f>'300301'!D27</f>
        <v>14420698</v>
      </c>
    </row>
    <row r="347" spans="1:3">
      <c r="A347" s="15" t="s">
        <v>804</v>
      </c>
      <c r="B347" s="1412" t="s">
        <v>4542</v>
      </c>
      <c r="C347" s="303">
        <f>SUM('300301'!D28:D31)</f>
        <v>11718193.559999999</v>
      </c>
    </row>
    <row r="348" spans="1:3" ht="15.75">
      <c r="A348" s="112" t="s">
        <v>805</v>
      </c>
      <c r="B348" s="1412" t="s">
        <v>2288</v>
      </c>
      <c r="C348" s="303">
        <f>SUM(C344:C347)</f>
        <v>4720757631.3500004</v>
      </c>
    </row>
    <row r="349" spans="1:3">
      <c r="A349" s="15" t="s">
        <v>806</v>
      </c>
      <c r="B349" s="1412" t="s">
        <v>4543</v>
      </c>
      <c r="C349" s="303">
        <f>'300301'!D33</f>
        <v>16503356</v>
      </c>
    </row>
    <row r="350" spans="1:3">
      <c r="A350" s="2689" t="s">
        <v>4649</v>
      </c>
      <c r="B350" s="1412"/>
      <c r="C350" s="2465"/>
    </row>
    <row r="351" spans="1:3">
      <c r="A351" s="1412" t="s">
        <v>4650</v>
      </c>
      <c r="B351" s="1412" t="s">
        <v>4654</v>
      </c>
      <c r="C351" s="2465">
        <f>'300301'!D46</f>
        <v>573358610.16999996</v>
      </c>
    </row>
    <row r="352" spans="1:3">
      <c r="A352" s="1412" t="s">
        <v>4651</v>
      </c>
      <c r="B352" s="1412" t="s">
        <v>4655</v>
      </c>
      <c r="C352" s="2465">
        <f>'300301'!D48</f>
        <v>2074740087.04</v>
      </c>
    </row>
    <row r="353" spans="1:3">
      <c r="A353" s="2690" t="s">
        <v>4652</v>
      </c>
      <c r="B353" s="1412" t="s">
        <v>4656</v>
      </c>
      <c r="C353" s="2465">
        <f>'300301'!D49</f>
        <v>41262000</v>
      </c>
    </row>
    <row r="354" spans="1:3">
      <c r="A354" s="1412" t="s">
        <v>4705</v>
      </c>
      <c r="B354" s="1412" t="s">
        <v>4704</v>
      </c>
      <c r="C354" s="2465">
        <f>SUM('300301'!D50:D52)</f>
        <v>642976054.22000003</v>
      </c>
    </row>
    <row r="355" spans="1:3">
      <c r="A355" s="1412" t="s">
        <v>807</v>
      </c>
      <c r="B355" s="1412" t="s">
        <v>4670</v>
      </c>
      <c r="C355" s="2465">
        <f>'300301'!D58-('300301'!D35+'300301'!D45+'300301'!D54)</f>
        <v>136761759</v>
      </c>
    </row>
    <row r="356" spans="1:3" ht="15.75">
      <c r="A356" s="112" t="s">
        <v>808</v>
      </c>
      <c r="B356" s="1412" t="s">
        <v>4544</v>
      </c>
      <c r="C356" s="390">
        <f>SUM(C348:C355)</f>
        <v>8206359497.7800007</v>
      </c>
    </row>
    <row r="357" spans="1:3">
      <c r="A357" s="15"/>
      <c r="B357" s="1412"/>
      <c r="C357" s="303"/>
    </row>
    <row r="358" spans="1:3" ht="15.75">
      <c r="A358" s="600" t="s">
        <v>809</v>
      </c>
      <c r="B358" s="1412"/>
      <c r="C358" s="303"/>
    </row>
    <row r="359" spans="1:3">
      <c r="A359" s="2691" t="s">
        <v>4358</v>
      </c>
      <c r="B359" s="1412"/>
      <c r="C359" s="303"/>
    </row>
    <row r="360" spans="1:3">
      <c r="A360" s="15" t="s">
        <v>801</v>
      </c>
      <c r="B360" s="1412" t="s">
        <v>4667</v>
      </c>
      <c r="C360" s="303">
        <f>'300301'!F24</f>
        <v>10477848</v>
      </c>
    </row>
    <row r="361" spans="1:3">
      <c r="A361" s="15" t="s">
        <v>802</v>
      </c>
      <c r="B361" s="1412" t="s">
        <v>4668</v>
      </c>
      <c r="C361" s="303">
        <f>'300301'!F26</f>
        <v>9107368</v>
      </c>
    </row>
    <row r="362" spans="1:3">
      <c r="A362" s="15" t="s">
        <v>803</v>
      </c>
      <c r="B362" s="1412" t="s">
        <v>4669</v>
      </c>
      <c r="C362" s="303">
        <f>'300301'!F27</f>
        <v>86527</v>
      </c>
    </row>
    <row r="363" spans="1:3">
      <c r="A363" s="15" t="s">
        <v>804</v>
      </c>
      <c r="B363" s="1412" t="s">
        <v>4545</v>
      </c>
      <c r="C363" s="303">
        <f>SUM('300301'!F28:F31)</f>
        <v>55882</v>
      </c>
    </row>
    <row r="364" spans="1:3" ht="15.75">
      <c r="A364" s="112" t="s">
        <v>810</v>
      </c>
      <c r="B364" s="1412" t="s">
        <v>2288</v>
      </c>
      <c r="C364" s="303">
        <f>SUM(C360:C363)</f>
        <v>19727625</v>
      </c>
    </row>
    <row r="365" spans="1:3">
      <c r="A365" s="15" t="s">
        <v>806</v>
      </c>
      <c r="B365" s="1412" t="s">
        <v>4546</v>
      </c>
      <c r="C365" s="303">
        <f>'300301'!F33</f>
        <v>457889</v>
      </c>
    </row>
    <row r="366" spans="1:3">
      <c r="A366" s="2689" t="s">
        <v>4649</v>
      </c>
      <c r="B366" s="1412"/>
      <c r="C366" s="303"/>
    </row>
    <row r="367" spans="1:3">
      <c r="A367" s="1412" t="s">
        <v>4650</v>
      </c>
      <c r="B367" s="1412" t="s">
        <v>4657</v>
      </c>
      <c r="C367" s="2465">
        <f>'300301'!F46</f>
        <v>3603539</v>
      </c>
    </row>
    <row r="368" spans="1:3">
      <c r="A368" s="1412" t="s">
        <v>4651</v>
      </c>
      <c r="B368" s="1412" t="s">
        <v>4658</v>
      </c>
      <c r="C368" s="2465">
        <f>'300301'!F48</f>
        <v>22240439</v>
      </c>
    </row>
    <row r="369" spans="1:3">
      <c r="A369" s="2690" t="s">
        <v>4652</v>
      </c>
      <c r="B369" s="1412" t="s">
        <v>4659</v>
      </c>
      <c r="C369" s="2465">
        <f>'300301'!F49</f>
        <v>576000</v>
      </c>
    </row>
    <row r="370" spans="1:3">
      <c r="A370" s="1412" t="s">
        <v>4653</v>
      </c>
      <c r="B370" s="1412" t="s">
        <v>4706</v>
      </c>
      <c r="C370" s="2465">
        <f>SUM('300301'!F50:F53)</f>
        <v>10707996</v>
      </c>
    </row>
    <row r="371" spans="1:3" ht="15.75">
      <c r="A371" s="112" t="s">
        <v>811</v>
      </c>
      <c r="B371" s="1412" t="s">
        <v>4666</v>
      </c>
      <c r="C371" s="303">
        <f>SUM(C364:C370)</f>
        <v>57313488</v>
      </c>
    </row>
    <row r="372" spans="1:3" ht="15.75">
      <c r="A372" s="67"/>
      <c r="B372" s="69"/>
      <c r="C372" s="391"/>
    </row>
    <row r="373" spans="1:3" ht="15.75">
      <c r="A373" s="69" t="s">
        <v>812</v>
      </c>
      <c r="B373" s="67"/>
      <c r="C373" s="391"/>
    </row>
    <row r="374" spans="1:3">
      <c r="A374" s="2691" t="s">
        <v>4358</v>
      </c>
      <c r="B374" s="67"/>
      <c r="C374" s="391"/>
    </row>
    <row r="375" spans="1:3">
      <c r="A375" s="15" t="s">
        <v>801</v>
      </c>
      <c r="B375" s="1412" t="s">
        <v>4547</v>
      </c>
      <c r="C375" s="303">
        <f>'300301'!H24</f>
        <v>2198844</v>
      </c>
    </row>
    <row r="376" spans="1:3">
      <c r="A376" s="15" t="s">
        <v>802</v>
      </c>
      <c r="B376" s="1412" t="s">
        <v>4548</v>
      </c>
      <c r="C376" s="303">
        <f>'300301'!H26</f>
        <v>346856</v>
      </c>
    </row>
    <row r="377" spans="1:3">
      <c r="A377" s="15" t="s">
        <v>803</v>
      </c>
      <c r="B377" s="1412" t="s">
        <v>4549</v>
      </c>
      <c r="C377" s="303">
        <f>'300301'!H27</f>
        <v>81</v>
      </c>
    </row>
    <row r="378" spans="1:3">
      <c r="A378" s="15" t="s">
        <v>804</v>
      </c>
      <c r="B378" s="1412" t="s">
        <v>4550</v>
      </c>
      <c r="C378" s="303">
        <f>SUM('300301'!H28:H31)</f>
        <v>4259</v>
      </c>
    </row>
    <row r="379" spans="1:3" ht="15.75">
      <c r="A379" s="112" t="s">
        <v>813</v>
      </c>
      <c r="B379" s="1412" t="s">
        <v>2288</v>
      </c>
      <c r="C379" s="303">
        <f>SUM(C375:C378)</f>
        <v>2550040</v>
      </c>
    </row>
    <row r="380" spans="1:3" s="1331" customFormat="1">
      <c r="A380" s="1412" t="s">
        <v>806</v>
      </c>
      <c r="B380" s="1412" t="s">
        <v>4551</v>
      </c>
      <c r="C380" s="2465">
        <f>'300301'!H33</f>
        <v>0</v>
      </c>
    </row>
    <row r="381" spans="1:3" s="1331" customFormat="1">
      <c r="A381" s="2689" t="s">
        <v>4649</v>
      </c>
      <c r="B381" s="1412" t="s">
        <v>4660</v>
      </c>
      <c r="C381" s="2465">
        <f>'300301'!H45</f>
        <v>0</v>
      </c>
    </row>
    <row r="382" spans="1:3" s="1331" customFormat="1">
      <c r="A382" s="1412" t="s">
        <v>4650</v>
      </c>
      <c r="B382" s="1412" t="s">
        <v>4661</v>
      </c>
      <c r="C382" s="2465">
        <f>'300301'!H46</f>
        <v>687189</v>
      </c>
    </row>
    <row r="383" spans="1:3" s="1331" customFormat="1">
      <c r="A383" s="1412" t="s">
        <v>4651</v>
      </c>
      <c r="B383" s="1412" t="s">
        <v>4662</v>
      </c>
      <c r="C383" s="2465">
        <f>'300301'!H48</f>
        <v>160082</v>
      </c>
    </row>
    <row r="384" spans="1:3" s="1331" customFormat="1">
      <c r="A384" s="2690" t="s">
        <v>4652</v>
      </c>
      <c r="B384" s="1412" t="s">
        <v>4663</v>
      </c>
      <c r="C384" s="2465">
        <f>'300301'!H49</f>
        <v>254</v>
      </c>
    </row>
    <row r="385" spans="1:3" s="1331" customFormat="1">
      <c r="A385" s="1412" t="s">
        <v>4653</v>
      </c>
      <c r="B385" s="1412" t="s">
        <v>4664</v>
      </c>
      <c r="C385" s="2465">
        <f>SUM('300301'!H50:H53)</f>
        <v>1135</v>
      </c>
    </row>
    <row r="386" spans="1:3" s="1331" customFormat="1" ht="15.75">
      <c r="A386" s="2466" t="s">
        <v>814</v>
      </c>
      <c r="B386" s="1412" t="s">
        <v>4665</v>
      </c>
      <c r="C386" s="2465">
        <f>SUM(C379:C385)</f>
        <v>3398700</v>
      </c>
    </row>
    <row r="388" spans="1:3" ht="18">
      <c r="A388" s="388" t="s">
        <v>815</v>
      </c>
      <c r="B388" s="388"/>
      <c r="C388" s="388"/>
    </row>
    <row r="389" spans="1:3" ht="15.75">
      <c r="A389" s="600" t="s">
        <v>816</v>
      </c>
    </row>
    <row r="390" spans="1:3">
      <c r="A390" s="15" t="s">
        <v>817</v>
      </c>
      <c r="B390" s="15" t="s">
        <v>2288</v>
      </c>
      <c r="C390" s="637">
        <f>C344/C375</f>
        <v>1256.6890315229275</v>
      </c>
    </row>
    <row r="391" spans="1:3">
      <c r="A391" s="15" t="s">
        <v>818</v>
      </c>
      <c r="B391" s="15" t="s">
        <v>2288</v>
      </c>
      <c r="C391" s="303">
        <f>(+C360*1000)/C375</f>
        <v>4765.1620578813227</v>
      </c>
    </row>
    <row r="392" spans="1:3">
      <c r="A392" s="15" t="s">
        <v>819</v>
      </c>
      <c r="B392" s="15" t="s">
        <v>2288</v>
      </c>
      <c r="C392" s="638">
        <f>(+C344*100)/(C360*1000)</f>
        <v>26.372430071804821</v>
      </c>
    </row>
    <row r="393" spans="1:3">
      <c r="A393" s="15"/>
      <c r="B393" s="15"/>
      <c r="C393" s="303"/>
    </row>
    <row r="394" spans="1:3" ht="15.75">
      <c r="A394" s="600" t="s">
        <v>820</v>
      </c>
      <c r="B394" s="15"/>
      <c r="C394" s="303"/>
    </row>
    <row r="395" spans="1:3">
      <c r="A395" s="15" t="s">
        <v>817</v>
      </c>
      <c r="B395" s="15" t="s">
        <v>2288</v>
      </c>
      <c r="C395" s="637">
        <f>C345/C376</f>
        <v>5568.1770041746431</v>
      </c>
    </row>
    <row r="396" spans="1:3">
      <c r="A396" s="15" t="s">
        <v>818</v>
      </c>
      <c r="B396" s="15" t="s">
        <v>2288</v>
      </c>
      <c r="C396" s="303">
        <f>(+C361*1000)/C376</f>
        <v>26256.913531840302</v>
      </c>
    </row>
    <row r="397" spans="1:3">
      <c r="A397" s="15" t="s">
        <v>819</v>
      </c>
      <c r="B397" s="15" t="s">
        <v>2288</v>
      </c>
      <c r="C397" s="638">
        <f>(+C345*100)/(C361*1000)</f>
        <v>21.206517656473309</v>
      </c>
    </row>
    <row r="398" spans="1:3">
      <c r="A398" s="15"/>
      <c r="B398" s="15"/>
      <c r="C398" s="638"/>
    </row>
    <row r="399" spans="1:3" ht="15.75">
      <c r="A399" s="600" t="s">
        <v>821</v>
      </c>
      <c r="B399" s="15"/>
      <c r="C399" s="638"/>
    </row>
    <row r="400" spans="1:3">
      <c r="A400" s="15" t="s">
        <v>817</v>
      </c>
      <c r="B400" s="15" t="s">
        <v>2288</v>
      </c>
      <c r="C400" s="637">
        <f>C346/C377</f>
        <v>178033.30864197531</v>
      </c>
    </row>
    <row r="401" spans="1:3">
      <c r="A401" s="15" t="s">
        <v>818</v>
      </c>
      <c r="B401" s="15" t="s">
        <v>2288</v>
      </c>
      <c r="C401" s="303">
        <f>(+C362*1000)/C377</f>
        <v>1068234.5679012346</v>
      </c>
    </row>
    <row r="402" spans="1:3">
      <c r="A402" s="15" t="s">
        <v>819</v>
      </c>
      <c r="B402" s="15" t="s">
        <v>2288</v>
      </c>
      <c r="C402" s="638">
        <f>(+C346*100)/(C362*1000)</f>
        <v>16.666125024558809</v>
      </c>
    </row>
    <row r="404" spans="1:3" ht="18">
      <c r="A404" s="388" t="s">
        <v>3616</v>
      </c>
      <c r="B404" s="388"/>
      <c r="C404" s="388"/>
    </row>
    <row r="405" spans="1:3">
      <c r="A405" s="15" t="s">
        <v>822</v>
      </c>
      <c r="B405" s="15" t="s">
        <v>823</v>
      </c>
      <c r="C405" s="390">
        <f>'320323'!E29</f>
        <v>262358148.92999998</v>
      </c>
    </row>
    <row r="406" spans="1:3">
      <c r="A406" s="15" t="s">
        <v>824</v>
      </c>
      <c r="B406" s="15" t="s">
        <v>825</v>
      </c>
      <c r="C406" s="303">
        <f>'320323'!E49</f>
        <v>0</v>
      </c>
    </row>
    <row r="407" spans="1:3">
      <c r="A407" s="15" t="s">
        <v>826</v>
      </c>
      <c r="B407" s="15" t="s">
        <v>827</v>
      </c>
      <c r="C407" s="303">
        <f>'320323'!K16</f>
        <v>0</v>
      </c>
    </row>
    <row r="408" spans="1:3">
      <c r="A408" s="15" t="s">
        <v>828</v>
      </c>
      <c r="B408" s="1412" t="s">
        <v>4552</v>
      </c>
      <c r="C408" s="303">
        <f>'320323'!K33</f>
        <v>20401906.25</v>
      </c>
    </row>
    <row r="409" spans="1:3">
      <c r="A409" s="15" t="s">
        <v>829</v>
      </c>
      <c r="B409" s="1412" t="s">
        <v>4553</v>
      </c>
      <c r="C409" s="303">
        <f>'320323'!K39</f>
        <v>1700900544.6299999</v>
      </c>
    </row>
    <row r="410" spans="1:3">
      <c r="A410" s="15" t="s">
        <v>770</v>
      </c>
      <c r="B410" s="1412" t="s">
        <v>2288</v>
      </c>
      <c r="C410" s="303">
        <f>SUM(C405:C409)</f>
        <v>1983660599.8099999</v>
      </c>
    </row>
    <row r="411" spans="1:3">
      <c r="A411" s="15" t="s">
        <v>771</v>
      </c>
      <c r="B411" s="1412" t="s">
        <v>4554</v>
      </c>
      <c r="C411" s="303">
        <f>'320323'!K73</f>
        <v>161361983.49000001</v>
      </c>
    </row>
    <row r="412" spans="1:3">
      <c r="A412" s="1412" t="s">
        <v>4443</v>
      </c>
      <c r="B412" s="1412" t="s">
        <v>4444</v>
      </c>
      <c r="C412" s="2465">
        <f>'320323'!P26</f>
        <v>0</v>
      </c>
    </row>
    <row r="413" spans="1:3">
      <c r="A413" s="15" t="s">
        <v>2033</v>
      </c>
      <c r="B413" s="1412" t="s">
        <v>4555</v>
      </c>
      <c r="C413" s="303">
        <f>'320323'!P54</f>
        <v>535168965.39999998</v>
      </c>
    </row>
    <row r="414" spans="1:3">
      <c r="A414" s="15" t="s">
        <v>2034</v>
      </c>
      <c r="B414" s="1412" t="s">
        <v>4556</v>
      </c>
      <c r="C414" s="303">
        <f>'320323'!P62+'320323'!P69</f>
        <v>597595410.71999991</v>
      </c>
    </row>
    <row r="415" spans="1:3">
      <c r="A415" s="15" t="s">
        <v>2035</v>
      </c>
      <c r="B415" s="1412" t="s">
        <v>4557</v>
      </c>
      <c r="C415" s="303">
        <f>'320323'!P76</f>
        <v>0</v>
      </c>
    </row>
    <row r="416" spans="1:3">
      <c r="A416" s="15" t="s">
        <v>2036</v>
      </c>
      <c r="B416" s="1412" t="s">
        <v>4558</v>
      </c>
      <c r="C416" s="303">
        <f>'320323'!V22</f>
        <v>886290930.36000013</v>
      </c>
    </row>
    <row r="417" spans="1:4" ht="15.75">
      <c r="A417" s="112" t="s">
        <v>2037</v>
      </c>
      <c r="B417" s="1412" t="s">
        <v>4559</v>
      </c>
      <c r="C417" s="390">
        <f>SUM(C410:C416)</f>
        <v>4164077889.7799997</v>
      </c>
    </row>
    <row r="418" spans="1:4" ht="15.75">
      <c r="A418" s="15"/>
      <c r="B418" s="112"/>
      <c r="C418" s="112"/>
    </row>
    <row r="420" spans="1:4" ht="18">
      <c r="A420" s="388" t="s">
        <v>2038</v>
      </c>
      <c r="B420" s="67"/>
      <c r="C420" s="388"/>
      <c r="D420" s="388"/>
    </row>
    <row r="421" spans="1:4" ht="18">
      <c r="A421" s="475"/>
      <c r="B421" s="475"/>
      <c r="C421" s="475"/>
      <c r="D421" s="475"/>
    </row>
    <row r="424" spans="1:4" ht="15.75">
      <c r="A424" s="15"/>
      <c r="B424" s="2463" t="s">
        <v>2281</v>
      </c>
    </row>
    <row r="425" spans="1:4" ht="18">
      <c r="A425" s="476"/>
      <c r="B425" s="2463" t="s">
        <v>2282</v>
      </c>
      <c r="C425" s="2463" t="str">
        <f>$C$16</f>
        <v>12/31/2015</v>
      </c>
    </row>
    <row r="426" spans="1:4" ht="18">
      <c r="A426" s="476"/>
      <c r="B426" s="112"/>
      <c r="C426" s="112"/>
    </row>
    <row r="427" spans="1:4">
      <c r="A427" s="15" t="s">
        <v>2039</v>
      </c>
      <c r="B427" s="15" t="s">
        <v>2288</v>
      </c>
      <c r="C427" s="390">
        <f>C356</f>
        <v>8206359497.7800007</v>
      </c>
    </row>
    <row r="428" spans="1:4">
      <c r="A428" s="15"/>
      <c r="B428" s="15"/>
      <c r="C428" s="390"/>
    </row>
    <row r="429" spans="1:4">
      <c r="A429" s="15" t="s">
        <v>2040</v>
      </c>
      <c r="B429" s="15" t="s">
        <v>2288</v>
      </c>
      <c r="C429" s="303">
        <f>C371</f>
        <v>57313488</v>
      </c>
    </row>
    <row r="430" spans="1:4">
      <c r="A430" s="15"/>
      <c r="B430" s="15"/>
      <c r="C430" s="303"/>
    </row>
    <row r="431" spans="1:4" ht="15.75">
      <c r="A431" s="69" t="s">
        <v>2041</v>
      </c>
      <c r="B431" s="69"/>
      <c r="C431" s="69"/>
    </row>
    <row r="432" spans="1:4" ht="15.75">
      <c r="A432" s="15"/>
      <c r="B432" s="634"/>
    </row>
    <row r="433" spans="1:3">
      <c r="A433" s="15" t="s">
        <v>2042</v>
      </c>
      <c r="B433" s="15" t="s">
        <v>2288</v>
      </c>
      <c r="C433" s="390">
        <f>C506</f>
        <v>1818236817.9299998</v>
      </c>
    </row>
    <row r="434" spans="1:3">
      <c r="A434" s="15"/>
      <c r="B434" s="15"/>
      <c r="C434" s="303"/>
    </row>
    <row r="435" spans="1:3">
      <c r="A435" s="15" t="s">
        <v>2043</v>
      </c>
      <c r="B435" s="15" t="s">
        <v>2288</v>
      </c>
      <c r="C435" s="303">
        <f>C511</f>
        <v>1014015953.2723278</v>
      </c>
    </row>
    <row r="436" spans="1:3">
      <c r="A436" s="15"/>
      <c r="B436" s="15"/>
      <c r="C436" s="303"/>
    </row>
    <row r="437" spans="1:3">
      <c r="A437" s="15" t="s">
        <v>2833</v>
      </c>
      <c r="B437" s="15" t="s">
        <v>2288</v>
      </c>
      <c r="C437" s="303">
        <f>C519</f>
        <v>1331825118.5776725</v>
      </c>
    </row>
    <row r="438" spans="1:3">
      <c r="A438" s="15"/>
      <c r="B438" s="15"/>
      <c r="C438" s="303"/>
    </row>
    <row r="439" spans="1:3">
      <c r="A439" s="15" t="s">
        <v>2044</v>
      </c>
      <c r="B439" s="15" t="s">
        <v>2288</v>
      </c>
      <c r="C439" s="303">
        <f>C527</f>
        <v>819529915.38</v>
      </c>
    </row>
    <row r="440" spans="1:3">
      <c r="A440" s="15"/>
      <c r="B440" s="15"/>
      <c r="C440" s="303"/>
    </row>
    <row r="441" spans="1:3">
      <c r="A441" s="15" t="s">
        <v>2045</v>
      </c>
      <c r="B441" s="15" t="s">
        <v>2288</v>
      </c>
      <c r="C441" s="303">
        <f>C173</f>
        <v>447147825.04999983</v>
      </c>
    </row>
    <row r="442" spans="1:3">
      <c r="A442" s="15"/>
      <c r="B442" s="15"/>
      <c r="C442" s="303"/>
    </row>
    <row r="443" spans="1:3">
      <c r="A443" s="15" t="s">
        <v>2046</v>
      </c>
      <c r="B443" s="15" t="s">
        <v>2288</v>
      </c>
      <c r="C443" s="303">
        <f>C172</f>
        <v>1493264043.27</v>
      </c>
    </row>
    <row r="444" spans="1:3">
      <c r="A444" s="15"/>
      <c r="B444" s="15" t="s">
        <v>1784</v>
      </c>
      <c r="C444" s="303"/>
    </row>
    <row r="445" spans="1:3">
      <c r="A445" s="15" t="s">
        <v>2047</v>
      </c>
      <c r="B445" s="15" t="s">
        <v>2048</v>
      </c>
      <c r="C445" s="303">
        <f>C447-SUM(C433:C443)</f>
        <v>1282339824.3000011</v>
      </c>
    </row>
    <row r="446" spans="1:3">
      <c r="B446" s="9" t="s">
        <v>1784</v>
      </c>
    </row>
    <row r="447" spans="1:3">
      <c r="A447" s="15" t="s">
        <v>2049</v>
      </c>
      <c r="B447" s="15" t="s">
        <v>2288</v>
      </c>
      <c r="C447" s="390">
        <f>C427</f>
        <v>8206359497.7800007</v>
      </c>
    </row>
    <row r="448" spans="1:3" ht="15.75">
      <c r="A448" s="15"/>
      <c r="B448" s="112"/>
      <c r="C448" s="303"/>
    </row>
    <row r="450" spans="1:3" ht="15.75">
      <c r="A450" s="69" t="s">
        <v>2050</v>
      </c>
      <c r="B450" s="69"/>
      <c r="C450" s="69"/>
    </row>
    <row r="451" spans="1:3">
      <c r="A451" s="67"/>
      <c r="B451" s="67"/>
      <c r="C451" s="67"/>
    </row>
    <row r="453" spans="1:3">
      <c r="A453" s="15" t="s">
        <v>2042</v>
      </c>
      <c r="B453" s="15" t="s">
        <v>2288</v>
      </c>
      <c r="C453" s="639">
        <f>(+C433/C$427)*100</f>
        <v>22.156436339668918</v>
      </c>
    </row>
    <row r="454" spans="1:3">
      <c r="A454" s="15"/>
      <c r="B454" s="15"/>
      <c r="C454" s="639"/>
    </row>
    <row r="455" spans="1:3">
      <c r="A455" s="15" t="s">
        <v>2043</v>
      </c>
      <c r="B455" s="15" t="s">
        <v>2288</v>
      </c>
      <c r="C455" s="639">
        <f>(+C435/C$427)*100</f>
        <v>12.356465172487766</v>
      </c>
    </row>
    <row r="456" spans="1:3">
      <c r="A456" s="15"/>
      <c r="B456" s="15"/>
      <c r="C456" s="639"/>
    </row>
    <row r="457" spans="1:3">
      <c r="A457" s="15" t="s">
        <v>2833</v>
      </c>
      <c r="B457" s="15" t="s">
        <v>2288</v>
      </c>
      <c r="C457" s="639">
        <f>(+C437/C$427)*100</f>
        <v>16.229183219891357</v>
      </c>
    </row>
    <row r="458" spans="1:3">
      <c r="A458" s="15"/>
      <c r="B458" s="15"/>
      <c r="C458" s="639"/>
    </row>
    <row r="459" spans="1:3">
      <c r="A459" s="15" t="s">
        <v>2044</v>
      </c>
      <c r="B459" s="15" t="s">
        <v>2288</v>
      </c>
      <c r="C459" s="639">
        <f>(+C439/C$427)*100</f>
        <v>9.9865222282999024</v>
      </c>
    </row>
    <row r="460" spans="1:3">
      <c r="A460" s="15"/>
      <c r="B460" s="15"/>
      <c r="C460" s="639"/>
    </row>
    <row r="461" spans="1:3">
      <c r="A461" s="15" t="s">
        <v>2045</v>
      </c>
      <c r="B461" s="15" t="s">
        <v>2288</v>
      </c>
      <c r="C461" s="639">
        <f>(+C441/C$427)*100</f>
        <v>5.4487964507399784</v>
      </c>
    </row>
    <row r="462" spans="1:3">
      <c r="A462" s="15"/>
      <c r="B462" s="15"/>
      <c r="C462" s="639"/>
    </row>
    <row r="463" spans="1:3">
      <c r="A463" s="15" t="s">
        <v>2046</v>
      </c>
      <c r="B463" s="15" t="s">
        <v>2288</v>
      </c>
      <c r="C463" s="639">
        <f>(+C443/C$427)*100</f>
        <v>18.196424902832497</v>
      </c>
    </row>
    <row r="464" spans="1:3">
      <c r="A464" s="15"/>
      <c r="B464" s="15"/>
      <c r="C464" s="639"/>
    </row>
    <row r="465" spans="1:3">
      <c r="A465" s="15" t="s">
        <v>2047</v>
      </c>
      <c r="B465" s="15" t="s">
        <v>2288</v>
      </c>
      <c r="C465" s="639">
        <f>(+C445/C$427)*100</f>
        <v>15.626171686079582</v>
      </c>
    </row>
    <row r="466" spans="1:3">
      <c r="A466" s="15"/>
      <c r="B466" s="15"/>
      <c r="C466" s="639"/>
    </row>
    <row r="467" spans="1:3">
      <c r="A467" s="15" t="s">
        <v>2049</v>
      </c>
      <c r="B467" s="15" t="s">
        <v>2051</v>
      </c>
      <c r="C467" s="639">
        <f>SUM(C453:C466)</f>
        <v>100.00000000000001</v>
      </c>
    </row>
    <row r="468" spans="1:3" ht="15.75">
      <c r="A468" s="15"/>
      <c r="B468" s="112"/>
    </row>
    <row r="470" spans="1:3" ht="15.75">
      <c r="A470" s="69" t="s">
        <v>2052</v>
      </c>
      <c r="B470" s="69"/>
      <c r="C470" s="69"/>
    </row>
    <row r="472" spans="1:3">
      <c r="A472" s="67"/>
      <c r="B472" s="67"/>
      <c r="C472" s="67"/>
    </row>
    <row r="473" spans="1:3">
      <c r="A473" s="15" t="s">
        <v>2042</v>
      </c>
      <c r="B473" s="15" t="s">
        <v>2288</v>
      </c>
      <c r="C473" s="640">
        <f>(+C433/(C$429*1000))*100</f>
        <v>3.1724413944759391</v>
      </c>
    </row>
    <row r="474" spans="1:3">
      <c r="A474" s="15"/>
      <c r="B474" s="15"/>
      <c r="C474" s="640"/>
    </row>
    <row r="475" spans="1:3">
      <c r="A475" s="15" t="s">
        <v>2043</v>
      </c>
      <c r="B475" s="15" t="s">
        <v>2288</v>
      </c>
      <c r="C475" s="640">
        <f>(+C435/(C$429*1000))*100</f>
        <v>1.7692448822384144</v>
      </c>
    </row>
    <row r="476" spans="1:3">
      <c r="A476" s="15"/>
      <c r="B476" s="15"/>
      <c r="C476" s="640"/>
    </row>
    <row r="477" spans="1:3">
      <c r="A477" s="15" t="s">
        <v>2833</v>
      </c>
      <c r="B477" s="15" t="s">
        <v>2288</v>
      </c>
      <c r="C477" s="640">
        <f>(+C437/(C$429*1000))*100</f>
        <v>2.3237551317373537</v>
      </c>
    </row>
    <row r="478" spans="1:3">
      <c r="A478" s="15"/>
      <c r="B478" s="15"/>
      <c r="C478" s="640"/>
    </row>
    <row r="479" spans="1:3">
      <c r="A479" s="15" t="s">
        <v>2044</v>
      </c>
      <c r="B479" s="15" t="s">
        <v>2288</v>
      </c>
      <c r="C479" s="640">
        <f>(+C439/(C$429*1000))*100</f>
        <v>1.4299075906530063</v>
      </c>
    </row>
    <row r="480" spans="1:3">
      <c r="A480" s="15"/>
      <c r="B480" s="15"/>
      <c r="C480" s="640"/>
    </row>
    <row r="481" spans="1:3">
      <c r="A481" s="15" t="s">
        <v>2045</v>
      </c>
      <c r="B481" s="15" t="s">
        <v>2288</v>
      </c>
      <c r="C481" s="640">
        <f>(+C441/(C$429*1000))*100</f>
        <v>0.78017904799303062</v>
      </c>
    </row>
    <row r="482" spans="1:3">
      <c r="A482" s="15"/>
      <c r="B482" s="15"/>
      <c r="C482" s="640"/>
    </row>
    <row r="483" spans="1:3">
      <c r="A483" s="15" t="s">
        <v>2046</v>
      </c>
      <c r="B483" s="15" t="s">
        <v>2288</v>
      </c>
      <c r="C483" s="640">
        <f>(+C443/(C$429*1000))*100</f>
        <v>2.6054321511020233</v>
      </c>
    </row>
    <row r="484" spans="1:3">
      <c r="A484" s="15"/>
      <c r="B484" s="15"/>
      <c r="C484" s="640"/>
    </row>
    <row r="485" spans="1:3">
      <c r="A485" s="15" t="s">
        <v>2047</v>
      </c>
      <c r="B485" s="15" t="s">
        <v>2288</v>
      </c>
      <c r="C485" s="640">
        <f>(+C445/(C$429*1000))*100</f>
        <v>2.2374136857627671</v>
      </c>
    </row>
    <row r="486" spans="1:3">
      <c r="A486" s="15"/>
      <c r="B486" s="15"/>
      <c r="C486" s="640"/>
    </row>
    <row r="487" spans="1:3">
      <c r="A487" s="15" t="s">
        <v>2049</v>
      </c>
      <c r="B487" s="15" t="s">
        <v>2053</v>
      </c>
      <c r="C487" s="640">
        <f>SUM(C473:C486)</f>
        <v>14.318373883962535</v>
      </c>
    </row>
    <row r="488" spans="1:3" ht="15.75">
      <c r="A488" s="17"/>
      <c r="B488" s="112"/>
    </row>
    <row r="490" spans="1:3">
      <c r="A490" s="9" t="s">
        <v>2054</v>
      </c>
    </row>
    <row r="494" spans="1:3" ht="15.75">
      <c r="A494" s="112" t="s">
        <v>2055</v>
      </c>
    </row>
    <row r="496" spans="1:3" ht="15.75">
      <c r="A496" s="15"/>
      <c r="B496" s="2463" t="s">
        <v>2281</v>
      </c>
    </row>
    <row r="497" spans="1:3" ht="15.75">
      <c r="A497" s="15"/>
      <c r="B497" s="2463" t="s">
        <v>2282</v>
      </c>
      <c r="C497" s="2463" t="str">
        <f>$C$16</f>
        <v>12/31/2015</v>
      </c>
    </row>
    <row r="498" spans="1:3" ht="15.75">
      <c r="A498" s="641" t="s">
        <v>2042</v>
      </c>
      <c r="B498" s="15"/>
      <c r="C498" s="303"/>
    </row>
    <row r="499" spans="1:3">
      <c r="A499" s="15" t="s">
        <v>2056</v>
      </c>
      <c r="B499" s="15" t="s">
        <v>2057</v>
      </c>
      <c r="C499" s="303">
        <f>'320323'!E13</f>
        <v>117466344.52</v>
      </c>
    </row>
    <row r="500" spans="1:3">
      <c r="A500" s="15" t="s">
        <v>2058</v>
      </c>
      <c r="B500" s="15" t="s">
        <v>2059</v>
      </c>
      <c r="C500" s="303">
        <f>'320323'!E33</f>
        <v>0</v>
      </c>
    </row>
    <row r="501" spans="1:3">
      <c r="A501" s="15" t="s">
        <v>2060</v>
      </c>
      <c r="B501" s="15" t="s">
        <v>2061</v>
      </c>
      <c r="C501" s="303">
        <f>'320323'!E53</f>
        <v>0</v>
      </c>
    </row>
    <row r="502" spans="1:3">
      <c r="A502" s="15" t="s">
        <v>2062</v>
      </c>
      <c r="B502" s="15" t="s">
        <v>2063</v>
      </c>
      <c r="C502" s="303">
        <f>'320323'!K20</f>
        <v>469521.85</v>
      </c>
    </row>
    <row r="503" spans="1:3">
      <c r="A503" s="15" t="s">
        <v>3331</v>
      </c>
      <c r="B503" s="1412" t="s">
        <v>4560</v>
      </c>
      <c r="C503" s="303">
        <f>'320323'!K35</f>
        <v>1700300951.5599999</v>
      </c>
    </row>
    <row r="504" spans="1:3">
      <c r="A504" s="15" t="s">
        <v>2064</v>
      </c>
      <c r="B504" s="15" t="s">
        <v>2288</v>
      </c>
      <c r="C504" s="303">
        <f>SUM(C499:C503)</f>
        <v>1818236817.9299998</v>
      </c>
    </row>
    <row r="505" spans="1:3">
      <c r="A505" s="15" t="s">
        <v>2065</v>
      </c>
      <c r="B505" s="15"/>
      <c r="C505" s="303"/>
    </row>
    <row r="506" spans="1:3">
      <c r="A506" s="15" t="s">
        <v>2066</v>
      </c>
      <c r="B506" s="15" t="s">
        <v>2288</v>
      </c>
      <c r="C506" s="303">
        <f>C504-C505</f>
        <v>1818236817.9299998</v>
      </c>
    </row>
    <row r="507" spans="1:3">
      <c r="A507" s="15"/>
      <c r="B507" s="15"/>
      <c r="C507" s="303"/>
    </row>
    <row r="508" spans="1:3" ht="15.75">
      <c r="A508" s="641" t="s">
        <v>2043</v>
      </c>
      <c r="B508" s="15"/>
      <c r="C508" s="303"/>
    </row>
    <row r="509" spans="1:3">
      <c r="A509" s="15" t="s">
        <v>2067</v>
      </c>
      <c r="B509" s="1412" t="s">
        <v>4563</v>
      </c>
      <c r="C509" s="303">
        <f>'354355'!F42</f>
        <v>584792235.82232773</v>
      </c>
    </row>
    <row r="510" spans="1:3">
      <c r="A510" s="15" t="s">
        <v>2068</v>
      </c>
      <c r="B510" s="1412" t="s">
        <v>4562</v>
      </c>
      <c r="C510" s="303">
        <f>'320323'!V12</f>
        <v>429223717.45000005</v>
      </c>
    </row>
    <row r="511" spans="1:3">
      <c r="A511" s="15" t="s">
        <v>2069</v>
      </c>
      <c r="B511" s="15" t="s">
        <v>2288</v>
      </c>
      <c r="C511" s="303">
        <f>SUM(C509:C510)</f>
        <v>1014015953.2723278</v>
      </c>
    </row>
    <row r="512" spans="1:3">
      <c r="A512" s="15"/>
      <c r="B512" s="15"/>
      <c r="C512" s="303"/>
    </row>
    <row r="513" spans="1:3" ht="15.75">
      <c r="A513" s="641" t="s">
        <v>2833</v>
      </c>
      <c r="B513" s="15"/>
      <c r="C513" s="303"/>
    </row>
    <row r="514" spans="1:3">
      <c r="A514" s="15" t="s">
        <v>2070</v>
      </c>
      <c r="B514" s="1412" t="s">
        <v>4561</v>
      </c>
      <c r="C514" s="303">
        <f>'320323'!V24</f>
        <v>4164077889.7800002</v>
      </c>
    </row>
    <row r="515" spans="1:3">
      <c r="A515" s="15" t="s">
        <v>3737</v>
      </c>
      <c r="B515" s="15" t="s">
        <v>2288</v>
      </c>
      <c r="C515" s="303">
        <f>C504</f>
        <v>1818236817.9299998</v>
      </c>
    </row>
    <row r="516" spans="1:3">
      <c r="A516" s="15" t="s">
        <v>3738</v>
      </c>
      <c r="B516" s="15" t="s">
        <v>2288</v>
      </c>
      <c r="C516" s="303">
        <f>C511</f>
        <v>1014015953.2723278</v>
      </c>
    </row>
    <row r="517" spans="1:3">
      <c r="A517" s="15" t="s">
        <v>3739</v>
      </c>
      <c r="B517" s="15" t="s">
        <v>2288</v>
      </c>
      <c r="C517" s="303">
        <f>C174</f>
        <v>0</v>
      </c>
    </row>
    <row r="518" spans="1:3">
      <c r="A518" s="15" t="s">
        <v>3740</v>
      </c>
      <c r="B518" s="15" t="s">
        <v>2288</v>
      </c>
      <c r="C518" s="303">
        <f>C175</f>
        <v>0</v>
      </c>
    </row>
    <row r="519" spans="1:3">
      <c r="A519" s="15" t="s">
        <v>3741</v>
      </c>
      <c r="B519" s="15" t="s">
        <v>2288</v>
      </c>
      <c r="C519" s="303">
        <f>C514-SUM(C515:C517)+C518</f>
        <v>1331825118.5776725</v>
      </c>
    </row>
    <row r="521" spans="1:3" ht="15.75">
      <c r="A521" s="641" t="s">
        <v>3742</v>
      </c>
      <c r="B521" s="15"/>
      <c r="C521" s="303"/>
    </row>
    <row r="522" spans="1:3">
      <c r="A522" s="15" t="s">
        <v>3743</v>
      </c>
      <c r="B522" s="15" t="s">
        <v>2288</v>
      </c>
      <c r="C522" s="303">
        <f>C166</f>
        <v>769619510.67999995</v>
      </c>
    </row>
    <row r="523" spans="1:3">
      <c r="A523" s="15" t="s">
        <v>3744</v>
      </c>
      <c r="B523" s="15" t="s">
        <v>2288</v>
      </c>
      <c r="C523" s="303">
        <f>C168</f>
        <v>49139493.979999997</v>
      </c>
    </row>
    <row r="524" spans="1:3">
      <c r="A524" s="15" t="s">
        <v>3745</v>
      </c>
      <c r="B524" s="15" t="s">
        <v>2288</v>
      </c>
      <c r="C524" s="303">
        <f>C169</f>
        <v>770910.71999999997</v>
      </c>
    </row>
    <row r="525" spans="1:3">
      <c r="A525" s="15" t="s">
        <v>3746</v>
      </c>
      <c r="B525" s="15" t="s">
        <v>2288</v>
      </c>
      <c r="C525" s="303">
        <f>C170</f>
        <v>0</v>
      </c>
    </row>
    <row r="526" spans="1:3">
      <c r="A526" s="15" t="s">
        <v>3747</v>
      </c>
      <c r="B526" s="15" t="s">
        <v>2288</v>
      </c>
      <c r="C526" s="303">
        <f>C171</f>
        <v>0</v>
      </c>
    </row>
    <row r="527" spans="1:3">
      <c r="A527" s="15" t="s">
        <v>3748</v>
      </c>
      <c r="B527" s="15"/>
      <c r="C527" s="303">
        <f>SUM(C522:C526)</f>
        <v>819529915.38</v>
      </c>
    </row>
    <row r="529" spans="1:5" ht="15.75">
      <c r="A529" s="641" t="s">
        <v>3749</v>
      </c>
    </row>
    <row r="530" spans="1:5">
      <c r="A530" s="15" t="s">
        <v>3750</v>
      </c>
      <c r="B530" s="15"/>
      <c r="C530" s="303">
        <f>C504</f>
        <v>1818236817.9299998</v>
      </c>
    </row>
    <row r="531" spans="1:5">
      <c r="A531" s="15" t="s">
        <v>3751</v>
      </c>
      <c r="B531" s="15"/>
      <c r="C531" s="303">
        <f>C371</f>
        <v>57313488</v>
      </c>
    </row>
    <row r="532" spans="1:5">
      <c r="A532" s="15" t="s">
        <v>3752</v>
      </c>
      <c r="B532" s="15"/>
      <c r="C532" s="642">
        <f>IF(ISERR(C530/C531/1000)," ",C530/C531/1000)</f>
        <v>3.1724413944759389E-2</v>
      </c>
    </row>
    <row r="533" spans="1:5">
      <c r="A533" s="15" t="s">
        <v>2231</v>
      </c>
      <c r="B533" s="15"/>
      <c r="C533" s="303">
        <f>C365</f>
        <v>457889</v>
      </c>
    </row>
    <row r="534" spans="1:5">
      <c r="A534" s="15" t="s">
        <v>2232</v>
      </c>
      <c r="B534" s="15"/>
      <c r="C534" s="303">
        <f>C532*C533*1000</f>
        <v>14526260.176751932</v>
      </c>
    </row>
    <row r="537" spans="1:5" ht="18">
      <c r="A537" s="388" t="s">
        <v>2233</v>
      </c>
      <c r="B537" s="67"/>
      <c r="C537" s="67"/>
      <c r="D537" s="15"/>
      <c r="E537" s="67"/>
    </row>
    <row r="538" spans="1:5" ht="18">
      <c r="A538" s="388"/>
      <c r="B538" s="67"/>
      <c r="C538" s="67"/>
      <c r="D538" s="67"/>
      <c r="E538" s="67"/>
    </row>
    <row r="539" spans="1:5" ht="18">
      <c r="A539" s="388"/>
      <c r="B539" s="67"/>
      <c r="C539" s="67"/>
      <c r="D539" s="67"/>
      <c r="E539" s="67"/>
    </row>
    <row r="541" spans="1:5" ht="15.75">
      <c r="A541" s="15"/>
      <c r="B541" s="15"/>
      <c r="C541" s="112"/>
      <c r="D541" s="112"/>
    </row>
    <row r="542" spans="1:5" ht="15.75">
      <c r="A542" s="15"/>
      <c r="B542" s="2463" t="s">
        <v>2281</v>
      </c>
      <c r="C542" s="15"/>
      <c r="D542" s="112"/>
      <c r="E542" s="112"/>
    </row>
    <row r="543" spans="1:5" ht="15.75">
      <c r="A543" s="15"/>
      <c r="B543" s="2463" t="s">
        <v>2282</v>
      </c>
      <c r="C543" s="2463" t="str">
        <f>$C$16</f>
        <v>12/31/2015</v>
      </c>
      <c r="D543" s="15"/>
      <c r="E543" s="112"/>
    </row>
    <row r="544" spans="1:5" ht="15.75">
      <c r="A544" s="15"/>
      <c r="B544" s="2463"/>
      <c r="C544" s="112"/>
      <c r="D544" s="15"/>
      <c r="E544" s="112"/>
    </row>
    <row r="545" spans="1:5" ht="15.75">
      <c r="A545" s="69" t="s">
        <v>2234</v>
      </c>
      <c r="B545" s="69"/>
      <c r="C545" s="69"/>
      <c r="D545" s="69"/>
      <c r="E545" s="69"/>
    </row>
    <row r="546" spans="1:5" ht="15.75">
      <c r="A546" s="69"/>
      <c r="B546" s="69"/>
      <c r="C546" s="112"/>
      <c r="D546" s="112"/>
      <c r="E546" s="69"/>
    </row>
    <row r="547" spans="1:5">
      <c r="A547" s="15" t="s">
        <v>2235</v>
      </c>
      <c r="B547" s="15" t="s">
        <v>2236</v>
      </c>
      <c r="C547" s="15">
        <f>'204207'!I31</f>
        <v>183053339.38999999</v>
      </c>
      <c r="D547" s="390"/>
      <c r="E547" s="390"/>
    </row>
    <row r="548" spans="1:5">
      <c r="A548" s="9" t="s">
        <v>2237</v>
      </c>
    </row>
    <row r="549" spans="1:5">
      <c r="A549" s="9" t="s">
        <v>3655</v>
      </c>
      <c r="B549" s="9" t="s">
        <v>4707</v>
      </c>
      <c r="C549" s="9">
        <f>'204207'!I42</f>
        <v>538197311.05000007</v>
      </c>
    </row>
    <row r="550" spans="1:5">
      <c r="A550" s="9" t="s">
        <v>3657</v>
      </c>
      <c r="B550" s="9" t="s">
        <v>4708</v>
      </c>
      <c r="C550" s="9">
        <f>'204207'!I51</f>
        <v>0</v>
      </c>
    </row>
    <row r="551" spans="1:5">
      <c r="A551" s="9" t="s">
        <v>2238</v>
      </c>
      <c r="B551" s="9" t="s">
        <v>4709</v>
      </c>
      <c r="C551" s="9">
        <f>'204207'!I61</f>
        <v>0</v>
      </c>
    </row>
    <row r="552" spans="1:5">
      <c r="A552" s="9" t="s">
        <v>2168</v>
      </c>
      <c r="B552" s="1331" t="s">
        <v>4564</v>
      </c>
      <c r="C552" s="9">
        <f>'204207'!I83</f>
        <v>41102350.550000004</v>
      </c>
    </row>
    <row r="553" spans="1:5">
      <c r="A553" s="9" t="s">
        <v>1367</v>
      </c>
      <c r="B553" s="1331" t="s">
        <v>4565</v>
      </c>
      <c r="C553" s="9">
        <f>'204207'!I97</f>
        <v>3958951890.9099998</v>
      </c>
    </row>
    <row r="554" spans="1:5">
      <c r="A554" s="9" t="s">
        <v>1368</v>
      </c>
      <c r="B554" s="1331" t="s">
        <v>4566</v>
      </c>
      <c r="C554" s="9">
        <f>'204207'!I114</f>
        <v>19933056571.48</v>
      </c>
    </row>
    <row r="555" spans="1:5">
      <c r="A555" s="1331" t="s">
        <v>4446</v>
      </c>
      <c r="B555" s="1331" t="s">
        <v>4445</v>
      </c>
      <c r="C555" s="2468">
        <f>'204207'!I123</f>
        <v>0</v>
      </c>
    </row>
    <row r="556" spans="1:5">
      <c r="A556" s="9" t="s">
        <v>1369</v>
      </c>
      <c r="B556" s="1331" t="s">
        <v>4567</v>
      </c>
      <c r="C556" s="9">
        <f>'204207'!I138</f>
        <v>0</v>
      </c>
    </row>
    <row r="557" spans="1:5">
      <c r="A557" s="9" t="s">
        <v>2802</v>
      </c>
      <c r="B557" s="9" t="s">
        <v>2803</v>
      </c>
      <c r="C557" s="9">
        <f>'200201'!E13</f>
        <v>0</v>
      </c>
    </row>
    <row r="558" spans="1:5">
      <c r="A558" s="9" t="s">
        <v>2804</v>
      </c>
      <c r="B558" s="9" t="s">
        <v>2805</v>
      </c>
      <c r="C558" s="9">
        <f>'200201'!E15</f>
        <v>0</v>
      </c>
    </row>
    <row r="559" spans="1:5">
      <c r="A559" s="9" t="s">
        <v>2806</v>
      </c>
      <c r="B559" s="9" t="s">
        <v>2807</v>
      </c>
      <c r="C559" s="9">
        <f>'202203'!H21+SUM('202203'!H25:H27)</f>
        <v>0</v>
      </c>
    </row>
    <row r="561" spans="1:5" ht="15.75">
      <c r="A561" s="112" t="s">
        <v>1510</v>
      </c>
      <c r="B561" s="15" t="s">
        <v>1511</v>
      </c>
      <c r="C561" s="3290">
        <f>SUM(C547:D559)</f>
        <v>24654361463.379997</v>
      </c>
    </row>
    <row r="562" spans="1:5">
      <c r="B562" s="9" t="s">
        <v>1512</v>
      </c>
    </row>
    <row r="563" spans="1:5">
      <c r="A563" s="9" t="s">
        <v>3005</v>
      </c>
      <c r="B563" s="9" t="s">
        <v>1513</v>
      </c>
      <c r="C563" s="9">
        <f>'200201'!E17</f>
        <v>0</v>
      </c>
    </row>
    <row r="564" spans="1:5">
      <c r="A564" s="9" t="s">
        <v>3006</v>
      </c>
      <c r="B564" s="9" t="s">
        <v>1514</v>
      </c>
      <c r="C564" s="9">
        <f>'200201'!E18</f>
        <v>65170503</v>
      </c>
    </row>
    <row r="565" spans="1:5">
      <c r="A565" s="9" t="s">
        <v>1290</v>
      </c>
      <c r="B565" s="9" t="s">
        <v>1515</v>
      </c>
      <c r="C565" s="9">
        <f>'200201'!E19</f>
        <v>616577685</v>
      </c>
    </row>
    <row r="566" spans="1:5">
      <c r="A566" s="9" t="s">
        <v>3007</v>
      </c>
      <c r="B566" s="9" t="s">
        <v>1516</v>
      </c>
      <c r="C566" s="9">
        <f>'200201'!E20</f>
        <v>0</v>
      </c>
    </row>
    <row r="568" spans="1:5" ht="15.75">
      <c r="A568" s="112" t="s">
        <v>1517</v>
      </c>
      <c r="B568" s="15" t="s">
        <v>1518</v>
      </c>
      <c r="C568" s="9">
        <f>SUM(C561:C566)</f>
        <v>25336109651.379997</v>
      </c>
    </row>
    <row r="569" spans="1:5" ht="15.75">
      <c r="A569" s="112"/>
      <c r="B569" s="9" t="s">
        <v>1512</v>
      </c>
    </row>
    <row r="570" spans="1:5">
      <c r="A570" s="9" t="s">
        <v>1519</v>
      </c>
      <c r="B570" s="9" t="s">
        <v>1520</v>
      </c>
      <c r="C570" s="9">
        <f>'200201'!E42+'202203'!H28</f>
        <v>5439087205</v>
      </c>
    </row>
    <row r="572" spans="1:5" ht="15.75">
      <c r="A572" s="112" t="s">
        <v>1521</v>
      </c>
      <c r="B572" s="15" t="s">
        <v>2288</v>
      </c>
      <c r="C572" s="390">
        <f>C568-C570</f>
        <v>19897022446.379997</v>
      </c>
      <c r="D572" s="390"/>
    </row>
    <row r="573" spans="1:5" ht="15.75">
      <c r="A573" s="15"/>
      <c r="B573" s="112"/>
      <c r="C573" s="112"/>
    </row>
    <row r="574" spans="1:5" ht="15.75">
      <c r="A574" s="69" t="s">
        <v>1522</v>
      </c>
      <c r="B574" s="69"/>
      <c r="C574" s="69"/>
      <c r="D574" s="69"/>
      <c r="E574" s="69"/>
    </row>
    <row r="576" spans="1:5">
      <c r="A576" s="15" t="s">
        <v>1523</v>
      </c>
      <c r="B576" s="2461" t="s">
        <v>2288</v>
      </c>
      <c r="C576" s="640">
        <f>C606/C608</f>
        <v>0.80218969057602019</v>
      </c>
      <c r="D576" s="15"/>
      <c r="E576" s="640"/>
    </row>
    <row r="577" spans="1:5">
      <c r="A577" s="15"/>
      <c r="B577" s="2461"/>
    </row>
    <row r="578" spans="1:5">
      <c r="A578" s="15" t="s">
        <v>1763</v>
      </c>
      <c r="B578" s="2461" t="s">
        <v>2288</v>
      </c>
      <c r="C578" s="390">
        <f>C610</f>
        <v>23961982691</v>
      </c>
      <c r="D578" s="15"/>
      <c r="E578" s="390"/>
    </row>
    <row r="579" spans="1:5">
      <c r="A579" s="15"/>
      <c r="B579" s="2461"/>
    </row>
    <row r="580" spans="1:5">
      <c r="A580" s="289" t="s">
        <v>1524</v>
      </c>
      <c r="B580" s="2461"/>
    </row>
    <row r="581" spans="1:5">
      <c r="A581" s="15" t="s">
        <v>1525</v>
      </c>
      <c r="B581" s="2461" t="s">
        <v>2288</v>
      </c>
      <c r="C581" s="643">
        <f>C612/C610</f>
        <v>0.48054709071820356</v>
      </c>
      <c r="D581" s="15"/>
      <c r="E581" s="643"/>
    </row>
    <row r="582" spans="1:5">
      <c r="A582" s="15" t="s">
        <v>1526</v>
      </c>
      <c r="B582" s="2461" t="s">
        <v>2288</v>
      </c>
      <c r="C582" s="643">
        <f>C614/C610</f>
        <v>0</v>
      </c>
      <c r="D582" s="15"/>
      <c r="E582" s="643"/>
    </row>
    <row r="583" spans="1:5">
      <c r="A583" s="15" t="s">
        <v>1527</v>
      </c>
      <c r="B583" s="2461" t="s">
        <v>2288</v>
      </c>
      <c r="C583" s="643">
        <f>C616/C610</f>
        <v>0.47636107045880011</v>
      </c>
      <c r="D583" s="15"/>
      <c r="E583" s="643"/>
    </row>
    <row r="584" spans="1:5">
      <c r="A584" s="15" t="s">
        <v>1528</v>
      </c>
      <c r="B584" s="2461" t="s">
        <v>2288</v>
      </c>
      <c r="C584" s="643">
        <f>C618/C610</f>
        <v>4.3091838822996338E-2</v>
      </c>
      <c r="D584" s="15"/>
      <c r="E584" s="643"/>
    </row>
    <row r="585" spans="1:5">
      <c r="A585" s="15"/>
      <c r="B585" s="2461"/>
      <c r="C585" s="644"/>
      <c r="D585" s="15"/>
      <c r="E585" s="644"/>
    </row>
    <row r="586" spans="1:5">
      <c r="A586" s="15" t="s">
        <v>1529</v>
      </c>
      <c r="B586" s="2461" t="s">
        <v>2288</v>
      </c>
      <c r="C586" s="640">
        <f>C620/C622</f>
        <v>3.7723339709237154</v>
      </c>
      <c r="D586" s="15"/>
      <c r="E586" s="640"/>
    </row>
    <row r="587" spans="1:5">
      <c r="A587" s="15"/>
      <c r="B587" s="2461"/>
    </row>
    <row r="588" spans="1:5">
      <c r="A588" s="15" t="s">
        <v>1530</v>
      </c>
      <c r="B588" s="2461" t="s">
        <v>2288</v>
      </c>
      <c r="C588" s="643">
        <f>C624/C626</f>
        <v>0.8043432896485545</v>
      </c>
      <c r="D588" s="15"/>
      <c r="E588" s="643"/>
    </row>
    <row r="589" spans="1:5">
      <c r="A589" s="15"/>
      <c r="B589" s="2461"/>
      <c r="C589" s="643"/>
      <c r="D589" s="15"/>
      <c r="E589" s="643"/>
    </row>
    <row r="590" spans="1:5">
      <c r="A590" s="15" t="s">
        <v>1531</v>
      </c>
      <c r="B590" s="2461" t="s">
        <v>2288</v>
      </c>
      <c r="C590" s="643">
        <f>C626/C616</f>
        <v>9.497647114075472E-2</v>
      </c>
      <c r="D590" s="15"/>
      <c r="E590" s="643"/>
    </row>
    <row r="591" spans="1:5">
      <c r="A591" s="15"/>
      <c r="B591" s="2461"/>
    </row>
    <row r="592" spans="1:5">
      <c r="A592" s="15" t="s">
        <v>1532</v>
      </c>
      <c r="B592" s="2461"/>
    </row>
    <row r="593" spans="1:5">
      <c r="A593" s="15" t="s">
        <v>1533</v>
      </c>
      <c r="B593" s="2461" t="s">
        <v>2288</v>
      </c>
      <c r="C593" s="643">
        <f>C628/C630</f>
        <v>1.0739929559980415</v>
      </c>
      <c r="D593" s="15"/>
      <c r="E593" s="643"/>
    </row>
    <row r="594" spans="1:5">
      <c r="A594" s="15"/>
      <c r="B594" s="2461"/>
      <c r="C594" s="643"/>
      <c r="D594" s="15"/>
      <c r="E594" s="643"/>
    </row>
    <row r="595" spans="1:5">
      <c r="A595" s="15" t="s">
        <v>1534</v>
      </c>
      <c r="B595" s="2461" t="s">
        <v>2288</v>
      </c>
      <c r="C595" s="637">
        <f>C626/C632</f>
        <v>4.6036901653295441</v>
      </c>
      <c r="D595" s="15"/>
      <c r="E595" s="637"/>
    </row>
    <row r="596" spans="1:5">
      <c r="A596" s="15"/>
      <c r="B596" s="2461"/>
      <c r="C596" s="637"/>
      <c r="D596" s="15"/>
      <c r="E596" s="637"/>
    </row>
    <row r="597" spans="1:5">
      <c r="A597" s="15" t="s">
        <v>1535</v>
      </c>
      <c r="B597" s="2461" t="s">
        <v>2288</v>
      </c>
      <c r="C597" s="637">
        <f>C616/C632</f>
        <v>48.471901619790593</v>
      </c>
      <c r="D597" s="15"/>
      <c r="E597" s="637"/>
    </row>
    <row r="598" spans="1:5">
      <c r="A598" s="15"/>
      <c r="B598" s="2461"/>
      <c r="C598" s="637"/>
      <c r="D598" s="15"/>
      <c r="E598" s="637"/>
    </row>
    <row r="599" spans="1:5">
      <c r="A599" s="15" t="s">
        <v>1536</v>
      </c>
      <c r="B599" s="2461" t="s">
        <v>2288</v>
      </c>
      <c r="C599" s="637">
        <f>C624/C632</f>
        <v>3.7029472921038633</v>
      </c>
      <c r="D599" s="15"/>
      <c r="E599" s="637"/>
    </row>
    <row r="600" spans="1:5">
      <c r="A600" s="15"/>
      <c r="B600" s="2461"/>
      <c r="C600" s="637"/>
      <c r="D600" s="15"/>
      <c r="E600" s="637"/>
    </row>
    <row r="601" spans="1:5">
      <c r="A601" s="15" t="s">
        <v>1537</v>
      </c>
      <c r="B601" s="2461" t="s">
        <v>2288</v>
      </c>
      <c r="C601" s="643">
        <f>C634/C610</f>
        <v>0.26525820738478889</v>
      </c>
      <c r="D601" s="15"/>
      <c r="E601" s="643"/>
    </row>
    <row r="604" spans="1:5" ht="15.75">
      <c r="A604" s="15"/>
      <c r="B604" s="2463" t="s">
        <v>1538</v>
      </c>
    </row>
    <row r="605" spans="1:5" ht="15.75">
      <c r="A605" s="15"/>
      <c r="B605" s="2463" t="s">
        <v>1539</v>
      </c>
      <c r="C605" s="2463" t="str">
        <f>$C$16</f>
        <v>12/31/2015</v>
      </c>
    </row>
    <row r="606" spans="1:5">
      <c r="A606" s="9" t="s">
        <v>1540</v>
      </c>
      <c r="B606" s="9" t="s">
        <v>1541</v>
      </c>
      <c r="C606" s="3290">
        <f>C64</f>
        <v>2828315851</v>
      </c>
    </row>
    <row r="607" spans="1:5">
      <c r="C607" s="3290"/>
    </row>
    <row r="608" spans="1:5">
      <c r="A608" s="9" t="s">
        <v>1542</v>
      </c>
      <c r="B608" s="9" t="s">
        <v>1543</v>
      </c>
      <c r="C608" s="3290">
        <f>C128</f>
        <v>3525744452</v>
      </c>
    </row>
    <row r="609" spans="1:3">
      <c r="C609" s="3290"/>
    </row>
    <row r="610" spans="1:3">
      <c r="A610" s="9" t="s">
        <v>1763</v>
      </c>
      <c r="B610" s="9" t="s">
        <v>2288</v>
      </c>
      <c r="C610" s="3290">
        <f>SUM(C612:C618)</f>
        <v>23961982691</v>
      </c>
    </row>
    <row r="611" spans="1:3">
      <c r="C611" s="3290"/>
    </row>
    <row r="612" spans="1:3">
      <c r="A612" s="9" t="s">
        <v>1659</v>
      </c>
      <c r="B612" s="9" t="s">
        <v>1544</v>
      </c>
      <c r="C612" s="3290">
        <f>C111</f>
        <v>11514861070</v>
      </c>
    </row>
    <row r="613" spans="1:3">
      <c r="C613" s="3290"/>
    </row>
    <row r="614" spans="1:3">
      <c r="A614" s="9" t="s">
        <v>1761</v>
      </c>
      <c r="B614" s="9" t="s">
        <v>1545</v>
      </c>
      <c r="C614" s="3290">
        <f>C91</f>
        <v>0</v>
      </c>
    </row>
    <row r="615" spans="1:3">
      <c r="C615" s="3290"/>
    </row>
    <row r="616" spans="1:3">
      <c r="A616" s="9" t="s">
        <v>1546</v>
      </c>
      <c r="B616" s="9" t="s">
        <v>1547</v>
      </c>
      <c r="C616" s="3290">
        <f>C102-C91</f>
        <v>11414555725</v>
      </c>
    </row>
    <row r="617" spans="1:3">
      <c r="A617" s="9" t="s">
        <v>1548</v>
      </c>
      <c r="C617" s="3290"/>
    </row>
    <row r="618" spans="1:3">
      <c r="A618" s="9" t="s">
        <v>1549</v>
      </c>
      <c r="B618" s="9" t="s">
        <v>1550</v>
      </c>
      <c r="C618" s="3290">
        <f>C114+C116+C122</f>
        <v>1032565896</v>
      </c>
    </row>
    <row r="619" spans="1:3">
      <c r="C619" s="3290"/>
    </row>
    <row r="620" spans="1:3">
      <c r="A620" s="9" t="s">
        <v>1551</v>
      </c>
      <c r="B620" s="9" t="s">
        <v>1552</v>
      </c>
      <c r="C620" s="3290">
        <f>C645</f>
        <v>2201178887.789999</v>
      </c>
    </row>
    <row r="621" spans="1:3">
      <c r="C621" s="3290"/>
    </row>
    <row r="622" spans="1:3">
      <c r="A622" s="9" t="s">
        <v>1553</v>
      </c>
      <c r="B622" s="9" t="s">
        <v>1554</v>
      </c>
      <c r="C622" s="3290">
        <f>C248</f>
        <v>583505836.11000001</v>
      </c>
    </row>
    <row r="623" spans="1:3">
      <c r="C623" s="3290"/>
    </row>
    <row r="624" spans="1:3">
      <c r="A624" s="9" t="s">
        <v>789</v>
      </c>
      <c r="B624" s="9" t="s">
        <v>1555</v>
      </c>
      <c r="C624" s="3290">
        <f>C268</f>
        <v>872000000</v>
      </c>
    </row>
    <row r="625" spans="1:5">
      <c r="C625" s="3290"/>
    </row>
    <row r="626" spans="1:5">
      <c r="A626" s="9" t="s">
        <v>2006</v>
      </c>
      <c r="B626" s="9" t="s">
        <v>1556</v>
      </c>
      <c r="C626" s="3290">
        <f>C249-C267</f>
        <v>1084114222.3999991</v>
      </c>
    </row>
    <row r="627" spans="1:5">
      <c r="A627" s="9" t="s">
        <v>1557</v>
      </c>
      <c r="C627" s="3290"/>
    </row>
    <row r="628" spans="1:5">
      <c r="A628" s="9" t="s">
        <v>1558</v>
      </c>
      <c r="B628" s="9" t="s">
        <v>1559</v>
      </c>
      <c r="C628" s="3290">
        <f>C300</f>
        <v>2815290618</v>
      </c>
    </row>
    <row r="629" spans="1:5">
      <c r="C629" s="3290"/>
    </row>
    <row r="630" spans="1:5">
      <c r="A630" s="9" t="s">
        <v>1560</v>
      </c>
      <c r="B630" s="9" t="s">
        <v>1561</v>
      </c>
      <c r="C630" s="3290">
        <f>-C303</f>
        <v>2621330617</v>
      </c>
    </row>
    <row r="631" spans="1:5">
      <c r="C631" s="3290"/>
    </row>
    <row r="632" spans="1:5">
      <c r="A632" s="15" t="s">
        <v>1562</v>
      </c>
      <c r="B632" s="15" t="s">
        <v>1563</v>
      </c>
      <c r="C632" s="3291">
        <f>'250251'!G40</f>
        <v>235488094</v>
      </c>
      <c r="D632" s="15"/>
      <c r="E632" s="638"/>
    </row>
    <row r="633" spans="1:5">
      <c r="C633" s="3290"/>
    </row>
    <row r="634" spans="1:5">
      <c r="A634" s="9" t="s">
        <v>1564</v>
      </c>
      <c r="B634" s="9" t="s">
        <v>1565</v>
      </c>
      <c r="C634" s="3290">
        <f>C73-C132</f>
        <v>6356112574</v>
      </c>
    </row>
    <row r="635" spans="1:5">
      <c r="C635" s="3290"/>
    </row>
    <row r="636" spans="1:5">
      <c r="A636" s="9" t="s">
        <v>1566</v>
      </c>
      <c r="B636" s="9" t="s">
        <v>1567</v>
      </c>
      <c r="C636" s="3290">
        <f>'320323'!V44</f>
        <v>11025.72</v>
      </c>
    </row>
    <row r="637" spans="1:5">
      <c r="C637" s="3290"/>
    </row>
    <row r="638" spans="1:5">
      <c r="A638" s="289" t="s">
        <v>1568</v>
      </c>
      <c r="C638" s="3290"/>
    </row>
    <row r="639" spans="1:5">
      <c r="A639" s="9" t="s">
        <v>1569</v>
      </c>
      <c r="B639" s="9" t="s">
        <v>1570</v>
      </c>
      <c r="C639" s="3290">
        <f>C209</f>
        <v>1658630620.8399992</v>
      </c>
    </row>
    <row r="640" spans="1:5">
      <c r="A640" s="9" t="s">
        <v>1571</v>
      </c>
      <c r="B640" s="9" t="s">
        <v>1572</v>
      </c>
      <c r="C640" s="3290">
        <f>C173</f>
        <v>447147825.04999983</v>
      </c>
    </row>
    <row r="641" spans="1:3">
      <c r="A641" s="9" t="s">
        <v>1573</v>
      </c>
      <c r="B641" s="9" t="s">
        <v>1574</v>
      </c>
      <c r="C641" s="3290">
        <f>C196</f>
        <v>100235719.75000006</v>
      </c>
    </row>
    <row r="642" spans="1:3">
      <c r="A642" s="9" t="s">
        <v>1575</v>
      </c>
      <c r="B642" s="9" t="s">
        <v>1576</v>
      </c>
      <c r="C642" s="3290">
        <f>C228</f>
        <v>8897221.540000001</v>
      </c>
    </row>
    <row r="643" spans="1:3">
      <c r="A643" s="9" t="s">
        <v>1577</v>
      </c>
      <c r="B643" s="9" t="s">
        <v>1578</v>
      </c>
      <c r="C643" s="3290">
        <f>C234</f>
        <v>11435804.909999998</v>
      </c>
    </row>
    <row r="644" spans="1:3">
      <c r="A644" s="9" t="s">
        <v>1579</v>
      </c>
      <c r="B644" s="9" t="s">
        <v>1580</v>
      </c>
      <c r="C644" s="3290">
        <f>C237</f>
        <v>2296694.48</v>
      </c>
    </row>
    <row r="645" spans="1:3">
      <c r="A645" s="9" t="s">
        <v>1581</v>
      </c>
      <c r="B645" s="9" t="s">
        <v>2288</v>
      </c>
      <c r="C645" s="3290">
        <f>SUM(C639:C642)-C643-C644</f>
        <v>2201178887.789999</v>
      </c>
    </row>
  </sheetData>
  <pageMargins left="0.5" right="0.5" top="0.5" bottom="0.5" header="0.5" footer="0.5"/>
  <pageSetup scale="56" orientation="portrait" horizontalDpi="300" verticalDpi="300"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0"/>
  <sheetViews>
    <sheetView view="pageBreakPreview" zoomScale="99" zoomScaleNormal="100" zoomScaleSheetLayoutView="99" workbookViewId="0">
      <selection activeCell="C33" sqref="C33"/>
    </sheetView>
  </sheetViews>
  <sheetFormatPr defaultColWidth="9.6640625" defaultRowHeight="15"/>
  <cols>
    <col min="1" max="1" width="4.88671875" style="1451" customWidth="1"/>
    <col min="2" max="2" width="40" style="1451" customWidth="1"/>
    <col min="3" max="3" width="3.44140625" style="1451" customWidth="1"/>
    <col min="4" max="4" width="22" style="1451" customWidth="1"/>
    <col min="5" max="5" width="12.6640625" style="1451" customWidth="1"/>
    <col min="6" max="6" width="6.5546875" style="1451" customWidth="1"/>
    <col min="7" max="7" width="12.88671875" style="1451" customWidth="1"/>
    <col min="8" max="16384" width="9.6640625" style="1451"/>
  </cols>
  <sheetData>
    <row r="1" spans="1:7">
      <c r="A1" s="2854"/>
      <c r="B1" s="2855" t="s">
        <v>1795</v>
      </c>
      <c r="C1" s="2856" t="s">
        <v>1339</v>
      </c>
      <c r="D1" s="2855"/>
      <c r="E1" s="2857" t="s">
        <v>1797</v>
      </c>
      <c r="F1" s="2858" t="s">
        <v>1798</v>
      </c>
      <c r="G1" s="2859"/>
    </row>
    <row r="2" spans="1:7">
      <c r="A2" s="2860"/>
      <c r="B2" s="1611" t="s">
        <v>4716</v>
      </c>
      <c r="C2" s="2861" t="s">
        <v>1719</v>
      </c>
      <c r="D2" s="1611" t="s">
        <v>5208</v>
      </c>
      <c r="E2" s="2861" t="s">
        <v>1720</v>
      </c>
      <c r="F2" s="2862"/>
      <c r="G2" s="2863"/>
    </row>
    <row r="3" spans="1:7" ht="15" customHeight="1">
      <c r="A3" s="2864"/>
      <c r="B3" s="1616"/>
      <c r="C3" s="1620" t="s">
        <v>1721</v>
      </c>
      <c r="D3" s="1618" t="s">
        <v>1823</v>
      </c>
      <c r="E3" s="2939" t="str">
        <f>'Data Sheet'!$C$40</f>
        <v>4/28/2016</v>
      </c>
      <c r="F3" s="2865" t="str">
        <f>'[152]Data Sheet'!$C$38</f>
        <v xml:space="preserve"> </v>
      </c>
      <c r="G3" s="2940" t="str">
        <f>'Data Sheet'!$C$38</f>
        <v>12/31/2015</v>
      </c>
    </row>
    <row r="4" spans="1:7" ht="15" customHeight="1">
      <c r="A4" s="2866" t="s">
        <v>1722</v>
      </c>
      <c r="B4" s="1624"/>
      <c r="C4" s="1624"/>
      <c r="D4" s="1624"/>
      <c r="E4" s="1624"/>
      <c r="F4" s="1624"/>
      <c r="G4" s="2867"/>
    </row>
    <row r="5" spans="1:7">
      <c r="A5" s="2868"/>
      <c r="B5" s="2861"/>
      <c r="C5" s="2861"/>
      <c r="D5" s="2869"/>
      <c r="E5" s="2869"/>
      <c r="F5" s="2869"/>
      <c r="G5" s="2863"/>
    </row>
    <row r="6" spans="1:7" ht="15" customHeight="1">
      <c r="A6" s="2868"/>
      <c r="B6" s="3420" t="s">
        <v>635</v>
      </c>
      <c r="C6" s="2869"/>
      <c r="D6" s="3420" t="s">
        <v>1824</v>
      </c>
      <c r="E6" s="3420"/>
      <c r="F6" s="3420"/>
      <c r="G6" s="2863"/>
    </row>
    <row r="7" spans="1:7">
      <c r="A7" s="2868"/>
      <c r="B7" s="3420"/>
      <c r="C7" s="2869"/>
      <c r="D7" s="3420"/>
      <c r="E7" s="3420"/>
      <c r="F7" s="3420"/>
      <c r="G7" s="2863"/>
    </row>
    <row r="8" spans="1:7">
      <c r="A8" s="2868"/>
      <c r="B8" s="3420"/>
      <c r="C8" s="2869"/>
      <c r="D8" s="3420"/>
      <c r="E8" s="3420"/>
      <c r="F8" s="3420"/>
      <c r="G8" s="2863"/>
    </row>
    <row r="9" spans="1:7">
      <c r="A9" s="2868"/>
      <c r="B9" s="3420"/>
      <c r="C9" s="2869"/>
      <c r="D9" s="3420"/>
      <c r="E9" s="3420"/>
      <c r="F9" s="3420"/>
      <c r="G9" s="2863"/>
    </row>
    <row r="10" spans="1:7">
      <c r="A10" s="2868"/>
      <c r="B10" s="3420"/>
      <c r="C10" s="2869"/>
      <c r="D10" s="3420"/>
      <c r="E10" s="3420"/>
      <c r="F10" s="3420"/>
      <c r="G10" s="2863"/>
    </row>
    <row r="11" spans="1:7" ht="15" customHeight="1">
      <c r="A11" s="2868"/>
      <c r="B11" s="3420"/>
      <c r="C11" s="2869"/>
      <c r="D11" s="3420" t="s">
        <v>1825</v>
      </c>
      <c r="E11" s="3420"/>
      <c r="F11" s="3420"/>
      <c r="G11" s="2863"/>
    </row>
    <row r="12" spans="1:7">
      <c r="A12" s="2868"/>
      <c r="B12" s="3420"/>
      <c r="C12" s="1723"/>
      <c r="D12" s="3420"/>
      <c r="E12" s="3420"/>
      <c r="F12" s="3420"/>
      <c r="G12" s="2863"/>
    </row>
    <row r="13" spans="1:7">
      <c r="A13" s="2868"/>
      <c r="B13" s="1723"/>
      <c r="C13" s="1723"/>
      <c r="D13" s="3420"/>
      <c r="E13" s="3420"/>
      <c r="F13" s="3420"/>
      <c r="G13" s="2863"/>
    </row>
    <row r="14" spans="1:7">
      <c r="A14" s="2868"/>
      <c r="B14" s="1723"/>
      <c r="C14" s="1723"/>
      <c r="D14" s="2870"/>
      <c r="E14" s="2870"/>
      <c r="F14" s="2871"/>
      <c r="G14" s="2863"/>
    </row>
    <row r="15" spans="1:7">
      <c r="A15" s="2868"/>
      <c r="B15" s="1723"/>
      <c r="C15" s="1723"/>
      <c r="D15" s="2870"/>
      <c r="E15" s="2870"/>
      <c r="F15" s="2870"/>
      <c r="G15" s="2863"/>
    </row>
    <row r="16" spans="1:7">
      <c r="A16" s="2866"/>
      <c r="B16" s="1624"/>
      <c r="C16" s="1624"/>
      <c r="D16" s="1624"/>
      <c r="E16" s="1624"/>
      <c r="F16" s="1624"/>
      <c r="G16" s="2867"/>
    </row>
    <row r="17" spans="1:7">
      <c r="A17" s="2866" t="s">
        <v>1723</v>
      </c>
      <c r="B17" s="1624"/>
      <c r="C17" s="1624"/>
      <c r="D17" s="1624"/>
      <c r="E17" s="1624"/>
      <c r="F17" s="1624"/>
      <c r="G17" s="2867"/>
    </row>
    <row r="18" spans="1:7" ht="15" customHeight="1">
      <c r="A18" s="2868"/>
      <c r="B18" s="3421" t="s">
        <v>3078</v>
      </c>
      <c r="C18" s="2849"/>
      <c r="D18" s="3421" t="s">
        <v>3079</v>
      </c>
      <c r="E18" s="3421"/>
      <c r="F18" s="3421"/>
      <c r="G18" s="2872"/>
    </row>
    <row r="19" spans="1:7">
      <c r="A19" s="2868"/>
      <c r="B19" s="3420"/>
      <c r="C19" s="2873"/>
      <c r="D19" s="3420"/>
      <c r="E19" s="3420"/>
      <c r="F19" s="3420"/>
      <c r="G19" s="2874"/>
    </row>
    <row r="20" spans="1:7" ht="15" customHeight="1">
      <c r="A20" s="2868"/>
      <c r="B20" s="3420" t="s">
        <v>3080</v>
      </c>
      <c r="C20" s="2850"/>
      <c r="D20" s="3420"/>
      <c r="E20" s="3420"/>
      <c r="F20" s="3420"/>
      <c r="G20" s="2874"/>
    </row>
    <row r="21" spans="1:7">
      <c r="A21" s="2868"/>
      <c r="B21" s="3420"/>
      <c r="C21" s="2850"/>
      <c r="D21" s="3420"/>
      <c r="E21" s="3420"/>
      <c r="F21" s="3420"/>
      <c r="G21" s="2874"/>
    </row>
    <row r="22" spans="1:7" ht="15" customHeight="1">
      <c r="A22" s="2868"/>
      <c r="B22" s="3420" t="s">
        <v>636</v>
      </c>
      <c r="C22" s="2873"/>
      <c r="D22" s="3420"/>
      <c r="E22" s="3420"/>
      <c r="F22" s="3420"/>
      <c r="G22" s="2874"/>
    </row>
    <row r="23" spans="1:7">
      <c r="A23" s="2868"/>
      <c r="B23" s="3420"/>
      <c r="C23" s="2850"/>
      <c r="D23" s="3420"/>
      <c r="E23" s="3420"/>
      <c r="F23" s="3420"/>
      <c r="G23" s="2874"/>
    </row>
    <row r="24" spans="1:7">
      <c r="A24" s="2868"/>
      <c r="B24" s="3420"/>
      <c r="C24" s="2875"/>
      <c r="D24" s="3420"/>
      <c r="E24" s="3420"/>
      <c r="F24" s="3420"/>
      <c r="G24" s="2874"/>
    </row>
    <row r="25" spans="1:7" ht="15" customHeight="1">
      <c r="A25" s="2868"/>
      <c r="B25" s="3420" t="s">
        <v>3081</v>
      </c>
      <c r="C25" s="2875"/>
      <c r="D25" s="3420"/>
      <c r="E25" s="3420"/>
      <c r="F25" s="3420"/>
      <c r="G25" s="2874"/>
    </row>
    <row r="26" spans="1:7">
      <c r="A26" s="2868"/>
      <c r="B26" s="3420"/>
      <c r="C26" s="2876"/>
      <c r="D26" s="3420"/>
      <c r="E26" s="3420"/>
      <c r="F26" s="3420"/>
      <c r="G26" s="2874"/>
    </row>
    <row r="27" spans="1:7">
      <c r="A27" s="2864"/>
      <c r="B27" s="3420"/>
      <c r="C27" s="2869"/>
      <c r="D27" s="3420"/>
      <c r="E27" s="3420"/>
      <c r="F27" s="3420"/>
      <c r="G27" s="2867"/>
    </row>
    <row r="28" spans="1:7">
      <c r="A28" s="2877" t="s">
        <v>1724</v>
      </c>
      <c r="B28" s="2878"/>
      <c r="C28" s="2879"/>
      <c r="D28" s="2880" t="s">
        <v>2917</v>
      </c>
      <c r="E28" s="2881" t="s">
        <v>1725</v>
      </c>
      <c r="F28" s="2882" t="s">
        <v>1726</v>
      </c>
      <c r="G28" s="2863"/>
    </row>
    <row r="29" spans="1:7">
      <c r="A29" s="2877" t="s">
        <v>1727</v>
      </c>
      <c r="B29" s="2883" t="s">
        <v>1728</v>
      </c>
      <c r="C29" s="1681"/>
      <c r="D29" s="2884" t="s">
        <v>1729</v>
      </c>
      <c r="E29" s="1653" t="s">
        <v>1730</v>
      </c>
      <c r="F29" s="2869" t="s">
        <v>1731</v>
      </c>
      <c r="G29" s="2863"/>
    </row>
    <row r="30" spans="1:7">
      <c r="A30" s="2864"/>
      <c r="B30" s="1632" t="s">
        <v>3018</v>
      </c>
      <c r="C30" s="2885"/>
      <c r="D30" s="2886" t="s">
        <v>3019</v>
      </c>
      <c r="E30" s="2887" t="s">
        <v>3020</v>
      </c>
      <c r="F30" s="1624" t="s">
        <v>3021</v>
      </c>
      <c r="G30" s="2867"/>
    </row>
    <row r="31" spans="1:7">
      <c r="A31" s="2888" t="s">
        <v>1732</v>
      </c>
      <c r="B31" s="2876" t="s">
        <v>5209</v>
      </c>
      <c r="C31" s="2876"/>
      <c r="D31" s="2889" t="s">
        <v>5210</v>
      </c>
      <c r="E31" s="2890">
        <v>0.28810000000000002</v>
      </c>
      <c r="F31" s="2891" t="s">
        <v>5211</v>
      </c>
      <c r="G31" s="2892"/>
    </row>
    <row r="32" spans="1:7">
      <c r="A32" s="2888" t="s">
        <v>1733</v>
      </c>
      <c r="B32" s="2876" t="s">
        <v>5212</v>
      </c>
      <c r="C32" s="2876"/>
      <c r="D32" s="2889" t="s">
        <v>5213</v>
      </c>
      <c r="E32" s="2893">
        <v>1</v>
      </c>
      <c r="F32" s="2894" t="s">
        <v>5214</v>
      </c>
      <c r="G32" s="2892"/>
    </row>
    <row r="33" spans="1:7">
      <c r="A33" s="2888" t="s">
        <v>1734</v>
      </c>
      <c r="B33" s="2876" t="s">
        <v>5215</v>
      </c>
      <c r="C33" s="2876"/>
      <c r="D33" s="2889" t="s">
        <v>5213</v>
      </c>
      <c r="E33" s="2893">
        <v>1</v>
      </c>
      <c r="F33" s="2895" t="s">
        <v>5216</v>
      </c>
      <c r="G33" s="2892"/>
    </row>
    <row r="34" spans="1:7">
      <c r="A34" s="2888" t="s">
        <v>1735</v>
      </c>
      <c r="B34" s="2896" t="s">
        <v>5217</v>
      </c>
      <c r="C34" s="2897"/>
      <c r="D34" s="2896" t="s">
        <v>5218</v>
      </c>
      <c r="E34" s="2898">
        <v>1</v>
      </c>
      <c r="F34" s="2899" t="s">
        <v>5219</v>
      </c>
      <c r="G34" s="2900"/>
    </row>
    <row r="35" spans="1:7">
      <c r="A35" s="2888" t="s">
        <v>1736</v>
      </c>
      <c r="B35" s="2876"/>
      <c r="C35" s="2876"/>
      <c r="D35" s="2876"/>
      <c r="E35" s="2901"/>
      <c r="F35" s="2902"/>
      <c r="G35" s="2892"/>
    </row>
    <row r="36" spans="1:7">
      <c r="A36" s="2888" t="s">
        <v>1737</v>
      </c>
      <c r="B36" s="2876"/>
      <c r="C36" s="2876"/>
      <c r="D36" s="2876"/>
      <c r="E36" s="2901"/>
      <c r="F36" s="2902"/>
      <c r="G36" s="2892"/>
    </row>
    <row r="37" spans="1:7">
      <c r="A37" s="2888" t="s">
        <v>1738</v>
      </c>
      <c r="B37" s="2876"/>
      <c r="C37" s="2876"/>
      <c r="D37" s="2889"/>
      <c r="E37" s="2903"/>
      <c r="F37" s="2894"/>
      <c r="G37" s="2892"/>
    </row>
    <row r="38" spans="1:7">
      <c r="A38" s="2888" t="s">
        <v>1739</v>
      </c>
      <c r="B38" s="2876"/>
      <c r="C38" s="2876"/>
      <c r="D38" s="2889"/>
      <c r="E38" s="2903"/>
      <c r="F38" s="2894"/>
      <c r="G38" s="2892"/>
    </row>
    <row r="39" spans="1:7">
      <c r="A39" s="2888" t="s">
        <v>1740</v>
      </c>
      <c r="B39" s="2876"/>
      <c r="C39" s="2876"/>
      <c r="D39" s="2889"/>
      <c r="E39" s="2903"/>
      <c r="F39" s="2894"/>
      <c r="G39" s="2892"/>
    </row>
    <row r="40" spans="1:7">
      <c r="A40" s="2888" t="s">
        <v>1741</v>
      </c>
      <c r="B40" s="2876"/>
      <c r="C40" s="2876"/>
      <c r="D40" s="2889"/>
      <c r="E40" s="2903"/>
      <c r="F40" s="2894"/>
      <c r="G40" s="2892"/>
    </row>
    <row r="41" spans="1:7">
      <c r="A41" s="2888" t="s">
        <v>1742</v>
      </c>
      <c r="B41" s="2876"/>
      <c r="C41" s="2876"/>
      <c r="D41" s="2889"/>
      <c r="E41" s="2903"/>
      <c r="F41" s="2894"/>
      <c r="G41" s="2892"/>
    </row>
    <row r="42" spans="1:7">
      <c r="A42" s="2888" t="s">
        <v>1743</v>
      </c>
      <c r="B42" s="2876"/>
      <c r="C42" s="2876"/>
      <c r="D42" s="2889"/>
      <c r="E42" s="2903"/>
      <c r="F42" s="2894"/>
      <c r="G42" s="2892"/>
    </row>
    <row r="43" spans="1:7">
      <c r="A43" s="2888" t="s">
        <v>1744</v>
      </c>
      <c r="B43" s="2876"/>
      <c r="C43" s="2876"/>
      <c r="D43" s="2889"/>
      <c r="E43" s="2903"/>
      <c r="F43" s="2894"/>
      <c r="G43" s="2892"/>
    </row>
    <row r="44" spans="1:7">
      <c r="A44" s="2888" t="s">
        <v>1745</v>
      </c>
      <c r="B44" s="2876"/>
      <c r="C44" s="2876"/>
      <c r="D44" s="2889"/>
      <c r="E44" s="2903"/>
      <c r="F44" s="2894"/>
      <c r="G44" s="2892"/>
    </row>
    <row r="45" spans="1:7">
      <c r="A45" s="2888" t="s">
        <v>1746</v>
      </c>
      <c r="B45" s="2876"/>
      <c r="C45" s="2876"/>
      <c r="D45" s="2889"/>
      <c r="E45" s="2903"/>
      <c r="F45" s="2894"/>
      <c r="G45" s="2892"/>
    </row>
    <row r="46" spans="1:7">
      <c r="A46" s="2888" t="s">
        <v>1747</v>
      </c>
      <c r="B46" s="2876"/>
      <c r="C46" s="2876"/>
      <c r="D46" s="2889"/>
      <c r="E46" s="2903"/>
      <c r="F46" s="2894"/>
      <c r="G46" s="2892"/>
    </row>
    <row r="47" spans="1:7">
      <c r="A47" s="2888" t="s">
        <v>1748</v>
      </c>
      <c r="B47" s="2876"/>
      <c r="C47" s="2876"/>
      <c r="D47" s="2889"/>
      <c r="E47" s="2903"/>
      <c r="F47" s="2894"/>
      <c r="G47" s="2892"/>
    </row>
    <row r="48" spans="1:7">
      <c r="A48" s="2888" t="s">
        <v>1749</v>
      </c>
      <c r="B48" s="2876"/>
      <c r="C48" s="2876"/>
      <c r="D48" s="2889"/>
      <c r="E48" s="2903"/>
      <c r="F48" s="2894"/>
      <c r="G48" s="2892"/>
    </row>
    <row r="49" spans="1:7">
      <c r="A49" s="2888" t="s">
        <v>1750</v>
      </c>
      <c r="B49" s="2876"/>
      <c r="C49" s="2876"/>
      <c r="D49" s="2889"/>
      <c r="E49" s="2903"/>
      <c r="F49" s="2894"/>
      <c r="G49" s="2892"/>
    </row>
    <row r="50" spans="1:7">
      <c r="A50" s="2888" t="s">
        <v>1751</v>
      </c>
      <c r="B50" s="2876"/>
      <c r="C50" s="2876"/>
      <c r="D50" s="2889"/>
      <c r="E50" s="2903"/>
      <c r="F50" s="2894"/>
      <c r="G50" s="2892"/>
    </row>
    <row r="51" spans="1:7">
      <c r="A51" s="2888" t="s">
        <v>589</v>
      </c>
      <c r="B51" s="2876"/>
      <c r="C51" s="2876"/>
      <c r="D51" s="2889"/>
      <c r="E51" s="2903"/>
      <c r="F51" s="2894"/>
      <c r="G51" s="2892"/>
    </row>
    <row r="52" spans="1:7">
      <c r="A52" s="2888" t="s">
        <v>590</v>
      </c>
      <c r="B52" s="2876"/>
      <c r="C52" s="2876"/>
      <c r="D52" s="2876"/>
      <c r="E52" s="2901"/>
      <c r="F52" s="2902"/>
      <c r="G52" s="2892"/>
    </row>
    <row r="53" spans="1:7">
      <c r="A53" s="2888" t="s">
        <v>591</v>
      </c>
      <c r="B53" s="2876"/>
      <c r="C53" s="2876"/>
      <c r="D53" s="2876"/>
      <c r="E53" s="2901"/>
      <c r="F53" s="2902"/>
      <c r="G53" s="2892"/>
    </row>
    <row r="54" spans="1:7">
      <c r="A54" s="2888" t="s">
        <v>592</v>
      </c>
      <c r="B54" s="2876"/>
      <c r="C54" s="2876"/>
      <c r="D54" s="2876"/>
      <c r="E54" s="2901"/>
      <c r="F54" s="2902"/>
      <c r="G54" s="2892"/>
    </row>
    <row r="55" spans="1:7">
      <c r="A55" s="2888" t="s">
        <v>593</v>
      </c>
      <c r="B55" s="2876"/>
      <c r="C55" s="2876"/>
      <c r="D55" s="2876"/>
      <c r="E55" s="2901"/>
      <c r="F55" s="2902"/>
      <c r="G55" s="2892"/>
    </row>
    <row r="56" spans="1:7">
      <c r="A56" s="2888" t="s">
        <v>594</v>
      </c>
      <c r="B56" s="2876"/>
      <c r="C56" s="2876"/>
      <c r="D56" s="2876"/>
      <c r="E56" s="2901"/>
      <c r="F56" s="2902"/>
      <c r="G56" s="2892"/>
    </row>
    <row r="57" spans="1:7" ht="15.75" thickBot="1">
      <c r="A57" s="2904" t="s">
        <v>595</v>
      </c>
      <c r="B57" s="2905"/>
      <c r="C57" s="2905"/>
      <c r="D57" s="2905"/>
      <c r="E57" s="2906"/>
      <c r="F57" s="2907"/>
      <c r="G57" s="2908"/>
    </row>
    <row r="58" spans="1:7">
      <c r="A58" s="1675" t="s">
        <v>596</v>
      </c>
      <c r="B58" s="1675"/>
      <c r="C58" s="1675"/>
      <c r="D58" s="1675"/>
      <c r="E58" s="2909"/>
      <c r="F58" s="2910"/>
      <c r="G58" s="2910"/>
    </row>
    <row r="59" spans="1:7">
      <c r="A59" s="1496"/>
      <c r="B59" s="1675"/>
      <c r="C59" s="1675"/>
      <c r="D59" s="1675"/>
      <c r="E59" s="2909"/>
      <c r="F59" s="2910"/>
      <c r="G59" s="2910"/>
    </row>
    <row r="60" spans="1:7">
      <c r="A60" s="2910" t="s">
        <v>597</v>
      </c>
      <c r="B60" s="2911"/>
      <c r="C60" s="2911"/>
      <c r="D60" s="2910"/>
      <c r="E60" s="2910"/>
      <c r="F60" s="2910"/>
      <c r="G60" s="2910"/>
    </row>
    <row r="61" spans="1:7" ht="15.75" thickBot="1">
      <c r="A61" s="1474"/>
      <c r="B61" s="1461"/>
      <c r="C61" s="1461"/>
      <c r="D61" s="1461"/>
      <c r="E61" s="1897"/>
      <c r="F61" s="2911"/>
      <c r="G61" s="2911"/>
    </row>
    <row r="62" spans="1:7">
      <c r="A62" s="1600"/>
      <c r="B62" s="2912" t="s">
        <v>1795</v>
      </c>
      <c r="C62" s="2913" t="s">
        <v>1339</v>
      </c>
      <c r="D62" s="2914"/>
      <c r="E62" s="2915" t="s">
        <v>1717</v>
      </c>
      <c r="F62" s="2916" t="s">
        <v>1798</v>
      </c>
      <c r="G62" s="2917"/>
    </row>
    <row r="63" spans="1:7">
      <c r="A63" s="1608"/>
      <c r="B63" s="2853" t="str">
        <f>'[152]Data Sheet'!$C$22</f>
        <v>Please fill in the following:</v>
      </c>
      <c r="C63" s="2889" t="s">
        <v>1719</v>
      </c>
      <c r="D63" s="2918" t="s">
        <v>5220</v>
      </c>
      <c r="E63" s="2919" t="s">
        <v>1720</v>
      </c>
      <c r="F63" s="2920"/>
      <c r="G63" s="2921"/>
    </row>
    <row r="64" spans="1:7">
      <c r="A64" s="1615"/>
      <c r="B64" s="1658"/>
      <c r="C64" s="2922" t="s">
        <v>1721</v>
      </c>
      <c r="D64" s="2923" t="s">
        <v>1823</v>
      </c>
      <c r="E64" s="2924" t="str">
        <f>E3</f>
        <v>4/28/2016</v>
      </c>
      <c r="F64" s="2925"/>
      <c r="G64" s="2926" t="str">
        <f>G3</f>
        <v>12/31/2015</v>
      </c>
    </row>
    <row r="65" spans="1:7">
      <c r="A65" s="1623" t="s">
        <v>1722</v>
      </c>
      <c r="B65" s="1624"/>
      <c r="C65" s="1624"/>
      <c r="D65" s="1624"/>
      <c r="E65" s="1624"/>
      <c r="F65" s="2927"/>
      <c r="G65" s="2928"/>
    </row>
    <row r="66" spans="1:7">
      <c r="A66" s="1651" t="s">
        <v>1724</v>
      </c>
      <c r="B66" s="2876"/>
      <c r="C66" s="2876"/>
      <c r="D66" s="2929" t="s">
        <v>2917</v>
      </c>
      <c r="E66" s="1654" t="s">
        <v>1725</v>
      </c>
      <c r="F66" s="2930" t="s">
        <v>1726</v>
      </c>
      <c r="G66" s="2930"/>
    </row>
    <row r="67" spans="1:7">
      <c r="A67" s="1651" t="s">
        <v>1727</v>
      </c>
      <c r="B67" s="2919" t="s">
        <v>1728</v>
      </c>
      <c r="C67" s="2919"/>
      <c r="D67" s="1653" t="s">
        <v>1729</v>
      </c>
      <c r="E67" s="1654" t="s">
        <v>1730</v>
      </c>
      <c r="F67" s="2930" t="s">
        <v>1731</v>
      </c>
      <c r="G67" s="2930"/>
    </row>
    <row r="68" spans="1:7">
      <c r="A68" s="1631"/>
      <c r="B68" s="1658" t="s">
        <v>3018</v>
      </c>
      <c r="C68" s="1658"/>
      <c r="D68" s="2887" t="s">
        <v>3019</v>
      </c>
      <c r="E68" s="1662" t="s">
        <v>3020</v>
      </c>
      <c r="F68" s="2928" t="s">
        <v>3021</v>
      </c>
      <c r="G68" s="2928"/>
    </row>
    <row r="69" spans="1:7">
      <c r="A69" s="1651" t="s">
        <v>1732</v>
      </c>
      <c r="B69" s="2876"/>
      <c r="C69" s="2876"/>
      <c r="D69" s="2929"/>
      <c r="E69" s="2931"/>
      <c r="F69" s="2902"/>
      <c r="G69" s="2930"/>
    </row>
    <row r="70" spans="1:7">
      <c r="A70" s="1651" t="s">
        <v>1733</v>
      </c>
      <c r="B70" s="2876"/>
      <c r="C70" s="2876"/>
      <c r="D70" s="2929"/>
      <c r="E70" s="2931"/>
      <c r="F70" s="2902"/>
      <c r="G70" s="2930"/>
    </row>
    <row r="71" spans="1:7">
      <c r="A71" s="1651" t="s">
        <v>1734</v>
      </c>
      <c r="B71" s="2876"/>
      <c r="C71" s="2876"/>
      <c r="D71" s="2929"/>
      <c r="E71" s="2931"/>
      <c r="F71" s="2902"/>
      <c r="G71" s="2930"/>
    </row>
    <row r="72" spans="1:7">
      <c r="A72" s="1651" t="s">
        <v>1735</v>
      </c>
      <c r="B72" s="2876"/>
      <c r="C72" s="2876"/>
      <c r="D72" s="2929"/>
      <c r="E72" s="2931"/>
      <c r="F72" s="2902"/>
      <c r="G72" s="2930"/>
    </row>
    <row r="73" spans="1:7">
      <c r="A73" s="1651" t="s">
        <v>1736</v>
      </c>
      <c r="B73" s="2876"/>
      <c r="C73" s="2876"/>
      <c r="D73" s="2929"/>
      <c r="E73" s="2931"/>
      <c r="F73" s="2902"/>
      <c r="G73" s="2930"/>
    </row>
    <row r="74" spans="1:7">
      <c r="A74" s="1651" t="s">
        <v>1737</v>
      </c>
      <c r="B74" s="2876"/>
      <c r="C74" s="2876"/>
      <c r="D74" s="2929"/>
      <c r="E74" s="2931"/>
      <c r="F74" s="2902"/>
      <c r="G74" s="2930"/>
    </row>
    <row r="75" spans="1:7">
      <c r="A75" s="1651" t="s">
        <v>1738</v>
      </c>
      <c r="B75" s="2876"/>
      <c r="C75" s="2876"/>
      <c r="D75" s="2929"/>
      <c r="E75" s="2931"/>
      <c r="F75" s="2902"/>
      <c r="G75" s="2930"/>
    </row>
    <row r="76" spans="1:7">
      <c r="A76" s="1651" t="s">
        <v>1739</v>
      </c>
      <c r="B76" s="2876"/>
      <c r="C76" s="2876"/>
      <c r="D76" s="2929"/>
      <c r="E76" s="2931"/>
      <c r="F76" s="2902"/>
      <c r="G76" s="2930"/>
    </row>
    <row r="77" spans="1:7">
      <c r="A77" s="1651" t="s">
        <v>1740</v>
      </c>
      <c r="B77" s="2876"/>
      <c r="C77" s="2876"/>
      <c r="D77" s="2929"/>
      <c r="E77" s="2931"/>
      <c r="F77" s="2902"/>
      <c r="G77" s="2930"/>
    </row>
    <row r="78" spans="1:7">
      <c r="A78" s="1651" t="s">
        <v>1741</v>
      </c>
      <c r="B78" s="2876"/>
      <c r="C78" s="2876"/>
      <c r="D78" s="2929"/>
      <c r="E78" s="2931"/>
      <c r="F78" s="2902"/>
      <c r="G78" s="2930"/>
    </row>
    <row r="79" spans="1:7">
      <c r="A79" s="1651" t="s">
        <v>1742</v>
      </c>
      <c r="B79" s="2876"/>
      <c r="C79" s="2876"/>
      <c r="D79" s="2876"/>
      <c r="E79" s="2901"/>
      <c r="F79" s="2902"/>
      <c r="G79" s="2930"/>
    </row>
    <row r="80" spans="1:7">
      <c r="A80" s="1651" t="s">
        <v>1743</v>
      </c>
      <c r="B80" s="2876"/>
      <c r="C80" s="2876"/>
      <c r="D80" s="2876"/>
      <c r="E80" s="2901"/>
      <c r="F80" s="2902"/>
      <c r="G80" s="2930"/>
    </row>
    <row r="81" spans="1:7">
      <c r="A81" s="1651" t="s">
        <v>1744</v>
      </c>
      <c r="B81" s="2876"/>
      <c r="C81" s="2876"/>
      <c r="D81" s="2876"/>
      <c r="E81" s="2901"/>
      <c r="F81" s="2902"/>
      <c r="G81" s="2930"/>
    </row>
    <row r="82" spans="1:7">
      <c r="A82" s="1651" t="s">
        <v>1745</v>
      </c>
      <c r="B82" s="2876"/>
      <c r="C82" s="2876"/>
      <c r="D82" s="2876"/>
      <c r="E82" s="2901"/>
      <c r="F82" s="2902"/>
      <c r="G82" s="2930"/>
    </row>
    <row r="83" spans="1:7">
      <c r="A83" s="1651" t="s">
        <v>1746</v>
      </c>
      <c r="B83" s="2876"/>
      <c r="C83" s="2876"/>
      <c r="D83" s="2876"/>
      <c r="E83" s="2901"/>
      <c r="F83" s="2902"/>
      <c r="G83" s="2930"/>
    </row>
    <row r="84" spans="1:7">
      <c r="A84" s="1651" t="s">
        <v>1747</v>
      </c>
      <c r="B84" s="2876"/>
      <c r="C84" s="2876"/>
      <c r="D84" s="2876"/>
      <c r="E84" s="2901"/>
      <c r="F84" s="2902"/>
      <c r="G84" s="2930"/>
    </row>
    <row r="85" spans="1:7">
      <c r="A85" s="1651" t="s">
        <v>1748</v>
      </c>
      <c r="B85" s="2876"/>
      <c r="C85" s="2876"/>
      <c r="D85" s="2876"/>
      <c r="E85" s="2901"/>
      <c r="F85" s="2902"/>
      <c r="G85" s="2930"/>
    </row>
    <row r="86" spans="1:7">
      <c r="A86" s="1651" t="s">
        <v>1749</v>
      </c>
      <c r="B86" s="2876"/>
      <c r="C86" s="2876"/>
      <c r="D86" s="2876"/>
      <c r="E86" s="2901"/>
      <c r="F86" s="2902"/>
      <c r="G86" s="2930"/>
    </row>
    <row r="87" spans="1:7">
      <c r="A87" s="1651" t="s">
        <v>1750</v>
      </c>
      <c r="B87" s="2876"/>
      <c r="C87" s="2876"/>
      <c r="D87" s="2876"/>
      <c r="E87" s="2901"/>
      <c r="F87" s="2902"/>
      <c r="G87" s="2930"/>
    </row>
    <row r="88" spans="1:7">
      <c r="A88" s="1651" t="s">
        <v>1751</v>
      </c>
      <c r="B88" s="2876"/>
      <c r="C88" s="2876"/>
      <c r="D88" s="2876"/>
      <c r="E88" s="2901"/>
      <c r="F88" s="2902"/>
      <c r="G88" s="2930"/>
    </row>
    <row r="89" spans="1:7">
      <c r="A89" s="1651" t="s">
        <v>589</v>
      </c>
      <c r="B89" s="2876"/>
      <c r="C89" s="2876"/>
      <c r="D89" s="2876"/>
      <c r="E89" s="2901"/>
      <c r="F89" s="2902"/>
      <c r="G89" s="2930"/>
    </row>
    <row r="90" spans="1:7">
      <c r="A90" s="1651" t="s">
        <v>590</v>
      </c>
      <c r="B90" s="2876"/>
      <c r="C90" s="2876"/>
      <c r="D90" s="2876"/>
      <c r="E90" s="2901"/>
      <c r="F90" s="2902"/>
      <c r="G90" s="2930"/>
    </row>
    <row r="91" spans="1:7">
      <c r="A91" s="1651" t="s">
        <v>591</v>
      </c>
      <c r="B91" s="2876"/>
      <c r="C91" s="2876"/>
      <c r="D91" s="2876"/>
      <c r="E91" s="2901"/>
      <c r="F91" s="2902"/>
      <c r="G91" s="2930"/>
    </row>
    <row r="92" spans="1:7">
      <c r="A92" s="1651" t="s">
        <v>592</v>
      </c>
      <c r="B92" s="2876"/>
      <c r="C92" s="2876"/>
      <c r="D92" s="2876"/>
      <c r="E92" s="2901"/>
      <c r="F92" s="2902"/>
      <c r="G92" s="2930"/>
    </row>
    <row r="93" spans="1:7">
      <c r="A93" s="1651" t="s">
        <v>593</v>
      </c>
      <c r="B93" s="2876"/>
      <c r="C93" s="2876"/>
      <c r="D93" s="2876"/>
      <c r="E93" s="2901"/>
      <c r="F93" s="2902"/>
      <c r="G93" s="2930"/>
    </row>
    <row r="94" spans="1:7">
      <c r="A94" s="1651" t="s">
        <v>594</v>
      </c>
      <c r="B94" s="2876"/>
      <c r="C94" s="2876"/>
      <c r="D94" s="2876"/>
      <c r="E94" s="2901"/>
      <c r="F94" s="2902"/>
      <c r="G94" s="2930"/>
    </row>
    <row r="95" spans="1:7">
      <c r="A95" s="1651" t="s">
        <v>595</v>
      </c>
      <c r="B95" s="2876"/>
      <c r="C95" s="2876"/>
      <c r="D95" s="2876"/>
      <c r="E95" s="2901"/>
      <c r="F95" s="2902"/>
      <c r="G95" s="2930"/>
    </row>
    <row r="96" spans="1:7">
      <c r="A96" s="2852" t="s">
        <v>2368</v>
      </c>
      <c r="B96" s="2932"/>
      <c r="C96" s="2851"/>
      <c r="D96" s="2851"/>
      <c r="E96" s="1806"/>
      <c r="F96" s="2933"/>
      <c r="G96" s="2934"/>
    </row>
    <row r="97" spans="1:7">
      <c r="A97" s="2852" t="s">
        <v>2369</v>
      </c>
      <c r="B97" s="2932"/>
      <c r="C97" s="2851"/>
      <c r="D97" s="2851"/>
      <c r="E97" s="1806"/>
      <c r="F97" s="2933"/>
      <c r="G97" s="2934"/>
    </row>
    <row r="98" spans="1:7">
      <c r="A98" s="2852" t="s">
        <v>2370</v>
      </c>
      <c r="B98" s="2932"/>
      <c r="C98" s="2851"/>
      <c r="D98" s="2851"/>
      <c r="E98" s="1806"/>
      <c r="F98" s="2933"/>
      <c r="G98" s="2934"/>
    </row>
    <row r="99" spans="1:7">
      <c r="A99" s="2852" t="s">
        <v>2371</v>
      </c>
      <c r="B99" s="2932"/>
      <c r="C99" s="2851"/>
      <c r="D99" s="2851"/>
      <c r="E99" s="1806"/>
      <c r="F99" s="2933"/>
      <c r="G99" s="2934"/>
    </row>
    <row r="100" spans="1:7">
      <c r="A100" s="2852" t="s">
        <v>2372</v>
      </c>
      <c r="B100" s="2932"/>
      <c r="C100" s="2851"/>
      <c r="D100" s="2851"/>
      <c r="E100" s="1806"/>
      <c r="F100" s="2933"/>
      <c r="G100" s="2934"/>
    </row>
    <row r="101" spans="1:7">
      <c r="A101" s="2852" t="s">
        <v>2373</v>
      </c>
      <c r="B101" s="2932"/>
      <c r="C101" s="2851"/>
      <c r="D101" s="2851"/>
      <c r="E101" s="1806"/>
      <c r="F101" s="2933"/>
      <c r="G101" s="2934"/>
    </row>
    <row r="102" spans="1:7">
      <c r="A102" s="2852" t="s">
        <v>2374</v>
      </c>
      <c r="B102" s="2932"/>
      <c r="C102" s="2851"/>
      <c r="D102" s="2851"/>
      <c r="E102" s="1806"/>
      <c r="F102" s="2933"/>
      <c r="G102" s="2934"/>
    </row>
    <row r="103" spans="1:7">
      <c r="A103" s="2852" t="s">
        <v>2375</v>
      </c>
      <c r="B103" s="2932"/>
      <c r="C103" s="2851"/>
      <c r="D103" s="2851"/>
      <c r="E103" s="1806"/>
      <c r="F103" s="2933"/>
      <c r="G103" s="2934"/>
    </row>
    <row r="104" spans="1:7">
      <c r="A104" s="2852" t="s">
        <v>2376</v>
      </c>
      <c r="B104" s="2932"/>
      <c r="C104" s="2851"/>
      <c r="D104" s="2851"/>
      <c r="E104" s="1806"/>
      <c r="F104" s="2933"/>
      <c r="G104" s="2934"/>
    </row>
    <row r="105" spans="1:7">
      <c r="A105" s="2852" t="s">
        <v>2377</v>
      </c>
      <c r="B105" s="2932"/>
      <c r="C105" s="2851"/>
      <c r="D105" s="2851"/>
      <c r="E105" s="1806"/>
      <c r="F105" s="2933"/>
      <c r="G105" s="2934"/>
    </row>
    <row r="106" spans="1:7">
      <c r="A106" s="2852" t="s">
        <v>2378</v>
      </c>
      <c r="B106" s="2932"/>
      <c r="C106" s="2851"/>
      <c r="D106" s="2851"/>
      <c r="E106" s="1806"/>
      <c r="F106" s="2933"/>
      <c r="G106" s="2934"/>
    </row>
    <row r="107" spans="1:7">
      <c r="A107" s="2852" t="s">
        <v>2379</v>
      </c>
      <c r="B107" s="2932"/>
      <c r="C107" s="2851"/>
      <c r="D107" s="2851"/>
      <c r="E107" s="1806"/>
      <c r="F107" s="2933"/>
      <c r="G107" s="2934"/>
    </row>
    <row r="108" spans="1:7">
      <c r="A108" s="2852" t="s">
        <v>2380</v>
      </c>
      <c r="B108" s="2932"/>
      <c r="C108" s="2851"/>
      <c r="D108" s="2851"/>
      <c r="E108" s="1806"/>
      <c r="F108" s="2933"/>
      <c r="G108" s="2934"/>
    </row>
    <row r="109" spans="1:7">
      <c r="A109" s="2852" t="s">
        <v>2381</v>
      </c>
      <c r="B109" s="2932"/>
      <c r="C109" s="2851"/>
      <c r="D109" s="2851"/>
      <c r="E109" s="1806"/>
      <c r="F109" s="2933"/>
      <c r="G109" s="2934"/>
    </row>
    <row r="110" spans="1:7">
      <c r="A110" s="2852" t="s">
        <v>2382</v>
      </c>
      <c r="B110" s="2932"/>
      <c r="C110" s="2851"/>
      <c r="D110" s="2851"/>
      <c r="E110" s="1806"/>
      <c r="F110" s="2933"/>
      <c r="G110" s="2934"/>
    </row>
    <row r="111" spans="1:7">
      <c r="A111" s="2852" t="s">
        <v>2383</v>
      </c>
      <c r="B111" s="2932"/>
      <c r="C111" s="2851"/>
      <c r="D111" s="2851"/>
      <c r="E111" s="1806"/>
      <c r="F111" s="2933"/>
      <c r="G111" s="2934"/>
    </row>
    <row r="112" spans="1:7">
      <c r="A112" s="2852" t="s">
        <v>2384</v>
      </c>
      <c r="B112" s="2932"/>
      <c r="C112" s="2851"/>
      <c r="D112" s="2851"/>
      <c r="E112" s="1806"/>
      <c r="F112" s="2933"/>
      <c r="G112" s="2934"/>
    </row>
    <row r="113" spans="1:7">
      <c r="A113" s="2852" t="s">
        <v>2385</v>
      </c>
      <c r="B113" s="2932"/>
      <c r="C113" s="2851"/>
      <c r="D113" s="2851"/>
      <c r="E113" s="1806"/>
      <c r="F113" s="2933"/>
      <c r="G113" s="2934"/>
    </row>
    <row r="114" spans="1:7">
      <c r="A114" s="2852" t="s">
        <v>2386</v>
      </c>
      <c r="B114" s="2932"/>
      <c r="C114" s="2851"/>
      <c r="D114" s="2851"/>
      <c r="E114" s="1806"/>
      <c r="F114" s="2933"/>
      <c r="G114" s="2934"/>
    </row>
    <row r="115" spans="1:7">
      <c r="A115" s="2852" t="s">
        <v>2387</v>
      </c>
      <c r="B115" s="2932"/>
      <c r="C115" s="2851"/>
      <c r="D115" s="2851"/>
      <c r="E115" s="1806"/>
      <c r="F115" s="2933"/>
      <c r="G115" s="2934"/>
    </row>
    <row r="116" spans="1:7">
      <c r="A116" s="2852" t="s">
        <v>2388</v>
      </c>
      <c r="B116" s="2932"/>
      <c r="C116" s="2851"/>
      <c r="D116" s="2851"/>
      <c r="E116" s="1806"/>
      <c r="F116" s="2933"/>
      <c r="G116" s="2934"/>
    </row>
    <row r="117" spans="1:7">
      <c r="A117" s="2852" t="s">
        <v>2389</v>
      </c>
      <c r="B117" s="2932"/>
      <c r="C117" s="2851"/>
      <c r="D117" s="2851"/>
      <c r="E117" s="1806"/>
      <c r="F117" s="2933"/>
      <c r="G117" s="2934"/>
    </row>
    <row r="118" spans="1:7" ht="15.75" thickBot="1">
      <c r="A118" s="2082" t="s">
        <v>2390</v>
      </c>
      <c r="B118" s="2935"/>
      <c r="C118" s="2936"/>
      <c r="D118" s="2937"/>
      <c r="E118" s="2937"/>
      <c r="F118" s="2937"/>
      <c r="G118" s="2938"/>
    </row>
    <row r="119" spans="1:7">
      <c r="A119" s="1675" t="s">
        <v>2391</v>
      </c>
      <c r="B119" s="1610"/>
      <c r="C119" s="1610"/>
      <c r="D119" s="1626"/>
      <c r="E119" s="1626"/>
      <c r="F119" s="1626"/>
      <c r="G119" s="1626"/>
    </row>
    <row r="120" spans="1:7">
      <c r="A120" s="1626" t="s">
        <v>2392</v>
      </c>
      <c r="B120" s="1626"/>
      <c r="C120" s="1626"/>
      <c r="D120" s="1626"/>
      <c r="E120" s="1626"/>
      <c r="F120" s="1626"/>
      <c r="G120" s="1626"/>
    </row>
    <row r="121" spans="1:7">
      <c r="A121" s="1496"/>
      <c r="B121" s="1496"/>
      <c r="C121" s="1496"/>
      <c r="D121" s="1496"/>
      <c r="E121" s="1496"/>
    </row>
    <row r="122" spans="1:7">
      <c r="A122" s="1496"/>
      <c r="B122" s="1496"/>
      <c r="C122" s="1496"/>
      <c r="D122" s="1496"/>
      <c r="E122" s="1496"/>
    </row>
    <row r="123" spans="1:7">
      <c r="A123" s="1496"/>
      <c r="B123" s="1496"/>
      <c r="C123" s="1496"/>
      <c r="D123" s="1496"/>
      <c r="E123" s="1496"/>
    </row>
    <row r="124" spans="1:7">
      <c r="A124" s="1496"/>
      <c r="B124" s="1496"/>
      <c r="C124" s="1496"/>
      <c r="D124" s="1496"/>
      <c r="E124" s="1496"/>
    </row>
    <row r="125" spans="1:7">
      <c r="A125" s="1496"/>
      <c r="B125" s="1496"/>
      <c r="C125" s="1496"/>
      <c r="D125" s="1496"/>
      <c r="E125" s="1496"/>
    </row>
    <row r="126" spans="1:7">
      <c r="A126" s="1496"/>
      <c r="B126" s="1496"/>
      <c r="C126" s="1496"/>
      <c r="D126" s="1496"/>
      <c r="E126" s="1496"/>
    </row>
    <row r="127" spans="1:7">
      <c r="A127" s="1496"/>
      <c r="B127" s="1496"/>
      <c r="C127" s="1496"/>
      <c r="D127" s="1496"/>
      <c r="E127" s="1496"/>
    </row>
    <row r="128" spans="1:7">
      <c r="A128" s="1496"/>
      <c r="B128" s="1496"/>
      <c r="C128" s="1496"/>
      <c r="D128" s="1496"/>
      <c r="E128" s="1496"/>
    </row>
    <row r="129" spans="1:5">
      <c r="A129" s="1496"/>
      <c r="B129" s="1496"/>
      <c r="C129" s="1496"/>
      <c r="D129" s="1496"/>
      <c r="E129" s="1496"/>
    </row>
    <row r="130" spans="1:5">
      <c r="A130" s="1496"/>
      <c r="B130" s="1496"/>
      <c r="C130" s="1496"/>
      <c r="D130" s="1496"/>
      <c r="E130" s="1496"/>
    </row>
    <row r="131" spans="1:5">
      <c r="A131" s="1496"/>
      <c r="B131" s="1496"/>
      <c r="C131" s="1496"/>
      <c r="D131" s="1496"/>
      <c r="E131" s="1496"/>
    </row>
    <row r="132" spans="1:5">
      <c r="A132" s="1496"/>
      <c r="B132" s="1496"/>
      <c r="C132" s="1496"/>
      <c r="D132" s="1496"/>
      <c r="E132" s="1496"/>
    </row>
    <row r="133" spans="1:5">
      <c r="A133" s="1496"/>
      <c r="B133" s="1496"/>
      <c r="C133" s="1496"/>
      <c r="D133" s="1496"/>
      <c r="E133" s="1496"/>
    </row>
    <row r="134" spans="1:5">
      <c r="A134" s="1496"/>
      <c r="B134" s="1496"/>
      <c r="C134" s="1496"/>
      <c r="D134" s="1496"/>
      <c r="E134" s="1496"/>
    </row>
    <row r="135" spans="1:5">
      <c r="A135" s="1496"/>
      <c r="B135" s="1496"/>
      <c r="C135" s="1496"/>
      <c r="D135" s="1496"/>
      <c r="E135" s="1496"/>
    </row>
    <row r="136" spans="1:5">
      <c r="A136" s="1496"/>
      <c r="B136" s="1496"/>
      <c r="C136" s="1496"/>
      <c r="D136" s="1496"/>
      <c r="E136" s="1496"/>
    </row>
    <row r="137" spans="1:5">
      <c r="A137" s="1496"/>
      <c r="B137" s="1496"/>
      <c r="C137" s="1496"/>
      <c r="D137" s="1496"/>
      <c r="E137" s="1496"/>
    </row>
    <row r="138" spans="1:5">
      <c r="A138" s="1496"/>
      <c r="B138" s="1496"/>
      <c r="C138" s="1496"/>
      <c r="D138" s="1496"/>
      <c r="E138" s="1496"/>
    </row>
    <row r="139" spans="1:5">
      <c r="A139" s="1496"/>
      <c r="B139" s="1496"/>
      <c r="C139" s="1496"/>
      <c r="D139" s="1496"/>
      <c r="E139" s="1496"/>
    </row>
    <row r="140" spans="1:5">
      <c r="A140" s="1496"/>
      <c r="B140" s="1496"/>
      <c r="C140" s="1496"/>
      <c r="D140" s="1496"/>
      <c r="E140" s="1496"/>
    </row>
  </sheetData>
  <mergeCells count="8">
    <mergeCell ref="B6:B12"/>
    <mergeCell ref="D6:F10"/>
    <mergeCell ref="D11:F13"/>
    <mergeCell ref="B18:B19"/>
    <mergeCell ref="D18:F27"/>
    <mergeCell ref="B20:B21"/>
    <mergeCell ref="B22:B24"/>
    <mergeCell ref="B25:B27"/>
  </mergeCells>
  <pageMargins left="0.7" right="0.7" top="0.75" bottom="0.75" header="0.3" footer="0.3"/>
  <pageSetup scale="70" orientation="portrait" r:id="rId1"/>
  <rowBreaks count="1" manualBreakCount="1">
    <brk id="6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Nintex conditional workflow start</Name>
    <Synchronization>Synchronous</Synchronization>
    <Type>10001</Type>
    <SequenceNumber>50000</SequenceNumber>
    <Assembly>Nintex.Workflow, Version=1.0.0.0, Culture=neutral, PublicKeyToken=913f6bae0ca5ae12</Assembly>
    <Class>Nintex.Workflow.ConditionalWorkflowStartReceiver</Class>
    <Data>3/6/2014 6:52:40 PM</Data>
    <Filter/>
  </Receiver>
  <Receiver>
    <Name>Nintex conditional workflow start</Name>
    <Synchronization>Synchronous</Synchronization>
    <Type>10002</Type>
    <SequenceNumber>50000</SequenceNumber>
    <Assembly>Nintex.Workflow, Version=1.0.0.0, Culture=neutral, PublicKeyToken=913f6bae0ca5ae12</Assembly>
    <Class>Nintex.Workflow.ConditionalWorkflowStartReceiver</Class>
    <Data>3/6/2014 6:52:40 PM</Data>
    <Filter/>
  </Receiver>
  <Receiver>
    <Name>Nintex conditional workflow start</Name>
    <Synchronization>Synchronous</Synchronization>
    <Type>2</Type>
    <SequenceNumber>50000</SequenceNumber>
    <Assembly>Nintex.Workflow, Version=1.0.0.0, Culture=neutral, PublicKeyToken=913f6bae0ca5ae12</Assembly>
    <Class>Nintex.Workflow.ConditionalWorkflowStartReceiver</Class>
    <Data>3/6/2014 6:52:40 PM</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tails_x0020__x0026__x0020_Notes xmlns="fb4eec0e-256a-41b1-9cd1-db1cf5fe9948"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48F710FEBAE0C4D95B8F3CBEC3CDB7C" ma:contentTypeVersion="49" ma:contentTypeDescription="Create a new document." ma:contentTypeScope="" ma:versionID="1fb1e28c3ec554beba05911901cfd22a">
  <xsd:schema xmlns:xsd="http://www.w3.org/2001/XMLSchema" xmlns:xs="http://www.w3.org/2001/XMLSchema" xmlns:p="http://schemas.microsoft.com/office/2006/metadata/properties" xmlns:ns2="fb4eec0e-256a-41b1-9cd1-db1cf5fe9948" targetNamespace="http://schemas.microsoft.com/office/2006/metadata/properties" ma:root="true" ma:fieldsID="8fc121020a44f167af8ca5a08d3351be" ns2:_="">
    <xsd:import namespace="fb4eec0e-256a-41b1-9cd1-db1cf5fe9948"/>
    <xsd:element name="properties">
      <xsd:complexType>
        <xsd:sequence>
          <xsd:element name="documentManagement">
            <xsd:complexType>
              <xsd:all>
                <xsd:element ref="ns2:Details_x0020__x0026__x0020_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4eec0e-256a-41b1-9cd1-db1cf5fe9948" elementFormDefault="qualified">
    <xsd:import namespace="http://schemas.microsoft.com/office/2006/documentManagement/types"/>
    <xsd:import namespace="http://schemas.microsoft.com/office/infopath/2007/PartnerControls"/>
    <xsd:element name="Details_x0020__x0026__x0020_Notes" ma:index="8" nillable="true" ma:displayName="Details &amp; Notes" ma:default="" ma:internalName="Details_x0020__x0026__x0020_Notes" ma:readOnly="fals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D81998-A7BC-4569-AF43-FDC7FA4C9EA0}">
  <ds:schemaRefs>
    <ds:schemaRef ds:uri="http://schemas.microsoft.com/sharepoint/events"/>
  </ds:schemaRefs>
</ds:datastoreItem>
</file>

<file path=customXml/itemProps2.xml><?xml version="1.0" encoding="utf-8"?>
<ds:datastoreItem xmlns:ds="http://schemas.openxmlformats.org/officeDocument/2006/customXml" ds:itemID="{4BA88140-5B78-4487-A555-6B6906659A72}">
  <ds:schemaRefs>
    <ds:schemaRef ds:uri="http://schemas.microsoft.com/sharepoint/v3/contenttype/forms"/>
  </ds:schemaRefs>
</ds:datastoreItem>
</file>

<file path=customXml/itemProps3.xml><?xml version="1.0" encoding="utf-8"?>
<ds:datastoreItem xmlns:ds="http://schemas.openxmlformats.org/officeDocument/2006/customXml" ds:itemID="{1B43FD42-569B-4478-88D4-0B73C5D9277F}">
  <ds:schemaRefs>
    <ds:schemaRef ds:uri="fb4eec0e-256a-41b1-9cd1-db1cf5fe9948"/>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E0B378C3-8718-4772-91DC-8938BFC3D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4eec0e-256a-41b1-9cd1-db1cf5fe99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85</vt:i4>
      </vt:variant>
      <vt:variant>
        <vt:lpstr>Named Ranges</vt:lpstr>
      </vt:variant>
      <vt:variant>
        <vt:i4>161</vt:i4>
      </vt:variant>
    </vt:vector>
  </HeadingPairs>
  <TitlesOfParts>
    <vt:vector size="246"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121A</vt:lpstr>
      <vt:lpstr>122123</vt:lpstr>
      <vt:lpstr>122a122b</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231</vt:lpstr>
      <vt:lpstr>232</vt:lpstr>
      <vt:lpstr>233</vt:lpstr>
      <vt:lpstr>234</vt:lpstr>
      <vt:lpstr>250251</vt:lpstr>
      <vt:lpstr>252</vt:lpstr>
      <vt:lpstr>253</vt:lpstr>
      <vt:lpstr>254</vt:lpstr>
      <vt:lpstr>256257</vt:lpstr>
      <vt:lpstr>261</vt:lpstr>
      <vt:lpstr>262263 a</vt:lpstr>
      <vt:lpstr>266267</vt:lpstr>
      <vt:lpstr>269</vt:lpstr>
      <vt:lpstr>272273</vt:lpstr>
      <vt:lpstr>274275</vt:lpstr>
      <vt:lpstr>276277</vt:lpstr>
      <vt:lpstr>278</vt:lpstr>
      <vt:lpstr>302</vt:lpstr>
      <vt:lpstr>300301</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422423</vt:lpstr>
      <vt:lpstr>424425</vt:lpstr>
      <vt:lpstr>426427</vt:lpstr>
      <vt:lpstr>429</vt:lpstr>
      <vt:lpstr>430</vt:lpstr>
      <vt:lpstr>450</vt:lpstr>
      <vt:lpstr>BOOK</vt:lpstr>
      <vt:lpstr>_101</vt:lpstr>
      <vt:lpstr>_101PM</vt:lpstr>
      <vt:lpstr>_102</vt:lpstr>
      <vt:lpstr>_102PM</vt:lpstr>
      <vt:lpstr>_104105</vt:lpstr>
      <vt:lpstr>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'262263 a'!_262263</vt:lpstr>
      <vt:lpstr>'262263 a'!_262263PM</vt:lpstr>
      <vt:lpstr>'262263 a'!_266267</vt:lpstr>
      <vt:lpstr>_269</vt:lpstr>
      <vt:lpstr>_272273</vt:lpstr>
      <vt:lpstr>_274275</vt:lpstr>
      <vt:lpstr>_276277</vt:lpstr>
      <vt:lpstr>_278</vt:lpstr>
      <vt:lpstr>'300301'!_300301</vt:lpstr>
      <vt:lpstr>'300301'!_300301PM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_450</vt:lpstr>
      <vt:lpstr>BOOK</vt:lpstr>
      <vt:lpstr>COVER</vt:lpstr>
      <vt:lpstr>COVERPM</vt:lpstr>
      <vt:lpstr>DATA_SHEET</vt:lpstr>
      <vt:lpstr>GENINST</vt:lpstr>
      <vt:lpstr>GENINSTPM</vt:lpstr>
      <vt:lpstr>'102'!Print_Area</vt:lpstr>
      <vt:lpstr>'103'!Print_Area</vt:lpstr>
      <vt:lpstr>'106107'!Print_Area</vt:lpstr>
      <vt:lpstr>'108109'!Print_Area</vt:lpstr>
      <vt:lpstr>'120121'!Print_Area</vt:lpstr>
      <vt:lpstr>'121A'!Print_Area</vt:lpstr>
      <vt:lpstr>'122123'!Print_Area</vt:lpstr>
      <vt:lpstr>'122a122b'!Print_Area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'254'!Print_Area</vt:lpstr>
      <vt:lpstr>'262263 a'!Print_Area</vt:lpstr>
      <vt:lpstr>'278'!Print_Area</vt:lpstr>
      <vt:lpstr>'300301'!Print_Area</vt:lpstr>
      <vt:lpstr>'326327'!Print_Area</vt:lpstr>
      <vt:lpstr>'328330'!Print_Area</vt:lpstr>
      <vt:lpstr>'332'!Print_Area</vt:lpstr>
      <vt:lpstr>'335'!Print_Area</vt:lpstr>
      <vt:lpstr>'336'!Print_Area</vt:lpstr>
      <vt:lpstr>'340'!Print_Area</vt:lpstr>
      <vt:lpstr>'352353'!Print_Area</vt:lpstr>
      <vt:lpstr>'354355'!Print_Area</vt:lpstr>
      <vt:lpstr>'397'!Print_Area</vt:lpstr>
      <vt:lpstr>'414416'!Print_Area</vt:lpstr>
      <vt:lpstr>BOOK!Print_Area</vt:lpstr>
      <vt:lpstr>'Data Sheet'!Print_Area</vt:lpstr>
      <vt:lpstr>README!Print_Area</vt:lpstr>
      <vt:lpstr>Table!Print_Area</vt:lpstr>
      <vt:lpstr>'262263 a'!Print_Titles</vt:lpstr>
      <vt:lpstr>PRINTALLPM</vt:lpstr>
      <vt:lpstr>README</vt:lpstr>
      <vt:lpstr>TABLE</vt:lpstr>
      <vt:lpstr>TABLEPM</vt:lpstr>
    </vt:vector>
  </TitlesOfParts>
  <Company>Dept. of Public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Alicia Eddy,AME</cp:lastModifiedBy>
  <cp:lastPrinted>2017-01-03T16:50:05Z</cp:lastPrinted>
  <dcterms:created xsi:type="dcterms:W3CDTF">1999-04-16T13:35:52Z</dcterms:created>
  <dcterms:modified xsi:type="dcterms:W3CDTF">2017-12-18T14:25:18Z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0x010100448F710FEBAE0C4D95B8F3CBEC3CDB7C</vt:lpwstr>
  </property>
  <property fmtid="{D5CDD505-2E9C-101B-9397-08002B2CF9AE}" pid="4" name="Tax" linkTarget="Prop_Tax">
    <vt:lpwstr>#REF!</vt:lpwstr>
  </property>
</Properties>
</file>